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0730" windowHeight="9975" firstSheet="5" activeTab="12"/>
  </bookViews>
  <sheets>
    <sheet name="ENERO 2014" sheetId="1" r:id="rId1"/>
    <sheet name="FEBRERO " sheetId="2" r:id="rId2"/>
    <sheet name="MARZO" sheetId="3" r:id="rId3"/>
    <sheet name="Hoja1" sheetId="13" r:id="rId4"/>
    <sheet name="Hoja4" sheetId="4" r:id="rId5"/>
    <sheet name="JUNIO 2014" sheetId="5" r:id="rId6"/>
    <sheet name="JULIO 2014" sheetId="6" r:id="rId7"/>
    <sheet name="AGOSTO 2014" sheetId="7" r:id="rId8"/>
    <sheet name="SEPTIEMBRE 2014" sheetId="8" r:id="rId9"/>
    <sheet name="OCTUBRE 2014" sheetId="9" r:id="rId10"/>
    <sheet name="NOVIEMBRE 2014" sheetId="10" r:id="rId11"/>
    <sheet name="Hoja11" sheetId="11" r:id="rId12"/>
    <sheet name="LISTA DE CLIETES 2014" sheetId="12" r:id="rId13"/>
  </sheets>
  <calcPr calcId="144525"/>
</workbook>
</file>

<file path=xl/calcChain.xml><?xml version="1.0" encoding="utf-8"?>
<calcChain xmlns="http://schemas.openxmlformats.org/spreadsheetml/2006/main">
  <c r="G509" i="12" l="1"/>
  <c r="C679" i="12"/>
  <c r="C671" i="12"/>
  <c r="C667" i="12"/>
  <c r="C662" i="12"/>
  <c r="G2424" i="10"/>
  <c r="C654" i="12"/>
  <c r="C647" i="12"/>
  <c r="G642" i="12"/>
  <c r="G630" i="12"/>
  <c r="G447" i="12"/>
  <c r="G622" i="12"/>
  <c r="G616" i="12"/>
  <c r="G606" i="12"/>
  <c r="G598" i="12"/>
  <c r="G594" i="12"/>
  <c r="G586" i="12"/>
  <c r="G578" i="12"/>
  <c r="C637" i="12"/>
  <c r="C629" i="12"/>
  <c r="C620" i="12"/>
  <c r="C615" i="12"/>
  <c r="C607" i="12"/>
  <c r="C599" i="12"/>
  <c r="C594" i="12"/>
  <c r="C586" i="12"/>
  <c r="C578" i="12"/>
  <c r="G571" i="12"/>
  <c r="G563" i="12"/>
  <c r="G2318" i="7"/>
  <c r="G557" i="12"/>
  <c r="G549" i="12"/>
  <c r="G544" i="12"/>
  <c r="G536" i="12"/>
  <c r="G531" i="12"/>
  <c r="G523" i="12"/>
  <c r="G515" i="12"/>
  <c r="G502" i="12"/>
  <c r="C569" i="12"/>
  <c r="C561" i="12"/>
  <c r="C553" i="12"/>
  <c r="C545" i="12"/>
  <c r="C537" i="12"/>
  <c r="C529" i="12"/>
  <c r="C521" i="12"/>
  <c r="C513" i="12"/>
  <c r="C505" i="12"/>
  <c r="G499" i="12"/>
  <c r="G491" i="12"/>
  <c r="G483" i="12"/>
  <c r="G477" i="12"/>
  <c r="G467" i="12"/>
  <c r="G459" i="12"/>
  <c r="G453" i="12"/>
  <c r="G442" i="12"/>
  <c r="G434" i="12"/>
  <c r="G1834" i="10"/>
  <c r="C491" i="12"/>
  <c r="C486" i="12"/>
  <c r="C476" i="12"/>
  <c r="C466" i="12"/>
  <c r="C460" i="12"/>
  <c r="C456" i="12"/>
  <c r="C448" i="12"/>
  <c r="C443" i="12"/>
  <c r="C435" i="12"/>
  <c r="C430" i="12"/>
  <c r="G426" i="12" l="1"/>
  <c r="G421" i="12"/>
  <c r="G416" i="12"/>
  <c r="G409" i="12"/>
  <c r="G401" i="12"/>
  <c r="G397" i="12"/>
  <c r="G392" i="12"/>
  <c r="G382" i="12"/>
  <c r="G378" i="12"/>
  <c r="G370" i="12"/>
  <c r="G361" i="12"/>
  <c r="C423" i="12"/>
  <c r="C415" i="12"/>
  <c r="C407" i="12"/>
  <c r="C402" i="12"/>
  <c r="C394" i="12"/>
  <c r="C389" i="12"/>
  <c r="C384" i="12"/>
  <c r="C379" i="12"/>
  <c r="C363" i="12"/>
  <c r="G351" i="12"/>
  <c r="G346" i="12"/>
  <c r="G338" i="12"/>
  <c r="G330" i="12"/>
  <c r="G324" i="12"/>
  <c r="G317" i="12"/>
  <c r="G312" i="12"/>
  <c r="G307" i="12"/>
  <c r="G302" i="12"/>
  <c r="G294" i="12"/>
  <c r="G289" i="12"/>
  <c r="C352" i="12"/>
  <c r="C344" i="12"/>
  <c r="C336" i="12"/>
  <c r="C330" i="12"/>
  <c r="C322" i="12"/>
  <c r="C315" i="12"/>
  <c r="C310" i="12"/>
  <c r="C305" i="12"/>
  <c r="C300" i="12"/>
  <c r="C292" i="12"/>
  <c r="G285" i="12"/>
  <c r="G277" i="12"/>
  <c r="G267" i="12"/>
  <c r="G259" i="12"/>
  <c r="G255" i="12"/>
  <c r="G247" i="12"/>
  <c r="G239" i="12"/>
  <c r="G227" i="12"/>
  <c r="G220" i="12"/>
  <c r="C283" i="12"/>
  <c r="C279" i="12"/>
  <c r="C271" i="12"/>
  <c r="C266" i="12"/>
  <c r="C261" i="12"/>
  <c r="C253" i="12"/>
  <c r="C249" i="12"/>
  <c r="C241" i="12"/>
  <c r="C233" i="12"/>
  <c r="C225" i="12"/>
  <c r="C217" i="12"/>
  <c r="G209" i="12"/>
  <c r="G202" i="12"/>
  <c r="G188" i="12"/>
  <c r="G180" i="12"/>
  <c r="G172" i="12"/>
  <c r="G164" i="12"/>
  <c r="G156" i="12"/>
  <c r="G148" i="12"/>
  <c r="C211" i="12"/>
  <c r="C206" i="12"/>
  <c r="C198" i="12"/>
  <c r="C194" i="12"/>
  <c r="C187" i="12"/>
  <c r="C177" i="12"/>
  <c r="C169" i="12"/>
  <c r="C161" i="12"/>
  <c r="C156" i="12"/>
  <c r="C148" i="12"/>
  <c r="G140" i="12"/>
  <c r="G134" i="12"/>
  <c r="G127" i="12"/>
  <c r="G119" i="12"/>
  <c r="G111" i="12"/>
  <c r="G103" i="12"/>
  <c r="G95" i="12"/>
  <c r="G416" i="10"/>
  <c r="G90" i="12"/>
  <c r="G400" i="10"/>
  <c r="G85" i="12"/>
  <c r="G77" i="12"/>
  <c r="C141" i="12"/>
  <c r="C371" i="12"/>
  <c r="C137" i="12"/>
  <c r="C129" i="12"/>
  <c r="C121" i="12"/>
  <c r="C113" i="12"/>
  <c r="C105" i="12"/>
  <c r="C97" i="12"/>
  <c r="C92" i="12"/>
  <c r="C84" i="12"/>
  <c r="C76" i="12"/>
  <c r="G69" i="12"/>
  <c r="G61" i="12"/>
  <c r="G53" i="12"/>
  <c r="G45" i="12"/>
  <c r="G125" i="10"/>
  <c r="G160" i="9"/>
  <c r="G186" i="8"/>
  <c r="G37" i="12"/>
  <c r="G29" i="12"/>
  <c r="G21" i="12"/>
  <c r="G13" i="12"/>
  <c r="G5" i="12"/>
  <c r="C67" i="12"/>
  <c r="C59" i="12"/>
  <c r="C52" i="12"/>
  <c r="C44" i="12"/>
  <c r="C38" i="12"/>
  <c r="C30" i="12"/>
  <c r="C25" i="12"/>
  <c r="C17" i="12"/>
  <c r="C13" i="12"/>
  <c r="C8" i="12"/>
  <c r="G1643" i="6"/>
  <c r="G856" i="7"/>
  <c r="G77" i="5"/>
  <c r="G2436" i="10" l="1"/>
  <c r="E2419" i="10"/>
  <c r="E2410" i="10"/>
  <c r="G2401" i="10"/>
  <c r="G2383" i="10"/>
  <c r="E2376" i="10"/>
  <c r="E2367" i="10"/>
  <c r="E2362" i="10"/>
  <c r="E2352" i="10"/>
  <c r="G2345" i="10"/>
  <c r="G2337" i="10"/>
  <c r="G2330" i="10"/>
  <c r="E2297" i="10"/>
  <c r="G2286" i="10"/>
  <c r="G2892" i="8"/>
  <c r="E2276" i="10"/>
  <c r="G2269" i="10"/>
  <c r="G2260" i="10"/>
  <c r="G2247" i="10"/>
  <c r="G2235" i="10"/>
  <c r="G2212" i="10"/>
  <c r="G2182" i="10"/>
  <c r="G2173" i="10"/>
  <c r="G2152" i="10"/>
  <c r="G2131" i="10"/>
  <c r="E2127" i="10"/>
  <c r="G2101" i="10"/>
  <c r="G2089" i="10"/>
  <c r="E2083" i="10"/>
  <c r="G2068" i="10"/>
  <c r="E2061" i="10"/>
  <c r="E2050" i="10"/>
  <c r="E2045" i="10"/>
  <c r="E2033" i="10"/>
  <c r="E2028" i="10"/>
  <c r="E2002" i="10"/>
  <c r="G1996" i="10"/>
  <c r="E1974" i="10"/>
  <c r="G1954" i="10"/>
  <c r="E1949" i="10"/>
  <c r="E1941" i="10"/>
  <c r="G2340" i="9"/>
  <c r="G1926" i="10"/>
  <c r="E1919" i="10"/>
  <c r="G1897" i="10"/>
  <c r="G1882" i="10"/>
  <c r="G1859" i="10"/>
  <c r="G1853" i="10"/>
  <c r="G1830" i="10"/>
  <c r="G1822" i="10"/>
  <c r="G1814" i="10"/>
  <c r="G1789" i="10"/>
  <c r="E1772" i="10"/>
  <c r="H1774" i="10"/>
  <c r="H1775" i="10"/>
  <c r="G1760" i="10"/>
  <c r="G1727" i="10"/>
  <c r="E1720" i="10"/>
  <c r="E1702" i="10"/>
  <c r="G1689" i="10"/>
  <c r="G1675" i="10"/>
  <c r="G1663" i="10"/>
  <c r="G1653" i="10"/>
  <c r="G1646" i="10"/>
  <c r="G1622" i="10"/>
  <c r="G1605" i="10"/>
  <c r="G1600" i="10"/>
  <c r="E1589" i="10"/>
  <c r="E1543" i="10"/>
  <c r="G1513" i="10"/>
  <c r="E1498" i="10"/>
  <c r="G2759" i="9"/>
  <c r="G1486" i="10"/>
  <c r="E1465" i="10"/>
  <c r="G1436" i="10"/>
  <c r="G1415" i="10"/>
  <c r="G1403" i="10"/>
  <c r="G1396" i="10"/>
  <c r="G1380" i="10"/>
  <c r="G1373" i="10"/>
  <c r="G1354" i="10"/>
  <c r="H1334" i="10"/>
  <c r="E1329" i="10"/>
  <c r="G1317" i="10"/>
  <c r="G1514" i="9"/>
  <c r="E1292" i="10"/>
  <c r="G1285" i="10"/>
  <c r="G1281" i="10"/>
  <c r="G1260" i="10"/>
  <c r="E1245" i="10"/>
  <c r="E1211" i="10"/>
  <c r="E1204" i="10"/>
  <c r="G1462" i="8"/>
  <c r="G1355" i="9"/>
  <c r="G1456" i="8"/>
  <c r="G1165" i="10"/>
  <c r="G1175" i="10" s="1"/>
  <c r="G1157" i="10"/>
  <c r="E1136" i="10"/>
  <c r="G1132" i="10"/>
  <c r="G1113" i="10"/>
  <c r="G1107" i="10"/>
  <c r="G1098" i="10"/>
  <c r="G1087" i="10"/>
  <c r="G1077" i="10"/>
  <c r="G1072" i="10"/>
  <c r="E1044" i="10"/>
  <c r="E1021" i="10"/>
  <c r="E1011" i="10"/>
  <c r="G1000" i="10"/>
  <c r="G985" i="10"/>
  <c r="G976" i="10"/>
  <c r="G969" i="10"/>
  <c r="G961" i="10"/>
  <c r="G955" i="10"/>
  <c r="G932" i="10"/>
  <c r="G923" i="10"/>
  <c r="E908" i="10"/>
  <c r="G880" i="10"/>
  <c r="E859" i="10"/>
  <c r="G853" i="10"/>
  <c r="G835" i="10"/>
  <c r="G791" i="10"/>
  <c r="G773" i="10"/>
  <c r="E763" i="10"/>
  <c r="E741" i="10"/>
  <c r="G701" i="10"/>
  <c r="G694" i="10"/>
  <c r="G669" i="10"/>
  <c r="G665" i="10"/>
  <c r="E656" i="10"/>
  <c r="G650" i="10"/>
  <c r="E625" i="10"/>
  <c r="E616" i="10"/>
  <c r="G606" i="10"/>
  <c r="G592" i="10"/>
  <c r="H576" i="10"/>
  <c r="G467" i="10"/>
  <c r="E453" i="10"/>
  <c r="E446" i="10"/>
  <c r="G437" i="10"/>
  <c r="E422" i="10"/>
  <c r="E412" i="10"/>
  <c r="G394" i="10"/>
  <c r="E356" i="10"/>
  <c r="E348" i="10"/>
  <c r="E337" i="10"/>
  <c r="G331" i="10"/>
  <c r="G317" i="10"/>
  <c r="E294" i="10"/>
  <c r="G286" i="10"/>
  <c r="G276" i="10"/>
  <c r="E263" i="10"/>
  <c r="G190" i="10"/>
  <c r="G174" i="10"/>
  <c r="G164" i="10"/>
  <c r="G157" i="10"/>
  <c r="G131" i="10"/>
  <c r="G118" i="10"/>
  <c r="G97" i="10"/>
  <c r="E91" i="10"/>
  <c r="G77" i="10"/>
  <c r="G71" i="10"/>
  <c r="G60" i="10"/>
  <c r="G56" i="10"/>
  <c r="G47" i="10"/>
  <c r="G3011" i="9"/>
  <c r="G3003" i="9"/>
  <c r="G2992" i="9"/>
  <c r="G2961" i="9"/>
  <c r="G2936" i="9"/>
  <c r="G2922" i="9"/>
  <c r="G2908" i="9"/>
  <c r="G2874" i="9"/>
  <c r="G2864" i="9"/>
  <c r="G2851" i="9"/>
  <c r="G2835" i="9"/>
  <c r="G2769" i="9"/>
  <c r="G2961" i="8"/>
  <c r="G2823" i="9"/>
  <c r="G2780" i="9"/>
  <c r="G2754" i="9"/>
  <c r="G2749" i="9"/>
  <c r="G2721" i="9"/>
  <c r="G2712" i="9"/>
  <c r="G2682" i="9"/>
  <c r="G2641" i="9"/>
  <c r="G2609" i="9"/>
  <c r="G2542" i="9"/>
  <c r="G2528" i="9"/>
  <c r="G2517" i="9"/>
  <c r="G2496" i="9"/>
  <c r="G2489" i="9"/>
  <c r="G2482" i="9"/>
  <c r="G2466" i="9"/>
  <c r="G2459" i="9"/>
  <c r="G2428" i="9"/>
  <c r="G2422" i="9"/>
  <c r="G2397" i="9"/>
  <c r="G506" i="9"/>
  <c r="G2367" i="9"/>
  <c r="G2362" i="9"/>
  <c r="G2334" i="9"/>
  <c r="G2321" i="9"/>
  <c r="G2294" i="9"/>
  <c r="G2263" i="9"/>
  <c r="G2243" i="9"/>
  <c r="G2233" i="9"/>
  <c r="G2221" i="9"/>
  <c r="G2179" i="9"/>
  <c r="G2154" i="9"/>
  <c r="G2140" i="9"/>
  <c r="G2132" i="9"/>
  <c r="G2098" i="9"/>
  <c r="G2088" i="9"/>
  <c r="G2077" i="9"/>
  <c r="G2065" i="9"/>
  <c r="G2050" i="9"/>
  <c r="G2038" i="9"/>
  <c r="G2089" i="8"/>
  <c r="G2023" i="9"/>
  <c r="G1997" i="9"/>
  <c r="G1983" i="9"/>
  <c r="G1971" i="9"/>
  <c r="G1953" i="9"/>
  <c r="G2021" i="8"/>
  <c r="G1892" i="9"/>
  <c r="G1870" i="9"/>
  <c r="G1833" i="9"/>
  <c r="G1828" i="9"/>
  <c r="G1857" i="8"/>
  <c r="G1780" i="9"/>
  <c r="G1773" i="9"/>
  <c r="G1758" i="9"/>
  <c r="G1750" i="9"/>
  <c r="G1727" i="9"/>
  <c r="G1677" i="9"/>
  <c r="G1652" i="9"/>
  <c r="G1634" i="9"/>
  <c r="G1612" i="9"/>
  <c r="H1614" i="9"/>
  <c r="H1615" i="9"/>
  <c r="G1582" i="9"/>
  <c r="G1559" i="9"/>
  <c r="G1546" i="9"/>
  <c r="G1508" i="9"/>
  <c r="G1458" i="9"/>
  <c r="G1420" i="9"/>
  <c r="G1404" i="9"/>
  <c r="G1366" i="9"/>
  <c r="G1348" i="9"/>
  <c r="G1328" i="9"/>
  <c r="G1324" i="9"/>
  <c r="G1296" i="9"/>
  <c r="G1277" i="9"/>
  <c r="G1263" i="9"/>
  <c r="G1253" i="9"/>
  <c r="G1216" i="9"/>
  <c r="G1178" i="9"/>
  <c r="G1169" i="9"/>
  <c r="G1135" i="9"/>
  <c r="G1122" i="9"/>
  <c r="G1110" i="9"/>
  <c r="H1112" i="9"/>
  <c r="H1113" i="9"/>
  <c r="G1101" i="9"/>
  <c r="G1077" i="9"/>
  <c r="G1025" i="9"/>
  <c r="G997" i="9"/>
  <c r="G990" i="9"/>
  <c r="G968" i="9"/>
  <c r="G929" i="9"/>
  <c r="G916" i="9"/>
  <c r="G970" i="8"/>
  <c r="G910" i="9"/>
  <c r="G894" i="9"/>
  <c r="G875" i="9"/>
  <c r="G823" i="9"/>
  <c r="G816" i="9"/>
  <c r="G811" i="9"/>
  <c r="G780" i="9"/>
  <c r="G773" i="9"/>
  <c r="G766" i="9"/>
  <c r="G755" i="9"/>
  <c r="G746" i="9"/>
  <c r="G733" i="9"/>
  <c r="G712" i="9"/>
  <c r="G701" i="9"/>
  <c r="G692" i="9"/>
  <c r="G685" i="9"/>
  <c r="G482" i="9"/>
  <c r="G472" i="9"/>
  <c r="G459" i="9"/>
  <c r="G435" i="9"/>
  <c r="G426" i="9"/>
  <c r="G413" i="9"/>
  <c r="G404" i="9"/>
  <c r="G360" i="9"/>
  <c r="G353" i="9"/>
  <c r="G346" i="9"/>
  <c r="G300" i="9"/>
  <c r="G283" i="9"/>
  <c r="G335" i="8"/>
  <c r="G277" i="9"/>
  <c r="G264" i="9"/>
  <c r="G249" i="9" l="1"/>
  <c r="G231" i="9"/>
  <c r="G222" i="9"/>
  <c r="G213" i="9"/>
  <c r="G205" i="9"/>
  <c r="G171" i="9"/>
  <c r="G154" i="9"/>
  <c r="G143" i="9"/>
  <c r="G127" i="9"/>
  <c r="G119" i="9"/>
  <c r="G110" i="9"/>
  <c r="G91" i="9"/>
  <c r="G85" i="9"/>
  <c r="G62" i="9"/>
  <c r="G49" i="9"/>
  <c r="G31" i="10"/>
  <c r="G25" i="10"/>
  <c r="G21" i="10"/>
  <c r="G29" i="9"/>
  <c r="H31" i="9"/>
  <c r="H32" i="9"/>
  <c r="G25" i="9"/>
  <c r="E17" i="10"/>
  <c r="G10" i="10"/>
  <c r="G18" i="9"/>
  <c r="G3177" i="8" l="1"/>
  <c r="G3164" i="8"/>
  <c r="G3157" i="8"/>
  <c r="G3126" i="8"/>
  <c r="G3113" i="8"/>
  <c r="G3075" i="8"/>
  <c r="G3067" i="8"/>
  <c r="G3056" i="8"/>
  <c r="G3028" i="8"/>
  <c r="G3007" i="8"/>
  <c r="G2995" i="8"/>
  <c r="G2984" i="8"/>
  <c r="G2978" i="8"/>
  <c r="G1834" i="8"/>
  <c r="G2957" i="8"/>
  <c r="G2921" i="8"/>
  <c r="H2910" i="8"/>
  <c r="G2904" i="8"/>
  <c r="G2899" i="8"/>
  <c r="G2888" i="8"/>
  <c r="G2863" i="8"/>
  <c r="G2857" i="8"/>
  <c r="G2829" i="8"/>
  <c r="G2791" i="8"/>
  <c r="G2333" i="7"/>
  <c r="G2288" i="6"/>
  <c r="G2217" i="5"/>
  <c r="G2211" i="5"/>
  <c r="G2325" i="7"/>
  <c r="G2781" i="8"/>
  <c r="G2752" i="8"/>
  <c r="G2720" i="8"/>
  <c r="G2691" i="8"/>
  <c r="G2681" i="8"/>
  <c r="G2669" i="8"/>
  <c r="G2645" i="8"/>
  <c r="G2634" i="8"/>
  <c r="G2621" i="8"/>
  <c r="G2064" i="5"/>
  <c r="G2183" i="7"/>
  <c r="G2617" i="8"/>
  <c r="G2597" i="8"/>
  <c r="G2564" i="8"/>
  <c r="G2558" i="8"/>
  <c r="G2516" i="8"/>
  <c r="G2098" i="7"/>
  <c r="G2509" i="8"/>
  <c r="G682" i="8"/>
  <c r="G2480" i="8"/>
  <c r="G2467" i="8"/>
  <c r="G2461" i="8"/>
  <c r="G2444" i="8"/>
  <c r="G2433" i="8"/>
  <c r="G2395" i="8"/>
  <c r="G2380" i="8"/>
  <c r="G2366" i="8"/>
  <c r="G2357" i="8"/>
  <c r="G2347" i="8"/>
  <c r="G2325" i="8"/>
  <c r="G2313" i="8"/>
  <c r="G2301" i="8"/>
  <c r="G1935" i="7"/>
  <c r="G2265" i="8"/>
  <c r="G2258" i="8"/>
  <c r="G2217" i="8"/>
  <c r="G2201" i="8"/>
  <c r="G2194" i="8"/>
  <c r="G2166" i="8"/>
  <c r="G2153" i="8"/>
  <c r="G2147" i="8"/>
  <c r="G2132" i="8"/>
  <c r="G2113" i="8"/>
  <c r="G2103" i="8"/>
  <c r="G2085" i="8"/>
  <c r="G2071" i="8"/>
  <c r="G2056" i="8"/>
  <c r="G2042" i="8"/>
  <c r="G2032" i="8"/>
  <c r="G1665" i="7"/>
  <c r="G1960" i="8"/>
  <c r="G1938" i="8"/>
  <c r="G1888" i="8"/>
  <c r="G1852" i="8"/>
  <c r="G1848" i="8"/>
  <c r="G1805" i="8"/>
  <c r="G1800" i="8"/>
  <c r="G1532" i="7"/>
  <c r="G1788" i="8"/>
  <c r="G1781" i="8"/>
  <c r="G1770" i="8"/>
  <c r="G1759" i="8"/>
  <c r="G1753" i="8"/>
  <c r="G1713" i="8"/>
  <c r="G1700" i="8"/>
  <c r="G1686" i="8"/>
  <c r="G1658" i="8"/>
  <c r="G1631" i="8"/>
  <c r="G1607" i="8"/>
  <c r="G1601" i="8"/>
  <c r="G1577" i="8"/>
  <c r="G1565" i="8"/>
  <c r="G1536" i="8"/>
  <c r="G1522" i="8"/>
  <c r="G1508" i="8"/>
  <c r="G1491" i="8"/>
  <c r="G1450" i="8"/>
  <c r="G1439" i="8"/>
  <c r="G1422" i="8"/>
  <c r="G1418" i="8"/>
  <c r="G1376" i="8"/>
  <c r="G1363" i="8"/>
  <c r="G1340" i="8"/>
  <c r="G1328" i="8"/>
  <c r="G1316" i="8"/>
  <c r="G1281" i="8"/>
  <c r="G1273" i="8"/>
  <c r="G1239" i="8"/>
  <c r="G1233" i="8"/>
  <c r="G1227" i="8"/>
  <c r="G1215" i="8"/>
  <c r="G1209" i="8"/>
  <c r="G1202" i="8"/>
  <c r="G1193" i="8"/>
  <c r="G1164" i="8"/>
  <c r="G1158" i="8"/>
  <c r="G1144" i="8"/>
  <c r="G1134" i="8"/>
  <c r="G1121" i="8"/>
  <c r="G1113" i="8"/>
  <c r="G1094" i="8"/>
  <c r="G1069" i="8"/>
  <c r="G1061" i="8"/>
  <c r="G1037" i="8"/>
  <c r="G1015" i="8"/>
  <c r="G990" i="8"/>
  <c r="G978" i="8"/>
  <c r="G964" i="8"/>
  <c r="G954" i="8"/>
  <c r="G946" i="8"/>
  <c r="G941" i="8"/>
  <c r="G924" i="8"/>
  <c r="G879" i="8"/>
  <c r="G850" i="8"/>
  <c r="G842" i="8"/>
  <c r="G833" i="8"/>
  <c r="G826" i="8"/>
  <c r="G818" i="8"/>
  <c r="G779" i="8"/>
  <c r="G742" i="8"/>
  <c r="G726" i="8"/>
  <c r="G710" i="8"/>
  <c r="G665" i="8"/>
  <c r="G657" i="8"/>
  <c r="G645" i="8"/>
  <c r="G615" i="8"/>
  <c r="G605" i="8"/>
  <c r="G597" i="8"/>
  <c r="G587" i="8"/>
  <c r="G568" i="8"/>
  <c r="G556" i="8"/>
  <c r="G362" i="8"/>
  <c r="G355" i="8"/>
  <c r="G348" i="8"/>
  <c r="G330" i="8"/>
  <c r="G321" i="8"/>
  <c r="G181" i="8"/>
  <c r="G125" i="8"/>
  <c r="G260" i="8"/>
  <c r="G253" i="8"/>
  <c r="G242" i="8"/>
  <c r="G218" i="8"/>
  <c r="G211" i="8"/>
  <c r="G122" i="5"/>
  <c r="G130" i="5"/>
  <c r="G172" i="8"/>
  <c r="G147" i="8"/>
  <c r="G150" i="5"/>
  <c r="G215" i="5"/>
  <c r="G137" i="8"/>
  <c r="G115" i="8"/>
  <c r="G108" i="8"/>
  <c r="G98" i="8"/>
  <c r="G81" i="8"/>
  <c r="G70" i="8"/>
  <c r="G47" i="8"/>
  <c r="G37" i="8"/>
  <c r="G18" i="8"/>
  <c r="G2701" i="7"/>
  <c r="G2696" i="7"/>
  <c r="G2685" i="7"/>
  <c r="G2676" i="7"/>
  <c r="G2668" i="7"/>
  <c r="G2637" i="7"/>
  <c r="G2627" i="7"/>
  <c r="G2620" i="7"/>
  <c r="G2613" i="7"/>
  <c r="G2599" i="7"/>
  <c r="G2569" i="7"/>
  <c r="G2558" i="7"/>
  <c r="G2446" i="7"/>
  <c r="G2537" i="7"/>
  <c r="G2456" i="6"/>
  <c r="G2532" i="7"/>
  <c r="G2520" i="7"/>
  <c r="G2514" i="7"/>
  <c r="G2509" i="7"/>
  <c r="G2497" i="7"/>
  <c r="G2459" i="7"/>
  <c r="G2437" i="7"/>
  <c r="G2432" i="7"/>
  <c r="G2426" i="7"/>
  <c r="G2420" i="7"/>
  <c r="G2408" i="7"/>
  <c r="G2392" i="7"/>
  <c r="G2360" i="7"/>
  <c r="G2280" i="7"/>
  <c r="G2270" i="7"/>
  <c r="G2238" i="7"/>
  <c r="G2226" i="7"/>
  <c r="G2211" i="7"/>
  <c r="G2204" i="7"/>
  <c r="G2192" i="7"/>
  <c r="G2173" i="7"/>
  <c r="G2141" i="7"/>
  <c r="G2107" i="7"/>
  <c r="G2068" i="7"/>
  <c r="G2061" i="7"/>
  <c r="G2046" i="7"/>
  <c r="G2040" i="7"/>
  <c r="G1478" i="7"/>
  <c r="G2019" i="7"/>
  <c r="G2014" i="7"/>
  <c r="G2008" i="7"/>
  <c r="G2002" i="7"/>
  <c r="G1985" i="7"/>
  <c r="G1975" i="7"/>
  <c r="G1782" i="7"/>
  <c r="G1770" i="7"/>
  <c r="G1738" i="7"/>
  <c r="G1731" i="7"/>
  <c r="G1696" i="7"/>
  <c r="G1686" i="7"/>
  <c r="G1669" i="7"/>
  <c r="G1674" i="7"/>
  <c r="G1661" i="7"/>
  <c r="G1649" i="7"/>
  <c r="G1625" i="7"/>
  <c r="G1603" i="7"/>
  <c r="G1596" i="7"/>
  <c r="G1557" i="7"/>
  <c r="G1545" i="7"/>
  <c r="G1539" i="7"/>
  <c r="G1520" i="7"/>
  <c r="G1515" i="7"/>
  <c r="G1469" i="7"/>
  <c r="G1461" i="7"/>
  <c r="G1440" i="7"/>
  <c r="G1431" i="7"/>
  <c r="G1398" i="7"/>
  <c r="G1390" i="7"/>
  <c r="G1383" i="7"/>
  <c r="G1352" i="7"/>
  <c r="G1339" i="7"/>
  <c r="G1325" i="7"/>
  <c r="G1293" i="7"/>
  <c r="G1289" i="7"/>
  <c r="G1018" i="5"/>
  <c r="G1270" i="7"/>
  <c r="G1266" i="7"/>
  <c r="G1260" i="7"/>
  <c r="G1239" i="7"/>
  <c r="G1228" i="7"/>
  <c r="G1205" i="7"/>
  <c r="G1196" i="7"/>
  <c r="G1185" i="7"/>
  <c r="G1175" i="7"/>
  <c r="G1135" i="7"/>
  <c r="G781" i="7"/>
  <c r="G1127" i="7"/>
  <c r="G1042" i="7"/>
  <c r="G1035" i="7"/>
  <c r="G1002" i="7"/>
  <c r="G992" i="7"/>
  <c r="G977" i="7"/>
  <c r="G886" i="6"/>
  <c r="G965" i="7"/>
  <c r="G959" i="7"/>
  <c r="G944" i="7"/>
  <c r="G917" i="7"/>
  <c r="G904" i="7"/>
  <c r="G895" i="7"/>
  <c r="G889" i="7"/>
  <c r="G883" i="7"/>
  <c r="G871" i="7"/>
  <c r="G865" i="7"/>
  <c r="G845" i="7"/>
  <c r="G837" i="7"/>
  <c r="G827" i="7"/>
  <c r="G762" i="7"/>
  <c r="G756" i="7"/>
  <c r="G746" i="7"/>
  <c r="G738" i="7"/>
  <c r="G725" i="7"/>
  <c r="G709" i="7"/>
  <c r="H711" i="7"/>
  <c r="H712" i="7"/>
  <c r="G667" i="7"/>
  <c r="G644" i="7"/>
  <c r="G631" i="7"/>
  <c r="G603" i="7"/>
  <c r="G597" i="7"/>
  <c r="G589" i="7"/>
  <c r="G579" i="7" l="1"/>
  <c r="G571" i="7"/>
  <c r="G563" i="7"/>
  <c r="G546" i="7"/>
  <c r="G538" i="7"/>
  <c r="G531" i="7"/>
  <c r="G521" i="7"/>
  <c r="G377" i="7"/>
  <c r="G357" i="7"/>
  <c r="G352" i="7"/>
  <c r="G339" i="7"/>
  <c r="G330" i="7"/>
  <c r="G315" i="7"/>
  <c r="G303" i="7"/>
  <c r="G232" i="7"/>
  <c r="G220" i="7"/>
  <c r="G196" i="7"/>
  <c r="G166" i="7"/>
  <c r="G161" i="7"/>
  <c r="G153" i="7"/>
  <c r="G140" i="7"/>
  <c r="G131" i="7"/>
  <c r="G117" i="7"/>
  <c r="G111" i="7"/>
  <c r="G105" i="7"/>
  <c r="G94" i="7"/>
  <c r="G88" i="7"/>
  <c r="G77" i="7"/>
  <c r="G72" i="7"/>
  <c r="G66" i="7"/>
  <c r="G43" i="7"/>
  <c r="G18" i="7"/>
  <c r="G2623" i="6" l="1"/>
  <c r="G2615" i="6"/>
  <c r="G2604" i="6"/>
  <c r="G2594" i="6"/>
  <c r="G2581" i="6"/>
  <c r="G2568" i="6"/>
  <c r="G2546" i="6"/>
  <c r="G2536" i="6"/>
  <c r="G2523" i="6"/>
  <c r="G2492" i="6"/>
  <c r="G2480" i="6"/>
  <c r="G2469" i="6"/>
  <c r="G2394" i="6"/>
  <c r="G2450" i="6"/>
  <c r="G2445" i="6"/>
  <c r="G2410" i="6"/>
  <c r="G2384" i="6"/>
  <c r="G2373" i="6"/>
  <c r="G2366" i="6"/>
  <c r="G2355" i="6"/>
  <c r="G2341" i="6"/>
  <c r="G2308" i="6"/>
  <c r="G2235" i="6"/>
  <c r="G2225" i="6"/>
  <c r="G2195" i="6"/>
  <c r="G2180" i="6"/>
  <c r="G2166" i="6"/>
  <c r="G2154" i="6"/>
  <c r="G2141" i="6"/>
  <c r="G2128" i="6"/>
  <c r="G2116" i="6"/>
  <c r="G2096" i="6"/>
  <c r="G2089" i="6"/>
  <c r="G2053" i="6"/>
  <c r="G2047" i="6"/>
  <c r="G2019" i="6"/>
  <c r="G2011" i="6"/>
  <c r="G2007" i="6"/>
  <c r="G2002" i="6"/>
  <c r="G1986" i="6"/>
  <c r="G1975" i="6"/>
  <c r="G1971" i="6"/>
  <c r="G1950" i="6"/>
  <c r="G1945" i="6"/>
  <c r="G1932" i="6"/>
  <c r="G1909" i="6"/>
  <c r="G1898" i="6"/>
  <c r="G1744" i="6"/>
  <c r="G1727" i="6"/>
  <c r="G1699" i="6"/>
  <c r="G1689" i="6"/>
  <c r="G1662" i="6"/>
  <c r="G1637" i="6"/>
  <c r="G1630" i="6"/>
  <c r="G1621" i="6"/>
  <c r="G1606" i="6"/>
  <c r="G1594" i="6"/>
  <c r="G1583" i="6"/>
  <c r="G1567" i="6"/>
  <c r="G1531" i="6"/>
  <c r="G1505" i="6"/>
  <c r="G1460" i="6"/>
  <c r="G1449" i="6"/>
  <c r="G1435" i="6"/>
  <c r="G1428" i="6"/>
  <c r="G1408" i="6"/>
  <c r="G1412" i="6"/>
  <c r="G1364" i="6"/>
  <c r="G1346" i="6"/>
  <c r="G1341" i="6"/>
  <c r="G1303" i="6"/>
  <c r="G1294" i="6"/>
  <c r="G1237" i="6"/>
  <c r="G1289" i="6"/>
  <c r="G1256" i="6"/>
  <c r="G1203" i="6"/>
  <c r="G1198" i="6"/>
  <c r="G1172" i="6"/>
  <c r="G1163" i="6"/>
  <c r="G1156" i="6"/>
  <c r="G1136" i="6"/>
  <c r="G1109" i="6"/>
  <c r="G1102" i="6"/>
  <c r="G1089" i="6"/>
  <c r="G1050" i="6"/>
  <c r="G1029" i="6"/>
  <c r="G998" i="6"/>
  <c r="G952" i="6"/>
  <c r="G943" i="6" l="1"/>
  <c r="G938" i="6"/>
  <c r="G917" i="6"/>
  <c r="G909" i="6"/>
  <c r="G894" i="6"/>
  <c r="G881" i="6"/>
  <c r="G862" i="6"/>
  <c r="G838" i="6"/>
  <c r="G821" i="6"/>
  <c r="G802" i="6"/>
  <c r="G796" i="6"/>
  <c r="G786" i="6"/>
  <c r="G778" i="6"/>
  <c r="G765" i="6"/>
  <c r="G761" i="6"/>
  <c r="G751" i="6"/>
  <c r="G742" i="6"/>
  <c r="G692" i="6"/>
  <c r="G655" i="6"/>
  <c r="G649" i="6"/>
  <c r="G643" i="6"/>
  <c r="G629" i="6"/>
  <c r="G622" i="6"/>
  <c r="G589" i="6"/>
  <c r="G566" i="6"/>
  <c r="G546" i="6"/>
  <c r="G540" i="6"/>
  <c r="G523" i="6"/>
  <c r="G492" i="6"/>
  <c r="G481" i="6"/>
  <c r="G477" i="6"/>
  <c r="G473" i="6"/>
  <c r="G464" i="6"/>
  <c r="G443" i="6"/>
  <c r="G436" i="6"/>
  <c r="G429" i="6"/>
  <c r="G423" i="6"/>
  <c r="G362" i="6"/>
  <c r="G336" i="6"/>
  <c r="G311" i="6"/>
  <c r="G301" i="6"/>
  <c r="G287" i="6"/>
  <c r="G280" i="6"/>
  <c r="G267" i="6"/>
  <c r="G196" i="6"/>
  <c r="G184" i="6"/>
  <c r="G170" i="6"/>
  <c r="G140" i="6"/>
  <c r="G131" i="6"/>
  <c r="G117" i="6"/>
  <c r="G108" i="6"/>
  <c r="G88" i="6"/>
  <c r="G81" i="6"/>
  <c r="G73" i="6"/>
  <c r="G64" i="6"/>
  <c r="G54" i="6"/>
  <c r="G46" i="6"/>
  <c r="G11" i="6"/>
  <c r="G2533" i="5"/>
  <c r="G2524" i="5" l="1"/>
  <c r="G2516" i="5"/>
  <c r="G2490" i="5"/>
  <c r="G2476" i="5"/>
  <c r="G2462" i="5"/>
  <c r="G2451" i="5"/>
  <c r="G2439" i="5"/>
  <c r="G2432" i="5"/>
  <c r="G2424" i="5"/>
  <c r="G2399" i="5"/>
  <c r="G2389" i="5"/>
  <c r="G2377" i="5"/>
  <c r="G2371" i="5"/>
  <c r="G2357" i="5"/>
  <c r="G2322" i="5"/>
  <c r="G2310" i="5"/>
  <c r="G2301" i="5"/>
  <c r="G2295" i="5"/>
  <c r="G2285" i="5"/>
  <c r="G2280" i="5"/>
  <c r="G2268" i="5"/>
  <c r="G2237" i="5"/>
  <c r="G2207" i="5"/>
  <c r="G2202" i="5"/>
  <c r="G2179" i="5"/>
  <c r="G2170" i="5"/>
  <c r="G2135" i="5"/>
  <c r="G2128" i="5"/>
  <c r="G2107" i="5"/>
  <c r="G2097" i="5"/>
  <c r="G2088" i="5"/>
  <c r="G2082" i="5"/>
  <c r="G2058" i="5"/>
  <c r="G2034" i="5"/>
  <c r="G2028" i="5"/>
  <c r="G1988" i="5"/>
  <c r="G1981" i="5"/>
  <c r="G1955" i="5"/>
  <c r="G1947" i="5"/>
  <c r="G1933" i="5"/>
  <c r="G1922" i="5"/>
  <c r="G1915" i="5"/>
  <c r="G1879" i="5"/>
  <c r="G1873" i="5"/>
  <c r="G1866" i="5"/>
  <c r="G1860" i="5"/>
  <c r="G1836" i="5"/>
  <c r="G1824" i="5"/>
  <c r="G1643" i="5"/>
  <c r="G1638" i="5"/>
  <c r="G1616" i="5"/>
  <c r="G1588" i="5"/>
  <c r="G1582" i="5"/>
  <c r="G1537" i="5"/>
  <c r="G1524" i="5"/>
  <c r="G1505" i="5"/>
  <c r="G1481" i="5"/>
  <c r="G1474" i="5"/>
  <c r="G1462" i="5"/>
  <c r="G1450" i="5"/>
  <c r="G1443" i="5"/>
  <c r="G1411" i="5"/>
  <c r="G1369" i="5"/>
  <c r="G1356" i="5"/>
  <c r="G1320" i="5"/>
  <c r="G1311" i="5"/>
  <c r="G1296" i="5"/>
  <c r="G1290" i="5"/>
  <c r="G1274" i="5"/>
  <c r="G1266" i="5"/>
  <c r="G1262" i="5"/>
  <c r="G1231" i="5"/>
  <c r="G1222" i="5"/>
  <c r="G1203" i="5"/>
  <c r="G1150" i="5"/>
  <c r="G1131" i="5"/>
  <c r="G1095" i="5"/>
  <c r="G1079" i="5"/>
  <c r="G1049" i="5"/>
  <c r="G1013" i="5"/>
  <c r="G1004" i="5"/>
  <c r="G988" i="5"/>
  <c r="G969" i="5"/>
  <c r="G957" i="5"/>
  <c r="G946" i="5"/>
  <c r="G896" i="5"/>
  <c r="G866" i="5" l="1"/>
  <c r="G847" i="5"/>
  <c r="G827" i="5"/>
  <c r="G808" i="5"/>
  <c r="G779" i="5"/>
  <c r="G766" i="5"/>
  <c r="G758" i="5"/>
  <c r="G750" i="5"/>
  <c r="G744" i="5"/>
  <c r="G724" i="5"/>
  <c r="G697" i="5"/>
  <c r="G669" i="5"/>
  <c r="G648" i="5"/>
  <c r="G640" i="5"/>
  <c r="G631" i="5"/>
  <c r="G624" i="5"/>
  <c r="G612" i="5"/>
  <c r="G571" i="5"/>
  <c r="G541" i="5"/>
  <c r="G533" i="5"/>
  <c r="G452" i="5"/>
  <c r="G519" i="5"/>
  <c r="G497" i="5"/>
  <c r="G475" i="5"/>
  <c r="G430" i="5"/>
  <c r="G415" i="5"/>
  <c r="G400" i="5"/>
  <c r="G395" i="5"/>
  <c r="G389" i="5"/>
  <c r="G372" i="5"/>
  <c r="G365" i="5"/>
  <c r="G360" i="5"/>
  <c r="G353" i="5"/>
  <c r="G305" i="5"/>
  <c r="G280" i="5"/>
  <c r="G272" i="5"/>
  <c r="G259" i="5"/>
  <c r="G250" i="5"/>
  <c r="G243" i="5"/>
  <c r="G200" i="5"/>
  <c r="G188" i="5"/>
  <c r="G170" i="5"/>
  <c r="G158" i="5"/>
  <c r="G138" i="5"/>
  <c r="G112" i="5"/>
  <c r="G101" i="5"/>
  <c r="G68" i="5"/>
  <c r="G61" i="5"/>
  <c r="G55" i="5"/>
  <c r="G18" i="5"/>
  <c r="E2543" i="5"/>
  <c r="H2541" i="5"/>
  <c r="H2540" i="5"/>
  <c r="H2539" i="5"/>
  <c r="H2538" i="5"/>
  <c r="H2537" i="5"/>
  <c r="H2536" i="5"/>
  <c r="H1199" i="5"/>
  <c r="H17" i="5"/>
  <c r="H1048" i="5"/>
  <c r="H1047" i="5"/>
  <c r="H1987" i="5"/>
  <c r="H52" i="5"/>
  <c r="H1590" i="5"/>
  <c r="H496" i="5"/>
  <c r="H1289" i="5"/>
  <c r="H590" i="5"/>
  <c r="H611" i="5"/>
  <c r="H2039" i="5"/>
  <c r="H1835" i="5"/>
  <c r="H2369" i="5"/>
  <c r="H514" i="5"/>
  <c r="H187" i="5"/>
  <c r="H447" i="5"/>
  <c r="H984" i="5"/>
  <c r="H1789" i="5"/>
  <c r="H2376" i="5"/>
  <c r="H1046" i="5"/>
  <c r="H1442" i="5"/>
  <c r="H2236" i="5"/>
  <c r="H1480" i="5"/>
  <c r="H2027" i="5"/>
  <c r="H2169" i="5"/>
  <c r="H2168" i="5"/>
  <c r="H945" i="5"/>
  <c r="H865" i="5"/>
  <c r="H1221" i="5"/>
  <c r="H1368" i="5"/>
  <c r="H864" i="5"/>
  <c r="H129" i="5"/>
  <c r="H2267" i="5"/>
  <c r="H2201" i="5"/>
  <c r="H2461" i="5"/>
  <c r="H743" i="5"/>
  <c r="H2368" i="5"/>
  <c r="H1261" i="5"/>
  <c r="H1410" i="5"/>
  <c r="H1980" i="5"/>
  <c r="H1914" i="5"/>
  <c r="H2127" i="5"/>
  <c r="H248" i="5"/>
  <c r="H807" i="5"/>
  <c r="H895" i="5"/>
  <c r="H1592" i="5"/>
  <c r="H2105" i="5"/>
  <c r="H2036" i="5"/>
  <c r="H1823" i="5"/>
  <c r="H1078" i="5"/>
  <c r="H778" i="5"/>
  <c r="H2235" i="5"/>
  <c r="H2234" i="5"/>
  <c r="H1479" i="5"/>
  <c r="H1858" i="5"/>
  <c r="H570" i="5"/>
  <c r="H230" i="5"/>
  <c r="H228" i="5"/>
  <c r="H226" i="5"/>
  <c r="H2367" i="5"/>
  <c r="H247" i="5"/>
  <c r="H1129" i="5"/>
  <c r="H1198" i="5"/>
  <c r="H1201" i="5"/>
  <c r="H2356" i="5"/>
  <c r="H1788" i="5"/>
  <c r="H757" i="5"/>
  <c r="H1787" i="5"/>
  <c r="H1197" i="5"/>
  <c r="H1355" i="5"/>
  <c r="H2355" i="5"/>
  <c r="H371" i="5"/>
  <c r="H1441" i="5"/>
  <c r="H1128" i="5"/>
  <c r="H16" i="5"/>
  <c r="H1786" i="5"/>
  <c r="H1785" i="5"/>
  <c r="H2167" i="5"/>
  <c r="H944" i="5"/>
  <c r="H943" i="5"/>
  <c r="H1536" i="5"/>
  <c r="H446" i="5"/>
  <c r="H2178" i="5"/>
  <c r="H623" i="5"/>
  <c r="H1273" i="5"/>
  <c r="H199" i="5"/>
  <c r="H2266" i="5"/>
  <c r="H1260" i="5"/>
  <c r="H1045" i="5"/>
  <c r="H1822" i="5"/>
  <c r="H1409" i="5"/>
  <c r="H863" i="5"/>
  <c r="H1857" i="5"/>
  <c r="H1784" i="5"/>
  <c r="H1077" i="5"/>
  <c r="H1783" i="5"/>
  <c r="H1782" i="5"/>
  <c r="H826" i="5"/>
  <c r="H825" i="5"/>
  <c r="H1196" i="5"/>
  <c r="H1913" i="5"/>
  <c r="H1304" i="5"/>
  <c r="H304" i="5"/>
  <c r="H1195" i="5"/>
  <c r="H229" i="5"/>
  <c r="H227" i="5"/>
  <c r="H225" i="5"/>
  <c r="H1473" i="5"/>
  <c r="H983" i="5"/>
  <c r="H569" i="5"/>
  <c r="H1535" i="5"/>
  <c r="H2081" i="5"/>
  <c r="H591" i="5"/>
  <c r="H1354" i="5"/>
  <c r="H610" i="5"/>
  <c r="H2454" i="5"/>
  <c r="H2354" i="5"/>
  <c r="H2353" i="5"/>
  <c r="H532" i="5"/>
  <c r="H2489" i="5"/>
  <c r="H100" i="5"/>
  <c r="H2057" i="5"/>
  <c r="H1051" i="5"/>
  <c r="H2265" i="5"/>
  <c r="H1872" i="5"/>
  <c r="H513" i="5"/>
  <c r="H1581" i="5"/>
  <c r="H1478" i="5"/>
  <c r="H1440" i="5"/>
  <c r="H894" i="5"/>
  <c r="H214" i="5"/>
  <c r="H1081" i="5"/>
  <c r="H1781" i="5"/>
  <c r="H2264" i="5"/>
  <c r="H1856" i="5"/>
  <c r="H1945" i="5"/>
  <c r="H1504" i="5"/>
  <c r="H2200" i="5"/>
  <c r="H51" i="5"/>
  <c r="H622" i="5"/>
  <c r="H2515" i="5"/>
  <c r="H186" i="5"/>
  <c r="H1310" i="5"/>
  <c r="H1127" i="5"/>
  <c r="H1408" i="5"/>
  <c r="H723" i="5"/>
  <c r="H352" i="5"/>
  <c r="H942" i="5"/>
  <c r="H2166" i="5"/>
  <c r="H1220" i="5"/>
  <c r="H941" i="5"/>
  <c r="H2165" i="5"/>
  <c r="H271" i="5"/>
  <c r="H1076" i="5"/>
  <c r="H1259" i="5"/>
  <c r="H1780" i="5"/>
  <c r="H1614" i="5"/>
  <c r="H806" i="5"/>
  <c r="H2164" i="5"/>
  <c r="H303" i="5"/>
  <c r="H777" i="5"/>
  <c r="H1779" i="5"/>
  <c r="H1637" i="5"/>
  <c r="H142" i="5"/>
  <c r="H1821" i="5"/>
  <c r="H198" i="5"/>
  <c r="H1534" i="5"/>
  <c r="H1194" i="5"/>
  <c r="H302" i="5"/>
  <c r="H1979" i="5"/>
  <c r="H742" i="5"/>
  <c r="H940" i="5"/>
  <c r="H445" i="5"/>
  <c r="H2063" i="5"/>
  <c r="H2294" i="5"/>
  <c r="H2480" i="5"/>
  <c r="H1523" i="5"/>
  <c r="H982" i="5"/>
  <c r="H337" i="5"/>
  <c r="H224" i="5"/>
  <c r="H568" i="5"/>
  <c r="H1778" i="5"/>
  <c r="H1777" i="5"/>
  <c r="H2460" i="5"/>
  <c r="H1003" i="5"/>
  <c r="H1580" i="5"/>
  <c r="H2026" i="5"/>
  <c r="H756" i="5"/>
  <c r="H1193" i="5"/>
  <c r="H414" i="5"/>
  <c r="H512" i="5"/>
  <c r="H589" i="5"/>
  <c r="H609" i="5"/>
  <c r="H1449" i="5"/>
  <c r="H2056" i="5"/>
  <c r="H2216" i="5"/>
  <c r="H2025" i="5"/>
  <c r="H2024" i="5"/>
  <c r="H2023" i="5"/>
  <c r="H2022" i="5"/>
  <c r="H1439" i="5"/>
  <c r="H15" i="5"/>
  <c r="H1859" i="5"/>
  <c r="H1353" i="5"/>
  <c r="H2352" i="5"/>
  <c r="H2263" i="5"/>
  <c r="H1776" i="5"/>
  <c r="H2523" i="5"/>
  <c r="H1579" i="5"/>
  <c r="H1126" i="5"/>
  <c r="H185" i="5"/>
  <c r="H2210" i="5"/>
  <c r="H370" i="5"/>
  <c r="H893" i="5"/>
  <c r="H258" i="5"/>
  <c r="H2351" i="5"/>
  <c r="H120" i="5"/>
  <c r="H128" i="5"/>
  <c r="H2199" i="5"/>
  <c r="H824" i="5"/>
  <c r="H1461" i="5"/>
  <c r="H1407" i="5"/>
  <c r="H2441" i="5"/>
  <c r="H1017" i="5"/>
  <c r="H2278" i="5"/>
  <c r="H2163" i="5"/>
  <c r="H1133" i="5"/>
  <c r="H1094" i="5"/>
  <c r="H2134" i="5"/>
  <c r="H765" i="5"/>
  <c r="H1869" i="5"/>
  <c r="H939" i="5"/>
  <c r="H1978" i="5"/>
  <c r="H2388" i="5"/>
  <c r="H388" i="5"/>
  <c r="H2398" i="5"/>
  <c r="H722" i="5"/>
  <c r="H1820" i="5"/>
  <c r="H1775" i="5"/>
  <c r="H2021" i="5"/>
  <c r="H1613" i="5"/>
  <c r="H301" i="5"/>
  <c r="H805" i="5"/>
  <c r="H2055" i="5"/>
  <c r="H1819" i="5"/>
  <c r="H1636" i="5"/>
  <c r="H862" i="5"/>
  <c r="H1258" i="5"/>
  <c r="H1367" i="5"/>
  <c r="H30" i="5"/>
  <c r="H986" i="5"/>
  <c r="H2126" i="5"/>
  <c r="H1878" i="5"/>
  <c r="H1075" i="5"/>
  <c r="H213" i="5"/>
  <c r="H223" i="5"/>
  <c r="H222" i="5"/>
  <c r="H221" i="5"/>
  <c r="H567" i="5"/>
  <c r="H1512" i="5"/>
  <c r="H1002" i="5"/>
  <c r="H399" i="5"/>
  <c r="H1406" i="5"/>
  <c r="H1315" i="5"/>
  <c r="H394" i="5"/>
  <c r="H212" i="5"/>
  <c r="H1352" i="5"/>
  <c r="H1503" i="5"/>
  <c r="H270" i="5"/>
  <c r="H1192" i="5"/>
  <c r="H50" i="5"/>
  <c r="H2350" i="5"/>
  <c r="H2349" i="5"/>
  <c r="H1578" i="5"/>
  <c r="H2321" i="5"/>
  <c r="H639" i="5"/>
  <c r="H2206" i="5"/>
  <c r="H861" i="5"/>
  <c r="H49" i="5"/>
  <c r="H474" i="5"/>
  <c r="H2020" i="5"/>
  <c r="H2474" i="5"/>
  <c r="H473" i="5"/>
  <c r="H204" i="5"/>
  <c r="H2450" i="5"/>
  <c r="H1438" i="5"/>
  <c r="H892" i="5"/>
  <c r="H99" i="5"/>
  <c r="H157" i="5"/>
  <c r="H608" i="5"/>
  <c r="H1834" i="5"/>
  <c r="H588" i="5"/>
  <c r="H2087" i="5"/>
  <c r="H421" i="5"/>
  <c r="H1774" i="5"/>
  <c r="H121" i="5"/>
  <c r="H968" i="5"/>
  <c r="H2133" i="5"/>
  <c r="H184" i="5"/>
  <c r="H1191" i="5"/>
  <c r="H1472" i="5"/>
  <c r="H1125" i="5"/>
  <c r="H2279" i="5"/>
  <c r="H1522" i="5"/>
  <c r="H242" i="5"/>
  <c r="H2348" i="5"/>
  <c r="H1773" i="5"/>
  <c r="H1093" i="5"/>
  <c r="H1772" i="5"/>
  <c r="H1464" i="5"/>
  <c r="H1771" i="5"/>
  <c r="H2019" i="5"/>
  <c r="H2430" i="5"/>
  <c r="H2233" i="5"/>
  <c r="H211" i="5"/>
  <c r="H566" i="5"/>
  <c r="H956" i="5"/>
  <c r="H981" i="5"/>
  <c r="H1219" i="5"/>
  <c r="H938" i="5"/>
  <c r="H336" i="5"/>
  <c r="H1456" i="5"/>
  <c r="H2125" i="5"/>
  <c r="H269" i="5"/>
  <c r="H1295" i="5"/>
  <c r="H1770" i="5"/>
  <c r="H823" i="5"/>
  <c r="H937" i="5"/>
  <c r="H2162" i="5"/>
  <c r="H741" i="5"/>
  <c r="H696" i="5"/>
  <c r="H458" i="5"/>
  <c r="H2198" i="5"/>
  <c r="H721" i="5"/>
  <c r="H1818" i="5"/>
  <c r="H776" i="5"/>
  <c r="H804" i="5"/>
  <c r="H1218" i="5"/>
  <c r="H1405" i="5"/>
  <c r="H1612" i="5"/>
  <c r="H1404" i="5"/>
  <c r="H300" i="5"/>
  <c r="H511" i="5"/>
  <c r="H1287" i="5"/>
  <c r="H1769" i="5"/>
  <c r="H1074" i="5"/>
  <c r="H2293" i="5"/>
  <c r="H2298" i="5"/>
  <c r="H2488" i="5"/>
  <c r="H510" i="5"/>
  <c r="H2347" i="5"/>
  <c r="H1577" i="5"/>
  <c r="H1587" i="5"/>
  <c r="H1351" i="5"/>
  <c r="H1190" i="5"/>
  <c r="H540" i="5"/>
  <c r="H720" i="5"/>
  <c r="H1768" i="5"/>
  <c r="H671" i="5"/>
  <c r="H48" i="5"/>
  <c r="H1767" i="5"/>
  <c r="H268" i="5"/>
  <c r="H249" i="5"/>
  <c r="H1286" i="5"/>
  <c r="H727" i="5"/>
  <c r="H1124" i="5"/>
  <c r="H1437" i="5"/>
  <c r="H1946" i="5"/>
  <c r="H2096" i="5"/>
  <c r="H2514" i="5"/>
  <c r="H2513" i="5"/>
  <c r="H2512" i="5"/>
  <c r="H2033" i="5"/>
  <c r="H1521" i="5"/>
  <c r="H2449" i="5"/>
  <c r="H629" i="5"/>
  <c r="H444" i="5"/>
  <c r="H1366" i="5"/>
  <c r="H1766" i="5"/>
  <c r="H1765" i="5"/>
  <c r="H936" i="5"/>
  <c r="H2161" i="5"/>
  <c r="H1635" i="5"/>
  <c r="H1977" i="5"/>
  <c r="H2262" i="5"/>
  <c r="H822" i="5"/>
  <c r="H719" i="5"/>
  <c r="H1001" i="5"/>
  <c r="H1912" i="5"/>
  <c r="H124" i="5"/>
  <c r="H764" i="5"/>
  <c r="H299" i="5"/>
  <c r="H1611" i="5"/>
  <c r="H1764" i="5"/>
  <c r="H1257" i="5"/>
  <c r="H1763" i="5"/>
  <c r="H47" i="5"/>
  <c r="H1073" i="5"/>
  <c r="H2197" i="5"/>
  <c r="H565" i="5"/>
  <c r="H891" i="5"/>
  <c r="H1000" i="5"/>
  <c r="H1403" i="5"/>
  <c r="H1855" i="5"/>
  <c r="H833" i="5"/>
  <c r="H1854" i="5"/>
  <c r="H114" i="5"/>
  <c r="H1576" i="5"/>
  <c r="H1350" i="5"/>
  <c r="H1986" i="5"/>
  <c r="H821" i="5"/>
  <c r="H626" i="5"/>
  <c r="H33" i="5"/>
  <c r="H890" i="5"/>
  <c r="H2124" i="5"/>
  <c r="H607" i="5"/>
  <c r="H647" i="5"/>
  <c r="H509" i="5"/>
  <c r="H1448" i="5"/>
  <c r="H2086" i="5"/>
  <c r="H1202" i="5"/>
  <c r="H2054" i="5"/>
  <c r="H646" i="5"/>
  <c r="H1217" i="5"/>
  <c r="H1123" i="5"/>
  <c r="H1502" i="5"/>
  <c r="H621" i="5"/>
  <c r="H1285" i="5"/>
  <c r="H1436" i="5"/>
  <c r="H183" i="5"/>
  <c r="H2232" i="5"/>
  <c r="H1853" i="5"/>
  <c r="H495" i="5"/>
  <c r="H2261" i="5"/>
  <c r="H2160" i="5"/>
  <c r="H1533" i="5"/>
  <c r="H2159" i="5"/>
  <c r="H740" i="5"/>
  <c r="H695" i="5"/>
  <c r="H889" i="5"/>
  <c r="H1976" i="5"/>
  <c r="H935" i="5"/>
  <c r="H298" i="5"/>
  <c r="H2526" i="5"/>
  <c r="H980" i="5"/>
  <c r="H149" i="5"/>
  <c r="H1256" i="5"/>
  <c r="H803" i="5"/>
  <c r="H267" i="5"/>
  <c r="H1072" i="5"/>
  <c r="H1762" i="5"/>
  <c r="H1610" i="5"/>
  <c r="H1817" i="5"/>
  <c r="H1911" i="5"/>
  <c r="H1044" i="5"/>
  <c r="H2080" i="5"/>
  <c r="H2346" i="5"/>
  <c r="H1575" i="5"/>
  <c r="H1402" i="5"/>
  <c r="H718" i="5"/>
  <c r="H564" i="5"/>
  <c r="H472" i="5"/>
  <c r="H111" i="5"/>
  <c r="H1349" i="5"/>
  <c r="H1586" i="5"/>
  <c r="H717" i="5"/>
  <c r="H2205" i="5"/>
  <c r="H1761" i="5"/>
  <c r="H1189" i="5"/>
  <c r="H1954" i="5"/>
  <c r="H98" i="5"/>
  <c r="H1921" i="5"/>
  <c r="H1574" i="5"/>
  <c r="H2309" i="5"/>
  <c r="H638" i="5"/>
  <c r="H2473" i="5"/>
  <c r="H2320" i="5"/>
  <c r="H364" i="5"/>
  <c r="H67" i="5"/>
  <c r="H57" i="5"/>
  <c r="H860" i="5"/>
  <c r="H471" i="5"/>
  <c r="H387" i="5"/>
  <c r="H2511" i="5"/>
  <c r="H587" i="5"/>
  <c r="H1833" i="5"/>
  <c r="H1314" i="5"/>
  <c r="H335" i="5"/>
  <c r="H955" i="5"/>
  <c r="H334" i="5"/>
  <c r="H2375" i="5"/>
  <c r="H1230" i="5"/>
  <c r="H2277" i="5"/>
  <c r="H119" i="5"/>
  <c r="H1054" i="5"/>
  <c r="H241" i="5"/>
  <c r="H1852" i="5"/>
  <c r="H2453" i="5"/>
  <c r="H2053" i="5"/>
  <c r="H333" i="5"/>
  <c r="H2387" i="5"/>
  <c r="H2397" i="5"/>
  <c r="H1435" i="5"/>
  <c r="H422" i="5"/>
  <c r="H1760" i="5"/>
  <c r="H423" i="5"/>
  <c r="H332" i="5"/>
  <c r="H1122" i="5"/>
  <c r="H378" i="5"/>
  <c r="H1759" i="5"/>
  <c r="H2532" i="5"/>
  <c r="H2196" i="5"/>
  <c r="H1401" i="5"/>
  <c r="H14" i="5"/>
  <c r="H1043" i="5"/>
  <c r="H508" i="5"/>
  <c r="H979" i="5"/>
  <c r="H1272" i="5"/>
  <c r="H694" i="5"/>
  <c r="H726" i="5"/>
  <c r="H1284" i="5"/>
  <c r="H859" i="5"/>
  <c r="H1851" i="5"/>
  <c r="H2260" i="5"/>
  <c r="H2158" i="5"/>
  <c r="H1910" i="5"/>
  <c r="H1634" i="5"/>
  <c r="H413" i="5"/>
  <c r="H888" i="5"/>
  <c r="H2157" i="5"/>
  <c r="H934" i="5"/>
  <c r="H1975" i="5"/>
  <c r="H933" i="5"/>
  <c r="H1255" i="5"/>
  <c r="H343" i="5"/>
  <c r="H1609" i="5"/>
  <c r="H1816" i="5"/>
  <c r="H1071" i="5"/>
  <c r="H2123" i="5"/>
  <c r="H2518" i="5"/>
  <c r="H1932" i="5"/>
  <c r="H1303" i="5"/>
  <c r="H563" i="5"/>
  <c r="H1573" i="5"/>
  <c r="H2345" i="5"/>
  <c r="H1758" i="5"/>
  <c r="H1757" i="5"/>
  <c r="H1348" i="5"/>
  <c r="H1756" i="5"/>
  <c r="H755" i="5"/>
  <c r="H13" i="5"/>
  <c r="H1188" i="5"/>
  <c r="H1572" i="5"/>
  <c r="H2195" i="5"/>
  <c r="H820" i="5"/>
  <c r="H1400" i="5"/>
  <c r="H1755" i="5"/>
  <c r="H97" i="5"/>
  <c r="H693" i="5"/>
  <c r="H1121" i="5"/>
  <c r="H1434" i="5"/>
  <c r="H2259" i="5"/>
  <c r="H182" i="5"/>
  <c r="H2423" i="5"/>
  <c r="H297" i="5"/>
  <c r="H1815" i="5"/>
  <c r="H1909" i="5"/>
  <c r="H1754" i="5"/>
  <c r="H858" i="5"/>
  <c r="H1216" i="5"/>
  <c r="H443" i="5"/>
  <c r="H1931" i="5"/>
  <c r="H978" i="5"/>
  <c r="H1850" i="5"/>
  <c r="H118" i="5"/>
  <c r="H1254" i="5"/>
  <c r="H1187" i="5"/>
  <c r="H954" i="5"/>
  <c r="H1753" i="5"/>
  <c r="H932" i="5"/>
  <c r="H1070" i="5"/>
  <c r="H967" i="5"/>
  <c r="H2156" i="5"/>
  <c r="H2155" i="5"/>
  <c r="H2292" i="5"/>
  <c r="H1471" i="5"/>
  <c r="H1752" i="5"/>
  <c r="H2276" i="5"/>
  <c r="H240" i="5"/>
  <c r="H1347" i="5"/>
  <c r="H1571" i="5"/>
  <c r="H412" i="5"/>
  <c r="H775" i="5"/>
  <c r="H606" i="5"/>
  <c r="H2052" i="5"/>
  <c r="H96" i="5"/>
  <c r="H586" i="5"/>
  <c r="H1751" i="5"/>
  <c r="H1849" i="5"/>
  <c r="H2487" i="5"/>
  <c r="H507" i="5"/>
  <c r="H1042" i="5"/>
  <c r="H754" i="5"/>
  <c r="H1319" i="5"/>
  <c r="H2062" i="5"/>
  <c r="H2258" i="5"/>
  <c r="H2510" i="5"/>
  <c r="H1318" i="5"/>
  <c r="H2018" i="5"/>
  <c r="H2017" i="5"/>
  <c r="H2016" i="5"/>
  <c r="H716" i="5"/>
  <c r="H819" i="5"/>
  <c r="H1433" i="5"/>
  <c r="H1399" i="5"/>
  <c r="H2257" i="5"/>
  <c r="H46" i="5"/>
  <c r="H999" i="5"/>
  <c r="H1750" i="5"/>
  <c r="H1501" i="5"/>
  <c r="H1120" i="5"/>
  <c r="H2194" i="5"/>
  <c r="H2431" i="5"/>
  <c r="H1749" i="5"/>
  <c r="H181" i="5"/>
  <c r="H977" i="5"/>
  <c r="H739" i="5"/>
  <c r="H1748" i="5"/>
  <c r="H1570" i="5"/>
  <c r="H12" i="5"/>
  <c r="H266" i="5"/>
  <c r="H562" i="5"/>
  <c r="H398" i="5"/>
  <c r="H692" i="5"/>
  <c r="H1747" i="5"/>
  <c r="H1215" i="5"/>
  <c r="H857" i="5"/>
  <c r="H2095" i="5"/>
  <c r="H1569" i="5"/>
  <c r="H407" i="5"/>
  <c r="H331" i="5"/>
  <c r="H2154" i="5"/>
  <c r="H1746" i="5"/>
  <c r="H931" i="5"/>
  <c r="H2422" i="5"/>
  <c r="H1520" i="5"/>
  <c r="H2231" i="5"/>
  <c r="H930" i="5"/>
  <c r="H1253" i="5"/>
  <c r="H442" i="5"/>
  <c r="H2297" i="5"/>
  <c r="H1745" i="5"/>
  <c r="H1744" i="5"/>
  <c r="H197" i="5"/>
  <c r="H2366" i="5"/>
  <c r="H887" i="5"/>
  <c r="H1908" i="5"/>
  <c r="H810" i="5"/>
  <c r="H132" i="5"/>
  <c r="H296" i="5"/>
  <c r="H1069" i="5"/>
  <c r="H1633" i="5"/>
  <c r="H1814" i="5"/>
  <c r="H1608" i="5"/>
  <c r="H994" i="5"/>
  <c r="H2344" i="5"/>
  <c r="H1365" i="5"/>
  <c r="H1944" i="5"/>
  <c r="H668" i="5"/>
  <c r="H2106" i="5"/>
  <c r="H2122" i="5"/>
  <c r="H1865" i="5"/>
  <c r="H478" i="5"/>
  <c r="H614" i="5"/>
  <c r="H1322" i="5"/>
  <c r="H2037" i="5"/>
  <c r="H494" i="5"/>
  <c r="H1743" i="5"/>
  <c r="H2343" i="5"/>
  <c r="H1186" i="5"/>
  <c r="H1477" i="5"/>
  <c r="H539" i="5"/>
  <c r="H1346" i="5"/>
  <c r="H11" i="5"/>
  <c r="H1432" i="5"/>
  <c r="H715" i="5"/>
  <c r="H1309" i="5"/>
  <c r="H1930" i="5"/>
  <c r="H2079" i="5"/>
  <c r="H2386" i="5"/>
  <c r="H2396" i="5"/>
  <c r="H386" i="5"/>
  <c r="H966" i="5"/>
  <c r="H1145" i="5"/>
  <c r="H2275" i="5"/>
  <c r="H1137" i="5"/>
  <c r="H2256" i="5"/>
  <c r="H393" i="5"/>
  <c r="H330" i="5"/>
  <c r="H1907" i="5"/>
  <c r="H1092" i="5"/>
  <c r="H1532" i="5"/>
  <c r="H1364" i="5"/>
  <c r="H1363" i="5"/>
  <c r="H2492" i="5"/>
  <c r="H531" i="5"/>
  <c r="H95" i="5"/>
  <c r="H506" i="5"/>
  <c r="H2051" i="5"/>
  <c r="H886" i="5"/>
  <c r="H1832" i="5"/>
  <c r="H426" i="5"/>
  <c r="H1041" i="5"/>
  <c r="H2215" i="5"/>
  <c r="H585" i="5"/>
  <c r="H605" i="5"/>
  <c r="H1040" i="5"/>
  <c r="H180" i="5"/>
  <c r="H1742" i="5"/>
  <c r="H1741" i="5"/>
  <c r="H1531" i="5"/>
  <c r="H2153" i="5"/>
  <c r="H1362" i="5"/>
  <c r="H1016" i="5"/>
  <c r="H691" i="5"/>
  <c r="H2152" i="5"/>
  <c r="H929" i="5"/>
  <c r="H928" i="5"/>
  <c r="H2132" i="5"/>
  <c r="H2193" i="5"/>
  <c r="H2121" i="5"/>
  <c r="H429" i="5"/>
  <c r="H1500" i="5"/>
  <c r="H1974" i="5"/>
  <c r="H1398" i="5"/>
  <c r="H620" i="5"/>
  <c r="H2421" i="5"/>
  <c r="H1252" i="5"/>
  <c r="H763" i="5"/>
  <c r="H738" i="5"/>
  <c r="H369" i="5"/>
  <c r="H561" i="5"/>
  <c r="H1119" i="5"/>
  <c r="H1052" i="5"/>
  <c r="H976" i="5"/>
  <c r="H762" i="5"/>
  <c r="H342" i="5"/>
  <c r="H774" i="5"/>
  <c r="H1068" i="5"/>
  <c r="H1470" i="5"/>
  <c r="H802" i="5"/>
  <c r="H2531" i="5"/>
  <c r="H885" i="5"/>
  <c r="H2479" i="5"/>
  <c r="H246" i="5"/>
  <c r="H1740" i="5"/>
  <c r="H295" i="5"/>
  <c r="H1632" i="5"/>
  <c r="H1607" i="5"/>
  <c r="H1813" i="5"/>
  <c r="H341" i="5"/>
  <c r="H1568" i="5"/>
  <c r="H2078" i="5"/>
  <c r="H1567" i="5"/>
  <c r="H998" i="5"/>
  <c r="H1511" i="5"/>
  <c r="H2522" i="5"/>
  <c r="H1185" i="5"/>
  <c r="H329" i="5"/>
  <c r="H899" i="5"/>
  <c r="H482" i="5"/>
  <c r="H10" i="5"/>
  <c r="H2342" i="5"/>
  <c r="H481" i="5"/>
  <c r="H54" i="5"/>
  <c r="H1906" i="5"/>
  <c r="H363" i="5"/>
  <c r="H1973" i="5"/>
  <c r="H2077" i="5"/>
  <c r="H2104" i="5"/>
  <c r="H265" i="5"/>
  <c r="H493" i="5"/>
  <c r="H110" i="5"/>
  <c r="H2319" i="5"/>
  <c r="H505" i="5"/>
  <c r="H637" i="5"/>
  <c r="H584" i="5"/>
  <c r="H1566" i="5"/>
  <c r="H604" i="5"/>
  <c r="H2305" i="5"/>
  <c r="H2308" i="5"/>
  <c r="H45" i="5"/>
  <c r="H60" i="5"/>
  <c r="H1565" i="5"/>
  <c r="H1431" i="5"/>
  <c r="H156" i="5"/>
  <c r="H94" i="5"/>
  <c r="H965" i="5"/>
  <c r="H117" i="5"/>
  <c r="H1148" i="5"/>
  <c r="H1144" i="5"/>
  <c r="H2472" i="5"/>
  <c r="H179" i="5"/>
  <c r="H953" i="5"/>
  <c r="H470" i="5"/>
  <c r="H2284" i="5"/>
  <c r="H1149" i="5"/>
  <c r="H2283" i="5"/>
  <c r="H1118" i="5"/>
  <c r="H1091" i="5"/>
  <c r="H1530" i="5"/>
  <c r="H1345" i="5"/>
  <c r="H1184" i="5"/>
  <c r="H2509" i="5"/>
  <c r="H1905" i="5"/>
  <c r="H155" i="5"/>
  <c r="H1397" i="5"/>
  <c r="H538" i="5"/>
  <c r="H328" i="5"/>
  <c r="H2341" i="5"/>
  <c r="H832" i="5"/>
  <c r="H2459" i="5"/>
  <c r="H884" i="5"/>
  <c r="H2255" i="5"/>
  <c r="H997" i="5"/>
  <c r="H1117" i="5"/>
  <c r="H2015" i="5"/>
  <c r="H406" i="5"/>
  <c r="H1620" i="5"/>
  <c r="H2050" i="5"/>
  <c r="H397" i="5"/>
  <c r="H1294" i="5"/>
  <c r="H93" i="5"/>
  <c r="H603" i="5"/>
  <c r="H1739" i="5"/>
  <c r="H2032" i="5"/>
  <c r="H2151" i="5"/>
  <c r="H168" i="5"/>
  <c r="H927" i="5"/>
  <c r="H167" i="5"/>
  <c r="H926" i="5"/>
  <c r="H2150" i="5"/>
  <c r="H975" i="5"/>
  <c r="H196" i="5"/>
  <c r="H2103" i="5"/>
  <c r="H801" i="5"/>
  <c r="H1529" i="5"/>
  <c r="H1283" i="5"/>
  <c r="H1519" i="5"/>
  <c r="H294" i="5"/>
  <c r="H2420" i="5"/>
  <c r="H1904" i="5"/>
  <c r="H9" i="5"/>
  <c r="H1606" i="5"/>
  <c r="H667" i="5"/>
  <c r="H1642" i="5"/>
  <c r="H856" i="5"/>
  <c r="H44" i="5"/>
  <c r="H560" i="5"/>
  <c r="H1214" i="5"/>
  <c r="H714" i="5"/>
  <c r="H137" i="5"/>
  <c r="H2149" i="5"/>
  <c r="H327" i="5"/>
  <c r="H2508" i="5"/>
  <c r="H690" i="5"/>
  <c r="H925" i="5"/>
  <c r="H148" i="5"/>
  <c r="H1361" i="5"/>
  <c r="H1738" i="5"/>
  <c r="H2448" i="5"/>
  <c r="H737" i="5"/>
  <c r="H147" i="5"/>
  <c r="H2419" i="5"/>
  <c r="H43" i="5"/>
  <c r="H1039" i="5"/>
  <c r="H783" i="5"/>
  <c r="H666" i="5"/>
  <c r="H1499" i="5"/>
  <c r="H974" i="5"/>
  <c r="H1605" i="5"/>
  <c r="H1812" i="5"/>
  <c r="H293" i="5"/>
  <c r="H42" i="5"/>
  <c r="H145" i="5"/>
  <c r="H525" i="5"/>
  <c r="H1038" i="5"/>
  <c r="H2230" i="5"/>
  <c r="H2229" i="5"/>
  <c r="H1864" i="5"/>
  <c r="H2177" i="5"/>
  <c r="H1251" i="5"/>
  <c r="H2094" i="5"/>
  <c r="H642" i="5"/>
  <c r="H987" i="5"/>
  <c r="H1067" i="5"/>
  <c r="H203" i="5"/>
  <c r="H818" i="5"/>
  <c r="H1943" i="5"/>
  <c r="H971" i="5"/>
  <c r="H713" i="5"/>
  <c r="H559" i="5"/>
  <c r="H1396" i="5"/>
  <c r="H2176" i="5"/>
  <c r="H1564" i="5"/>
  <c r="H1183" i="5"/>
  <c r="H2014" i="5"/>
  <c r="H2013" i="5"/>
  <c r="H376" i="5"/>
  <c r="H628" i="5"/>
  <c r="H2012" i="5"/>
  <c r="H1250" i="5"/>
  <c r="H1737" i="5"/>
  <c r="H883" i="5"/>
  <c r="H1498" i="5"/>
  <c r="H2192" i="5"/>
  <c r="H2011" i="5"/>
  <c r="H1066" i="5"/>
  <c r="H29" i="5"/>
  <c r="H1182" i="5"/>
  <c r="H1563" i="5"/>
  <c r="H1562" i="5"/>
  <c r="H28" i="5"/>
  <c r="H1736" i="5"/>
  <c r="H1735" i="5"/>
  <c r="H1181" i="5"/>
  <c r="H2131" i="5"/>
  <c r="H1344" i="5"/>
  <c r="H1455" i="5"/>
  <c r="H41" i="5"/>
  <c r="H392" i="5"/>
  <c r="H154" i="5"/>
  <c r="H351" i="5"/>
  <c r="H699" i="5"/>
  <c r="H8" i="5"/>
  <c r="H1282" i="5"/>
  <c r="H1413" i="5"/>
  <c r="H2228" i="5"/>
  <c r="H2085" i="5"/>
  <c r="H504" i="5"/>
  <c r="H239" i="5"/>
  <c r="H882" i="5"/>
  <c r="H1447" i="5"/>
  <c r="H92" i="5"/>
  <c r="H2049" i="5"/>
  <c r="H1229" i="5"/>
  <c r="H91" i="5"/>
  <c r="H2385" i="5"/>
  <c r="H2395" i="5"/>
  <c r="H2486" i="5"/>
  <c r="H1116" i="5"/>
  <c r="H1090" i="5"/>
  <c r="H645" i="5"/>
  <c r="H1180" i="5"/>
  <c r="H583" i="5"/>
  <c r="H602" i="5"/>
  <c r="H1831" i="5"/>
  <c r="H1848" i="5"/>
  <c r="H2282" i="5"/>
  <c r="H689" i="5"/>
  <c r="H973" i="5"/>
  <c r="H2254" i="5"/>
  <c r="H2148" i="5"/>
  <c r="H924" i="5"/>
  <c r="H1360" i="5"/>
  <c r="H441" i="5"/>
  <c r="H144" i="5"/>
  <c r="H800" i="5"/>
  <c r="H2418" i="5"/>
  <c r="H712" i="5"/>
  <c r="H1458" i="5"/>
  <c r="H830" i="5"/>
  <c r="H1015" i="5"/>
  <c r="H1528" i="5"/>
  <c r="H665" i="5"/>
  <c r="H1249" i="5"/>
  <c r="H1811" i="5"/>
  <c r="H1037" i="5"/>
  <c r="H1395" i="5"/>
  <c r="H1903" i="5"/>
  <c r="H292" i="5"/>
  <c r="H1604" i="5"/>
  <c r="H1394" i="5"/>
  <c r="H2191" i="5"/>
  <c r="H1248" i="5"/>
  <c r="H836" i="5"/>
  <c r="H2365" i="5"/>
  <c r="H1065" i="5"/>
  <c r="H1343" i="5"/>
  <c r="H2340" i="5"/>
  <c r="H1179" i="5"/>
  <c r="H558" i="5"/>
  <c r="H1012" i="5"/>
  <c r="H2010" i="5"/>
  <c r="H2009" i="5"/>
  <c r="H1561" i="5"/>
  <c r="H2304" i="5"/>
  <c r="H66" i="5"/>
  <c r="H1585" i="5"/>
  <c r="H855" i="5"/>
  <c r="H2318" i="5"/>
  <c r="H636" i="5"/>
  <c r="H109" i="5"/>
  <c r="H2471" i="5"/>
  <c r="H59" i="5"/>
  <c r="H40" i="5"/>
  <c r="H1560" i="5"/>
  <c r="H749" i="5"/>
  <c r="H1178" i="5"/>
  <c r="H469" i="5"/>
  <c r="H7" i="5"/>
  <c r="H1734" i="5"/>
  <c r="H537" i="5"/>
  <c r="H1036" i="5"/>
  <c r="H2507" i="5"/>
  <c r="H1985" i="5"/>
  <c r="H881" i="5"/>
  <c r="H2506" i="5"/>
  <c r="H326" i="5"/>
  <c r="H1460" i="5"/>
  <c r="H1359" i="5"/>
  <c r="H1177" i="5"/>
  <c r="H385" i="5"/>
  <c r="H1430" i="5"/>
  <c r="H2339" i="5"/>
  <c r="H952" i="5"/>
  <c r="H557" i="5"/>
  <c r="H964" i="5"/>
  <c r="H1228" i="5"/>
  <c r="H1143" i="5"/>
  <c r="H2253" i="5"/>
  <c r="H1089" i="5"/>
  <c r="H257" i="5"/>
  <c r="H1393" i="5"/>
  <c r="H264" i="5"/>
  <c r="H582" i="5"/>
  <c r="H166" i="5"/>
  <c r="H492" i="5"/>
  <c r="H425" i="5"/>
  <c r="H411" i="5"/>
  <c r="H1958" i="5"/>
  <c r="H2048" i="5"/>
  <c r="H1733" i="5"/>
  <c r="H1142" i="5"/>
  <c r="H90" i="5"/>
  <c r="H581" i="5"/>
  <c r="H601" i="5"/>
  <c r="H951" i="5"/>
  <c r="H503" i="5"/>
  <c r="H1732" i="5"/>
  <c r="H325" i="5"/>
  <c r="H1281" i="5"/>
  <c r="H1115" i="5"/>
  <c r="H1497" i="5"/>
  <c r="H1035" i="5"/>
  <c r="H530" i="5"/>
  <c r="H664" i="5"/>
  <c r="H688" i="5"/>
  <c r="H1342" i="5"/>
  <c r="H1972" i="5"/>
  <c r="H74" i="5"/>
  <c r="H1731" i="5"/>
  <c r="H1265" i="5"/>
  <c r="H2102" i="5"/>
  <c r="H73" i="5"/>
  <c r="H1953" i="5"/>
  <c r="H736" i="5"/>
  <c r="H1247" i="5"/>
  <c r="H1810" i="5"/>
  <c r="H1114" i="5"/>
  <c r="H2417" i="5"/>
  <c r="H324" i="5"/>
  <c r="H1176" i="5"/>
  <c r="H985" i="5"/>
  <c r="H1034" i="5"/>
  <c r="H2147" i="5"/>
  <c r="H291" i="5"/>
  <c r="H1730" i="5"/>
  <c r="H1942" i="5"/>
  <c r="H799" i="5"/>
  <c r="H232" i="5"/>
  <c r="H1603" i="5"/>
  <c r="H1466" i="5"/>
  <c r="H1631" i="5"/>
  <c r="H1175" i="5"/>
  <c r="H1902" i="5"/>
  <c r="H923" i="5"/>
  <c r="H2530" i="5"/>
  <c r="H922" i="5"/>
  <c r="H1011" i="5"/>
  <c r="H2190" i="5"/>
  <c r="H2364" i="5"/>
  <c r="H880" i="5"/>
  <c r="H2338" i="5"/>
  <c r="H1469" i="5"/>
  <c r="H1174" i="5"/>
  <c r="H1152" i="5"/>
  <c r="H1877" i="5"/>
  <c r="H1392" i="5"/>
  <c r="H1729" i="5"/>
  <c r="H1391" i="5"/>
  <c r="H1496" i="5"/>
  <c r="H1559" i="5"/>
  <c r="H996" i="5"/>
  <c r="H1113" i="5"/>
  <c r="H1728" i="5"/>
  <c r="H2252" i="5"/>
  <c r="H169" i="5"/>
  <c r="H1010" i="5"/>
  <c r="H323" i="5"/>
  <c r="H1527" i="5"/>
  <c r="H1558" i="5"/>
  <c r="H1727" i="5"/>
  <c r="H1726" i="5"/>
  <c r="H1557" i="5"/>
  <c r="H921" i="5"/>
  <c r="H322" i="5"/>
  <c r="H2416" i="5"/>
  <c r="H2146" i="5"/>
  <c r="H2145" i="5"/>
  <c r="H219" i="5"/>
  <c r="H2251" i="5"/>
  <c r="H2076" i="5"/>
  <c r="H1901" i="5"/>
  <c r="H1602" i="5"/>
  <c r="H1809" i="5"/>
  <c r="H817" i="5"/>
  <c r="H1246" i="5"/>
  <c r="H79" i="5"/>
  <c r="H2189" i="5"/>
  <c r="H1725" i="5"/>
  <c r="H2008" i="5"/>
  <c r="H1724" i="5"/>
  <c r="H556" i="5"/>
  <c r="H768" i="5"/>
  <c r="H711" i="5"/>
  <c r="H600" i="5"/>
  <c r="H2337" i="5"/>
  <c r="H1723" i="5"/>
  <c r="H418" i="5"/>
  <c r="H39" i="5"/>
  <c r="H1341" i="5"/>
  <c r="H350" i="5"/>
  <c r="H1884" i="5"/>
  <c r="H321" i="5"/>
  <c r="H1722" i="5"/>
  <c r="H2250" i="5"/>
  <c r="H1390" i="5"/>
  <c r="H619" i="5"/>
  <c r="H1495" i="5"/>
  <c r="H1317" i="5"/>
  <c r="H491" i="5"/>
  <c r="H2075" i="5"/>
  <c r="G27" i="5"/>
  <c r="H27" i="5" s="1"/>
  <c r="H1871" i="5"/>
  <c r="H2061" i="5"/>
  <c r="H580" i="5"/>
  <c r="H2485" i="5"/>
  <c r="H89" i="5"/>
  <c r="H536" i="5"/>
  <c r="H1307" i="5"/>
  <c r="H529" i="5"/>
  <c r="H2047" i="5"/>
  <c r="H1446" i="5"/>
  <c r="H210" i="5"/>
  <c r="H2120" i="5"/>
  <c r="H2219" i="5"/>
  <c r="H2249" i="5"/>
  <c r="H320" i="5"/>
  <c r="H1721" i="5"/>
  <c r="H340" i="5"/>
  <c r="H1009" i="5"/>
  <c r="H1429" i="5"/>
  <c r="H1112" i="5"/>
  <c r="H165" i="5"/>
  <c r="H65" i="5"/>
  <c r="H1173" i="5"/>
  <c r="H2007" i="5"/>
  <c r="H2484" i="5"/>
  <c r="H1271" i="5"/>
  <c r="H1064" i="5"/>
  <c r="H735" i="5"/>
  <c r="H1720" i="5"/>
  <c r="H1719" i="5"/>
  <c r="H279" i="5"/>
  <c r="H1808" i="5"/>
  <c r="H1601" i="5"/>
  <c r="H761" i="5"/>
  <c r="H2181" i="5"/>
  <c r="H798" i="5"/>
  <c r="H1900" i="5"/>
  <c r="H2415" i="5"/>
  <c r="H38" i="5"/>
  <c r="H687" i="5"/>
  <c r="H686" i="5"/>
  <c r="H710" i="5"/>
  <c r="H1941" i="5"/>
  <c r="H920" i="5"/>
  <c r="H797" i="5"/>
  <c r="H2144" i="5"/>
  <c r="H919" i="5"/>
  <c r="H434" i="5"/>
  <c r="H141" i="5"/>
  <c r="H1630" i="5"/>
  <c r="H1718" i="5"/>
  <c r="H618" i="5"/>
  <c r="H555" i="5"/>
  <c r="H1245" i="5"/>
  <c r="H1518" i="5"/>
  <c r="H1389" i="5"/>
  <c r="H2227" i="5"/>
  <c r="H2300" i="5"/>
  <c r="H440" i="5"/>
  <c r="H1847" i="5"/>
  <c r="H2291" i="5"/>
  <c r="H290" i="5"/>
  <c r="H1717" i="5"/>
  <c r="H1172" i="5"/>
  <c r="H477" i="5"/>
  <c r="H2006" i="5"/>
  <c r="H26" i="5"/>
  <c r="H2005" i="5"/>
  <c r="H2004" i="5"/>
  <c r="H2003" i="5"/>
  <c r="H1960" i="5"/>
  <c r="H950" i="5"/>
  <c r="H2336" i="5"/>
  <c r="H709" i="5"/>
  <c r="H1716" i="5"/>
  <c r="H256" i="5"/>
  <c r="H1033" i="5"/>
  <c r="H1141" i="5"/>
  <c r="H1715" i="5"/>
  <c r="H963" i="5"/>
  <c r="H1227" i="5"/>
  <c r="H1140" i="5"/>
  <c r="H2335" i="5"/>
  <c r="H252" i="5"/>
  <c r="H2274" i="5"/>
  <c r="H1088" i="5"/>
  <c r="H238" i="5"/>
  <c r="H384" i="5"/>
  <c r="H2384" i="5"/>
  <c r="H2394" i="5"/>
  <c r="H490" i="5"/>
  <c r="H319" i="5"/>
  <c r="H1428" i="5"/>
  <c r="H1340" i="5"/>
  <c r="H1299" i="5"/>
  <c r="H420" i="5"/>
  <c r="H88" i="5"/>
  <c r="H2046" i="5"/>
  <c r="H579" i="5"/>
  <c r="H599" i="5"/>
  <c r="H1830" i="5"/>
  <c r="H879" i="5"/>
  <c r="H2248" i="5"/>
  <c r="H178" i="5"/>
  <c r="H1714" i="5"/>
  <c r="H1713" i="5"/>
  <c r="H1111" i="5"/>
  <c r="H685" i="5"/>
  <c r="H1712" i="5"/>
  <c r="H1494" i="5"/>
  <c r="H1711" i="5"/>
  <c r="H2119" i="5"/>
  <c r="H708" i="5"/>
  <c r="H428" i="5"/>
  <c r="H1600" i="5"/>
  <c r="H289" i="5"/>
  <c r="H1971" i="5"/>
  <c r="H2334" i="5"/>
  <c r="H1171" i="5"/>
  <c r="H796" i="5"/>
  <c r="H1940" i="5"/>
  <c r="H918" i="5"/>
  <c r="H195" i="5"/>
  <c r="H2143" i="5"/>
  <c r="H663" i="5"/>
  <c r="H2142" i="5"/>
  <c r="H368" i="5"/>
  <c r="H410" i="5"/>
  <c r="H1388" i="5"/>
  <c r="H1306" i="5"/>
  <c r="H1454" i="5"/>
  <c r="H1032" i="5"/>
  <c r="H795" i="5"/>
  <c r="H2414" i="5"/>
  <c r="H1130" i="5"/>
  <c r="H1899" i="5"/>
  <c r="H1629" i="5"/>
  <c r="H773" i="5"/>
  <c r="H140" i="5"/>
  <c r="H1556" i="5"/>
  <c r="H1244" i="5"/>
  <c r="H617" i="5"/>
  <c r="H1807" i="5"/>
  <c r="H2188" i="5"/>
  <c r="H245" i="5"/>
  <c r="H500" i="5"/>
  <c r="H451" i="5"/>
  <c r="H1641" i="5"/>
  <c r="H1339" i="5"/>
  <c r="H2535" i="5"/>
  <c r="H878" i="5"/>
  <c r="H1110" i="5"/>
  <c r="H554" i="5"/>
  <c r="H1468" i="5"/>
  <c r="H1863" i="5"/>
  <c r="H1846" i="5"/>
  <c r="H1959" i="5"/>
  <c r="H1008" i="5"/>
  <c r="H1170" i="5"/>
  <c r="H1876" i="5"/>
  <c r="H1710" i="5"/>
  <c r="H1338" i="5"/>
  <c r="H108" i="5"/>
  <c r="H1031" i="5"/>
  <c r="H349" i="5"/>
  <c r="H1920" i="5"/>
  <c r="H468" i="5"/>
  <c r="H2333" i="5"/>
  <c r="H707" i="5"/>
  <c r="H1493" i="5"/>
  <c r="H2317" i="5"/>
  <c r="H2470" i="5"/>
  <c r="H53" i="5"/>
  <c r="H854" i="5"/>
  <c r="H1919" i="5"/>
  <c r="H2379" i="5"/>
  <c r="H2204" i="5"/>
  <c r="H355" i="5"/>
  <c r="H467" i="5"/>
  <c r="H466" i="5"/>
  <c r="H2002" i="5"/>
  <c r="H2074" i="5"/>
  <c r="H1952" i="5"/>
  <c r="H2442" i="5"/>
  <c r="H2214" i="5"/>
  <c r="H877" i="5"/>
  <c r="H499" i="5"/>
  <c r="H578" i="5"/>
  <c r="H598" i="5"/>
  <c r="H1427" i="5"/>
  <c r="H1709" i="5"/>
  <c r="H1708" i="5"/>
  <c r="H6" i="5"/>
  <c r="H684" i="5"/>
  <c r="H1109" i="5"/>
  <c r="H846" i="5"/>
  <c r="H2141" i="5"/>
  <c r="H1515" i="5"/>
  <c r="H1970" i="5"/>
  <c r="H917" i="5"/>
  <c r="H2226" i="5"/>
  <c r="H2429" i="5"/>
  <c r="H439" i="5"/>
  <c r="H177" i="5"/>
  <c r="H2447" i="5"/>
  <c r="H1707" i="5"/>
  <c r="H1628" i="5"/>
  <c r="H404" i="5"/>
  <c r="H734" i="5"/>
  <c r="H338" i="5"/>
  <c r="H2363" i="5"/>
  <c r="H2362" i="5"/>
  <c r="H1599" i="5"/>
  <c r="H1169" i="5"/>
  <c r="H794" i="5"/>
  <c r="H1898" i="5"/>
  <c r="H1806" i="5"/>
  <c r="H662" i="5"/>
  <c r="H153" i="5"/>
  <c r="H553" i="5"/>
  <c r="H1387" i="5"/>
  <c r="H1243" i="5"/>
  <c r="H2413" i="5"/>
  <c r="H288" i="5"/>
  <c r="H1706" i="5"/>
  <c r="H1063" i="5"/>
  <c r="H217" i="5"/>
  <c r="H1030" i="5"/>
  <c r="H1029" i="5"/>
  <c r="H2175" i="5"/>
  <c r="H1028" i="5"/>
  <c r="H2174" i="5"/>
  <c r="H2001" i="5"/>
  <c r="H2290" i="5"/>
  <c r="H457" i="5"/>
  <c r="H1007" i="5"/>
  <c r="H1845" i="5"/>
  <c r="H2187" i="5"/>
  <c r="H661" i="5"/>
  <c r="H1555" i="5"/>
  <c r="H2045" i="5"/>
  <c r="H152" i="5"/>
  <c r="H1293" i="5"/>
  <c r="H782" i="5"/>
  <c r="H2247" i="5"/>
  <c r="H2073" i="5"/>
  <c r="H845" i="5"/>
  <c r="H2332" i="5"/>
  <c r="H2505" i="5"/>
  <c r="H1006" i="5"/>
  <c r="H2504" i="5"/>
  <c r="H1584" i="5"/>
  <c r="H518" i="5"/>
  <c r="H597" i="5"/>
  <c r="H318" i="5"/>
  <c r="H528" i="5"/>
  <c r="H1705" i="5"/>
  <c r="H1280" i="5"/>
  <c r="H1146" i="5"/>
  <c r="H1539" i="5"/>
  <c r="H962" i="5"/>
  <c r="H1226" i="5"/>
  <c r="H1147" i="5"/>
  <c r="H317" i="5"/>
  <c r="H2383" i="5"/>
  <c r="H2393" i="5"/>
  <c r="H1929" i="5"/>
  <c r="H237" i="5"/>
  <c r="H1087" i="5"/>
  <c r="H1139" i="5"/>
  <c r="H1619" i="5"/>
  <c r="H1618" i="5"/>
  <c r="H87" i="5"/>
  <c r="H1704" i="5"/>
  <c r="H1703" i="5"/>
  <c r="H2031" i="5"/>
  <c r="H2503" i="5"/>
  <c r="H1702" i="5"/>
  <c r="H916" i="5"/>
  <c r="H2140" i="5"/>
  <c r="H552" i="5"/>
  <c r="H915" i="5"/>
  <c r="H1426" i="5"/>
  <c r="H194" i="5"/>
  <c r="H348" i="5"/>
  <c r="H1939" i="5"/>
  <c r="H630" i="5"/>
  <c r="H1108" i="5"/>
  <c r="H1213" i="5"/>
  <c r="H2412" i="5"/>
  <c r="H660" i="5"/>
  <c r="H1598" i="5"/>
  <c r="H1492" i="5"/>
  <c r="H136" i="5"/>
  <c r="H438" i="5"/>
  <c r="H2299" i="5"/>
  <c r="H2246" i="5"/>
  <c r="H706" i="5"/>
  <c r="H524" i="5"/>
  <c r="H1897" i="5"/>
  <c r="H409" i="5"/>
  <c r="H1701" i="5"/>
  <c r="H1386" i="5"/>
  <c r="H2130" i="5"/>
  <c r="H1027" i="5"/>
  <c r="H1805" i="5"/>
  <c r="H991" i="5"/>
  <c r="H1896" i="5"/>
  <c r="H2101" i="5"/>
  <c r="H287" i="5"/>
  <c r="H793" i="5"/>
  <c r="H1969" i="5"/>
  <c r="H1700" i="5"/>
  <c r="H876" i="5"/>
  <c r="H1699" i="5"/>
  <c r="H1242" i="5"/>
  <c r="H2289" i="5"/>
  <c r="H1554" i="5"/>
  <c r="H1698" i="5"/>
  <c r="H1337" i="5"/>
  <c r="H2502" i="5"/>
  <c r="H1385" i="5"/>
  <c r="H37" i="5"/>
  <c r="H1168" i="5"/>
  <c r="H164" i="5"/>
  <c r="H176" i="5"/>
  <c r="H2475" i="5"/>
  <c r="H1425" i="5"/>
  <c r="H75" i="5"/>
  <c r="H616" i="5"/>
  <c r="H2186" i="5"/>
  <c r="H1026" i="5"/>
  <c r="H316" i="5"/>
  <c r="H816" i="5"/>
  <c r="H683" i="5"/>
  <c r="H1491" i="5"/>
  <c r="H844" i="5"/>
  <c r="H2139" i="5"/>
  <c r="H914" i="5"/>
  <c r="H1107" i="5"/>
  <c r="H682" i="5"/>
  <c r="H2093" i="5"/>
  <c r="H2118" i="5"/>
  <c r="H403" i="5"/>
  <c r="H1279" i="5"/>
  <c r="H733" i="5"/>
  <c r="H1212" i="5"/>
  <c r="H1844" i="5"/>
  <c r="H1968" i="5"/>
  <c r="H1697" i="5"/>
  <c r="H2411" i="5"/>
  <c r="H644" i="5"/>
  <c r="H202" i="5"/>
  <c r="H523" i="5"/>
  <c r="H1696" i="5"/>
  <c r="H1829" i="5"/>
  <c r="H1895" i="5"/>
  <c r="H2225" i="5"/>
  <c r="H1804" i="5"/>
  <c r="H1695" i="5"/>
  <c r="H2224" i="5"/>
  <c r="H659" i="5"/>
  <c r="H792" i="5"/>
  <c r="H1241" i="5"/>
  <c r="H1062" i="5"/>
  <c r="H1597" i="5"/>
  <c r="H2245" i="5"/>
  <c r="H1627" i="5"/>
  <c r="H875" i="5"/>
  <c r="H1510" i="5"/>
  <c r="H1025" i="5"/>
  <c r="H705" i="5"/>
  <c r="H2501" i="5"/>
  <c r="H2060" i="5"/>
  <c r="H1384" i="5"/>
  <c r="H551" i="5"/>
  <c r="H2331" i="5"/>
  <c r="H1694" i="5"/>
  <c r="H1553" i="5"/>
  <c r="H2273" i="5"/>
  <c r="H2374" i="5"/>
  <c r="H1167" i="5"/>
  <c r="H1225" i="5"/>
  <c r="H1138" i="5"/>
  <c r="H961" i="5"/>
  <c r="H383" i="5"/>
  <c r="H1106" i="5"/>
  <c r="H902" i="5"/>
  <c r="H236" i="5"/>
  <c r="H1166" i="5"/>
  <c r="H489" i="5"/>
  <c r="H1336" i="5"/>
  <c r="H835" i="5"/>
  <c r="H1490" i="5"/>
  <c r="H278" i="5"/>
  <c r="H990" i="5"/>
  <c r="H1693" i="5"/>
  <c r="H2307" i="5"/>
  <c r="H2316" i="5"/>
  <c r="H2315" i="5"/>
  <c r="H1918" i="5"/>
  <c r="H1552" i="5"/>
  <c r="H635" i="5"/>
  <c r="H2469" i="5"/>
  <c r="H107" i="5"/>
  <c r="H465" i="5"/>
  <c r="H464" i="5"/>
  <c r="H64" i="5"/>
  <c r="H853" i="5"/>
  <c r="H1424" i="5"/>
  <c r="H1984" i="5"/>
  <c r="H1551" i="5"/>
  <c r="H2117" i="5"/>
  <c r="H1313" i="5"/>
  <c r="H86" i="5"/>
  <c r="H577" i="5"/>
  <c r="H2044" i="5"/>
  <c r="H1105" i="5"/>
  <c r="H2428" i="5"/>
  <c r="H1288" i="5"/>
  <c r="H402" i="5"/>
  <c r="H359" i="5"/>
  <c r="H843" i="5"/>
  <c r="H1951" i="5"/>
  <c r="H2458" i="5"/>
  <c r="H1938" i="5"/>
  <c r="H2500" i="5"/>
  <c r="H913" i="5"/>
  <c r="H681" i="5"/>
  <c r="H315" i="5"/>
  <c r="H1024" i="5"/>
  <c r="H25" i="5"/>
  <c r="H2138" i="5"/>
  <c r="H1211" i="5"/>
  <c r="H2000" i="5"/>
  <c r="H993" i="5"/>
  <c r="H1516" i="5"/>
  <c r="H2499" i="5"/>
  <c r="H2361" i="5"/>
  <c r="H347" i="5"/>
  <c r="H1335" i="5"/>
  <c r="H286" i="5"/>
  <c r="H1692" i="5"/>
  <c r="H72" i="5"/>
  <c r="H314" i="5"/>
  <c r="H732" i="5"/>
  <c r="H1967" i="5"/>
  <c r="H1803" i="5"/>
  <c r="H2529" i="5"/>
  <c r="H550" i="5"/>
  <c r="H1894" i="5"/>
  <c r="H1509" i="5"/>
  <c r="H1268" i="5"/>
  <c r="H658" i="5"/>
  <c r="H1691" i="5"/>
  <c r="H1615" i="5"/>
  <c r="H1626" i="5"/>
  <c r="H791" i="5"/>
  <c r="H1302" i="5"/>
  <c r="H2185" i="5"/>
  <c r="H1383" i="5"/>
  <c r="H2330" i="5"/>
  <c r="H1550" i="5"/>
  <c r="H1489" i="5"/>
  <c r="H1883" i="5"/>
  <c r="H2043" i="5"/>
  <c r="H769" i="5"/>
  <c r="H1165" i="5"/>
  <c r="H2272" i="5"/>
  <c r="H116" i="5"/>
  <c r="H1423" i="5"/>
  <c r="H1104" i="5"/>
  <c r="H1549" i="5"/>
  <c r="H1690" i="5"/>
  <c r="H1689" i="5"/>
  <c r="H163" i="5"/>
  <c r="H1688" i="5"/>
  <c r="H2244" i="5"/>
  <c r="H1687" i="5"/>
  <c r="H1793" i="5"/>
  <c r="H2410" i="5"/>
  <c r="H1240" i="5"/>
  <c r="H912" i="5"/>
  <c r="H1802" i="5"/>
  <c r="H650" i="5"/>
  <c r="H1596" i="5"/>
  <c r="H1164" i="5"/>
  <c r="H815" i="5"/>
  <c r="H1999" i="5"/>
  <c r="H1382" i="5"/>
  <c r="H1467" i="5"/>
  <c r="H549" i="5"/>
  <c r="H1893" i="5"/>
  <c r="H263" i="5"/>
  <c r="H1334" i="5"/>
  <c r="H2184" i="5"/>
  <c r="H2243" i="5"/>
  <c r="H898" i="5"/>
  <c r="H277" i="5"/>
  <c r="H2092" i="5"/>
  <c r="H391" i="5"/>
  <c r="H1422" i="5"/>
  <c r="H1421" i="5"/>
  <c r="H596" i="5"/>
  <c r="H576" i="5"/>
  <c r="H2483" i="5"/>
  <c r="H85" i="5"/>
  <c r="H408" i="5"/>
  <c r="H1686" i="5"/>
  <c r="H1488" i="5"/>
  <c r="H2242" i="5"/>
  <c r="H814" i="5"/>
  <c r="H842" i="5"/>
  <c r="H704" i="5"/>
  <c r="H1061" i="5"/>
  <c r="H1264" i="5"/>
  <c r="H680" i="5"/>
  <c r="H1937" i="5"/>
  <c r="H437" i="5"/>
  <c r="H285" i="5"/>
  <c r="H1685" i="5"/>
  <c r="H2427" i="5"/>
  <c r="H2409" i="5"/>
  <c r="H874" i="5"/>
  <c r="H911" i="5"/>
  <c r="H1966" i="5"/>
  <c r="H1801" i="5"/>
  <c r="H1684" i="5"/>
  <c r="H2116" i="5"/>
  <c r="H1060" i="5"/>
  <c r="H2241" i="5"/>
  <c r="H772" i="5"/>
  <c r="H1595" i="5"/>
  <c r="H1892" i="5"/>
  <c r="H657" i="5"/>
  <c r="H1381" i="5"/>
  <c r="H1625" i="5"/>
  <c r="H790" i="5"/>
  <c r="H1239" i="5"/>
  <c r="H731" i="5"/>
  <c r="H193" i="5"/>
  <c r="H2360" i="5"/>
  <c r="H480" i="5"/>
  <c r="H1683" i="5"/>
  <c r="H517" i="5"/>
  <c r="H313" i="5"/>
  <c r="H2457" i="5"/>
  <c r="H2183" i="5"/>
  <c r="H1791" i="5"/>
  <c r="H548" i="5"/>
  <c r="H2329" i="5"/>
  <c r="H1928" i="5"/>
  <c r="H992" i="5"/>
  <c r="H2328" i="5"/>
  <c r="H1843" i="5"/>
  <c r="H2327" i="5"/>
  <c r="H1548" i="5"/>
  <c r="H1163" i="5"/>
  <c r="H1682" i="5"/>
  <c r="H1998" i="5"/>
  <c r="H1997" i="5"/>
  <c r="H1996" i="5"/>
  <c r="H488" i="5"/>
  <c r="H873" i="5"/>
  <c r="H1333" i="5"/>
  <c r="H2521" i="5"/>
  <c r="H1420" i="5"/>
  <c r="H2478" i="5"/>
  <c r="H1023" i="5"/>
  <c r="G24" i="5"/>
  <c r="H24" i="5" s="1"/>
  <c r="H1882" i="5"/>
  <c r="H960" i="5"/>
  <c r="H1136" i="5"/>
  <c r="H1224" i="5"/>
  <c r="H1086" i="5"/>
  <c r="H235" i="5"/>
  <c r="H2240" i="5"/>
  <c r="H703" i="5"/>
  <c r="H1487" i="5"/>
  <c r="H1380" i="5"/>
  <c r="H253" i="5"/>
  <c r="H1379" i="5"/>
  <c r="H2392" i="5"/>
  <c r="H2042" i="5"/>
  <c r="H2041" i="5"/>
  <c r="H162" i="5"/>
  <c r="H424" i="5"/>
  <c r="H427" i="5"/>
  <c r="H910" i="5"/>
  <c r="H84" i="5"/>
  <c r="H2438" i="5"/>
  <c r="H1445" i="5"/>
  <c r="H1828" i="5"/>
  <c r="H575" i="5"/>
  <c r="H595" i="5"/>
  <c r="H2401" i="5"/>
  <c r="H516" i="5"/>
  <c r="H2213" i="5"/>
  <c r="H262" i="5"/>
  <c r="H2271" i="5"/>
  <c r="H382" i="5"/>
  <c r="H419" i="5"/>
  <c r="H312" i="5"/>
  <c r="H2382" i="5"/>
  <c r="H1085" i="5"/>
  <c r="H1103" i="5"/>
  <c r="H1210" i="5"/>
  <c r="H949" i="5"/>
  <c r="H1995" i="5"/>
  <c r="H175" i="5"/>
  <c r="H841" i="5"/>
  <c r="H909" i="5"/>
  <c r="H1476" i="5"/>
  <c r="H908" i="5"/>
  <c r="H760" i="5"/>
  <c r="H2072" i="5"/>
  <c r="H679" i="5"/>
  <c r="H436" i="5"/>
  <c r="H730" i="5"/>
  <c r="H1891" i="5"/>
  <c r="H2426" i="5"/>
  <c r="H1640" i="5"/>
  <c r="H1594" i="5"/>
  <c r="H381" i="5"/>
  <c r="H1453" i="5"/>
  <c r="H1965" i="5"/>
  <c r="H547" i="5"/>
  <c r="H2115" i="5"/>
  <c r="H1209" i="5"/>
  <c r="H192" i="5"/>
  <c r="H2071" i="5"/>
  <c r="H656" i="5"/>
  <c r="H900" i="5"/>
  <c r="H1238" i="5"/>
  <c r="H1237" i="5"/>
  <c r="H135" i="5"/>
  <c r="H789" i="5"/>
  <c r="H1200" i="5"/>
  <c r="H2408" i="5"/>
  <c r="H1681" i="5"/>
  <c r="H1332" i="5"/>
  <c r="H1927" i="5"/>
  <c r="H2288" i="5"/>
  <c r="H1680" i="5"/>
  <c r="H1926" i="5"/>
  <c r="H872" i="5"/>
  <c r="H2446" i="5"/>
  <c r="H1331" i="5"/>
  <c r="H1162" i="5"/>
  <c r="H748" i="5"/>
  <c r="H2445" i="5"/>
  <c r="H1378" i="5"/>
  <c r="H2326" i="5"/>
  <c r="H1486" i="5"/>
  <c r="H454" i="5"/>
  <c r="H276" i="5"/>
  <c r="H2209" i="5"/>
  <c r="H463" i="5"/>
  <c r="H702" i="5"/>
  <c r="H2182" i="5"/>
  <c r="H813" i="5"/>
  <c r="H462" i="5"/>
  <c r="H106" i="5"/>
  <c r="H2314" i="5"/>
  <c r="H36" i="5"/>
  <c r="H831" i="5"/>
  <c r="H1917" i="5"/>
  <c r="H2468" i="5"/>
  <c r="H2467" i="5"/>
  <c r="H852" i="5"/>
  <c r="H747" i="5"/>
  <c r="H1547" i="5"/>
  <c r="H2313" i="5"/>
  <c r="H829" i="5"/>
  <c r="H515" i="5"/>
  <c r="H1298" i="5"/>
  <c r="H574" i="5"/>
  <c r="H2482" i="5"/>
  <c r="H2437" i="5"/>
  <c r="H1679" i="5"/>
  <c r="H487" i="5"/>
  <c r="H1678" i="5"/>
  <c r="H2114" i="5"/>
  <c r="H1677" i="5"/>
  <c r="H2444" i="5"/>
  <c r="H1842" i="5"/>
  <c r="H1102" i="5"/>
  <c r="H71" i="5"/>
  <c r="H1419" i="5"/>
  <c r="H2527" i="5"/>
  <c r="H840" i="5"/>
  <c r="H1936" i="5"/>
  <c r="H907" i="5"/>
  <c r="H1868" i="5"/>
  <c r="H1676" i="5"/>
  <c r="H2113" i="5"/>
  <c r="H678" i="5"/>
  <c r="H677" i="5"/>
  <c r="H311" i="5"/>
  <c r="H1675" i="5"/>
  <c r="H851" i="5"/>
  <c r="H125" i="5"/>
  <c r="H3" i="5"/>
  <c r="H1593" i="5"/>
  <c r="H2112" i="5"/>
  <c r="H2407" i="5"/>
  <c r="H284" i="5"/>
  <c r="H1800" i="5"/>
  <c r="H788" i="5"/>
  <c r="H346" i="5"/>
  <c r="H1624" i="5"/>
  <c r="H655" i="5"/>
  <c r="H522" i="5"/>
  <c r="H2173" i="5"/>
  <c r="H21" i="5"/>
  <c r="H1890" i="5"/>
  <c r="H261" i="5"/>
  <c r="H1270" i="5"/>
  <c r="H2172" i="5"/>
  <c r="H1059" i="5"/>
  <c r="H1377" i="5"/>
  <c r="H1674" i="5"/>
  <c r="H456" i="5"/>
  <c r="H1546" i="5"/>
  <c r="H546" i="5"/>
  <c r="H1161" i="5"/>
  <c r="H1330" i="5"/>
  <c r="H1022" i="5"/>
  <c r="H2100" i="5"/>
  <c r="H2498" i="5"/>
  <c r="H1485" i="5"/>
  <c r="H1376" i="5"/>
  <c r="H1673" i="5"/>
  <c r="H275" i="5"/>
  <c r="H2497" i="5"/>
  <c r="H2070" i="5"/>
  <c r="H871" i="5"/>
  <c r="H375" i="5"/>
  <c r="H1292" i="5"/>
  <c r="H5" i="5"/>
  <c r="H2325" i="5"/>
  <c r="H209" i="5"/>
  <c r="H208" i="5"/>
  <c r="H1375" i="5"/>
  <c r="G23" i="5"/>
  <c r="H35" i="5"/>
  <c r="H1101" i="5"/>
  <c r="H594" i="5"/>
  <c r="H2436" i="5"/>
  <c r="H1278" i="5"/>
  <c r="H83" i="5"/>
  <c r="H1418" i="5"/>
  <c r="H103" i="5"/>
  <c r="H2030" i="5"/>
  <c r="H1672" i="5"/>
  <c r="H1875" i="5"/>
  <c r="H839" i="5"/>
  <c r="H906" i="5"/>
  <c r="H1135" i="5"/>
  <c r="H1841" i="5"/>
  <c r="H1671" i="5"/>
  <c r="H1670" i="5"/>
  <c r="H82" i="5"/>
  <c r="H1799" i="5"/>
  <c r="H450" i="5"/>
  <c r="H787" i="5"/>
  <c r="H959" i="5"/>
  <c r="H2111" i="5"/>
  <c r="H2239" i="5"/>
  <c r="H1526" i="5"/>
  <c r="H1669" i="5"/>
  <c r="H729" i="5"/>
  <c r="H654" i="5"/>
  <c r="H1208" i="5"/>
  <c r="H191" i="5"/>
  <c r="H1623" i="5"/>
  <c r="H676" i="5"/>
  <c r="H283" i="5"/>
  <c r="H2406" i="5"/>
  <c r="H1459" i="5"/>
  <c r="H2069" i="5"/>
  <c r="H2381" i="5"/>
  <c r="H521" i="5"/>
  <c r="H2223" i="5"/>
  <c r="H174" i="5"/>
  <c r="H701" i="5"/>
  <c r="H1889" i="5"/>
  <c r="H1207" i="5"/>
  <c r="H1925" i="5"/>
  <c r="H870" i="5"/>
  <c r="H1236" i="5"/>
  <c r="H2391" i="5"/>
  <c r="H380" i="5"/>
  <c r="H1374" i="5"/>
  <c r="H1668" i="5"/>
  <c r="H948" i="5"/>
  <c r="H2481" i="5"/>
  <c r="H2373" i="5"/>
  <c r="H1058" i="5"/>
  <c r="H234" i="5"/>
  <c r="H1084" i="5"/>
  <c r="H2456" i="5"/>
  <c r="H1160" i="5"/>
  <c r="H834" i="5"/>
  <c r="H1545" i="5"/>
  <c r="H2270" i="5"/>
  <c r="H1994" i="5"/>
  <c r="H1993" i="5"/>
  <c r="H545" i="5"/>
  <c r="H1827" i="5"/>
  <c r="H1159" i="5"/>
  <c r="H1992" i="5"/>
  <c r="H274" i="5"/>
  <c r="H1329" i="5"/>
  <c r="H2496" i="5"/>
  <c r="H1881" i="5"/>
  <c r="H2110" i="5"/>
  <c r="H1021" i="5"/>
  <c r="H2066" i="5"/>
  <c r="H207" i="5"/>
  <c r="H358" i="5"/>
  <c r="H535" i="5"/>
  <c r="H362" i="5"/>
  <c r="H502" i="5"/>
  <c r="H357" i="5"/>
  <c r="H1277" i="5"/>
  <c r="H1826" i="5"/>
  <c r="H2084" i="5"/>
  <c r="H573" i="5"/>
  <c r="H593" i="5"/>
  <c r="H1417" i="5"/>
  <c r="H1667" i="5"/>
  <c r="H1416" i="5"/>
  <c r="H1666" i="5"/>
  <c r="H1100" i="5"/>
  <c r="H1665" i="5"/>
  <c r="H869" i="5"/>
  <c r="H1664" i="5"/>
  <c r="H905" i="5"/>
  <c r="H486" i="5"/>
  <c r="H310" i="5"/>
  <c r="H1206" i="5"/>
  <c r="H2434" i="5"/>
  <c r="H1514" i="5"/>
  <c r="H2495" i="5"/>
  <c r="H161" i="5"/>
  <c r="H173" i="5"/>
  <c r="H1840" i="5"/>
  <c r="H1964" i="5"/>
  <c r="H2109" i="5"/>
  <c r="H1508" i="5"/>
  <c r="H1663" i="5"/>
  <c r="H1662" i="5"/>
  <c r="H1661" i="5"/>
  <c r="H786" i="5"/>
  <c r="H1798" i="5"/>
  <c r="H1057" i="5"/>
  <c r="H643" i="5"/>
  <c r="H653" i="5"/>
  <c r="H672" i="5"/>
  <c r="H1660" i="5"/>
  <c r="H1622" i="5"/>
  <c r="H771" i="5"/>
  <c r="H1158" i="5"/>
  <c r="H1659" i="5"/>
  <c r="H2405" i="5"/>
  <c r="H309" i="5"/>
  <c r="H1888" i="5"/>
  <c r="H2222" i="5"/>
  <c r="H544" i="5"/>
  <c r="H1373" i="5"/>
  <c r="H1235" i="5"/>
  <c r="H2324" i="5"/>
  <c r="H700" i="5"/>
  <c r="H1157" i="5"/>
  <c r="H2520" i="5"/>
  <c r="H308" i="5"/>
  <c r="H1452" i="5"/>
  <c r="H2466" i="5"/>
  <c r="H2303" i="5"/>
  <c r="H1328" i="5"/>
  <c r="H1983" i="5"/>
  <c r="H850" i="5"/>
  <c r="H105" i="5"/>
  <c r="H746" i="5"/>
  <c r="H634" i="5"/>
  <c r="H1544" i="5"/>
  <c r="H63" i="5"/>
  <c r="H377" i="5"/>
  <c r="H34" i="5"/>
  <c r="H2312" i="5"/>
  <c r="H1543" i="5"/>
  <c r="H2465" i="5"/>
  <c r="H633" i="5"/>
  <c r="H2464" i="5"/>
  <c r="H461" i="5"/>
  <c r="H781" i="5"/>
  <c r="H1658" i="5"/>
  <c r="H1657" i="5"/>
  <c r="H160" i="5"/>
  <c r="H1484" i="5"/>
  <c r="H2091" i="5"/>
  <c r="H1099" i="5"/>
  <c r="H1656" i="5"/>
  <c r="H255" i="5"/>
  <c r="H449" i="5"/>
  <c r="H543" i="5"/>
  <c r="H417" i="5"/>
  <c r="H2221" i="5"/>
  <c r="H485" i="5"/>
  <c r="H812" i="5"/>
  <c r="H374" i="5"/>
  <c r="H307" i="5"/>
  <c r="H592" i="5"/>
  <c r="H2040" i="5"/>
  <c r="H501" i="5"/>
  <c r="H752" i="5"/>
  <c r="H81" i="5"/>
  <c r="H1414" i="5"/>
  <c r="H1957" i="5"/>
  <c r="H1098" i="5"/>
  <c r="H1935" i="5"/>
  <c r="H206" i="5"/>
  <c r="H1205" i="5"/>
  <c r="H2494" i="5"/>
  <c r="H838" i="5"/>
  <c r="H1950" i="5"/>
  <c r="H1020" i="5"/>
  <c r="H868" i="5"/>
  <c r="H1372" i="5"/>
  <c r="H1083" i="5"/>
  <c r="H1276" i="5"/>
  <c r="H1949" i="5"/>
  <c r="H904" i="5"/>
  <c r="H785" i="5"/>
  <c r="H2435" i="5"/>
  <c r="H1963" i="5"/>
  <c r="H1655" i="5"/>
  <c r="H652" i="5"/>
  <c r="H76" i="5"/>
  <c r="H1887" i="5"/>
  <c r="H1797" i="5"/>
  <c r="H282" i="5"/>
  <c r="H675" i="5"/>
  <c r="H2099" i="5"/>
  <c r="H1156" i="5"/>
  <c r="H1234" i="5"/>
  <c r="H1056" i="5"/>
  <c r="H2404" i="5"/>
  <c r="H1327" i="5"/>
  <c r="H1155" i="5"/>
  <c r="H2359" i="5"/>
  <c r="H2370" i="5"/>
  <c r="H1507" i="5"/>
  <c r="H218" i="5"/>
  <c r="H1654" i="5"/>
  <c r="H1653" i="5"/>
  <c r="H1154" i="5"/>
  <c r="H1326" i="5"/>
  <c r="H2068" i="5"/>
  <c r="H1924" i="5"/>
  <c r="H1652" i="5"/>
  <c r="H1651" i="5"/>
  <c r="H367" i="5"/>
  <c r="H1415" i="5"/>
  <c r="H1097" i="5"/>
  <c r="H1483" i="5"/>
  <c r="H190" i="5"/>
  <c r="H1886" i="5"/>
  <c r="H172" i="5"/>
  <c r="H1796" i="5"/>
  <c r="H651" i="5"/>
  <c r="H2403" i="5"/>
  <c r="H1795" i="5"/>
  <c r="H484" i="5"/>
  <c r="H1542" i="5"/>
  <c r="H1650" i="5"/>
  <c r="H1301" i="5"/>
  <c r="H674" i="5"/>
  <c r="H1325" i="5"/>
  <c r="H1541" i="5"/>
  <c r="H1649" i="5"/>
  <c r="H1648" i="5"/>
  <c r="H849" i="5"/>
  <c r="H903" i="5"/>
  <c r="H2137" i="5"/>
  <c r="H1839" i="5"/>
  <c r="H405" i="5"/>
  <c r="H1647" i="5"/>
  <c r="H448" i="5"/>
  <c r="H1646" i="5"/>
  <c r="H1838" i="5"/>
  <c r="H1645" i="5"/>
  <c r="H1233" i="5"/>
  <c r="H811" i="5"/>
  <c r="H1055" i="5"/>
  <c r="H1371" i="5"/>
  <c r="H2287" i="5"/>
  <c r="H1991" i="5"/>
  <c r="H1324" i="5"/>
  <c r="H1990" i="5"/>
  <c r="H2090" i="5"/>
  <c r="E2628" i="6"/>
  <c r="H2626" i="6"/>
  <c r="H2625" i="6"/>
  <c r="H2624" i="6"/>
  <c r="H2623" i="6"/>
  <c r="H435" i="6"/>
  <c r="H1698" i="6"/>
  <c r="H1688" i="6"/>
  <c r="H404" i="6"/>
  <c r="H2564" i="6"/>
  <c r="H42" i="6"/>
  <c r="H565" i="6"/>
  <c r="H564" i="6"/>
  <c r="H1108" i="6"/>
  <c r="H997" i="6"/>
  <c r="H2461" i="6"/>
  <c r="H2468" i="6"/>
  <c r="H1340" i="6"/>
  <c r="H1636" i="6"/>
  <c r="H1865" i="6"/>
  <c r="H1504" i="6"/>
  <c r="H1197" i="6"/>
  <c r="H422" i="6"/>
  <c r="H2444" i="6"/>
  <c r="H1566" i="6"/>
  <c r="H861" i="6"/>
  <c r="H795" i="6"/>
  <c r="H78" i="6"/>
  <c r="H1027" i="6"/>
  <c r="H2278" i="6"/>
  <c r="H1235" i="6"/>
  <c r="H1864" i="6"/>
  <c r="H2614" i="6"/>
  <c r="H2305" i="6"/>
  <c r="H1565" i="6"/>
  <c r="H91" i="6"/>
  <c r="H691" i="6"/>
  <c r="H1288" i="6"/>
  <c r="H1155" i="6"/>
  <c r="H2088" i="6"/>
  <c r="H19" i="6"/>
  <c r="H1605" i="6"/>
  <c r="H741" i="6"/>
  <c r="H63" i="6"/>
  <c r="H130" i="6"/>
  <c r="H716" i="6"/>
  <c r="H1604" i="6"/>
  <c r="H232" i="6"/>
  <c r="H2153" i="6"/>
  <c r="H139" i="6"/>
  <c r="H1419" i="6"/>
  <c r="H442" i="6"/>
  <c r="H2001" i="6"/>
  <c r="H690" i="6"/>
  <c r="H1088" i="6"/>
  <c r="H2165" i="6"/>
  <c r="H138" i="6"/>
  <c r="H522" i="6"/>
  <c r="H1135" i="6"/>
  <c r="H198" i="6"/>
  <c r="H2551" i="6"/>
  <c r="H2223" i="6"/>
  <c r="H2194" i="6"/>
  <c r="H2046" i="6"/>
  <c r="H908" i="6"/>
  <c r="H421" i="6"/>
  <c r="H2522" i="6"/>
  <c r="H1897" i="6"/>
  <c r="H182" i="6"/>
  <c r="H1726" i="6"/>
  <c r="H880" i="6"/>
  <c r="H2535" i="6"/>
  <c r="H996" i="6"/>
  <c r="H1399" i="6"/>
  <c r="H820" i="6"/>
  <c r="H2234" i="6"/>
  <c r="H1863" i="6"/>
  <c r="H545" i="6"/>
  <c r="H621" i="6"/>
  <c r="H937" i="6"/>
  <c r="H1234" i="6"/>
  <c r="H1687" i="6"/>
  <c r="H2443" i="6"/>
  <c r="H995" i="6"/>
  <c r="H2087" i="6"/>
  <c r="H1028" i="6"/>
  <c r="H2140" i="6"/>
  <c r="H1339" i="6"/>
  <c r="H1026" i="6"/>
  <c r="H657" i="6"/>
  <c r="H951" i="6"/>
  <c r="H77" i="6"/>
  <c r="H2613" i="6"/>
  <c r="H2277" i="6"/>
  <c r="H715" i="6"/>
  <c r="H740" i="6"/>
  <c r="H689" i="6"/>
  <c r="H420" i="6"/>
  <c r="H642" i="6"/>
  <c r="H534" i="6"/>
  <c r="H2016" i="6"/>
  <c r="H428" i="6"/>
  <c r="H2115" i="6"/>
  <c r="H41" i="6"/>
  <c r="H1427" i="6"/>
  <c r="H1582" i="6"/>
  <c r="H1862" i="6"/>
  <c r="H2340" i="6"/>
  <c r="H2095" i="6"/>
  <c r="H76" i="6"/>
  <c r="H169" i="6"/>
  <c r="H994" i="6"/>
  <c r="H860" i="6"/>
  <c r="H1025" i="6"/>
  <c r="H1087" i="6"/>
  <c r="H1398" i="6"/>
  <c r="H819" i="6"/>
  <c r="H1529" i="6"/>
  <c r="H2521" i="6"/>
  <c r="H129" i="6"/>
  <c r="H1861" i="6"/>
  <c r="H40" i="6"/>
  <c r="H2045" i="6"/>
  <c r="H1725" i="6"/>
  <c r="H1086" i="6"/>
  <c r="H2222" i="6"/>
  <c r="H2304" i="6"/>
  <c r="H1896" i="6"/>
  <c r="H1140" i="6"/>
  <c r="H181" i="6"/>
  <c r="H361" i="6"/>
  <c r="H1287" i="6"/>
  <c r="H2372" i="6"/>
  <c r="H2303" i="6"/>
  <c r="H266" i="6"/>
  <c r="H249" i="6"/>
  <c r="H231" i="6"/>
  <c r="H1134" i="6"/>
  <c r="H521" i="6"/>
  <c r="H2365" i="6"/>
  <c r="H2364" i="6"/>
  <c r="H688" i="6"/>
  <c r="H1860" i="6"/>
  <c r="H907" i="6"/>
  <c r="H1564" i="6"/>
  <c r="H1233" i="6"/>
  <c r="H1931" i="6"/>
  <c r="H1686" i="6"/>
  <c r="H2612" i="6"/>
  <c r="H1338" i="6"/>
  <c r="H2442" i="6"/>
  <c r="H39" i="6"/>
  <c r="H1107" i="6"/>
  <c r="H2563" i="6"/>
  <c r="H2393" i="6"/>
  <c r="H2281" i="6"/>
  <c r="H2455" i="6"/>
  <c r="H2408" i="6"/>
  <c r="H1979" i="6"/>
  <c r="H563" i="6"/>
  <c r="H434" i="6"/>
  <c r="H71" i="6"/>
  <c r="H1503" i="6"/>
  <c r="H1908" i="6"/>
  <c r="H739" i="6"/>
  <c r="H2545" i="6"/>
  <c r="H714" i="6"/>
  <c r="H62" i="6"/>
  <c r="H2114" i="6"/>
  <c r="H993" i="6"/>
  <c r="H472" i="6"/>
  <c r="H1196" i="6"/>
  <c r="H291" i="6"/>
  <c r="H107" i="6"/>
  <c r="H1286" i="6"/>
  <c r="H936" i="6"/>
  <c r="H2276" i="6"/>
  <c r="H1363" i="6"/>
  <c r="H1362" i="6"/>
  <c r="H794" i="6"/>
  <c r="H168" i="6"/>
  <c r="H1024" i="6"/>
  <c r="H1361" i="6"/>
  <c r="H2086" i="6"/>
  <c r="H992" i="6"/>
  <c r="H56" i="6"/>
  <c r="H2085" i="6"/>
  <c r="H2339" i="6"/>
  <c r="H2378" i="6"/>
  <c r="H279" i="6"/>
  <c r="H768" i="6"/>
  <c r="H991" i="6"/>
  <c r="H990" i="6"/>
  <c r="H1930" i="6"/>
  <c r="H1195" i="6"/>
  <c r="H785" i="6"/>
  <c r="H1859" i="6"/>
  <c r="H128" i="6"/>
  <c r="H1724" i="6"/>
  <c r="H620" i="6"/>
  <c r="H1974" i="6"/>
  <c r="H818" i="6"/>
  <c r="H906" i="6"/>
  <c r="H1895" i="6"/>
  <c r="H1085" i="6"/>
  <c r="H1397" i="6"/>
  <c r="H879" i="6"/>
  <c r="H2179" i="6"/>
  <c r="H520" i="6"/>
  <c r="H1929" i="6"/>
  <c r="H2044" i="6"/>
  <c r="H360" i="6"/>
  <c r="H1101" i="6"/>
  <c r="H1049" i="6"/>
  <c r="H1434" i="6"/>
  <c r="H1133" i="6"/>
  <c r="H2491" i="6"/>
  <c r="H2479" i="6"/>
  <c r="H463" i="6"/>
  <c r="H1301" i="6"/>
  <c r="H1048" i="6"/>
  <c r="H2354" i="6"/>
  <c r="H1255" i="6"/>
  <c r="H687" i="6"/>
  <c r="H230" i="6"/>
  <c r="H1162" i="6"/>
  <c r="H1944" i="6"/>
  <c r="H405" i="6"/>
  <c r="H1502" i="6"/>
  <c r="H403" i="6"/>
  <c r="H18" i="6"/>
  <c r="H1697" i="6"/>
  <c r="H1337" i="6"/>
  <c r="H793" i="6"/>
  <c r="H48" i="6"/>
  <c r="H1858" i="6"/>
  <c r="H2052" i="6"/>
  <c r="H2441" i="6"/>
  <c r="H451" i="6"/>
  <c r="H2275" i="6"/>
  <c r="H935" i="6"/>
  <c r="H402" i="6"/>
  <c r="H106" i="6"/>
  <c r="H538" i="6"/>
  <c r="H1857" i="6"/>
  <c r="H738" i="6"/>
  <c r="H713" i="6"/>
  <c r="H1031" i="6"/>
  <c r="H1426" i="6"/>
  <c r="H2113" i="6"/>
  <c r="H537" i="6"/>
  <c r="H539" i="6"/>
  <c r="H686" i="6"/>
  <c r="H167" i="6"/>
  <c r="H1530" i="6"/>
  <c r="H1194" i="6"/>
  <c r="H2152" i="6"/>
  <c r="H2221" i="6"/>
  <c r="H1023" i="6"/>
  <c r="H2000" i="6"/>
  <c r="H837" i="6"/>
  <c r="H1084" i="6"/>
  <c r="H2580" i="6"/>
  <c r="H989" i="6"/>
  <c r="H859" i="6"/>
  <c r="H116" i="6"/>
  <c r="H817" i="6"/>
  <c r="H1396" i="6"/>
  <c r="H2520" i="6"/>
  <c r="H519" i="6"/>
  <c r="H2302" i="6"/>
  <c r="H1132" i="6"/>
  <c r="H1970" i="6"/>
  <c r="H1285" i="6"/>
  <c r="H2301" i="6"/>
  <c r="H619" i="6"/>
  <c r="H1894" i="6"/>
  <c r="H1613" i="6"/>
  <c r="H2363" i="6"/>
  <c r="H1743" i="6"/>
  <c r="H1232" i="6"/>
  <c r="H359" i="6"/>
  <c r="H229" i="6"/>
  <c r="H248" i="6"/>
  <c r="H1723" i="6"/>
  <c r="H310" i="6"/>
  <c r="H265" i="6"/>
  <c r="H2043" i="6"/>
  <c r="H2440" i="6"/>
  <c r="H1685" i="6"/>
  <c r="H2006" i="6"/>
  <c r="H2084" i="6"/>
  <c r="H1336" i="6"/>
  <c r="H419" i="6"/>
  <c r="H1856" i="6"/>
  <c r="H441" i="6"/>
  <c r="H1501" i="6"/>
  <c r="H2274" i="6"/>
  <c r="H1581" i="6"/>
  <c r="H2439" i="6"/>
  <c r="H568" i="6"/>
  <c r="H1563" i="6"/>
  <c r="H1284" i="6"/>
  <c r="H934" i="6"/>
  <c r="H335" i="6"/>
  <c r="H685" i="6"/>
  <c r="H1855" i="6"/>
  <c r="H2010" i="6"/>
  <c r="H166" i="6"/>
  <c r="H1620" i="6"/>
  <c r="H1854" i="6"/>
  <c r="H1231" i="6"/>
  <c r="H988" i="6"/>
  <c r="H180" i="6"/>
  <c r="H1722" i="6"/>
  <c r="H401" i="6"/>
  <c r="H1893" i="6"/>
  <c r="H494" i="6"/>
  <c r="H264" i="6"/>
  <c r="H204" i="6"/>
  <c r="H1969" i="6"/>
  <c r="H2519" i="6"/>
  <c r="H1193" i="6"/>
  <c r="H127" i="6"/>
  <c r="H2042" i="6"/>
  <c r="G2273" i="6"/>
  <c r="H400" i="6"/>
  <c r="H1345" i="6"/>
  <c r="H2151" i="6"/>
  <c r="H1395" i="6"/>
  <c r="H1999" i="6"/>
  <c r="H1853" i="6"/>
  <c r="H1100" i="6"/>
  <c r="H278" i="6"/>
  <c r="H1360" i="6"/>
  <c r="H1300" i="6"/>
  <c r="H418" i="6"/>
  <c r="H1131" i="6"/>
  <c r="H1852" i="6"/>
  <c r="H2127" i="6"/>
  <c r="H518" i="6"/>
  <c r="H203" i="6"/>
  <c r="H2220" i="6"/>
  <c r="H1083" i="6"/>
  <c r="H1045" i="6"/>
  <c r="H1851" i="6"/>
  <c r="H1850" i="6"/>
  <c r="H75" i="6"/>
  <c r="H399" i="6"/>
  <c r="H2438" i="6"/>
  <c r="H1500" i="6"/>
  <c r="H2437" i="6"/>
  <c r="H462" i="6"/>
  <c r="H2083" i="6"/>
  <c r="H987" i="6"/>
  <c r="H618" i="6"/>
  <c r="H417" i="6"/>
  <c r="H195" i="6"/>
  <c r="H1459" i="6"/>
  <c r="H497" i="6"/>
  <c r="H2338" i="6"/>
  <c r="H2337" i="6"/>
  <c r="H913" i="6"/>
  <c r="H858" i="6"/>
  <c r="H2237" i="6"/>
  <c r="H1562" i="6"/>
  <c r="H334" i="6"/>
  <c r="H628" i="6"/>
  <c r="H641" i="6"/>
  <c r="H640" i="6"/>
  <c r="H1283" i="6"/>
  <c r="H2611" i="6"/>
  <c r="H2544" i="6"/>
  <c r="H1593" i="6"/>
  <c r="H2112" i="6"/>
  <c r="H137" i="6"/>
  <c r="H61" i="6"/>
  <c r="H2593" i="6"/>
  <c r="H617" i="6"/>
  <c r="H737" i="6"/>
  <c r="H712" i="6"/>
  <c r="H2082" i="6"/>
  <c r="H1742" i="6"/>
  <c r="H1359" i="6"/>
  <c r="H816" i="6"/>
  <c r="H2193" i="6"/>
  <c r="H126" i="6"/>
  <c r="H1022" i="6"/>
  <c r="H1130" i="6"/>
  <c r="H2164" i="6"/>
  <c r="H806" i="6"/>
  <c r="H517" i="6"/>
  <c r="H358" i="6"/>
  <c r="H2041" i="6"/>
  <c r="H2300" i="6"/>
  <c r="H1528" i="6"/>
  <c r="H986" i="6"/>
  <c r="H228" i="6"/>
  <c r="H2518" i="6"/>
  <c r="H1943" i="6"/>
  <c r="H893" i="6"/>
  <c r="H684" i="6"/>
  <c r="H1394" i="6"/>
  <c r="H179" i="6"/>
  <c r="H2219" i="6"/>
  <c r="H1082" i="6"/>
  <c r="H1968" i="6"/>
  <c r="H1892" i="6"/>
  <c r="H1230" i="6"/>
  <c r="H1721" i="6"/>
  <c r="H309" i="6"/>
  <c r="H878" i="6"/>
  <c r="H1611" i="6"/>
  <c r="H1849" i="6"/>
  <c r="H105" i="6"/>
  <c r="H1160" i="6"/>
  <c r="H1366" i="6"/>
  <c r="H10" i="6"/>
  <c r="H1335" i="6"/>
  <c r="H1334" i="6"/>
  <c r="H1499" i="6"/>
  <c r="H2126" i="6"/>
  <c r="H792" i="6"/>
  <c r="H2436" i="6"/>
  <c r="H2584" i="6"/>
  <c r="H1848" i="6"/>
  <c r="H2272" i="6"/>
  <c r="H1192" i="6"/>
  <c r="H2567" i="6"/>
  <c r="H2435" i="6"/>
  <c r="H2434" i="6"/>
  <c r="H2383" i="6"/>
  <c r="H1847" i="6"/>
  <c r="H1282" i="6"/>
  <c r="H2336" i="6"/>
  <c r="H38" i="6"/>
  <c r="H616" i="6"/>
  <c r="H2610" i="6"/>
  <c r="H1527" i="6"/>
  <c r="H2111" i="6"/>
  <c r="H736" i="6"/>
  <c r="H2543" i="6"/>
  <c r="H711" i="6"/>
  <c r="H416" i="6"/>
  <c r="H1081" i="6"/>
  <c r="H2218" i="6"/>
  <c r="H1592" i="6"/>
  <c r="H1998" i="6"/>
  <c r="H985" i="6"/>
  <c r="H2015" i="6"/>
  <c r="H533" i="6"/>
  <c r="H2287" i="6"/>
  <c r="H165" i="6"/>
  <c r="H1561" i="6"/>
  <c r="H1393" i="6"/>
  <c r="H115" i="6"/>
  <c r="H2271" i="6"/>
  <c r="H1651" i="6"/>
  <c r="H1560" i="6"/>
  <c r="H933" i="6"/>
  <c r="H1507" i="6"/>
  <c r="H333" i="6"/>
  <c r="H2478" i="6"/>
  <c r="H308" i="6"/>
  <c r="H857" i="6"/>
  <c r="H2125" i="6"/>
  <c r="H1650" i="6"/>
  <c r="H2040" i="6"/>
  <c r="H2517" i="6"/>
  <c r="H2178" i="6"/>
  <c r="H357" i="6"/>
  <c r="H263" i="6"/>
  <c r="H247" i="6"/>
  <c r="H227" i="6"/>
  <c r="H1281" i="6"/>
  <c r="H1846" i="6"/>
  <c r="H1741" i="6"/>
  <c r="H1845" i="6"/>
  <c r="H905" i="6"/>
  <c r="H1891" i="6"/>
  <c r="H1684" i="6"/>
  <c r="H178" i="6"/>
  <c r="H815" i="6"/>
  <c r="H1967" i="6"/>
  <c r="H2299" i="6"/>
  <c r="H683" i="6"/>
  <c r="H1129" i="6"/>
  <c r="H2139" i="6"/>
  <c r="H2233" i="6"/>
  <c r="H1229" i="6"/>
  <c r="H1159" i="6"/>
  <c r="H1610" i="6"/>
  <c r="H562" i="6"/>
  <c r="H1333" i="6"/>
  <c r="H2467" i="6"/>
  <c r="H2466" i="6"/>
  <c r="H777" i="6"/>
  <c r="H561" i="6"/>
  <c r="H560" i="6"/>
  <c r="H37" i="6"/>
  <c r="H1105" i="6"/>
  <c r="H2562" i="6"/>
  <c r="H1683" i="6"/>
  <c r="H45" i="6"/>
  <c r="H53" i="6"/>
  <c r="H984" i="6"/>
  <c r="H2392" i="6"/>
  <c r="H983" i="6"/>
  <c r="H982" i="6"/>
  <c r="H1498" i="6"/>
  <c r="H2081" i="6"/>
  <c r="H2080" i="6"/>
  <c r="H471" i="6"/>
  <c r="H2079" i="6"/>
  <c r="H1844" i="6"/>
  <c r="H2192" i="6"/>
  <c r="H2490" i="6"/>
  <c r="H90" i="6"/>
  <c r="H2270" i="6"/>
  <c r="H1138" i="6"/>
  <c r="H461" i="6"/>
  <c r="H1509" i="6"/>
  <c r="H2353" i="6"/>
  <c r="H2433" i="6"/>
  <c r="H1299" i="6"/>
  <c r="H398" i="6"/>
  <c r="H2489" i="6"/>
  <c r="H1021" i="6"/>
  <c r="H1099" i="6"/>
  <c r="H87" i="6"/>
  <c r="H1205" i="6"/>
  <c r="H397" i="6"/>
  <c r="H1973" i="6"/>
  <c r="H1843" i="6"/>
  <c r="H615" i="6"/>
  <c r="H2534" i="6"/>
  <c r="H1842" i="6"/>
  <c r="H164" i="6"/>
  <c r="H1907" i="6"/>
  <c r="H1280" i="6"/>
  <c r="H1418" i="6"/>
  <c r="H114" i="6"/>
  <c r="H113" i="6"/>
  <c r="H2269" i="6"/>
  <c r="H1559" i="6"/>
  <c r="H300" i="6"/>
  <c r="H332" i="6"/>
  <c r="H1841" i="6"/>
  <c r="H1600" i="6"/>
  <c r="H104" i="6"/>
  <c r="H836" i="6"/>
  <c r="H396" i="6"/>
  <c r="H856" i="6"/>
  <c r="H1629" i="6"/>
  <c r="H446" i="6"/>
  <c r="H1080" i="6"/>
  <c r="H2124" i="6"/>
  <c r="H1840" i="6"/>
  <c r="H1628" i="6"/>
  <c r="H2596" i="6"/>
  <c r="H125" i="6"/>
  <c r="H1645" i="6"/>
  <c r="H735" i="6"/>
  <c r="H710" i="6"/>
  <c r="H2217" i="6"/>
  <c r="H448" i="6"/>
  <c r="H36" i="6"/>
  <c r="H2191" i="6"/>
  <c r="H415" i="6"/>
  <c r="H814" i="6"/>
  <c r="H1526" i="6"/>
  <c r="H813" i="6"/>
  <c r="H2579" i="6"/>
  <c r="H1392" i="6"/>
  <c r="H904" i="6"/>
  <c r="H2298" i="6"/>
  <c r="H516" i="6"/>
  <c r="H226" i="6"/>
  <c r="H2232" i="6"/>
  <c r="H682" i="6"/>
  <c r="H2516" i="6"/>
  <c r="H177" i="6"/>
  <c r="H2515" i="6"/>
  <c r="H1901" i="6"/>
  <c r="H1128" i="6"/>
  <c r="H1890" i="6"/>
  <c r="H356" i="6"/>
  <c r="H1720" i="6"/>
  <c r="H932" i="6"/>
  <c r="H2039" i="6"/>
  <c r="H1966" i="6"/>
  <c r="H981" i="6"/>
  <c r="H877" i="6"/>
  <c r="H1228" i="6"/>
  <c r="H2432" i="6"/>
  <c r="H1332" i="6"/>
  <c r="H1433" i="6"/>
  <c r="H1497" i="6"/>
  <c r="H2216" i="6"/>
  <c r="H1558" i="6"/>
  <c r="H950" i="6"/>
  <c r="H2268" i="6"/>
  <c r="H331" i="6"/>
  <c r="H2431" i="6"/>
  <c r="H2150" i="6"/>
  <c r="H1525" i="6"/>
  <c r="H2038" i="6"/>
  <c r="H734" i="6"/>
  <c r="H2037" i="6"/>
  <c r="H1425" i="6"/>
  <c r="H1997" i="6"/>
  <c r="H355" i="6"/>
  <c r="H709" i="6"/>
  <c r="H2514" i="6"/>
  <c r="H614" i="6"/>
  <c r="H1719" i="6"/>
  <c r="H1718" i="6"/>
  <c r="H1740" i="6"/>
  <c r="H2539" i="6"/>
  <c r="H163" i="6"/>
  <c r="H613" i="6"/>
  <c r="H1839" i="6"/>
  <c r="H1171" i="6"/>
  <c r="H1838" i="6"/>
  <c r="H1837" i="6"/>
  <c r="H1836" i="6"/>
  <c r="H2138" i="6"/>
  <c r="H124" i="6"/>
  <c r="H588" i="6"/>
  <c r="H587" i="6"/>
  <c r="H586" i="6"/>
  <c r="H585" i="6"/>
  <c r="H584" i="6"/>
  <c r="H980" i="6"/>
  <c r="H583" i="6"/>
  <c r="H2163" i="6"/>
  <c r="H1079" i="6"/>
  <c r="H2215" i="6"/>
  <c r="H1835" i="6"/>
  <c r="H307" i="6"/>
  <c r="H1996" i="6"/>
  <c r="H262" i="6"/>
  <c r="H246" i="6"/>
  <c r="H2094" i="6"/>
  <c r="H639" i="6"/>
  <c r="H733" i="6"/>
  <c r="H2352" i="6"/>
  <c r="H1098" i="6"/>
  <c r="H2335" i="6"/>
  <c r="H2297" i="6"/>
  <c r="H1279" i="6"/>
  <c r="H1127" i="6"/>
  <c r="H202" i="6"/>
  <c r="H515" i="6"/>
  <c r="H1358" i="6"/>
  <c r="H225" i="6"/>
  <c r="H1834" i="6"/>
  <c r="H681" i="6"/>
  <c r="H1496" i="6"/>
  <c r="H855" i="6"/>
  <c r="H2578" i="6"/>
  <c r="H1391" i="6"/>
  <c r="H812" i="6"/>
  <c r="H2362" i="6"/>
  <c r="H1833" i="6"/>
  <c r="H1227" i="6"/>
  <c r="H1832" i="6"/>
  <c r="H2078" i="6"/>
  <c r="H1020" i="6"/>
  <c r="H912" i="6"/>
  <c r="H1831" i="6"/>
  <c r="H1331" i="6"/>
  <c r="H2430" i="6"/>
  <c r="H1495" i="6"/>
  <c r="H784" i="6"/>
  <c r="H732" i="6"/>
  <c r="H1906" i="6"/>
  <c r="H1597" i="6"/>
  <c r="H708" i="6"/>
  <c r="H2110" i="6"/>
  <c r="H1830" i="6"/>
  <c r="H1829" i="6"/>
  <c r="H1557" i="6"/>
  <c r="H2267" i="6"/>
  <c r="H395" i="6"/>
  <c r="H330" i="6"/>
  <c r="H2397" i="6"/>
  <c r="H627" i="6"/>
  <c r="H394" i="6"/>
  <c r="H626" i="6"/>
  <c r="H162" i="6"/>
  <c r="H1019" i="6"/>
  <c r="H1298" i="6"/>
  <c r="H460" i="6"/>
  <c r="H277" i="6"/>
  <c r="H2351" i="6"/>
  <c r="H2477" i="6"/>
  <c r="H1278" i="6"/>
  <c r="H1191" i="6"/>
  <c r="H1985" i="6"/>
  <c r="H1357" i="6"/>
  <c r="H2488" i="6"/>
  <c r="H1254" i="6"/>
  <c r="H791" i="6"/>
  <c r="H393" i="6"/>
  <c r="H1044" i="6"/>
  <c r="H835" i="6"/>
  <c r="H2036" i="6"/>
  <c r="H1524" i="6"/>
  <c r="H1739" i="6"/>
  <c r="H1928" i="6"/>
  <c r="H2162" i="6"/>
  <c r="H1965" i="6"/>
  <c r="H876" i="6"/>
  <c r="H654" i="6"/>
  <c r="H1889" i="6"/>
  <c r="H2214" i="6"/>
  <c r="H1964" i="6"/>
  <c r="H2513" i="6"/>
  <c r="H1078" i="6"/>
  <c r="H1717" i="6"/>
  <c r="H811" i="6"/>
  <c r="H612" i="6"/>
  <c r="H783" i="6"/>
  <c r="H1390" i="6"/>
  <c r="H1424" i="6"/>
  <c r="H1226" i="6"/>
  <c r="H1942" i="6"/>
  <c r="H1747" i="6"/>
  <c r="H680" i="6"/>
  <c r="H2429" i="6"/>
  <c r="H979" i="6"/>
  <c r="H224" i="6"/>
  <c r="H2561" i="6"/>
  <c r="H2051" i="6"/>
  <c r="H1018" i="6"/>
  <c r="H679" i="6"/>
  <c r="H1330" i="6"/>
  <c r="H1494" i="6"/>
  <c r="H883" i="6"/>
  <c r="H70" i="6"/>
  <c r="H582" i="6"/>
  <c r="H1682" i="6"/>
  <c r="H2391" i="6"/>
  <c r="H1104" i="6"/>
  <c r="H2407" i="6"/>
  <c r="H978" i="6"/>
  <c r="H433" i="6"/>
  <c r="H35" i="6"/>
  <c r="H776" i="6"/>
  <c r="H1978" i="6"/>
  <c r="H559" i="6"/>
  <c r="H2560" i="6"/>
  <c r="H790" i="6"/>
  <c r="H1190" i="6"/>
  <c r="H2334" i="6"/>
  <c r="H1277" i="6"/>
  <c r="H2109" i="6"/>
  <c r="H1691" i="6"/>
  <c r="H731" i="6"/>
  <c r="H638" i="6"/>
  <c r="H527" i="6"/>
  <c r="H2592" i="6"/>
  <c r="H1406" i="6"/>
  <c r="H392" i="6"/>
  <c r="H2428" i="6"/>
  <c r="H529" i="6"/>
  <c r="H299" i="6"/>
  <c r="H161" i="6"/>
  <c r="H678" i="6"/>
  <c r="H1448" i="6"/>
  <c r="H931" i="6"/>
  <c r="H2266" i="6"/>
  <c r="H2213" i="6"/>
  <c r="H1017" i="6"/>
  <c r="H329" i="6"/>
  <c r="H1556" i="6"/>
  <c r="H2231" i="6"/>
  <c r="H2283" i="6"/>
  <c r="H788" i="6"/>
  <c r="H514" i="6"/>
  <c r="H2161" i="6"/>
  <c r="H2005" i="6"/>
  <c r="H1389" i="6"/>
  <c r="H1126" i="6"/>
  <c r="H611" i="6"/>
  <c r="H2512" i="6"/>
  <c r="H1963" i="6"/>
  <c r="H1493" i="6"/>
  <c r="H1201" i="6"/>
  <c r="H805" i="6"/>
  <c r="H1077" i="6"/>
  <c r="H2035" i="6"/>
  <c r="H123" i="6"/>
  <c r="H2296" i="6"/>
  <c r="H223" i="6"/>
  <c r="H261" i="6"/>
  <c r="H245" i="6"/>
  <c r="H2591" i="6"/>
  <c r="H1888" i="6"/>
  <c r="H1716" i="6"/>
  <c r="H1225" i="6"/>
  <c r="H1523" i="6"/>
  <c r="H977" i="6"/>
  <c r="H1329" i="6"/>
  <c r="H2541" i="6"/>
  <c r="H1828" i="6"/>
  <c r="H1276" i="6"/>
  <c r="H513" i="6"/>
  <c r="H1447" i="6"/>
  <c r="H440" i="6"/>
  <c r="H760" i="6"/>
  <c r="H2265" i="6"/>
  <c r="H2382" i="6"/>
  <c r="H1555" i="6"/>
  <c r="H930" i="6"/>
  <c r="H103" i="6"/>
  <c r="H1827" i="6"/>
  <c r="H328" i="6"/>
  <c r="H2077" i="6"/>
  <c r="H2076" i="6"/>
  <c r="H2075" i="6"/>
  <c r="H1076" i="6"/>
  <c r="H2333" i="6"/>
  <c r="H976" i="6"/>
  <c r="H1995" i="6"/>
  <c r="H1356" i="6"/>
  <c r="H447" i="6"/>
  <c r="H2511" i="6"/>
  <c r="H222" i="6"/>
  <c r="H260" i="6"/>
  <c r="H244" i="6"/>
  <c r="H1125" i="6"/>
  <c r="H5" i="6"/>
  <c r="H354" i="6"/>
  <c r="H1962" i="6"/>
  <c r="H1887" i="6"/>
  <c r="H1715" i="6"/>
  <c r="H1554" i="6"/>
  <c r="H1388" i="6"/>
  <c r="H1224" i="6"/>
  <c r="H1124" i="6"/>
  <c r="H1123" i="6"/>
  <c r="H1344" i="6"/>
  <c r="H1609" i="6"/>
  <c r="H391" i="6"/>
  <c r="H1826" i="6"/>
  <c r="H2332" i="6"/>
  <c r="H1825" i="6"/>
  <c r="H2264" i="6"/>
  <c r="H2427" i="6"/>
  <c r="H1492" i="6"/>
  <c r="H390" i="6"/>
  <c r="H1016" i="6"/>
  <c r="H2550" i="6"/>
  <c r="H194" i="6"/>
  <c r="H491" i="6"/>
  <c r="H2177" i="6"/>
  <c r="H2590" i="6"/>
  <c r="H2108" i="6"/>
  <c r="H1927" i="6"/>
  <c r="H730" i="6"/>
  <c r="H707" i="6"/>
  <c r="H535" i="6"/>
  <c r="H610" i="6"/>
  <c r="H2034" i="6"/>
  <c r="H2331" i="6"/>
  <c r="H885" i="6"/>
  <c r="H1458" i="6"/>
  <c r="H975" i="6"/>
  <c r="H1275" i="6"/>
  <c r="H1627" i="6"/>
  <c r="H142" i="6"/>
  <c r="H2263" i="6"/>
  <c r="H1553" i="6"/>
  <c r="H327" i="6"/>
  <c r="H929" i="6"/>
  <c r="H854" i="6"/>
  <c r="H1681" i="6"/>
  <c r="H1824" i="6"/>
  <c r="H1823" i="6"/>
  <c r="H834" i="6"/>
  <c r="H2381" i="6"/>
  <c r="H749" i="6"/>
  <c r="H1355" i="6"/>
  <c r="H1822" i="6"/>
  <c r="H1961" i="6"/>
  <c r="H1491" i="6"/>
  <c r="H1075" i="6"/>
  <c r="H1680" i="6"/>
  <c r="H353" i="6"/>
  <c r="H2510" i="6"/>
  <c r="H1122" i="6"/>
  <c r="H490" i="6"/>
  <c r="H1661" i="6"/>
  <c r="H810" i="6"/>
  <c r="H512" i="6"/>
  <c r="H1821" i="6"/>
  <c r="H1886" i="6"/>
  <c r="H1960" i="6"/>
  <c r="H176" i="6"/>
  <c r="H2549" i="6"/>
  <c r="H875" i="6"/>
  <c r="H2160" i="6"/>
  <c r="H2123" i="6"/>
  <c r="H2074" i="6"/>
  <c r="H1354" i="6"/>
  <c r="H1015" i="6"/>
  <c r="H1619" i="6"/>
  <c r="H2295" i="6"/>
  <c r="H2371" i="6"/>
  <c r="H1223" i="6"/>
  <c r="H677" i="6"/>
  <c r="H221" i="6"/>
  <c r="H2190" i="6"/>
  <c r="H1820" i="6"/>
  <c r="H489" i="6"/>
  <c r="H1014" i="6"/>
  <c r="H2462" i="6"/>
  <c r="H2426" i="6"/>
  <c r="H1328" i="6"/>
  <c r="H2262" i="6"/>
  <c r="H637" i="6"/>
  <c r="H536" i="6"/>
  <c r="H2603" i="6"/>
  <c r="H1490" i="6"/>
  <c r="H1522" i="6"/>
  <c r="H2107" i="6"/>
  <c r="H389" i="6"/>
  <c r="H1819" i="6"/>
  <c r="H706" i="6"/>
  <c r="H729" i="6"/>
  <c r="H2261" i="6"/>
  <c r="H388" i="6"/>
  <c r="H1302" i="6"/>
  <c r="H102" i="6"/>
  <c r="H1696" i="6"/>
  <c r="H1552" i="6"/>
  <c r="H326" i="6"/>
  <c r="H2330" i="6"/>
  <c r="H470" i="6"/>
  <c r="H1984" i="6"/>
  <c r="H298" i="6"/>
  <c r="H853" i="6"/>
  <c r="H1043" i="6"/>
  <c r="H2260" i="6"/>
  <c r="H112" i="6"/>
  <c r="H1296" i="6"/>
  <c r="H1097" i="6"/>
  <c r="H2476" i="6"/>
  <c r="H1253" i="6"/>
  <c r="H1013" i="6"/>
  <c r="H160" i="6"/>
  <c r="H159" i="6"/>
  <c r="H459" i="6"/>
  <c r="H2487" i="6"/>
  <c r="H387" i="6"/>
  <c r="H1274" i="6"/>
  <c r="H1446" i="6"/>
  <c r="H1994" i="6"/>
  <c r="H1660" i="6"/>
  <c r="H1074" i="6"/>
  <c r="H892" i="6"/>
  <c r="H874" i="6"/>
  <c r="H2509" i="6"/>
  <c r="H1189" i="6"/>
  <c r="H352" i="6"/>
  <c r="H1959" i="6"/>
  <c r="H1703" i="6"/>
  <c r="H175" i="6"/>
  <c r="H2033" i="6"/>
  <c r="H1885" i="6"/>
  <c r="H1141" i="6"/>
  <c r="H1738" i="6"/>
  <c r="H903" i="6"/>
  <c r="H928" i="6"/>
  <c r="H17" i="6"/>
  <c r="H1884" i="6"/>
  <c r="H386" i="6"/>
  <c r="H1252" i="6"/>
  <c r="H809" i="6"/>
  <c r="H1387" i="6"/>
  <c r="H1121" i="6"/>
  <c r="H609" i="6"/>
  <c r="H1746" i="6"/>
  <c r="H2159" i="6"/>
  <c r="H2361" i="6"/>
  <c r="H1926" i="6"/>
  <c r="H1188" i="6"/>
  <c r="H511" i="6"/>
  <c r="H1158" i="6"/>
  <c r="H1489" i="6"/>
  <c r="H1236" i="6"/>
  <c r="H488" i="6"/>
  <c r="H1659" i="6"/>
  <c r="H1511" i="6"/>
  <c r="H243" i="6"/>
  <c r="H259" i="6"/>
  <c r="H220" i="6"/>
  <c r="H676" i="6"/>
  <c r="H2577" i="6"/>
  <c r="H2073" i="6"/>
  <c r="H1452" i="6"/>
  <c r="H581" i="6"/>
  <c r="H480" i="6"/>
  <c r="H1818" i="6"/>
  <c r="H636" i="6"/>
  <c r="H728" i="6"/>
  <c r="H1488" i="6"/>
  <c r="H1327" i="6"/>
  <c r="H2406" i="6"/>
  <c r="H2425" i="6"/>
  <c r="H2609" i="6"/>
  <c r="H1983" i="6"/>
  <c r="H775" i="6"/>
  <c r="H2452" i="6"/>
  <c r="H1096" i="6"/>
  <c r="H1042" i="6"/>
  <c r="H414" i="6"/>
  <c r="H34" i="6"/>
  <c r="H974" i="6"/>
  <c r="H2405" i="6"/>
  <c r="H2559" i="6"/>
  <c r="H72" i="6"/>
  <c r="H1106" i="6"/>
  <c r="H2386" i="6"/>
  <c r="H2454" i="6"/>
  <c r="H432" i="6"/>
  <c r="H558" i="6"/>
  <c r="H557" i="6"/>
  <c r="H33" i="6"/>
  <c r="H580" i="6"/>
  <c r="H579" i="6"/>
  <c r="H578" i="6"/>
  <c r="H577" i="6"/>
  <c r="H1440" i="6"/>
  <c r="H576" i="6"/>
  <c r="H2586" i="6"/>
  <c r="H2286" i="6"/>
  <c r="H532" i="6"/>
  <c r="H705" i="6"/>
  <c r="H2294" i="6"/>
  <c r="H1154" i="6"/>
  <c r="H2072" i="6"/>
  <c r="H136" i="6"/>
  <c r="H1273" i="6"/>
  <c r="H1603" i="6"/>
  <c r="H1817" i="6"/>
  <c r="H1033" i="6"/>
  <c r="H2576" i="6"/>
  <c r="H1626" i="6"/>
  <c r="H1816" i="6"/>
  <c r="H1386" i="6"/>
  <c r="H1551" i="6"/>
  <c r="H1679" i="6"/>
  <c r="H1120" i="6"/>
  <c r="H927" i="6"/>
  <c r="H325" i="6"/>
  <c r="H973" i="6"/>
  <c r="H1073" i="6"/>
  <c r="H632" i="6"/>
  <c r="H219" i="6"/>
  <c r="H510" i="6"/>
  <c r="H2032" i="6"/>
  <c r="H1815" i="6"/>
  <c r="H1814" i="6"/>
  <c r="H852" i="6"/>
  <c r="H2259" i="6"/>
  <c r="H808" i="6"/>
  <c r="H1993" i="6"/>
  <c r="H1222" i="6"/>
  <c r="H1900" i="6"/>
  <c r="H1385" i="6"/>
  <c r="H833" i="6"/>
  <c r="H1170" i="6"/>
  <c r="H2158" i="6"/>
  <c r="H1326" i="6"/>
  <c r="H2230" i="6"/>
  <c r="H2229" i="6"/>
  <c r="H748" i="6"/>
  <c r="H1925" i="6"/>
  <c r="H1702" i="6"/>
  <c r="H2621" i="6"/>
  <c r="H1813" i="6"/>
  <c r="H487" i="6"/>
  <c r="H544" i="6"/>
  <c r="H351" i="6"/>
  <c r="H2508" i="6"/>
  <c r="H1883" i="6"/>
  <c r="H902" i="6"/>
  <c r="H675" i="6"/>
  <c r="H2412" i="6"/>
  <c r="H111" i="6"/>
  <c r="H1812" i="6"/>
  <c r="H2409" i="6"/>
  <c r="H608" i="6"/>
  <c r="H1453" i="6"/>
  <c r="H2458" i="6"/>
  <c r="H2608" i="6"/>
  <c r="H101" i="6"/>
  <c r="H324" i="6"/>
  <c r="H1487" i="6"/>
  <c r="H1325" i="6"/>
  <c r="H1240" i="6"/>
  <c r="H133" i="6"/>
  <c r="H1041" i="6"/>
  <c r="H1811" i="6"/>
  <c r="H1072" i="6"/>
  <c r="H2212" i="6"/>
  <c r="H2176" i="6"/>
  <c r="H1272" i="6"/>
  <c r="H1882" i="6"/>
  <c r="H183" i="6"/>
  <c r="H1521" i="6"/>
  <c r="H607" i="6"/>
  <c r="H1423" i="6"/>
  <c r="H427" i="6"/>
  <c r="H1550" i="6"/>
  <c r="H2258" i="6"/>
  <c r="H1549" i="6"/>
  <c r="H704" i="6"/>
  <c r="H2093" i="6"/>
  <c r="H1432" i="6"/>
  <c r="H1810" i="6"/>
  <c r="H158" i="6"/>
  <c r="H2071" i="6"/>
  <c r="H32" i="6"/>
  <c r="H1809" i="6"/>
  <c r="H2329" i="6"/>
  <c r="H1153" i="6"/>
  <c r="H949" i="6"/>
  <c r="H2257" i="6"/>
  <c r="H1808" i="6"/>
  <c r="H1807" i="6"/>
  <c r="H1187" i="6"/>
  <c r="H1012" i="6"/>
  <c r="H119" i="6"/>
  <c r="H509" i="6"/>
  <c r="H350" i="6"/>
  <c r="H873" i="6"/>
  <c r="H1119" i="6"/>
  <c r="H1714" i="6"/>
  <c r="H891" i="6"/>
  <c r="H2031" i="6"/>
  <c r="H1445" i="6"/>
  <c r="H807" i="6"/>
  <c r="H1384" i="6"/>
  <c r="H2533" i="6"/>
  <c r="H1806" i="6"/>
  <c r="H1486" i="6"/>
  <c r="H972" i="6"/>
  <c r="H2360" i="6"/>
  <c r="H2359" i="6"/>
  <c r="H1520" i="6"/>
  <c r="H2585" i="6"/>
  <c r="H1221" i="6"/>
  <c r="H2424" i="6"/>
  <c r="H258" i="6"/>
  <c r="H242" i="6"/>
  <c r="H218" i="6"/>
  <c r="H674" i="6"/>
  <c r="H2070" i="6"/>
  <c r="H1324" i="6"/>
  <c r="H1548" i="6"/>
  <c r="H413" i="6"/>
  <c r="H624" i="6"/>
  <c r="H1485" i="6"/>
  <c r="H1202" i="6"/>
  <c r="H1011" i="6"/>
  <c r="H469" i="6"/>
  <c r="H297" i="6"/>
  <c r="H1941" i="6"/>
  <c r="H1805" i="6"/>
  <c r="H1417" i="6"/>
  <c r="H1591" i="6"/>
  <c r="H727" i="6"/>
  <c r="H703" i="6"/>
  <c r="H591" i="6"/>
  <c r="H782" i="6"/>
  <c r="H86" i="6"/>
  <c r="H2350" i="6"/>
  <c r="H1649" i="6"/>
  <c r="H1095" i="6"/>
  <c r="H1349" i="6"/>
  <c r="H2328" i="6"/>
  <c r="H2256" i="6"/>
  <c r="H276" i="6"/>
  <c r="H2475" i="6"/>
  <c r="H1804" i="6"/>
  <c r="H1803" i="6"/>
  <c r="H2486" i="6"/>
  <c r="H1580" i="6"/>
  <c r="H2137" i="6"/>
  <c r="H1737" i="6"/>
  <c r="H1958" i="6"/>
  <c r="H955" i="6"/>
  <c r="H2370" i="6"/>
  <c r="H872" i="6"/>
  <c r="H1118" i="6"/>
  <c r="H1881" i="6"/>
  <c r="H653" i="6"/>
  <c r="H2182" i="6"/>
  <c r="H631" i="6"/>
  <c r="H1713" i="6"/>
  <c r="H901" i="6"/>
  <c r="H349" i="6"/>
  <c r="H2507" i="6"/>
  <c r="H31" i="6"/>
  <c r="H926" i="6"/>
  <c r="H1383" i="6"/>
  <c r="H851" i="6"/>
  <c r="H2255" i="6"/>
  <c r="H323" i="6"/>
  <c r="H157" i="6"/>
  <c r="H156" i="6"/>
  <c r="H1251" i="6"/>
  <c r="H458" i="6"/>
  <c r="H1802" i="6"/>
  <c r="H1353" i="6"/>
  <c r="H1220" i="6"/>
  <c r="H1250" i="6"/>
  <c r="H1047" i="6"/>
  <c r="H1071" i="6"/>
  <c r="H832" i="6"/>
  <c r="H1801" i="6"/>
  <c r="H1658" i="6"/>
  <c r="H450" i="6"/>
  <c r="H1625" i="6"/>
  <c r="H1547" i="6"/>
  <c r="H911" i="6"/>
  <c r="H2175" i="6"/>
  <c r="H2149" i="6"/>
  <c r="H1219" i="6"/>
  <c r="H1484" i="6"/>
  <c r="H1678" i="6"/>
  <c r="H2423" i="6"/>
  <c r="H385" i="6"/>
  <c r="H241" i="6"/>
  <c r="H217" i="6"/>
  <c r="H673" i="6"/>
  <c r="H69" i="6"/>
  <c r="H2050" i="6"/>
  <c r="H1010" i="6"/>
  <c r="H1009" i="6"/>
  <c r="H1483" i="6"/>
  <c r="H1439" i="6"/>
  <c r="H1323" i="6"/>
  <c r="H1457" i="6"/>
  <c r="H2607" i="6"/>
  <c r="H2558" i="6"/>
  <c r="H2404" i="6"/>
  <c r="H52" i="6"/>
  <c r="H971" i="6"/>
  <c r="H556" i="6"/>
  <c r="H555" i="6"/>
  <c r="H2390" i="6"/>
  <c r="H1677" i="6"/>
  <c r="H2343" i="6"/>
  <c r="H1977" i="6"/>
  <c r="H774" i="6"/>
  <c r="H30" i="6"/>
  <c r="H29" i="6"/>
  <c r="H726" i="6"/>
  <c r="H1186" i="6"/>
  <c r="H2327" i="6"/>
  <c r="H1800" i="6"/>
  <c r="H1598" i="6"/>
  <c r="H155" i="6"/>
  <c r="H1905" i="6"/>
  <c r="H2018" i="6"/>
  <c r="H606" i="6"/>
  <c r="H2106" i="6"/>
  <c r="H605" i="6"/>
  <c r="H1422" i="6"/>
  <c r="H1271" i="6"/>
  <c r="H2617" i="6"/>
  <c r="H942" i="6"/>
  <c r="H1579" i="6"/>
  <c r="H2174" i="6"/>
  <c r="H1618" i="6"/>
  <c r="H2254" i="6"/>
  <c r="H1070" i="6"/>
  <c r="H384" i="6"/>
  <c r="H1444" i="6"/>
  <c r="H100" i="6"/>
  <c r="H322" i="6"/>
  <c r="H383" i="6"/>
  <c r="H382" i="6"/>
  <c r="H672" i="6"/>
  <c r="H1185" i="6"/>
  <c r="H1880" i="6"/>
  <c r="H970" i="6"/>
  <c r="H2506" i="6"/>
  <c r="H1992" i="6"/>
  <c r="H1519" i="6"/>
  <c r="H798" i="6"/>
  <c r="H306" i="6"/>
  <c r="H2306" i="6"/>
  <c r="H2575" i="6"/>
  <c r="H2293" i="6"/>
  <c r="H2422" i="6"/>
  <c r="H348" i="6"/>
  <c r="H1712" i="6"/>
  <c r="H1736" i="6"/>
  <c r="H381" i="6"/>
  <c r="H1382" i="6"/>
  <c r="H257" i="6"/>
  <c r="H240" i="6"/>
  <c r="H256" i="6"/>
  <c r="H216" i="6"/>
  <c r="H239" i="6"/>
  <c r="H759" i="6"/>
  <c r="H2253" i="6"/>
  <c r="H215" i="6"/>
  <c r="H286" i="6"/>
  <c r="H1482" i="6"/>
  <c r="H99" i="6"/>
  <c r="H2069" i="6"/>
  <c r="H9" i="6"/>
  <c r="H1322" i="6"/>
  <c r="H2574" i="6"/>
  <c r="H321" i="6"/>
  <c r="H2326" i="6"/>
  <c r="H1799" i="6"/>
  <c r="H1321" i="6"/>
  <c r="H1798" i="6"/>
  <c r="H1481" i="6"/>
  <c r="H439" i="6"/>
  <c r="H1270" i="6"/>
  <c r="H154" i="6"/>
  <c r="H2463" i="6"/>
  <c r="H1152" i="6"/>
  <c r="H750" i="6"/>
  <c r="H508" i="6"/>
  <c r="H1924" i="6"/>
  <c r="H671" i="6"/>
  <c r="H2068" i="6"/>
  <c r="H2067" i="6"/>
  <c r="H2380" i="6"/>
  <c r="H969" i="6"/>
  <c r="H1405" i="6"/>
  <c r="H2505" i="6"/>
  <c r="H2211" i="6"/>
  <c r="H1711" i="6"/>
  <c r="H1879" i="6"/>
  <c r="H1911" i="6"/>
  <c r="H1069" i="6"/>
  <c r="H575" i="6"/>
  <c r="H1381" i="6"/>
  <c r="H486" i="6"/>
  <c r="H1797" i="6"/>
  <c r="H98" i="6"/>
  <c r="H925" i="6"/>
  <c r="H1249" i="6"/>
  <c r="H1796" i="6"/>
  <c r="H1218" i="6"/>
  <c r="H1608" i="6"/>
  <c r="H1546" i="6"/>
  <c r="H924" i="6"/>
  <c r="H380" i="6"/>
  <c r="H850" i="6"/>
  <c r="H1480" i="6"/>
  <c r="H2325" i="6"/>
  <c r="H1032" i="6"/>
  <c r="H1795" i="6"/>
  <c r="H2105" i="6"/>
  <c r="H2285" i="6"/>
  <c r="H702" i="6"/>
  <c r="H725" i="6"/>
  <c r="H275" i="6"/>
  <c r="H269" i="6"/>
  <c r="H379" i="6"/>
  <c r="H457" i="6"/>
  <c r="H1479" i="6"/>
  <c r="H289" i="6"/>
  <c r="H2122" i="6"/>
  <c r="H2136" i="6"/>
  <c r="H1982" i="6"/>
  <c r="H890" i="6"/>
  <c r="H1456" i="6"/>
  <c r="H2022" i="6"/>
  <c r="H1578" i="6"/>
  <c r="H648" i="6"/>
  <c r="H2532" i="6"/>
  <c r="H1923" i="6"/>
  <c r="H305" i="6"/>
  <c r="H2324" i="6"/>
  <c r="H2252" i="6"/>
  <c r="H135" i="6"/>
  <c r="H1269" i="6"/>
  <c r="H1008" i="6"/>
  <c r="H1617" i="6"/>
  <c r="H1991" i="6"/>
  <c r="H1794" i="6"/>
  <c r="H968" i="6"/>
  <c r="H967" i="6"/>
  <c r="H758" i="6"/>
  <c r="H320" i="6"/>
  <c r="H2173" i="6"/>
  <c r="H849" i="6"/>
  <c r="H1404" i="6"/>
  <c r="H941" i="6"/>
  <c r="H923" i="6"/>
  <c r="H2251" i="6"/>
  <c r="H1545" i="6"/>
  <c r="H2504" i="6"/>
  <c r="H1068" i="6"/>
  <c r="H1793" i="6"/>
  <c r="H804" i="6"/>
  <c r="H2210" i="6"/>
  <c r="H871" i="6"/>
  <c r="H507" i="6"/>
  <c r="H647" i="6"/>
  <c r="H2030" i="6"/>
  <c r="H2189" i="6"/>
  <c r="H3" i="6"/>
  <c r="H1380" i="6"/>
  <c r="H2566" i="6"/>
  <c r="H2557" i="6"/>
  <c r="H889" i="6"/>
  <c r="H1878" i="6"/>
  <c r="H831" i="6"/>
  <c r="H1508" i="6"/>
  <c r="H604" i="6"/>
  <c r="H120" i="6"/>
  <c r="H1676" i="6"/>
  <c r="H2121" i="6"/>
  <c r="H747" i="6"/>
  <c r="H1635" i="6"/>
  <c r="H347" i="6"/>
  <c r="H1792" i="6"/>
  <c r="H1462" i="6"/>
  <c r="H659" i="6"/>
  <c r="H201" i="6"/>
  <c r="H479" i="6"/>
  <c r="H97" i="6"/>
  <c r="H485" i="6"/>
  <c r="H848" i="6"/>
  <c r="H1544" i="6"/>
  <c r="H2573" i="6"/>
  <c r="H1478" i="6"/>
  <c r="H1695" i="6"/>
  <c r="H574" i="6"/>
  <c r="H2135" i="6"/>
  <c r="H498" i="6"/>
  <c r="H1320" i="6"/>
  <c r="H1791" i="6"/>
  <c r="H2250" i="6"/>
  <c r="H193" i="6"/>
  <c r="H2602" i="6"/>
  <c r="H2485" i="6"/>
  <c r="H2474" i="6"/>
  <c r="H1981" i="6"/>
  <c r="H1790" i="6"/>
  <c r="H2349" i="6"/>
  <c r="H1184" i="6"/>
  <c r="H1046" i="6"/>
  <c r="H378" i="6"/>
  <c r="H456" i="6"/>
  <c r="H85" i="6"/>
  <c r="H1268" i="6"/>
  <c r="H2323" i="6"/>
  <c r="H1590" i="6"/>
  <c r="H1248" i="6"/>
  <c r="H646" i="6"/>
  <c r="H1589" i="6"/>
  <c r="H1379" i="6"/>
  <c r="H2104" i="6"/>
  <c r="H4" i="6"/>
  <c r="H2249" i="6"/>
  <c r="H701" i="6"/>
  <c r="H2421" i="6"/>
  <c r="H724" i="6"/>
  <c r="H2589" i="6"/>
  <c r="H1151" i="6"/>
  <c r="H1150" i="6"/>
  <c r="H377" i="6"/>
  <c r="H1577" i="6"/>
  <c r="H192" i="6"/>
  <c r="H1922" i="6"/>
  <c r="H1952" i="6"/>
  <c r="H153" i="6"/>
  <c r="H319" i="6"/>
  <c r="H746" i="6"/>
  <c r="H2148" i="6"/>
  <c r="H2601" i="6"/>
  <c r="H2379" i="6"/>
  <c r="H2066" i="6"/>
  <c r="H2147" i="6"/>
  <c r="H1518" i="6"/>
  <c r="H1921" i="6"/>
  <c r="H1657" i="6"/>
  <c r="H1067" i="6"/>
  <c r="H2209" i="6"/>
  <c r="H2188" i="6"/>
  <c r="H1877" i="6"/>
  <c r="H2029" i="6"/>
  <c r="H1616" i="6"/>
  <c r="H1378" i="6"/>
  <c r="H1710" i="6"/>
  <c r="H346" i="6"/>
  <c r="H900" i="6"/>
  <c r="H376" i="6"/>
  <c r="H2292" i="6"/>
  <c r="H1920" i="6"/>
  <c r="H2130" i="6"/>
  <c r="H506" i="6"/>
  <c r="H603" i="6"/>
  <c r="H602" i="6"/>
  <c r="H16" i="6"/>
  <c r="H122" i="6"/>
  <c r="H1217" i="6"/>
  <c r="H1007" i="6"/>
  <c r="H1634" i="6"/>
  <c r="H753" i="6"/>
  <c r="H1216" i="6"/>
  <c r="H1789" i="6"/>
  <c r="H1788" i="6"/>
  <c r="H255" i="6"/>
  <c r="H238" i="6"/>
  <c r="H214" i="6"/>
  <c r="H670" i="6"/>
  <c r="H2572" i="6"/>
  <c r="H431" i="6"/>
  <c r="H554" i="6"/>
  <c r="H1675" i="6"/>
  <c r="H23" i="6"/>
  <c r="H1183" i="6"/>
  <c r="H1319" i="6"/>
  <c r="H22" i="6"/>
  <c r="H1787" i="6"/>
  <c r="H191" i="6"/>
  <c r="H1239" i="6"/>
  <c r="H1674" i="6"/>
  <c r="H573" i="6"/>
  <c r="H1477" i="6"/>
  <c r="H2465" i="6"/>
  <c r="H28" i="6"/>
  <c r="H830" i="6"/>
  <c r="H2556" i="6"/>
  <c r="H553" i="6"/>
  <c r="H2403" i="6"/>
  <c r="H966" i="6"/>
  <c r="H44" i="6"/>
  <c r="H773" i="6"/>
  <c r="H2420" i="6"/>
  <c r="H1904" i="6"/>
  <c r="H1348" i="6"/>
  <c r="H723" i="6"/>
  <c r="H700" i="6"/>
  <c r="H60" i="6"/>
  <c r="H635" i="6"/>
  <c r="H468" i="6"/>
  <c r="H1949" i="6"/>
  <c r="H2531" i="6"/>
  <c r="H285" i="6"/>
  <c r="H1692" i="6"/>
  <c r="H1980" i="6"/>
  <c r="H940" i="6"/>
  <c r="H764" i="6"/>
  <c r="H1094" i="6"/>
  <c r="H1377" i="6"/>
  <c r="H1040" i="6"/>
  <c r="H375" i="6"/>
  <c r="H1247" i="6"/>
  <c r="H152" i="6"/>
  <c r="H1149" i="6"/>
  <c r="H274" i="6"/>
  <c r="H2348" i="6"/>
  <c r="H2028" i="6"/>
  <c r="H800" i="6"/>
  <c r="H1267" i="6"/>
  <c r="H1673" i="6"/>
  <c r="H2503" i="6"/>
  <c r="H1876" i="6"/>
  <c r="H1035" i="6"/>
  <c r="H2172" i="6"/>
  <c r="H2171" i="6"/>
  <c r="H870" i="6"/>
  <c r="H2132" i="6"/>
  <c r="H2571" i="6"/>
  <c r="H922" i="6"/>
  <c r="H1169" i="6"/>
  <c r="H1543" i="6"/>
  <c r="H318" i="6"/>
  <c r="H1066" i="6"/>
  <c r="H505" i="6"/>
  <c r="H829" i="6"/>
  <c r="H965" i="6"/>
  <c r="H2530" i="6"/>
  <c r="H2369" i="6"/>
  <c r="H2208" i="6"/>
  <c r="H847" i="6"/>
  <c r="H1786" i="6"/>
  <c r="H1785" i="6"/>
  <c r="H1376" i="6"/>
  <c r="H2600" i="6"/>
  <c r="H543" i="6"/>
  <c r="H2228" i="6"/>
  <c r="H1215" i="6"/>
  <c r="H1602" i="6"/>
  <c r="H2583" i="6"/>
  <c r="H572" i="6"/>
  <c r="H1437" i="6"/>
  <c r="H1318" i="6"/>
  <c r="H601" i="6"/>
  <c r="H1784" i="6"/>
  <c r="H669" i="6"/>
  <c r="H1783" i="6"/>
  <c r="H1782" i="6"/>
  <c r="H1343" i="6"/>
  <c r="H2065" i="6"/>
  <c r="H213" i="6"/>
  <c r="H2322" i="6"/>
  <c r="H1317" i="6"/>
  <c r="H645" i="6"/>
  <c r="H374" i="6"/>
  <c r="H1476" i="6"/>
  <c r="H373" i="6"/>
  <c r="H412" i="6"/>
  <c r="H2419" i="6"/>
  <c r="H767" i="6"/>
  <c r="H1990" i="6"/>
  <c r="H530" i="6"/>
  <c r="H1006" i="6"/>
  <c r="H317" i="6"/>
  <c r="H948" i="6"/>
  <c r="H2013" i="6"/>
  <c r="H699" i="6"/>
  <c r="H722" i="6"/>
  <c r="H1588" i="6"/>
  <c r="H2064" i="6"/>
  <c r="H151" i="6"/>
  <c r="H1148" i="6"/>
  <c r="H1576" i="6"/>
  <c r="H2092" i="6"/>
  <c r="H284" i="6"/>
  <c r="H801" i="6"/>
  <c r="H1934" i="6"/>
  <c r="H1065" i="6"/>
  <c r="H1064" i="6"/>
  <c r="H828" i="6"/>
  <c r="H964" i="6"/>
  <c r="H1352" i="6"/>
  <c r="H899" i="6"/>
  <c r="H2502" i="6"/>
  <c r="H1709" i="6"/>
  <c r="H1735" i="6"/>
  <c r="H525" i="6"/>
  <c r="H1875" i="6"/>
  <c r="H254" i="6"/>
  <c r="H237" i="6"/>
  <c r="H846" i="6"/>
  <c r="H1919" i="6"/>
  <c r="H1416" i="6"/>
  <c r="H2321" i="6"/>
  <c r="H2320" i="6"/>
  <c r="H1542" i="6"/>
  <c r="H2570" i="6"/>
  <c r="H1375" i="6"/>
  <c r="H1517" i="6"/>
  <c r="H2187" i="6"/>
  <c r="H600" i="6"/>
  <c r="H2186" i="6"/>
  <c r="H1214" i="6"/>
  <c r="H345" i="6"/>
  <c r="H1316" i="6"/>
  <c r="H2248" i="6"/>
  <c r="H1266" i="6"/>
  <c r="H668" i="6"/>
  <c r="H372" i="6"/>
  <c r="H1541" i="6"/>
  <c r="H212" i="6"/>
  <c r="H2063" i="6"/>
  <c r="H190" i="6"/>
  <c r="H1315" i="6"/>
  <c r="H2418" i="6"/>
  <c r="H411" i="6"/>
  <c r="H410" i="6"/>
  <c r="H1475" i="6"/>
  <c r="H1431" i="6"/>
  <c r="H1182" i="6"/>
  <c r="H371" i="6"/>
  <c r="H1005" i="6"/>
  <c r="H1781" i="6"/>
  <c r="H96" i="6"/>
  <c r="H954" i="6"/>
  <c r="H316" i="6"/>
  <c r="H150" i="6"/>
  <c r="H504" i="6"/>
  <c r="H1351" i="6"/>
  <c r="H599" i="6"/>
  <c r="H2103" i="6"/>
  <c r="H59" i="6"/>
  <c r="H1415" i="6"/>
  <c r="H1587" i="6"/>
  <c r="H1147" i="6"/>
  <c r="H1265" i="6"/>
  <c r="H781" i="6"/>
  <c r="H2538" i="6"/>
  <c r="H698" i="6"/>
  <c r="H721" i="6"/>
  <c r="H1936" i="6"/>
  <c r="H1039" i="6"/>
  <c r="H1246" i="6"/>
  <c r="H1063" i="6"/>
  <c r="H1062" i="6"/>
  <c r="H963" i="6"/>
  <c r="H370" i="6"/>
  <c r="H455" i="6"/>
  <c r="H2548" i="6"/>
  <c r="H1633" i="6"/>
  <c r="H2501" i="6"/>
  <c r="H409" i="6"/>
  <c r="H1874" i="6"/>
  <c r="H2368" i="6"/>
  <c r="H1780" i="6"/>
  <c r="H869" i="6"/>
  <c r="H344" i="6"/>
  <c r="H827" i="6"/>
  <c r="H1374" i="6"/>
  <c r="H1708" i="6"/>
  <c r="H426" i="6"/>
  <c r="H2170" i="6"/>
  <c r="H1918" i="6"/>
  <c r="H1004" i="6"/>
  <c r="H2319" i="6"/>
  <c r="H1642" i="6"/>
  <c r="H1213" i="6"/>
  <c r="H1540" i="6"/>
  <c r="H369" i="6"/>
  <c r="H2247" i="6"/>
  <c r="H2565" i="6"/>
  <c r="H200" i="6"/>
  <c r="H667" i="6"/>
  <c r="H2459" i="6"/>
  <c r="H1474" i="6"/>
  <c r="H845" i="6"/>
  <c r="H1314" i="6"/>
  <c r="H1779" i="6"/>
  <c r="H552" i="6"/>
  <c r="H1473" i="6"/>
  <c r="H2049" i="6"/>
  <c r="H467" i="6"/>
  <c r="H1411" i="6"/>
  <c r="H772" i="6"/>
  <c r="H476" i="6"/>
  <c r="H2402" i="6"/>
  <c r="H1672" i="6"/>
  <c r="H2389" i="6"/>
  <c r="H826" i="6"/>
  <c r="H27" i="6"/>
  <c r="H51" i="6"/>
  <c r="H68" i="6"/>
  <c r="H2375" i="6"/>
  <c r="H2555" i="6"/>
  <c r="H551" i="6"/>
  <c r="H1146" i="6"/>
  <c r="H2120" i="6"/>
  <c r="H1648" i="6"/>
  <c r="H694" i="6"/>
  <c r="H1093" i="6"/>
  <c r="H2004" i="6"/>
  <c r="H1414" i="6"/>
  <c r="H368" i="6"/>
  <c r="H571" i="6"/>
  <c r="H2102" i="6"/>
  <c r="H598" i="6"/>
  <c r="H526" i="6"/>
  <c r="H1003" i="6"/>
  <c r="H2473" i="6"/>
  <c r="H2484" i="6"/>
  <c r="H2347" i="6"/>
  <c r="H1245" i="6"/>
  <c r="H149" i="6"/>
  <c r="H1778" i="6"/>
  <c r="H296" i="6"/>
  <c r="H2207" i="6"/>
  <c r="H1777" i="6"/>
  <c r="H1776" i="6"/>
  <c r="H1181" i="6"/>
  <c r="H2396" i="6"/>
  <c r="H80" i="6"/>
  <c r="H2246" i="6"/>
  <c r="H315" i="6"/>
  <c r="H1539" i="6"/>
  <c r="H2169" i="6"/>
  <c r="H2500" i="6"/>
  <c r="H1443" i="6"/>
  <c r="H825" i="6"/>
  <c r="H962" i="6"/>
  <c r="H1873" i="6"/>
  <c r="H1671" i="6"/>
  <c r="H1734" i="6"/>
  <c r="H1403" i="6"/>
  <c r="H367" i="6"/>
  <c r="H1957" i="6"/>
  <c r="H343" i="6"/>
  <c r="H253" i="6"/>
  <c r="H236" i="6"/>
  <c r="H2526" i="6"/>
  <c r="H1407" i="6"/>
  <c r="H1117" i="6"/>
  <c r="H211" i="6"/>
  <c r="H652" i="6"/>
  <c r="H666" i="6"/>
  <c r="H2318" i="6"/>
  <c r="H1940" i="6"/>
  <c r="H1264" i="6"/>
  <c r="H1061" i="6"/>
  <c r="H408" i="6"/>
  <c r="H1775" i="6"/>
  <c r="H1516" i="6"/>
  <c r="H1212" i="6"/>
  <c r="H2449" i="6"/>
  <c r="H1313" i="6"/>
  <c r="H2358" i="6"/>
  <c r="H1774" i="6"/>
  <c r="H1472" i="6"/>
  <c r="H1670" i="6"/>
  <c r="H2317" i="6"/>
  <c r="H1312" i="6"/>
  <c r="H1773" i="6"/>
  <c r="H1311" i="6"/>
  <c r="H438" i="6"/>
  <c r="H2146" i="6"/>
  <c r="H1575" i="6"/>
  <c r="H8" i="6"/>
  <c r="H1442" i="6"/>
  <c r="H148" i="6"/>
  <c r="H665" i="6"/>
  <c r="H2316" i="6"/>
  <c r="H1624" i="6"/>
  <c r="H1116" i="6"/>
  <c r="H1772" i="6"/>
  <c r="H1656" i="6"/>
  <c r="H757" i="6"/>
  <c r="H2062" i="6"/>
  <c r="H1538" i="6"/>
  <c r="H2061" i="6"/>
  <c r="H2245" i="6"/>
  <c r="H1402" i="6"/>
  <c r="H2060" i="6"/>
  <c r="H2059" i="6"/>
  <c r="H2058" i="6"/>
  <c r="H407" i="6"/>
  <c r="H2499" i="6"/>
  <c r="H1669" i="6"/>
  <c r="H1872" i="6"/>
  <c r="H2206" i="6"/>
  <c r="H1373" i="6"/>
  <c r="H1168" i="6"/>
  <c r="H1263" i="6"/>
  <c r="H503" i="6"/>
  <c r="H1211" i="6"/>
  <c r="H2205" i="6"/>
  <c r="H1939" i="6"/>
  <c r="H1060" i="6"/>
  <c r="H252" i="6"/>
  <c r="H235" i="6"/>
  <c r="H210" i="6"/>
  <c r="H1771" i="6"/>
  <c r="H1770" i="6"/>
  <c r="H1310" i="6"/>
  <c r="H1471" i="6"/>
  <c r="H79" i="6"/>
  <c r="H1632" i="6"/>
  <c r="H1455" i="6"/>
  <c r="H2244" i="6"/>
  <c r="H366" i="6"/>
  <c r="H2315" i="6"/>
  <c r="H7" i="6"/>
  <c r="H1769" i="6"/>
  <c r="G15" i="6"/>
  <c r="H15" i="6" s="1"/>
  <c r="H1989" i="6"/>
  <c r="H189" i="6"/>
  <c r="H1293" i="6"/>
  <c r="H1292" i="6"/>
  <c r="H884" i="6"/>
  <c r="H1574" i="6"/>
  <c r="H1573" i="6"/>
  <c r="H2588" i="6"/>
  <c r="H58" i="6"/>
  <c r="H697" i="6"/>
  <c r="H1917" i="6"/>
  <c r="H2101" i="6"/>
  <c r="H597" i="6"/>
  <c r="H720" i="6"/>
  <c r="H1596" i="6"/>
  <c r="H147" i="6"/>
  <c r="H484" i="6"/>
  <c r="G14" i="6"/>
  <c r="H1768" i="6"/>
  <c r="H1002" i="6"/>
  <c r="H1701" i="6"/>
  <c r="H2204" i="6"/>
  <c r="H2314" i="6"/>
  <c r="H2203" i="6"/>
  <c r="H921" i="6"/>
  <c r="H1059" i="6"/>
  <c r="H2620" i="6"/>
  <c r="H961" i="6"/>
  <c r="H1058" i="6"/>
  <c r="H898" i="6"/>
  <c r="H1537" i="6"/>
  <c r="H868" i="6"/>
  <c r="H1767" i="6"/>
  <c r="H1401" i="6"/>
  <c r="H888" i="6"/>
  <c r="H2243" i="6"/>
  <c r="H1766" i="6"/>
  <c r="H844" i="6"/>
  <c r="H2185" i="6"/>
  <c r="H864" i="6"/>
  <c r="H1871" i="6"/>
  <c r="H283" i="6"/>
  <c r="H745" i="6"/>
  <c r="H1956" i="6"/>
  <c r="H2498" i="6"/>
  <c r="H1733" i="6"/>
  <c r="H1470" i="6"/>
  <c r="H2168" i="6"/>
  <c r="H1372" i="6"/>
  <c r="H502" i="6"/>
  <c r="H1115" i="6"/>
  <c r="H960" i="6"/>
  <c r="H664" i="6"/>
  <c r="H1210" i="6"/>
  <c r="H209" i="6"/>
  <c r="H1765" i="6"/>
  <c r="H483" i="6"/>
  <c r="H342" i="6"/>
  <c r="H273" i="6"/>
  <c r="H1764" i="6"/>
  <c r="H1161" i="6"/>
  <c r="H1139" i="6"/>
  <c r="H1463" i="6"/>
  <c r="H1309" i="6"/>
  <c r="H763" i="6"/>
  <c r="H1469" i="6"/>
  <c r="H1114" i="6"/>
  <c r="H43" i="6"/>
  <c r="H1308" i="6"/>
  <c r="H1180" i="6"/>
  <c r="H1515" i="6"/>
  <c r="H1179" i="6"/>
  <c r="H1174" i="6"/>
  <c r="H550" i="6"/>
  <c r="H2401" i="6"/>
  <c r="H2388" i="6"/>
  <c r="H959" i="6"/>
  <c r="H466" i="6"/>
  <c r="H1655" i="6"/>
  <c r="H1668" i="6"/>
  <c r="H2599" i="6"/>
  <c r="H771" i="6"/>
  <c r="H2554" i="6"/>
  <c r="H26" i="6"/>
  <c r="H188" i="6"/>
  <c r="H2417" i="6"/>
  <c r="H2134" i="6"/>
  <c r="H2416" i="6"/>
  <c r="H1572" i="6"/>
  <c r="H146" i="6"/>
  <c r="H596" i="6"/>
  <c r="H1262" i="6"/>
  <c r="H2100" i="6"/>
  <c r="H1916" i="6"/>
  <c r="H2284" i="6"/>
  <c r="H719" i="6"/>
  <c r="H1244" i="6"/>
  <c r="H696" i="6"/>
  <c r="H2242" i="6"/>
  <c r="H1536" i="6"/>
  <c r="H295" i="6"/>
  <c r="H95" i="6"/>
  <c r="H843" i="6"/>
  <c r="H1057" i="6"/>
  <c r="H2202" i="6"/>
  <c r="H2313" i="6"/>
  <c r="H454" i="6"/>
  <c r="H1167" i="6"/>
  <c r="H314" i="6"/>
  <c r="H1763" i="6"/>
  <c r="H2291" i="6"/>
  <c r="H1615" i="6"/>
  <c r="H1614" i="6"/>
  <c r="H1371" i="6"/>
  <c r="H2307" i="6"/>
  <c r="H2157" i="6"/>
  <c r="H1732" i="6"/>
  <c r="H2184" i="6"/>
  <c r="H663" i="6"/>
  <c r="H824" i="6"/>
  <c r="H501" i="6"/>
  <c r="H1209" i="6"/>
  <c r="H2027" i="6"/>
  <c r="H1261" i="6"/>
  <c r="H2472" i="6"/>
  <c r="H2483" i="6"/>
  <c r="H208" i="6"/>
  <c r="H234" i="6"/>
  <c r="H251" i="6"/>
  <c r="H1955" i="6"/>
  <c r="H2241" i="6"/>
  <c r="H2057" i="6"/>
  <c r="H1870" i="6"/>
  <c r="H1707" i="6"/>
  <c r="H1762" i="6"/>
  <c r="H174" i="6"/>
  <c r="H1639" i="6"/>
  <c r="H1178" i="6"/>
  <c r="H2497" i="6"/>
  <c r="H13" i="6"/>
  <c r="H867" i="6"/>
  <c r="H341" i="6"/>
  <c r="H1145" i="6"/>
  <c r="H187" i="6"/>
  <c r="H1761" i="6"/>
  <c r="H920" i="6"/>
  <c r="H756" i="6"/>
  <c r="H1307" i="6"/>
  <c r="H313" i="6"/>
  <c r="H1468" i="6"/>
  <c r="H2119" i="6"/>
  <c r="H1166" i="6"/>
  <c r="H2587" i="6"/>
  <c r="H2606" i="6"/>
  <c r="H110" i="6"/>
  <c r="H2099" i="6"/>
  <c r="H1451" i="6"/>
  <c r="H1092" i="6"/>
  <c r="H1200" i="6"/>
  <c r="H2346" i="6"/>
  <c r="H2415" i="6"/>
  <c r="H84" i="6"/>
  <c r="H595" i="6"/>
  <c r="H1243" i="6"/>
  <c r="H2021" i="6"/>
  <c r="H1586" i="6"/>
  <c r="H365" i="6"/>
  <c r="H1903" i="6"/>
  <c r="H718" i="6"/>
  <c r="H634" i="6"/>
  <c r="H272" i="6"/>
  <c r="H1667" i="6"/>
  <c r="H1038" i="6"/>
  <c r="H1760" i="6"/>
  <c r="H1571" i="6"/>
  <c r="H1948" i="6"/>
  <c r="H364" i="6"/>
  <c r="H145" i="6"/>
  <c r="H1260" i="6"/>
  <c r="H2448" i="6"/>
  <c r="H1759" i="6"/>
  <c r="H1654" i="6"/>
  <c r="H1601" i="6"/>
  <c r="H2224" i="6"/>
  <c r="H2183" i="6"/>
  <c r="H1915" i="6"/>
  <c r="H2240" i="6"/>
  <c r="H1056" i="6"/>
  <c r="H2529" i="6"/>
  <c r="H1514" i="6"/>
  <c r="H1758" i="6"/>
  <c r="H1535" i="6"/>
  <c r="H2496" i="6"/>
  <c r="H1869" i="6"/>
  <c r="H1706" i="6"/>
  <c r="H304" i="6"/>
  <c r="H897" i="6"/>
  <c r="H1055" i="6"/>
  <c r="H842" i="6"/>
  <c r="H1370" i="6"/>
  <c r="H173" i="6"/>
  <c r="H2026" i="6"/>
  <c r="H1641" i="6"/>
  <c r="H294" i="6"/>
  <c r="H1513" i="6"/>
  <c r="H2056" i="6"/>
  <c r="H1113" i="6"/>
  <c r="H500" i="6"/>
  <c r="H2201" i="6"/>
  <c r="H919" i="6"/>
  <c r="H1988" i="6"/>
  <c r="H662" i="6"/>
  <c r="H1938" i="6"/>
  <c r="H2227" i="6"/>
  <c r="H207" i="6"/>
  <c r="H340" i="6"/>
  <c r="H542" i="6"/>
  <c r="H2357" i="6"/>
  <c r="H1914" i="6"/>
  <c r="H945" i="6"/>
  <c r="H744" i="6"/>
  <c r="H1757" i="6"/>
  <c r="H2414" i="6"/>
  <c r="H1144" i="6"/>
  <c r="H1001" i="6"/>
  <c r="H94" i="6"/>
  <c r="H1666" i="6"/>
  <c r="H1306" i="6"/>
  <c r="H1467" i="6"/>
  <c r="H186" i="6"/>
  <c r="H570" i="6"/>
  <c r="H2133" i="6"/>
  <c r="H1421" i="6"/>
  <c r="H531" i="6"/>
  <c r="H695" i="6"/>
  <c r="H717" i="6"/>
  <c r="H594" i="6"/>
  <c r="H475" i="6"/>
  <c r="H425" i="6"/>
  <c r="H1756" i="6"/>
  <c r="H1570" i="6"/>
  <c r="H2091" i="6"/>
  <c r="H2118" i="6"/>
  <c r="H1000" i="6"/>
  <c r="H1585" i="6"/>
  <c r="H866" i="6"/>
  <c r="H1054" i="6"/>
  <c r="H916" i="6"/>
  <c r="H250" i="6"/>
  <c r="H233" i="6"/>
  <c r="H2025" i="6"/>
  <c r="H896" i="6"/>
  <c r="H172" i="6"/>
  <c r="H1705" i="6"/>
  <c r="H1868" i="6"/>
  <c r="H339" i="6"/>
  <c r="H2495" i="6"/>
  <c r="H1653" i="6"/>
  <c r="H2200" i="6"/>
  <c r="H2199" i="6"/>
  <c r="H1177" i="6"/>
  <c r="H1755" i="6"/>
  <c r="H293" i="6"/>
  <c r="H947" i="6"/>
  <c r="H755" i="6"/>
  <c r="H2239" i="6"/>
  <c r="H1534" i="6"/>
  <c r="H841" i="6"/>
  <c r="H1208" i="6"/>
  <c r="H1754" i="6"/>
  <c r="H1430" i="6"/>
  <c r="H1753" i="6"/>
  <c r="H1752" i="6"/>
  <c r="H1259" i="6"/>
  <c r="H206" i="6"/>
  <c r="H661" i="6"/>
  <c r="H1112" i="6"/>
  <c r="H1751" i="6"/>
  <c r="H1369" i="6"/>
  <c r="H144" i="6"/>
  <c r="H143" i="6"/>
  <c r="H1143" i="6"/>
  <c r="H528" i="6"/>
  <c r="H1466" i="6"/>
  <c r="H1305" i="6"/>
  <c r="H1694" i="6"/>
  <c r="H2622" i="6"/>
  <c r="H67" i="6"/>
  <c r="H66" i="6"/>
  <c r="H25" i="6"/>
  <c r="H2400" i="6"/>
  <c r="H2376" i="6"/>
  <c r="H2553" i="6"/>
  <c r="H1665" i="6"/>
  <c r="H2312" i="6"/>
  <c r="H958" i="6"/>
  <c r="H2387" i="6"/>
  <c r="H770" i="6"/>
  <c r="H50" i="6"/>
  <c r="H549" i="6"/>
  <c r="H548" i="6"/>
  <c r="H1947" i="6"/>
  <c r="H1647" i="6"/>
  <c r="H1037" i="6"/>
  <c r="H1091" i="6"/>
  <c r="H1750" i="6"/>
  <c r="H271" i="6"/>
  <c r="H2528" i="6"/>
  <c r="H83" i="6"/>
  <c r="H453" i="6"/>
  <c r="H1569" i="6"/>
  <c r="H2345" i="6"/>
  <c r="H2471" i="6"/>
  <c r="H2540" i="6"/>
  <c r="H2482" i="6"/>
  <c r="H1420" i="6"/>
  <c r="H2017" i="6"/>
  <c r="H2143" i="6"/>
  <c r="H780" i="6"/>
  <c r="H2311" i="6"/>
  <c r="H1729" i="6"/>
  <c r="H1165" i="6"/>
  <c r="H2145" i="6"/>
  <c r="H1258" i="6"/>
  <c r="H1410" i="6"/>
  <c r="H1913" i="6"/>
  <c r="H1111" i="6"/>
  <c r="H593" i="6"/>
  <c r="H2009" i="6"/>
  <c r="H2098" i="6"/>
  <c r="H1623" i="6"/>
  <c r="H292" i="6"/>
  <c r="H1176" i="6"/>
  <c r="H2024" i="6"/>
  <c r="H1400" i="6"/>
  <c r="H1053" i="6"/>
  <c r="H1052" i="6"/>
  <c r="H2198" i="6"/>
  <c r="H2197" i="6"/>
  <c r="H2310" i="6"/>
  <c r="H495" i="6"/>
  <c r="H957" i="6"/>
  <c r="H2156" i="6"/>
  <c r="H915" i="6"/>
  <c r="H823" i="6"/>
  <c r="H1867" i="6"/>
  <c r="H1749" i="6"/>
  <c r="H1465" i="6"/>
  <c r="H338" i="6"/>
  <c r="H2494" i="6"/>
  <c r="H1704" i="6"/>
  <c r="H1954" i="6"/>
  <c r="H592" i="6"/>
  <c r="H1731" i="6"/>
  <c r="H93" i="6"/>
  <c r="H1533" i="6"/>
  <c r="H651" i="6"/>
  <c r="H2290" i="6"/>
  <c r="H2238" i="6"/>
  <c r="H2525" i="6"/>
  <c r="H1368" i="6"/>
  <c r="H282" i="6"/>
  <c r="H1207" i="6"/>
  <c r="H914" i="6"/>
  <c r="H24" i="6"/>
  <c r="H2598" i="6"/>
  <c r="H2413" i="6"/>
  <c r="H2447" i="6"/>
  <c r="H2055" i="6"/>
  <c r="H1664" i="6"/>
  <c r="H1512" i="6"/>
  <c r="H1242" i="6"/>
  <c r="H303" i="6"/>
  <c r="H205" i="6"/>
  <c r="H445" i="6"/>
  <c r="H660" i="6"/>
  <c r="H840" i="6"/>
  <c r="E2712" i="7"/>
  <c r="H2710" i="7"/>
  <c r="H2709" i="7"/>
  <c r="H2708" i="7"/>
  <c r="H2707" i="7"/>
  <c r="H2706" i="7"/>
  <c r="H2705" i="7"/>
  <c r="H1929" i="7"/>
  <c r="H2237" i="7"/>
  <c r="H1595" i="7"/>
  <c r="H266" i="7"/>
  <c r="H1430" i="7"/>
  <c r="H1429" i="7"/>
  <c r="H1729" i="7"/>
  <c r="H2704" i="7"/>
  <c r="H916" i="7"/>
  <c r="H499" i="7"/>
  <c r="H708" i="7"/>
  <c r="H1660" i="7"/>
  <c r="H1928" i="7"/>
  <c r="H195" i="7"/>
  <c r="H1174" i="7"/>
  <c r="H901" i="7"/>
  <c r="H2269" i="7"/>
  <c r="H152" i="7"/>
  <c r="H780" i="7"/>
  <c r="H1601" i="7"/>
  <c r="H630" i="7"/>
  <c r="H2667" i="7"/>
  <c r="H1227" i="7"/>
  <c r="H2391" i="7"/>
  <c r="H2100" i="7"/>
  <c r="H1514" i="7"/>
  <c r="H2571" i="7"/>
  <c r="H2001" i="7"/>
  <c r="H1740" i="7"/>
  <c r="H1513" i="7"/>
  <c r="H2598" i="7"/>
  <c r="H1974" i="7"/>
  <c r="H2039" i="7"/>
  <c r="H498" i="7"/>
  <c r="H1733" i="7"/>
  <c r="H520" i="7"/>
  <c r="H1097" i="7"/>
  <c r="H1034" i="7"/>
  <c r="H1648" i="7"/>
  <c r="H497" i="7"/>
  <c r="H2313" i="7"/>
  <c r="H1927" i="7"/>
  <c r="H1096" i="7"/>
  <c r="H2013" i="7"/>
  <c r="H2666" i="7"/>
  <c r="H1324" i="7"/>
  <c r="H1594" i="7"/>
  <c r="H1742" i="7"/>
  <c r="H2072" i="7"/>
  <c r="H42" i="7"/>
  <c r="H41" i="7"/>
  <c r="H302" i="7"/>
  <c r="H284" i="7"/>
  <c r="H265" i="7"/>
  <c r="H1269" i="7"/>
  <c r="H1593" i="7"/>
  <c r="H1647" i="7"/>
  <c r="H2312" i="7"/>
  <c r="H496" i="7"/>
  <c r="H943" i="7"/>
  <c r="H495" i="7"/>
  <c r="H130" i="7"/>
  <c r="H2467" i="7"/>
  <c r="H779" i="7"/>
  <c r="H1512" i="7"/>
  <c r="H2390" i="7"/>
  <c r="H17" i="7"/>
  <c r="H60" i="7"/>
  <c r="H333" i="7"/>
  <c r="H1134" i="7"/>
  <c r="H1555" i="7"/>
  <c r="H494" i="7"/>
  <c r="H1243" i="7"/>
  <c r="H843" i="7"/>
  <c r="H1118" i="7"/>
  <c r="H504" i="7"/>
  <c r="H493" i="7"/>
  <c r="H2674" i="7"/>
  <c r="H824" i="7"/>
  <c r="H2075" i="7"/>
  <c r="H194" i="7"/>
  <c r="H2172" i="7"/>
  <c r="H826" i="7"/>
  <c r="H2612" i="7"/>
  <c r="H1728" i="7"/>
  <c r="H2021" i="7"/>
  <c r="H93" i="7"/>
  <c r="H1544" i="7"/>
  <c r="H2203" i="7"/>
  <c r="H915" i="7"/>
  <c r="H351" i="7"/>
  <c r="H1475" i="7"/>
  <c r="H2060" i="7"/>
  <c r="H1173" i="7"/>
  <c r="H737" i="7"/>
  <c r="H1033" i="7"/>
  <c r="H492" i="7"/>
  <c r="H836" i="7"/>
  <c r="H2000" i="7"/>
  <c r="H1973" i="7"/>
  <c r="H2225" i="7"/>
  <c r="H1695" i="7"/>
  <c r="H2228" i="7"/>
  <c r="H1524" i="7"/>
  <c r="H2513" i="7"/>
  <c r="H629" i="7"/>
  <c r="H2634" i="7"/>
  <c r="H2038" i="7"/>
  <c r="H116" i="7"/>
  <c r="H1226" i="7"/>
  <c r="H491" i="7"/>
  <c r="H1511" i="7"/>
  <c r="H958" i="7"/>
  <c r="H2597" i="7"/>
  <c r="H519" i="7"/>
  <c r="H1678" i="7"/>
  <c r="H518" i="7"/>
  <c r="H602" i="7"/>
  <c r="H1760" i="7"/>
  <c r="H903" i="7"/>
  <c r="H219" i="7"/>
  <c r="H2353" i="7"/>
  <c r="H490" i="7"/>
  <c r="H778" i="7"/>
  <c r="H976" i="7"/>
  <c r="H40" i="7"/>
  <c r="H1592" i="7"/>
  <c r="H2665" i="7"/>
  <c r="H1095" i="7"/>
  <c r="H1926" i="7"/>
  <c r="H1705" i="7"/>
  <c r="H2140" i="7"/>
  <c r="H1126" i="7"/>
  <c r="H1265" i="7"/>
  <c r="H489" i="7"/>
  <c r="H133" i="7"/>
  <c r="H2139" i="7"/>
  <c r="H2536" i="7"/>
  <c r="H264" i="7"/>
  <c r="H1428" i="7"/>
  <c r="H1288" i="7"/>
  <c r="H1591" i="7"/>
  <c r="H991" i="7"/>
  <c r="H1984" i="7"/>
  <c r="H707" i="7"/>
  <c r="H2496" i="7"/>
  <c r="H2495" i="7"/>
  <c r="H545" i="7"/>
  <c r="H2494" i="7"/>
  <c r="H2018" i="7"/>
  <c r="H1548" i="7"/>
  <c r="H350" i="7"/>
  <c r="H1925" i="7"/>
  <c r="H488" i="7"/>
  <c r="H1094" i="7"/>
  <c r="H517" i="7"/>
  <c r="H2311" i="7"/>
  <c r="H1999" i="7"/>
  <c r="H2171" i="7"/>
  <c r="H724" i="7"/>
  <c r="H87" i="7"/>
  <c r="H823" i="7"/>
  <c r="H825" i="7"/>
  <c r="H802" i="7"/>
  <c r="H193" i="7"/>
  <c r="H1685" i="7"/>
  <c r="H139" i="7"/>
  <c r="H1702" i="7"/>
  <c r="H2389" i="7"/>
  <c r="H129" i="7"/>
  <c r="H487" i="7"/>
  <c r="H1646" i="7"/>
  <c r="H2310" i="7"/>
  <c r="H1259" i="7"/>
  <c r="H486" i="7"/>
  <c r="H1032" i="7"/>
  <c r="H1338" i="7"/>
  <c r="H1701" i="7"/>
  <c r="H1458" i="7"/>
  <c r="H1924" i="7"/>
  <c r="H942" i="7"/>
  <c r="H530" i="7"/>
  <c r="H628" i="7"/>
  <c r="H2059" i="7"/>
  <c r="H485" i="7"/>
  <c r="H1172" i="7"/>
  <c r="H1998" i="7"/>
  <c r="H2268" i="7"/>
  <c r="H484" i="7"/>
  <c r="H16" i="7"/>
  <c r="H1923" i="7"/>
  <c r="H1460" i="7"/>
  <c r="H1922" i="7"/>
  <c r="H1921" i="7"/>
  <c r="H1920" i="7"/>
  <c r="H151" i="7"/>
  <c r="H483" i="7"/>
  <c r="H2097" i="7"/>
  <c r="H1236" i="7"/>
  <c r="H2596" i="7"/>
  <c r="H482" i="7"/>
  <c r="H481" i="7"/>
  <c r="H301" i="7"/>
  <c r="H1382" i="7"/>
  <c r="H1919" i="7"/>
  <c r="H745" i="7"/>
  <c r="H749" i="7"/>
  <c r="H1225" i="7"/>
  <c r="H480" i="7"/>
  <c r="H777" i="7"/>
  <c r="H479" i="7"/>
  <c r="H237" i="7"/>
  <c r="H2633" i="7"/>
  <c r="H601" i="7"/>
  <c r="H1768" i="7"/>
  <c r="H2037" i="7"/>
  <c r="H990" i="7"/>
  <c r="H941" i="7"/>
  <c r="H1918" i="7"/>
  <c r="H218" i="7"/>
  <c r="H1972" i="7"/>
  <c r="H1351" i="7"/>
  <c r="H39" i="7"/>
  <c r="H1917" i="7"/>
  <c r="H1668" i="7"/>
  <c r="H328" i="7"/>
  <c r="H1184" i="7"/>
  <c r="H1624" i="7"/>
  <c r="H478" i="7"/>
  <c r="H477" i="7"/>
  <c r="H476" i="7"/>
  <c r="H2664" i="7"/>
  <c r="H2557" i="7"/>
  <c r="H2568" i="7"/>
  <c r="H2012" i="7"/>
  <c r="H65" i="7"/>
  <c r="H1195" i="7"/>
  <c r="H1468" i="7"/>
  <c r="H475" i="7"/>
  <c r="H1481" i="7"/>
  <c r="H2405" i="7"/>
  <c r="H1397" i="7"/>
  <c r="H1093" i="7"/>
  <c r="H2528" i="7"/>
  <c r="H2458" i="7"/>
  <c r="H969" i="7"/>
  <c r="H2317" i="7"/>
  <c r="H474" i="7"/>
  <c r="H882" i="7"/>
  <c r="H104" i="7"/>
  <c r="H537" i="7"/>
  <c r="H473" i="7"/>
  <c r="H864" i="7"/>
  <c r="H964" i="7"/>
  <c r="H1287" i="7"/>
  <c r="H1727" i="7"/>
  <c r="H1427" i="7"/>
  <c r="H1389" i="7"/>
  <c r="H500" i="7"/>
  <c r="H263" i="7"/>
  <c r="H666" i="7"/>
  <c r="H15" i="7"/>
  <c r="H1137" i="7"/>
  <c r="H1590" i="7"/>
  <c r="H2632" i="7"/>
  <c r="H472" i="7"/>
  <c r="H1117" i="7"/>
  <c r="H665" i="7"/>
  <c r="H529" i="7"/>
  <c r="H1694" i="7"/>
  <c r="H2611" i="7"/>
  <c r="H2547" i="7"/>
  <c r="H2636" i="7"/>
  <c r="H627" i="7"/>
  <c r="H2700" i="7"/>
  <c r="H2610" i="7"/>
  <c r="H224" i="7"/>
  <c r="H706" i="7"/>
  <c r="H471" i="7"/>
  <c r="H2332" i="7"/>
  <c r="H723" i="7"/>
  <c r="H822" i="7"/>
  <c r="H801" i="7"/>
  <c r="H470" i="7"/>
  <c r="H761" i="7"/>
  <c r="H469" i="7"/>
  <c r="H192" i="7"/>
  <c r="H1659" i="7"/>
  <c r="H96" i="7"/>
  <c r="H1381" i="7"/>
  <c r="H1100" i="7"/>
  <c r="H1125" i="7"/>
  <c r="H1124" i="7"/>
  <c r="H1474" i="7"/>
  <c r="H2267" i="7"/>
  <c r="H1457" i="7"/>
  <c r="H1171" i="7"/>
  <c r="H468" i="7"/>
  <c r="H1459" i="7"/>
  <c r="H467" i="7"/>
  <c r="H466" i="7"/>
  <c r="H327" i="7"/>
  <c r="H2493" i="7"/>
  <c r="H1916" i="7"/>
  <c r="H2492" i="7"/>
  <c r="H1693" i="7"/>
  <c r="H2635" i="7"/>
  <c r="H1915" i="7"/>
  <c r="H2508" i="7"/>
  <c r="H1914" i="7"/>
  <c r="H744" i="7"/>
  <c r="H223" i="7"/>
  <c r="H1323" i="7"/>
  <c r="H2138" i="7"/>
  <c r="H1224" i="7"/>
  <c r="H2224" i="7"/>
  <c r="H2017" i="7"/>
  <c r="H2279" i="7"/>
  <c r="H1031" i="7"/>
  <c r="H940" i="7"/>
  <c r="H1001" i="7"/>
  <c r="H326" i="7"/>
  <c r="H1913" i="7"/>
  <c r="H2595" i="7"/>
  <c r="H465" i="7"/>
  <c r="H2096" i="7"/>
  <c r="H2036" i="7"/>
  <c r="H600" i="7"/>
  <c r="H1781" i="7"/>
  <c r="H1730" i="7"/>
  <c r="H1978" i="7"/>
  <c r="H957" i="7"/>
  <c r="H217" i="7"/>
  <c r="H647" i="7"/>
  <c r="H1971" i="7"/>
  <c r="H325" i="7"/>
  <c r="H1092" i="7"/>
  <c r="H1912" i="7"/>
  <c r="H1645" i="7"/>
  <c r="H2663" i="7"/>
  <c r="H1426" i="7"/>
  <c r="H1589" i="7"/>
  <c r="H2466" i="7"/>
  <c r="H262" i="7"/>
  <c r="H92" i="7"/>
  <c r="H2519" i="7"/>
  <c r="H150" i="7"/>
  <c r="H1456" i="7"/>
  <c r="H2137" i="7"/>
  <c r="H38" i="7"/>
  <c r="H305" i="7"/>
  <c r="H1123" i="7"/>
  <c r="H1380" i="7"/>
  <c r="H1455" i="7"/>
  <c r="H191" i="7"/>
  <c r="H722" i="7"/>
  <c r="H1700" i="7"/>
  <c r="H128" i="7"/>
  <c r="H336" i="7"/>
  <c r="H1538" i="7"/>
  <c r="H1030" i="7"/>
  <c r="H1644" i="7"/>
  <c r="H1037" i="7"/>
  <c r="H1379" i="7"/>
  <c r="H1223" i="7"/>
  <c r="H2357" i="7"/>
  <c r="H2609" i="7"/>
  <c r="H626" i="7"/>
  <c r="H1480" i="7"/>
  <c r="H1550" i="7"/>
  <c r="H313" i="7"/>
  <c r="H1467" i="7"/>
  <c r="H970" i="7"/>
  <c r="H2324" i="7"/>
  <c r="H2425" i="7"/>
  <c r="H562" i="7"/>
  <c r="H2406" i="7"/>
  <c r="H464" i="7"/>
  <c r="H1170" i="7"/>
  <c r="H1350" i="7"/>
  <c r="H2336" i="7"/>
  <c r="H2662" i="7"/>
  <c r="H939" i="7"/>
  <c r="H1510" i="7"/>
  <c r="H2335" i="7"/>
  <c r="H1046" i="7"/>
  <c r="H2388" i="7"/>
  <c r="H2095" i="7"/>
  <c r="H599" i="7"/>
  <c r="H1623" i="7"/>
  <c r="H2223" i="7"/>
  <c r="H283" i="7"/>
  <c r="H300" i="7"/>
  <c r="H989" i="7"/>
  <c r="H2035" i="7"/>
  <c r="H91" i="7"/>
  <c r="H1322" i="7"/>
  <c r="H2419" i="7"/>
  <c r="H1970" i="7"/>
  <c r="H1911" i="7"/>
  <c r="H349" i="7"/>
  <c r="H743" i="7"/>
  <c r="H2136" i="7"/>
  <c r="H2135" i="7"/>
  <c r="H1910" i="7"/>
  <c r="H1091" i="7"/>
  <c r="H2661" i="7"/>
  <c r="H1435" i="7"/>
  <c r="H1434" i="7"/>
  <c r="H1588" i="7"/>
  <c r="H463" i="7"/>
  <c r="H324" i="7"/>
  <c r="H236" i="7"/>
  <c r="H894" i="7"/>
  <c r="H528" i="7"/>
  <c r="H462" i="7"/>
  <c r="H1122" i="7"/>
  <c r="H2186" i="7"/>
  <c r="H1392" i="7"/>
  <c r="H1473" i="7"/>
  <c r="H2491" i="7"/>
  <c r="H2182" i="7"/>
  <c r="H891" i="7"/>
  <c r="H14" i="7"/>
  <c r="H1286" i="7"/>
  <c r="H633" i="7"/>
  <c r="H2222" i="7"/>
  <c r="H2490" i="7"/>
  <c r="H1909" i="7"/>
  <c r="H2387" i="7"/>
  <c r="H1908" i="7"/>
  <c r="H190" i="7"/>
  <c r="H189" i="7"/>
  <c r="H1378" i="7"/>
  <c r="H1907" i="7"/>
  <c r="H461" i="7"/>
  <c r="H90" i="7"/>
  <c r="H2678" i="7"/>
  <c r="H460" i="7"/>
  <c r="H721" i="7"/>
  <c r="H2007" i="7"/>
  <c r="H2352" i="7"/>
  <c r="H1222" i="7"/>
  <c r="H870" i="7"/>
  <c r="H51" i="7"/>
  <c r="H1472" i="7"/>
  <c r="H2170" i="7"/>
  <c r="H2266" i="7"/>
  <c r="H1684" i="7"/>
  <c r="H1169" i="7"/>
  <c r="H2626" i="7"/>
  <c r="H1509" i="7"/>
  <c r="H821" i="7"/>
  <c r="H1983" i="7"/>
  <c r="H2094" i="7"/>
  <c r="H2594" i="7"/>
  <c r="H1761" i="7"/>
  <c r="H1906" i="7"/>
  <c r="H1235" i="7"/>
  <c r="H2386" i="7"/>
  <c r="H956" i="7"/>
  <c r="H1969" i="7"/>
  <c r="H1780" i="7"/>
  <c r="H231" i="7"/>
  <c r="H2034" i="7"/>
  <c r="H1337" i="7"/>
  <c r="H127" i="7"/>
  <c r="H2436" i="7"/>
  <c r="H938" i="7"/>
  <c r="H1321" i="7"/>
  <c r="H736" i="7"/>
  <c r="H1643" i="7"/>
  <c r="H37" i="7"/>
  <c r="H1709" i="7"/>
  <c r="H564" i="7"/>
  <c r="H2404" i="7"/>
  <c r="H1327" i="7"/>
  <c r="H2403" i="7"/>
  <c r="H1396" i="7"/>
  <c r="H1194" i="7"/>
  <c r="H459" i="7"/>
  <c r="H1179" i="7"/>
  <c r="H1349" i="7"/>
  <c r="H2556" i="7"/>
  <c r="H2567" i="7"/>
  <c r="H1905" i="7"/>
  <c r="H664" i="7"/>
  <c r="H1587" i="7"/>
  <c r="H705" i="7"/>
  <c r="H536" i="7"/>
  <c r="H704" i="7"/>
  <c r="H570" i="7"/>
  <c r="H323" i="7"/>
  <c r="H728" i="7"/>
  <c r="H1425" i="7"/>
  <c r="H2385" i="7"/>
  <c r="H1285" i="7"/>
  <c r="H671" i="7"/>
  <c r="H103" i="7"/>
  <c r="H2431" i="7"/>
  <c r="H2442" i="7"/>
  <c r="H2527" i="7"/>
  <c r="H2457" i="7"/>
  <c r="H863" i="7"/>
  <c r="H963" i="7"/>
  <c r="H2093" i="7"/>
  <c r="H2631" i="7"/>
  <c r="H458" i="7"/>
  <c r="H59" i="7"/>
  <c r="H75" i="7"/>
  <c r="H663" i="7"/>
  <c r="H662" i="7"/>
  <c r="H261" i="7"/>
  <c r="H2106" i="7"/>
  <c r="H1683" i="7"/>
  <c r="H898" i="7"/>
  <c r="H1029" i="7"/>
  <c r="H1336" i="7"/>
  <c r="H1904" i="7"/>
  <c r="H1508" i="7"/>
  <c r="H1726" i="7"/>
  <c r="H1903" i="7"/>
  <c r="H1121" i="7"/>
  <c r="H2067" i="7"/>
  <c r="H1902" i="7"/>
  <c r="H1901" i="7"/>
  <c r="H820" i="7"/>
  <c r="H800" i="7"/>
  <c r="H160" i="7"/>
  <c r="H2169" i="7"/>
  <c r="H457" i="7"/>
  <c r="H2278" i="7"/>
  <c r="H456" i="7"/>
  <c r="H1221" i="7"/>
  <c r="H639" i="7"/>
  <c r="H2058" i="7"/>
  <c r="H588" i="7"/>
  <c r="H1168" i="7"/>
  <c r="H1622" i="7"/>
  <c r="H1464" i="7"/>
  <c r="H2265" i="7"/>
  <c r="H1090" i="7"/>
  <c r="H2221" i="7"/>
  <c r="H748" i="7"/>
  <c r="H2593" i="7"/>
  <c r="H2033" i="7"/>
  <c r="H1785" i="7"/>
  <c r="H1900" i="7"/>
  <c r="H2134" i="7"/>
  <c r="H1899" i="7"/>
  <c r="H1320" i="7"/>
  <c r="H299" i="7"/>
  <c r="H282" i="7"/>
  <c r="H1767" i="7"/>
  <c r="H988" i="7"/>
  <c r="H348" i="7"/>
  <c r="H1642" i="7"/>
  <c r="H1968" i="7"/>
  <c r="H455" i="7"/>
  <c r="H1028" i="7"/>
  <c r="H454" i="7"/>
  <c r="H322" i="7"/>
  <c r="H453" i="7"/>
  <c r="H2418" i="7"/>
  <c r="H742" i="7"/>
  <c r="H36" i="7"/>
  <c r="H1089" i="7"/>
  <c r="H2660" i="7"/>
  <c r="H71" i="7"/>
  <c r="H1120" i="7"/>
  <c r="H2147" i="7"/>
  <c r="H2489" i="7"/>
  <c r="H2092" i="7"/>
  <c r="H2309" i="7"/>
  <c r="H452" i="7"/>
  <c r="H451" i="7"/>
  <c r="H1116" i="7"/>
  <c r="H2384" i="7"/>
  <c r="H1658" i="7"/>
  <c r="H1454" i="7"/>
  <c r="H1586" i="7"/>
  <c r="H587" i="7"/>
  <c r="H450" i="7"/>
  <c r="H1424" i="7"/>
  <c r="H1725" i="7"/>
  <c r="H881" i="7"/>
  <c r="H449" i="7"/>
  <c r="H1657" i="7"/>
  <c r="H260" i="7"/>
  <c r="H1898" i="7"/>
  <c r="H2535" i="7"/>
  <c r="H1939" i="7"/>
  <c r="H50" i="7"/>
  <c r="H1167" i="7"/>
  <c r="H2323" i="7"/>
  <c r="H1507" i="7"/>
  <c r="H2592" i="7"/>
  <c r="H376" i="7"/>
  <c r="H625" i="7"/>
  <c r="H2032" i="7"/>
  <c r="H1967" i="7"/>
  <c r="H1897" i="7"/>
  <c r="H1220" i="7"/>
  <c r="H2016" i="7"/>
  <c r="H1319" i="7"/>
  <c r="H1027" i="7"/>
  <c r="H2282" i="7"/>
  <c r="H1585" i="7"/>
  <c r="H1896" i="7"/>
  <c r="H1895" i="7"/>
  <c r="H1894" i="7"/>
  <c r="H2659" i="7"/>
  <c r="H1088" i="7"/>
  <c r="H1893" i="7"/>
  <c r="H1892" i="7"/>
  <c r="H1891" i="7"/>
  <c r="H1584" i="7"/>
  <c r="H2465" i="7"/>
  <c r="H1318" i="7"/>
  <c r="H569" i="7"/>
  <c r="H259" i="7"/>
  <c r="H2546" i="7"/>
  <c r="H2539" i="7"/>
  <c r="H1554" i="7"/>
  <c r="H1941" i="7"/>
  <c r="H703" i="7"/>
  <c r="H13" i="7"/>
  <c r="H516" i="7"/>
  <c r="H448" i="7"/>
  <c r="H2625" i="7"/>
  <c r="H1087" i="7"/>
  <c r="H2383" i="7"/>
  <c r="H188" i="7"/>
  <c r="H544" i="7"/>
  <c r="H447" i="7"/>
  <c r="H994" i="7"/>
  <c r="H1890" i="7"/>
  <c r="H914" i="7"/>
  <c r="H586" i="7"/>
  <c r="H2264" i="7"/>
  <c r="H1453" i="7"/>
  <c r="H2202" i="7"/>
  <c r="H2057" i="7"/>
  <c r="H1166" i="7"/>
  <c r="H1452" i="7"/>
  <c r="H624" i="7"/>
  <c r="H835" i="7"/>
  <c r="H2308" i="7"/>
  <c r="H1641" i="7"/>
  <c r="H1889" i="7"/>
  <c r="H937" i="7"/>
  <c r="H897" i="7"/>
  <c r="H955" i="7"/>
  <c r="H1377" i="7"/>
  <c r="H735" i="7"/>
  <c r="H1026" i="7"/>
  <c r="H1766" i="7"/>
  <c r="H2602" i="7"/>
  <c r="H2356" i="7"/>
  <c r="H216" i="7"/>
  <c r="H1219" i="7"/>
  <c r="H1966" i="7"/>
  <c r="H975" i="7"/>
  <c r="H1779" i="7"/>
  <c r="H819" i="7"/>
  <c r="H799" i="7"/>
  <c r="H86" i="7"/>
  <c r="H760" i="7"/>
  <c r="H159" i="7"/>
  <c r="H2699" i="7"/>
  <c r="H2168" i="7"/>
  <c r="H2591" i="7"/>
  <c r="H375" i="7"/>
  <c r="H2220" i="7"/>
  <c r="H2358" i="7"/>
  <c r="H1598" i="7"/>
  <c r="H298" i="7"/>
  <c r="H281" i="7"/>
  <c r="H2031" i="7"/>
  <c r="H1230" i="7"/>
  <c r="H1888" i="7"/>
  <c r="H1583" i="7"/>
  <c r="H1704" i="7"/>
  <c r="H35" i="7"/>
  <c r="H1887" i="7"/>
  <c r="H1506" i="7"/>
  <c r="H329" i="7"/>
  <c r="H1264" i="7"/>
  <c r="H2658" i="7"/>
  <c r="H1086" i="7"/>
  <c r="H2236" i="7"/>
  <c r="H235" i="7"/>
  <c r="H2133" i="7"/>
  <c r="H1582" i="7"/>
  <c r="H446" i="7"/>
  <c r="H1423" i="7"/>
  <c r="H1422" i="7"/>
  <c r="H1737" i="7"/>
  <c r="H445" i="7"/>
  <c r="H2219" i="7"/>
  <c r="H1640" i="7"/>
  <c r="H110" i="7"/>
  <c r="H1284" i="7"/>
  <c r="H1982" i="7"/>
  <c r="H49" i="7"/>
  <c r="H2518" i="7"/>
  <c r="H1673" i="7"/>
  <c r="H1886" i="7"/>
  <c r="H2488" i="7"/>
  <c r="H593" i="7"/>
  <c r="H585" i="7"/>
  <c r="H187" i="7"/>
  <c r="H1621" i="7"/>
  <c r="H818" i="7"/>
  <c r="H2167" i="7"/>
  <c r="H2359" i="7"/>
  <c r="H759" i="7"/>
  <c r="H1620" i="7"/>
  <c r="H1938" i="7"/>
  <c r="H702" i="7"/>
  <c r="H2382" i="7"/>
  <c r="H1997" i="7"/>
  <c r="H2263" i="7"/>
  <c r="H1165" i="7"/>
  <c r="H1885" i="7"/>
  <c r="H1884" i="7"/>
  <c r="H954" i="7"/>
  <c r="H1682" i="7"/>
  <c r="H1025" i="7"/>
  <c r="H1883" i="7"/>
  <c r="H936" i="7"/>
  <c r="H2091" i="7"/>
  <c r="H444" i="7"/>
  <c r="H987" i="7"/>
  <c r="H1765" i="7"/>
  <c r="H623" i="7"/>
  <c r="H2132" i="7"/>
  <c r="H1395" i="7"/>
  <c r="H1218" i="7"/>
  <c r="H1505" i="7"/>
  <c r="H443" i="7"/>
  <c r="H374" i="7"/>
  <c r="H297" i="7"/>
  <c r="H280" i="7"/>
  <c r="H2590" i="7"/>
  <c r="H1703" i="7"/>
  <c r="H2030" i="7"/>
  <c r="H1234" i="7"/>
  <c r="H215" i="7"/>
  <c r="H442" i="7"/>
  <c r="H549" i="7"/>
  <c r="H1698" i="7"/>
  <c r="H1193" i="7"/>
  <c r="H2402" i="7"/>
  <c r="H312" i="7"/>
  <c r="H1965" i="7"/>
  <c r="H1295" i="7"/>
  <c r="H441" i="7"/>
  <c r="H440" i="7"/>
  <c r="H2555" i="7"/>
  <c r="H439" i="7"/>
  <c r="H2566" i="7"/>
  <c r="H438" i="7"/>
  <c r="H561" i="7"/>
  <c r="H1882" i="7"/>
  <c r="H1881" i="7"/>
  <c r="H1880" i="7"/>
  <c r="H741" i="7"/>
  <c r="H1879" i="7"/>
  <c r="H1317" i="7"/>
  <c r="H2487" i="7"/>
  <c r="H1263" i="7"/>
  <c r="H1878" i="7"/>
  <c r="H1877" i="7"/>
  <c r="H2657" i="7"/>
  <c r="H1085" i="7"/>
  <c r="H1639" i="7"/>
  <c r="H661" i="7"/>
  <c r="H1638" i="7"/>
  <c r="H2531" i="7"/>
  <c r="H2316" i="7"/>
  <c r="H862" i="7"/>
  <c r="H962" i="7"/>
  <c r="H61" i="7"/>
  <c r="H2441" i="7"/>
  <c r="H63" i="7"/>
  <c r="H2456" i="7"/>
  <c r="H1204" i="7"/>
  <c r="H660" i="7"/>
  <c r="H1119" i="7"/>
  <c r="H1876" i="7"/>
  <c r="H659" i="7"/>
  <c r="H1421" i="7"/>
  <c r="H437" i="7"/>
  <c r="H2131" i="7"/>
  <c r="H436" i="7"/>
  <c r="H2430" i="7"/>
  <c r="H1477" i="7"/>
  <c r="H12" i="7"/>
  <c r="H258" i="7"/>
  <c r="H1656" i="7"/>
  <c r="H2640" i="7"/>
  <c r="H584" i="7"/>
  <c r="H2331" i="7"/>
  <c r="H701" i="7"/>
  <c r="H158" i="7"/>
  <c r="H527" i="7"/>
  <c r="H758" i="7"/>
  <c r="H2166" i="7"/>
  <c r="H798" i="7"/>
  <c r="H2534" i="7"/>
  <c r="H817" i="7"/>
  <c r="H435" i="7"/>
  <c r="H2181" i="7"/>
  <c r="H434" i="7"/>
  <c r="H186" i="7"/>
  <c r="H1376" i="7"/>
  <c r="H2512" i="7"/>
  <c r="H433" i="7"/>
  <c r="H1024" i="7"/>
  <c r="H834" i="7"/>
  <c r="H935" i="7"/>
  <c r="H1875" i="7"/>
  <c r="H2262" i="7"/>
  <c r="H2056" i="7"/>
  <c r="H855" i="7"/>
  <c r="H1084" i="7"/>
  <c r="H1164" i="7"/>
  <c r="H1504" i="7"/>
  <c r="H279" i="7"/>
  <c r="H432" i="7"/>
  <c r="H643" i="7"/>
  <c r="H622" i="7"/>
  <c r="H2355" i="7"/>
  <c r="H222" i="7"/>
  <c r="H1874" i="7"/>
  <c r="H2090" i="7"/>
  <c r="H2589" i="7"/>
  <c r="H2351" i="7"/>
  <c r="H2024" i="7"/>
  <c r="H431" i="7"/>
  <c r="H1764" i="7"/>
  <c r="H1964" i="7"/>
  <c r="H953" i="7"/>
  <c r="H2218" i="7"/>
  <c r="H986" i="7"/>
  <c r="H1873" i="7"/>
  <c r="H1045" i="7"/>
  <c r="H1178" i="7"/>
  <c r="H1316" i="7"/>
  <c r="H2130" i="7"/>
  <c r="H2277" i="7"/>
  <c r="H34" i="7"/>
  <c r="H2276" i="7"/>
  <c r="H1466" i="7"/>
  <c r="H1192" i="7"/>
  <c r="H2401" i="7"/>
  <c r="H311" i="7"/>
  <c r="H1348" i="7"/>
  <c r="H33" i="7"/>
  <c r="H1937" i="7"/>
  <c r="H70" i="7"/>
  <c r="H2656" i="7"/>
  <c r="H1083" i="7"/>
  <c r="H1637" i="7"/>
  <c r="H583" i="7"/>
  <c r="H430" i="7"/>
  <c r="H1872" i="7"/>
  <c r="H2695" i="7"/>
  <c r="H1420" i="7"/>
  <c r="H1581" i="7"/>
  <c r="H257" i="7"/>
  <c r="H1292" i="7"/>
  <c r="H1871" i="7"/>
  <c r="H347" i="7"/>
  <c r="H2165" i="7"/>
  <c r="H157" i="7"/>
  <c r="H816" i="7"/>
  <c r="H11" i="7"/>
  <c r="H429" i="7"/>
  <c r="H185" i="7"/>
  <c r="H1699" i="7"/>
  <c r="H1996" i="7"/>
  <c r="H2144" i="7"/>
  <c r="H854" i="7"/>
  <c r="H1163" i="7"/>
  <c r="H1503" i="7"/>
  <c r="H428" i="7"/>
  <c r="H934" i="7"/>
  <c r="H548" i="7"/>
  <c r="H2608" i="7"/>
  <c r="H1375" i="7"/>
  <c r="H2655" i="7"/>
  <c r="H1537" i="7"/>
  <c r="H2089" i="7"/>
  <c r="H2588" i="7"/>
  <c r="H985" i="7"/>
  <c r="H1115" i="7"/>
  <c r="H844" i="7"/>
  <c r="H2029" i="7"/>
  <c r="H214" i="7"/>
  <c r="H1763" i="7"/>
  <c r="H427" i="7"/>
  <c r="H1977" i="7"/>
  <c r="H2381" i="7"/>
  <c r="H1963" i="7"/>
  <c r="H1023" i="7"/>
  <c r="H1041" i="7"/>
  <c r="H296" i="7"/>
  <c r="H278" i="7"/>
  <c r="H1636" i="7"/>
  <c r="H2307" i="7"/>
  <c r="H1870" i="7"/>
  <c r="H2417" i="7"/>
  <c r="H2416" i="7"/>
  <c r="H426" i="7"/>
  <c r="H1869" i="7"/>
  <c r="H1580" i="7"/>
  <c r="H1868" i="7"/>
  <c r="H1619" i="7"/>
  <c r="H1724" i="7"/>
  <c r="H32" i="7"/>
  <c r="H1082" i="7"/>
  <c r="H1315" i="7"/>
  <c r="H425" i="7"/>
  <c r="H1314" i="7"/>
  <c r="H1419" i="7"/>
  <c r="H1981" i="7"/>
  <c r="H256" i="7"/>
  <c r="H568" i="7"/>
  <c r="H424" i="7"/>
  <c r="H1867" i="7"/>
  <c r="H2028" i="7"/>
  <c r="H2088" i="7"/>
  <c r="H346" i="7"/>
  <c r="H2306" i="7"/>
  <c r="H2129" i="7"/>
  <c r="H1418" i="7"/>
  <c r="H2201" i="7"/>
  <c r="H829" i="7"/>
  <c r="H2654" i="7"/>
  <c r="H880" i="7"/>
  <c r="H1451" i="7"/>
  <c r="H853" i="7"/>
  <c r="H1374" i="7"/>
  <c r="H1450" i="7"/>
  <c r="H1283" i="7"/>
  <c r="H1335" i="7"/>
  <c r="H1334" i="7"/>
  <c r="H1022" i="7"/>
  <c r="H423" i="7"/>
  <c r="H2619" i="7"/>
  <c r="H422" i="7"/>
  <c r="H797" i="7"/>
  <c r="H815" i="7"/>
  <c r="H2261" i="7"/>
  <c r="H421" i="7"/>
  <c r="H869" i="7"/>
  <c r="H1692" i="7"/>
  <c r="H700" i="7"/>
  <c r="H420" i="7"/>
  <c r="H699" i="7"/>
  <c r="H419" i="7"/>
  <c r="H2354" i="7"/>
  <c r="H621" i="7"/>
  <c r="H1162" i="7"/>
  <c r="H321" i="7"/>
  <c r="H2350" i="7"/>
  <c r="H1502" i="7"/>
  <c r="H418" i="7"/>
  <c r="H417" i="7"/>
  <c r="H416" i="7"/>
  <c r="H1866" i="7"/>
  <c r="H1962" i="7"/>
  <c r="H415" i="7"/>
  <c r="H1778" i="7"/>
  <c r="H1081" i="7"/>
  <c r="H373" i="7"/>
  <c r="H1723" i="7"/>
  <c r="H213" i="7"/>
  <c r="H952" i="7"/>
  <c r="H984" i="7"/>
  <c r="H740" i="7"/>
  <c r="H64" i="7"/>
  <c r="H2400" i="7"/>
  <c r="H414" i="7"/>
  <c r="H155" i="7"/>
  <c r="H1044" i="7"/>
  <c r="H1080" i="7"/>
  <c r="H2217" i="7"/>
  <c r="H526" i="7"/>
  <c r="H85" i="7"/>
  <c r="H1191" i="7"/>
  <c r="H413" i="7"/>
  <c r="H560" i="7"/>
  <c r="H2554" i="7"/>
  <c r="H1865" i="7"/>
  <c r="H933" i="7"/>
  <c r="H31" i="7"/>
  <c r="H2565" i="7"/>
  <c r="H727" i="7"/>
  <c r="H2128" i="7"/>
  <c r="H2455" i="7"/>
  <c r="H698" i="7"/>
  <c r="H913" i="7"/>
  <c r="H255" i="7"/>
  <c r="H1864" i="7"/>
  <c r="H1579" i="7"/>
  <c r="H2429" i="7"/>
  <c r="H2454" i="7"/>
  <c r="H535" i="7"/>
  <c r="H861" i="7"/>
  <c r="H2630" i="7"/>
  <c r="H58" i="7"/>
  <c r="H997" i="7"/>
  <c r="H1388" i="7"/>
  <c r="H1387" i="7"/>
  <c r="H2105" i="7"/>
  <c r="H1863" i="7"/>
  <c r="H2444" i="7"/>
  <c r="H2526" i="7"/>
  <c r="H102" i="7"/>
  <c r="H961" i="7"/>
  <c r="H1417" i="7"/>
  <c r="H658" i="7"/>
  <c r="H2260" i="7"/>
  <c r="H2200" i="7"/>
  <c r="H74" i="7"/>
  <c r="H657" i="7"/>
  <c r="H1291" i="7"/>
  <c r="H412" i="7"/>
  <c r="H1681" i="7"/>
  <c r="H2448" i="7"/>
  <c r="H1021" i="7"/>
  <c r="H2380" i="7"/>
  <c r="H1995" i="7"/>
  <c r="H1994" i="7"/>
  <c r="H411" i="7"/>
  <c r="H410" i="7"/>
  <c r="H1862" i="7"/>
  <c r="H409" i="7"/>
  <c r="H2127" i="7"/>
  <c r="H1161" i="7"/>
  <c r="H543" i="7"/>
  <c r="H1578" i="7"/>
  <c r="H542" i="7"/>
  <c r="H1416" i="7"/>
  <c r="H1415" i="7"/>
  <c r="H2486" i="7"/>
  <c r="H408" i="7"/>
  <c r="H932" i="7"/>
  <c r="H10" i="7"/>
  <c r="H2607" i="7"/>
  <c r="H515" i="7"/>
  <c r="H1618" i="7"/>
  <c r="H1861" i="7"/>
  <c r="H1860" i="7"/>
  <c r="H1859" i="7"/>
  <c r="H879" i="7"/>
  <c r="H1333" i="7"/>
  <c r="H1020" i="7"/>
  <c r="H1635" i="7"/>
  <c r="H2379" i="7"/>
  <c r="H2305" i="7"/>
  <c r="H1160" i="7"/>
  <c r="H1373" i="7"/>
  <c r="H184" i="7"/>
  <c r="H720" i="7"/>
  <c r="H407" i="7"/>
  <c r="H2675" i="7"/>
  <c r="H796" i="7"/>
  <c r="H1707" i="7"/>
  <c r="H814" i="7"/>
  <c r="H406" i="7"/>
  <c r="H578" i="7"/>
  <c r="H2164" i="7"/>
  <c r="H2235" i="7"/>
  <c r="H405" i="7"/>
  <c r="H2587" i="7"/>
  <c r="H1858" i="7"/>
  <c r="H912" i="7"/>
  <c r="H2259" i="7"/>
  <c r="H1857" i="7"/>
  <c r="H345" i="7"/>
  <c r="H1040" i="7"/>
  <c r="H295" i="7"/>
  <c r="H277" i="7"/>
  <c r="H1617" i="7"/>
  <c r="H2210" i="7"/>
  <c r="H212" i="7"/>
  <c r="H1159" i="7"/>
  <c r="H183" i="7"/>
  <c r="H1856" i="7"/>
  <c r="H2163" i="7"/>
  <c r="H2673" i="7"/>
  <c r="H1855" i="7"/>
  <c r="H795" i="7"/>
  <c r="H813" i="7"/>
  <c r="H2618" i="7"/>
  <c r="H2507" i="7"/>
  <c r="H1655" i="7"/>
  <c r="H1471" i="7"/>
  <c r="H2066" i="7"/>
  <c r="H620" i="7"/>
  <c r="H1484" i="7"/>
  <c r="H1079" i="7"/>
  <c r="H404" i="7"/>
  <c r="H403" i="7"/>
  <c r="H1372" i="7"/>
  <c r="H2087" i="7"/>
  <c r="H1762" i="7"/>
  <c r="H211" i="7"/>
  <c r="H1238" i="7"/>
  <c r="H1313" i="7"/>
  <c r="H1961" i="7"/>
  <c r="H372" i="7"/>
  <c r="H294" i="7"/>
  <c r="H276" i="7"/>
  <c r="H2258" i="7"/>
  <c r="H2055" i="7"/>
  <c r="H402" i="7"/>
  <c r="H1158" i="7"/>
  <c r="H1543" i="7"/>
  <c r="H1616" i="7"/>
  <c r="H115" i="7"/>
  <c r="H310" i="7"/>
  <c r="H1347" i="7"/>
  <c r="H401" i="7"/>
  <c r="H1854" i="7"/>
  <c r="H2399" i="7"/>
  <c r="H582" i="7"/>
  <c r="H2485" i="7"/>
  <c r="H1853" i="7"/>
  <c r="H1852" i="7"/>
  <c r="H1600" i="7"/>
  <c r="H2484" i="7"/>
  <c r="H697" i="7"/>
  <c r="H1414" i="7"/>
  <c r="H1993" i="7"/>
  <c r="H696" i="7"/>
  <c r="H1851" i="7"/>
  <c r="H1577" i="7"/>
  <c r="H619" i="7"/>
  <c r="H1850" i="7"/>
  <c r="H1371" i="7"/>
  <c r="H1849" i="7"/>
  <c r="H1258" i="7"/>
  <c r="H182" i="7"/>
  <c r="H1848" i="7"/>
  <c r="H911" i="7"/>
  <c r="H833" i="7"/>
  <c r="H1114" i="7"/>
  <c r="H1501" i="7"/>
  <c r="H1157" i="7"/>
  <c r="H210" i="7"/>
  <c r="H1156" i="7"/>
  <c r="H1019" i="7"/>
  <c r="H1078" i="7"/>
  <c r="H2257" i="7"/>
  <c r="H503" i="7"/>
  <c r="H1759" i="7"/>
  <c r="H1312" i="7"/>
  <c r="H2304" i="7"/>
  <c r="H1960" i="7"/>
  <c r="H1542" i="7"/>
  <c r="H2378" i="7"/>
  <c r="H581" i="7"/>
  <c r="H1018" i="7"/>
  <c r="H2191" i="7"/>
  <c r="H275" i="7"/>
  <c r="H1847" i="7"/>
  <c r="H1846" i="7"/>
  <c r="H293" i="7"/>
  <c r="H254" i="7"/>
  <c r="H2653" i="7"/>
  <c r="H1187" i="7"/>
  <c r="H1691" i="7"/>
  <c r="H1845" i="7"/>
  <c r="H253" i="7"/>
  <c r="H1576" i="7"/>
  <c r="H2377" i="7"/>
  <c r="H1476" i="7"/>
  <c r="H1654" i="7"/>
  <c r="H514" i="7"/>
  <c r="H2162" i="7"/>
  <c r="H794" i="7"/>
  <c r="H1549" i="7"/>
  <c r="H812" i="7"/>
  <c r="H2639" i="7"/>
  <c r="H1531" i="7"/>
  <c r="H878" i="7"/>
  <c r="H1553" i="7"/>
  <c r="H2180" i="7"/>
  <c r="H181" i="7"/>
  <c r="H1370" i="7"/>
  <c r="H852" i="7"/>
  <c r="H931" i="7"/>
  <c r="H1332" i="7"/>
  <c r="H2199" i="7"/>
  <c r="H637" i="7"/>
  <c r="H1017" i="7"/>
  <c r="H734" i="7"/>
  <c r="H2256" i="7"/>
  <c r="H525" i="7"/>
  <c r="H2255" i="7"/>
  <c r="H2303" i="7"/>
  <c r="H2234" i="7"/>
  <c r="H2190" i="7"/>
  <c r="H1777" i="7"/>
  <c r="H2216" i="7"/>
  <c r="H618" i="7"/>
  <c r="H1449" i="7"/>
  <c r="H1844" i="7"/>
  <c r="H2424" i="7"/>
  <c r="H2349" i="7"/>
  <c r="H2086" i="7"/>
  <c r="H57" i="7"/>
  <c r="H371" i="7"/>
  <c r="H1138" i="7"/>
  <c r="H951" i="7"/>
  <c r="H1843" i="7"/>
  <c r="H983" i="7"/>
  <c r="H1758" i="7"/>
  <c r="H164" i="7"/>
  <c r="H1500" i="7"/>
  <c r="H1959" i="7"/>
  <c r="H2586" i="7"/>
  <c r="H967" i="7"/>
  <c r="H2585" i="7"/>
  <c r="H577" i="7"/>
  <c r="H320" i="7"/>
  <c r="H1155" i="7"/>
  <c r="H1653" i="7"/>
  <c r="H2506" i="7"/>
  <c r="H1992" i="7"/>
  <c r="H2652" i="7"/>
  <c r="H30" i="7"/>
  <c r="H1113" i="7"/>
  <c r="H1784" i="7"/>
  <c r="H1257" i="7"/>
  <c r="H1077" i="7"/>
  <c r="H1842" i="7"/>
  <c r="H2027" i="7"/>
  <c r="H1958" i="7"/>
  <c r="H400" i="7"/>
  <c r="H2703" i="7"/>
  <c r="H252" i="7"/>
  <c r="H1499" i="7"/>
  <c r="H1559" i="7"/>
  <c r="H1841" i="7"/>
  <c r="H2054" i="7"/>
  <c r="H1757" i="7"/>
  <c r="H1233" i="7"/>
  <c r="H370" i="7"/>
  <c r="H982" i="7"/>
  <c r="H2348" i="7"/>
  <c r="H617" i="7"/>
  <c r="H209" i="7"/>
  <c r="H1575" i="7"/>
  <c r="H2415" i="7"/>
  <c r="H1311" i="7"/>
  <c r="H2483" i="7"/>
  <c r="H1690" i="7"/>
  <c r="H2651" i="7"/>
  <c r="H1256" i="7"/>
  <c r="H1676" i="7"/>
  <c r="H1076" i="7"/>
  <c r="H84" i="7"/>
  <c r="H832" i="7"/>
  <c r="H1075" i="7"/>
  <c r="H2398" i="7"/>
  <c r="H1183" i="7"/>
  <c r="H2564" i="7"/>
  <c r="H2553" i="7"/>
  <c r="H1722" i="7"/>
  <c r="H559" i="7"/>
  <c r="H1190" i="7"/>
  <c r="H309" i="7"/>
  <c r="H1346" i="7"/>
  <c r="H1931" i="7"/>
  <c r="H56" i="7"/>
  <c r="H101" i="7"/>
  <c r="H534" i="7"/>
  <c r="H62" i="7"/>
  <c r="H2453" i="7"/>
  <c r="H2530" i="7"/>
  <c r="H29" i="7"/>
  <c r="H2443" i="7"/>
  <c r="H656" i="7"/>
  <c r="H1413" i="7"/>
  <c r="H1282" i="7"/>
  <c r="H849" i="7"/>
  <c r="H2126" i="7"/>
  <c r="H2606" i="7"/>
  <c r="H1672" i="7"/>
  <c r="H1736" i="7"/>
  <c r="H319" i="7"/>
  <c r="H764" i="7"/>
  <c r="H251" i="7"/>
  <c r="H1016" i="7"/>
  <c r="H338" i="7"/>
  <c r="H930" i="7"/>
  <c r="H929" i="7"/>
  <c r="H2302" i="7"/>
  <c r="H399" i="7"/>
  <c r="H2482" i="7"/>
  <c r="H9" i="7"/>
  <c r="H1112" i="7"/>
  <c r="H1369" i="7"/>
  <c r="H1368" i="7"/>
  <c r="H1133" i="7"/>
  <c r="H919" i="7"/>
  <c r="H180" i="7"/>
  <c r="H1615" i="7"/>
  <c r="H851" i="7"/>
  <c r="H2198" i="7"/>
  <c r="H2053" i="7"/>
  <c r="H1154" i="7"/>
  <c r="H2254" i="7"/>
  <c r="H2125" i="7"/>
  <c r="H1547" i="7"/>
  <c r="H208" i="7"/>
  <c r="H2215" i="7"/>
  <c r="H2085" i="7"/>
  <c r="H877" i="7"/>
  <c r="H2605" i="7"/>
  <c r="H1957" i="7"/>
  <c r="H1074" i="7"/>
  <c r="H2584" i="7"/>
  <c r="H2330" i="7"/>
  <c r="H369" i="7"/>
  <c r="H1756" i="7"/>
  <c r="H2044" i="7"/>
  <c r="H1776" i="7"/>
  <c r="H2481" i="7"/>
  <c r="H550" i="7"/>
  <c r="H1980" i="7"/>
  <c r="H1840" i="7"/>
  <c r="H83" i="7"/>
  <c r="H950" i="7"/>
  <c r="H793" i="7"/>
  <c r="H2698" i="7"/>
  <c r="H2161" i="7"/>
  <c r="H2006" i="7"/>
  <c r="H1498" i="7"/>
  <c r="H1839" i="7"/>
  <c r="H2505" i="7"/>
  <c r="H1198" i="7"/>
  <c r="H2504" i="7"/>
  <c r="H1073" i="7"/>
  <c r="H1310" i="7"/>
  <c r="H2650" i="7"/>
  <c r="H646" i="7"/>
  <c r="H2275" i="7"/>
  <c r="H398" i="7"/>
  <c r="H1072" i="7"/>
  <c r="H2124" i="7"/>
  <c r="H2123" i="7"/>
  <c r="H2122" i="7"/>
  <c r="H2121" i="7"/>
  <c r="H2120" i="7"/>
  <c r="H1536" i="7"/>
  <c r="H1412" i="7"/>
  <c r="H1433" i="7"/>
  <c r="H1838" i="7"/>
  <c r="H1614" i="7"/>
  <c r="H250" i="7"/>
  <c r="H1132" i="7"/>
  <c r="H2274" i="7"/>
  <c r="H397" i="7"/>
  <c r="H2273" i="7"/>
  <c r="H2684" i="7"/>
  <c r="H1111" i="7"/>
  <c r="H2347" i="7"/>
  <c r="H2346" i="7"/>
  <c r="H1530" i="7"/>
  <c r="H1667" i="7"/>
  <c r="H2376" i="7"/>
  <c r="H670" i="7"/>
  <c r="H2464" i="7"/>
  <c r="H179" i="7"/>
  <c r="H1837" i="7"/>
  <c r="H1574" i="7"/>
  <c r="H2253" i="7"/>
  <c r="H1217" i="7"/>
  <c r="H1735" i="7"/>
  <c r="H337" i="7"/>
  <c r="H1836" i="7"/>
  <c r="H1071" i="7"/>
  <c r="H811" i="7"/>
  <c r="H396" i="7"/>
  <c r="H2160" i="7"/>
  <c r="H2084" i="7"/>
  <c r="H2209" i="7"/>
  <c r="H55" i="7"/>
  <c r="H1634" i="7"/>
  <c r="H138" i="7"/>
  <c r="H1367" i="7"/>
  <c r="H1039" i="7"/>
  <c r="H616" i="7"/>
  <c r="H921" i="7"/>
  <c r="H395" i="7"/>
  <c r="H1956" i="7"/>
  <c r="H2345" i="7"/>
  <c r="H1755" i="7"/>
  <c r="H1153" i="7"/>
  <c r="H1613" i="7"/>
  <c r="H2480" i="7"/>
  <c r="H695" i="7"/>
  <c r="H274" i="7"/>
  <c r="H292" i="7"/>
  <c r="H2233" i="7"/>
  <c r="H1497" i="7"/>
  <c r="H1934" i="7"/>
  <c r="H1070" i="7"/>
  <c r="H2159" i="7"/>
  <c r="H2158" i="7"/>
  <c r="H2414" i="7"/>
  <c r="H1835" i="7"/>
  <c r="H842" i="7"/>
  <c r="H1309" i="7"/>
  <c r="H2649" i="7"/>
  <c r="H1721" i="7"/>
  <c r="H767" i="7"/>
  <c r="H1411" i="7"/>
  <c r="H1015" i="7"/>
  <c r="H513" i="7"/>
  <c r="H249" i="7"/>
  <c r="H2070" i="7"/>
  <c r="H2694" i="7"/>
  <c r="H2523" i="7"/>
  <c r="H2522" i="7"/>
  <c r="H1366" i="7"/>
  <c r="H1255" i="7"/>
  <c r="H2617" i="7"/>
  <c r="H178" i="7"/>
  <c r="H1834" i="7"/>
  <c r="H1448" i="7"/>
  <c r="H2375" i="7"/>
  <c r="H876" i="7"/>
  <c r="H2197" i="7"/>
  <c r="H2196" i="7"/>
  <c r="H755" i="7"/>
  <c r="H810" i="7"/>
  <c r="H792" i="7"/>
  <c r="H2252" i="7"/>
  <c r="H910" i="7"/>
  <c r="H615" i="7"/>
  <c r="H1152" i="7"/>
  <c r="H868" i="7"/>
  <c r="H1991" i="7"/>
  <c r="H1069" i="7"/>
  <c r="H776" i="7"/>
  <c r="H2083" i="7"/>
  <c r="H2583" i="7"/>
  <c r="H1281" i="7"/>
  <c r="H2683" i="7"/>
  <c r="H1754" i="7"/>
  <c r="H1775" i="7"/>
  <c r="H1833" i="7"/>
  <c r="H2208" i="7"/>
  <c r="H1308" i="7"/>
  <c r="H2682" i="7"/>
  <c r="H1955" i="7"/>
  <c r="H207" i="7"/>
  <c r="H949" i="7"/>
  <c r="H2648" i="7"/>
  <c r="H2301" i="7"/>
  <c r="H1254" i="7"/>
  <c r="H368" i="7"/>
  <c r="H1496" i="7"/>
  <c r="H928" i="7"/>
  <c r="H2463" i="7"/>
  <c r="H308" i="7"/>
  <c r="H114" i="7"/>
  <c r="H82" i="7"/>
  <c r="H2397" i="7"/>
  <c r="H1189" i="7"/>
  <c r="H1345" i="7"/>
  <c r="H1182" i="7"/>
  <c r="H558" i="7"/>
  <c r="H2552" i="7"/>
  <c r="H2563" i="7"/>
  <c r="H1573" i="7"/>
  <c r="H1203" i="7"/>
  <c r="H860" i="7"/>
  <c r="H694" i="7"/>
  <c r="H2452" i="7"/>
  <c r="H2043" i="7"/>
  <c r="H2440" i="7"/>
  <c r="H2529" i="7"/>
  <c r="H100" i="7"/>
  <c r="H655" i="7"/>
  <c r="H654" i="7"/>
  <c r="H996" i="7"/>
  <c r="H76" i="7"/>
  <c r="H2629" i="7"/>
  <c r="H1410" i="7"/>
  <c r="H248" i="7"/>
  <c r="H335" i="7"/>
  <c r="H1014" i="7"/>
  <c r="H553" i="7"/>
  <c r="H356" i="7"/>
  <c r="H2300" i="7"/>
  <c r="H318" i="7"/>
  <c r="H1280" i="7"/>
  <c r="H1279" i="7"/>
  <c r="H1680" i="7"/>
  <c r="H2104" i="7"/>
  <c r="H733" i="7"/>
  <c r="H2511" i="7"/>
  <c r="H2503" i="7"/>
  <c r="H1664" i="7"/>
  <c r="H636" i="7"/>
  <c r="H791" i="7"/>
  <c r="H2157" i="7"/>
  <c r="H1529" i="7"/>
  <c r="H2329" i="7"/>
  <c r="H809" i="7"/>
  <c r="H2251" i="7"/>
  <c r="H1151" i="7"/>
  <c r="H2052" i="7"/>
  <c r="H2250" i="7"/>
  <c r="H1612" i="7"/>
  <c r="H1519" i="7"/>
  <c r="H177" i="7"/>
  <c r="H1832" i="7"/>
  <c r="H1385" i="7"/>
  <c r="H968" i="7"/>
  <c r="H54" i="7"/>
  <c r="H1068" i="7"/>
  <c r="H2344" i="7"/>
  <c r="H394" i="7"/>
  <c r="H2582" i="7"/>
  <c r="H981" i="7"/>
  <c r="H1633" i="7"/>
  <c r="H1954" i="7"/>
  <c r="H1753" i="7"/>
  <c r="H206" i="7"/>
  <c r="H775" i="7"/>
  <c r="H1307" i="7"/>
  <c r="H2343" i="7"/>
  <c r="H1331" i="7"/>
  <c r="H830" i="7"/>
  <c r="H2374" i="7"/>
  <c r="H614" i="7"/>
  <c r="H1365" i="7"/>
  <c r="H875" i="7"/>
  <c r="H2065" i="7"/>
  <c r="H1495" i="7"/>
  <c r="H367" i="7"/>
  <c r="H291" i="7"/>
  <c r="H2647" i="7"/>
  <c r="H247" i="7"/>
  <c r="H273" i="7"/>
  <c r="H1523" i="7"/>
  <c r="H1572" i="7"/>
  <c r="H4" i="7"/>
  <c r="H2119" i="7"/>
  <c r="H1110" i="7"/>
  <c r="H2502" i="7"/>
  <c r="H2479" i="7"/>
  <c r="H2435" i="7"/>
  <c r="H1720" i="7"/>
  <c r="H2299" i="7"/>
  <c r="H1409" i="7"/>
  <c r="H2249" i="7"/>
  <c r="H1364" i="7"/>
  <c r="H673" i="7"/>
  <c r="H165" i="7"/>
  <c r="H909" i="7"/>
  <c r="H28" i="7"/>
  <c r="H1831" i="7"/>
  <c r="H1253" i="7"/>
  <c r="H1067" i="7"/>
  <c r="H1494" i="7"/>
  <c r="H355" i="7"/>
  <c r="H1216" i="7"/>
  <c r="H512" i="7"/>
  <c r="H1830" i="7"/>
  <c r="H2298" i="7"/>
  <c r="H1150" i="7"/>
  <c r="H393" i="7"/>
  <c r="H1306" i="7"/>
  <c r="H2646" i="7"/>
  <c r="H613" i="7"/>
  <c r="H1541" i="7"/>
  <c r="H1752" i="7"/>
  <c r="H205" i="7"/>
  <c r="H1237" i="7"/>
  <c r="H1013" i="7"/>
  <c r="H693" i="7"/>
  <c r="H272" i="7"/>
  <c r="H290" i="7"/>
  <c r="H1829" i="7"/>
  <c r="H246" i="7"/>
  <c r="H1953" i="7"/>
  <c r="H1828" i="7"/>
  <c r="H2413" i="7"/>
  <c r="H1252" i="7"/>
  <c r="H1827" i="7"/>
  <c r="H1571" i="7"/>
  <c r="H974" i="7"/>
  <c r="H176" i="7"/>
  <c r="H175" i="7"/>
  <c r="H2478" i="7"/>
  <c r="H1677" i="7"/>
  <c r="H573" i="7"/>
  <c r="H2373" i="7"/>
  <c r="H1570" i="7"/>
  <c r="H1933" i="7"/>
  <c r="H2156" i="7"/>
  <c r="H2372" i="7"/>
  <c r="H392" i="7"/>
  <c r="H1663" i="7"/>
  <c r="H2672" i="7"/>
  <c r="H790" i="7"/>
  <c r="H808" i="7"/>
  <c r="H1012" i="7"/>
  <c r="H1552" i="7"/>
  <c r="H754" i="7"/>
  <c r="H927" i="7"/>
  <c r="H1109" i="7"/>
  <c r="H511" i="7"/>
  <c r="H126" i="7"/>
  <c r="H354" i="7"/>
  <c r="H1363" i="7"/>
  <c r="H1826" i="7"/>
  <c r="H888" i="7"/>
  <c r="H149" i="7"/>
  <c r="H692" i="7"/>
  <c r="H2005" i="7"/>
  <c r="H948" i="7"/>
  <c r="H2179" i="7"/>
  <c r="H174" i="7"/>
  <c r="H2371" i="7"/>
  <c r="H2581" i="7"/>
  <c r="H366" i="7"/>
  <c r="H1066" i="7"/>
  <c r="H1952" i="7"/>
  <c r="H1278" i="7"/>
  <c r="H204" i="7"/>
  <c r="H1825" i="7"/>
  <c r="H1751" i="7"/>
  <c r="H344" i="7"/>
  <c r="H1149" i="7"/>
  <c r="H2051" i="7"/>
  <c r="H1824" i="7"/>
  <c r="H1065" i="7"/>
  <c r="H1823" i="7"/>
  <c r="H1822" i="7"/>
  <c r="H2248" i="7"/>
  <c r="H1522" i="7"/>
  <c r="H1215" i="7"/>
  <c r="H391" i="7"/>
  <c r="H612" i="7"/>
  <c r="H2297" i="7"/>
  <c r="H1493" i="7"/>
  <c r="H1305" i="7"/>
  <c r="H774" i="7"/>
  <c r="H2501" i="7"/>
  <c r="H1108" i="7"/>
  <c r="H2645" i="7"/>
  <c r="H1064" i="7"/>
  <c r="H2477" i="7"/>
  <c r="H390" i="7"/>
  <c r="H596" i="7"/>
  <c r="H2118" i="7"/>
  <c r="H245" i="7"/>
  <c r="H1569" i="7"/>
  <c r="H1408" i="7"/>
  <c r="H27" i="7"/>
  <c r="H2296" i="7"/>
  <c r="H1232" i="7"/>
  <c r="H1131" i="7"/>
  <c r="H1277" i="7"/>
  <c r="H575" i="7"/>
  <c r="H1632" i="7"/>
  <c r="H789" i="7"/>
  <c r="H2155" i="7"/>
  <c r="H807" i="7"/>
  <c r="H2074" i="7"/>
  <c r="H2328" i="7"/>
  <c r="H2189" i="7"/>
  <c r="H1330" i="7"/>
  <c r="H1329" i="7"/>
  <c r="H314" i="7"/>
  <c r="H557" i="7"/>
  <c r="H2551" i="7"/>
  <c r="H2370" i="7"/>
  <c r="H2320" i="7"/>
  <c r="H2396" i="7"/>
  <c r="H113" i="7"/>
  <c r="H1344" i="7"/>
  <c r="H1181" i="7"/>
  <c r="H2434" i="7"/>
  <c r="H2562" i="7"/>
  <c r="H137" i="7"/>
  <c r="H1251" i="7"/>
  <c r="H926" i="7"/>
  <c r="H1362" i="7"/>
  <c r="H1063" i="7"/>
  <c r="H2295" i="7"/>
  <c r="H389" i="7"/>
  <c r="H1744" i="7"/>
  <c r="H125" i="7"/>
  <c r="H1011" i="7"/>
  <c r="H1107" i="7"/>
  <c r="H173" i="7"/>
  <c r="H148" i="7"/>
  <c r="H691" i="7"/>
  <c r="H690" i="7"/>
  <c r="H689" i="7"/>
  <c r="H688" i="7"/>
  <c r="H687" i="7"/>
  <c r="H686" i="7"/>
  <c r="H685" i="7"/>
  <c r="H1148" i="7"/>
  <c r="H684" i="7"/>
  <c r="H683" i="7"/>
  <c r="H848" i="7"/>
  <c r="H682" i="7"/>
  <c r="H681" i="7"/>
  <c r="H1611" i="7"/>
  <c r="H2004" i="7"/>
  <c r="H136" i="7"/>
  <c r="H135" i="7"/>
  <c r="H2207" i="7"/>
  <c r="H2247" i="7"/>
  <c r="H2580" i="7"/>
  <c r="H365" i="7"/>
  <c r="H2624" i="7"/>
  <c r="H980" i="7"/>
  <c r="H1821" i="7"/>
  <c r="H1820" i="7"/>
  <c r="H2117" i="7"/>
  <c r="H1774" i="7"/>
  <c r="H271" i="7"/>
  <c r="H289" i="7"/>
  <c r="H2476" i="7"/>
  <c r="H502" i="7"/>
  <c r="H1951" i="7"/>
  <c r="H1214" i="7"/>
  <c r="H2342" i="7"/>
  <c r="H203" i="7"/>
  <c r="H1750" i="7"/>
  <c r="H1568" i="7"/>
  <c r="H1492" i="7"/>
  <c r="H611" i="7"/>
  <c r="H2462" i="7"/>
  <c r="H1819" i="7"/>
  <c r="H680" i="7"/>
  <c r="H1818" i="7"/>
  <c r="H1817" i="7"/>
  <c r="H773" i="7"/>
  <c r="H1567" i="7"/>
  <c r="H388" i="7"/>
  <c r="H1062" i="7"/>
  <c r="H1304" i="7"/>
  <c r="H1491" i="7"/>
  <c r="H1816" i="7"/>
  <c r="H2412" i="7"/>
  <c r="H2644" i="7"/>
  <c r="H1815" i="7"/>
  <c r="H1814" i="7"/>
  <c r="H109" i="7"/>
  <c r="H26" i="7"/>
  <c r="H595" i="7"/>
  <c r="H1719" i="7"/>
  <c r="H567" i="7"/>
  <c r="H1566" i="7"/>
  <c r="H244" i="7"/>
  <c r="H1407" i="7"/>
  <c r="H1631" i="7"/>
  <c r="H653" i="7"/>
  <c r="H230" i="7"/>
  <c r="H1813" i="7"/>
  <c r="H2294" i="7"/>
  <c r="H2445" i="7"/>
  <c r="H2542" i="7"/>
  <c r="H1010" i="7"/>
  <c r="H2293" i="7"/>
  <c r="H925" i="7"/>
  <c r="H2541" i="7"/>
  <c r="H652" i="7"/>
  <c r="H651" i="7"/>
  <c r="H53" i="7"/>
  <c r="H2451" i="7"/>
  <c r="H1202" i="7"/>
  <c r="H2525" i="7"/>
  <c r="H859" i="7"/>
  <c r="H907" i="7"/>
  <c r="H533" i="7"/>
  <c r="H650" i="7"/>
  <c r="H1201" i="7"/>
  <c r="H885" i="7"/>
  <c r="H1361" i="7"/>
  <c r="H172" i="7"/>
  <c r="H1671" i="7"/>
  <c r="H1250" i="7"/>
  <c r="H1147" i="7"/>
  <c r="H1812" i="7"/>
  <c r="H874" i="7"/>
  <c r="H1610" i="7"/>
  <c r="H908" i="7"/>
  <c r="H2246" i="7"/>
  <c r="H202" i="7"/>
  <c r="H1146" i="7"/>
  <c r="H1490" i="7"/>
  <c r="H2245" i="7"/>
  <c r="H2341" i="7"/>
  <c r="H2604" i="7"/>
  <c r="H1061" i="7"/>
  <c r="H1060" i="7"/>
  <c r="H2500" i="7"/>
  <c r="H2499" i="7"/>
  <c r="H2116" i="7"/>
  <c r="H387" i="7"/>
  <c r="H1950" i="7"/>
  <c r="H1718" i="7"/>
  <c r="H2579" i="7"/>
  <c r="H2082" i="7"/>
  <c r="H364" i="7"/>
  <c r="H947" i="7"/>
  <c r="H2154" i="7"/>
  <c r="H1439" i="7"/>
  <c r="H753" i="7"/>
  <c r="H719" i="7"/>
  <c r="H147" i="7"/>
  <c r="H806" i="7"/>
  <c r="H788" i="7"/>
  <c r="H1213" i="7"/>
  <c r="H772" i="7"/>
  <c r="H332" i="7"/>
  <c r="H2272" i="7"/>
  <c r="H1565" i="7"/>
  <c r="H3" i="7"/>
  <c r="H1303" i="7"/>
  <c r="G1059" i="7"/>
  <c r="H2643" i="7"/>
  <c r="H841" i="7"/>
  <c r="H1262" i="7"/>
  <c r="H1630" i="7"/>
  <c r="H1058" i="7"/>
  <c r="H1717" i="7"/>
  <c r="H551" i="7"/>
  <c r="H1716" i="7"/>
  <c r="H1602" i="7"/>
  <c r="H2681" i="7"/>
  <c r="H1406" i="7"/>
  <c r="H1405" i="7"/>
  <c r="H1535" i="7"/>
  <c r="H243" i="7"/>
  <c r="H25" i="7"/>
  <c r="H2292" i="7"/>
  <c r="H1609" i="7"/>
  <c r="H1360" i="7"/>
  <c r="H2229" i="7"/>
  <c r="H718" i="7"/>
  <c r="H787" i="7"/>
  <c r="H2475" i="7"/>
  <c r="H2153" i="7"/>
  <c r="H1528" i="7"/>
  <c r="H288" i="7"/>
  <c r="H524" i="7"/>
  <c r="H2195" i="7"/>
  <c r="H1811" i="7"/>
  <c r="H1810" i="7"/>
  <c r="H1809" i="7"/>
  <c r="H1808" i="7"/>
  <c r="H386" i="7"/>
  <c r="H1038" i="7"/>
  <c r="H1009" i="7"/>
  <c r="H124" i="7"/>
  <c r="H2291" i="7"/>
  <c r="H2178" i="7"/>
  <c r="H893" i="7"/>
  <c r="H52" i="7"/>
  <c r="H2115" i="7"/>
  <c r="H171" i="7"/>
  <c r="H2143" i="7"/>
  <c r="H1145" i="7"/>
  <c r="H2050" i="7"/>
  <c r="H2369" i="7"/>
  <c r="H1949" i="7"/>
  <c r="H1212" i="7"/>
  <c r="H2423" i="7"/>
  <c r="H924" i="7"/>
  <c r="H2340" i="7"/>
  <c r="H610" i="7"/>
  <c r="H343" i="7"/>
  <c r="H1749" i="7"/>
  <c r="H1807" i="7"/>
  <c r="H2578" i="7"/>
  <c r="H1106" i="7"/>
  <c r="H2206" i="7"/>
  <c r="H2474" i="7"/>
  <c r="H229" i="7"/>
  <c r="H2081" i="7"/>
  <c r="H1483" i="7"/>
  <c r="H1057" i="7"/>
  <c r="H1608" i="7"/>
  <c r="H363" i="7"/>
  <c r="H2411" i="7"/>
  <c r="H1302" i="7"/>
  <c r="H270" i="7"/>
  <c r="H242" i="7"/>
  <c r="H771" i="7"/>
  <c r="H641" i="7"/>
  <c r="H1715" i="7"/>
  <c r="H1564" i="7"/>
  <c r="H1276" i="7"/>
  <c r="H1404" i="7"/>
  <c r="H1275" i="7"/>
  <c r="H2290" i="7"/>
  <c r="H1268" i="7"/>
  <c r="H2407" i="7"/>
  <c r="H2395" i="7"/>
  <c r="H2473" i="7"/>
  <c r="H1343" i="7"/>
  <c r="H1180" i="7"/>
  <c r="H81" i="7"/>
  <c r="H307" i="7"/>
  <c r="H556" i="7"/>
  <c r="H2550" i="7"/>
  <c r="H1806" i="7"/>
  <c r="H2561" i="7"/>
  <c r="H1359" i="7"/>
  <c r="H1805" i="7"/>
  <c r="H1249" i="7"/>
  <c r="H1008" i="7"/>
  <c r="H170" i="7"/>
  <c r="H2368" i="7"/>
  <c r="H2289" i="7"/>
  <c r="H2693" i="7"/>
  <c r="H732" i="7"/>
  <c r="H2152" i="7"/>
  <c r="H146" i="7"/>
  <c r="H2692" i="7"/>
  <c r="H8" i="7"/>
  <c r="H1629" i="7"/>
  <c r="H1527" i="7"/>
  <c r="H2026" i="7"/>
  <c r="H786" i="7"/>
  <c r="H385" i="7"/>
  <c r="H717" i="7"/>
  <c r="H634" i="7"/>
  <c r="H1056" i="7"/>
  <c r="H867" i="7"/>
  <c r="H1948" i="7"/>
  <c r="H1769" i="7"/>
  <c r="H201" i="7"/>
  <c r="H2601" i="7"/>
  <c r="H642" i="7"/>
  <c r="H2244" i="7"/>
  <c r="H1144" i="7"/>
  <c r="H1607" i="7"/>
  <c r="H2080" i="7"/>
  <c r="H752" i="7"/>
  <c r="H770" i="7"/>
  <c r="H1447" i="7"/>
  <c r="H1211" i="7"/>
  <c r="H609" i="7"/>
  <c r="H679" i="7"/>
  <c r="H342" i="7"/>
  <c r="H2577" i="7"/>
  <c r="H362" i="7"/>
  <c r="H1105" i="7"/>
  <c r="H2517" i="7"/>
  <c r="H2232" i="7"/>
  <c r="H1055" i="7"/>
  <c r="H1489" i="7"/>
  <c r="H2623" i="7"/>
  <c r="H2114" i="7"/>
  <c r="H24" i="7"/>
  <c r="H594" i="7"/>
  <c r="H1301" i="7"/>
  <c r="H1242" i="7"/>
  <c r="H1104" i="7"/>
  <c r="H2113" i="7"/>
  <c r="H510" i="7"/>
  <c r="H2112" i="7"/>
  <c r="H2111" i="7"/>
  <c r="H678" i="7"/>
  <c r="H1130" i="7"/>
  <c r="H2691" i="7"/>
  <c r="H2690" i="7"/>
  <c r="H1403" i="7"/>
  <c r="H1402" i="7"/>
  <c r="H241" i="7"/>
  <c r="H1563" i="7"/>
  <c r="H1556" i="7"/>
  <c r="H2288" i="7"/>
  <c r="H2543" i="7"/>
  <c r="H1804" i="7"/>
  <c r="H99" i="7"/>
  <c r="H98" i="7"/>
  <c r="H1714" i="7"/>
  <c r="H2450" i="7"/>
  <c r="H384" i="7"/>
  <c r="H858" i="7"/>
  <c r="H1200" i="7"/>
  <c r="H2428" i="7"/>
  <c r="H2439" i="7"/>
  <c r="H906" i="7"/>
  <c r="H48" i="7"/>
  <c r="H649" i="7"/>
  <c r="H541" i="7"/>
  <c r="H2103" i="7"/>
  <c r="H509" i="7"/>
  <c r="H2367" i="7"/>
  <c r="H1007" i="7"/>
  <c r="H123" i="7"/>
  <c r="H552" i="7"/>
  <c r="H2287" i="7"/>
  <c r="H1628" i="7"/>
  <c r="H887" i="7"/>
  <c r="H2689" i="7"/>
  <c r="H47" i="7"/>
  <c r="H1248" i="7"/>
  <c r="H7" i="7"/>
  <c r="H1803" i="7"/>
  <c r="H228" i="7"/>
  <c r="H383" i="7"/>
  <c r="H227" i="7"/>
  <c r="H1358" i="7"/>
  <c r="H1446" i="7"/>
  <c r="H1445" i="7"/>
  <c r="H1947" i="7"/>
  <c r="H1748" i="7"/>
  <c r="H1438" i="7"/>
  <c r="H2151" i="7"/>
  <c r="H2064" i="7"/>
  <c r="H1054" i="7"/>
  <c r="H1518" i="7"/>
  <c r="H979" i="7"/>
  <c r="H80" i="7"/>
  <c r="H2079" i="7"/>
  <c r="H1773" i="7"/>
  <c r="H716" i="7"/>
  <c r="H361" i="7"/>
  <c r="H2576" i="7"/>
  <c r="H2671" i="7"/>
  <c r="H2214" i="7"/>
  <c r="H785" i="7"/>
  <c r="H805" i="7"/>
  <c r="H145" i="7"/>
  <c r="H1706" i="7"/>
  <c r="H1526" i="7"/>
  <c r="H1357" i="7"/>
  <c r="H1210" i="7"/>
  <c r="H169" i="7"/>
  <c r="H1444" i="7"/>
  <c r="H2339" i="7"/>
  <c r="H1443" i="7"/>
  <c r="H2042" i="7"/>
  <c r="H1053" i="7"/>
  <c r="H608" i="7"/>
  <c r="H769" i="7"/>
  <c r="H287" i="7"/>
  <c r="H269" i="7"/>
  <c r="H240" i="7"/>
  <c r="H1488" i="7"/>
  <c r="H1802" i="7"/>
  <c r="H1487" i="7"/>
  <c r="H1143" i="7"/>
  <c r="H2243" i="7"/>
  <c r="H46" i="7"/>
  <c r="H2049" i="7"/>
  <c r="H840" i="7"/>
  <c r="H1606" i="7"/>
  <c r="H2011" i="7"/>
  <c r="H1274" i="7"/>
  <c r="H1801" i="7"/>
  <c r="H1800" i="7"/>
  <c r="H2063" i="7"/>
  <c r="H23" i="7"/>
  <c r="H382" i="7"/>
  <c r="H1300" i="7"/>
  <c r="H1713" i="7"/>
  <c r="H2615" i="7"/>
  <c r="H2472" i="7"/>
  <c r="H122" i="7"/>
  <c r="H22" i="7"/>
  <c r="H607" i="7"/>
  <c r="H1401" i="7"/>
  <c r="H1990" i="7"/>
  <c r="H508" i="7"/>
  <c r="H540" i="7"/>
  <c r="H2471" i="7"/>
  <c r="H1712" i="7"/>
  <c r="H6" i="7"/>
  <c r="H2286" i="7"/>
  <c r="H1006" i="7"/>
  <c r="H1627" i="7"/>
  <c r="H121" i="7"/>
  <c r="H1356" i="7"/>
  <c r="H672" i="7"/>
  <c r="H1652" i="7"/>
  <c r="H2366" i="7"/>
  <c r="H1052" i="7"/>
  <c r="H1051" i="7"/>
  <c r="H144" i="7"/>
  <c r="H2575" i="7"/>
  <c r="H268" i="7"/>
  <c r="H286" i="7"/>
  <c r="H1486" i="7"/>
  <c r="H1209" i="7"/>
  <c r="H1946" i="7"/>
  <c r="H200" i="7"/>
  <c r="H1747" i="7"/>
  <c r="H239" i="7"/>
  <c r="H2242" i="7"/>
  <c r="H1142" i="7"/>
  <c r="H2365" i="7"/>
  <c r="H1299" i="7"/>
  <c r="H2516" i="7"/>
  <c r="H1799" i="7"/>
  <c r="H1798" i="7"/>
  <c r="H1689" i="7"/>
  <c r="H1241" i="7"/>
  <c r="H2364" i="7"/>
  <c r="H677" i="7"/>
  <c r="H45" i="7"/>
  <c r="H507" i="7"/>
  <c r="H2285" i="7"/>
  <c r="H1797" i="7"/>
  <c r="H2470" i="7"/>
  <c r="H1005" i="7"/>
  <c r="H2469" i="7"/>
  <c r="H120" i="7"/>
  <c r="H1796" i="7"/>
  <c r="H873" i="7"/>
  <c r="H2284" i="7"/>
  <c r="H2188" i="7"/>
  <c r="H1795" i="7"/>
  <c r="H1562" i="7"/>
  <c r="H381" i="7"/>
  <c r="H923" i="7"/>
  <c r="H1050" i="7"/>
  <c r="H1794" i="7"/>
  <c r="H1103" i="7"/>
  <c r="H2363" i="7"/>
  <c r="H380" i="7"/>
  <c r="H1355" i="7"/>
  <c r="H2110" i="7"/>
  <c r="H2688" i="7"/>
  <c r="H2687" i="7"/>
  <c r="H1437" i="7"/>
  <c r="H640" i="7"/>
  <c r="H2150" i="7"/>
  <c r="H79" i="7"/>
  <c r="H2177" i="7"/>
  <c r="H2176" i="7"/>
  <c r="H2670" i="7"/>
  <c r="H784" i="7"/>
  <c r="H2078" i="7"/>
  <c r="H804" i="7"/>
  <c r="H1945" i="7"/>
  <c r="H199" i="7"/>
  <c r="H2574" i="7"/>
  <c r="H163" i="7"/>
  <c r="H2622" i="7"/>
  <c r="H946" i="7"/>
  <c r="H768" i="7"/>
  <c r="H606" i="7"/>
  <c r="H1208" i="7"/>
  <c r="H360" i="7"/>
  <c r="H1793" i="7"/>
  <c r="H1944" i="7"/>
  <c r="H2338" i="7"/>
  <c r="H341" i="7"/>
  <c r="H676" i="7"/>
  <c r="H1989" i="7"/>
  <c r="H1485" i="7"/>
  <c r="H143" i="7"/>
  <c r="H2241" i="7"/>
  <c r="H1298" i="7"/>
  <c r="H902" i="7"/>
  <c r="H715" i="7"/>
  <c r="H1792" i="7"/>
  <c r="H379" i="7"/>
  <c r="H1791" i="7"/>
  <c r="H2642" i="7"/>
  <c r="H2194" i="7"/>
  <c r="H973" i="7"/>
  <c r="H1988" i="7"/>
  <c r="H1141" i="7"/>
  <c r="H669" i="7"/>
  <c r="H317" i="7"/>
  <c r="H2048" i="7"/>
  <c r="H1442" i="7"/>
  <c r="H1342" i="7"/>
  <c r="H1790" i="7"/>
  <c r="H2549" i="7"/>
  <c r="H21" i="7"/>
  <c r="H1247" i="7"/>
  <c r="H1746" i="7"/>
  <c r="H2010" i="7"/>
  <c r="H2109" i="7"/>
  <c r="H1711" i="7"/>
  <c r="H2394" i="7"/>
  <c r="H1394" i="7"/>
  <c r="H1341" i="7"/>
  <c r="H2560" i="7"/>
  <c r="H972" i="7"/>
  <c r="H2045" i="7"/>
  <c r="H238" i="7"/>
  <c r="H555" i="7"/>
  <c r="H1049" i="7"/>
  <c r="H1177" i="7"/>
  <c r="H2680" i="7"/>
  <c r="H1400" i="7"/>
  <c r="H566" i="7"/>
  <c r="H1273" i="7"/>
  <c r="H1272" i="7"/>
  <c r="H506" i="7"/>
  <c r="H2468" i="7"/>
  <c r="H2175" i="7"/>
  <c r="H1561" i="7"/>
  <c r="H638" i="7"/>
  <c r="H523" i="7"/>
  <c r="H1246" i="7"/>
  <c r="H2461" i="7"/>
  <c r="H751" i="7"/>
  <c r="H142" i="7"/>
  <c r="H68" i="7"/>
  <c r="H2327" i="7"/>
  <c r="H714" i="7"/>
  <c r="H1245" i="7"/>
  <c r="H1534" i="7"/>
  <c r="H783" i="7"/>
  <c r="H226" i="7"/>
  <c r="H803" i="7"/>
  <c r="H1789" i="7"/>
  <c r="H2149" i="7"/>
  <c r="H67" i="7"/>
  <c r="H1987" i="7"/>
  <c r="H1788" i="7"/>
  <c r="H2362" i="7"/>
  <c r="H1354" i="7"/>
  <c r="G2283" i="7"/>
  <c r="G2314" i="7" s="1"/>
  <c r="H2573" i="7"/>
  <c r="H108" i="7"/>
  <c r="H119" i="7"/>
  <c r="H1004" i="7"/>
  <c r="H729" i="7"/>
  <c r="H2025" i="7"/>
  <c r="H359" i="7"/>
  <c r="H2213" i="7"/>
  <c r="H1772" i="7"/>
  <c r="H1745" i="7"/>
  <c r="H731" i="7"/>
  <c r="H198" i="7"/>
  <c r="H922" i="7"/>
  <c r="H1943" i="7"/>
  <c r="H2077" i="7"/>
  <c r="H2231" i="7"/>
  <c r="H107" i="7"/>
  <c r="H1140" i="7"/>
  <c r="H2240" i="7"/>
  <c r="H839" i="7"/>
  <c r="H168" i="7"/>
  <c r="H1207" i="7"/>
  <c r="H2422" i="7"/>
  <c r="H605" i="7"/>
  <c r="H1605" i="7"/>
  <c r="H900" i="7"/>
  <c r="H1651" i="7"/>
  <c r="H1102" i="7"/>
  <c r="H2410" i="7"/>
  <c r="H1787" i="7"/>
  <c r="H1688" i="7"/>
  <c r="H1297" i="7"/>
  <c r="H1000" i="7"/>
  <c r="H999" i="7"/>
  <c r="H20" i="7"/>
  <c r="H675" i="7"/>
  <c r="H1048" i="7"/>
  <c r="H766" i="7"/>
  <c r="H285" i="7"/>
  <c r="H267" i="7"/>
  <c r="H234" i="7"/>
  <c r="E3184" i="8"/>
  <c r="H3182" i="8"/>
  <c r="H3181" i="8"/>
  <c r="H3180" i="8"/>
  <c r="H3179" i="8"/>
  <c r="H3178" i="8"/>
  <c r="H3177" i="8"/>
  <c r="H1014" i="8"/>
  <c r="H1993" i="8"/>
  <c r="H1449" i="8"/>
  <c r="H241" i="8"/>
  <c r="H1564" i="8"/>
  <c r="H2088" i="8"/>
  <c r="H1937" i="8"/>
  <c r="H709" i="8"/>
  <c r="H2817" i="8"/>
  <c r="H2346" i="8"/>
  <c r="H1315" i="8"/>
  <c r="H2780" i="8"/>
  <c r="H644" i="8"/>
  <c r="G807" i="8"/>
  <c r="H807" i="8" s="1"/>
  <c r="H976" i="8"/>
  <c r="H1798" i="8"/>
  <c r="H2105" i="8"/>
  <c r="H567" i="8"/>
  <c r="H1992" i="8"/>
  <c r="H2596" i="8"/>
  <c r="H2790" i="8"/>
  <c r="H2324" i="8"/>
  <c r="H2856" i="8"/>
  <c r="H1752" i="8"/>
  <c r="H1036" i="8"/>
  <c r="H586" i="8"/>
  <c r="H923" i="8"/>
  <c r="H2557" i="8"/>
  <c r="H2556" i="8"/>
  <c r="H1657" i="8"/>
  <c r="H832" i="8"/>
  <c r="H3078" i="8"/>
  <c r="H2300" i="8"/>
  <c r="H114" i="8"/>
  <c r="H2193" i="8"/>
  <c r="H2813" i="8"/>
  <c r="H1112" i="8"/>
  <c r="H2432" i="8"/>
  <c r="H2257" i="8"/>
  <c r="H540" i="8"/>
  <c r="H1060" i="8"/>
  <c r="H2508" i="8"/>
  <c r="H1013" i="8"/>
  <c r="H1417" i="8"/>
  <c r="H2751" i="8"/>
  <c r="H1211" i="8"/>
  <c r="H1490" i="8"/>
  <c r="H1630" i="8"/>
  <c r="H3027" i="8"/>
  <c r="H3055" i="8"/>
  <c r="H1192" i="8"/>
  <c r="H1093" i="8"/>
  <c r="H1959" i="8"/>
  <c r="H2956" i="8"/>
  <c r="H171" i="8"/>
  <c r="H3156" i="8"/>
  <c r="H1936" i="8"/>
  <c r="H1280" i="8"/>
  <c r="H354" i="8"/>
  <c r="H2633" i="8"/>
  <c r="H3125" i="8"/>
  <c r="H548" i="8"/>
  <c r="H2165" i="8"/>
  <c r="H963" i="8"/>
  <c r="H2920" i="8"/>
  <c r="H146" i="8"/>
  <c r="H3124" i="8"/>
  <c r="H1461" i="8"/>
  <c r="H596" i="8"/>
  <c r="H539" i="8"/>
  <c r="H741" i="8"/>
  <c r="H145" i="8"/>
  <c r="H1201" i="8"/>
  <c r="H2514" i="8"/>
  <c r="H136" i="8"/>
  <c r="H107" i="8"/>
  <c r="H2983" i="8"/>
  <c r="H1232" i="8"/>
  <c r="H538" i="8"/>
  <c r="H17" i="8"/>
  <c r="H2020" i="8"/>
  <c r="H2312" i="8"/>
  <c r="H2750" i="8"/>
  <c r="H573" i="8"/>
  <c r="H986" i="8"/>
  <c r="H2070" i="8"/>
  <c r="H2069" i="8"/>
  <c r="H1991" i="8"/>
  <c r="H1448" i="8"/>
  <c r="H1272" i="8"/>
  <c r="H1035" i="8"/>
  <c r="H1799" i="8"/>
  <c r="H1580" i="8"/>
  <c r="H2595" i="8"/>
  <c r="H1563" i="8"/>
  <c r="H1826" i="8"/>
  <c r="H922" i="8"/>
  <c r="H1521" i="8"/>
  <c r="H2789" i="8"/>
  <c r="H898" i="8"/>
  <c r="H1797" i="8"/>
  <c r="H2460" i="8"/>
  <c r="H2779" i="8"/>
  <c r="H878" i="8"/>
  <c r="H877" i="8"/>
  <c r="H1163" i="8"/>
  <c r="H1314" i="8"/>
  <c r="H2719" i="8"/>
  <c r="H240" i="8"/>
  <c r="H1162" i="8"/>
  <c r="H329" i="8"/>
  <c r="H1157" i="8"/>
  <c r="H537" i="8"/>
  <c r="H1751" i="8"/>
  <c r="H2990" i="8"/>
  <c r="H3006" i="8"/>
  <c r="H97" i="8"/>
  <c r="H1712" i="8"/>
  <c r="H1339" i="8"/>
  <c r="H2960" i="8"/>
  <c r="H2443" i="8"/>
  <c r="H2131" i="8"/>
  <c r="H1699" i="8"/>
  <c r="H1455" i="8"/>
  <c r="H536" i="8"/>
  <c r="H2365" i="8"/>
  <c r="H2877" i="8"/>
  <c r="H1454" i="8"/>
  <c r="H2594" i="8"/>
  <c r="H1453" i="8"/>
  <c r="H1535" i="8"/>
  <c r="H2668" i="8"/>
  <c r="H2827" i="8"/>
  <c r="H2810" i="8"/>
  <c r="H2299" i="8"/>
  <c r="H3054" i="8"/>
  <c r="H2087" i="8"/>
  <c r="H1589" i="8"/>
  <c r="H1629" i="8"/>
  <c r="H2256" i="8"/>
  <c r="H3026" i="8"/>
  <c r="H2255" i="8"/>
  <c r="H185" i="8"/>
  <c r="H2431" i="8"/>
  <c r="H2192" i="8"/>
  <c r="H3112" i="8"/>
  <c r="H2019" i="8"/>
  <c r="H1935" i="8"/>
  <c r="H3155" i="8"/>
  <c r="H2084" i="8"/>
  <c r="H817" i="8"/>
  <c r="H1685" i="8"/>
  <c r="H1059" i="8"/>
  <c r="H940" i="8"/>
  <c r="H2749" i="8"/>
  <c r="H1012" i="8"/>
  <c r="H1191" i="8"/>
  <c r="H2955" i="8"/>
  <c r="H1190" i="8"/>
  <c r="H1271" i="8"/>
  <c r="H3175" i="8"/>
  <c r="H1416" i="8"/>
  <c r="H831" i="8"/>
  <c r="H1489" i="8"/>
  <c r="H2145" i="8"/>
  <c r="H1133" i="8"/>
  <c r="H1656" i="8"/>
  <c r="H643" i="8"/>
  <c r="H16" i="8"/>
  <c r="H535" i="8"/>
  <c r="H1058" i="8"/>
  <c r="H1270" i="8"/>
  <c r="H2068" i="8"/>
  <c r="H210" i="8"/>
  <c r="H1562" i="8"/>
  <c r="H2101" i="8"/>
  <c r="H2100" i="8"/>
  <c r="H1990" i="8"/>
  <c r="H1269" i="8"/>
  <c r="H2975" i="8"/>
  <c r="H2394" i="8"/>
  <c r="H2855" i="8"/>
  <c r="H3111" i="8"/>
  <c r="H969" i="8"/>
  <c r="H708" i="8"/>
  <c r="H2778" i="8"/>
  <c r="H1313" i="8"/>
  <c r="H2718" i="8"/>
  <c r="H642" i="8"/>
  <c r="H641" i="8"/>
  <c r="H1750" i="8"/>
  <c r="H1749" i="8"/>
  <c r="H209" i="8"/>
  <c r="H1684" i="8"/>
  <c r="H170" i="8"/>
  <c r="H1748" i="8"/>
  <c r="H1189" i="8"/>
  <c r="H1034" i="8"/>
  <c r="H2254" i="8"/>
  <c r="H534" i="8"/>
  <c r="H2644" i="8"/>
  <c r="H2748" i="8"/>
  <c r="H2555" i="8"/>
  <c r="H2226" i="8"/>
  <c r="H2055" i="8"/>
  <c r="H1958" i="8"/>
  <c r="H2298" i="8"/>
  <c r="H533" i="8"/>
  <c r="H3053" i="8"/>
  <c r="H1011" i="8"/>
  <c r="H1934" i="8"/>
  <c r="H830" i="8"/>
  <c r="H2216" i="8"/>
  <c r="H1933" i="8"/>
  <c r="H2191" i="8"/>
  <c r="H532" i="8"/>
  <c r="H531" i="8"/>
  <c r="H530" i="8"/>
  <c r="H3025" i="8"/>
  <c r="H1847" i="8"/>
  <c r="H1846" i="8"/>
  <c r="H1156" i="8"/>
  <c r="H36" i="8"/>
  <c r="H2887" i="8"/>
  <c r="H2954" i="8"/>
  <c r="H1415" i="8"/>
  <c r="H3154" i="8"/>
  <c r="H876" i="8"/>
  <c r="H1887" i="8"/>
  <c r="H2112" i="8"/>
  <c r="H669" i="8"/>
  <c r="H2747" i="8"/>
  <c r="H15" i="8"/>
  <c r="H2459" i="8"/>
  <c r="H1312" i="8"/>
  <c r="H1825" i="8"/>
  <c r="H3163" i="8"/>
  <c r="H841" i="8"/>
  <c r="H1268" i="8"/>
  <c r="G806" i="8"/>
  <c r="H897" i="8"/>
  <c r="H921" i="8"/>
  <c r="H2593" i="8"/>
  <c r="H2364" i="8"/>
  <c r="H208" i="8"/>
  <c r="H2092" i="8"/>
  <c r="H2746" i="8"/>
  <c r="H640" i="8"/>
  <c r="H639" i="8"/>
  <c r="H1989" i="8"/>
  <c r="H2854" i="8"/>
  <c r="H2345" i="8"/>
  <c r="H2083" i="8"/>
  <c r="H2853" i="8"/>
  <c r="H2067" i="8"/>
  <c r="H1561" i="8"/>
  <c r="H239" i="8"/>
  <c r="H1033" i="8"/>
  <c r="H1143" i="8"/>
  <c r="H1447" i="8"/>
  <c r="H1932" i="8"/>
  <c r="H968" i="8"/>
  <c r="H529" i="8"/>
  <c r="H2554" i="8"/>
  <c r="H2393" i="8"/>
  <c r="H2253" i="8"/>
  <c r="H35" i="8"/>
  <c r="H1111" i="8"/>
  <c r="H2252" i="8"/>
  <c r="H1683" i="8"/>
  <c r="H1520" i="8"/>
  <c r="H707" i="8"/>
  <c r="H1188" i="8"/>
  <c r="H1092" i="8"/>
  <c r="H2745" i="8"/>
  <c r="H1747" i="8"/>
  <c r="H1032" i="8"/>
  <c r="H3060" i="8"/>
  <c r="H169" i="8"/>
  <c r="H585" i="8"/>
  <c r="H2852" i="8"/>
  <c r="H2851" i="8"/>
  <c r="H725" i="8"/>
  <c r="H528" i="8"/>
  <c r="H875" i="8"/>
  <c r="H2632" i="8"/>
  <c r="H2616" i="8"/>
  <c r="H2615" i="8"/>
  <c r="H2631" i="8"/>
  <c r="H2862" i="8"/>
  <c r="H207" i="8"/>
  <c r="H2297" i="8"/>
  <c r="H2430" i="8"/>
  <c r="H1311" i="8"/>
  <c r="H1010" i="8"/>
  <c r="H2507" i="8"/>
  <c r="H1310" i="8"/>
  <c r="H1110" i="8"/>
  <c r="H1488" i="8"/>
  <c r="H1009" i="8"/>
  <c r="H2777" i="8"/>
  <c r="H2190" i="8"/>
  <c r="H555" i="8"/>
  <c r="H3052" i="8"/>
  <c r="H3024" i="8"/>
  <c r="H2592" i="8"/>
  <c r="H1628" i="8"/>
  <c r="H829" i="8"/>
  <c r="H1414" i="8"/>
  <c r="H113" i="8"/>
  <c r="H2953" i="8"/>
  <c r="H2952" i="8"/>
  <c r="H1931" i="8"/>
  <c r="H3153" i="8"/>
  <c r="H1886" i="8"/>
  <c r="H1200" i="8"/>
  <c r="H2680" i="8"/>
  <c r="H2679" i="8"/>
  <c r="H1885" i="8"/>
  <c r="H206" i="8"/>
  <c r="H1655" i="8"/>
  <c r="H2329" i="8"/>
  <c r="H1460" i="8"/>
  <c r="H1218" i="8"/>
  <c r="H2111" i="8"/>
  <c r="H14" i="8"/>
  <c r="H13" i="8"/>
  <c r="H1568" i="8"/>
  <c r="H664" i="8"/>
  <c r="H2264" i="8"/>
  <c r="H614" i="8"/>
  <c r="H3" i="8"/>
  <c r="H896" i="8"/>
  <c r="H180" i="8"/>
  <c r="H920" i="8"/>
  <c r="H527" i="8"/>
  <c r="H526" i="8"/>
  <c r="H2000" i="8"/>
  <c r="H4" i="8"/>
  <c r="H2591" i="8"/>
  <c r="H672" i="8"/>
  <c r="H2344" i="8"/>
  <c r="H2225" i="8"/>
  <c r="H939" i="8"/>
  <c r="H1560" i="8"/>
  <c r="H2066" i="8"/>
  <c r="H525" i="8"/>
  <c r="H1957" i="8"/>
  <c r="H353" i="8"/>
  <c r="H1187" i="8"/>
  <c r="H1091" i="8"/>
  <c r="H2744" i="8"/>
  <c r="H2951" i="8"/>
  <c r="H750" i="8"/>
  <c r="H524" i="8"/>
  <c r="H1988" i="8"/>
  <c r="H2776" i="8"/>
  <c r="H1309" i="8"/>
  <c r="H238" i="8"/>
  <c r="H2717" i="8"/>
  <c r="H2716" i="8"/>
  <c r="H2458" i="8"/>
  <c r="H1987" i="8"/>
  <c r="H967" i="8"/>
  <c r="H2809" i="8"/>
  <c r="H3110" i="8"/>
  <c r="H1031" i="8"/>
  <c r="H706" i="8"/>
  <c r="H2850" i="8"/>
  <c r="H96" i="8"/>
  <c r="H2442" i="8"/>
  <c r="H2130" i="8"/>
  <c r="H2678" i="8"/>
  <c r="H3109" i="8"/>
  <c r="H523" i="8"/>
  <c r="H1824" i="8"/>
  <c r="H1682" i="8"/>
  <c r="H874" i="8"/>
  <c r="H2392" i="8"/>
  <c r="H1827" i="8"/>
  <c r="H1327" i="8"/>
  <c r="H1746" i="8"/>
  <c r="H1600" i="8"/>
  <c r="H2041" i="8"/>
  <c r="H1057" i="8"/>
  <c r="H1136" i="8"/>
  <c r="H2251" i="8"/>
  <c r="H1452" i="8"/>
  <c r="H2082" i="8"/>
  <c r="H3005" i="8"/>
  <c r="H656" i="8"/>
  <c r="H2989" i="8"/>
  <c r="H1283" i="8"/>
  <c r="H1142" i="8"/>
  <c r="H2876" i="8"/>
  <c r="H2047" i="8"/>
  <c r="H1326" i="8"/>
  <c r="H2667" i="8"/>
  <c r="H1325" i="8"/>
  <c r="H2553" i="8"/>
  <c r="H1986" i="8"/>
  <c r="H2506" i="8"/>
  <c r="H1588" i="8"/>
  <c r="H1711" i="8"/>
  <c r="H1698" i="8"/>
  <c r="H1338" i="8"/>
  <c r="H2429" i="8"/>
  <c r="H1534" i="8"/>
  <c r="H1845" i="8"/>
  <c r="H2215" i="8"/>
  <c r="H1008" i="8"/>
  <c r="H1487" i="8"/>
  <c r="H2189" i="8"/>
  <c r="H2054" i="8"/>
  <c r="H3051" i="8"/>
  <c r="H2296" i="8"/>
  <c r="H2428" i="8"/>
  <c r="H2018" i="8"/>
  <c r="H1627" i="8"/>
  <c r="H3023" i="8"/>
  <c r="H1413" i="8"/>
  <c r="H3152" i="8"/>
  <c r="H1884" i="8"/>
  <c r="H1930" i="8"/>
  <c r="H2164" i="8"/>
  <c r="H740" i="8"/>
  <c r="H2552" i="8"/>
  <c r="H873" i="8"/>
  <c r="H2919" i="8"/>
  <c r="H2023" i="8"/>
  <c r="H1196" i="8"/>
  <c r="G547" i="8"/>
  <c r="H3123" i="8"/>
  <c r="H962" i="8"/>
  <c r="H135" i="8"/>
  <c r="H69" i="8"/>
  <c r="H1348" i="8"/>
  <c r="H2982" i="8"/>
  <c r="H20" i="8"/>
  <c r="H68" i="8"/>
  <c r="H1654" i="8"/>
  <c r="H1459" i="8"/>
  <c r="H1956" i="8"/>
  <c r="H522" i="8"/>
  <c r="H2363" i="8"/>
  <c r="H2362" i="8"/>
  <c r="H1519" i="8"/>
  <c r="H2361" i="8"/>
  <c r="H2974" i="8"/>
  <c r="H747" i="8"/>
  <c r="H1267" i="8"/>
  <c r="H1883" i="8"/>
  <c r="H1985" i="8"/>
  <c r="H237" i="8"/>
  <c r="H34" i="8"/>
  <c r="H1984" i="8"/>
  <c r="H2551" i="8"/>
  <c r="H604" i="8"/>
  <c r="H2479" i="8"/>
  <c r="H2099" i="8"/>
  <c r="H638" i="8"/>
  <c r="H805" i="8"/>
  <c r="H919" i="8"/>
  <c r="H1796" i="8"/>
  <c r="H677" i="8"/>
  <c r="H2484" i="8"/>
  <c r="H1030" i="8"/>
  <c r="H1745" i="8"/>
  <c r="H1681" i="8"/>
  <c r="H2775" i="8"/>
  <c r="H2379" i="8"/>
  <c r="H2715" i="8"/>
  <c r="H1308" i="8"/>
  <c r="H2826" i="8"/>
  <c r="H1929" i="8"/>
  <c r="H2378" i="8"/>
  <c r="H3066" i="8"/>
  <c r="H2250" i="8"/>
  <c r="H1559" i="8"/>
  <c r="H1823" i="8"/>
  <c r="H521" i="8"/>
  <c r="H1161" i="8"/>
  <c r="H3166" i="8"/>
  <c r="H1758" i="8"/>
  <c r="H205" i="8"/>
  <c r="H2129" i="8"/>
  <c r="H828" i="8"/>
  <c r="H872" i="8"/>
  <c r="H2808" i="8"/>
  <c r="H3108" i="8"/>
  <c r="H259" i="8"/>
  <c r="H1486" i="8"/>
  <c r="H1155" i="8"/>
  <c r="H2427" i="8"/>
  <c r="H2505" i="8"/>
  <c r="H2743" i="8"/>
  <c r="H2886" i="8"/>
  <c r="H1446" i="8"/>
  <c r="H1844" i="8"/>
  <c r="H2311" i="8"/>
  <c r="H2091" i="8"/>
  <c r="H1007" i="8"/>
  <c r="H1186" i="8"/>
  <c r="H2690" i="8"/>
  <c r="H2689" i="8"/>
  <c r="H1090" i="8"/>
  <c r="H2369" i="8"/>
  <c r="H2188" i="8"/>
  <c r="H2295" i="8"/>
  <c r="H1375" i="8"/>
  <c r="H1109" i="8"/>
  <c r="H1412" i="8"/>
  <c r="H33" i="8"/>
  <c r="H1108" i="8"/>
  <c r="H1626" i="8"/>
  <c r="H3022" i="8"/>
  <c r="H3050" i="8"/>
  <c r="H825" i="8"/>
  <c r="H3151" i="8"/>
  <c r="H1928" i="8"/>
  <c r="H1199" i="8"/>
  <c r="H1653" i="8"/>
  <c r="H1652" i="8"/>
  <c r="H985" i="8"/>
  <c r="H1089" i="8"/>
  <c r="H3065" i="8"/>
  <c r="H668" i="8"/>
  <c r="H32" i="8"/>
  <c r="H2550" i="8"/>
  <c r="H46" i="8"/>
  <c r="H1205" i="8"/>
  <c r="H1204" i="8"/>
  <c r="H352" i="8"/>
  <c r="H1955" i="8"/>
  <c r="H2742" i="8"/>
  <c r="H2200" i="8"/>
  <c r="H236" i="8"/>
  <c r="H2563" i="8"/>
  <c r="H3107" i="8"/>
  <c r="H637" i="8"/>
  <c r="H2774" i="8"/>
  <c r="H1307" i="8"/>
  <c r="H2714" i="8"/>
  <c r="H2950" i="8"/>
  <c r="H2391" i="8"/>
  <c r="H3059" i="8"/>
  <c r="H3106" i="8"/>
  <c r="H3105" i="8"/>
  <c r="H705" i="8"/>
  <c r="H1769" i="8"/>
  <c r="H724" i="8"/>
  <c r="H785" i="8"/>
  <c r="H1927" i="8"/>
  <c r="H2249" i="8"/>
  <c r="H1088" i="8"/>
  <c r="H294" i="8"/>
  <c r="H2825" i="8"/>
  <c r="H1029" i="8"/>
  <c r="H1680" i="8"/>
  <c r="H1744" i="8"/>
  <c r="H674" i="8"/>
  <c r="H2128" i="8"/>
  <c r="H2666" i="8"/>
  <c r="H1445" i="8"/>
  <c r="H1587" i="8"/>
  <c r="H2214" i="8"/>
  <c r="H2426" i="8"/>
  <c r="H2187" i="8"/>
  <c r="H2310" i="8"/>
  <c r="H1625" i="8"/>
  <c r="H3049" i="8"/>
  <c r="H2788" i="8"/>
  <c r="H2294" i="8"/>
  <c r="H918" i="8"/>
  <c r="H80" i="8"/>
  <c r="H1056" i="8"/>
  <c r="H85" i="8"/>
  <c r="H804" i="8"/>
  <c r="H1006" i="8"/>
  <c r="H1411" i="8"/>
  <c r="H361" i="8"/>
  <c r="H100" i="8"/>
  <c r="H1485" i="8"/>
  <c r="H2988" i="8"/>
  <c r="H520" i="8"/>
  <c r="H3004" i="8"/>
  <c r="H655" i="8"/>
  <c r="H1337" i="8"/>
  <c r="H1697" i="8"/>
  <c r="H871" i="8"/>
  <c r="H306" i="8"/>
  <c r="H2441" i="8"/>
  <c r="H519" i="8"/>
  <c r="H518" i="8"/>
  <c r="H1533" i="8"/>
  <c r="H320" i="8"/>
  <c r="H2875" i="8"/>
  <c r="H3150" i="8"/>
  <c r="H1599" i="8"/>
  <c r="H1710" i="8"/>
  <c r="H1926" i="8"/>
  <c r="H2549" i="8"/>
  <c r="H293" i="8"/>
  <c r="H517" i="8"/>
  <c r="H1651" i="8"/>
  <c r="H2110" i="8"/>
  <c r="H849" i="8"/>
  <c r="H2472" i="8"/>
  <c r="H566" i="8"/>
  <c r="H663" i="8"/>
  <c r="H1954" i="8"/>
  <c r="H1822" i="8"/>
  <c r="H1382" i="8"/>
  <c r="H1266" i="8"/>
  <c r="H1381" i="8"/>
  <c r="H2065" i="8"/>
  <c r="H2064" i="8"/>
  <c r="H516" i="8"/>
  <c r="H2487" i="8"/>
  <c r="H895" i="8"/>
  <c r="H1558" i="8"/>
  <c r="H2224" i="8"/>
  <c r="H2590" i="8"/>
  <c r="H870" i="8"/>
  <c r="H803" i="8"/>
  <c r="H2343" i="8"/>
  <c r="H1518" i="8"/>
  <c r="H778" i="8"/>
  <c r="H1795" i="8"/>
  <c r="H975" i="8"/>
  <c r="H2223" i="8"/>
  <c r="H2807" i="8"/>
  <c r="H704" i="8"/>
  <c r="H929" i="8"/>
  <c r="H515" i="8"/>
  <c r="H2643" i="8"/>
  <c r="H3064" i="8"/>
  <c r="H2773" i="8"/>
  <c r="H2127" i="8"/>
  <c r="H2081" i="8"/>
  <c r="H2126" i="8"/>
  <c r="H2713" i="8"/>
  <c r="H1306" i="8"/>
  <c r="H2425" i="8"/>
  <c r="H1743" i="8"/>
  <c r="H2186" i="8"/>
  <c r="H1028" i="8"/>
  <c r="H1154" i="8"/>
  <c r="H2504" i="8"/>
  <c r="H1624" i="8"/>
  <c r="H1586" i="8"/>
  <c r="H1238" i="8"/>
  <c r="H1237" i="8"/>
  <c r="H2849" i="8"/>
  <c r="H1484" i="8"/>
  <c r="H2949" i="8"/>
  <c r="H2293" i="8"/>
  <c r="H1005" i="8"/>
  <c r="H1185" i="8"/>
  <c r="H1507" i="8"/>
  <c r="H1410" i="8"/>
  <c r="H1087" i="8"/>
  <c r="H2741" i="8"/>
  <c r="H514" i="8"/>
  <c r="H3149" i="8"/>
  <c r="H2548" i="8"/>
  <c r="H1925" i="8"/>
  <c r="H869" i="8"/>
  <c r="H1347" i="8"/>
  <c r="H513" i="8"/>
  <c r="H2918" i="8"/>
  <c r="H676" i="8"/>
  <c r="H961" i="8"/>
  <c r="H1068" i="8"/>
  <c r="H2163" i="8"/>
  <c r="H739" i="8"/>
  <c r="H738" i="8"/>
  <c r="H2981" i="8"/>
  <c r="H546" i="8"/>
  <c r="H134" i="8"/>
  <c r="H1650" i="8"/>
  <c r="H595" i="8"/>
  <c r="H3122" i="8"/>
  <c r="H868" i="8"/>
  <c r="H1458" i="8"/>
  <c r="H2589" i="8"/>
  <c r="H802" i="8"/>
  <c r="H2513" i="8"/>
  <c r="H106" i="8"/>
  <c r="H292" i="8"/>
  <c r="H1231" i="8"/>
  <c r="H67" i="8"/>
  <c r="H2614" i="8"/>
  <c r="H801" i="8"/>
  <c r="H83" i="8"/>
  <c r="H800" i="8"/>
  <c r="H2342" i="8"/>
  <c r="H512" i="8"/>
  <c r="H840" i="8"/>
  <c r="H1571" i="8"/>
  <c r="H679" i="8"/>
  <c r="H1786" i="8"/>
  <c r="H2098" i="8"/>
  <c r="H2588" i="8"/>
  <c r="H917" i="8"/>
  <c r="H2097" i="8"/>
  <c r="H894" i="8"/>
  <c r="H3162" i="8"/>
  <c r="H2547" i="8"/>
  <c r="H2017" i="8"/>
  <c r="H2546" i="8"/>
  <c r="H124" i="8"/>
  <c r="H2959" i="8"/>
  <c r="H45" i="8"/>
  <c r="H2466" i="8"/>
  <c r="H1380" i="8"/>
  <c r="H1444" i="8"/>
  <c r="H2712" i="8"/>
  <c r="H1768" i="8"/>
  <c r="H2772" i="8"/>
  <c r="H2292" i="8"/>
  <c r="H2711" i="8"/>
  <c r="H1305" i="8"/>
  <c r="H636" i="8"/>
  <c r="H2457" i="8"/>
  <c r="H2063" i="8"/>
  <c r="H2688" i="8"/>
  <c r="H1983" i="8"/>
  <c r="H2309" i="8"/>
  <c r="H511" i="8"/>
  <c r="H2503" i="8"/>
  <c r="H1184" i="8"/>
  <c r="H1982" i="8"/>
  <c r="H319" i="8"/>
  <c r="H305" i="8"/>
  <c r="H1557" i="8"/>
  <c r="H816" i="8"/>
  <c r="H510" i="8"/>
  <c r="H703" i="8"/>
  <c r="H1141" i="8"/>
  <c r="H2740" i="8"/>
  <c r="H291" i="8"/>
  <c r="H1679" i="8"/>
  <c r="H1821" i="8"/>
  <c r="H1709" i="8"/>
  <c r="H1265" i="8"/>
  <c r="H2424" i="8"/>
  <c r="H1598" i="8"/>
  <c r="H2248" i="8"/>
  <c r="H1742" i="8"/>
  <c r="H509" i="8"/>
  <c r="H2440" i="8"/>
  <c r="H2665" i="8"/>
  <c r="H1696" i="8"/>
  <c r="H508" i="8"/>
  <c r="H507" i="8"/>
  <c r="H1336" i="8"/>
  <c r="H360" i="8"/>
  <c r="H2874" i="8"/>
  <c r="H1506" i="8"/>
  <c r="H2400" i="8"/>
  <c r="H2185" i="8"/>
  <c r="H3048" i="8"/>
  <c r="H2213" i="8"/>
  <c r="H1623" i="8"/>
  <c r="H1324" i="8"/>
  <c r="H2848" i="8"/>
  <c r="H2291" i="8"/>
  <c r="H1532" i="8"/>
  <c r="H1027" i="8"/>
  <c r="H1004" i="8"/>
  <c r="H506" i="8"/>
  <c r="H867" i="8"/>
  <c r="H1264" i="8"/>
  <c r="H1856" i="8"/>
  <c r="H2356" i="8"/>
  <c r="H2948" i="8"/>
  <c r="H2016" i="8"/>
  <c r="H1409" i="8"/>
  <c r="H3148" i="8"/>
  <c r="H1924" i="8"/>
  <c r="H1882" i="8"/>
  <c r="H2144" i="8"/>
  <c r="H2710" i="8"/>
  <c r="H635" i="8"/>
  <c r="H2456" i="8"/>
  <c r="H1649" i="8"/>
  <c r="H848" i="8"/>
  <c r="H1820" i="8"/>
  <c r="H984" i="8"/>
  <c r="H1556" i="8"/>
  <c r="H1981" i="8"/>
  <c r="H634" i="8"/>
  <c r="H1263" i="8"/>
  <c r="H2545" i="8"/>
  <c r="H235" i="8"/>
  <c r="H723" i="8"/>
  <c r="H2709" i="8"/>
  <c r="H1304" i="8"/>
  <c r="H1678" i="8"/>
  <c r="H2125" i="8"/>
  <c r="H2390" i="8"/>
  <c r="H2771" i="8"/>
  <c r="H1183" i="8"/>
  <c r="H3176" i="8"/>
  <c r="H1741" i="8"/>
  <c r="H168" i="8"/>
  <c r="H1505" i="8"/>
  <c r="H1980" i="8"/>
  <c r="H1026" i="8"/>
  <c r="H2247" i="8"/>
  <c r="H1483" i="8"/>
  <c r="H1923" i="8"/>
  <c r="H2824" i="8"/>
  <c r="H505" i="8"/>
  <c r="H2423" i="8"/>
  <c r="H2664" i="8"/>
  <c r="H2290" i="8"/>
  <c r="H3074" i="8"/>
  <c r="H1003" i="8"/>
  <c r="H1517" i="8"/>
  <c r="H79" i="8"/>
  <c r="H866" i="8"/>
  <c r="H2053" i="8"/>
  <c r="H2885" i="8"/>
  <c r="H1810" i="8"/>
  <c r="H1843" i="8"/>
  <c r="H318" i="8"/>
  <c r="H304" i="8"/>
  <c r="H504" i="8"/>
  <c r="H1408" i="8"/>
  <c r="H1407" i="8"/>
  <c r="H503" i="8"/>
  <c r="H290" i="8"/>
  <c r="H3147" i="8"/>
  <c r="H2080" i="8"/>
  <c r="H502" i="8"/>
  <c r="H2739" i="8"/>
  <c r="H31" i="8"/>
  <c r="H1881" i="8"/>
  <c r="H2847" i="8"/>
  <c r="H2109" i="8"/>
  <c r="H2108" i="8"/>
  <c r="H1794" i="8"/>
  <c r="H662" i="8"/>
  <c r="H501" i="8"/>
  <c r="H3161" i="8"/>
  <c r="H3174" i="8"/>
  <c r="H928" i="8"/>
  <c r="H916" i="8"/>
  <c r="H2341" i="8"/>
  <c r="H1999" i="8"/>
  <c r="H893" i="8"/>
  <c r="H2787" i="8"/>
  <c r="H671" i="8"/>
  <c r="H2738" i="8"/>
  <c r="H1132" i="8"/>
  <c r="H1850" i="8"/>
  <c r="H1086" i="8"/>
  <c r="H1819" i="8"/>
  <c r="H500" i="8"/>
  <c r="H1555" i="8"/>
  <c r="H1979" i="8"/>
  <c r="H1262" i="8"/>
  <c r="H2894" i="8"/>
  <c r="H617" i="8"/>
  <c r="H953" i="8"/>
  <c r="G1978" i="8"/>
  <c r="G1994" i="8" s="1"/>
  <c r="H234" i="8"/>
  <c r="H1303" i="8"/>
  <c r="H499" i="8"/>
  <c r="H498" i="8"/>
  <c r="H2770" i="8"/>
  <c r="H2846" i="8"/>
  <c r="H2769" i="8"/>
  <c r="H1922" i="8"/>
  <c r="H1279" i="8"/>
  <c r="H1443" i="8"/>
  <c r="H811" i="8"/>
  <c r="H1677" i="8"/>
  <c r="H2246" i="8"/>
  <c r="H1025" i="8"/>
  <c r="H2422" i="8"/>
  <c r="H2502" i="8"/>
  <c r="H2124" i="8"/>
  <c r="H2377" i="8"/>
  <c r="H2544" i="8"/>
  <c r="H359" i="8"/>
  <c r="H554" i="8"/>
  <c r="H702" i="8"/>
  <c r="H497" i="8"/>
  <c r="H189" i="8"/>
  <c r="H252" i="8"/>
  <c r="H1740" i="8"/>
  <c r="H2212" i="8"/>
  <c r="H1516" i="8"/>
  <c r="H3104" i="8"/>
  <c r="H1842" i="8"/>
  <c r="H2806" i="8"/>
  <c r="H1107" i="8"/>
  <c r="H3047" i="8"/>
  <c r="H3046" i="8"/>
  <c r="H1622" i="8"/>
  <c r="H328" i="8"/>
  <c r="H1367" i="8"/>
  <c r="H2184" i="8"/>
  <c r="H2289" i="8"/>
  <c r="H2898" i="8"/>
  <c r="H2613" i="8"/>
  <c r="H1482" i="8"/>
  <c r="H1481" i="8"/>
  <c r="H1406" i="8"/>
  <c r="H1002" i="8"/>
  <c r="H2947" i="8"/>
  <c r="H2015" i="8"/>
  <c r="H1953" i="8"/>
  <c r="H1261" i="8"/>
  <c r="H167" i="8"/>
  <c r="H1921" i="8"/>
  <c r="H3146" i="8"/>
  <c r="H2543" i="8"/>
  <c r="H496" i="8"/>
  <c r="H495" i="8"/>
  <c r="H2542" i="8"/>
  <c r="H494" i="8"/>
  <c r="H865" i="8"/>
  <c r="H1880" i="8"/>
  <c r="H1648" i="8"/>
  <c r="H2455" i="8"/>
  <c r="H1515" i="8"/>
  <c r="H1442" i="8"/>
  <c r="H799" i="8"/>
  <c r="H289" i="8"/>
  <c r="H2612" i="8"/>
  <c r="H2323" i="8"/>
  <c r="H1554" i="8"/>
  <c r="H2079" i="8"/>
  <c r="H1818" i="8"/>
  <c r="H2322" i="8"/>
  <c r="H2143" i="8"/>
  <c r="H1998" i="8"/>
  <c r="H2587" i="8"/>
  <c r="H95" i="8"/>
  <c r="H915" i="8"/>
  <c r="H2768" i="8"/>
  <c r="H892" i="8"/>
  <c r="H2845" i="8"/>
  <c r="H1597" i="8"/>
  <c r="H2040" i="8"/>
  <c r="H2987" i="8"/>
  <c r="H654" i="8"/>
  <c r="H2439" i="8"/>
  <c r="H1531" i="8"/>
  <c r="H3003" i="8"/>
  <c r="H1323" i="8"/>
  <c r="H1695" i="8"/>
  <c r="H1335" i="8"/>
  <c r="H2873" i="8"/>
  <c r="H1780" i="8"/>
  <c r="H1977" i="8"/>
  <c r="H2844" i="8"/>
  <c r="H233" i="8"/>
  <c r="H777" i="8"/>
  <c r="H776" i="8"/>
  <c r="H775" i="8"/>
  <c r="H774" i="8"/>
  <c r="H773" i="8"/>
  <c r="H2816" i="8"/>
  <c r="H2340" i="8"/>
  <c r="H772" i="8"/>
  <c r="H258" i="8"/>
  <c r="H1817" i="8"/>
  <c r="H2677" i="8"/>
  <c r="H1816" i="8"/>
  <c r="H2708" i="8"/>
  <c r="H1421" i="8"/>
  <c r="H2767" i="8"/>
  <c r="H1302" i="8"/>
  <c r="H3103" i="8"/>
  <c r="H701" i="8"/>
  <c r="H1757" i="8"/>
  <c r="H952" i="8"/>
  <c r="H2123" i="8"/>
  <c r="H1920" i="8"/>
  <c r="H2541" i="8"/>
  <c r="H1919" i="8"/>
  <c r="H1918" i="8"/>
  <c r="H1739" i="8"/>
  <c r="H584" i="8"/>
  <c r="H1024" i="8"/>
  <c r="H2737" i="8"/>
  <c r="H75" i="8"/>
  <c r="H1085" i="8"/>
  <c r="H1676" i="8"/>
  <c r="H2421" i="8"/>
  <c r="H938" i="8"/>
  <c r="H2611" i="8"/>
  <c r="H2946" i="8"/>
  <c r="H2245" i="8"/>
  <c r="H2389" i="8"/>
  <c r="H184" i="8"/>
  <c r="H1182" i="8"/>
  <c r="H864" i="8"/>
  <c r="H798" i="8"/>
  <c r="H1504" i="8"/>
  <c r="H3045" i="8"/>
  <c r="H2663" i="8"/>
  <c r="H2288" i="8"/>
  <c r="H2078" i="8"/>
  <c r="H1480" i="8"/>
  <c r="H317" i="8"/>
  <c r="H288" i="8"/>
  <c r="H2736" i="8"/>
  <c r="H2287" i="8"/>
  <c r="H2308" i="8"/>
  <c r="H493" i="8"/>
  <c r="H2211" i="8"/>
  <c r="H2183" i="8"/>
  <c r="H358" i="8"/>
  <c r="H1621" i="8"/>
  <c r="H2420" i="8"/>
  <c r="H1405" i="8"/>
  <c r="H2586" i="8"/>
  <c r="H2052" i="8"/>
  <c r="H112" i="8"/>
  <c r="H1001" i="8"/>
  <c r="H1917" i="8"/>
  <c r="H3145" i="8"/>
  <c r="H2945" i="8"/>
  <c r="H2585" i="8"/>
  <c r="H1916" i="8"/>
  <c r="H2014" i="8"/>
  <c r="H133" i="8"/>
  <c r="H2162" i="8"/>
  <c r="H1120" i="8"/>
  <c r="H66" i="8"/>
  <c r="H1067" i="8"/>
  <c r="H2917" i="8"/>
  <c r="H2980" i="8"/>
  <c r="H3121" i="8"/>
  <c r="H44" i="8"/>
  <c r="H1214" i="8"/>
  <c r="H863" i="8"/>
  <c r="H545" i="8"/>
  <c r="H737" i="8"/>
  <c r="H492" i="8"/>
  <c r="H491" i="8"/>
  <c r="H594" i="8"/>
  <c r="H1346" i="8"/>
  <c r="H65" i="8"/>
  <c r="H960" i="8"/>
  <c r="H1647" i="8"/>
  <c r="H1646" i="8"/>
  <c r="H1260" i="8"/>
  <c r="H2973" i="8"/>
  <c r="H2972" i="8"/>
  <c r="H287" i="8"/>
  <c r="H746" i="8"/>
  <c r="H1879" i="8"/>
  <c r="H2707" i="8"/>
  <c r="H2062" i="8"/>
  <c r="H1084" i="8"/>
  <c r="H1181" i="8"/>
  <c r="H1890" i="8"/>
  <c r="H2638" i="8"/>
  <c r="H1220" i="8"/>
  <c r="H2096" i="8"/>
  <c r="H2263" i="8"/>
  <c r="H891" i="8"/>
  <c r="H914" i="8"/>
  <c r="H490" i="8"/>
  <c r="H839" i="8"/>
  <c r="H232" i="8"/>
  <c r="H2584" i="8"/>
  <c r="H179" i="8"/>
  <c r="H204" i="8"/>
  <c r="H1793" i="8"/>
  <c r="H797" i="8"/>
  <c r="H1553" i="8"/>
  <c r="H603" i="8"/>
  <c r="H489" i="8"/>
  <c r="H1785" i="8"/>
  <c r="H2339" i="8"/>
  <c r="H2562" i="8"/>
  <c r="H2944" i="8"/>
  <c r="H1441" i="8"/>
  <c r="H633" i="8"/>
  <c r="H2355" i="8"/>
  <c r="H1976" i="8"/>
  <c r="H951" i="8"/>
  <c r="H1738" i="8"/>
  <c r="H1585" i="8"/>
  <c r="H488" i="8"/>
  <c r="H2077" i="8"/>
  <c r="H3044" i="8"/>
  <c r="H2122" i="8"/>
  <c r="H1620" i="8"/>
  <c r="H2419" i="8"/>
  <c r="H30" i="8"/>
  <c r="H1374" i="8"/>
  <c r="H1514" i="8"/>
  <c r="H2182" i="8"/>
  <c r="H553" i="8"/>
  <c r="H2286" i="8"/>
  <c r="H1000" i="8"/>
  <c r="H1513" i="8"/>
  <c r="H3102" i="8"/>
  <c r="H2501" i="8"/>
  <c r="H1675" i="8"/>
  <c r="H2630" i="8"/>
  <c r="H2662" i="8"/>
  <c r="H347" i="8"/>
  <c r="H1106" i="8"/>
  <c r="H2805" i="8"/>
  <c r="H2687" i="8"/>
  <c r="H2823" i="8"/>
  <c r="H673" i="8"/>
  <c r="H1841" i="8"/>
  <c r="H862" i="8"/>
  <c r="H2376" i="8"/>
  <c r="H1259" i="8"/>
  <c r="H2766" i="8"/>
  <c r="H1855" i="8"/>
  <c r="H267" i="8"/>
  <c r="H2706" i="8"/>
  <c r="H2705" i="8"/>
  <c r="H1404" i="8"/>
  <c r="H2765" i="8"/>
  <c r="H1479" i="8"/>
  <c r="H3144" i="8"/>
  <c r="H2013" i="8"/>
  <c r="H1915" i="8"/>
  <c r="H487" i="8"/>
  <c r="H2540" i="8"/>
  <c r="H486" i="8"/>
  <c r="H2142" i="8"/>
  <c r="H1952" i="8"/>
  <c r="H1951" i="8"/>
  <c r="H43" i="8"/>
  <c r="H722" i="8"/>
  <c r="H847" i="8"/>
  <c r="H12" i="8"/>
  <c r="H565" i="8"/>
  <c r="H485" i="8"/>
  <c r="H2454" i="8"/>
  <c r="H484" i="8"/>
  <c r="H2735" i="8"/>
  <c r="H1878" i="8"/>
  <c r="H1815" i="8"/>
  <c r="H286" i="8"/>
  <c r="H700" i="8"/>
  <c r="H1512" i="8"/>
  <c r="H1258" i="8"/>
  <c r="H2986" i="8"/>
  <c r="H1708" i="8"/>
  <c r="H2965" i="8"/>
  <c r="H2438" i="8"/>
  <c r="H334" i="8"/>
  <c r="H1596" i="8"/>
  <c r="H796" i="8"/>
  <c r="H231" i="8"/>
  <c r="H2583" i="8"/>
  <c r="H2039" i="8"/>
  <c r="H795" i="8"/>
  <c r="H2338" i="8"/>
  <c r="H1767" i="8"/>
  <c r="H613" i="8"/>
  <c r="H771" i="8"/>
  <c r="H913" i="8"/>
  <c r="H94" i="8"/>
  <c r="H2321" i="8"/>
  <c r="H1645" i="8"/>
  <c r="H2038" i="8"/>
  <c r="H3173" i="8"/>
  <c r="H937" i="8"/>
  <c r="H2337" i="8"/>
  <c r="H166" i="8"/>
  <c r="H165" i="8"/>
  <c r="H1438" i="8"/>
  <c r="H770" i="8"/>
  <c r="H93" i="8"/>
  <c r="H1975" i="8"/>
  <c r="H1503" i="8"/>
  <c r="H2620" i="8"/>
  <c r="H2943" i="8"/>
  <c r="H1208" i="8"/>
  <c r="H2388" i="8"/>
  <c r="H1950" i="8"/>
  <c r="H3002" i="8"/>
  <c r="H936" i="8"/>
  <c r="H2734" i="8"/>
  <c r="H1530" i="8"/>
  <c r="H2500" i="8"/>
  <c r="H1180" i="8"/>
  <c r="H1694" i="8"/>
  <c r="H2872" i="8"/>
  <c r="H784" i="8"/>
  <c r="H3101" i="8"/>
  <c r="H1914" i="8"/>
  <c r="H1322" i="8"/>
  <c r="H257" i="8"/>
  <c r="H2181" i="8"/>
  <c r="H3100" i="8"/>
  <c r="H1674" i="8"/>
  <c r="H2285" i="8"/>
  <c r="H483" i="8"/>
  <c r="H1567" i="8"/>
  <c r="H1083" i="8"/>
  <c r="H999" i="8"/>
  <c r="H1737" i="8"/>
  <c r="H1153" i="8"/>
  <c r="H2210" i="8"/>
  <c r="H316" i="8"/>
  <c r="H303" i="8"/>
  <c r="H3043" i="8"/>
  <c r="H1619" i="8"/>
  <c r="H1552" i="8"/>
  <c r="H3021" i="8"/>
  <c r="H583" i="8"/>
  <c r="H2418" i="8"/>
  <c r="H861" i="8"/>
  <c r="H2244" i="8"/>
  <c r="H2284" i="8"/>
  <c r="H1877" i="8"/>
  <c r="G1584" i="8"/>
  <c r="H1584" i="8" s="1"/>
  <c r="H1055" i="8"/>
  <c r="H1403" i="8"/>
  <c r="H1913" i="8"/>
  <c r="H2012" i="8"/>
  <c r="H3143" i="8"/>
  <c r="H2478" i="8"/>
  <c r="H285" i="8"/>
  <c r="H1644" i="8"/>
  <c r="H2471" i="8"/>
  <c r="H699" i="8"/>
  <c r="H2061" i="8"/>
  <c r="H2328" i="8"/>
  <c r="H846" i="8"/>
  <c r="H2733" i="8"/>
  <c r="H29" i="8"/>
  <c r="H912" i="8"/>
  <c r="H2610" i="8"/>
  <c r="H1997" i="8"/>
  <c r="H890" i="8"/>
  <c r="H632" i="8"/>
  <c r="H92" i="8"/>
  <c r="H1551" i="8"/>
  <c r="H998" i="8"/>
  <c r="H2121" i="8"/>
  <c r="H997" i="8"/>
  <c r="H188" i="8"/>
  <c r="H2482" i="8"/>
  <c r="H974" i="8"/>
  <c r="H1784" i="8"/>
  <c r="H838" i="8"/>
  <c r="H2786" i="8"/>
  <c r="H2764" i="8"/>
  <c r="H1368" i="8"/>
  <c r="H1912" i="8"/>
  <c r="H1911" i="8"/>
  <c r="H164" i="8"/>
  <c r="H815" i="8"/>
  <c r="H28" i="8"/>
  <c r="H1213" i="8"/>
  <c r="H2243" i="8"/>
  <c r="H1910" i="8"/>
  <c r="H3142" i="8"/>
  <c r="H2360" i="8"/>
  <c r="H1179" i="8"/>
  <c r="H1082" i="8"/>
  <c r="H2732" i="8"/>
  <c r="H1124" i="8"/>
  <c r="H2539" i="8"/>
  <c r="H2538" i="8"/>
  <c r="H2537" i="8"/>
  <c r="H769" i="8"/>
  <c r="H2609" i="8"/>
  <c r="H2477" i="8"/>
  <c r="H1876" i="8"/>
  <c r="H22" i="8"/>
  <c r="H2843" i="8"/>
  <c r="H1643" i="8"/>
  <c r="H42" i="8"/>
  <c r="H11" i="8"/>
  <c r="H2536" i="8"/>
  <c r="H661" i="8"/>
  <c r="H2512" i="8"/>
  <c r="H2629" i="8"/>
  <c r="H27" i="8"/>
  <c r="H2608" i="8"/>
  <c r="H2465" i="8"/>
  <c r="H582" i="8"/>
  <c r="H1131" i="8"/>
  <c r="H572" i="8"/>
  <c r="H1334" i="8"/>
  <c r="H2499" i="8"/>
  <c r="H1693" i="8"/>
  <c r="H333" i="8"/>
  <c r="H2795" i="8"/>
  <c r="H284" i="8"/>
  <c r="H1736" i="8"/>
  <c r="H1595" i="8"/>
  <c r="H2437" i="8"/>
  <c r="H1321" i="8"/>
  <c r="H2731" i="8"/>
  <c r="H2842" i="8"/>
  <c r="H1529" i="8"/>
  <c r="H2871" i="8"/>
  <c r="H482" i="8"/>
  <c r="H2199" i="8"/>
  <c r="H2011" i="8"/>
  <c r="H1550" i="8"/>
  <c r="H1379" i="8"/>
  <c r="H26" i="8"/>
  <c r="H2607" i="8"/>
  <c r="H935" i="8"/>
  <c r="H163" i="8"/>
  <c r="H2031" i="8"/>
  <c r="H1702" i="8"/>
  <c r="H631" i="8"/>
  <c r="H1766" i="8"/>
  <c r="H1402" i="8"/>
  <c r="H889" i="8"/>
  <c r="H911" i="8"/>
  <c r="H1974" i="8"/>
  <c r="H2942" i="8"/>
  <c r="H74" i="8"/>
  <c r="H481" i="8"/>
  <c r="H49" i="8"/>
  <c r="H2841" i="8"/>
  <c r="H480" i="8"/>
  <c r="H1792" i="8"/>
  <c r="H678" i="8"/>
  <c r="H768" i="8"/>
  <c r="H2336" i="8"/>
  <c r="H2822" i="8"/>
  <c r="H2582" i="8"/>
  <c r="H1673" i="8"/>
  <c r="H2971" i="8"/>
  <c r="H2120" i="8"/>
  <c r="H1735" i="8"/>
  <c r="H2661" i="8"/>
  <c r="H2417" i="8"/>
  <c r="H1257" i="8"/>
  <c r="H2242" i="8"/>
  <c r="H2180" i="8"/>
  <c r="H1502" i="8"/>
  <c r="H2636" i="8"/>
  <c r="H251" i="8"/>
  <c r="H1583" i="8"/>
  <c r="H2283" i="8"/>
  <c r="H1384" i="8"/>
  <c r="H327" i="8"/>
  <c r="H1054" i="8"/>
  <c r="H1105" i="8"/>
  <c r="H996" i="8"/>
  <c r="H1081" i="8"/>
  <c r="H1437" i="8"/>
  <c r="H479" i="8"/>
  <c r="H698" i="8"/>
  <c r="H1814" i="8"/>
  <c r="H2804" i="8"/>
  <c r="H2569" i="8"/>
  <c r="H1840" i="8"/>
  <c r="H2568" i="8"/>
  <c r="H175" i="8"/>
  <c r="H2763" i="8"/>
  <c r="H3099" i="8"/>
  <c r="H302" i="8"/>
  <c r="H315" i="8"/>
  <c r="H2453" i="8"/>
  <c r="H1301" i="8"/>
  <c r="H3098" i="8"/>
  <c r="H2149" i="8"/>
  <c r="H581" i="8"/>
  <c r="H2606" i="8"/>
  <c r="H1401" i="8"/>
  <c r="H1424" i="8"/>
  <c r="H2354" i="8"/>
  <c r="H2941" i="8"/>
  <c r="H2010" i="8"/>
  <c r="H1813" i="8"/>
  <c r="H2179" i="8"/>
  <c r="H1909" i="8"/>
  <c r="H3141" i="8"/>
  <c r="H2141" i="8"/>
  <c r="H3120" i="8"/>
  <c r="H810" i="8"/>
  <c r="H2916" i="8"/>
  <c r="H3119" i="8"/>
  <c r="H593" i="8"/>
  <c r="H2161" i="8"/>
  <c r="H1119" i="8"/>
  <c r="H105" i="8"/>
  <c r="H64" i="8"/>
  <c r="H2160" i="8"/>
  <c r="H736" i="8"/>
  <c r="H478" i="8"/>
  <c r="H1066" i="8"/>
  <c r="H2025" i="8"/>
  <c r="H983" i="8"/>
  <c r="H2970" i="8"/>
  <c r="H2940" i="8"/>
  <c r="H266" i="8"/>
  <c r="H477" i="8"/>
  <c r="H2030" i="8"/>
  <c r="H350" i="8"/>
  <c r="H1130" i="8"/>
  <c r="H1908" i="8"/>
  <c r="H1907" i="8"/>
  <c r="H1906" i="8"/>
  <c r="H1734" i="8"/>
  <c r="H1167" i="8"/>
  <c r="H1256" i="8"/>
  <c r="H1642" i="8"/>
  <c r="H630" i="8"/>
  <c r="H602" i="8"/>
  <c r="H2209" i="8"/>
  <c r="H2282" i="8"/>
  <c r="H123" i="8"/>
  <c r="H2605" i="8"/>
  <c r="H10" i="8"/>
  <c r="H1973" i="8"/>
  <c r="H1549" i="8"/>
  <c r="H2969" i="8"/>
  <c r="H2535" i="8"/>
  <c r="H2476" i="8"/>
  <c r="H2840" i="8"/>
  <c r="H1053" i="8"/>
  <c r="H1606" i="8"/>
  <c r="H1052" i="8"/>
  <c r="H2754" i="8"/>
  <c r="H1605" i="8"/>
  <c r="H2029" i="8"/>
  <c r="H73" i="8"/>
  <c r="H217" i="8"/>
  <c r="H2387" i="8"/>
  <c r="H629" i="8"/>
  <c r="H932" i="8"/>
  <c r="H860" i="8"/>
  <c r="H1198" i="8"/>
  <c r="H721" i="8"/>
  <c r="H476" i="8"/>
  <c r="H2762" i="8"/>
  <c r="H475" i="8"/>
  <c r="H1672" i="8"/>
  <c r="H1300" i="8"/>
  <c r="H2241" i="8"/>
  <c r="H1733" i="8"/>
  <c r="H1905" i="8"/>
  <c r="H2704" i="8"/>
  <c r="H162" i="8"/>
  <c r="H1299" i="8"/>
  <c r="H2730" i="8"/>
  <c r="H474" i="8"/>
  <c r="H1949" i="8"/>
  <c r="H1178" i="8"/>
  <c r="H1096" i="8"/>
  <c r="H2452" i="8"/>
  <c r="H203" i="8"/>
  <c r="H697" i="8"/>
  <c r="H3020" i="8"/>
  <c r="H2498" i="8"/>
  <c r="H3042" i="8"/>
  <c r="H2897" i="8"/>
  <c r="H2051" i="8"/>
  <c r="H2119" i="8"/>
  <c r="H2884" i="8"/>
  <c r="H473" i="8"/>
  <c r="H1839" i="8"/>
  <c r="H647" i="8"/>
  <c r="H580" i="8"/>
  <c r="H1618" i="8"/>
  <c r="H1140" i="8"/>
  <c r="H1400" i="8"/>
  <c r="H2178" i="8"/>
  <c r="H3140" i="8"/>
  <c r="H2416" i="8"/>
  <c r="H301" i="8"/>
  <c r="H2939" i="8"/>
  <c r="H1904" i="8"/>
  <c r="H314" i="8"/>
  <c r="H283" i="8"/>
  <c r="H1478" i="8"/>
  <c r="H1875" i="8"/>
  <c r="H2026" i="8"/>
  <c r="H472" i="8"/>
  <c r="H2938" i="8"/>
  <c r="H2839" i="8"/>
  <c r="H1573" i="8"/>
  <c r="H2604" i="8"/>
  <c r="H2660" i="8"/>
  <c r="H326" i="8"/>
  <c r="H2812" i="8"/>
  <c r="H3097" i="8"/>
  <c r="H571" i="8"/>
  <c r="H1129" i="8"/>
  <c r="H2703" i="8"/>
  <c r="H576" i="8"/>
  <c r="H1365" i="8"/>
  <c r="H471" i="8"/>
  <c r="H2815" i="8"/>
  <c r="H2375" i="8"/>
  <c r="H910" i="8"/>
  <c r="H927" i="8"/>
  <c r="H945" i="8"/>
  <c r="H470" i="8"/>
  <c r="H2581" i="8"/>
  <c r="H91" i="8"/>
  <c r="H899" i="8"/>
  <c r="H1972" i="8"/>
  <c r="H2838" i="8"/>
  <c r="H2964" i="8"/>
  <c r="H628" i="8"/>
  <c r="H966" i="8"/>
  <c r="H1548" i="8"/>
  <c r="H1177" i="8"/>
  <c r="H2729" i="8"/>
  <c r="H1948" i="8"/>
  <c r="H859" i="8"/>
  <c r="H230" i="8"/>
  <c r="H161" i="8"/>
  <c r="H1080" i="8"/>
  <c r="H2534" i="8"/>
  <c r="H1255" i="8"/>
  <c r="H2281" i="8"/>
  <c r="H1501" i="8"/>
  <c r="H1139" i="8"/>
  <c r="H2386" i="8"/>
  <c r="H2415" i="8"/>
  <c r="H1436" i="8"/>
  <c r="H3019" i="8"/>
  <c r="H1104" i="8"/>
  <c r="H995" i="8"/>
  <c r="H2177" i="8"/>
  <c r="H1219" i="8"/>
  <c r="H1671" i="8"/>
  <c r="H1756" i="8"/>
  <c r="H2208" i="8"/>
  <c r="H3096" i="8"/>
  <c r="H696" i="8"/>
  <c r="H2803" i="8"/>
  <c r="H5" i="8"/>
  <c r="H250" i="8"/>
  <c r="H282" i="8"/>
  <c r="H1617" i="8"/>
  <c r="H1765" i="8"/>
  <c r="H1732" i="8"/>
  <c r="H3041" i="8"/>
  <c r="H2240" i="8"/>
  <c r="H469" i="8"/>
  <c r="H552" i="8"/>
  <c r="H1298" i="8"/>
  <c r="H2451" i="8"/>
  <c r="H1420" i="8"/>
  <c r="H858" i="8"/>
  <c r="H1344" i="8"/>
  <c r="H468" i="8"/>
  <c r="H1971" i="8"/>
  <c r="H2761" i="8"/>
  <c r="H1528" i="8"/>
  <c r="H1500" i="8"/>
  <c r="H579" i="8"/>
  <c r="H1838" i="8"/>
  <c r="H578" i="8"/>
  <c r="H467" i="8"/>
  <c r="H265" i="8"/>
  <c r="H1477" i="8"/>
  <c r="H3073" i="8"/>
  <c r="H2050" i="8"/>
  <c r="H1399" i="8"/>
  <c r="H84" i="8"/>
  <c r="H949" i="8"/>
  <c r="H1903" i="8"/>
  <c r="H2937" i="8"/>
  <c r="H3139" i="8"/>
  <c r="H767" i="8"/>
  <c r="H1641" i="8"/>
  <c r="H1874" i="8"/>
  <c r="H202" i="8"/>
  <c r="H2107" i="8"/>
  <c r="H281" i="8"/>
  <c r="H2649" i="8"/>
  <c r="H1435" i="8"/>
  <c r="H2676" i="8"/>
  <c r="H2603" i="8"/>
  <c r="H41" i="8"/>
  <c r="H1297" i="8"/>
  <c r="H564" i="8"/>
  <c r="H660" i="8"/>
  <c r="H1731" i="8"/>
  <c r="H1730" i="8"/>
  <c r="H948" i="8"/>
  <c r="H2702" i="8"/>
  <c r="H2701" i="8"/>
  <c r="H1729" i="8"/>
  <c r="H2628" i="8"/>
  <c r="H191" i="8"/>
  <c r="H2009" i="8"/>
  <c r="H466" i="8"/>
  <c r="H888" i="8"/>
  <c r="H909" i="8"/>
  <c r="H2580" i="8"/>
  <c r="H216" i="8"/>
  <c r="H2642" i="8"/>
  <c r="H178" i="8"/>
  <c r="H229" i="8"/>
  <c r="H465" i="8"/>
  <c r="H3095" i="8"/>
  <c r="H1378" i="8"/>
  <c r="H3172" i="8"/>
  <c r="H837" i="8"/>
  <c r="H2320" i="8"/>
  <c r="H2837" i="8"/>
  <c r="H464" i="8"/>
  <c r="H3094" i="8"/>
  <c r="H1970" i="8"/>
  <c r="H1833" i="8"/>
  <c r="H1547" i="8"/>
  <c r="H2641" i="8"/>
  <c r="H2398" i="8"/>
  <c r="H160" i="8"/>
  <c r="H1947" i="8"/>
  <c r="H1176" i="8"/>
  <c r="H144" i="8"/>
  <c r="H1079" i="8"/>
  <c r="H2118" i="8"/>
  <c r="H72" i="8"/>
  <c r="H463" i="8"/>
  <c r="H1728" i="8"/>
  <c r="H2368" i="8"/>
  <c r="H1569" i="8"/>
  <c r="H2239" i="8"/>
  <c r="H2385" i="8"/>
  <c r="H264" i="8"/>
  <c r="H174" i="8"/>
  <c r="H2579" i="8"/>
  <c r="H462" i="8"/>
  <c r="H1333" i="8"/>
  <c r="H1707" i="8"/>
  <c r="H2436" i="8"/>
  <c r="H1434" i="8"/>
  <c r="H2414" i="8"/>
  <c r="H1692" i="8"/>
  <c r="H2659" i="8"/>
  <c r="H2675" i="8"/>
  <c r="H2870" i="8"/>
  <c r="H994" i="8"/>
  <c r="H2497" i="8"/>
  <c r="H2413" i="8"/>
  <c r="H2176" i="8"/>
  <c r="H183" i="8"/>
  <c r="H1527" i="8"/>
  <c r="H1051" i="8"/>
  <c r="H1616" i="8"/>
  <c r="H461" i="8"/>
  <c r="H3040" i="8"/>
  <c r="H2280" i="8"/>
  <c r="H1476" i="8"/>
  <c r="H1296" i="8"/>
  <c r="H695" i="8"/>
  <c r="H3072" i="8"/>
  <c r="H2760" i="8"/>
  <c r="H460" i="8"/>
  <c r="H1103" i="8"/>
  <c r="H1511" i="8"/>
  <c r="H459" i="8"/>
  <c r="H458" i="8"/>
  <c r="H3093" i="8"/>
  <c r="H1362" i="8"/>
  <c r="H1594" i="8"/>
  <c r="H457" i="8"/>
  <c r="H1902" i="8"/>
  <c r="H3138" i="8"/>
  <c r="H1398" i="8"/>
  <c r="H857" i="8"/>
  <c r="H3018" i="8"/>
  <c r="H313" i="8"/>
  <c r="H300" i="8"/>
  <c r="H2994" i="8"/>
  <c r="H2049" i="8"/>
  <c r="H3001" i="8"/>
  <c r="H456" i="8"/>
  <c r="H455" i="8"/>
  <c r="H653" i="8"/>
  <c r="H201" i="8"/>
  <c r="H2936" i="8"/>
  <c r="H1510" i="8"/>
  <c r="H454" i="8"/>
  <c r="H766" i="8"/>
  <c r="H132" i="8"/>
  <c r="H2915" i="8"/>
  <c r="H2159" i="8"/>
  <c r="H3118" i="8"/>
  <c r="H63" i="8"/>
  <c r="H2903" i="8"/>
  <c r="H1050" i="8"/>
  <c r="H959" i="8"/>
  <c r="H592" i="8"/>
  <c r="H544" i="8"/>
  <c r="H1118" i="8"/>
  <c r="H735" i="8"/>
  <c r="H1873" i="8"/>
  <c r="H1640" i="8"/>
  <c r="H745" i="8"/>
  <c r="H1195" i="8"/>
  <c r="H280" i="8"/>
  <c r="H2968" i="8"/>
  <c r="H1236" i="8"/>
  <c r="H453" i="8"/>
  <c r="H845" i="8"/>
  <c r="H563" i="8"/>
  <c r="H2648" i="8"/>
  <c r="H2397" i="8"/>
  <c r="H1254" i="8"/>
  <c r="H325" i="8"/>
  <c r="H1604" i="8"/>
  <c r="H1579" i="8"/>
  <c r="H215" i="8"/>
  <c r="H836" i="8"/>
  <c r="H2785" i="8"/>
  <c r="H1969" i="8"/>
  <c r="H2335" i="8"/>
  <c r="H601" i="8"/>
  <c r="H3160" i="8"/>
  <c r="H1546" i="8"/>
  <c r="H887" i="8"/>
  <c r="H908" i="8"/>
  <c r="H2095" i="8"/>
  <c r="H2671" i="8"/>
  <c r="H1996" i="8"/>
  <c r="H228" i="8"/>
  <c r="H159" i="8"/>
  <c r="H1175" i="8"/>
  <c r="H765" i="8"/>
  <c r="H764" i="8"/>
  <c r="H763" i="8"/>
  <c r="H762" i="8"/>
  <c r="H761" i="8"/>
  <c r="H760" i="8"/>
  <c r="H759" i="8"/>
  <c r="H758" i="8"/>
  <c r="H757" i="8"/>
  <c r="H1804" i="8"/>
  <c r="H1078" i="8"/>
  <c r="H2728" i="8"/>
  <c r="H627" i="8"/>
  <c r="H681" i="8"/>
  <c r="H1762" i="8"/>
  <c r="H1670" i="8"/>
  <c r="H814" i="8"/>
  <c r="H1174" i="8"/>
  <c r="H2034" i="8"/>
  <c r="H1790" i="8"/>
  <c r="H2117" i="8"/>
  <c r="H2700" i="8"/>
  <c r="H200" i="8"/>
  <c r="H346" i="8"/>
  <c r="H1433" i="8"/>
  <c r="H1432" i="8"/>
  <c r="H2238" i="8"/>
  <c r="H1727" i="8"/>
  <c r="H2821" i="8"/>
  <c r="H2802" i="8"/>
  <c r="H856" i="8"/>
  <c r="H3092" i="8"/>
  <c r="H2307" i="8"/>
  <c r="H452" i="8"/>
  <c r="H667" i="8"/>
  <c r="H1361" i="8"/>
  <c r="H256" i="8"/>
  <c r="H2306" i="8"/>
  <c r="H1475" i="8"/>
  <c r="H2076" i="8"/>
  <c r="H2658" i="8"/>
  <c r="H2686" i="8"/>
  <c r="H1152" i="8"/>
  <c r="H1901" i="8"/>
  <c r="H1343" i="8"/>
  <c r="H1900" i="8"/>
  <c r="H2883" i="8"/>
  <c r="H712" i="8"/>
  <c r="H1049" i="8"/>
  <c r="H2412" i="8"/>
  <c r="H1048" i="8"/>
  <c r="H2759" i="8"/>
  <c r="H2279" i="8"/>
  <c r="H1295" i="8"/>
  <c r="H3017" i="8"/>
  <c r="H3071" i="8"/>
  <c r="H1373" i="8"/>
  <c r="H3039" i="8"/>
  <c r="H1615" i="8"/>
  <c r="H2207" i="8"/>
  <c r="H1397" i="8"/>
  <c r="H3137" i="8"/>
  <c r="H2496" i="8"/>
  <c r="H249" i="8"/>
  <c r="H2353" i="8"/>
  <c r="H1872" i="8"/>
  <c r="H279" i="8"/>
  <c r="H1639" i="8"/>
  <c r="H177" i="8"/>
  <c r="H907" i="8"/>
  <c r="H2627" i="8"/>
  <c r="H2237" i="8"/>
  <c r="H612" i="8"/>
  <c r="H1968" i="8"/>
  <c r="H7" i="8"/>
  <c r="H122" i="8"/>
  <c r="H744" i="8"/>
  <c r="H2334" i="8"/>
  <c r="H756" i="8"/>
  <c r="H451" i="8"/>
  <c r="H1253" i="8"/>
  <c r="H720" i="8"/>
  <c r="H214" i="8"/>
  <c r="H450" i="8"/>
  <c r="H607" i="8"/>
  <c r="H1783" i="8"/>
  <c r="H2262" i="8"/>
  <c r="H121" i="8"/>
  <c r="H1967" i="8"/>
  <c r="H227" i="8"/>
  <c r="H1207" i="8"/>
  <c r="H719" i="8"/>
  <c r="H1803" i="8"/>
  <c r="H2561" i="8"/>
  <c r="H2801" i="8"/>
  <c r="H2450" i="8"/>
  <c r="H1545" i="8"/>
  <c r="H626" i="8"/>
  <c r="H3063" i="8"/>
  <c r="H1360" i="8"/>
  <c r="H3091" i="8"/>
  <c r="H694" i="8"/>
  <c r="H718" i="8"/>
  <c r="H1252" i="8"/>
  <c r="H2374" i="8"/>
  <c r="H1077" i="8"/>
  <c r="H2758" i="8"/>
  <c r="H111" i="8"/>
  <c r="H1294" i="8"/>
  <c r="H1764" i="8"/>
  <c r="H1706" i="8"/>
  <c r="H199" i="8"/>
  <c r="H143" i="8"/>
  <c r="H1160" i="8"/>
  <c r="H1320" i="8"/>
  <c r="H1431" i="8"/>
  <c r="H2411" i="8"/>
  <c r="H1726" i="8"/>
  <c r="H2619" i="8"/>
  <c r="H1526" i="8"/>
  <c r="H3016" i="8"/>
  <c r="H2037" i="8"/>
  <c r="H2278" i="8"/>
  <c r="H2435" i="8"/>
  <c r="H2836" i="8"/>
  <c r="H312" i="8"/>
  <c r="H2495" i="8"/>
  <c r="H299" i="8"/>
  <c r="H51" i="8"/>
  <c r="H449" i="8"/>
  <c r="H1582" i="8"/>
  <c r="H1047" i="8"/>
  <c r="H2869" i="8"/>
  <c r="H993" i="8"/>
  <c r="H448" i="8"/>
  <c r="H332" i="8"/>
  <c r="H1102" i="8"/>
  <c r="H90" i="8"/>
  <c r="H3038" i="8"/>
  <c r="H1614" i="8"/>
  <c r="H2882" i="8"/>
  <c r="H1332" i="8"/>
  <c r="H992" i="8"/>
  <c r="H3171" i="8"/>
  <c r="H1148" i="8"/>
  <c r="H110" i="8"/>
  <c r="H1691" i="8"/>
  <c r="H447" i="8"/>
  <c r="H1251" i="8"/>
  <c r="H2533" i="8"/>
  <c r="H1396" i="8"/>
  <c r="H2935" i="8"/>
  <c r="H3136" i="8"/>
  <c r="H1474" i="8"/>
  <c r="H2934" i="8"/>
  <c r="H2140" i="8"/>
  <c r="H2175" i="8"/>
  <c r="H2008" i="8"/>
  <c r="H652" i="8"/>
  <c r="H2993" i="8"/>
  <c r="H3000" i="8"/>
  <c r="H1226" i="8"/>
  <c r="H2674" i="8"/>
  <c r="H446" i="8"/>
  <c r="H2532" i="8"/>
  <c r="H2531" i="8"/>
  <c r="H2470" i="8"/>
  <c r="H2626" i="8"/>
  <c r="H278" i="8"/>
  <c r="H717" i="8"/>
  <c r="H1293" i="8"/>
  <c r="H989" i="8"/>
  <c r="H1946" i="8"/>
  <c r="H680" i="8"/>
  <c r="H2060" i="8"/>
  <c r="H1499" i="8"/>
  <c r="H40" i="8"/>
  <c r="H562" i="8"/>
  <c r="H2602" i="8"/>
  <c r="H62" i="8"/>
  <c r="H2028" i="8"/>
  <c r="H794" i="8"/>
  <c r="H835" i="8"/>
  <c r="H973" i="8"/>
  <c r="H2933" i="8"/>
  <c r="H1146" i="8"/>
  <c r="H2319" i="8"/>
  <c r="H89" i="8"/>
  <c r="H2578" i="8"/>
  <c r="H445" i="8"/>
  <c r="H982" i="8"/>
  <c r="H1966" i="8"/>
  <c r="H1430" i="8"/>
  <c r="H444" i="8"/>
  <c r="H1250" i="8"/>
  <c r="H716" i="8"/>
  <c r="H1359" i="8"/>
  <c r="H2007" i="8"/>
  <c r="H1292" i="8"/>
  <c r="H2757" i="8"/>
  <c r="H782" i="8"/>
  <c r="H781" i="8"/>
  <c r="H2657" i="8"/>
  <c r="H2236" i="8"/>
  <c r="H1725" i="8"/>
  <c r="H443" i="8"/>
  <c r="H2820" i="8"/>
  <c r="H1101" i="8"/>
  <c r="H2494" i="8"/>
  <c r="H2075" i="8"/>
  <c r="H2174" i="8"/>
  <c r="H244" i="8"/>
  <c r="H442" i="8"/>
  <c r="H2206" i="8"/>
  <c r="H1372" i="8"/>
  <c r="H441" i="8"/>
  <c r="H1613" i="8"/>
  <c r="H3037" i="8"/>
  <c r="H2277" i="8"/>
  <c r="H1151" i="8"/>
  <c r="H2486" i="8"/>
  <c r="H855" i="8"/>
  <c r="H1123" i="8"/>
  <c r="H1395" i="8"/>
  <c r="H2410" i="8"/>
  <c r="H1899" i="8"/>
  <c r="H1076" i="8"/>
  <c r="H2932" i="8"/>
  <c r="H2931" i="8"/>
  <c r="H345" i="8"/>
  <c r="H570" i="8"/>
  <c r="H1638" i="8"/>
  <c r="H61" i="8"/>
  <c r="H39" i="8"/>
  <c r="H2601" i="8"/>
  <c r="H2515" i="8"/>
  <c r="H277" i="8"/>
  <c r="H1761" i="8"/>
  <c r="H2333" i="8"/>
  <c r="H675" i="8"/>
  <c r="H2464" i="8"/>
  <c r="H2305" i="8"/>
  <c r="H793" i="8"/>
  <c r="H2685" i="8"/>
  <c r="H755" i="8"/>
  <c r="H906" i="8"/>
  <c r="H886" i="8"/>
  <c r="H2640" i="8"/>
  <c r="H440" i="8"/>
  <c r="H2577" i="8"/>
  <c r="H3170" i="8"/>
  <c r="H2198" i="8"/>
  <c r="H226" i="8"/>
  <c r="H158" i="8"/>
  <c r="H610" i="8"/>
  <c r="H988" i="8"/>
  <c r="H1965" i="8"/>
  <c r="H2409" i="8"/>
  <c r="H2493" i="8"/>
  <c r="H1662" i="8"/>
  <c r="H2656" i="8"/>
  <c r="H625" i="8"/>
  <c r="H2205" i="8"/>
  <c r="H1898" i="8"/>
  <c r="H1897" i="8"/>
  <c r="H2116" i="8"/>
  <c r="H1498" i="8"/>
  <c r="H1497" i="8"/>
  <c r="H298" i="8"/>
  <c r="H1612" i="8"/>
  <c r="H2173" i="8"/>
  <c r="H3036" i="8"/>
  <c r="H608" i="8"/>
  <c r="H311" i="8"/>
  <c r="H2276" i="8"/>
  <c r="H3090" i="8"/>
  <c r="H2699" i="8"/>
  <c r="H2756" i="8"/>
  <c r="H2814" i="8"/>
  <c r="H693" i="8"/>
  <c r="H2384" i="8"/>
  <c r="H2006" i="8"/>
  <c r="H1724" i="8"/>
  <c r="H76" i="8"/>
  <c r="H1046" i="8"/>
  <c r="H1291" i="8"/>
  <c r="H439" i="8"/>
  <c r="H1358" i="8"/>
  <c r="H2449" i="8"/>
  <c r="H1278" i="8"/>
  <c r="H1544" i="8"/>
  <c r="H1669" i="8"/>
  <c r="H344" i="8"/>
  <c r="H2835" i="8"/>
  <c r="H198" i="8"/>
  <c r="H1473" i="8"/>
  <c r="H1576" i="8"/>
  <c r="H1854" i="8"/>
  <c r="H343" i="8"/>
  <c r="H50" i="8"/>
  <c r="H2235" i="8"/>
  <c r="H1779" i="8"/>
  <c r="H1173" i="8"/>
  <c r="H1249" i="8"/>
  <c r="H438" i="8"/>
  <c r="H1945" i="8"/>
  <c r="H2727" i="8"/>
  <c r="H1394" i="8"/>
  <c r="H2352" i="8"/>
  <c r="H3135" i="8"/>
  <c r="H1896" i="8"/>
  <c r="H981" i="8"/>
  <c r="H2914" i="8"/>
  <c r="H591" i="8"/>
  <c r="H437" i="8"/>
  <c r="H436" i="8"/>
  <c r="H3117" i="8"/>
  <c r="H958" i="8"/>
  <c r="H1065" i="8"/>
  <c r="H2260" i="8"/>
  <c r="H2891" i="8"/>
  <c r="H104" i="8"/>
  <c r="H2158" i="8"/>
  <c r="H131" i="8"/>
  <c r="H60" i="8"/>
  <c r="H2157" i="8"/>
  <c r="H435" i="8"/>
  <c r="H434" i="8"/>
  <c r="H1117" i="8"/>
  <c r="H734" i="8"/>
  <c r="H1128" i="8"/>
  <c r="H733" i="8"/>
  <c r="H1871" i="8"/>
  <c r="H2139" i="8"/>
  <c r="H276" i="8"/>
  <c r="H2834" i="8"/>
  <c r="H1127" i="8"/>
  <c r="H433" i="8"/>
  <c r="H600" i="8"/>
  <c r="H1637" i="8"/>
  <c r="H1964" i="8"/>
  <c r="H1809" i="8"/>
  <c r="H432" i="8"/>
  <c r="H431" i="8"/>
  <c r="H2861" i="8"/>
  <c r="H1543" i="8"/>
  <c r="H2977" i="8"/>
  <c r="H2138" i="8"/>
  <c r="H1045" i="8"/>
  <c r="H1895" i="8"/>
  <c r="H2351" i="8"/>
  <c r="H2698" i="8"/>
  <c r="H430" i="8"/>
  <c r="H1290" i="8"/>
  <c r="H2222" i="8"/>
  <c r="H624" i="8"/>
  <c r="H2373" i="8"/>
  <c r="H1832" i="8"/>
  <c r="H2275" i="8"/>
  <c r="H1668" i="8"/>
  <c r="H2896" i="8"/>
  <c r="H3089" i="8"/>
  <c r="H2408" i="8"/>
  <c r="H1172" i="8"/>
  <c r="H2102" i="8"/>
  <c r="H2172" i="8"/>
  <c r="H1023" i="8"/>
  <c r="H248" i="8"/>
  <c r="H692" i="8"/>
  <c r="H197" i="8"/>
  <c r="H1357" i="8"/>
  <c r="H3015" i="8"/>
  <c r="H3035" i="8"/>
  <c r="H157" i="8"/>
  <c r="H2726" i="8"/>
  <c r="H2234" i="8"/>
  <c r="H25" i="8"/>
  <c r="H1723" i="8"/>
  <c r="H1722" i="8"/>
  <c r="H551" i="8"/>
  <c r="H357" i="8"/>
  <c r="H1277" i="8"/>
  <c r="H1472" i="8"/>
  <c r="H1248" i="8"/>
  <c r="H1837" i="8"/>
  <c r="H3134" i="8"/>
  <c r="H297" i="8"/>
  <c r="H310" i="8"/>
  <c r="H1894" i="8"/>
  <c r="H1393" i="8"/>
  <c r="H429" i="8"/>
  <c r="H2304" i="8"/>
  <c r="H1787" i="8"/>
  <c r="H1870" i="8"/>
  <c r="H685" i="8"/>
  <c r="H275" i="8"/>
  <c r="H1429" i="8"/>
  <c r="H59" i="8"/>
  <c r="H561" i="8"/>
  <c r="H2530" i="8"/>
  <c r="H2833" i="8"/>
  <c r="H1428" i="8"/>
  <c r="H2859" i="8"/>
  <c r="H2059" i="8"/>
  <c r="H1126" i="8"/>
  <c r="H1859" i="8"/>
  <c r="H623" i="8"/>
  <c r="H792" i="8"/>
  <c r="H2784" i="8"/>
  <c r="H2332" i="8"/>
  <c r="H905" i="8"/>
  <c r="H885" i="8"/>
  <c r="H2576" i="8"/>
  <c r="H3069" i="8"/>
  <c r="H2483" i="8"/>
  <c r="H560" i="8"/>
  <c r="H2963" i="8"/>
  <c r="H142" i="8"/>
  <c r="H651" i="8"/>
  <c r="H2999" i="8"/>
  <c r="H1331" i="8"/>
  <c r="H2448" i="8"/>
  <c r="H1963" i="8"/>
  <c r="H2860" i="8"/>
  <c r="H1705" i="8"/>
  <c r="H1542" i="8"/>
  <c r="H1493" i="8"/>
  <c r="H1690" i="8"/>
  <c r="G2868" i="8"/>
  <c r="G2878" i="8" s="1"/>
  <c r="H78" i="8"/>
  <c r="H225" i="8"/>
  <c r="H1593" i="8"/>
  <c r="H2529" i="8"/>
  <c r="H622" i="8"/>
  <c r="H621" i="8"/>
  <c r="H1171" i="8"/>
  <c r="H1808" i="8"/>
  <c r="H156" i="8"/>
  <c r="H2725" i="8"/>
  <c r="H1235" i="8"/>
  <c r="H1944" i="8"/>
  <c r="H428" i="8"/>
  <c r="H1075" i="8"/>
  <c r="H1471" i="8"/>
  <c r="H2383" i="8"/>
  <c r="H2407" i="8"/>
  <c r="H1667" i="8"/>
  <c r="H2171" i="8"/>
  <c r="H2492" i="8"/>
  <c r="H1247" i="8"/>
  <c r="H3014" i="8"/>
  <c r="H1044" i="8"/>
  <c r="H1138" i="8"/>
  <c r="H1721" i="8"/>
  <c r="H427" i="8"/>
  <c r="H3034" i="8"/>
  <c r="H2233" i="8"/>
  <c r="H247" i="8"/>
  <c r="H426" i="8"/>
  <c r="H425" i="8"/>
  <c r="H1611" i="8"/>
  <c r="H424" i="8"/>
  <c r="H423" i="8"/>
  <c r="H2274" i="8"/>
  <c r="H1100" i="8"/>
  <c r="H1356" i="8"/>
  <c r="H422" i="8"/>
  <c r="H421" i="8"/>
  <c r="H691" i="8"/>
  <c r="H2204" i="8"/>
  <c r="H1276" i="8"/>
  <c r="H420" i="8"/>
  <c r="H419" i="8"/>
  <c r="H2800" i="8"/>
  <c r="H3088" i="8"/>
  <c r="H1022" i="8"/>
  <c r="H342" i="8"/>
  <c r="H1150" i="8"/>
  <c r="H3079" i="8"/>
  <c r="H2655" i="8"/>
  <c r="H3169" i="8"/>
  <c r="H2651" i="8"/>
  <c r="H196" i="8"/>
  <c r="H418" i="8"/>
  <c r="H1366" i="8"/>
  <c r="H2673" i="8"/>
  <c r="H417" i="8"/>
  <c r="H416" i="8"/>
  <c r="H1392" i="8"/>
  <c r="H1778" i="8"/>
  <c r="H1893" i="8"/>
  <c r="H2697" i="8"/>
  <c r="H2930" i="8"/>
  <c r="H1289" i="8"/>
  <c r="H324" i="8"/>
  <c r="H2929" i="8"/>
  <c r="H2528" i="8"/>
  <c r="H3133" i="8"/>
  <c r="H415" i="8"/>
  <c r="H1636" i="8"/>
  <c r="H1943" i="8"/>
  <c r="H195" i="8"/>
  <c r="H1869" i="8"/>
  <c r="H414" i="8"/>
  <c r="H1427" i="8"/>
  <c r="H2527" i="8"/>
  <c r="H754" i="8"/>
  <c r="H589" i="8"/>
  <c r="H715" i="8"/>
  <c r="H155" i="8"/>
  <c r="H1170" i="8"/>
  <c r="H1831" i="8"/>
  <c r="H2647" i="8"/>
  <c r="H3087" i="8"/>
  <c r="H274" i="8"/>
  <c r="H1603" i="8"/>
  <c r="H884" i="8"/>
  <c r="H904" i="8"/>
  <c r="H2317" i="8"/>
  <c r="H2832" i="8"/>
  <c r="H88" i="8"/>
  <c r="H2137" i="8"/>
  <c r="H2575" i="8"/>
  <c r="H791" i="8"/>
  <c r="H2783" i="8"/>
  <c r="H3159" i="8"/>
  <c r="H2724" i="8"/>
  <c r="H127" i="8"/>
  <c r="H1525" i="8"/>
  <c r="H2867" i="8"/>
  <c r="H224" i="8"/>
  <c r="H2908" i="8"/>
  <c r="H2831" i="8"/>
  <c r="H2058" i="8"/>
  <c r="H1074" i="8"/>
  <c r="H650" i="8"/>
  <c r="H2998" i="8"/>
  <c r="H141" i="8"/>
  <c r="H2992" i="8"/>
  <c r="H1391" i="8"/>
  <c r="H2923" i="8"/>
  <c r="H1246" i="8"/>
  <c r="H413" i="8"/>
  <c r="H296" i="8"/>
  <c r="H309" i="8"/>
  <c r="H1666" i="8"/>
  <c r="H2696" i="8"/>
  <c r="H2406" i="8"/>
  <c r="H412" i="8"/>
  <c r="H411" i="8"/>
  <c r="H410" i="8"/>
  <c r="H2526" i="8"/>
  <c r="H246" i="8"/>
  <c r="H409" i="8"/>
  <c r="H684" i="8"/>
  <c r="H1149" i="8"/>
  <c r="H3013" i="8"/>
  <c r="H1720" i="8"/>
  <c r="H2273" i="8"/>
  <c r="H1610" i="8"/>
  <c r="H58" i="8"/>
  <c r="H3033" i="8"/>
  <c r="H1288" i="8"/>
  <c r="H408" i="8"/>
  <c r="H1541" i="8"/>
  <c r="H407" i="8"/>
  <c r="H406" i="8"/>
  <c r="H341" i="8"/>
  <c r="H2005" i="8"/>
  <c r="H1043" i="8"/>
  <c r="H405" i="8"/>
  <c r="H2074" i="8"/>
  <c r="H1225" i="8"/>
  <c r="H404" i="8"/>
  <c r="H824" i="8"/>
  <c r="H2881" i="8"/>
  <c r="H3086" i="8"/>
  <c r="H2799" i="8"/>
  <c r="H2819" i="8"/>
  <c r="H1355" i="8"/>
  <c r="H1390" i="8"/>
  <c r="H1868" i="8"/>
  <c r="H2567" i="8"/>
  <c r="H2045" i="8"/>
  <c r="H2525" i="8"/>
  <c r="H1470" i="8"/>
  <c r="H1275" i="8"/>
  <c r="H2566" i="8"/>
  <c r="H1017" i="8"/>
  <c r="H2928" i="8"/>
  <c r="H140" i="8"/>
  <c r="H3132" i="8"/>
  <c r="H103" i="8"/>
  <c r="H1609" i="8"/>
  <c r="H1867" i="8"/>
  <c r="H1635" i="8"/>
  <c r="H944" i="8"/>
  <c r="H2907" i="8"/>
  <c r="H713" i="8"/>
  <c r="H2913" i="8"/>
  <c r="H130" i="8"/>
  <c r="H273" i="8"/>
  <c r="H2359" i="8"/>
  <c r="H2156" i="8"/>
  <c r="H957" i="8"/>
  <c r="H57" i="8"/>
  <c r="H2902" i="8"/>
  <c r="H56" i="8"/>
  <c r="H3116" i="8"/>
  <c r="H2976" i="8"/>
  <c r="H55" i="8"/>
  <c r="H2912" i="8"/>
  <c r="H1064" i="8"/>
  <c r="H2524" i="8"/>
  <c r="H1116" i="8"/>
  <c r="H543" i="8"/>
  <c r="H732" i="8"/>
  <c r="H731" i="8"/>
  <c r="H403" i="8"/>
  <c r="H730" i="8"/>
  <c r="H2625" i="8"/>
  <c r="H2221" i="8"/>
  <c r="H2793" i="8"/>
  <c r="H1851" i="8"/>
  <c r="H402" i="8"/>
  <c r="H401" i="8"/>
  <c r="H1540" i="8"/>
  <c r="H400" i="8"/>
  <c r="H223" i="8"/>
  <c r="H399" i="8"/>
  <c r="H823" i="8"/>
  <c r="H599" i="8"/>
  <c r="H2475" i="8"/>
  <c r="H1812" i="8"/>
  <c r="H398" i="8"/>
  <c r="H154" i="8"/>
  <c r="H790" i="8"/>
  <c r="H2574" i="8"/>
  <c r="H903" i="8"/>
  <c r="H1665" i="8"/>
  <c r="H194" i="8"/>
  <c r="H883" i="8"/>
  <c r="H926" i="8"/>
  <c r="H213" i="8"/>
  <c r="H2600" i="8"/>
  <c r="H397" i="8"/>
  <c r="H1099" i="8"/>
  <c r="H2491" i="8"/>
  <c r="H2405" i="8"/>
  <c r="H753" i="8"/>
  <c r="H2523" i="8"/>
  <c r="H1169" i="8"/>
  <c r="H153" i="8"/>
  <c r="H396" i="8"/>
  <c r="H977" i="8"/>
  <c r="H395" i="8"/>
  <c r="H120" i="8"/>
  <c r="H2232" i="8"/>
  <c r="H1719" i="8"/>
  <c r="H1830" i="8"/>
  <c r="H2231" i="8"/>
  <c r="H1021" i="8"/>
  <c r="H1371" i="8"/>
  <c r="H2404" i="8"/>
  <c r="H1755" i="8"/>
  <c r="H3085" i="8"/>
  <c r="H690" i="8"/>
  <c r="H1718" i="8"/>
  <c r="H2272" i="8"/>
  <c r="H2093" i="8"/>
  <c r="H394" i="8"/>
  <c r="H393" i="8"/>
  <c r="H2170" i="8"/>
  <c r="H1287" i="8"/>
  <c r="H1661" i="8"/>
  <c r="H3032" i="8"/>
  <c r="H2303" i="8"/>
  <c r="H3012" i="8"/>
  <c r="H392" i="8"/>
  <c r="H2684" i="8"/>
  <c r="H1342" i="8"/>
  <c r="H391" i="8"/>
  <c r="H390" i="8"/>
  <c r="H2152" i="8"/>
  <c r="H2683" i="8"/>
  <c r="H1942" i="8"/>
  <c r="H1073" i="8"/>
  <c r="H1042" i="8"/>
  <c r="H559" i="8"/>
  <c r="H3062" i="8"/>
  <c r="H1245" i="8"/>
  <c r="H1354" i="8"/>
  <c r="H340" i="8"/>
  <c r="H1389" i="8"/>
  <c r="H1469" i="8"/>
  <c r="H339" i="8"/>
  <c r="H3131" i="8"/>
  <c r="H2372" i="8"/>
  <c r="H2136" i="8"/>
  <c r="H2350" i="8"/>
  <c r="H1224" i="8"/>
  <c r="H752" i="8"/>
  <c r="H389" i="8"/>
  <c r="H272" i="8"/>
  <c r="H2927" i="8"/>
  <c r="H119" i="8"/>
  <c r="H1866" i="8"/>
  <c r="H2151" i="8"/>
  <c r="H118" i="8"/>
  <c r="H1634" i="8"/>
  <c r="H338" i="8"/>
  <c r="H1962" i="8"/>
  <c r="H902" i="8"/>
  <c r="H882" i="8"/>
  <c r="H3084" i="8"/>
  <c r="H2220" i="8"/>
  <c r="H323" i="8"/>
  <c r="H255" i="8"/>
  <c r="H813" i="8"/>
  <c r="H1539" i="8"/>
  <c r="H388" i="8"/>
  <c r="H2219" i="8"/>
  <c r="H152" i="8"/>
  <c r="H2794" i="8"/>
  <c r="H2522" i="8"/>
  <c r="H222" i="8"/>
  <c r="H620" i="8"/>
  <c r="H2135" i="8"/>
  <c r="H1206" i="8"/>
  <c r="H1717" i="8"/>
  <c r="H1496" i="8"/>
  <c r="H1592" i="8"/>
  <c r="H2560" i="8"/>
  <c r="H2490" i="8"/>
  <c r="H1941" i="8"/>
  <c r="H1802" i="8"/>
  <c r="H2382" i="8"/>
  <c r="H2115" i="8"/>
  <c r="H387" i="8"/>
  <c r="H2695" i="8"/>
  <c r="H1829" i="8"/>
  <c r="H1217" i="8"/>
  <c r="H783" i="8"/>
  <c r="H2447" i="8"/>
  <c r="H2004" i="8"/>
  <c r="H3058" i="8"/>
  <c r="H2723" i="8"/>
  <c r="H1330" i="8"/>
  <c r="H1353" i="8"/>
  <c r="H689" i="8"/>
  <c r="H1072" i="8"/>
  <c r="H1524" i="8"/>
  <c r="H295" i="8"/>
  <c r="H308" i="8"/>
  <c r="H2169" i="8"/>
  <c r="H139" i="8"/>
  <c r="H2371" i="8"/>
  <c r="H2654" i="8"/>
  <c r="H2403" i="8"/>
  <c r="H386" i="8"/>
  <c r="H1319" i="8"/>
  <c r="H193" i="8"/>
  <c r="H54" i="8"/>
  <c r="H1689" i="8"/>
  <c r="H854" i="8"/>
  <c r="H1020" i="8"/>
  <c r="H2036" i="8"/>
  <c r="H3011" i="8"/>
  <c r="H3031" i="8"/>
  <c r="H1591" i="8"/>
  <c r="H2271" i="8"/>
  <c r="H2624" i="8"/>
  <c r="H385" i="8"/>
  <c r="H2997" i="8"/>
  <c r="H2866" i="8"/>
  <c r="H2991" i="8"/>
  <c r="H87" i="8"/>
  <c r="H384" i="8"/>
  <c r="H1041" i="8"/>
  <c r="H383" i="8"/>
  <c r="H382" i="8"/>
  <c r="H2880" i="8"/>
  <c r="H1865" i="8"/>
  <c r="H1468" i="8"/>
  <c r="H1388" i="8"/>
  <c r="H822" i="8"/>
  <c r="H381" i="8"/>
  <c r="H3130" i="8"/>
  <c r="H1223" i="8"/>
  <c r="H2267" i="8"/>
  <c r="H1633" i="8"/>
  <c r="H380" i="8"/>
  <c r="H1864" i="8"/>
  <c r="H3083" i="8"/>
  <c r="H379" i="8"/>
  <c r="H271" i="8"/>
  <c r="H117" i="8"/>
  <c r="H2044" i="8"/>
  <c r="H1244" i="8"/>
  <c r="H2926" i="8"/>
  <c r="H378" i="8"/>
  <c r="H2925" i="8"/>
  <c r="H2521" i="8"/>
  <c r="H2520" i="8"/>
  <c r="H1575" i="8"/>
  <c r="H151" i="8"/>
  <c r="H377" i="8"/>
  <c r="H844" i="8"/>
  <c r="H2469" i="8"/>
  <c r="H1243" i="8"/>
  <c r="H2318" i="8"/>
  <c r="H3168" i="8"/>
  <c r="H901" i="8"/>
  <c r="H2906" i="8"/>
  <c r="H2573" i="8"/>
  <c r="H376" i="8"/>
  <c r="H789" i="8"/>
  <c r="H2722" i="8"/>
  <c r="H9" i="8"/>
  <c r="H2519" i="8"/>
  <c r="H980" i="8"/>
  <c r="H931" i="8"/>
  <c r="H2197" i="8"/>
  <c r="H575" i="8"/>
  <c r="H1426" i="8"/>
  <c r="H221" i="8"/>
  <c r="H686" i="8"/>
  <c r="H1777" i="8"/>
  <c r="H1776" i="8"/>
  <c r="H619" i="8"/>
  <c r="H1286" i="8"/>
  <c r="H558" i="8"/>
  <c r="H24" i="8"/>
  <c r="H375" i="8"/>
  <c r="H2327" i="8"/>
  <c r="H2694" i="8"/>
  <c r="H2270" i="8"/>
  <c r="H2203" i="8"/>
  <c r="H1495" i="8"/>
  <c r="H1716" i="8"/>
  <c r="H374" i="8"/>
  <c r="H972" i="8"/>
  <c r="H2811" i="8"/>
  <c r="H2402" i="8"/>
  <c r="H2073" i="8"/>
  <c r="H373" i="8"/>
  <c r="H372" i="8"/>
  <c r="H788" i="8"/>
  <c r="H2168" i="8"/>
  <c r="H1352" i="8"/>
  <c r="H787" i="8"/>
  <c r="H3010" i="8"/>
  <c r="H3030" i="8"/>
  <c r="H371" i="8"/>
  <c r="H1828" i="8"/>
  <c r="H2798" i="8"/>
  <c r="H1538" i="8"/>
  <c r="H2230" i="8"/>
  <c r="H370" i="8"/>
  <c r="H369" i="8"/>
  <c r="H3082" i="8"/>
  <c r="H1836" i="8"/>
  <c r="H1168" i="8"/>
  <c r="H1467" i="8"/>
  <c r="H751" i="8"/>
  <c r="H3129" i="8"/>
  <c r="H1222" i="8"/>
  <c r="H1040" i="8"/>
  <c r="H1863" i="8"/>
  <c r="H1387" i="8"/>
  <c r="H853" i="8"/>
  <c r="H1071" i="8"/>
  <c r="H2924" i="8"/>
  <c r="H2134" i="8"/>
  <c r="H1166" i="8"/>
  <c r="H542" i="8"/>
  <c r="H2511" i="8"/>
  <c r="H2911" i="8"/>
  <c r="H1775" i="8"/>
  <c r="H659" i="8"/>
  <c r="H2474" i="8"/>
  <c r="H270" i="8"/>
  <c r="H368" i="8"/>
  <c r="H1115" i="8"/>
  <c r="H2901" i="8"/>
  <c r="H129" i="8"/>
  <c r="H1230" i="8"/>
  <c r="H956" i="8"/>
  <c r="H729" i="8"/>
  <c r="H1862" i="8"/>
  <c r="H2155" i="8"/>
  <c r="H367" i="8"/>
  <c r="H728" i="8"/>
  <c r="H2890" i="8"/>
  <c r="H102" i="8"/>
  <c r="H2331" i="8"/>
  <c r="H2572" i="8"/>
  <c r="H1063" i="8"/>
  <c r="H900" i="8"/>
  <c r="H881" i="8"/>
  <c r="H3115" i="8"/>
  <c r="H53" i="8"/>
  <c r="H1242" i="8"/>
  <c r="H2599" i="8"/>
  <c r="H337" i="8"/>
  <c r="H366" i="8"/>
  <c r="H2463" i="8"/>
  <c r="H2315" i="8"/>
  <c r="H943" i="8"/>
  <c r="H220" i="8"/>
  <c r="H2196" i="8"/>
  <c r="H1318" i="8"/>
  <c r="H1229" i="8"/>
  <c r="H1660" i="8"/>
  <c r="H1688" i="8"/>
  <c r="H1704" i="8"/>
  <c r="H649" i="8"/>
  <c r="H618" i="8"/>
  <c r="H1664" i="8"/>
  <c r="H365" i="8"/>
  <c r="H2865" i="8"/>
  <c r="H1464" i="8"/>
  <c r="H1892" i="8"/>
  <c r="H609" i="8"/>
  <c r="H1940" i="8"/>
  <c r="H1019" i="8"/>
  <c r="H3081" i="8"/>
  <c r="H192" i="8"/>
  <c r="H2518" i="8"/>
  <c r="H2828" i="8"/>
  <c r="H688" i="8"/>
  <c r="H2818" i="8"/>
  <c r="H2229" i="8"/>
  <c r="H2797" i="8"/>
  <c r="H1351" i="8"/>
  <c r="H1807" i="8"/>
  <c r="H2489" i="8"/>
  <c r="H2693" i="8"/>
  <c r="H2446" i="8"/>
  <c r="H1285" i="8"/>
  <c r="H2401" i="8"/>
  <c r="H364" i="8"/>
  <c r="H1370" i="8"/>
  <c r="H1715" i="8"/>
  <c r="H852" i="8"/>
  <c r="H1774" i="8"/>
  <c r="H2653" i="8"/>
  <c r="H2003" i="8"/>
  <c r="H820" i="8"/>
  <c r="H3077" i="8"/>
  <c r="H307" i="8"/>
  <c r="H2349" i="8"/>
  <c r="H1039" i="8"/>
  <c r="H3128" i="8"/>
  <c r="H1773" i="8"/>
  <c r="H363" i="8"/>
  <c r="H1386" i="8"/>
  <c r="H1772" i="8"/>
  <c r="H2146" i="8"/>
  <c r="H245" i="8"/>
  <c r="H1098" i="8"/>
  <c r="H3009" i="8"/>
  <c r="H2269" i="8"/>
  <c r="H1861" i="8"/>
  <c r="H1241" i="8"/>
  <c r="H2623" i="8"/>
  <c r="H1466" i="8"/>
  <c r="H362" i="8"/>
  <c r="H269" i="8"/>
  <c r="H934" i="8"/>
  <c r="H150" i="8"/>
  <c r="E3014" i="9"/>
  <c r="H3013" i="9"/>
  <c r="H3012" i="9"/>
  <c r="H3011" i="9"/>
  <c r="H1252" i="9"/>
  <c r="H1610" i="9"/>
  <c r="H2814" i="9"/>
  <c r="H2360" i="9"/>
  <c r="H1457" i="9"/>
  <c r="H240" i="9"/>
  <c r="H244" i="9"/>
  <c r="H247" i="9"/>
  <c r="H2813" i="9"/>
  <c r="H690" i="9"/>
  <c r="H2711" i="9"/>
  <c r="H2492" i="9"/>
  <c r="H909" i="9"/>
  <c r="H84" i="9"/>
  <c r="H2396" i="9"/>
  <c r="H1952" i="9"/>
  <c r="H263" i="9"/>
  <c r="H874" i="9"/>
  <c r="H873" i="9"/>
  <c r="H2056" i="9"/>
  <c r="H1283" i="9"/>
  <c r="H2488" i="9"/>
  <c r="H204" i="9"/>
  <c r="H731" i="9"/>
  <c r="H2935" i="9"/>
  <c r="H2369" i="9"/>
  <c r="H2421" i="9"/>
  <c r="H299" i="9"/>
  <c r="H2541" i="9"/>
  <c r="H2049" i="9"/>
  <c r="H2898" i="9"/>
  <c r="H2333" i="9"/>
  <c r="H2022" i="9"/>
  <c r="H1581" i="9"/>
  <c r="H2220" i="9"/>
  <c r="H17" i="9"/>
  <c r="H2130" i="9"/>
  <c r="H458" i="9"/>
  <c r="H2680" i="9"/>
  <c r="H659" i="9"/>
  <c r="H434" i="9"/>
  <c r="H2178" i="9"/>
  <c r="H2640" i="9"/>
  <c r="H1059" i="9"/>
  <c r="H2527" i="9"/>
  <c r="H2960" i="9"/>
  <c r="H1403" i="9"/>
  <c r="H585" i="9"/>
  <c r="H2959" i="9"/>
  <c r="H1748" i="9"/>
  <c r="H1507" i="9"/>
  <c r="H440" i="9"/>
  <c r="H2608" i="9"/>
  <c r="H2995" i="9"/>
  <c r="H1891" i="9"/>
  <c r="H371" i="9"/>
  <c r="H2991" i="9"/>
  <c r="H684" i="9"/>
  <c r="H1869" i="9"/>
  <c r="H810" i="9"/>
  <c r="H1024" i="9"/>
  <c r="H388" i="9"/>
  <c r="H1251" i="9"/>
  <c r="H1726" i="9"/>
  <c r="H387" i="9"/>
  <c r="H932" i="9"/>
  <c r="H1827" i="9"/>
  <c r="H1323" i="9"/>
  <c r="H1970" i="9"/>
  <c r="H2812" i="9"/>
  <c r="H524" i="9"/>
  <c r="H2738" i="9"/>
  <c r="H1651" i="9"/>
  <c r="H1478" i="9"/>
  <c r="H809" i="9"/>
  <c r="H2863" i="9"/>
  <c r="H271" i="9"/>
  <c r="H1544" i="9"/>
  <c r="H471" i="9"/>
  <c r="H2850" i="9"/>
  <c r="H386" i="9"/>
  <c r="H385" i="9"/>
  <c r="H248" i="9"/>
  <c r="H236" i="9"/>
  <c r="H243" i="9"/>
  <c r="H1609" i="9"/>
  <c r="H2097" i="9"/>
  <c r="H1826" i="9"/>
  <c r="H1250" i="9"/>
  <c r="H345" i="9"/>
  <c r="H995" i="9"/>
  <c r="H1214" i="9"/>
  <c r="H1058" i="9"/>
  <c r="H2639" i="9"/>
  <c r="H2055" i="9"/>
  <c r="H2054" i="9"/>
  <c r="H425" i="9"/>
  <c r="H2833" i="9"/>
  <c r="H872" i="9"/>
  <c r="H871" i="9"/>
  <c r="H439" i="9"/>
  <c r="H3002" i="9"/>
  <c r="H711" i="9"/>
  <c r="H544" i="9"/>
  <c r="H61" i="9"/>
  <c r="H2963" i="9"/>
  <c r="H403" i="9"/>
  <c r="H16" i="9"/>
  <c r="H48" i="9"/>
  <c r="H2320" i="9"/>
  <c r="H42" i="9"/>
  <c r="H203" i="9"/>
  <c r="H2177" i="9"/>
  <c r="H1347" i="9"/>
  <c r="H2037" i="9"/>
  <c r="H221" i="9"/>
  <c r="H1747" i="9"/>
  <c r="H1082" i="9"/>
  <c r="H2664" i="9"/>
  <c r="H457" i="9"/>
  <c r="H2921" i="9"/>
  <c r="H2516" i="9"/>
  <c r="G370" i="9"/>
  <c r="H370" i="9" s="1"/>
  <c r="H384" i="9"/>
  <c r="H1057" i="9"/>
  <c r="G2567" i="9"/>
  <c r="H700" i="9"/>
  <c r="H1076" i="9"/>
  <c r="H262" i="9"/>
  <c r="H2627" i="9"/>
  <c r="H1168" i="9"/>
  <c r="H2021" i="9"/>
  <c r="H2607" i="9"/>
  <c r="H1167" i="9"/>
  <c r="H298" i="9"/>
  <c r="H2897" i="9"/>
  <c r="H2526" i="9"/>
  <c r="H1580" i="9"/>
  <c r="H2319" i="9"/>
  <c r="H2129" i="9"/>
  <c r="H2420" i="9"/>
  <c r="H1213" i="9"/>
  <c r="H2153" i="9"/>
  <c r="H1295" i="9"/>
  <c r="H2219" i="9"/>
  <c r="H2332" i="9"/>
  <c r="H1919" i="9"/>
  <c r="H2218" i="9"/>
  <c r="H1725" i="9"/>
  <c r="H1676" i="9"/>
  <c r="H1402" i="9"/>
  <c r="H1100" i="9"/>
  <c r="H2458" i="9"/>
  <c r="H989" i="9"/>
  <c r="H1534" i="9"/>
  <c r="H2481" i="9"/>
  <c r="H1249" i="9"/>
  <c r="H2176" i="9"/>
  <c r="G2304" i="9"/>
  <c r="H2480" i="9"/>
  <c r="H2566" i="9"/>
  <c r="H1868" i="9"/>
  <c r="H2990" i="9"/>
  <c r="H2606" i="9"/>
  <c r="H2232" i="9"/>
  <c r="H1772" i="9"/>
  <c r="H1771" i="9"/>
  <c r="H1023" i="9"/>
  <c r="H159" i="9"/>
  <c r="H1825" i="9"/>
  <c r="G931" i="9"/>
  <c r="H584" i="9"/>
  <c r="H1322" i="9"/>
  <c r="H658" i="9"/>
  <c r="H657" i="9"/>
  <c r="H808" i="9"/>
  <c r="H807" i="9"/>
  <c r="H1890" i="9"/>
  <c r="H2293" i="9"/>
  <c r="H765" i="9"/>
  <c r="H1099" i="9"/>
  <c r="H1824" i="9"/>
  <c r="H1608" i="9"/>
  <c r="H235" i="9"/>
  <c r="H234" i="9"/>
  <c r="H233" i="9"/>
  <c r="H15" i="9"/>
  <c r="H2036" i="9"/>
  <c r="H583" i="9"/>
  <c r="H771" i="9"/>
  <c r="H54" i="9"/>
  <c r="H2339" i="9"/>
  <c r="H1543" i="9"/>
  <c r="H1276" i="9"/>
  <c r="H2242" i="9"/>
  <c r="H2395" i="9"/>
  <c r="H870" i="9"/>
  <c r="H869" i="9"/>
  <c r="H2491" i="9"/>
  <c r="H1650" i="9"/>
  <c r="H1477" i="9"/>
  <c r="H1098" i="9"/>
  <c r="H2737" i="9"/>
  <c r="H126" i="9"/>
  <c r="H270" i="9"/>
  <c r="H1262" i="9"/>
  <c r="H1951" i="9"/>
  <c r="H202" i="9"/>
  <c r="G1918" i="9"/>
  <c r="H2139" i="9"/>
  <c r="H2464" i="9"/>
  <c r="H1682" i="9"/>
  <c r="H1056" i="9"/>
  <c r="H2565" i="9"/>
  <c r="H2630" i="9"/>
  <c r="H2359" i="9"/>
  <c r="H1456" i="9"/>
  <c r="H2020" i="9"/>
  <c r="H2663" i="9"/>
  <c r="H2958" i="9"/>
  <c r="H683" i="9"/>
  <c r="H1506" i="9"/>
  <c r="H2515" i="9"/>
  <c r="H1294" i="9"/>
  <c r="H412" i="9"/>
  <c r="H2720" i="9"/>
  <c r="H2419" i="9"/>
  <c r="H1401" i="9"/>
  <c r="H2896" i="9"/>
  <c r="H2175" i="9"/>
  <c r="H1121" i="9"/>
  <c r="H2303" i="9"/>
  <c r="H730" i="9"/>
  <c r="H2128" i="9"/>
  <c r="H2934" i="9"/>
  <c r="H2217" i="9"/>
  <c r="H2331" i="9"/>
  <c r="H956" i="9"/>
  <c r="H2231" i="9"/>
  <c r="H1248" i="9"/>
  <c r="H1724" i="9"/>
  <c r="H1823" i="9"/>
  <c r="H2605" i="9"/>
  <c r="H1321" i="9"/>
  <c r="H1542" i="9"/>
  <c r="H1022" i="9"/>
  <c r="H1867" i="9"/>
  <c r="H582" i="9"/>
  <c r="H505" i="9"/>
  <c r="H955" i="9"/>
  <c r="H806" i="9"/>
  <c r="H1889" i="9"/>
  <c r="H2989" i="9"/>
  <c r="H1176" i="9"/>
  <c r="H282" i="9"/>
  <c r="H1182" i="9"/>
  <c r="H480" i="9"/>
  <c r="H656" i="9"/>
  <c r="H655" i="9"/>
  <c r="H1097" i="9"/>
  <c r="H239" i="9"/>
  <c r="H242" i="9"/>
  <c r="H246" i="9"/>
  <c r="H1455" i="9"/>
  <c r="H1607" i="9"/>
  <c r="H1733" i="9"/>
  <c r="H1365" i="9"/>
  <c r="H2373" i="9"/>
  <c r="H369" i="9"/>
  <c r="H908" i="9"/>
  <c r="H868" i="9"/>
  <c r="H867" i="9"/>
  <c r="H1282" i="9"/>
  <c r="H2394" i="9"/>
  <c r="H383" i="9"/>
  <c r="H1950" i="9"/>
  <c r="H1346" i="9"/>
  <c r="H1505" i="9"/>
  <c r="H176" i="9"/>
  <c r="H1746" i="9"/>
  <c r="H1166" i="9"/>
  <c r="H1996" i="9"/>
  <c r="H2957" i="9"/>
  <c r="H2679" i="9"/>
  <c r="H1888" i="9"/>
  <c r="H382" i="9"/>
  <c r="H893" i="9"/>
  <c r="H2710" i="9"/>
  <c r="H142" i="9"/>
  <c r="H1723" i="9"/>
  <c r="H740" i="9"/>
  <c r="H2216" i="9"/>
  <c r="H1675" i="9"/>
  <c r="H411" i="9"/>
  <c r="H543" i="9"/>
  <c r="H2127" i="9"/>
  <c r="H1579" i="9"/>
  <c r="H954" i="9"/>
  <c r="H1400" i="9"/>
  <c r="H2672" i="9"/>
  <c r="H914" i="9"/>
  <c r="H2719" i="9"/>
  <c r="H1075" i="9"/>
  <c r="H2019" i="9"/>
  <c r="H2895" i="9"/>
  <c r="H732" i="9"/>
  <c r="H3010" i="9"/>
  <c r="H2418" i="9"/>
  <c r="H1247" i="9"/>
  <c r="H2174" i="9"/>
  <c r="H2748" i="9"/>
  <c r="H805" i="9"/>
  <c r="H2626" i="9"/>
  <c r="H1055" i="9"/>
  <c r="H1320" i="9"/>
  <c r="H581" i="9"/>
  <c r="H2131" i="9"/>
  <c r="H1866" i="9"/>
  <c r="H1021" i="9"/>
  <c r="H1212" i="9"/>
  <c r="H1822" i="9"/>
  <c r="H2811" i="9"/>
  <c r="H654" i="9"/>
  <c r="H118" i="9"/>
  <c r="H2779" i="9"/>
  <c r="H2096" i="9"/>
  <c r="H424" i="9"/>
  <c r="H344" i="9"/>
  <c r="H2763" i="9"/>
  <c r="H117" i="9"/>
  <c r="H90" i="9"/>
  <c r="H241" i="9"/>
  <c r="H245" i="9"/>
  <c r="H238" i="9"/>
  <c r="H729" i="9"/>
  <c r="H47" i="9"/>
  <c r="H759" i="9"/>
  <c r="H60" i="9"/>
  <c r="H2076" i="9"/>
  <c r="H580" i="9"/>
  <c r="H994" i="9"/>
  <c r="H1606" i="9"/>
  <c r="H358" i="9"/>
  <c r="H2457" i="9"/>
  <c r="H1973" i="9"/>
  <c r="H2427" i="9"/>
  <c r="H2753" i="9"/>
  <c r="H2956" i="9"/>
  <c r="H710" i="9"/>
  <c r="H1558" i="9"/>
  <c r="H2456" i="9"/>
  <c r="H2230" i="9"/>
  <c r="H1454" i="9"/>
  <c r="H1513" i="9"/>
  <c r="H1096" i="9"/>
  <c r="H2514" i="9"/>
  <c r="H866" i="9"/>
  <c r="H865" i="9"/>
  <c r="H3001" i="9"/>
  <c r="H2736" i="9"/>
  <c r="H147" i="9"/>
  <c r="H822" i="9"/>
  <c r="H1281" i="9"/>
  <c r="H1969" i="9"/>
  <c r="H2849" i="9"/>
  <c r="H2393" i="9"/>
  <c r="H470" i="9"/>
  <c r="H2862" i="9"/>
  <c r="H2262" i="9"/>
  <c r="H2292" i="9"/>
  <c r="H1476" i="9"/>
  <c r="H2861" i="9"/>
  <c r="H469" i="9"/>
  <c r="H1541" i="9"/>
  <c r="H83" i="9"/>
  <c r="H1275" i="9"/>
  <c r="H1261" i="9"/>
  <c r="H201" i="9"/>
  <c r="H1917" i="9"/>
  <c r="H1968" i="9"/>
  <c r="H1649" i="9"/>
  <c r="H1504" i="9"/>
  <c r="H518" i="9"/>
  <c r="G2735" i="9"/>
  <c r="H2735" i="9" s="1"/>
  <c r="H1345" i="9"/>
  <c r="H368" i="9"/>
  <c r="H1453" i="9"/>
  <c r="H967" i="9"/>
  <c r="H2564" i="9"/>
  <c r="H1054" i="9"/>
  <c r="H2625" i="9"/>
  <c r="H2173" i="9"/>
  <c r="H542" i="9"/>
  <c r="H1949" i="9"/>
  <c r="H2718" i="9"/>
  <c r="H2709" i="9"/>
  <c r="H1452" i="9"/>
  <c r="H237" i="9"/>
  <c r="H2358" i="9"/>
  <c r="H653" i="9"/>
  <c r="H2018" i="9"/>
  <c r="H410" i="9"/>
  <c r="H579" i="9"/>
  <c r="H2678" i="9"/>
  <c r="H2662" i="9"/>
  <c r="H578" i="9"/>
  <c r="H141" i="9"/>
  <c r="H1633" i="9"/>
  <c r="H1722" i="9"/>
  <c r="H2417" i="9"/>
  <c r="H541" i="9"/>
  <c r="H2126" i="9"/>
  <c r="H2330" i="9"/>
  <c r="H2215" i="9"/>
  <c r="H1729" i="9"/>
  <c r="H1246" i="9"/>
  <c r="H2894" i="9"/>
  <c r="H754" i="9"/>
  <c r="H2604" i="9"/>
  <c r="H988" i="9"/>
  <c r="H804" i="9"/>
  <c r="H2017" i="9"/>
  <c r="H892" i="9"/>
  <c r="H753" i="9"/>
  <c r="H71" i="9"/>
  <c r="H1399" i="9"/>
  <c r="H1319" i="9"/>
  <c r="H125" i="9"/>
  <c r="H953" i="9"/>
  <c r="H952" i="9"/>
  <c r="H2810" i="9"/>
  <c r="H2988" i="9"/>
  <c r="G2184" i="9"/>
  <c r="H1770" i="9"/>
  <c r="H1821" i="9"/>
  <c r="H297" i="9"/>
  <c r="H1820" i="9"/>
  <c r="H281" i="9"/>
  <c r="H2834" i="9"/>
  <c r="H1364" i="9"/>
  <c r="H2479" i="9"/>
  <c r="H1095" i="9"/>
  <c r="H2708" i="9"/>
  <c r="H1211" i="9"/>
  <c r="H2392" i="9"/>
  <c r="H1605" i="9"/>
  <c r="H14" i="9"/>
  <c r="H907" i="9"/>
  <c r="H699" i="9"/>
  <c r="H1916" i="9"/>
  <c r="H1503" i="9"/>
  <c r="H1215" i="9"/>
  <c r="H728" i="9"/>
  <c r="H652" i="9"/>
  <c r="H2053" i="9"/>
  <c r="H2357" i="9"/>
  <c r="H212" i="9"/>
  <c r="H1578" i="9"/>
  <c r="H2758" i="9"/>
  <c r="H2214" i="9"/>
  <c r="H2152" i="9"/>
  <c r="H517" i="9"/>
  <c r="H261" i="9"/>
  <c r="H2893" i="9"/>
  <c r="H682" i="9"/>
  <c r="H2563" i="9"/>
  <c r="H1721" i="9"/>
  <c r="H1915" i="9"/>
  <c r="H2172" i="9"/>
  <c r="H2707" i="9"/>
  <c r="H1165" i="9"/>
  <c r="H2455" i="9"/>
  <c r="H2454" i="9"/>
  <c r="H456" i="9"/>
  <c r="H1887" i="9"/>
  <c r="H966" i="9"/>
  <c r="H577" i="9"/>
  <c r="H1398" i="9"/>
  <c r="H2318" i="9"/>
  <c r="H891" i="9"/>
  <c r="H2624" i="9"/>
  <c r="H1053" i="9"/>
  <c r="H200" i="9"/>
  <c r="H951" i="9"/>
  <c r="H2087" i="9"/>
  <c r="H1164" i="9"/>
  <c r="H1982" i="9"/>
  <c r="H2603" i="9"/>
  <c r="H1757" i="9"/>
  <c r="H1318" i="9"/>
  <c r="H2987" i="9"/>
  <c r="H1245" i="9"/>
  <c r="H230" i="9"/>
  <c r="H2125" i="9"/>
  <c r="H2747" i="9"/>
  <c r="H381" i="9"/>
  <c r="H1819" i="9"/>
  <c r="H651" i="9"/>
  <c r="H770" i="9"/>
  <c r="H479" i="9"/>
  <c r="H1779" i="9"/>
  <c r="H2171" i="9"/>
  <c r="H2487" i="9"/>
  <c r="H109" i="9"/>
  <c r="H2602" i="9"/>
  <c r="H1344" i="9"/>
  <c r="H13" i="9"/>
  <c r="H380" i="9"/>
  <c r="H2048" i="9"/>
  <c r="H2378" i="9"/>
  <c r="H2035" i="9"/>
  <c r="H2291" i="9"/>
  <c r="H2391" i="9"/>
  <c r="H864" i="9"/>
  <c r="H863" i="9"/>
  <c r="H2706" i="9"/>
  <c r="H2261" i="9"/>
  <c r="H1502" i="9"/>
  <c r="H890" i="9"/>
  <c r="H2562" i="9"/>
  <c r="H698" i="9"/>
  <c r="H433" i="9"/>
  <c r="H432" i="9"/>
  <c r="H2329" i="9"/>
  <c r="H2513" i="9"/>
  <c r="H987" i="9"/>
  <c r="H2302" i="9"/>
  <c r="H2661" i="9"/>
  <c r="H2677" i="9"/>
  <c r="H2892" i="9"/>
  <c r="H2016" i="9"/>
  <c r="H1745" i="9"/>
  <c r="H1451" i="9"/>
  <c r="H41" i="9"/>
  <c r="H2623" i="9"/>
  <c r="H1052" i="9"/>
  <c r="H1632" i="9"/>
  <c r="H681" i="9"/>
  <c r="H2124" i="9"/>
  <c r="H1074" i="9"/>
  <c r="H2891" i="9"/>
  <c r="H1081" i="9"/>
  <c r="H1073" i="9"/>
  <c r="H1577" i="9"/>
  <c r="H2213" i="9"/>
  <c r="H296" i="9"/>
  <c r="H576" i="9"/>
  <c r="H211" i="9"/>
  <c r="H1020" i="9"/>
  <c r="H2601" i="9"/>
  <c r="H1350" i="9"/>
  <c r="H1109" i="9"/>
  <c r="H2170" i="9"/>
  <c r="H1886" i="9"/>
  <c r="H1163" i="9"/>
  <c r="H1720" i="9"/>
  <c r="H140" i="9"/>
  <c r="H1981" i="9"/>
  <c r="H950" i="9"/>
  <c r="H2822" i="9"/>
  <c r="H803" i="9"/>
  <c r="H1548" i="9"/>
  <c r="H1397" i="9"/>
  <c r="H229" i="9"/>
  <c r="H2290" i="9"/>
  <c r="H650" i="9"/>
  <c r="H2289" i="9"/>
  <c r="H379" i="9"/>
  <c r="H2986" i="9"/>
  <c r="H2809" i="9"/>
  <c r="H2808" i="9"/>
  <c r="H1244" i="9"/>
  <c r="H1611" i="9"/>
  <c r="H108" i="9"/>
  <c r="H107" i="9"/>
  <c r="H2920" i="9"/>
  <c r="H2919" i="9"/>
  <c r="H106" i="9"/>
  <c r="H105" i="9"/>
  <c r="H649" i="9"/>
  <c r="H402" i="9"/>
  <c r="H104" i="9"/>
  <c r="H2317" i="9"/>
  <c r="H2705" i="9"/>
  <c r="H367" i="9"/>
  <c r="H103" i="9"/>
  <c r="H2638" i="9"/>
  <c r="H2390" i="9"/>
  <c r="H2241" i="9"/>
  <c r="H862" i="9"/>
  <c r="H2356" i="9"/>
  <c r="H861" i="9"/>
  <c r="H2807" i="9"/>
  <c r="H1501" i="9"/>
  <c r="H199" i="9"/>
  <c r="H2316" i="9"/>
  <c r="H1354" i="9"/>
  <c r="H1134" i="9"/>
  <c r="H64" i="9"/>
  <c r="H540" i="9"/>
  <c r="H1687" i="9"/>
  <c r="H965" i="9"/>
  <c r="H2453" i="9"/>
  <c r="H1450" i="9"/>
  <c r="H1500" i="9"/>
  <c r="H2015" i="9"/>
  <c r="H1019" i="9"/>
  <c r="H680" i="9"/>
  <c r="H1363" i="9"/>
  <c r="H2452" i="9"/>
  <c r="H1631" i="9"/>
  <c r="H1719" i="9"/>
  <c r="H1162" i="9"/>
  <c r="H170" i="9"/>
  <c r="H1133" i="9"/>
  <c r="H2169" i="9"/>
  <c r="H2629" i="9"/>
  <c r="H1051" i="9"/>
  <c r="H1120" i="9"/>
  <c r="H275" i="9"/>
  <c r="H1475" i="9"/>
  <c r="H274" i="9"/>
  <c r="H468" i="9"/>
  <c r="H2212" i="9"/>
  <c r="H2416" i="9"/>
  <c r="H1914" i="9"/>
  <c r="H2047" i="9"/>
  <c r="H575" i="9"/>
  <c r="H295" i="9"/>
  <c r="H2600" i="9"/>
  <c r="H986" i="9"/>
  <c r="H949" i="9"/>
  <c r="H1396" i="9"/>
  <c r="H2123" i="9"/>
  <c r="H1395" i="9"/>
  <c r="H2806" i="9"/>
  <c r="H1533" i="9"/>
  <c r="H802" i="9"/>
  <c r="H1769" i="9"/>
  <c r="H352" i="9"/>
  <c r="H727" i="9"/>
  <c r="H2860" i="9"/>
  <c r="H2890" i="9"/>
  <c r="H1576" i="9"/>
  <c r="H2985" i="9"/>
  <c r="H378" i="9"/>
  <c r="H2848" i="9"/>
  <c r="H1243" i="9"/>
  <c r="H1540" i="9"/>
  <c r="H516" i="9"/>
  <c r="H124" i="9"/>
  <c r="H1539" i="9"/>
  <c r="H2734" i="9"/>
  <c r="H1274" i="9"/>
  <c r="H1648" i="9"/>
  <c r="G1474" i="9"/>
  <c r="H1474" i="9" s="1"/>
  <c r="H1818" i="9"/>
  <c r="H2338" i="9"/>
  <c r="H648" i="9"/>
  <c r="H1094" i="9"/>
  <c r="H1093" i="9"/>
  <c r="H2122" i="9"/>
  <c r="H2778" i="9"/>
  <c r="H112" i="9"/>
  <c r="H343" i="9"/>
  <c r="H423" i="9"/>
  <c r="H758" i="9"/>
  <c r="H709" i="9"/>
  <c r="H59" i="9"/>
  <c r="H2768" i="9"/>
  <c r="H21" i="9"/>
  <c r="H1604" i="9"/>
  <c r="H1449" i="9"/>
  <c r="H779" i="9"/>
  <c r="H764" i="9"/>
  <c r="H1557" i="9"/>
  <c r="H1516" i="9"/>
  <c r="H778" i="9"/>
  <c r="H2372" i="9"/>
  <c r="H860" i="9"/>
  <c r="H859" i="9"/>
  <c r="H2832" i="9"/>
  <c r="H123" i="9"/>
  <c r="H12" i="9"/>
  <c r="H539" i="9"/>
  <c r="H1913" i="9"/>
  <c r="H1499" i="9"/>
  <c r="H2917" i="9"/>
  <c r="H2415" i="9"/>
  <c r="H2183" i="9"/>
  <c r="H889" i="9"/>
  <c r="H2512" i="9"/>
  <c r="H1175" i="9"/>
  <c r="H1718" i="9"/>
  <c r="H1161" i="9"/>
  <c r="H139" i="9"/>
  <c r="H574" i="9"/>
  <c r="H198" i="9"/>
  <c r="H2628" i="9"/>
  <c r="H1050" i="9"/>
  <c r="H2561" i="9"/>
  <c r="H2560" i="9"/>
  <c r="H2955" i="9"/>
  <c r="H220" i="9"/>
  <c r="H1018" i="9"/>
  <c r="H1448" i="9"/>
  <c r="H2486" i="9"/>
  <c r="H2034" i="9"/>
  <c r="H2653" i="9"/>
  <c r="H679" i="9"/>
  <c r="H2599" i="9"/>
  <c r="H1183" i="9"/>
  <c r="H739" i="9"/>
  <c r="H1575" i="9"/>
  <c r="H1290" i="9"/>
  <c r="H158" i="9"/>
  <c r="H2151" i="9"/>
  <c r="H2052" i="9"/>
  <c r="H726" i="9"/>
  <c r="H2211" i="9"/>
  <c r="H2210" i="9"/>
  <c r="H1072" i="9"/>
  <c r="H294" i="9"/>
  <c r="H2889" i="9"/>
  <c r="H2168" i="9"/>
  <c r="H2888" i="9"/>
  <c r="H2485" i="9"/>
  <c r="H1394" i="9"/>
  <c r="H801" i="9"/>
  <c r="H3009" i="9"/>
  <c r="H2746" i="9"/>
  <c r="H2559" i="9"/>
  <c r="H1242" i="9"/>
  <c r="H948" i="9"/>
  <c r="H1647" i="9"/>
  <c r="H985" i="9"/>
  <c r="H1210" i="9"/>
  <c r="H2558" i="9"/>
  <c r="H1817" i="9"/>
  <c r="H2805" i="9"/>
  <c r="H515" i="9"/>
  <c r="H2288" i="9"/>
  <c r="H647" i="9"/>
  <c r="H573" i="9"/>
  <c r="H1603" i="9"/>
  <c r="H1816" i="9"/>
  <c r="H2671" i="9"/>
  <c r="H1447" i="9"/>
  <c r="H2804" i="9"/>
  <c r="H2704" i="9"/>
  <c r="H2033" i="9"/>
  <c r="H1948" i="9"/>
  <c r="H70" i="9"/>
  <c r="H888" i="9"/>
  <c r="H1995" i="9"/>
  <c r="H1717" i="9"/>
  <c r="H2014" i="9"/>
  <c r="H2631" i="9"/>
  <c r="H928" i="9"/>
  <c r="H646" i="9"/>
  <c r="H2463" i="9"/>
  <c r="H2138" i="9"/>
  <c r="H2137" i="9"/>
  <c r="H1690" i="9"/>
  <c r="H1119" i="9"/>
  <c r="H2757" i="9"/>
  <c r="H377" i="9"/>
  <c r="H1912" i="9"/>
  <c r="H1446" i="9"/>
  <c r="H2315" i="9"/>
  <c r="H455" i="9"/>
  <c r="H1744" i="9"/>
  <c r="H1686" i="9"/>
  <c r="H197" i="9"/>
  <c r="H1241" i="9"/>
  <c r="H376" i="9"/>
  <c r="H2328" i="9"/>
  <c r="H2414" i="9"/>
  <c r="H2209" i="9"/>
  <c r="H2121" i="9"/>
  <c r="H153" i="9"/>
  <c r="H293" i="9"/>
  <c r="H1574" i="9"/>
  <c r="H2887" i="9"/>
  <c r="H2451" i="9"/>
  <c r="H502" i="9"/>
  <c r="H2150" i="9"/>
  <c r="H1532" i="9"/>
  <c r="H858" i="9"/>
  <c r="H857" i="9"/>
  <c r="H3000" i="9"/>
  <c r="H1017" i="9"/>
  <c r="H2954" i="9"/>
  <c r="H2676" i="9"/>
  <c r="H375" i="9"/>
  <c r="H496" i="9"/>
  <c r="H2355" i="9"/>
  <c r="H1393" i="9"/>
  <c r="H2450" i="9"/>
  <c r="H2557" i="9"/>
  <c r="H2354" i="9"/>
  <c r="H2120" i="9"/>
  <c r="H800" i="9"/>
  <c r="H1049" i="9"/>
  <c r="H2337" i="9"/>
  <c r="H467" i="9"/>
  <c r="H984" i="9"/>
  <c r="H1132" i="9"/>
  <c r="H1646" i="9"/>
  <c r="H2229" i="9"/>
  <c r="H1967" i="9"/>
  <c r="H82" i="9"/>
  <c r="G1473" i="9"/>
  <c r="H1273" i="9"/>
  <c r="H2733" i="9"/>
  <c r="H122" i="9"/>
  <c r="H273" i="9"/>
  <c r="H2984" i="9"/>
  <c r="H1865" i="9"/>
  <c r="H1531" i="9"/>
  <c r="H1317" i="9"/>
  <c r="H2449" i="9"/>
  <c r="H645" i="9"/>
  <c r="H644" i="9"/>
  <c r="H572" i="9"/>
  <c r="H1815" i="9"/>
  <c r="H643" i="9"/>
  <c r="H2245" i="9"/>
  <c r="H1602" i="9"/>
  <c r="H1814" i="9"/>
  <c r="H2287" i="9"/>
  <c r="H102" i="9"/>
  <c r="H1445" i="9"/>
  <c r="H478" i="9"/>
  <c r="H642" i="9"/>
  <c r="G366" i="9"/>
  <c r="H366" i="9" s="1"/>
  <c r="H2240" i="9"/>
  <c r="H856" i="9"/>
  <c r="H2260" i="9"/>
  <c r="H915" i="9"/>
  <c r="H2826" i="9"/>
  <c r="H777" i="9"/>
  <c r="H1685" i="9"/>
  <c r="H2389" i="9"/>
  <c r="H2239" i="9"/>
  <c r="H1343" i="9"/>
  <c r="H2353" i="9"/>
  <c r="H2668" i="9"/>
  <c r="G1048" i="9"/>
  <c r="H1048" i="9" s="1"/>
  <c r="H1630" i="9"/>
  <c r="H1444" i="9"/>
  <c r="H2637" i="9"/>
  <c r="H678" i="9"/>
  <c r="H641" i="9"/>
  <c r="H2167" i="9"/>
  <c r="H887" i="9"/>
  <c r="H1160" i="9"/>
  <c r="H1716" i="9"/>
  <c r="H2598" i="9"/>
  <c r="H1994" i="9"/>
  <c r="H2803" i="9"/>
  <c r="H138" i="9"/>
  <c r="H964" i="9"/>
  <c r="H2703" i="9"/>
  <c r="H2667" i="9"/>
  <c r="H1240" i="9"/>
  <c r="H2511" i="9"/>
  <c r="H2119" i="9"/>
  <c r="H1181" i="9"/>
  <c r="H2208" i="9"/>
  <c r="H2597" i="9"/>
  <c r="H2413" i="9"/>
  <c r="H2931" i="9"/>
  <c r="H260" i="9"/>
  <c r="H1392" i="9"/>
  <c r="H514" i="9"/>
  <c r="G947" i="9"/>
  <c r="H947" i="9" s="1"/>
  <c r="H640" i="9"/>
  <c r="H2907" i="9"/>
  <c r="H1813" i="9"/>
  <c r="H292" i="9"/>
  <c r="H1071" i="9"/>
  <c r="H571" i="9"/>
  <c r="H1209" i="9"/>
  <c r="H1016" i="9"/>
  <c r="H538" i="9"/>
  <c r="H1947" i="9"/>
  <c r="H799" i="9"/>
  <c r="H639" i="9"/>
  <c r="H1864" i="9"/>
  <c r="H1768" i="9"/>
  <c r="H2286" i="9"/>
  <c r="H2285" i="9"/>
  <c r="H2095" i="9"/>
  <c r="H422" i="9"/>
  <c r="H342" i="9"/>
  <c r="H2767" i="9"/>
  <c r="H2777" i="9"/>
  <c r="H2426" i="9"/>
  <c r="H2766" i="9"/>
  <c r="H2953" i="9"/>
  <c r="H116" i="9"/>
  <c r="H2752" i="9"/>
  <c r="H58" i="9"/>
  <c r="H996" i="9"/>
  <c r="H89" i="9"/>
  <c r="H1601" i="9"/>
  <c r="H421" i="9"/>
  <c r="H1812" i="9"/>
  <c r="H1556" i="9"/>
  <c r="H708" i="9"/>
  <c r="H1362" i="9"/>
  <c r="H1911" i="9"/>
  <c r="H357" i="9"/>
  <c r="H1208" i="9"/>
  <c r="H365" i="9"/>
  <c r="H697" i="9"/>
  <c r="H927" i="9"/>
  <c r="H390" i="9"/>
  <c r="H2013" i="9"/>
  <c r="H493" i="9"/>
  <c r="H2952" i="9"/>
  <c r="H1353" i="9"/>
  <c r="H2448" i="9"/>
  <c r="H156" i="9"/>
  <c r="H196" i="9"/>
  <c r="H501" i="9"/>
  <c r="H638" i="9"/>
  <c r="H2540" i="9"/>
  <c r="H725" i="9"/>
  <c r="H152" i="9"/>
  <c r="H2284" i="9"/>
  <c r="H1731" i="9"/>
  <c r="H855" i="9"/>
  <c r="H854" i="9"/>
  <c r="H1680" i="9"/>
  <c r="H374" i="9"/>
  <c r="H1993" i="9"/>
  <c r="H2412" i="9"/>
  <c r="H1992" i="9"/>
  <c r="H2327" i="9"/>
  <c r="H1715" i="9"/>
  <c r="H1070" i="9"/>
  <c r="H137" i="9"/>
  <c r="H2478" i="9"/>
  <c r="H1573" i="9"/>
  <c r="H886" i="9"/>
  <c r="H1108" i="9"/>
  <c r="H2596" i="9"/>
  <c r="H2118" i="9"/>
  <c r="H752" i="9"/>
  <c r="H2207" i="9"/>
  <c r="H1443" i="9"/>
  <c r="H963" i="9"/>
  <c r="H2821" i="9"/>
  <c r="H637" i="9"/>
  <c r="H2166" i="9"/>
  <c r="G69" i="9"/>
  <c r="H2702" i="9"/>
  <c r="H570" i="9"/>
  <c r="H636" i="9"/>
  <c r="H2046" i="9"/>
  <c r="H983" i="9"/>
  <c r="H946" i="9"/>
  <c r="H169" i="9"/>
  <c r="H2086" i="9"/>
  <c r="H2983" i="9"/>
  <c r="H168" i="9"/>
  <c r="H1472" i="9"/>
  <c r="G1047" i="9"/>
  <c r="H1047" i="9" s="1"/>
  <c r="H272" i="9"/>
  <c r="H1658" i="9"/>
  <c r="H2847" i="9"/>
  <c r="H2859" i="9"/>
  <c r="H2846" i="9"/>
  <c r="H2283" i="9"/>
  <c r="H2732" i="9"/>
  <c r="H2352" i="9"/>
  <c r="H1966" i="9"/>
  <c r="H2636" i="9"/>
  <c r="H1391" i="9"/>
  <c r="H1272" i="9"/>
  <c r="H1946" i="9"/>
  <c r="H1645" i="9"/>
  <c r="H1239" i="9"/>
  <c r="H1863" i="9"/>
  <c r="H798" i="9"/>
  <c r="H1207" i="9"/>
  <c r="H1811" i="9"/>
  <c r="H635" i="9"/>
  <c r="H1810" i="9"/>
  <c r="H569" i="9"/>
  <c r="H537" i="9"/>
  <c r="H2595" i="9"/>
  <c r="H1419" i="9"/>
  <c r="H1600" i="9"/>
  <c r="H1910" i="9"/>
  <c r="H431" i="9"/>
  <c r="H1498" i="9"/>
  <c r="H1238" i="9"/>
  <c r="H1206" i="9"/>
  <c r="H906" i="9"/>
  <c r="H28" i="9"/>
  <c r="H2045" i="9"/>
  <c r="H454" i="9"/>
  <c r="H195" i="9"/>
  <c r="H962" i="9"/>
  <c r="H2064" i="9"/>
  <c r="H2326" i="9"/>
  <c r="H2556" i="9"/>
  <c r="H2951" i="9"/>
  <c r="H2314" i="9"/>
  <c r="H1046" i="9"/>
  <c r="H2117" i="9"/>
  <c r="H2149" i="9"/>
  <c r="H2165" i="9"/>
  <c r="H2906" i="9"/>
  <c r="H2756" i="9"/>
  <c r="H2206" i="9"/>
  <c r="H677" i="9"/>
  <c r="H724" i="9"/>
  <c r="H885" i="9"/>
  <c r="H1991" i="9"/>
  <c r="H453" i="9"/>
  <c r="H1885" i="9"/>
  <c r="H1390" i="9"/>
  <c r="H513" i="9"/>
  <c r="H2594" i="9"/>
  <c r="H228" i="9"/>
  <c r="H634" i="9"/>
  <c r="H2085" i="9"/>
  <c r="H1159" i="9"/>
  <c r="H945" i="9"/>
  <c r="H1714" i="9"/>
  <c r="H1980" i="9"/>
  <c r="H259" i="9"/>
  <c r="H1158" i="9"/>
  <c r="H1862" i="9"/>
  <c r="H2447" i="9"/>
  <c r="H2446" i="9"/>
  <c r="H2445" i="9"/>
  <c r="H1809" i="9"/>
  <c r="H633" i="9"/>
  <c r="H1778" i="9"/>
  <c r="H1442" i="9"/>
  <c r="H2282" i="9"/>
  <c r="H723" i="9"/>
  <c r="H722" i="9"/>
  <c r="H2032" i="9"/>
  <c r="H2918" i="9"/>
  <c r="H477" i="9"/>
  <c r="H2539" i="9"/>
  <c r="H632" i="9"/>
  <c r="H819" i="9"/>
  <c r="H227" i="9"/>
  <c r="H452" i="9"/>
  <c r="H2701" i="9"/>
  <c r="H1743" i="9"/>
  <c r="H1497" i="9"/>
  <c r="H2994" i="9"/>
  <c r="H2700" i="9"/>
  <c r="H1909" i="9"/>
  <c r="H2820" i="9"/>
  <c r="H2012" i="9"/>
  <c r="H905" i="9"/>
  <c r="H194" i="9"/>
  <c r="H2351" i="9"/>
  <c r="H1927" i="9"/>
  <c r="H2350" i="9"/>
  <c r="H1045" i="9"/>
  <c r="H451" i="9"/>
  <c r="H2635" i="9"/>
  <c r="H1205" i="9"/>
  <c r="H961" i="9"/>
  <c r="H2681" i="9"/>
  <c r="H2238" i="9"/>
  <c r="H776" i="9"/>
  <c r="H409" i="9"/>
  <c r="H2281" i="9"/>
  <c r="H2660" i="9"/>
  <c r="H1441" i="9"/>
  <c r="H2911" i="9"/>
  <c r="H676" i="9"/>
  <c r="H1629" i="9"/>
  <c r="H393" i="9"/>
  <c r="H151" i="9"/>
  <c r="H853" i="9"/>
  <c r="H2164" i="9"/>
  <c r="H2525" i="9"/>
  <c r="H101" i="9"/>
  <c r="H852" i="9"/>
  <c r="H136" i="9"/>
  <c r="H2259" i="9"/>
  <c r="H1990" i="9"/>
  <c r="H2593" i="9"/>
  <c r="H291" i="9"/>
  <c r="H1713" i="9"/>
  <c r="H982" i="9"/>
  <c r="H2116" i="9"/>
  <c r="H1157" i="9"/>
  <c r="H1237" i="9"/>
  <c r="H1015" i="9"/>
  <c r="H2084" i="9"/>
  <c r="H1418" i="9"/>
  <c r="H1069" i="9"/>
  <c r="H2205" i="9"/>
  <c r="H631" i="9"/>
  <c r="H1979" i="9"/>
  <c r="H630" i="9"/>
  <c r="H1107" i="9"/>
  <c r="H1389" i="9"/>
  <c r="H1861" i="9"/>
  <c r="H512" i="9"/>
  <c r="H2280" i="9"/>
  <c r="H226" i="9"/>
  <c r="H797" i="9"/>
  <c r="H1530" i="9"/>
  <c r="H2982" i="9"/>
  <c r="H1679" i="9"/>
  <c r="H1124" i="9"/>
  <c r="H796" i="9"/>
  <c r="H629" i="9"/>
  <c r="H568" i="9"/>
  <c r="H528" i="9"/>
  <c r="H1806" i="9"/>
  <c r="G2185" i="9"/>
  <c r="H2185" i="9" s="1"/>
  <c r="H2815" i="9"/>
  <c r="H1599" i="9"/>
  <c r="H628" i="9"/>
  <c r="H818" i="9"/>
  <c r="H627" i="9"/>
  <c r="H100" i="9"/>
  <c r="H1361" i="9"/>
  <c r="H1300" i="9"/>
  <c r="H401" i="9"/>
  <c r="H2182" i="9"/>
  <c r="H40" i="9"/>
  <c r="H1860" i="9"/>
  <c r="H1908" i="9"/>
  <c r="H2313" i="9"/>
  <c r="H2592" i="9"/>
  <c r="H1945" i="9"/>
  <c r="H626" i="9"/>
  <c r="H2699" i="9"/>
  <c r="H1510" i="9"/>
  <c r="H193" i="9"/>
  <c r="H775" i="9"/>
  <c r="H1926" i="9"/>
  <c r="H2388" i="9"/>
  <c r="H1260" i="9"/>
  <c r="H2011" i="9"/>
  <c r="H1496" i="9"/>
  <c r="H150" i="9"/>
  <c r="H1284" i="9"/>
  <c r="H276" i="9"/>
  <c r="H1529" i="9"/>
  <c r="H675" i="9"/>
  <c r="H851" i="9"/>
  <c r="H850" i="9"/>
  <c r="H466" i="9"/>
  <c r="H2731" i="9"/>
  <c r="H81" i="9"/>
  <c r="H1644" i="9"/>
  <c r="H2555" i="9"/>
  <c r="H2845" i="9"/>
  <c r="H1316" i="9"/>
  <c r="H1643" i="9"/>
  <c r="H1803" i="9"/>
  <c r="H2312" i="9"/>
  <c r="H2858" i="9"/>
  <c r="H527" i="9"/>
  <c r="H1271" i="9"/>
  <c r="H1642" i="9"/>
  <c r="H2730" i="9"/>
  <c r="H1471" i="9"/>
  <c r="H2837" i="9"/>
  <c r="H408" i="9"/>
  <c r="H1528" i="9"/>
  <c r="H1440" i="9"/>
  <c r="H2163" i="9"/>
  <c r="H290" i="9"/>
  <c r="H2411" i="9"/>
  <c r="H2916" i="9"/>
  <c r="H1014" i="9"/>
  <c r="H392" i="9"/>
  <c r="H2204" i="9"/>
  <c r="H2905" i="9"/>
  <c r="H1572" i="9"/>
  <c r="H2148" i="9"/>
  <c r="H2802" i="9"/>
  <c r="H2652" i="9"/>
  <c r="H351" i="9"/>
  <c r="H2115" i="9"/>
  <c r="H1156" i="9"/>
  <c r="H2591" i="9"/>
  <c r="H2258" i="9"/>
  <c r="H2469" i="9"/>
  <c r="H567" i="9"/>
  <c r="H1712" i="9"/>
  <c r="H625" i="9"/>
  <c r="H1884" i="9"/>
  <c r="H1204" i="9"/>
  <c r="H1315" i="9"/>
  <c r="H1767" i="9"/>
  <c r="H1766" i="9"/>
  <c r="H1388" i="9"/>
  <c r="H2361" i="9"/>
  <c r="H1044" i="9"/>
  <c r="H795" i="9"/>
  <c r="H1944" i="9"/>
  <c r="H566" i="9"/>
  <c r="H2981" i="9"/>
  <c r="H2075" i="9"/>
  <c r="H3005" i="9"/>
  <c r="H511" i="9"/>
  <c r="H1859" i="9"/>
  <c r="H1236" i="9"/>
  <c r="H1802" i="9"/>
  <c r="H565" i="9"/>
  <c r="H420" i="9"/>
  <c r="H2776" i="9"/>
  <c r="H57" i="9"/>
  <c r="H20" i="9"/>
  <c r="H981" i="9"/>
  <c r="H1598" i="9"/>
  <c r="H707" i="9"/>
  <c r="H341" i="9"/>
  <c r="H624" i="9"/>
  <c r="H1956" i="9"/>
  <c r="H56" i="9"/>
  <c r="H2094" i="9"/>
  <c r="H1203" i="9"/>
  <c r="H1439" i="9"/>
  <c r="H689" i="9"/>
  <c r="H2279" i="9"/>
  <c r="G2965" i="9"/>
  <c r="H1907" i="9"/>
  <c r="H2801" i="9"/>
  <c r="H623" i="9"/>
  <c r="H2654" i="9"/>
  <c r="H2257" i="9"/>
  <c r="H149" i="9"/>
  <c r="H498" i="9"/>
  <c r="H1925" i="9"/>
  <c r="H849" i="9"/>
  <c r="H848" i="9"/>
  <c r="H2831" i="9"/>
  <c r="H1805" i="9"/>
  <c r="H99" i="9"/>
  <c r="H192" i="9"/>
  <c r="H1495" i="9"/>
  <c r="H430" i="9"/>
  <c r="H1801" i="9"/>
  <c r="H1655" i="9"/>
  <c r="H564" i="9"/>
  <c r="H926" i="9"/>
  <c r="H1641" i="9"/>
  <c r="H1438" i="9"/>
  <c r="H2651" i="9"/>
  <c r="H2650" i="9"/>
  <c r="H1742" i="9"/>
  <c r="H2915" i="9"/>
  <c r="H2729" i="9"/>
  <c r="H269" i="9"/>
  <c r="H1407" i="9"/>
  <c r="H191" i="9"/>
  <c r="H1293" i="9"/>
  <c r="H2950" i="9"/>
  <c r="H1470" i="9"/>
  <c r="H1417" i="9"/>
  <c r="H289" i="9"/>
  <c r="H2063" i="9"/>
  <c r="H2114" i="9"/>
  <c r="H2904" i="9"/>
  <c r="H2162" i="9"/>
  <c r="H2301" i="9"/>
  <c r="H1068" i="9"/>
  <c r="H526" i="9"/>
  <c r="H1174" i="9"/>
  <c r="H2203" i="9"/>
  <c r="H2999" i="9"/>
  <c r="H1155" i="9"/>
  <c r="H2510" i="9"/>
  <c r="H884" i="9"/>
  <c r="H563" i="9"/>
  <c r="H2800" i="9"/>
  <c r="H2590" i="9"/>
  <c r="H2538" i="9"/>
  <c r="H1013" i="9"/>
  <c r="H1711" i="9"/>
  <c r="H2537" i="9"/>
  <c r="H2349" i="9"/>
  <c r="H2228" i="9"/>
  <c r="H1202" i="9"/>
  <c r="H1628" i="9"/>
  <c r="H1756" i="9"/>
  <c r="H1043" i="9"/>
  <c r="H1327" i="9"/>
  <c r="H1092" i="9"/>
  <c r="H1131" i="9"/>
  <c r="H2536" i="9"/>
  <c r="H1527" i="9"/>
  <c r="H1130" i="9"/>
  <c r="H2535" i="9"/>
  <c r="H96" i="9"/>
  <c r="H622" i="9"/>
  <c r="H980" i="9"/>
  <c r="H2799" i="9"/>
  <c r="H2031" i="9"/>
  <c r="H1800" i="9"/>
  <c r="H1314" i="9"/>
  <c r="H1387" i="9"/>
  <c r="H794" i="9"/>
  <c r="H1235" i="9"/>
  <c r="H1858" i="9"/>
  <c r="H562" i="9"/>
  <c r="H621" i="9"/>
  <c r="H1437" i="9"/>
  <c r="H2717" i="9"/>
  <c r="H39" i="9"/>
  <c r="H1883" i="9"/>
  <c r="H1597" i="9"/>
  <c r="H1799" i="9"/>
  <c r="H1762" i="9"/>
  <c r="H2278" i="9"/>
  <c r="H620" i="9"/>
  <c r="H2010" i="9"/>
  <c r="H2477" i="9"/>
  <c r="H1201" i="9"/>
  <c r="H1200" i="9"/>
  <c r="H400" i="9"/>
  <c r="H1342" i="9"/>
  <c r="H2030" i="9"/>
  <c r="H407" i="9"/>
  <c r="H619" i="9"/>
  <c r="H2798" i="9"/>
  <c r="H481" i="9"/>
  <c r="H847" i="9"/>
  <c r="H495" i="9"/>
  <c r="H2237" i="9"/>
  <c r="H2465" i="9"/>
  <c r="H450" i="9"/>
  <c r="H904" i="9"/>
  <c r="H2311" i="9"/>
  <c r="H2136" i="9"/>
  <c r="H1654" i="9"/>
  <c r="H190" i="9"/>
  <c r="H27" i="9"/>
  <c r="H1710" i="9"/>
  <c r="H1042" i="9"/>
  <c r="H2622" i="9"/>
  <c r="H2524" i="9"/>
  <c r="H883" i="9"/>
  <c r="H1416" i="9"/>
  <c r="H674" i="9"/>
  <c r="H1187" i="9"/>
  <c r="H738" i="9"/>
  <c r="H2161" i="9"/>
  <c r="H2509" i="9"/>
  <c r="H1857" i="9"/>
  <c r="H721" i="9"/>
  <c r="H1415" i="9"/>
  <c r="H219" i="9"/>
  <c r="H1494" i="9"/>
  <c r="H2589" i="9"/>
  <c r="H2410" i="9"/>
  <c r="H1154" i="9"/>
  <c r="H1012" i="9"/>
  <c r="H288" i="9"/>
  <c r="H2476" i="9"/>
  <c r="H2903" i="9"/>
  <c r="H944" i="9"/>
  <c r="H1436" i="9"/>
  <c r="H1571" i="9"/>
  <c r="H2698" i="9"/>
  <c r="H2147" i="9"/>
  <c r="H2113" i="9"/>
  <c r="H2202" i="9"/>
  <c r="H1674" i="9"/>
  <c r="H769" i="9"/>
  <c r="H391" i="9"/>
  <c r="H1526" i="9"/>
  <c r="H2227" i="9"/>
  <c r="H2745" i="9"/>
  <c r="H2797" i="9"/>
  <c r="H38" i="9"/>
  <c r="H793" i="9"/>
  <c r="H763" i="9"/>
  <c r="H1798" i="9"/>
  <c r="H1386" i="9"/>
  <c r="H1313" i="9"/>
  <c r="H720" i="9"/>
  <c r="H2444" i="9"/>
  <c r="H2980" i="9"/>
  <c r="H510" i="9"/>
  <c r="H561" i="9"/>
  <c r="H509" i="9"/>
  <c r="H1234" i="9"/>
  <c r="H1943" i="9"/>
  <c r="H618" i="9"/>
  <c r="H1856" i="9"/>
  <c r="H74" i="9"/>
  <c r="H1797" i="9"/>
  <c r="H2500" i="9"/>
  <c r="H1596" i="9"/>
  <c r="H925" i="9"/>
  <c r="H1435" i="9"/>
  <c r="H1091" i="9"/>
  <c r="H1199" i="9"/>
  <c r="H2634" i="9"/>
  <c r="H2044" i="9"/>
  <c r="H80" i="9"/>
  <c r="H913" i="9"/>
  <c r="H846" i="9"/>
  <c r="H845" i="9"/>
  <c r="H2387" i="9"/>
  <c r="H11" i="9"/>
  <c r="H2348" i="9"/>
  <c r="H268" i="9"/>
  <c r="H2825" i="9"/>
  <c r="H189" i="9"/>
  <c r="H2009" i="9"/>
  <c r="H1493" i="9"/>
  <c r="H696" i="9"/>
  <c r="H2443" i="9"/>
  <c r="H37" i="9"/>
  <c r="H2621" i="9"/>
  <c r="H449" i="9"/>
  <c r="H1041" i="9"/>
  <c r="H617" i="9"/>
  <c r="H2300" i="9"/>
  <c r="H3008" i="9"/>
  <c r="H2160" i="9"/>
  <c r="H1855" i="9"/>
  <c r="H1906" i="9"/>
  <c r="H1709" i="9"/>
  <c r="H1989" i="9"/>
  <c r="H2588" i="9"/>
  <c r="H1988" i="9"/>
  <c r="H1011" i="9"/>
  <c r="H1153" i="9"/>
  <c r="H2508" i="9"/>
  <c r="H2697" i="9"/>
  <c r="H1010" i="9"/>
  <c r="H2649" i="9"/>
  <c r="H2648" i="9"/>
  <c r="H2647" i="9"/>
  <c r="H287" i="9"/>
  <c r="H1882" i="9"/>
  <c r="H437" i="9"/>
  <c r="H1570" i="9"/>
  <c r="H673" i="9"/>
  <c r="H2409" i="9"/>
  <c r="H2949" i="9"/>
  <c r="H1434" i="9"/>
  <c r="H1525" i="9"/>
  <c r="H1233" i="9"/>
  <c r="H1067" i="9"/>
  <c r="H1796" i="9"/>
  <c r="H2902" i="9"/>
  <c r="H1524" i="9"/>
  <c r="H2112" i="9"/>
  <c r="H1341" i="9"/>
  <c r="H2201" i="9"/>
  <c r="H1777" i="9"/>
  <c r="H560" i="9"/>
  <c r="H1312" i="9"/>
  <c r="H2083" i="9"/>
  <c r="H2796" i="9"/>
  <c r="H1385" i="9"/>
  <c r="H1384" i="9"/>
  <c r="H536" i="9"/>
  <c r="H1795" i="9"/>
  <c r="H559" i="9"/>
  <c r="H792" i="9"/>
  <c r="H660" i="9"/>
  <c r="H2093" i="9"/>
  <c r="H2775" i="9"/>
  <c r="H340" i="9"/>
  <c r="H395" i="9"/>
  <c r="H2442" i="9"/>
  <c r="H992" i="9"/>
  <c r="H87" i="9"/>
  <c r="H22" i="9"/>
  <c r="H2762" i="9"/>
  <c r="H706" i="9"/>
  <c r="H748" i="9"/>
  <c r="H1794" i="9"/>
  <c r="H2751" i="9"/>
  <c r="H55" i="9"/>
  <c r="H115" i="9"/>
  <c r="H258" i="9"/>
  <c r="H1090" i="9"/>
  <c r="H924" i="9"/>
  <c r="H1627" i="9"/>
  <c r="H2857" i="9"/>
  <c r="H2425" i="9"/>
  <c r="H1555" i="9"/>
  <c r="H1433" i="9"/>
  <c r="H1554" i="9"/>
  <c r="H1965" i="9"/>
  <c r="H2844" i="9"/>
  <c r="H2856" i="9"/>
  <c r="H896" i="9"/>
  <c r="H65" i="9"/>
  <c r="H1469" i="9"/>
  <c r="H2336" i="9"/>
  <c r="H1793" i="9"/>
  <c r="H1640" i="9"/>
  <c r="H1270" i="9"/>
  <c r="G2728" i="9"/>
  <c r="H465" i="9"/>
  <c r="H1360" i="9"/>
  <c r="H364" i="9"/>
  <c r="H2696" i="9"/>
  <c r="H2386" i="9"/>
  <c r="H2534" i="9"/>
  <c r="H173" i="9"/>
  <c r="H148" i="9"/>
  <c r="H844" i="9"/>
  <c r="H843" i="9"/>
  <c r="H2933" i="9"/>
  <c r="H2256" i="9"/>
  <c r="H1942" i="9"/>
  <c r="H2441" i="9"/>
  <c r="H188" i="9"/>
  <c r="H1432" i="9"/>
  <c r="H1673" i="9"/>
  <c r="H2507" i="9"/>
  <c r="H2620" i="9"/>
  <c r="H2554" i="9"/>
  <c r="H1941" i="9"/>
  <c r="H1152" i="9"/>
  <c r="H218" i="9"/>
  <c r="H167" i="9"/>
  <c r="H1708" i="9"/>
  <c r="H1707" i="9"/>
  <c r="H882" i="9"/>
  <c r="H373" i="9"/>
  <c r="H2299" i="9"/>
  <c r="H1626" i="9"/>
  <c r="H2008" i="9"/>
  <c r="H1492" i="9"/>
  <c r="H2553" i="9"/>
  <c r="H1741" i="9"/>
  <c r="H1311" i="9"/>
  <c r="G1040" i="9"/>
  <c r="H1040" i="9" s="1"/>
  <c r="H2619" i="9"/>
  <c r="H2646" i="9"/>
  <c r="H2645" i="9"/>
  <c r="H1106" i="9"/>
  <c r="H1595" i="9"/>
  <c r="H2408" i="9"/>
  <c r="H2043" i="9"/>
  <c r="H1129" i="9"/>
  <c r="H2347" i="9"/>
  <c r="H2407" i="9"/>
  <c r="H1232" i="9"/>
  <c r="H95" i="9"/>
  <c r="H2873" i="9"/>
  <c r="H2795" i="9"/>
  <c r="H2901" i="9"/>
  <c r="H2111" i="9"/>
  <c r="H2200" i="9"/>
  <c r="H1940" i="9"/>
  <c r="H757" i="9"/>
  <c r="H1186" i="9"/>
  <c r="H1383" i="9"/>
  <c r="H558" i="9"/>
  <c r="H2819" i="9"/>
  <c r="H2277" i="9"/>
  <c r="H616" i="9"/>
  <c r="H1792" i="9"/>
  <c r="H791" i="9"/>
  <c r="H1791" i="9"/>
  <c r="H2695" i="9"/>
  <c r="H1198" i="9"/>
  <c r="H1197" i="9"/>
  <c r="H1089" i="9"/>
  <c r="H2074" i="9"/>
  <c r="H535" i="9"/>
  <c r="H1594" i="9"/>
  <c r="H429" i="9"/>
  <c r="H979" i="9"/>
  <c r="H1382" i="9"/>
  <c r="H1088" i="9"/>
  <c r="H2552" i="9"/>
  <c r="H1431" i="9"/>
  <c r="H406" i="9"/>
  <c r="H1672" i="9"/>
  <c r="H903" i="9"/>
  <c r="H1039" i="9"/>
  <c r="H2694" i="9"/>
  <c r="H1905" i="9"/>
  <c r="H1231" i="9"/>
  <c r="H615" i="9"/>
  <c r="H448" i="9"/>
  <c r="H447" i="9"/>
  <c r="H672" i="9"/>
  <c r="H671" i="9"/>
  <c r="H1625" i="9"/>
  <c r="H1854" i="9"/>
  <c r="H943" i="9"/>
  <c r="H2062" i="9"/>
  <c r="H2199" i="9"/>
  <c r="H2110" i="9"/>
  <c r="H1853" i="9"/>
  <c r="H187" i="9"/>
  <c r="H257" i="9"/>
  <c r="H186" i="9"/>
  <c r="H1340" i="9"/>
  <c r="H1151" i="9"/>
  <c r="H2082" i="9"/>
  <c r="H1150" i="9"/>
  <c r="H1706" i="9"/>
  <c r="H1381" i="9"/>
  <c r="H1881" i="9"/>
  <c r="H2587" i="9"/>
  <c r="H2979" i="9"/>
  <c r="H1755" i="9"/>
  <c r="H614" i="9"/>
  <c r="H2794" i="9"/>
  <c r="H1978" i="9"/>
  <c r="H2793" i="9"/>
  <c r="H1790" i="9"/>
  <c r="H1087" i="9"/>
  <c r="H613" i="9"/>
  <c r="H476" i="9"/>
  <c r="H1852" i="9"/>
  <c r="H2255" i="9"/>
  <c r="H842" i="9"/>
  <c r="H1086" i="9"/>
  <c r="H841" i="9"/>
  <c r="H840" i="9"/>
  <c r="H79" i="9"/>
  <c r="H1776" i="9"/>
  <c r="H2276" i="9"/>
  <c r="H487" i="9"/>
  <c r="H438" i="9"/>
  <c r="H2586" i="9"/>
  <c r="H2275" i="9"/>
  <c r="H2029" i="9"/>
  <c r="H485" i="9"/>
  <c r="H923" i="9"/>
  <c r="H2551" i="9"/>
  <c r="H2693" i="9"/>
  <c r="H1491" i="9"/>
  <c r="H399" i="9"/>
  <c r="H1904" i="9"/>
  <c r="H1684" i="9"/>
  <c r="H185" i="9"/>
  <c r="H902" i="9"/>
  <c r="H1414" i="9"/>
  <c r="H1149" i="9"/>
  <c r="H1880" i="9"/>
  <c r="H1705" i="9"/>
  <c r="H1330" i="9"/>
  <c r="H1009" i="9"/>
  <c r="H135" i="9"/>
  <c r="H1691" i="9"/>
  <c r="H1903" i="9"/>
  <c r="H525" i="9"/>
  <c r="H1671" i="9"/>
  <c r="H1413" i="9"/>
  <c r="H1230" i="9"/>
  <c r="H2585" i="9"/>
  <c r="H1740" i="9"/>
  <c r="H2310" i="9"/>
  <c r="H1339" i="9"/>
  <c r="H446" i="9"/>
  <c r="H881" i="9"/>
  <c r="H751" i="9"/>
  <c r="H1624" i="9"/>
  <c r="H670" i="9"/>
  <c r="H210" i="9"/>
  <c r="H1430" i="9"/>
  <c r="H1128" i="9"/>
  <c r="H2109" i="9"/>
  <c r="H36" i="9"/>
  <c r="H2198" i="9"/>
  <c r="H2146" i="9"/>
  <c r="H2872" i="9"/>
  <c r="H2900" i="9"/>
  <c r="H1380" i="9"/>
  <c r="H1523" i="9"/>
  <c r="H256" i="9"/>
  <c r="H1066" i="9"/>
  <c r="H1038" i="9"/>
  <c r="H2792" i="9"/>
  <c r="H255" i="9"/>
  <c r="H2899" i="9"/>
  <c r="H2346" i="9"/>
  <c r="H2159" i="9"/>
  <c r="H2876" i="9"/>
  <c r="H2948" i="9"/>
  <c r="H545" i="9"/>
  <c r="H2533" i="9"/>
  <c r="H1288" i="9"/>
  <c r="H2345" i="9"/>
  <c r="H1977" i="9"/>
  <c r="H166" i="9"/>
  <c r="H2274" i="9"/>
  <c r="H508" i="9"/>
  <c r="H2042" i="9"/>
  <c r="H1229" i="9"/>
  <c r="H588" i="9"/>
  <c r="H2791" i="9"/>
  <c r="H1105" i="9"/>
  <c r="H1196" i="9"/>
  <c r="H2978" i="9"/>
  <c r="H1789" i="9"/>
  <c r="H1851" i="9"/>
  <c r="H1704" i="9"/>
  <c r="H1368" i="9"/>
  <c r="H901" i="9"/>
  <c r="H1616" i="9"/>
  <c r="H1765" i="9"/>
  <c r="H2440" i="9"/>
  <c r="H2439" i="9"/>
  <c r="H2438" i="9"/>
  <c r="H2007" i="9"/>
  <c r="H2498" i="9"/>
  <c r="H1933" i="9"/>
  <c r="G1037" i="9"/>
  <c r="H2618" i="9"/>
  <c r="H2550" i="9"/>
  <c r="H335" i="9"/>
  <c r="H35" i="9"/>
  <c r="H612" i="9"/>
  <c r="H1429" i="9"/>
  <c r="H2437" i="9"/>
  <c r="H1593" i="9"/>
  <c r="H1359" i="9"/>
  <c r="H2436" i="9"/>
  <c r="H1180" i="9"/>
  <c r="H1379" i="9"/>
  <c r="H611" i="9"/>
  <c r="H254" i="9"/>
  <c r="H2236" i="9"/>
  <c r="H2385" i="9"/>
  <c r="H2998" i="9"/>
  <c r="H1924" i="9"/>
  <c r="H2254" i="9"/>
  <c r="H839" i="9"/>
  <c r="H146" i="9"/>
  <c r="H2584" i="9"/>
  <c r="H398" i="9"/>
  <c r="H2692" i="9"/>
  <c r="H10" i="9"/>
  <c r="H1036" i="9"/>
  <c r="H1512" i="9"/>
  <c r="H557" i="9"/>
  <c r="H98" i="9"/>
  <c r="H334" i="9"/>
  <c r="H1299" i="9"/>
  <c r="H2843" i="9"/>
  <c r="H464" i="9"/>
  <c r="H1850" i="9"/>
  <c r="H1739" i="9"/>
  <c r="H2506" i="9"/>
  <c r="H217" i="9"/>
  <c r="H2583" i="9"/>
  <c r="H2670" i="9"/>
  <c r="H2910" i="9"/>
  <c r="H2659" i="9"/>
  <c r="H1148" i="9"/>
  <c r="H669" i="9"/>
  <c r="H1639" i="9"/>
  <c r="H2582" i="9"/>
  <c r="H2727" i="9"/>
  <c r="H2523" i="9"/>
  <c r="H1623" i="9"/>
  <c r="H1147" i="9"/>
  <c r="H1490" i="9"/>
  <c r="H1378" i="9"/>
  <c r="H1670" i="9"/>
  <c r="H1259" i="9"/>
  <c r="H1146" i="9"/>
  <c r="H134" i="9"/>
  <c r="H1879" i="9"/>
  <c r="H1008" i="9"/>
  <c r="H2675" i="9"/>
  <c r="H978" i="9"/>
  <c r="H977" i="9"/>
  <c r="H610" i="9"/>
  <c r="H34" i="9"/>
  <c r="H1269" i="9"/>
  <c r="H1832" i="9"/>
  <c r="H942" i="9"/>
  <c r="H184" i="9"/>
  <c r="H2081" i="9"/>
  <c r="H2080" i="9"/>
  <c r="H350" i="9"/>
  <c r="H415" i="9"/>
  <c r="H1310" i="9"/>
  <c r="H2406" i="9"/>
  <c r="H2855" i="9"/>
  <c r="H2197" i="9"/>
  <c r="H2108" i="9"/>
  <c r="H2886" i="9"/>
  <c r="H1569" i="9"/>
  <c r="H94" i="9"/>
  <c r="H534" i="9"/>
  <c r="H1468" i="9"/>
  <c r="H1228" i="9"/>
  <c r="H1703" i="9"/>
  <c r="H1849" i="9"/>
  <c r="H2977" i="9"/>
  <c r="H523" i="9"/>
  <c r="H24" i="9"/>
  <c r="H1782" i="9"/>
  <c r="H1622" i="9"/>
  <c r="H1522" i="9"/>
  <c r="H2505" i="9"/>
  <c r="H1292" i="9"/>
  <c r="H878" i="9"/>
  <c r="H2885" i="9"/>
  <c r="H2520" i="9"/>
  <c r="H2519" i="9"/>
  <c r="H2196" i="9"/>
  <c r="H1932" i="9"/>
  <c r="H1065" i="9"/>
  <c r="H1669" i="9"/>
  <c r="H2107" i="9"/>
  <c r="H1561" i="9"/>
  <c r="H2145" i="9"/>
  <c r="H1115" i="9"/>
  <c r="H2549" i="9"/>
  <c r="H941" i="9"/>
  <c r="H2548" i="9"/>
  <c r="H68" i="9"/>
  <c r="H1280" i="9"/>
  <c r="H2547" i="9"/>
  <c r="H1145" i="9"/>
  <c r="H2925" i="9"/>
  <c r="H1377" i="9"/>
  <c r="H1788" i="9"/>
  <c r="H1177" i="9"/>
  <c r="H2067" i="9"/>
  <c r="H2581" i="9"/>
  <c r="H1878" i="9"/>
  <c r="H1007" i="9"/>
  <c r="H133" i="9"/>
  <c r="H586" i="9"/>
  <c r="H1227" i="9"/>
  <c r="H1702" i="9"/>
  <c r="H2976" i="9"/>
  <c r="H2765" i="9"/>
  <c r="H1286" i="9"/>
  <c r="H705" i="9"/>
  <c r="H339" i="9"/>
  <c r="H609" i="9"/>
  <c r="H2774" i="9"/>
  <c r="H608" i="9"/>
  <c r="H993" i="9"/>
  <c r="H2092" i="9"/>
  <c r="H607" i="9"/>
  <c r="H53" i="9"/>
  <c r="H356" i="9"/>
  <c r="H419" i="9"/>
  <c r="H333" i="9"/>
  <c r="H1428" i="9"/>
  <c r="H1592" i="9"/>
  <c r="H2790" i="9"/>
  <c r="H2377" i="9"/>
  <c r="H688" i="9"/>
  <c r="H1427" i="9"/>
  <c r="H1412" i="9"/>
  <c r="H279" i="9"/>
  <c r="H484" i="9"/>
  <c r="H1553" i="9"/>
  <c r="H2830" i="9"/>
  <c r="H821" i="9"/>
  <c r="H922" i="9"/>
  <c r="H1338" i="9"/>
  <c r="H1902" i="9"/>
  <c r="H1732" i="9"/>
  <c r="H2006" i="9"/>
  <c r="H183" i="9"/>
  <c r="H1426" i="9"/>
  <c r="H1489" i="9"/>
  <c r="H497" i="9"/>
  <c r="H2914" i="9"/>
  <c r="H3007" i="9"/>
  <c r="H2633" i="9"/>
  <c r="H838" i="9"/>
  <c r="H832" i="9"/>
  <c r="H445" i="9"/>
  <c r="H2181" i="9"/>
  <c r="H93" i="9"/>
  <c r="H2495" i="9"/>
  <c r="H332" i="9"/>
  <c r="H216" i="9"/>
  <c r="H668" i="9"/>
  <c r="H2947" i="9"/>
  <c r="H2946" i="9"/>
  <c r="H762" i="9"/>
  <c r="H1035" i="9"/>
  <c r="H2617" i="9"/>
  <c r="H2309" i="9"/>
  <c r="H1006" i="9"/>
  <c r="H1467" i="9"/>
  <c r="H587" i="9"/>
  <c r="H1195" i="9"/>
  <c r="H2273" i="9"/>
  <c r="H2272" i="9"/>
  <c r="H606" i="9"/>
  <c r="H2061" i="9"/>
  <c r="H556" i="9"/>
  <c r="H2060" i="9"/>
  <c r="H2059" i="9"/>
  <c r="H1425" i="9"/>
  <c r="H1901" i="9"/>
  <c r="H2691" i="9"/>
  <c r="H2071" i="9"/>
  <c r="H815" i="9"/>
  <c r="H494" i="9"/>
  <c r="H745" i="9"/>
  <c r="H174" i="9"/>
  <c r="H831" i="9"/>
  <c r="H825" i="9"/>
  <c r="H182" i="9"/>
  <c r="H2253" i="9"/>
  <c r="H338" i="9"/>
  <c r="H1256" i="9"/>
  <c r="H2462" i="9"/>
  <c r="H2366" i="9"/>
  <c r="H2134" i="9"/>
  <c r="H2723" i="9"/>
  <c r="H1466" i="9"/>
  <c r="H2927" i="9"/>
  <c r="H2616" i="9"/>
  <c r="H1034" i="9"/>
  <c r="H1931" i="9"/>
  <c r="H2298" i="9"/>
  <c r="H898" i="9"/>
  <c r="H2005" i="9"/>
  <c r="H877" i="9"/>
  <c r="H2580" i="9"/>
  <c r="H1877" i="9"/>
  <c r="H1144" i="9"/>
  <c r="H772" i="9"/>
  <c r="H1668" i="9"/>
  <c r="H1667" i="9"/>
  <c r="H1521" i="9"/>
  <c r="H2930" i="9"/>
  <c r="H2658" i="9"/>
  <c r="H1488" i="9"/>
  <c r="H1337" i="9"/>
  <c r="H1226" i="9"/>
  <c r="H667" i="9"/>
  <c r="H331" i="9"/>
  <c r="H2945" i="9"/>
  <c r="H976" i="9"/>
  <c r="H2504" i="9"/>
  <c r="H2744" i="9"/>
  <c r="H2226" i="9"/>
  <c r="H940" i="9"/>
  <c r="H2405" i="9"/>
  <c r="H1376" i="9"/>
  <c r="H1848" i="9"/>
  <c r="H2789" i="9"/>
  <c r="H349" i="9"/>
  <c r="H2884" i="9"/>
  <c r="H2871" i="9"/>
  <c r="H1568" i="9"/>
  <c r="H2195" i="9"/>
  <c r="H2975" i="9"/>
  <c r="H2271" i="9"/>
  <c r="H165" i="9"/>
  <c r="H1701" i="9"/>
  <c r="H2073" i="9"/>
  <c r="H1424" i="9"/>
  <c r="H9" i="9"/>
  <c r="H1591" i="9"/>
  <c r="H1787" i="9"/>
  <c r="H1786" i="9"/>
  <c r="H605" i="9"/>
  <c r="H555" i="9"/>
  <c r="H533" i="9"/>
  <c r="G363" i="9"/>
  <c r="H330" i="9"/>
  <c r="H2475" i="9"/>
  <c r="H2435" i="9"/>
  <c r="H1358" i="9"/>
  <c r="H2028" i="9"/>
  <c r="H1958" i="9"/>
  <c r="H921" i="9"/>
  <c r="H1957" i="9"/>
  <c r="H2004" i="9"/>
  <c r="H1900" i="9"/>
  <c r="H1487" i="9"/>
  <c r="H2434" i="9"/>
  <c r="H2433" i="9"/>
  <c r="H1194" i="9"/>
  <c r="H1621" i="9"/>
  <c r="H2404" i="9"/>
  <c r="H1666" i="9"/>
  <c r="H737" i="9"/>
  <c r="H604" i="9"/>
  <c r="H491" i="9"/>
  <c r="H78" i="9"/>
  <c r="H2384" i="9"/>
  <c r="H522" i="9"/>
  <c r="H1033" i="9"/>
  <c r="H2615" i="9"/>
  <c r="H2929" i="9"/>
  <c r="H1964" i="9"/>
  <c r="H1118" i="9"/>
  <c r="H912" i="9"/>
  <c r="H2579" i="9"/>
  <c r="H1064" i="9"/>
  <c r="H2690" i="9"/>
  <c r="H1567" i="9"/>
  <c r="H2870" i="9"/>
  <c r="H2194" i="9"/>
  <c r="H1465" i="9"/>
  <c r="H1143" i="9"/>
  <c r="H504" i="9"/>
  <c r="H744" i="9"/>
  <c r="H2474" i="9"/>
  <c r="H1876" i="9"/>
  <c r="H2666" i="9"/>
  <c r="H666" i="9"/>
  <c r="H2944" i="9"/>
  <c r="H1336" i="9"/>
  <c r="H1520" i="9"/>
  <c r="H1225" i="9"/>
  <c r="H1963" i="9"/>
  <c r="H329" i="9"/>
  <c r="H463" i="9"/>
  <c r="H1127" i="9"/>
  <c r="H939" i="9"/>
  <c r="H1005" i="9"/>
  <c r="H1375" i="9"/>
  <c r="H2842" i="9"/>
  <c r="H2270" i="9"/>
  <c r="H1309" i="9"/>
  <c r="H164" i="9"/>
  <c r="H2269" i="9"/>
  <c r="H1764" i="9"/>
  <c r="H554" i="9"/>
  <c r="H1268" i="9"/>
  <c r="H1638" i="9"/>
  <c r="H328" i="9"/>
  <c r="H1464" i="9"/>
  <c r="H1847" i="9"/>
  <c r="H1700" i="9"/>
  <c r="H603" i="9"/>
  <c r="H1939" i="9"/>
  <c r="H1846" i="9"/>
  <c r="H46" i="9"/>
  <c r="H1085" i="9"/>
  <c r="H23" i="9"/>
  <c r="H475" i="9"/>
  <c r="H2773" i="9"/>
  <c r="H2424" i="9"/>
  <c r="H2764" i="9"/>
  <c r="H1590" i="9"/>
  <c r="H114" i="9"/>
  <c r="H52" i="9"/>
  <c r="H704" i="9"/>
  <c r="H337" i="9"/>
  <c r="H2966" i="9"/>
  <c r="H2091" i="9"/>
  <c r="H359" i="9"/>
  <c r="H418" i="9"/>
  <c r="H88" i="9"/>
  <c r="H2247" i="9"/>
  <c r="H2246" i="9"/>
  <c r="H1423" i="9"/>
  <c r="H602" i="9"/>
  <c r="H837" i="9"/>
  <c r="H830" i="9"/>
  <c r="H500" i="9"/>
  <c r="H145" i="9"/>
  <c r="H2383" i="9"/>
  <c r="H1335" i="9"/>
  <c r="H8" i="9"/>
  <c r="H1552" i="9"/>
  <c r="H1899" i="9"/>
  <c r="H2365" i="9"/>
  <c r="H1898" i="9"/>
  <c r="H601" i="9"/>
  <c r="H163" i="9"/>
  <c r="H2225" i="9"/>
  <c r="H2818" i="9"/>
  <c r="H1749" i="9"/>
  <c r="H389" i="9"/>
  <c r="H2974" i="9"/>
  <c r="H2841" i="9"/>
  <c r="H2854" i="9"/>
  <c r="H1962" i="9"/>
  <c r="H1463" i="9"/>
  <c r="H1637" i="9"/>
  <c r="H1486" i="9"/>
  <c r="H1267" i="9"/>
  <c r="H2726" i="9"/>
  <c r="H77" i="9"/>
  <c r="H1987" i="9"/>
  <c r="H492" i="9"/>
  <c r="H2578" i="9"/>
  <c r="H1117" i="9"/>
  <c r="H1308" i="9"/>
  <c r="H132" i="9"/>
  <c r="H1683" i="9"/>
  <c r="H1620" i="9"/>
  <c r="H1142" i="9"/>
  <c r="H2674" i="9"/>
  <c r="H2669" i="9"/>
  <c r="H2657" i="9"/>
  <c r="H600" i="9"/>
  <c r="H1665" i="9"/>
  <c r="H2943" i="9"/>
  <c r="H2003" i="9"/>
  <c r="H1411" i="9"/>
  <c r="H1352" i="9"/>
  <c r="H2344" i="9"/>
  <c r="H2546" i="9"/>
  <c r="H2503" i="9"/>
  <c r="H2643" i="9"/>
  <c r="H2817" i="9"/>
  <c r="H2468" i="9"/>
  <c r="H2816" i="9"/>
  <c r="H521" i="9"/>
  <c r="H2106" i="9"/>
  <c r="H2614" i="9"/>
  <c r="H1032" i="9"/>
  <c r="H2144" i="9"/>
  <c r="H1566" i="9"/>
  <c r="H2869" i="9"/>
  <c r="H2041" i="9"/>
  <c r="H2403" i="9"/>
  <c r="H2193" i="9"/>
  <c r="H1193" i="9"/>
  <c r="H1192" i="9"/>
  <c r="H1462" i="9"/>
  <c r="H975" i="9"/>
  <c r="H1692" i="9"/>
  <c r="H1374" i="9"/>
  <c r="H938" i="9"/>
  <c r="H327" i="9"/>
  <c r="H2079" i="9"/>
  <c r="H1763" i="9"/>
  <c r="H790" i="9"/>
  <c r="H1307" i="9"/>
  <c r="H1938" i="9"/>
  <c r="H1955" i="9"/>
  <c r="H2268" i="9"/>
  <c r="H599" i="9"/>
  <c r="H1224" i="9"/>
  <c r="H1699" i="9"/>
  <c r="H394" i="9"/>
  <c r="H553" i="9"/>
  <c r="H2072" i="9"/>
  <c r="H789" i="9"/>
  <c r="H1589" i="9"/>
  <c r="H444" i="9"/>
  <c r="H1845" i="9"/>
  <c r="H1844" i="9"/>
  <c r="H7" i="9"/>
  <c r="H1485" i="9"/>
  <c r="H2829" i="9"/>
  <c r="H598" i="9"/>
  <c r="H2788" i="9"/>
  <c r="H1031" i="9"/>
  <c r="H181" i="9"/>
  <c r="H1897" i="9"/>
  <c r="H2058" i="9"/>
  <c r="H2308" i="9"/>
  <c r="H1664" i="9"/>
  <c r="H443" i="9"/>
  <c r="H1738" i="9"/>
  <c r="H2192" i="9"/>
  <c r="H1334" i="9"/>
  <c r="H750" i="9"/>
  <c r="H2545" i="9"/>
  <c r="H665" i="9"/>
  <c r="H326" i="9"/>
  <c r="H2297" i="9"/>
  <c r="H2105" i="9"/>
  <c r="H209" i="9"/>
  <c r="H880" i="9"/>
  <c r="H2158" i="9"/>
  <c r="H1126" i="9"/>
  <c r="H974" i="9"/>
  <c r="H2689" i="9"/>
  <c r="H1141" i="9"/>
  <c r="H1843" i="9"/>
  <c r="H2577" i="9"/>
  <c r="H2143" i="9"/>
  <c r="H1875" i="9"/>
  <c r="H1976" i="9"/>
  <c r="H2883" i="9"/>
  <c r="H1373" i="9"/>
  <c r="H1223" i="9"/>
  <c r="H2868" i="9"/>
  <c r="H2743" i="9"/>
  <c r="H2942" i="9"/>
  <c r="H253" i="9"/>
  <c r="H1140" i="9"/>
  <c r="H2973" i="9"/>
  <c r="H2104" i="9"/>
  <c r="H1804" i="9"/>
  <c r="H1754" i="9"/>
  <c r="H552" i="9"/>
  <c r="H1306" i="9"/>
  <c r="H532" i="9"/>
  <c r="H597" i="9"/>
  <c r="H131" i="9"/>
  <c r="H2787" i="9"/>
  <c r="H2069" i="9"/>
  <c r="H1084" i="9"/>
  <c r="H1775" i="9"/>
  <c r="H2576" i="9"/>
  <c r="H2688" i="9"/>
  <c r="H2687" i="9"/>
  <c r="H2686" i="9"/>
  <c r="H2027" i="9"/>
  <c r="H1484" i="9"/>
  <c r="H551" i="9"/>
  <c r="H488" i="9"/>
  <c r="H180" i="9"/>
  <c r="H2343" i="9"/>
  <c r="H2544" i="9"/>
  <c r="H1191" i="9"/>
  <c r="H325" i="9"/>
  <c r="H664" i="9"/>
  <c r="H2941" i="9"/>
  <c r="H814" i="9"/>
  <c r="H836" i="9"/>
  <c r="H2997" i="9"/>
  <c r="H2371" i="9"/>
  <c r="H829" i="9"/>
  <c r="H2252" i="9"/>
  <c r="H1923" i="9"/>
  <c r="H442" i="9"/>
  <c r="H1619" i="9"/>
  <c r="H2296" i="9"/>
  <c r="H695" i="9"/>
  <c r="H2613" i="9"/>
  <c r="H1030" i="9"/>
  <c r="H1842" i="9"/>
  <c r="H1663" i="9"/>
  <c r="H1139" i="9"/>
  <c r="H596" i="9"/>
  <c r="H1662" i="9"/>
  <c r="H2157" i="9"/>
  <c r="H1986" i="9"/>
  <c r="H2575" i="9"/>
  <c r="H973" i="9"/>
  <c r="H1004" i="9"/>
  <c r="H2932" i="9"/>
  <c r="H1831" i="9"/>
  <c r="H1063" i="9"/>
  <c r="H2191" i="9"/>
  <c r="H694" i="9"/>
  <c r="H1222" i="9"/>
  <c r="H1753" i="9"/>
  <c r="H3" i="9"/>
  <c r="H788" i="9"/>
  <c r="H1565" i="9"/>
  <c r="H2402" i="9"/>
  <c r="H1372" i="9"/>
  <c r="H1104" i="9"/>
  <c r="H2473" i="9"/>
  <c r="H2882" i="9"/>
  <c r="H937" i="9"/>
  <c r="H2881" i="9"/>
  <c r="H2472" i="9"/>
  <c r="H208" i="9"/>
  <c r="H1975" i="9"/>
  <c r="H2103" i="9"/>
  <c r="H2040" i="9"/>
  <c r="H1937" i="9"/>
  <c r="H2325" i="9"/>
  <c r="H1305" i="9"/>
  <c r="H162" i="9"/>
  <c r="H2786" i="9"/>
  <c r="H2267" i="9"/>
  <c r="H1874" i="9"/>
  <c r="H2785" i="9"/>
  <c r="H1698" i="9"/>
  <c r="H2972" i="9"/>
  <c r="H1841" i="9"/>
  <c r="H1785" i="9"/>
  <c r="H2924" i="9"/>
  <c r="H2716" i="9"/>
  <c r="H550" i="9"/>
  <c r="H1588" i="9"/>
  <c r="H1587" i="9"/>
  <c r="H595" i="9"/>
  <c r="H1003" i="9"/>
  <c r="H1410" i="9"/>
  <c r="H1409" i="9"/>
  <c r="H531" i="9"/>
  <c r="H1333" i="9"/>
  <c r="G33" i="9"/>
  <c r="G43" i="9" s="1"/>
  <c r="H2266" i="9"/>
  <c r="H2432" i="9"/>
  <c r="H2431" i="9"/>
  <c r="H2940" i="9"/>
  <c r="H2002" i="9"/>
  <c r="H1936" i="9"/>
  <c r="H2685" i="9"/>
  <c r="H787" i="9"/>
  <c r="H267" i="9"/>
  <c r="H462" i="9"/>
  <c r="H2840" i="9"/>
  <c r="H1961" i="9"/>
  <c r="H2853" i="9"/>
  <c r="H6" i="9"/>
  <c r="H1636" i="9"/>
  <c r="H1266" i="9"/>
  <c r="H1545" i="9"/>
  <c r="H828" i="9"/>
  <c r="H1538" i="9"/>
  <c r="H835" i="9"/>
  <c r="H920" i="9"/>
  <c r="H2235" i="9"/>
  <c r="H1537" i="9"/>
  <c r="H76" i="9"/>
  <c r="H1461" i="9"/>
  <c r="H499" i="9"/>
  <c r="H2382" i="9"/>
  <c r="H2251" i="9"/>
  <c r="H2430" i="9"/>
  <c r="H530" i="9"/>
  <c r="H2381" i="9"/>
  <c r="H252" i="9"/>
  <c r="H1896" i="9"/>
  <c r="H179" i="9"/>
  <c r="H1895" i="9"/>
  <c r="H1332" i="9"/>
  <c r="H1258" i="9"/>
  <c r="H2725" i="9"/>
  <c r="H130" i="9"/>
  <c r="H1840" i="9"/>
  <c r="H2574" i="9"/>
  <c r="H2573" i="9"/>
  <c r="H1873" i="9"/>
  <c r="H1138" i="9"/>
  <c r="H1002" i="9"/>
  <c r="H594" i="9"/>
  <c r="H2307" i="9"/>
  <c r="H2156" i="9"/>
  <c r="H663" i="9"/>
  <c r="H2656" i="9"/>
  <c r="H1661" i="9"/>
  <c r="H1103" i="9"/>
  <c r="H2939" i="9"/>
  <c r="H2665" i="9"/>
  <c r="H1483" i="9"/>
  <c r="H1737" i="9"/>
  <c r="H225" i="9"/>
  <c r="H1371" i="9"/>
  <c r="H1935" i="9"/>
  <c r="H1029" i="9"/>
  <c r="H2612" i="9"/>
  <c r="H2784" i="9"/>
  <c r="H490" i="9"/>
  <c r="H207" i="9"/>
  <c r="H1287" i="9"/>
  <c r="H1519" i="9"/>
  <c r="H972" i="9"/>
  <c r="H2502" i="9"/>
  <c r="H2880" i="9"/>
  <c r="H2867" i="9"/>
  <c r="H2783" i="9"/>
  <c r="H1564" i="9"/>
  <c r="H2102" i="9"/>
  <c r="H2190" i="9"/>
  <c r="H786" i="9"/>
  <c r="H936" i="9"/>
  <c r="H935" i="9"/>
  <c r="H2401" i="9"/>
  <c r="H1116" i="9"/>
  <c r="H2142" i="9"/>
  <c r="H1304" i="9"/>
  <c r="H1784" i="9"/>
  <c r="H549" i="9"/>
  <c r="H2971" i="9"/>
  <c r="H548" i="9"/>
  <c r="H529" i="9"/>
  <c r="H1221" i="9"/>
  <c r="H1837" i="9"/>
  <c r="H1697" i="9"/>
  <c r="H591" i="9"/>
  <c r="H2090" i="9"/>
  <c r="H355" i="9"/>
  <c r="H2761" i="9"/>
  <c r="H113" i="9"/>
  <c r="H1285" i="9"/>
  <c r="H768" i="9"/>
  <c r="H2772" i="9"/>
  <c r="H336" i="9"/>
  <c r="H417" i="9"/>
  <c r="H1079" i="9"/>
  <c r="H1422" i="9"/>
  <c r="H1185" i="9"/>
  <c r="H51" i="9"/>
  <c r="H2964" i="9"/>
  <c r="H703" i="9"/>
  <c r="H719" i="9"/>
  <c r="H718" i="9"/>
  <c r="H717" i="9"/>
  <c r="H716" i="9"/>
  <c r="H715" i="9"/>
  <c r="H1357" i="9"/>
  <c r="H1586" i="9"/>
  <c r="H691" i="9"/>
  <c r="H474" i="9"/>
  <c r="H121" i="9"/>
  <c r="H919" i="9"/>
  <c r="H1001" i="9"/>
  <c r="H782" i="9"/>
  <c r="H1171" i="9"/>
  <c r="H67" i="9"/>
  <c r="H2376" i="9"/>
  <c r="H2828" i="9"/>
  <c r="H362" i="9"/>
  <c r="H2001" i="9"/>
  <c r="H2572" i="9"/>
  <c r="H743" i="9"/>
  <c r="H714" i="9"/>
  <c r="H397" i="9"/>
  <c r="H2380" i="9"/>
  <c r="H834" i="9"/>
  <c r="H827" i="9"/>
  <c r="H813" i="9"/>
  <c r="H503" i="9"/>
  <c r="H2632" i="9"/>
  <c r="H1551" i="9"/>
  <c r="H1190" i="9"/>
  <c r="H1550" i="9"/>
  <c r="H593" i="9"/>
  <c r="H178" i="9"/>
  <c r="H1985" i="9"/>
  <c r="H2364" i="9"/>
  <c r="H428" i="9"/>
  <c r="H1482" i="9"/>
  <c r="H2057" i="9"/>
  <c r="H2471" i="9"/>
  <c r="H2522" i="9"/>
  <c r="H2484" i="9"/>
  <c r="H2521" i="9"/>
  <c r="H215" i="9"/>
  <c r="H1839" i="9"/>
  <c r="H1838" i="9"/>
  <c r="H1660" i="9"/>
  <c r="H2715" i="9"/>
  <c r="H1028" i="9"/>
  <c r="H2611" i="9"/>
  <c r="H1618" i="9"/>
  <c r="H2714" i="9"/>
  <c r="H960" i="9"/>
  <c r="H761" i="9"/>
  <c r="H900" i="9"/>
  <c r="H2571" i="9"/>
  <c r="H1137" i="9"/>
  <c r="H1000" i="9"/>
  <c r="H547" i="9"/>
  <c r="H520" i="9"/>
  <c r="H879" i="9"/>
  <c r="H348" i="9"/>
  <c r="H1291" i="9"/>
  <c r="H2879" i="9"/>
  <c r="H2400" i="9"/>
  <c r="H1563" i="9"/>
  <c r="H2742" i="9"/>
  <c r="H2189" i="9"/>
  <c r="H2101" i="9"/>
  <c r="H251" i="9"/>
  <c r="H2026" i="9"/>
  <c r="H1062" i="9"/>
  <c r="H2324" i="9"/>
  <c r="H2866" i="9"/>
  <c r="H2655" i="9"/>
  <c r="H2673" i="9"/>
  <c r="H2913" i="9"/>
  <c r="H590" i="9"/>
  <c r="H1220" i="9"/>
  <c r="H589" i="9"/>
  <c r="H1696" i="9"/>
  <c r="H324" i="9"/>
  <c r="H323" i="9"/>
  <c r="H322" i="9"/>
  <c r="H321" i="9"/>
  <c r="H320" i="9"/>
  <c r="H785" i="9"/>
  <c r="H319" i="9"/>
  <c r="H318" i="9"/>
  <c r="H784" i="9"/>
  <c r="H224" i="9"/>
  <c r="H317" i="9"/>
  <c r="H316" i="9"/>
  <c r="H315" i="9"/>
  <c r="H934" i="9"/>
  <c r="H314" i="9"/>
  <c r="H1752" i="9"/>
  <c r="H1999" i="9"/>
  <c r="H2741" i="9"/>
  <c r="H313" i="9"/>
  <c r="H971" i="9"/>
  <c r="H312" i="9"/>
  <c r="H311" i="9"/>
  <c r="H310" i="9"/>
  <c r="H309" i="9"/>
  <c r="H2223" i="9"/>
  <c r="H1760" i="9"/>
  <c r="H2532" i="9"/>
  <c r="H1930" i="9"/>
  <c r="H308" i="9"/>
  <c r="H1303" i="9"/>
  <c r="H2531" i="9"/>
  <c r="H307" i="9"/>
  <c r="H1808" i="9"/>
  <c r="H1370" i="9"/>
  <c r="H1279" i="9"/>
  <c r="H1219" i="9"/>
  <c r="H2530" i="9"/>
  <c r="H2970" i="9"/>
  <c r="H1184" i="9"/>
  <c r="H2926" i="9"/>
  <c r="H1585" i="9"/>
  <c r="H45" i="9"/>
  <c r="H5" i="9"/>
  <c r="H2342" i="9"/>
  <c r="H833" i="9"/>
  <c r="H826" i="9"/>
  <c r="H1922" i="9"/>
  <c r="H1894" i="9"/>
  <c r="H2025" i="9"/>
  <c r="H2771" i="9"/>
  <c r="H1298" i="9"/>
  <c r="H1736" i="9"/>
  <c r="H1830" i="9"/>
  <c r="H2135" i="9"/>
  <c r="H820" i="9"/>
  <c r="H177" i="9"/>
  <c r="H1027" i="9"/>
  <c r="H2461" i="9"/>
  <c r="H1836" i="9"/>
  <c r="H2000" i="9"/>
  <c r="H918" i="9"/>
  <c r="H1934" i="9"/>
  <c r="H2684" i="9"/>
  <c r="H519" i="9"/>
  <c r="H461" i="9"/>
  <c r="H1872" i="9"/>
  <c r="H592" i="9"/>
  <c r="H306" i="9"/>
  <c r="H1265" i="9"/>
  <c r="H1189" i="9"/>
  <c r="H129" i="9"/>
  <c r="H1173" i="9"/>
  <c r="H1657" i="9"/>
  <c r="H1406" i="9"/>
  <c r="H1536" i="9"/>
  <c r="H2494" i="9"/>
  <c r="H1535" i="9"/>
  <c r="H735" i="9"/>
  <c r="H305" i="9"/>
  <c r="H1584" i="9"/>
  <c r="H1257" i="9"/>
  <c r="H1659" i="9"/>
  <c r="H304" i="9"/>
  <c r="H2250" i="9"/>
  <c r="H999" i="9"/>
  <c r="H2724" i="9"/>
  <c r="H1460" i="9"/>
  <c r="H959" i="9"/>
  <c r="H489" i="9"/>
  <c r="H1562" i="9"/>
  <c r="H1960" i="9"/>
  <c r="H303" i="9"/>
  <c r="H266" i="9"/>
  <c r="H2323" i="9"/>
  <c r="H2570" i="9"/>
  <c r="H2938" i="9"/>
  <c r="H2399" i="9"/>
  <c r="H2878" i="9"/>
  <c r="H662" i="9"/>
  <c r="H2188" i="9"/>
  <c r="H2100" i="9"/>
  <c r="H1326" i="9"/>
  <c r="H933" i="9"/>
  <c r="H1518" i="9"/>
  <c r="H970" i="9"/>
  <c r="H2224" i="9"/>
  <c r="H1302" i="9"/>
  <c r="H1481" i="9"/>
  <c r="H1218" i="9"/>
  <c r="H1369" i="9"/>
  <c r="H2782" i="9"/>
  <c r="H546" i="9"/>
  <c r="H302" i="9"/>
  <c r="H2265" i="9"/>
  <c r="H1807" i="9"/>
  <c r="H2969" i="9"/>
  <c r="H1835" i="9"/>
  <c r="H1695" i="9"/>
  <c r="H2965" i="9" l="1"/>
  <c r="G2967" i="9"/>
  <c r="H2728" i="9"/>
  <c r="G2739" i="9"/>
  <c r="H2567" i="9"/>
  <c r="G2568" i="9"/>
  <c r="H2304" i="9"/>
  <c r="G2305" i="9"/>
  <c r="H2184" i="9"/>
  <c r="G2186" i="9"/>
  <c r="H1918" i="9"/>
  <c r="G1920" i="9"/>
  <c r="H1473" i="9"/>
  <c r="G1479" i="9"/>
  <c r="H931" i="9"/>
  <c r="G957" i="9"/>
  <c r="H1037" i="9"/>
  <c r="G1060" i="9"/>
  <c r="H363" i="9"/>
  <c r="G372" i="9"/>
  <c r="H372" i="9" s="1"/>
  <c r="H69" i="9"/>
  <c r="G72" i="9"/>
  <c r="G3014" i="9" s="1"/>
  <c r="E3021" i="9" s="1"/>
  <c r="H1978" i="8"/>
  <c r="H547" i="8"/>
  <c r="G549" i="8"/>
  <c r="H806" i="8"/>
  <c r="G808" i="8"/>
  <c r="H1059" i="7"/>
  <c r="G1098" i="7"/>
  <c r="G2712" i="7" s="1"/>
  <c r="E2719" i="7" s="1"/>
  <c r="H2273" i="6"/>
  <c r="G2279" i="6"/>
  <c r="G20" i="6"/>
  <c r="G2628" i="6" s="1"/>
  <c r="E2635" i="6" s="1"/>
  <c r="G31" i="5"/>
  <c r="G2543" i="5" s="1"/>
  <c r="E2550" i="5" s="1"/>
  <c r="H23" i="5"/>
  <c r="H14" i="6"/>
  <c r="H2283" i="7"/>
  <c r="H2868" i="8"/>
  <c r="H33" i="9"/>
  <c r="G3184" i="8" l="1"/>
  <c r="E3191" i="8" s="1"/>
  <c r="E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H2888" i="10"/>
  <c r="H2887" i="10"/>
  <c r="H2886" i="10"/>
  <c r="H2885" i="10"/>
  <c r="H2884" i="10"/>
  <c r="H2883" i="10"/>
  <c r="H2882" i="10"/>
  <c r="H2881" i="10"/>
  <c r="H2880" i="10"/>
  <c r="H2879" i="10"/>
  <c r="H2878" i="10"/>
  <c r="H2877" i="10"/>
  <c r="H2876" i="10"/>
  <c r="H2875" i="10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H2776" i="10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H2658" i="10"/>
  <c r="H2657" i="10"/>
  <c r="H2656" i="10"/>
  <c r="H2655" i="10"/>
  <c r="H2654" i="10"/>
  <c r="H2653" i="10"/>
  <c r="H2652" i="10"/>
  <c r="H2651" i="10"/>
  <c r="H2650" i="10"/>
  <c r="H2649" i="10"/>
  <c r="H2648" i="10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574" i="10"/>
  <c r="H1371" i="10"/>
  <c r="H2329" i="10"/>
  <c r="H954" i="10"/>
  <c r="H1043" i="10"/>
  <c r="H1174" i="10"/>
  <c r="H355" i="10"/>
  <c r="H2026" i="10"/>
  <c r="H2025" i="10"/>
  <c r="H1771" i="10"/>
  <c r="H2049" i="10"/>
  <c r="H1571" i="10"/>
  <c r="H953" i="10"/>
  <c r="H762" i="10"/>
  <c r="H655" i="10"/>
  <c r="H1291" i="10"/>
  <c r="H425" i="10"/>
  <c r="H1726" i="10"/>
  <c r="H293" i="10"/>
  <c r="H1210" i="10"/>
  <c r="H1464" i="10"/>
  <c r="H1010" i="10"/>
  <c r="H1725" i="10"/>
  <c r="H1280" i="10"/>
  <c r="H2234" i="10"/>
  <c r="H2082" i="10"/>
  <c r="H156" i="10"/>
  <c r="H1973" i="10"/>
  <c r="H740" i="10"/>
  <c r="H739" i="10"/>
  <c r="H1013" i="10"/>
  <c r="H1424" i="10"/>
  <c r="H436" i="10"/>
  <c r="H591" i="10"/>
  <c r="H1244" i="10"/>
  <c r="H1645" i="10"/>
  <c r="H1570" i="10"/>
  <c r="H1940" i="10"/>
  <c r="H2160" i="10"/>
  <c r="H2126" i="10"/>
  <c r="H393" i="10"/>
  <c r="H605" i="10"/>
  <c r="H218" i="10"/>
  <c r="H834" i="10"/>
  <c r="H907" i="10"/>
  <c r="H520" i="10"/>
  <c r="H573" i="10"/>
  <c r="H1203" i="10"/>
  <c r="H1770" i="10"/>
  <c r="H354" i="10"/>
  <c r="H1071" i="10"/>
  <c r="H851" i="10"/>
  <c r="H1497" i="10"/>
  <c r="H817" i="10"/>
  <c r="H1994" i="10"/>
  <c r="H2210" i="10"/>
  <c r="H1813" i="10"/>
  <c r="H1305" i="10"/>
  <c r="H922" i="10"/>
  <c r="H534" i="10"/>
  <c r="H693" i="10"/>
  <c r="H816" i="10"/>
  <c r="H1918" i="10"/>
  <c r="H90" i="10"/>
  <c r="H1353" i="10"/>
  <c r="H241" i="10"/>
  <c r="H1737" i="10"/>
  <c r="H275" i="10"/>
  <c r="H879" i="10"/>
  <c r="H1688" i="10"/>
  <c r="H519" i="10"/>
  <c r="H2328" i="10"/>
  <c r="H572" i="10"/>
  <c r="H2351" i="10"/>
  <c r="H336" i="10"/>
  <c r="H624" i="10"/>
  <c r="H96" i="10"/>
  <c r="H1700" i="10"/>
  <c r="H858" i="10"/>
  <c r="H411" i="10"/>
  <c r="H1328" i="10"/>
  <c r="H2275" i="10"/>
  <c r="H1327" i="10"/>
  <c r="H179" i="10"/>
  <c r="H40" i="10"/>
  <c r="H2296" i="10"/>
  <c r="H1370" i="10"/>
  <c r="H1020" i="10"/>
  <c r="H347" i="10"/>
  <c r="H16" i="10"/>
  <c r="H69" i="10"/>
  <c r="H615" i="10"/>
  <c r="H518" i="10"/>
  <c r="H2001" i="10"/>
  <c r="H2409" i="10"/>
  <c r="H1953" i="10"/>
  <c r="H700" i="10"/>
  <c r="H392" i="10"/>
  <c r="H1948" i="10"/>
  <c r="H1588" i="10"/>
  <c r="H1587" i="10"/>
  <c r="H1463" i="10"/>
  <c r="H999" i="10"/>
  <c r="H375" i="10"/>
  <c r="H2067" i="10"/>
  <c r="H1156" i="10"/>
  <c r="H790" i="10"/>
  <c r="H1569" i="10"/>
  <c r="H459" i="10"/>
  <c r="H1105" i="10"/>
  <c r="H2233" i="10"/>
  <c r="H2181" i="10"/>
  <c r="H2203" i="10"/>
  <c r="H1972" i="10"/>
  <c r="H1896" i="10"/>
  <c r="H761" i="10"/>
  <c r="H2151" i="10"/>
  <c r="H353" i="10"/>
  <c r="H2259" i="10"/>
  <c r="H155" i="10"/>
  <c r="H1402" i="10"/>
  <c r="H1209" i="10"/>
  <c r="H2366" i="10"/>
  <c r="H1316" i="10"/>
  <c r="H1097" i="10"/>
  <c r="H1485" i="10"/>
  <c r="H1599" i="10"/>
  <c r="H285" i="10"/>
  <c r="H1086" i="10"/>
  <c r="H2361" i="10"/>
  <c r="H1621" i="10"/>
  <c r="H2375" i="10"/>
  <c r="H374" i="10"/>
  <c r="H2258" i="10"/>
  <c r="H1644" i="10"/>
  <c r="H445" i="10"/>
  <c r="H1939" i="10"/>
  <c r="H1788" i="10"/>
  <c r="H1259" i="10"/>
  <c r="H1858" i="10"/>
  <c r="H2100" i="10"/>
  <c r="H1821" i="10"/>
  <c r="H1857" i="10"/>
  <c r="H20" i="10"/>
  <c r="H1042" i="10"/>
  <c r="H833" i="10"/>
  <c r="H1881" i="10"/>
  <c r="H906" i="10"/>
  <c r="H517" i="10"/>
  <c r="H2125" i="10"/>
  <c r="H2198" i="10"/>
  <c r="H217" i="10"/>
  <c r="H55" i="10"/>
  <c r="H2172" i="10"/>
  <c r="H968" i="10"/>
  <c r="H240" i="10"/>
  <c r="H262" i="10"/>
  <c r="H1993" i="10"/>
  <c r="H1070" i="10"/>
  <c r="H130" i="10"/>
  <c r="H373" i="10"/>
  <c r="H330" i="10"/>
  <c r="H1395" i="10"/>
  <c r="H1435" i="10"/>
  <c r="H1352" i="10"/>
  <c r="H312" i="10"/>
  <c r="H1917" i="10"/>
  <c r="H1812" i="10"/>
  <c r="H1662" i="10"/>
  <c r="H815" i="10"/>
  <c r="H189" i="10"/>
  <c r="H692" i="10"/>
  <c r="H1131" i="10"/>
  <c r="H2435" i="10"/>
  <c r="H1202" i="10"/>
  <c r="H516" i="10"/>
  <c r="H1687" i="10"/>
  <c r="H571" i="10"/>
  <c r="H1686" i="10"/>
  <c r="H1351" i="10"/>
  <c r="H2327" i="10"/>
  <c r="H391" i="10"/>
  <c r="H1279" i="10"/>
  <c r="H2232" i="10"/>
  <c r="H850" i="10"/>
  <c r="H2231" i="10"/>
  <c r="H1568" i="10"/>
  <c r="H1304" i="10"/>
  <c r="H2246" i="10"/>
  <c r="H905" i="10"/>
  <c r="H1243" i="10"/>
  <c r="H952" i="10"/>
  <c r="H1201" i="10"/>
  <c r="H2326" i="10"/>
  <c r="H744" i="10"/>
  <c r="H515" i="10"/>
  <c r="H760" i="10"/>
  <c r="H54" i="10"/>
  <c r="H2171" i="10"/>
  <c r="H1811" i="10"/>
  <c r="H1542" i="10"/>
  <c r="H2124" i="10"/>
  <c r="H570" i="10"/>
  <c r="H984" i="10"/>
  <c r="H967" i="10"/>
  <c r="H998" i="10"/>
  <c r="H2285" i="10"/>
  <c r="H1674" i="10"/>
  <c r="H1661" i="10"/>
  <c r="H1462" i="10"/>
  <c r="H832" i="10"/>
  <c r="H1916" i="10"/>
  <c r="H2035" i="10"/>
  <c r="H966" i="10"/>
  <c r="H311" i="10"/>
  <c r="H1480" i="10"/>
  <c r="H1069" i="10"/>
  <c r="H691" i="10"/>
  <c r="H814" i="10"/>
  <c r="H2230" i="10"/>
  <c r="H1612" i="10"/>
  <c r="H569" i="10"/>
  <c r="H261" i="10"/>
  <c r="H239" i="10"/>
  <c r="H216" i="10"/>
  <c r="H1759" i="10"/>
  <c r="H951" i="10"/>
  <c r="H1769" i="10"/>
  <c r="H1620" i="10"/>
  <c r="H274" i="10"/>
  <c r="H568" i="10"/>
  <c r="H759" i="10"/>
  <c r="H2130" i="10"/>
  <c r="H878" i="10"/>
  <c r="H1479" i="10"/>
  <c r="H1541" i="10"/>
  <c r="H648" i="10"/>
  <c r="H2024" i="10"/>
  <c r="H647" i="10"/>
  <c r="H399" i="10"/>
  <c r="H1958" i="10"/>
  <c r="H3" i="10"/>
  <c r="H738" i="10"/>
  <c r="H737" i="10"/>
  <c r="H421" i="10"/>
  <c r="H390" i="10"/>
  <c r="H975" i="10"/>
  <c r="H1491" i="10"/>
  <c r="H2325" i="10"/>
  <c r="H934" i="10"/>
  <c r="H1880" i="10"/>
  <c r="H2048" i="10"/>
  <c r="H154" i="10"/>
  <c r="H1604" i="10"/>
  <c r="H1278" i="10"/>
  <c r="H1852" i="10"/>
  <c r="H1851" i="10"/>
  <c r="H1567" i="10"/>
  <c r="H1652" i="10"/>
  <c r="H1787" i="10"/>
  <c r="H1461" i="10"/>
  <c r="H372" i="10"/>
  <c r="H877" i="10"/>
  <c r="H997" i="10"/>
  <c r="H260" i="10"/>
  <c r="H238" i="10"/>
  <c r="H310" i="10"/>
  <c r="H1350" i="10"/>
  <c r="H1155" i="10"/>
  <c r="H965" i="10"/>
  <c r="H1810" i="10"/>
  <c r="H1915" i="10"/>
  <c r="H1434" i="10"/>
  <c r="H329" i="10"/>
  <c r="H163" i="10"/>
  <c r="H1736" i="10"/>
  <c r="H1154" i="10"/>
  <c r="H758" i="10"/>
  <c r="H1566" i="10"/>
  <c r="H273" i="10"/>
  <c r="H117" i="10"/>
  <c r="H1242" i="10"/>
  <c r="H831" i="10"/>
  <c r="H2150" i="10"/>
  <c r="H789" i="10"/>
  <c r="H1041" i="10"/>
  <c r="H1938" i="10"/>
  <c r="H2245" i="10"/>
  <c r="H1643" i="10"/>
  <c r="H2170" i="10"/>
  <c r="H904" i="10"/>
  <c r="H2400" i="10"/>
  <c r="H173" i="10"/>
  <c r="H1135" i="10"/>
  <c r="H1879" i="10"/>
  <c r="H371" i="10"/>
  <c r="H2268" i="10"/>
  <c r="H1611" i="10"/>
  <c r="H2123" i="10"/>
  <c r="H2122" i="10"/>
  <c r="H215" i="10"/>
  <c r="H1200" i="10"/>
  <c r="H960" i="10"/>
  <c r="H2060" i="10"/>
  <c r="H813" i="10"/>
  <c r="H590" i="10"/>
  <c r="H1068" i="10"/>
  <c r="H1112" i="10"/>
  <c r="H514" i="10"/>
  <c r="H1130" i="10"/>
  <c r="H567" i="10"/>
  <c r="H690" i="10"/>
  <c r="H1685" i="10"/>
  <c r="H483" i="10"/>
  <c r="H2324" i="10"/>
  <c r="H646" i="10"/>
  <c r="H645" i="10"/>
  <c r="H644" i="10"/>
  <c r="H643" i="10"/>
  <c r="H642" i="10"/>
  <c r="H2323" i="10"/>
  <c r="H2023" i="10"/>
  <c r="H513" i="10"/>
  <c r="H2044" i="10"/>
  <c r="H460" i="10"/>
  <c r="H1241" i="10"/>
  <c r="H1850" i="10"/>
  <c r="H1758" i="10"/>
  <c r="H736" i="10"/>
  <c r="H735" i="10"/>
  <c r="H950" i="10"/>
  <c r="H2423" i="10"/>
  <c r="H2066" i="10"/>
  <c r="H370" i="10"/>
  <c r="H1468" i="10"/>
  <c r="H1829" i="10"/>
  <c r="H1971" i="10"/>
  <c r="H1673" i="10"/>
  <c r="H595" i="10"/>
  <c r="H9" i="10"/>
  <c r="H1164" i="10"/>
  <c r="H8" i="10"/>
  <c r="H389" i="10"/>
  <c r="H566" i="10"/>
  <c r="H153" i="10"/>
  <c r="H2169" i="10"/>
  <c r="H1992" i="10"/>
  <c r="H903" i="10"/>
  <c r="H1586" i="10"/>
  <c r="H1277" i="10"/>
  <c r="H2229" i="10"/>
  <c r="H292" i="10"/>
  <c r="H604" i="10"/>
  <c r="H2081" i="10"/>
  <c r="H1642" i="10"/>
  <c r="H1809" i="10"/>
  <c r="H1660" i="10"/>
  <c r="H1153" i="10"/>
  <c r="H1914" i="10"/>
  <c r="H1349" i="10"/>
  <c r="H309" i="10"/>
  <c r="H921" i="10"/>
  <c r="H1540" i="10"/>
  <c r="H757" i="10"/>
  <c r="H1619" i="10"/>
  <c r="H1460" i="10"/>
  <c r="H996" i="10"/>
  <c r="H876" i="10"/>
  <c r="H995" i="10"/>
  <c r="H2121" i="10"/>
  <c r="H1618" i="10"/>
  <c r="H830" i="10"/>
  <c r="H2022" i="10"/>
  <c r="H1786" i="10"/>
  <c r="H2021" i="10"/>
  <c r="H369" i="10"/>
  <c r="H1598" i="10"/>
  <c r="H2088" i="10"/>
  <c r="H2322" i="10"/>
  <c r="H172" i="10"/>
  <c r="H214" i="10"/>
  <c r="H1820" i="10"/>
  <c r="H1467" i="10"/>
  <c r="H1085" i="10"/>
  <c r="H1067" i="10"/>
  <c r="H259" i="10"/>
  <c r="H237" i="10"/>
  <c r="H983" i="10"/>
  <c r="H1096" i="10"/>
  <c r="H512" i="10"/>
  <c r="H849" i="10"/>
  <c r="H1878" i="10"/>
  <c r="H2365" i="10"/>
  <c r="H2360" i="10"/>
  <c r="H1315" i="10"/>
  <c r="H1199" i="10"/>
  <c r="H444" i="10"/>
  <c r="H1303" i="10"/>
  <c r="H533" i="10"/>
  <c r="H284" i="10"/>
  <c r="H1129" i="10"/>
  <c r="H689" i="10"/>
  <c r="H812" i="10"/>
  <c r="H565" i="10"/>
  <c r="H1659" i="10"/>
  <c r="H511" i="10"/>
  <c r="H2374" i="10"/>
  <c r="H1484" i="10"/>
  <c r="H2321" i="10"/>
  <c r="H2257" i="10"/>
  <c r="H2320" i="10"/>
  <c r="H1258" i="10"/>
  <c r="H1699" i="10"/>
  <c r="H346" i="10"/>
  <c r="H2295" i="10"/>
  <c r="H39" i="10"/>
  <c r="H410" i="10"/>
  <c r="H931" i="10"/>
  <c r="H335" i="10"/>
  <c r="H2278" i="10"/>
  <c r="H49" i="10"/>
  <c r="H1076" i="10"/>
  <c r="H15" i="10"/>
  <c r="H949" i="10"/>
  <c r="H857" i="10"/>
  <c r="H564" i="10"/>
  <c r="H1240" i="10"/>
  <c r="H2408" i="10"/>
  <c r="H614" i="10"/>
  <c r="H38" i="10"/>
  <c r="H613" i="10"/>
  <c r="H641" i="10"/>
  <c r="H1375" i="10"/>
  <c r="H89" i="10"/>
  <c r="H1394" i="10"/>
  <c r="H2344" i="10"/>
  <c r="H2080" i="10"/>
  <c r="H415" i="10"/>
  <c r="H2059" i="10"/>
  <c r="H1970" i="10"/>
  <c r="H734" i="10"/>
  <c r="H733" i="10"/>
  <c r="H463" i="10"/>
  <c r="H352" i="10"/>
  <c r="H2043" i="10"/>
  <c r="H152" i="10"/>
  <c r="H1276" i="10"/>
  <c r="H2168" i="10"/>
  <c r="H603" i="10"/>
  <c r="H902" i="10"/>
  <c r="H563" i="10"/>
  <c r="H2319" i="10"/>
  <c r="H788" i="10"/>
  <c r="H2284" i="10"/>
  <c r="H1459" i="10"/>
  <c r="H1768" i="10"/>
  <c r="H1015" i="10"/>
  <c r="H2382" i="10"/>
  <c r="H2120" i="10"/>
  <c r="H1913" i="10"/>
  <c r="H1651" i="10"/>
  <c r="H2087" i="10"/>
  <c r="H258" i="10"/>
  <c r="H236" i="10"/>
  <c r="H213" i="10"/>
  <c r="H829" i="10"/>
  <c r="H1672" i="10"/>
  <c r="H116" i="10"/>
  <c r="H640" i="10"/>
  <c r="H1539" i="10"/>
  <c r="H2434" i="10"/>
  <c r="H1991" i="10"/>
  <c r="H1895" i="10"/>
  <c r="H1894" i="10"/>
  <c r="H1239" i="10"/>
  <c r="H1641" i="10"/>
  <c r="H2197" i="10"/>
  <c r="H589" i="10"/>
  <c r="H1808" i="10"/>
  <c r="H308" i="10"/>
  <c r="H1348" i="10"/>
  <c r="H994" i="10"/>
  <c r="H106" i="10"/>
  <c r="H875" i="10"/>
  <c r="H482" i="10"/>
  <c r="H1393" i="10"/>
  <c r="H1877" i="10"/>
  <c r="H53" i="10"/>
  <c r="H1152" i="10"/>
  <c r="H2267" i="10"/>
  <c r="H1066" i="10"/>
  <c r="H2099" i="10"/>
  <c r="H1496" i="10"/>
  <c r="H1198" i="10"/>
  <c r="H811" i="10"/>
  <c r="H1128" i="10"/>
  <c r="H1040" i="10"/>
  <c r="H510" i="10"/>
  <c r="H688" i="10"/>
  <c r="H1002" i="10"/>
  <c r="H562" i="10"/>
  <c r="H1684" i="10"/>
  <c r="H2020" i="10"/>
  <c r="H948" i="10"/>
  <c r="H88" i="10"/>
  <c r="H1650" i="10"/>
  <c r="H1369" i="10"/>
  <c r="H388" i="10"/>
  <c r="H87" i="10"/>
  <c r="H561" i="10"/>
  <c r="H1572" i="10"/>
  <c r="H1238" i="10"/>
  <c r="H212" i="10"/>
  <c r="H2149" i="10"/>
  <c r="H2129" i="10"/>
  <c r="H1237" i="10"/>
  <c r="H1458" i="10"/>
  <c r="H1005" i="10"/>
  <c r="H1538" i="10"/>
  <c r="H368" i="10"/>
  <c r="H1151" i="10"/>
  <c r="H947" i="10"/>
  <c r="H86" i="10"/>
  <c r="H124" i="10"/>
  <c r="H1163" i="10"/>
  <c r="H1724" i="10"/>
  <c r="H532" i="10"/>
  <c r="H2167" i="10"/>
  <c r="H151" i="10"/>
  <c r="H2032" i="10"/>
  <c r="H602" i="10"/>
  <c r="H828" i="10"/>
  <c r="H1347" i="10"/>
  <c r="H257" i="10"/>
  <c r="H235" i="10"/>
  <c r="H1735" i="10"/>
  <c r="H1876" i="10"/>
  <c r="H560" i="10"/>
  <c r="H2283" i="10"/>
  <c r="H848" i="10"/>
  <c r="H1921" i="10"/>
  <c r="H1392" i="10"/>
  <c r="H307" i="10"/>
  <c r="H901" i="10"/>
  <c r="H1990" i="10"/>
  <c r="H1912" i="10"/>
  <c r="H1236" i="10"/>
  <c r="H874" i="10"/>
  <c r="H1807" i="10"/>
  <c r="H664" i="10"/>
  <c r="H639" i="10"/>
  <c r="H2228" i="10"/>
  <c r="H1275" i="10"/>
  <c r="H1640" i="10"/>
  <c r="H920" i="10"/>
  <c r="H171" i="10"/>
  <c r="H732" i="10"/>
  <c r="H731" i="10"/>
  <c r="H1757" i="10"/>
  <c r="H1104" i="10"/>
  <c r="H810" i="10"/>
  <c r="H1818" i="10"/>
  <c r="H660" i="10"/>
  <c r="H2266" i="10"/>
  <c r="H2202" i="10"/>
  <c r="H2196" i="10"/>
  <c r="H1197" i="10"/>
  <c r="H1127" i="10"/>
  <c r="H1065" i="10"/>
  <c r="H509" i="10"/>
  <c r="H559" i="10"/>
  <c r="H1208" i="10"/>
  <c r="H2318" i="10"/>
  <c r="H2047" i="10"/>
  <c r="H85" i="10"/>
  <c r="H452" i="10"/>
  <c r="H531" i="10"/>
  <c r="H1828" i="10"/>
  <c r="H730" i="10"/>
  <c r="H772" i="10"/>
  <c r="H729" i="10"/>
  <c r="H1326" i="10"/>
  <c r="H668" i="10"/>
  <c r="H1767" i="10"/>
  <c r="H1969" i="10"/>
  <c r="H1173" i="10"/>
  <c r="H638" i="10"/>
  <c r="H464" i="10"/>
  <c r="H1457" i="10"/>
  <c r="H1537" i="10"/>
  <c r="H654" i="10"/>
  <c r="H1009" i="10"/>
  <c r="H1456" i="10"/>
  <c r="H466" i="10"/>
  <c r="H367" i="10"/>
  <c r="H1849" i="10"/>
  <c r="H1848" i="10"/>
  <c r="H2339" i="10"/>
  <c r="H1565" i="10"/>
  <c r="H150" i="10"/>
  <c r="H403" i="10"/>
  <c r="H1483" i="10"/>
  <c r="H2359" i="10"/>
  <c r="H2373" i="10"/>
  <c r="H2387" i="10"/>
  <c r="H1423" i="10"/>
  <c r="H919" i="10"/>
  <c r="H1564" i="10"/>
  <c r="H381" i="10"/>
  <c r="H1405" i="10"/>
  <c r="H1095" i="10"/>
  <c r="H2256" i="10"/>
  <c r="H1257" i="10"/>
  <c r="H1911" i="10"/>
  <c r="H787" i="10"/>
  <c r="H1989" i="10"/>
  <c r="H1346" i="10"/>
  <c r="H2399" i="10"/>
  <c r="H588" i="10"/>
  <c r="H1585" i="10"/>
  <c r="H2058" i="10"/>
  <c r="H380" i="10"/>
  <c r="H2364" i="10"/>
  <c r="H2195" i="10"/>
  <c r="H2209" i="10"/>
  <c r="H601" i="10"/>
  <c r="G900" i="10"/>
  <c r="H900" i="10" s="1"/>
  <c r="H2119" i="10"/>
  <c r="H2166" i="10"/>
  <c r="H2433" i="10"/>
  <c r="H443" i="10"/>
  <c r="H1785" i="10"/>
  <c r="H827" i="10"/>
  <c r="H1414" i="10"/>
  <c r="H558" i="10"/>
  <c r="H530" i="10"/>
  <c r="H1875" i="10"/>
  <c r="H2227" i="10"/>
  <c r="H1639" i="10"/>
  <c r="H982" i="10"/>
  <c r="H1064" i="10"/>
  <c r="H256" i="10"/>
  <c r="H234" i="10"/>
  <c r="H211" i="10"/>
  <c r="H1150" i="10"/>
  <c r="H1039" i="10"/>
  <c r="H76" i="10"/>
  <c r="H809" i="10"/>
  <c r="H808" i="10"/>
  <c r="H873" i="10"/>
  <c r="H687" i="10"/>
  <c r="H424" i="10"/>
  <c r="H1196" i="10"/>
  <c r="H115" i="10"/>
  <c r="H1536" i="10"/>
  <c r="H1495" i="10"/>
  <c r="H1756" i="10"/>
  <c r="H508" i="10"/>
  <c r="H557" i="10"/>
  <c r="H2294" i="10"/>
  <c r="H1019" i="10"/>
  <c r="H345" i="10"/>
  <c r="H409" i="10"/>
  <c r="G2317" i="10"/>
  <c r="H2317" i="10" s="1"/>
  <c r="H623" i="10"/>
  <c r="H618" i="10"/>
  <c r="H930" i="10"/>
  <c r="H1235" i="10"/>
  <c r="H1368" i="10"/>
  <c r="H837" i="10"/>
  <c r="H2350" i="10"/>
  <c r="H178" i="10"/>
  <c r="H95" i="10"/>
  <c r="H2274" i="10"/>
  <c r="H2273" i="10"/>
  <c r="H1698" i="10"/>
  <c r="H37" i="10"/>
  <c r="H68" i="10"/>
  <c r="H36" i="10"/>
  <c r="H12" i="10"/>
  <c r="H2407" i="10"/>
  <c r="H612" i="10"/>
  <c r="H1766" i="10"/>
  <c r="H2000" i="10"/>
  <c r="H1207" i="10"/>
  <c r="H24" i="10"/>
  <c r="H2019" i="10"/>
  <c r="H2316" i="10"/>
  <c r="H1658" i="10"/>
  <c r="H529" i="10"/>
  <c r="H728" i="10"/>
  <c r="H727" i="10"/>
  <c r="H699" i="10"/>
  <c r="H698" i="10"/>
  <c r="H847" i="10"/>
  <c r="H1290" i="10"/>
  <c r="H2118" i="10"/>
  <c r="H2117" i="10"/>
  <c r="H2165" i="10"/>
  <c r="H899" i="10"/>
  <c r="H1937" i="10"/>
  <c r="H481" i="10"/>
  <c r="H1910" i="10"/>
  <c r="H1535" i="10"/>
  <c r="H993" i="10"/>
  <c r="H1455" i="10"/>
  <c r="H2199" i="10"/>
  <c r="H1433" i="10"/>
  <c r="H1563" i="10"/>
  <c r="H435" i="10"/>
  <c r="H507" i="10"/>
  <c r="H1960" i="10"/>
  <c r="H1784" i="10"/>
  <c r="H826" i="10"/>
  <c r="H2194" i="10"/>
  <c r="H170" i="10"/>
  <c r="H2079" i="10"/>
  <c r="H1413" i="10"/>
  <c r="H1649" i="10"/>
  <c r="H587" i="10"/>
  <c r="H162" i="10"/>
  <c r="H1806" i="10"/>
  <c r="H255" i="10"/>
  <c r="H233" i="10"/>
  <c r="H1477" i="10"/>
  <c r="H1274" i="10"/>
  <c r="H918" i="10"/>
  <c r="H210" i="10"/>
  <c r="H316" i="10"/>
  <c r="H1734" i="10"/>
  <c r="H1345" i="10"/>
  <c r="H1874" i="10"/>
  <c r="H1988" i="10"/>
  <c r="H1234" i="10"/>
  <c r="H1063" i="10"/>
  <c r="H1584" i="10"/>
  <c r="H2098" i="10"/>
  <c r="H1302" i="10"/>
  <c r="H2265" i="10"/>
  <c r="H1583" i="10"/>
  <c r="H807" i="10"/>
  <c r="H1195" i="10"/>
  <c r="H1038" i="10"/>
  <c r="H1391" i="10"/>
  <c r="H1126" i="10"/>
  <c r="H1947" i="10"/>
  <c r="H686" i="10"/>
  <c r="H59" i="10"/>
  <c r="H506" i="10"/>
  <c r="H1847" i="10"/>
  <c r="H556" i="10"/>
  <c r="H1683" i="10"/>
  <c r="H1367" i="10"/>
  <c r="H2398" i="10"/>
  <c r="H1512" i="10"/>
  <c r="H2164" i="10"/>
  <c r="H2116" i="10"/>
  <c r="H1273" i="10"/>
  <c r="H1562" i="10"/>
  <c r="H786" i="10"/>
  <c r="H209" i="10"/>
  <c r="H1671" i="10"/>
  <c r="H2042" i="10"/>
  <c r="H586" i="10"/>
  <c r="H992" i="10"/>
  <c r="H149" i="10"/>
  <c r="H1873" i="10"/>
  <c r="H2148" i="10"/>
  <c r="H1893" i="10"/>
  <c r="H1454" i="10"/>
  <c r="H114" i="10"/>
  <c r="H756" i="10"/>
  <c r="H898" i="10"/>
  <c r="H1534" i="10"/>
  <c r="H291" i="10"/>
  <c r="H1909" i="10"/>
  <c r="H480" i="10"/>
  <c r="H1453" i="10"/>
  <c r="H1561" i="10"/>
  <c r="H1755" i="10"/>
  <c r="H1754" i="10"/>
  <c r="H1149" i="10"/>
  <c r="H2226" i="10"/>
  <c r="H1805" i="10"/>
  <c r="H825" i="10"/>
  <c r="H315" i="10"/>
  <c r="H1390" i="10"/>
  <c r="H2282" i="10"/>
  <c r="H555" i="10"/>
  <c r="H434" i="10"/>
  <c r="H1603" i="10"/>
  <c r="H1783" i="10"/>
  <c r="H1682" i="10"/>
  <c r="H75" i="10"/>
  <c r="H685" i="10"/>
  <c r="H1194" i="10"/>
  <c r="H806" i="10"/>
  <c r="H1610" i="10"/>
  <c r="H451" i="10"/>
  <c r="H505" i="10"/>
  <c r="H1100" i="10"/>
  <c r="H2057" i="10"/>
  <c r="H1233" i="10"/>
  <c r="H1892" i="10"/>
  <c r="H1816" i="10"/>
  <c r="H974" i="10"/>
  <c r="H1490" i="10"/>
  <c r="H1206" i="10"/>
  <c r="H1533" i="10"/>
  <c r="H1379" i="10"/>
  <c r="H1560" i="10"/>
  <c r="H755" i="10"/>
  <c r="H1232" i="10"/>
  <c r="H1452" i="10"/>
  <c r="H872" i="10"/>
  <c r="H726" i="10"/>
  <c r="H725" i="10"/>
  <c r="H1968" i="10"/>
  <c r="H1272" i="10"/>
  <c r="H420" i="10"/>
  <c r="H667" i="10"/>
  <c r="H1957" i="10"/>
  <c r="H637" i="10"/>
  <c r="H148" i="10"/>
  <c r="H620" i="10"/>
  <c r="H1148" i="10"/>
  <c r="H2163" i="10"/>
  <c r="H2225" i="10"/>
  <c r="H2115" i="10"/>
  <c r="H897" i="10"/>
  <c r="H208" i="10"/>
  <c r="H1782" i="10"/>
  <c r="H398" i="10"/>
  <c r="H84" i="10"/>
  <c r="H83" i="10"/>
  <c r="H1891" i="10"/>
  <c r="H387" i="10"/>
  <c r="H959" i="10"/>
  <c r="H2070" i="10"/>
  <c r="H366" i="10"/>
  <c r="H73" i="10"/>
  <c r="H824" i="10"/>
  <c r="H1638" i="10"/>
  <c r="H1476" i="10"/>
  <c r="H1719" i="10"/>
  <c r="H1753" i="10"/>
  <c r="H1908" i="10"/>
  <c r="H2193" i="10"/>
  <c r="H585" i="10"/>
  <c r="H1752" i="10"/>
  <c r="H254" i="10"/>
  <c r="H232" i="10"/>
  <c r="H1804" i="10"/>
  <c r="H917" i="10"/>
  <c r="H1987" i="10"/>
  <c r="H1193" i="10"/>
  <c r="H1470" i="10"/>
  <c r="H1872" i="10"/>
  <c r="H314" i="10"/>
  <c r="H341" i="10"/>
  <c r="H129" i="10"/>
  <c r="H272" i="10"/>
  <c r="H1344" i="10"/>
  <c r="H74" i="10"/>
  <c r="H1609" i="10"/>
  <c r="H805" i="10"/>
  <c r="H1125" i="10"/>
  <c r="H754" i="10"/>
  <c r="H1111" i="10"/>
  <c r="H2432" i="10"/>
  <c r="H1062" i="10"/>
  <c r="H684" i="10"/>
  <c r="H2264" i="10"/>
  <c r="H23" i="10"/>
  <c r="H991" i="10"/>
  <c r="H188" i="10"/>
  <c r="H1846" i="10"/>
  <c r="H1845" i="10"/>
  <c r="H1681" i="10"/>
  <c r="H504" i="10"/>
  <c r="H2018" i="10"/>
  <c r="H2017" i="10"/>
  <c r="H365" i="10"/>
  <c r="H2244" i="10"/>
  <c r="H1366" i="10"/>
  <c r="H1670" i="10"/>
  <c r="H1172" i="10"/>
  <c r="H169" i="10"/>
  <c r="H207" i="10"/>
  <c r="H554" i="10"/>
  <c r="H1378" i="10"/>
  <c r="H2315" i="10"/>
  <c r="H7" i="10"/>
  <c r="H1765" i="10"/>
  <c r="H1559" i="10"/>
  <c r="H1825" i="10"/>
  <c r="H1824" i="10"/>
  <c r="H2372" i="10"/>
  <c r="H1482" i="10"/>
  <c r="H1314" i="10"/>
  <c r="H1597" i="10"/>
  <c r="H2358" i="10"/>
  <c r="H442" i="10"/>
  <c r="H636" i="10"/>
  <c r="H724" i="10"/>
  <c r="H283" i="10"/>
  <c r="H1967" i="10"/>
  <c r="H723" i="10"/>
  <c r="H1061" i="10"/>
  <c r="H147" i="10"/>
  <c r="H1558" i="10"/>
  <c r="H2224" i="10"/>
  <c r="H2314" i="10"/>
  <c r="H1781" i="10"/>
  <c r="H1271" i="10"/>
  <c r="H2381" i="10"/>
  <c r="H1907" i="10"/>
  <c r="H964" i="10"/>
  <c r="H2114" i="10"/>
  <c r="H2180" i="10"/>
  <c r="H896" i="10"/>
  <c r="H1147" i="10"/>
  <c r="H1532" i="10"/>
  <c r="H1469" i="10"/>
  <c r="H528" i="10"/>
  <c r="H1803" i="10"/>
  <c r="H2113" i="10"/>
  <c r="H161" i="10"/>
  <c r="H253" i="10"/>
  <c r="H2255" i="10"/>
  <c r="H1094" i="10"/>
  <c r="H1256" i="10"/>
  <c r="H1733" i="10"/>
  <c r="H231" i="10"/>
  <c r="H1343" i="10"/>
  <c r="H313" i="10"/>
  <c r="H1751" i="10"/>
  <c r="H1637" i="10"/>
  <c r="H2397" i="10"/>
  <c r="H1986" i="10"/>
  <c r="H1985" i="10"/>
  <c r="H584" i="10"/>
  <c r="H1023" i="10"/>
  <c r="H1192" i="10"/>
  <c r="H1255" i="10"/>
  <c r="H328" i="10"/>
  <c r="H946" i="10"/>
  <c r="H1531" i="10"/>
  <c r="H1530" i="10"/>
  <c r="H2147" i="10"/>
  <c r="H2016" i="10"/>
  <c r="H364" i="10"/>
  <c r="H113" i="10"/>
  <c r="H1582" i="10"/>
  <c r="H871" i="10"/>
  <c r="H1060" i="10"/>
  <c r="H1451" i="10"/>
  <c r="H1191" i="10"/>
  <c r="H846" i="10"/>
  <c r="H1037" i="10"/>
  <c r="H1301" i="10"/>
  <c r="H1124" i="10"/>
  <c r="H1300" i="10"/>
  <c r="H1718" i="10"/>
  <c r="H503" i="10"/>
  <c r="H2313" i="10"/>
  <c r="H479" i="10"/>
  <c r="H2290" i="10"/>
  <c r="H1648" i="10"/>
  <c r="H1365" i="10"/>
  <c r="H1697" i="10"/>
  <c r="H553" i="10"/>
  <c r="H1075" i="10"/>
  <c r="H1591" i="10"/>
  <c r="H929" i="10"/>
  <c r="H2406" i="10"/>
  <c r="H344" i="10"/>
  <c r="H14" i="10"/>
  <c r="H35" i="10"/>
  <c r="H2348" i="10"/>
  <c r="H44" i="10"/>
  <c r="G611" i="10"/>
  <c r="H611" i="10" s="1"/>
  <c r="H334" i="10"/>
  <c r="H1750" i="10"/>
  <c r="H1657" i="10"/>
  <c r="H1162" i="10"/>
  <c r="H1146" i="10"/>
  <c r="H1325" i="10"/>
  <c r="H206" i="10"/>
  <c r="H2343" i="10"/>
  <c r="H2342" i="10"/>
  <c r="H1231" i="10"/>
  <c r="H2378" i="10"/>
  <c r="H635" i="10"/>
  <c r="H252" i="10"/>
  <c r="H230" i="10"/>
  <c r="H363" i="10"/>
  <c r="H2179" i="10"/>
  <c r="H1478" i="10"/>
  <c r="H1103" i="10"/>
  <c r="H1946" i="10"/>
  <c r="H722" i="10"/>
  <c r="H785" i="10"/>
  <c r="H721" i="10"/>
  <c r="H1890" i="10"/>
  <c r="H2178" i="10"/>
  <c r="H2243" i="10"/>
  <c r="H600" i="10"/>
  <c r="H1723" i="10"/>
  <c r="H1936" i="10"/>
  <c r="H895" i="10"/>
  <c r="H1270" i="10"/>
  <c r="H133" i="10"/>
  <c r="H146" i="10"/>
  <c r="H1889" i="10"/>
  <c r="H2041" i="10"/>
  <c r="H433" i="10"/>
  <c r="H765" i="10"/>
  <c r="H870" i="10"/>
  <c r="H1669" i="10"/>
  <c r="H1389" i="10"/>
  <c r="H1412" i="10"/>
  <c r="H327" i="10"/>
  <c r="H916" i="10"/>
  <c r="H1342" i="10"/>
  <c r="H168" i="10"/>
  <c r="H1906" i="10"/>
  <c r="H2146" i="10"/>
  <c r="H386" i="10"/>
  <c r="H1529" i="10"/>
  <c r="H753" i="10"/>
  <c r="H1984" i="10"/>
  <c r="H123" i="10"/>
  <c r="H1636" i="10"/>
  <c r="H583" i="10"/>
  <c r="H1004" i="10"/>
  <c r="H823" i="10"/>
  <c r="H306" i="10"/>
  <c r="H1871" i="10"/>
  <c r="H527" i="10"/>
  <c r="H2312" i="10"/>
  <c r="H2208" i="10"/>
  <c r="H2186" i="10"/>
  <c r="H2242" i="10"/>
  <c r="H351" i="10"/>
  <c r="H112" i="10"/>
  <c r="H465" i="10"/>
  <c r="H1059" i="10"/>
  <c r="H1870" i="10"/>
  <c r="H1450" i="10"/>
  <c r="H2418" i="10"/>
  <c r="H869" i="10"/>
  <c r="H1717" i="10"/>
  <c r="H2097" i="10"/>
  <c r="H1511" i="10"/>
  <c r="H478" i="10"/>
  <c r="H683" i="10"/>
  <c r="H1190" i="10"/>
  <c r="H1036" i="10"/>
  <c r="H1123" i="10"/>
  <c r="H2078" i="10"/>
  <c r="H1494" i="10"/>
  <c r="H502" i="10"/>
  <c r="H552" i="10"/>
  <c r="H1844" i="10"/>
  <c r="H1680" i="10"/>
  <c r="H2015" i="10"/>
  <c r="H1364" i="10"/>
  <c r="H659" i="10"/>
  <c r="H599" i="10"/>
  <c r="H462" i="10"/>
  <c r="H720" i="10"/>
  <c r="H1035" i="10"/>
  <c r="H30" i="10"/>
  <c r="H551" i="10"/>
  <c r="H43" i="10"/>
  <c r="H1254" i="10"/>
  <c r="H1557" i="10"/>
  <c r="H2254" i="10"/>
  <c r="H1556" i="10"/>
  <c r="H103" i="10"/>
  <c r="H1401" i="10"/>
  <c r="H2357" i="10"/>
  <c r="H441" i="10"/>
  <c r="H102" i="10"/>
  <c r="H1596" i="10"/>
  <c r="H2253" i="10"/>
  <c r="H1253" i="10"/>
  <c r="H1093" i="10"/>
  <c r="H1555" i="10"/>
  <c r="H145" i="10"/>
  <c r="H144" i="10"/>
  <c r="H784" i="10"/>
  <c r="H945" i="10"/>
  <c r="H2031" i="10"/>
  <c r="H2241" i="10"/>
  <c r="H2380" i="10"/>
  <c r="H868" i="10"/>
  <c r="H1432" i="10"/>
  <c r="H1635" i="10"/>
  <c r="H1230" i="10"/>
  <c r="H663" i="10"/>
  <c r="H1869" i="10"/>
  <c r="H1324" i="10"/>
  <c r="H1411" i="10"/>
  <c r="H822" i="10"/>
  <c r="H1161" i="10"/>
  <c r="H1749" i="10"/>
  <c r="H2240" i="10"/>
  <c r="H2223" i="10"/>
  <c r="H2077" i="10"/>
  <c r="H2112" i="10"/>
  <c r="H2281" i="10"/>
  <c r="H682" i="10"/>
  <c r="H845" i="10"/>
  <c r="H2177" i="10"/>
  <c r="H1145" i="10"/>
  <c r="H894" i="10"/>
  <c r="H893" i="10"/>
  <c r="H1802" i="10"/>
  <c r="H1528" i="10"/>
  <c r="H1058" i="10"/>
  <c r="H2263" i="10"/>
  <c r="H111" i="10"/>
  <c r="H362" i="10"/>
  <c r="H501" i="10"/>
  <c r="H804" i="10"/>
  <c r="H2076" i="10"/>
  <c r="H752" i="10"/>
  <c r="H1716" i="10"/>
  <c r="H1510" i="10"/>
  <c r="H187" i="10"/>
  <c r="H1983" i="10"/>
  <c r="H1715" i="10"/>
  <c r="H2096" i="10"/>
  <c r="H1189" i="10"/>
  <c r="H1449" i="10"/>
  <c r="H653" i="10"/>
  <c r="H1341" i="10"/>
  <c r="H2426" i="10"/>
  <c r="H1581" i="10"/>
  <c r="H251" i="10"/>
  <c r="H229" i="10"/>
  <c r="H205" i="10"/>
  <c r="H361" i="10"/>
  <c r="H2311" i="10"/>
  <c r="H1363" i="10"/>
  <c r="H2027" i="10"/>
  <c r="H2014" i="10"/>
  <c r="H1332" i="10"/>
  <c r="H1229" i="10"/>
  <c r="H204" i="10"/>
  <c r="H1034" i="10"/>
  <c r="H1033" i="10"/>
  <c r="H1284" i="10"/>
  <c r="H19" i="10"/>
  <c r="H634" i="10"/>
  <c r="H1171" i="10"/>
  <c r="H783" i="10"/>
  <c r="H1032" i="10"/>
  <c r="H1418" i="10"/>
  <c r="H1634" i="10"/>
  <c r="H143" i="10"/>
  <c r="H719" i="10"/>
  <c r="H1228" i="10"/>
  <c r="H419" i="10"/>
  <c r="H1827" i="10"/>
  <c r="H1554" i="10"/>
  <c r="H582" i="10"/>
  <c r="H1780" i="10"/>
  <c r="H2396" i="10"/>
  <c r="H718" i="10"/>
  <c r="H550" i="10"/>
  <c r="H2111" i="10"/>
  <c r="H385" i="10"/>
  <c r="H892" i="10"/>
  <c r="H1868" i="10"/>
  <c r="H1299" i="10"/>
  <c r="H2207" i="10"/>
  <c r="H1748" i="10"/>
  <c r="H2222" i="10"/>
  <c r="H2192" i="10"/>
  <c r="H1308" i="10"/>
  <c r="H1372" i="10"/>
  <c r="H250" i="10"/>
  <c r="H1801" i="10"/>
  <c r="H228" i="10"/>
  <c r="H1431" i="10"/>
  <c r="H1057" i="10"/>
  <c r="H649" i="10"/>
  <c r="H1982" i="10"/>
  <c r="H326" i="10"/>
  <c r="H2239" i="10"/>
  <c r="H1714" i="10"/>
  <c r="H1448" i="10"/>
  <c r="H1188" i="10"/>
  <c r="H915" i="10"/>
  <c r="H1008" i="10"/>
  <c r="H271" i="10"/>
  <c r="H305" i="10"/>
  <c r="H803" i="10"/>
  <c r="H1031" i="10"/>
  <c r="H867" i="10"/>
  <c r="H2310" i="10"/>
  <c r="H1122" i="10"/>
  <c r="H771" i="10"/>
  <c r="H2056" i="10"/>
  <c r="H1692" i="10"/>
  <c r="H2201" i="10"/>
  <c r="H2431" i="10"/>
  <c r="H186" i="10"/>
  <c r="H549" i="10"/>
  <c r="H2417" i="10"/>
  <c r="H1679" i="10"/>
  <c r="H1527" i="10"/>
  <c r="H500" i="10"/>
  <c r="H1999" i="10"/>
  <c r="H1592" i="10"/>
  <c r="H177" i="10"/>
  <c r="H1526" i="10"/>
  <c r="H408" i="10"/>
  <c r="H2293" i="10"/>
  <c r="H856" i="10"/>
  <c r="H1018" i="10"/>
  <c r="H928" i="10"/>
  <c r="H622" i="10"/>
  <c r="H2349" i="10"/>
  <c r="H29" i="10"/>
  <c r="H34" i="10"/>
  <c r="H94" i="10"/>
  <c r="H450" i="10"/>
  <c r="H28" i="10"/>
  <c r="H1362" i="10"/>
  <c r="H203" i="10"/>
  <c r="H598" i="10"/>
  <c r="H1764" i="10"/>
  <c r="H1701" i="10"/>
  <c r="H1074" i="10"/>
  <c r="H610" i="10"/>
  <c r="H2272" i="10"/>
  <c r="H70" i="10"/>
  <c r="H42" i="10"/>
  <c r="H82" i="10"/>
  <c r="H717" i="10"/>
  <c r="H2075" i="10"/>
  <c r="H13" i="10"/>
  <c r="H716" i="10"/>
  <c r="H120" i="10"/>
  <c r="H1102" i="10"/>
  <c r="H1966" i="10"/>
  <c r="H2176" i="10"/>
  <c r="H458" i="10"/>
  <c r="H2405" i="10"/>
  <c r="H1170" i="10"/>
  <c r="H2221" i="10"/>
  <c r="H1084" i="10"/>
  <c r="H81" i="10"/>
  <c r="H2371" i="10"/>
  <c r="H1313" i="10"/>
  <c r="H1312" i="10"/>
  <c r="H1092" i="10"/>
  <c r="H1617" i="10"/>
  <c r="H1945" i="10"/>
  <c r="H1481" i="10"/>
  <c r="H2356" i="10"/>
  <c r="H1252" i="10"/>
  <c r="H1400" i="10"/>
  <c r="H282" i="10"/>
  <c r="H2252" i="10"/>
  <c r="H65" i="10"/>
  <c r="H1410" i="10"/>
  <c r="H1616" i="10"/>
  <c r="H1409" i="10"/>
  <c r="H1251" i="10"/>
  <c r="H1422" i="10"/>
  <c r="H1144" i="10"/>
  <c r="H1447" i="10"/>
  <c r="H981" i="10"/>
  <c r="H891" i="10"/>
  <c r="H751" i="10"/>
  <c r="H2110" i="10"/>
  <c r="H1227" i="10"/>
  <c r="H980" i="10"/>
  <c r="H2159" i="10"/>
  <c r="H2336" i="10"/>
  <c r="H1134" i="10"/>
  <c r="H1388" i="10"/>
  <c r="H1269" i="10"/>
  <c r="H1935" i="10"/>
  <c r="H397" i="10"/>
  <c r="H1633" i="10"/>
  <c r="H2395" i="10"/>
  <c r="H2013" i="10"/>
  <c r="H1729" i="10"/>
  <c r="H1905" i="10"/>
  <c r="H2309" i="10"/>
  <c r="H914" i="10"/>
  <c r="H1525" i="10"/>
  <c r="H304" i="10"/>
  <c r="H1981" i="10"/>
  <c r="H2145" i="10"/>
  <c r="H2335" i="10"/>
  <c r="H1340" i="10"/>
  <c r="H52" i="10"/>
  <c r="H1779" i="10"/>
  <c r="H1800" i="10"/>
  <c r="H1934" i="10"/>
  <c r="H1580" i="10"/>
  <c r="H249" i="10"/>
  <c r="H227" i="10"/>
  <c r="H270" i="10"/>
  <c r="H477" i="10"/>
  <c r="H802" i="10"/>
  <c r="H128" i="10"/>
  <c r="H681" i="10"/>
  <c r="H680" i="10"/>
  <c r="H1187" i="10"/>
  <c r="H1579" i="10"/>
  <c r="H1056" i="10"/>
  <c r="H499" i="10"/>
  <c r="H185" i="10"/>
  <c r="H548" i="10"/>
  <c r="H1493" i="10"/>
  <c r="H62" i="10"/>
  <c r="H1843" i="10"/>
  <c r="H1842" i="10"/>
  <c r="H1298" i="10"/>
  <c r="H944" i="10"/>
  <c r="H202" i="10"/>
  <c r="H782" i="10"/>
  <c r="H844" i="10"/>
  <c r="H1226" i="10"/>
  <c r="H1553" i="10"/>
  <c r="H1867" i="10"/>
  <c r="H2220" i="10"/>
  <c r="H498" i="10"/>
  <c r="H1678" i="10"/>
  <c r="H1509" i="10"/>
  <c r="H890" i="10"/>
  <c r="H2109" i="10"/>
  <c r="H497" i="10"/>
  <c r="H2238" i="10"/>
  <c r="H1667" i="10"/>
  <c r="H1524" i="10"/>
  <c r="H1866" i="10"/>
  <c r="H1778" i="10"/>
  <c r="H750" i="10"/>
  <c r="H2308" i="10"/>
  <c r="H2144" i="10"/>
  <c r="H110" i="10"/>
  <c r="H1446" i="10"/>
  <c r="H581" i="10"/>
  <c r="H633" i="10"/>
  <c r="H1888" i="10"/>
  <c r="H526" i="10"/>
  <c r="H1055" i="10"/>
  <c r="H248" i="10"/>
  <c r="H226" i="10"/>
  <c r="H2280" i="10"/>
  <c r="H697" i="10"/>
  <c r="H1143" i="10"/>
  <c r="H296" i="10"/>
  <c r="H1799" i="10"/>
  <c r="H547" i="10"/>
  <c r="H2307" i="10"/>
  <c r="H1747" i="10"/>
  <c r="H1904" i="10"/>
  <c r="H1713" i="10"/>
  <c r="H1602" i="10"/>
  <c r="H1160" i="10"/>
  <c r="H1159" i="10"/>
  <c r="H2219" i="10"/>
  <c r="H801" i="10"/>
  <c r="H1615" i="10"/>
  <c r="H943" i="10"/>
  <c r="H384" i="10"/>
  <c r="H201" i="10"/>
  <c r="H743" i="10"/>
  <c r="H2065" i="10"/>
  <c r="H715" i="10"/>
  <c r="H714" i="10"/>
  <c r="H1965" i="10"/>
  <c r="H2422" i="10"/>
  <c r="H2306" i="10"/>
  <c r="G1952" i="10"/>
  <c r="H1952" i="10" s="1"/>
  <c r="H80" i="10"/>
  <c r="H79" i="10"/>
  <c r="H632" i="10"/>
  <c r="H432" i="10"/>
  <c r="H1777" i="10"/>
  <c r="H2012" i="10"/>
  <c r="H1489" i="10"/>
  <c r="H379" i="10"/>
  <c r="H2011" i="10"/>
  <c r="H2010" i="10"/>
  <c r="H2334" i="10"/>
  <c r="H1225" i="10"/>
  <c r="H142" i="10"/>
  <c r="H1268" i="10"/>
  <c r="H1377" i="10"/>
  <c r="H973" i="10"/>
  <c r="H1169" i="10"/>
  <c r="H1323" i="10"/>
  <c r="H1475" i="10"/>
  <c r="G1865" i="10"/>
  <c r="H1865" i="10" s="1"/>
  <c r="H2206" i="10"/>
  <c r="H2191" i="10"/>
  <c r="H2394" i="10"/>
  <c r="H476" i="10"/>
  <c r="H958" i="10"/>
  <c r="H225" i="10"/>
  <c r="H1387" i="10"/>
  <c r="H2386" i="10"/>
  <c r="H1903" i="10"/>
  <c r="H127" i="10"/>
  <c r="H431" i="10"/>
  <c r="H269" i="10"/>
  <c r="H1339" i="10"/>
  <c r="H580" i="10"/>
  <c r="H325" i="10"/>
  <c r="H1763" i="10"/>
  <c r="H913" i="10"/>
  <c r="H1430" i="10"/>
  <c r="H2108" i="10"/>
  <c r="H889" i="10"/>
  <c r="H1732" i="10"/>
  <c r="H2237" i="10"/>
  <c r="H109" i="10"/>
  <c r="H2143" i="10"/>
  <c r="H1632" i="10"/>
  <c r="H990" i="10"/>
  <c r="H247" i="10"/>
  <c r="H224" i="10"/>
  <c r="H303" i="10"/>
  <c r="H1445" i="10"/>
  <c r="H866" i="10"/>
  <c r="H1798" i="10"/>
  <c r="H2055" i="10"/>
  <c r="H781" i="10"/>
  <c r="H1186" i="10"/>
  <c r="H1608" i="10"/>
  <c r="H1110" i="10"/>
  <c r="H800" i="10"/>
  <c r="H1054" i="10"/>
  <c r="H679" i="10"/>
  <c r="H1959" i="10"/>
  <c r="H1746" i="10"/>
  <c r="H1745" i="10"/>
  <c r="H1776" i="10"/>
  <c r="H1121" i="10"/>
  <c r="H496" i="10"/>
  <c r="H1016" i="10"/>
  <c r="H1841" i="10"/>
  <c r="H2086" i="10"/>
  <c r="H1322" i="10"/>
  <c r="H546" i="10"/>
  <c r="H1361" i="10"/>
  <c r="H1666" i="10"/>
  <c r="H1826" i="10"/>
  <c r="H449" i="10"/>
  <c r="H1168" i="10"/>
  <c r="H2305" i="10"/>
  <c r="H2304" i="10"/>
  <c r="H2036" i="10"/>
  <c r="H1856" i="10"/>
  <c r="H200" i="10"/>
  <c r="H2142" i="10"/>
  <c r="H1523" i="10"/>
  <c r="H2141" i="10"/>
  <c r="H414" i="10"/>
  <c r="H1376" i="10"/>
  <c r="H1321" i="10"/>
  <c r="H1887" i="10"/>
  <c r="H525" i="10"/>
  <c r="H2251" i="10"/>
  <c r="H1552" i="10"/>
  <c r="H1250" i="10"/>
  <c r="H1224" i="10"/>
  <c r="H1551" i="10"/>
  <c r="H942" i="10"/>
  <c r="H1886" i="10"/>
  <c r="H378" i="10"/>
  <c r="H1083" i="10"/>
  <c r="H1595" i="10"/>
  <c r="H1311" i="10"/>
  <c r="H141" i="10"/>
  <c r="H1091" i="10"/>
  <c r="H281" i="10"/>
  <c r="H1925" i="10"/>
  <c r="H2355" i="10"/>
  <c r="H1223" i="10"/>
  <c r="H524" i="10"/>
  <c r="H2218" i="10"/>
  <c r="H440" i="10"/>
  <c r="H631" i="10"/>
  <c r="H418" i="10"/>
  <c r="H941" i="10"/>
  <c r="H495" i="10"/>
  <c r="H1631" i="10"/>
  <c r="H1106" i="10"/>
  <c r="H1964" i="10"/>
  <c r="H2370" i="10"/>
  <c r="H2416" i="10"/>
  <c r="H2074" i="10"/>
  <c r="H1855" i="10"/>
  <c r="H2190" i="10"/>
  <c r="H865" i="10"/>
  <c r="H1082" i="10"/>
  <c r="H2107" i="10"/>
  <c r="H989" i="10"/>
  <c r="H2175" i="10"/>
  <c r="H713" i="10"/>
  <c r="H749" i="10"/>
  <c r="H1797" i="10"/>
  <c r="H1444" i="10"/>
  <c r="H712" i="10"/>
  <c r="H1578" i="10"/>
  <c r="H1614" i="10"/>
  <c r="H167" i="10"/>
  <c r="H1267" i="10"/>
  <c r="H1712" i="10"/>
  <c r="H475" i="10"/>
  <c r="H2106" i="10"/>
  <c r="H302" i="10"/>
  <c r="H1508" i="10"/>
  <c r="H1980" i="10"/>
  <c r="H1933" i="10"/>
  <c r="H1796" i="10"/>
  <c r="H2158" i="10"/>
  <c r="H1902" i="10"/>
  <c r="H888" i="10"/>
  <c r="H1429" i="10"/>
  <c r="H2105" i="10"/>
  <c r="H324" i="10"/>
  <c r="H1320" i="10"/>
  <c r="H1656" i="10"/>
  <c r="H474" i="10"/>
  <c r="H1030" i="10"/>
  <c r="H1338" i="10"/>
  <c r="H1053" i="10"/>
  <c r="H843" i="10"/>
  <c r="H963" i="10"/>
  <c r="H678" i="10"/>
  <c r="H1744" i="10"/>
  <c r="H1142" i="10"/>
  <c r="G799" i="10"/>
  <c r="H1185" i="10"/>
  <c r="H1120" i="10"/>
  <c r="H545" i="10"/>
  <c r="H494" i="10"/>
  <c r="H2303" i="10"/>
  <c r="H407" i="10"/>
  <c r="H594" i="10"/>
  <c r="H2292" i="10"/>
  <c r="H1360" i="10"/>
  <c r="H927" i="10"/>
  <c r="H333" i="10"/>
  <c r="H176" i="10"/>
  <c r="H46" i="10"/>
  <c r="H45" i="10"/>
  <c r="H1696" i="10"/>
  <c r="H1695" i="10"/>
  <c r="H199" i="10"/>
  <c r="H940" i="10"/>
  <c r="H2341" i="10"/>
  <c r="G288" i="10"/>
  <c r="H288" i="10" s="1"/>
  <c r="H780" i="10"/>
  <c r="H1655" i="10"/>
  <c r="H609" i="10"/>
  <c r="H1522" i="10"/>
  <c r="H406" i="10"/>
  <c r="H2404" i="10"/>
  <c r="H544" i="10"/>
  <c r="H1141" i="10"/>
  <c r="H1319" i="10"/>
  <c r="H1222" i="10"/>
  <c r="H711" i="10"/>
  <c r="H710" i="10"/>
  <c r="H1294" i="10"/>
  <c r="H543" i="10"/>
  <c r="H377" i="10"/>
  <c r="H1840" i="10"/>
  <c r="H2421" i="10"/>
  <c r="H1665" i="10"/>
  <c r="H1266" i="10"/>
  <c r="H1932" i="10"/>
  <c r="H140" i="10"/>
  <c r="H473" i="10"/>
  <c r="H2157" i="10"/>
  <c r="H887" i="10"/>
  <c r="H350" i="10"/>
  <c r="H2054" i="10"/>
  <c r="H1630" i="10"/>
  <c r="H2009" i="10"/>
  <c r="H2379" i="10"/>
  <c r="H2189" i="10"/>
  <c r="H886" i="10"/>
  <c r="H2393" i="10"/>
  <c r="H1386" i="10"/>
  <c r="H166" i="10"/>
  <c r="H1221" i="10"/>
  <c r="H979" i="10"/>
  <c r="H2104" i="10"/>
  <c r="H122" i="10"/>
  <c r="H768" i="10"/>
  <c r="H1743" i="10"/>
  <c r="H1979" i="10"/>
  <c r="H160" i="10"/>
  <c r="H988" i="10"/>
  <c r="H1306" i="10"/>
  <c r="H2385" i="10"/>
  <c r="H864" i="10"/>
  <c r="H1443" i="10"/>
  <c r="H1521" i="10"/>
  <c r="H2040" i="10"/>
  <c r="H301" i="10"/>
  <c r="H798" i="10"/>
  <c r="H2140" i="10"/>
  <c r="H2095" i="10"/>
  <c r="H2094" i="10"/>
  <c r="H246" i="10"/>
  <c r="H223" i="10"/>
  <c r="H159" i="10"/>
  <c r="H842" i="10"/>
  <c r="H1337" i="10"/>
  <c r="H323" i="10"/>
  <c r="H630" i="10"/>
  <c r="H1492" i="10"/>
  <c r="H1184" i="10"/>
  <c r="H1795" i="10"/>
  <c r="H1711" i="10"/>
  <c r="H1119" i="10"/>
  <c r="H2302" i="10"/>
  <c r="H1507" i="10"/>
  <c r="H912" i="10"/>
  <c r="H268" i="10"/>
  <c r="H493" i="10"/>
  <c r="H2415" i="10"/>
  <c r="H1052" i="10"/>
  <c r="H1406" i="10"/>
  <c r="H542" i="10"/>
  <c r="H662" i="10"/>
  <c r="H383" i="10"/>
  <c r="H1359" i="10"/>
  <c r="H1931" i="10"/>
  <c r="H541" i="10"/>
  <c r="H382" i="10"/>
  <c r="H1833" i="10"/>
  <c r="H709" i="10"/>
  <c r="H245" i="10"/>
  <c r="H222" i="10"/>
  <c r="H198" i="10"/>
  <c r="H1399" i="10"/>
  <c r="H1090" i="10"/>
  <c r="H439" i="10"/>
  <c r="H1310" i="10"/>
  <c r="H1550" i="10"/>
  <c r="H1249" i="10"/>
  <c r="H2250" i="10"/>
  <c r="H1549" i="10"/>
  <c r="H280" i="10"/>
  <c r="H1474" i="10"/>
  <c r="H939" i="10"/>
  <c r="H1003" i="10"/>
  <c r="H1220" i="10"/>
  <c r="H1520" i="10"/>
  <c r="H1722" i="10"/>
  <c r="H1442" i="10"/>
  <c r="H1289" i="10"/>
  <c r="H101" i="10"/>
  <c r="H1140" i="10"/>
  <c r="H2030" i="10"/>
  <c r="H139" i="10"/>
  <c r="H455" i="10"/>
  <c r="H430" i="10"/>
  <c r="H1288" i="10"/>
  <c r="H1421" i="10"/>
  <c r="H1420" i="10"/>
  <c r="H2427" i="10"/>
  <c r="H779" i="10"/>
  <c r="H2430" i="10"/>
  <c r="H629" i="10"/>
  <c r="H1427" i="10"/>
  <c r="H492" i="10"/>
  <c r="H2200" i="10"/>
  <c r="H1978" i="10"/>
  <c r="H2217" i="10"/>
  <c r="H2085" i="10"/>
  <c r="H885" i="10"/>
  <c r="H2392" i="10"/>
  <c r="H2073" i="10"/>
  <c r="H863" i="10"/>
  <c r="H2156" i="10"/>
  <c r="H1794" i="10"/>
  <c r="H1336" i="10"/>
  <c r="H1417" i="10"/>
  <c r="H322" i="10"/>
  <c r="H300" i="10"/>
  <c r="H1901" i="10"/>
  <c r="H1710" i="10"/>
  <c r="H1385" i="10"/>
  <c r="H340" i="10"/>
  <c r="H1731" i="10"/>
  <c r="H267" i="10"/>
  <c r="H2262" i="10"/>
  <c r="H1819" i="10"/>
  <c r="H658" i="10"/>
  <c r="H1501" i="10"/>
  <c r="H841" i="10"/>
  <c r="H1577" i="10"/>
  <c r="H1051" i="10"/>
  <c r="H360" i="10"/>
  <c r="H2053" i="10"/>
  <c r="G1864" i="10"/>
  <c r="H1864" i="10" s="1"/>
  <c r="H491" i="10"/>
  <c r="H797" i="10"/>
  <c r="H1629" i="10"/>
  <c r="H579" i="10"/>
  <c r="H1183" i="10"/>
  <c r="H820" i="10"/>
  <c r="H1118" i="10"/>
  <c r="H677" i="10"/>
  <c r="G100" i="10"/>
  <c r="H2093" i="10"/>
  <c r="H540" i="10"/>
  <c r="H490" i="10"/>
  <c r="H1029" i="10"/>
  <c r="H1331" i="10"/>
  <c r="H1358" i="10"/>
  <c r="H1762" i="10"/>
  <c r="H197" i="10"/>
  <c r="H1839" i="10"/>
  <c r="H745" i="10"/>
  <c r="H1930" i="10"/>
  <c r="G1548" i="10"/>
  <c r="H138" i="10"/>
  <c r="H1265" i="10"/>
  <c r="H1506" i="10"/>
  <c r="H2008" i="10"/>
  <c r="H1219" i="10"/>
  <c r="H578" i="10"/>
  <c r="H2391" i="10"/>
  <c r="G884" i="10"/>
  <c r="H884" i="10" s="1"/>
  <c r="H2103" i="10"/>
  <c r="H2155" i="10"/>
  <c r="H1628" i="10"/>
  <c r="H1963" i="10"/>
  <c r="H708" i="10"/>
  <c r="H778" i="10"/>
  <c r="H707" i="10"/>
  <c r="H1977" i="10"/>
  <c r="H299" i="10"/>
  <c r="H339" i="10"/>
  <c r="H1730" i="10"/>
  <c r="H777" i="10"/>
  <c r="H770" i="10"/>
  <c r="H266" i="10"/>
  <c r="H628" i="10"/>
  <c r="H1832" i="10"/>
  <c r="H1742" i="10"/>
  <c r="H221" i="10"/>
  <c r="H244" i="10"/>
  <c r="H2205" i="10"/>
  <c r="H321" i="10"/>
  <c r="H1709" i="10"/>
  <c r="H1900" i="10"/>
  <c r="H748" i="10"/>
  <c r="H1793" i="10"/>
  <c r="H2139" i="10"/>
  <c r="H1441" i="10"/>
  <c r="H676" i="10"/>
  <c r="H108" i="10"/>
  <c r="H978" i="10"/>
  <c r="H1519" i="10"/>
  <c r="H1182" i="10"/>
  <c r="H472" i="10"/>
  <c r="H1297" i="10"/>
  <c r="H2216" i="10"/>
  <c r="H852" i="10"/>
  <c r="H1944" i="10"/>
  <c r="H1283" i="10"/>
  <c r="H2301" i="10"/>
  <c r="H489" i="10"/>
  <c r="H402" i="10"/>
  <c r="H796" i="10"/>
  <c r="H1117" i="10"/>
  <c r="H862" i="10"/>
  <c r="H488" i="10"/>
  <c r="H1677" i="10"/>
  <c r="H1050" i="10"/>
  <c r="H405" i="10"/>
  <c r="H93" i="10"/>
  <c r="H2347" i="10"/>
  <c r="G2291" i="10"/>
  <c r="H2291" i="10" s="1"/>
  <c r="H1218" i="10"/>
  <c r="G855" i="10"/>
  <c r="H855" i="10" s="1"/>
  <c r="H243" i="10"/>
  <c r="H220" i="10"/>
  <c r="H539" i="10"/>
  <c r="H27" i="10"/>
  <c r="H471" i="10"/>
  <c r="H1518" i="10"/>
  <c r="H1357" i="10"/>
  <c r="H926" i="10"/>
  <c r="H196" i="10"/>
  <c r="H448" i="10"/>
  <c r="H2403" i="10"/>
  <c r="H925" i="10"/>
  <c r="H58" i="10"/>
  <c r="H33" i="10"/>
  <c r="H776" i="10"/>
  <c r="H621" i="10"/>
  <c r="H2271" i="10"/>
  <c r="H1998" i="10"/>
  <c r="H67" i="10"/>
  <c r="H1694" i="10"/>
  <c r="H608" i="10"/>
  <c r="H1956" i="10"/>
  <c r="H523" i="10"/>
  <c r="H706" i="10"/>
  <c r="H705" i="10"/>
  <c r="H1962" i="10"/>
  <c r="H461" i="10"/>
  <c r="H2064" i="10"/>
  <c r="H2300" i="10"/>
  <c r="H2007" i="10"/>
  <c r="H1943" i="10"/>
  <c r="H6" i="10"/>
  <c r="H1924" i="10"/>
  <c r="H2369" i="10"/>
  <c r="H2354" i="10"/>
  <c r="H1309" i="10"/>
  <c r="H99" i="10"/>
  <c r="H137" i="10"/>
  <c r="H470" i="10"/>
  <c r="H1547" i="10"/>
  <c r="H1594" i="10"/>
  <c r="H1398" i="10"/>
  <c r="H1081" i="10"/>
  <c r="H538" i="10"/>
  <c r="H1384" i="10"/>
  <c r="H775" i="10"/>
  <c r="H767" i="10"/>
  <c r="H1473" i="10"/>
  <c r="H2390" i="10"/>
  <c r="H1264" i="10"/>
  <c r="H577" i="10"/>
  <c r="H1089" i="10"/>
  <c r="H2249" i="10"/>
  <c r="H2188" i="10"/>
  <c r="H1885" i="10"/>
  <c r="H1217" i="10"/>
  <c r="H1248" i="10"/>
  <c r="H1624" i="10"/>
  <c r="H1505" i="10"/>
  <c r="H1863" i="10"/>
  <c r="H652" i="10"/>
  <c r="H184" i="10"/>
  <c r="H1899" i="10"/>
  <c r="H1976" i="10"/>
  <c r="H1741" i="10"/>
  <c r="H883" i="10"/>
  <c r="H2154" i="10"/>
  <c r="H1929" i="10"/>
  <c r="H1627" i="10"/>
  <c r="H1576" i="10"/>
  <c r="H1792" i="10"/>
  <c r="H376" i="10"/>
  <c r="H1708" i="10"/>
  <c r="H1335" i="10"/>
  <c r="H320" i="10"/>
  <c r="H2414" i="10"/>
  <c r="H2333" i="10"/>
  <c r="H2072" i="10"/>
  <c r="H1287" i="10"/>
  <c r="H2092" i="10"/>
  <c r="H1440" i="10"/>
  <c r="H2138" i="10"/>
  <c r="H911" i="10"/>
  <c r="H840" i="10"/>
  <c r="H1296" i="10"/>
  <c r="H1049" i="10"/>
  <c r="H1028" i="10"/>
  <c r="H265" i="10"/>
  <c r="H675" i="10"/>
  <c r="H674" i="10"/>
  <c r="H1116" i="10"/>
  <c r="H795" i="10"/>
  <c r="H487" i="10"/>
  <c r="H537" i="10"/>
  <c r="H1181" i="10"/>
  <c r="H486" i="10"/>
  <c r="H1838" i="10"/>
  <c r="H429" i="10"/>
  <c r="H1356" i="10"/>
  <c r="H2137" i="10"/>
  <c r="H1216" i="10"/>
  <c r="H242" i="10"/>
  <c r="H219" i="10"/>
  <c r="H195" i="10"/>
  <c r="H1027" i="10"/>
  <c r="H1263" i="10"/>
  <c r="H1691" i="10"/>
  <c r="H64" i="10"/>
  <c r="H457" i="10"/>
  <c r="H136" i="10"/>
  <c r="H1504" i="10"/>
  <c r="H1215" i="10"/>
  <c r="H2184" i="10"/>
  <c r="H2136" i="10"/>
  <c r="H1439" i="10"/>
  <c r="H2162" i="10"/>
  <c r="H1707" i="10"/>
  <c r="H298" i="10"/>
  <c r="H428" i="10"/>
  <c r="H1408" i="10"/>
  <c r="H536" i="10"/>
  <c r="H1180" i="10"/>
  <c r="H1383" i="10"/>
  <c r="H987" i="10"/>
  <c r="H2413" i="10"/>
  <c r="H1740" i="10"/>
  <c r="H1668" i="10"/>
  <c r="H2006" i="10"/>
  <c r="H673" i="10"/>
  <c r="H2005" i="10"/>
  <c r="H2039" i="10"/>
  <c r="H1517" i="10"/>
  <c r="H1139" i="10"/>
  <c r="H183" i="10"/>
  <c r="H182" i="10"/>
  <c r="H1706" i="10"/>
  <c r="H1048" i="10"/>
  <c r="H485" i="10"/>
  <c r="G1862" i="10"/>
  <c r="H1862" i="10" s="1"/>
  <c r="H1167" i="10"/>
  <c r="H194" i="10"/>
  <c r="H193" i="10"/>
  <c r="H192" i="10"/>
  <c r="H1626" i="10"/>
  <c r="H1214" i="10"/>
  <c r="H469" i="10"/>
  <c r="H938" i="10"/>
  <c r="H937" i="10"/>
  <c r="H2135" i="10"/>
  <c r="H972" i="10"/>
  <c r="H597" i="10"/>
  <c r="H971" i="10"/>
  <c r="H2215" i="10"/>
  <c r="H2052" i="10"/>
  <c r="H1026" i="10"/>
  <c r="H2038" i="10"/>
  <c r="H1837" i="10"/>
  <c r="H1047" i="10"/>
  <c r="H1928" i="10"/>
  <c r="H396" i="10"/>
  <c r="H41" i="10"/>
  <c r="H2332" i="10"/>
  <c r="H1546" i="10"/>
  <c r="H696" i="10"/>
  <c r="H1080" i="10"/>
  <c r="H1923" i="10"/>
  <c r="H1488" i="10"/>
  <c r="H279" i="10"/>
  <c r="H278" i="10"/>
  <c r="H135" i="10"/>
  <c r="H1109" i="10"/>
  <c r="H1545" i="10"/>
  <c r="H1247" i="10"/>
  <c r="H5" i="10"/>
  <c r="H1262" i="10"/>
  <c r="H2134" i="10"/>
  <c r="H522" i="10"/>
  <c r="H2429" i="10"/>
  <c r="H2214" i="10"/>
  <c r="H1951" i="10"/>
  <c r="H1079" i="10"/>
  <c r="H794" i="10"/>
  <c r="H1995" i="10"/>
  <c r="H2211" i="10"/>
  <c r="H1791" i="10"/>
  <c r="H1177" i="10"/>
  <c r="H910" i="10"/>
  <c r="H297" i="10"/>
  <c r="H1213" i="10"/>
  <c r="H1179" i="10"/>
  <c r="H747" i="10"/>
  <c r="H2091" i="10"/>
  <c r="H1472" i="10"/>
  <c r="H359" i="10"/>
  <c r="H319" i="10"/>
  <c r="H704" i="10"/>
  <c r="H703" i="10"/>
  <c r="H2063" i="10"/>
  <c r="H2133" i="10"/>
  <c r="H627" i="10"/>
  <c r="H2187" i="10"/>
  <c r="H2389" i="10"/>
  <c r="H1861" i="10"/>
  <c r="H290" i="10"/>
  <c r="G1516" i="10"/>
  <c r="H839" i="10"/>
  <c r="H1382" i="10"/>
  <c r="H1515" i="10"/>
  <c r="H2161" i="10"/>
  <c r="H882" i="10"/>
  <c r="H861" i="10"/>
  <c r="H358" i="10"/>
  <c r="H1438" i="10"/>
  <c r="H51" i="10"/>
  <c r="H1503" i="10"/>
  <c r="H1884" i="10"/>
  <c r="H521" i="10"/>
  <c r="H1575" i="10"/>
  <c r="H2204" i="10"/>
  <c r="H1046" i="10"/>
  <c r="H672" i="10"/>
  <c r="H1138" i="10"/>
  <c r="H1607" i="10"/>
  <c r="H535" i="10"/>
  <c r="H957" i="10"/>
  <c r="H1705" i="10"/>
  <c r="H793" i="10"/>
  <c r="H1115" i="10"/>
  <c r="H1500" i="10"/>
  <c r="H484" i="10"/>
  <c r="H936" i="10"/>
  <c r="H1704" i="10"/>
  <c r="H1025" i="10"/>
  <c r="H2299" i="10"/>
  <c r="H671" i="10"/>
  <c r="H2412" i="10"/>
  <c r="H1836" i="10"/>
  <c r="H1548" i="10" l="1"/>
  <c r="G1573" i="10"/>
  <c r="H799" i="10"/>
  <c r="G818" i="10"/>
  <c r="H100" i="10"/>
  <c r="G104" i="10"/>
  <c r="G3011" i="10" s="1"/>
  <c r="E3018" i="10" s="1"/>
  <c r="H1516" i="10"/>
  <c r="G2494" i="2" l="1"/>
  <c r="G2523" i="2"/>
  <c r="G2517" i="2"/>
  <c r="H2509" i="2"/>
  <c r="G2505" i="2"/>
  <c r="G2451" i="2"/>
  <c r="G2437" i="2"/>
  <c r="G2430" i="2"/>
  <c r="G2391" i="2"/>
  <c r="G2380" i="2"/>
  <c r="G2355" i="2"/>
  <c r="G2351" i="2"/>
  <c r="G2344" i="2"/>
  <c r="G2297" i="2"/>
  <c r="G2287" i="2"/>
  <c r="G2260" i="2"/>
  <c r="H2248" i="2"/>
  <c r="H2249" i="2"/>
  <c r="G2223" i="2"/>
  <c r="G2194" i="2"/>
  <c r="G2188" i="2"/>
  <c r="G2152" i="2"/>
  <c r="G2113" i="2"/>
  <c r="G2122" i="2"/>
  <c r="G2107" i="2"/>
  <c r="G2072" i="2"/>
  <c r="G2062" i="2"/>
  <c r="G2056" i="2"/>
  <c r="G2041" i="2"/>
  <c r="G2025" i="2"/>
  <c r="G2012" i="2"/>
  <c r="G2006" i="2"/>
  <c r="G1968" i="2"/>
  <c r="G1951" i="2"/>
  <c r="G1920" i="2"/>
  <c r="G1914" i="2"/>
  <c r="G1903" i="2"/>
  <c r="G1890" i="2"/>
  <c r="G1857" i="2"/>
  <c r="G1631" i="2"/>
  <c r="G1625" i="2"/>
  <c r="G1585" i="2"/>
  <c r="G1580" i="2"/>
  <c r="G1574" i="2"/>
  <c r="G1553" i="2"/>
  <c r="G1540" i="2"/>
  <c r="G1510" i="2"/>
  <c r="G1502" i="2"/>
  <c r="G1493" i="2"/>
  <c r="G1486" i="2"/>
  <c r="G1480" i="2"/>
  <c r="G1445" i="2"/>
  <c r="G1415" i="2"/>
  <c r="G1406" i="2"/>
  <c r="G1398" i="2"/>
  <c r="G1391" i="2"/>
  <c r="G1381" i="2"/>
  <c r="G1334" i="2"/>
  <c r="G1329" i="2"/>
  <c r="G1316" i="2"/>
  <c r="G1284" i="2"/>
  <c r="G1260" i="2"/>
  <c r="G1241" i="2"/>
  <c r="G1203" i="2"/>
  <c r="G1188" i="2"/>
  <c r="G1147" i="2"/>
  <c r="G1124" i="2"/>
  <c r="G1101" i="2"/>
  <c r="G1065" i="2"/>
  <c r="G1049" i="2"/>
  <c r="G1024" i="2"/>
  <c r="G1016" i="2"/>
  <c r="G1001" i="2"/>
  <c r="G956" i="2"/>
  <c r="G923" i="2"/>
  <c r="G903" i="2"/>
  <c r="G894" i="2"/>
  <c r="G870" i="2"/>
  <c r="G863" i="2"/>
  <c r="G847" i="2"/>
  <c r="G840" i="2"/>
  <c r="G834" i="2"/>
  <c r="G822" i="2"/>
  <c r="G813" i="2"/>
  <c r="G802" i="2"/>
  <c r="G794" i="2"/>
  <c r="G771" i="2"/>
  <c r="G738" i="2"/>
  <c r="G717" i="2"/>
  <c r="G708" i="2"/>
  <c r="G704" i="2"/>
  <c r="G694" i="2"/>
  <c r="G679" i="2"/>
  <c r="G644" i="2"/>
  <c r="G618" i="2"/>
  <c r="G609" i="2"/>
  <c r="G564" i="2"/>
  <c r="G543" i="2"/>
  <c r="G514" i="2"/>
  <c r="G508" i="2"/>
  <c r="G502" i="2"/>
  <c r="G487" i="2"/>
  <c r="G425" i="2"/>
  <c r="G416" i="2"/>
  <c r="G400" i="2"/>
  <c r="G391" i="2"/>
  <c r="G366" i="2"/>
  <c r="G355" i="2"/>
  <c r="G335" i="2"/>
  <c r="G219" i="2"/>
  <c r="G209" i="2"/>
  <c r="G200" i="2"/>
  <c r="G195" i="2"/>
  <c r="G188" i="2"/>
  <c r="G178" i="2"/>
  <c r="G155" i="2"/>
  <c r="G139" i="2"/>
  <c r="G129" i="2"/>
  <c r="G123" i="2"/>
  <c r="G110" i="2"/>
  <c r="G92" i="2"/>
  <c r="G88" i="2"/>
  <c r="G84" i="2"/>
  <c r="G25" i="2"/>
  <c r="E2257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G2030" i="3"/>
  <c r="H2030" i="3" s="1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G971" i="3"/>
  <c r="H971" i="3" s="1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G620" i="3"/>
  <c r="H620" i="3" s="1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G424" i="3"/>
  <c r="H424" i="3" s="1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G71" i="3"/>
  <c r="H71" i="3" s="1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J42" i="3"/>
  <c r="H42" i="3"/>
  <c r="J41" i="3"/>
  <c r="J43" i="3" s="1"/>
  <c r="G41" i="3"/>
  <c r="G2257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E2528" i="2"/>
  <c r="H1763" i="2"/>
  <c r="H1444" i="2"/>
  <c r="H1283" i="2"/>
  <c r="H1573" i="2"/>
  <c r="H1847" i="2"/>
  <c r="H2339" i="2"/>
  <c r="H591" i="2"/>
  <c r="G2338" i="2"/>
  <c r="H2338" i="2" s="1"/>
  <c r="H69" i="2"/>
  <c r="H955" i="2"/>
  <c r="H1222" i="2"/>
  <c r="H2376" i="2"/>
  <c r="H362" i="2"/>
  <c r="H1902" i="2"/>
  <c r="H2390" i="2"/>
  <c r="H590" i="2"/>
  <c r="H2258" i="2"/>
  <c r="H334" i="2"/>
  <c r="H793" i="2"/>
  <c r="H2245" i="2"/>
  <c r="H1100" i="2"/>
  <c r="H1856" i="2"/>
  <c r="H1146" i="2"/>
  <c r="H2106" i="2"/>
  <c r="H1240" i="2"/>
  <c r="H154" i="2"/>
  <c r="G1081" i="2"/>
  <c r="H1081" i="2" s="1"/>
  <c r="H954" i="2"/>
  <c r="H1202" i="2"/>
  <c r="H2070" i="2"/>
  <c r="H1201" i="2"/>
  <c r="H507" i="2"/>
  <c r="H109" i="2"/>
  <c r="H770" i="2"/>
  <c r="H1495" i="2"/>
  <c r="H2491" i="2"/>
  <c r="H354" i="2"/>
  <c r="H737" i="2"/>
  <c r="H1889" i="2"/>
  <c r="H812" i="2"/>
  <c r="H792" i="2"/>
  <c r="H1762" i="2"/>
  <c r="H1538" i="2"/>
  <c r="H399" i="2"/>
  <c r="H643" i="2"/>
  <c r="H2121" i="2"/>
  <c r="H710" i="2"/>
  <c r="H525" i="2"/>
  <c r="H1761" i="2"/>
  <c r="H1552" i="2"/>
  <c r="G146" i="2"/>
  <c r="H146" i="2" s="1"/>
  <c r="H1760" i="2"/>
  <c r="H1607" i="2"/>
  <c r="H1795" i="2"/>
  <c r="G2168" i="2"/>
  <c r="H2168" i="2" s="1"/>
  <c r="H1467" i="2"/>
  <c r="H1759" i="2"/>
  <c r="H2215" i="2"/>
  <c r="H2187" i="2"/>
  <c r="H276" i="2"/>
  <c r="H312" i="2"/>
  <c r="H389" i="2"/>
  <c r="H662" i="2"/>
  <c r="H678" i="2"/>
  <c r="H617" i="2"/>
  <c r="H248" i="2"/>
  <c r="H1239" i="2"/>
  <c r="H2481" i="2"/>
  <c r="H1367" i="2"/>
  <c r="H1967" i="2"/>
  <c r="H1846" i="2"/>
  <c r="H2274" i="2"/>
  <c r="H2337" i="2"/>
  <c r="H1758" i="2"/>
  <c r="H24" i="2"/>
  <c r="H1757" i="2"/>
  <c r="H471" i="2"/>
  <c r="H703" i="2"/>
  <c r="H2336" i="2"/>
  <c r="H1221" i="2"/>
  <c r="H353" i="2"/>
  <c r="H2005" i="2"/>
  <c r="H2370" i="2"/>
  <c r="H1450" i="2"/>
  <c r="H821" i="2"/>
  <c r="H415" i="2"/>
  <c r="H177" i="2"/>
  <c r="H501" i="2"/>
  <c r="H1443" i="2"/>
  <c r="H2316" i="2"/>
  <c r="H122" i="2"/>
  <c r="H769" i="2"/>
  <c r="H68" i="2"/>
  <c r="H2296" i="2"/>
  <c r="H2446" i="2"/>
  <c r="H1021" i="2"/>
  <c r="H72" i="2"/>
  <c r="H563" i="2"/>
  <c r="H1756" i="2"/>
  <c r="H1282" i="2"/>
  <c r="H589" i="2"/>
  <c r="H1755" i="2"/>
  <c r="H1572" i="2"/>
  <c r="H562" i="2"/>
  <c r="H634" i="2"/>
  <c r="H661" i="2"/>
  <c r="H677" i="2"/>
  <c r="G1936" i="2"/>
  <c r="H1936" i="2" s="1"/>
  <c r="H2429" i="2"/>
  <c r="G2364" i="2"/>
  <c r="H2364" i="2" s="1"/>
  <c r="H1385" i="2"/>
  <c r="H2363" i="2"/>
  <c r="H1485" i="2"/>
  <c r="H1295" i="2"/>
  <c r="H1754" i="2"/>
  <c r="H740" i="2"/>
  <c r="H2193" i="2"/>
  <c r="H2192" i="2"/>
  <c r="H1753" i="2"/>
  <c r="H183" i="2"/>
  <c r="H1080" i="2"/>
  <c r="H1752" i="2"/>
  <c r="H1751" i="2"/>
  <c r="H1750" i="2"/>
  <c r="H599" i="2"/>
  <c r="H2054" i="2"/>
  <c r="H1466" i="2"/>
  <c r="H1447" i="2"/>
  <c r="H893" i="2"/>
  <c r="H1537" i="2"/>
  <c r="H2417" i="2"/>
  <c r="H884" i="2"/>
  <c r="H128" i="2"/>
  <c r="H1123" i="2"/>
  <c r="H791" i="2"/>
  <c r="H1940" i="2"/>
  <c r="H1624" i="2"/>
  <c r="H1966" i="2"/>
  <c r="H361" i="2"/>
  <c r="H1606" i="2"/>
  <c r="H1419" i="2"/>
  <c r="H1888" i="2"/>
  <c r="H1800" i="2"/>
  <c r="H1794" i="2"/>
  <c r="H1366" i="2"/>
  <c r="H360" i="2"/>
  <c r="H1941" i="2"/>
  <c r="H2221" i="2"/>
  <c r="H2214" i="2"/>
  <c r="H23" i="2"/>
  <c r="H187" i="2"/>
  <c r="H194" i="2"/>
  <c r="H186" i="2"/>
  <c r="H388" i="2"/>
  <c r="H1845" i="2"/>
  <c r="G2315" i="2"/>
  <c r="H2315" i="2" s="1"/>
  <c r="G2273" i="2"/>
  <c r="H2273" i="2" s="1"/>
  <c r="H1176" i="2"/>
  <c r="H218" i="2"/>
  <c r="H2335" i="2"/>
  <c r="H1043" i="2"/>
  <c r="H2480" i="2"/>
  <c r="H1749" i="2"/>
  <c r="H642" i="2"/>
  <c r="H311" i="2"/>
  <c r="H275" i="2"/>
  <c r="H247" i="2"/>
  <c r="H352" i="2"/>
  <c r="H1748" i="2"/>
  <c r="H1442" i="2"/>
  <c r="H2436" i="2"/>
  <c r="H1000" i="2"/>
  <c r="H199" i="2"/>
  <c r="H1579" i="2"/>
  <c r="H86" i="2"/>
  <c r="H2004" i="2"/>
  <c r="H1220" i="2"/>
  <c r="H1015" i="2"/>
  <c r="H1901" i="2"/>
  <c r="H1328" i="2"/>
  <c r="G2244" i="2"/>
  <c r="H2244" i="2" s="1"/>
  <c r="H1747" i="2"/>
  <c r="H138" i="2"/>
  <c r="H2504" i="2"/>
  <c r="H1844" i="2"/>
  <c r="G2167" i="2"/>
  <c r="H2167" i="2" s="1"/>
  <c r="H1259" i="2"/>
  <c r="H547" i="2"/>
  <c r="H1103" i="2"/>
  <c r="H2074" i="2"/>
  <c r="H1479" i="2"/>
  <c r="H1238" i="2"/>
  <c r="H641" i="2"/>
  <c r="H208" i="2"/>
  <c r="H2314" i="2"/>
  <c r="H2011" i="2"/>
  <c r="H2120" i="2"/>
  <c r="H1746" i="2"/>
  <c r="H108" i="2"/>
  <c r="H538" i="2"/>
  <c r="H594" i="2"/>
  <c r="H1965" i="2"/>
  <c r="H736" i="2"/>
  <c r="H633" i="2"/>
  <c r="H1605" i="2"/>
  <c r="H2003" i="2"/>
  <c r="H1063" i="2"/>
  <c r="H1793" i="2"/>
  <c r="H1378" i="2"/>
  <c r="H1935" i="2"/>
  <c r="H616" i="2"/>
  <c r="H990" i="2"/>
  <c r="H790" i="2"/>
  <c r="H2432" i="2"/>
  <c r="H112" i="2"/>
  <c r="H1501" i="2"/>
  <c r="H387" i="2"/>
  <c r="H2416" i="2"/>
  <c r="H1887" i="2"/>
  <c r="H2105" i="2"/>
  <c r="H274" i="2"/>
  <c r="H2522" i="2"/>
  <c r="H1145" i="2"/>
  <c r="H1365" i="2"/>
  <c r="H768" i="2"/>
  <c r="H2243" i="2"/>
  <c r="H246" i="2"/>
  <c r="H424" i="2"/>
  <c r="H702" i="2"/>
  <c r="H1175" i="2"/>
  <c r="H1174" i="2"/>
  <c r="H2479" i="2"/>
  <c r="H953" i="2"/>
  <c r="H952" i="2"/>
  <c r="G67" i="2"/>
  <c r="H67" i="2" s="1"/>
  <c r="H1465" i="2"/>
  <c r="H588" i="2"/>
  <c r="H512" i="2"/>
  <c r="H1281" i="2"/>
  <c r="H1441" i="2"/>
  <c r="H1799" i="2"/>
  <c r="H999" i="2"/>
  <c r="H1144" i="2"/>
  <c r="H351" i="2"/>
  <c r="H1536" i="2"/>
  <c r="H176" i="2"/>
  <c r="H470" i="2"/>
  <c r="H1478" i="2"/>
  <c r="H1237" i="2"/>
  <c r="H1236" i="2"/>
  <c r="H1377" i="2"/>
  <c r="H1200" i="2"/>
  <c r="H951" i="2"/>
  <c r="H469" i="2"/>
  <c r="H1143" i="2"/>
  <c r="H716" i="2"/>
  <c r="H2104" i="2"/>
  <c r="H1745" i="2"/>
  <c r="H767" i="2"/>
  <c r="H468" i="2"/>
  <c r="H1964" i="2"/>
  <c r="H310" i="2"/>
  <c r="H1934" i="2"/>
  <c r="H467" i="2"/>
  <c r="H2024" i="2"/>
  <c r="H632" i="2"/>
  <c r="H1886" i="2"/>
  <c r="H2023" i="2"/>
  <c r="H2415" i="2"/>
  <c r="H2219" i="2"/>
  <c r="H2217" i="2"/>
  <c r="H2211" i="2"/>
  <c r="H1623" i="2"/>
  <c r="H811" i="2"/>
  <c r="H537" i="2"/>
  <c r="H1792" i="2"/>
  <c r="H2186" i="2"/>
  <c r="H273" i="2"/>
  <c r="H207" i="2"/>
  <c r="H245" i="2"/>
  <c r="H386" i="2"/>
  <c r="H1122" i="2"/>
  <c r="H1173" i="2"/>
  <c r="H1551" i="2"/>
  <c r="H989" i="2"/>
  <c r="H2140" i="2"/>
  <c r="H2002" i="2"/>
  <c r="H2001" i="2"/>
  <c r="H1364" i="2"/>
  <c r="G2313" i="2"/>
  <c r="H2313" i="2" s="1"/>
  <c r="H789" i="2"/>
  <c r="H2000" i="2"/>
  <c r="H1999" i="2"/>
  <c r="H640" i="2"/>
  <c r="H2478" i="2"/>
  <c r="H1099" i="2"/>
  <c r="H1744" i="2"/>
  <c r="H500" i="2"/>
  <c r="H2277" i="2"/>
  <c r="H1743" i="2"/>
  <c r="H1440" i="2"/>
  <c r="H608" i="2"/>
  <c r="H922" i="2"/>
  <c r="H766" i="2"/>
  <c r="H958" i="2"/>
  <c r="H1280" i="2"/>
  <c r="H121" i="2"/>
  <c r="G2172" i="2"/>
  <c r="H2172" i="2" s="1"/>
  <c r="H1571" i="2"/>
  <c r="H820" i="2"/>
  <c r="H66" i="2"/>
  <c r="H82" i="2"/>
  <c r="H2286" i="2"/>
  <c r="H2445" i="2"/>
  <c r="H561" i="2"/>
  <c r="H1742" i="2"/>
  <c r="H2375" i="2"/>
  <c r="H2350" i="2"/>
  <c r="H1327" i="2"/>
  <c r="H1741" i="2"/>
  <c r="H1014" i="2"/>
  <c r="H1187" i="2"/>
  <c r="H1180" i="2"/>
  <c r="H2389" i="2"/>
  <c r="H1855" i="2"/>
  <c r="H1464" i="2"/>
  <c r="H2484" i="2"/>
  <c r="H1258" i="2"/>
  <c r="H2516" i="2"/>
  <c r="H333" i="2"/>
  <c r="H1294" i="2"/>
  <c r="H2257" i="2"/>
  <c r="H2103" i="2"/>
  <c r="H332" i="2"/>
  <c r="H22" i="2"/>
  <c r="H587" i="2"/>
  <c r="H2022" i="2"/>
  <c r="H48" i="2"/>
  <c r="G1823" i="2"/>
  <c r="H1823" i="2" s="1"/>
  <c r="H660" i="2"/>
  <c r="H2490" i="2"/>
  <c r="H153" i="2"/>
  <c r="H631" i="2"/>
  <c r="H1933" i="2"/>
  <c r="H466" i="2"/>
  <c r="H1376" i="2"/>
  <c r="H2521" i="2"/>
  <c r="H1418" i="2"/>
  <c r="H2414" i="2"/>
  <c r="H90" i="2"/>
  <c r="H950" i="2"/>
  <c r="H1244" i="2"/>
  <c r="H1199" i="2"/>
  <c r="H2045" i="2"/>
  <c r="H2139" i="2"/>
  <c r="H988" i="2"/>
  <c r="H1315" i="2"/>
  <c r="H1477" i="2"/>
  <c r="H1604" i="2"/>
  <c r="H1235" i="2"/>
  <c r="H2209" i="2"/>
  <c r="H2053" i="2"/>
  <c r="H1885" i="2"/>
  <c r="H1121" i="2"/>
  <c r="H1172" i="2"/>
  <c r="H1153" i="2"/>
  <c r="H1740" i="2"/>
  <c r="H1998" i="2"/>
  <c r="H1997" i="2"/>
  <c r="H1996" i="2"/>
  <c r="H1995" i="2"/>
  <c r="H2422" i="2"/>
  <c r="H2040" i="2"/>
  <c r="H2242" i="2"/>
  <c r="H1363" i="2"/>
  <c r="H2421" i="2"/>
  <c r="H1062" i="2"/>
  <c r="H1535" i="2"/>
  <c r="H2151" i="2"/>
  <c r="H1919" i="2"/>
  <c r="H1791" i="2"/>
  <c r="H2150" i="2"/>
  <c r="H1509" i="2"/>
  <c r="H735" i="2"/>
  <c r="H2272" i="2"/>
  <c r="H765" i="2"/>
  <c r="H1219" i="2"/>
  <c r="H1963" i="2"/>
  <c r="H1218" i="2"/>
  <c r="H385" i="2"/>
  <c r="H272" i="2"/>
  <c r="H309" i="2"/>
  <c r="H2112" i="2"/>
  <c r="H244" i="2"/>
  <c r="H2477" i="2"/>
  <c r="H2493" i="2"/>
  <c r="H1279" i="2"/>
  <c r="H2428" i="2"/>
  <c r="H1739" i="2"/>
  <c r="H516" i="2"/>
  <c r="H2312" i="2"/>
  <c r="H1476" i="2"/>
  <c r="G2362" i="2"/>
  <c r="H2362" i="2" s="1"/>
  <c r="H107" i="2"/>
  <c r="H949" i="2"/>
  <c r="H948" i="2"/>
  <c r="H2241" i="2"/>
  <c r="H1534" i="2"/>
  <c r="H883" i="2"/>
  <c r="H465" i="2"/>
  <c r="H1463" i="2"/>
  <c r="H1362" i="2"/>
  <c r="H1738" i="2"/>
  <c r="H1737" i="2"/>
  <c r="H1736" i="2"/>
  <c r="H1884" i="2"/>
  <c r="H1314" i="2"/>
  <c r="H1622" i="2"/>
  <c r="H1603" i="2"/>
  <c r="H1120" i="2"/>
  <c r="H1790" i="2"/>
  <c r="H987" i="2"/>
  <c r="H1735" i="2"/>
  <c r="H1734" i="2"/>
  <c r="H2476" i="2"/>
  <c r="H271" i="2"/>
  <c r="H308" i="2"/>
  <c r="H286" i="2"/>
  <c r="H243" i="2"/>
  <c r="H1733" i="2"/>
  <c r="H839" i="2"/>
  <c r="H1055" i="2"/>
  <c r="H788" i="2"/>
  <c r="H2311" i="2"/>
  <c r="H1962" i="2"/>
  <c r="H1439" i="2"/>
  <c r="H145" i="2"/>
  <c r="G163" i="2"/>
  <c r="H163" i="2" s="1"/>
  <c r="H44" i="2"/>
  <c r="H2069" i="2"/>
  <c r="G2240" i="2"/>
  <c r="H2240" i="2" s="1"/>
  <c r="H1732" i="2"/>
  <c r="G719" i="2"/>
  <c r="H719" i="2" s="1"/>
  <c r="H1414" i="2"/>
  <c r="H1500" i="2"/>
  <c r="H586" i="2"/>
  <c r="H1142" i="2"/>
  <c r="H2102" i="2"/>
  <c r="H659" i="2"/>
  <c r="H2185" i="2"/>
  <c r="H1854" i="2"/>
  <c r="H623" i="2"/>
  <c r="H833" i="2"/>
  <c r="H676" i="2"/>
  <c r="H423" i="2"/>
  <c r="H1042" i="2"/>
  <c r="H1098" i="2"/>
  <c r="H106" i="2"/>
  <c r="H1448" i="2"/>
  <c r="H947" i="2"/>
  <c r="H882" i="2"/>
  <c r="H1731" i="2"/>
  <c r="H21" i="2"/>
  <c r="H1533" i="2"/>
  <c r="H1119" i="2"/>
  <c r="H2155" i="2"/>
  <c r="H1730" i="2"/>
  <c r="H1729" i="2"/>
  <c r="H315" i="2"/>
  <c r="H180" i="2"/>
  <c r="H1417" i="2"/>
  <c r="H2413" i="2"/>
  <c r="H2039" i="2"/>
  <c r="H2138" i="2"/>
  <c r="H2220" i="2"/>
  <c r="H2208" i="2"/>
  <c r="H2052" i="2"/>
  <c r="H1361" i="2"/>
  <c r="H1728" i="2"/>
  <c r="H734" i="2"/>
  <c r="H1727" i="2"/>
  <c r="H1726" i="2"/>
  <c r="H384" i="2"/>
  <c r="H1883" i="2"/>
  <c r="H1789" i="2"/>
  <c r="H1725" i="2"/>
  <c r="H1602" i="2"/>
  <c r="H1724" i="2"/>
  <c r="H1313" i="2"/>
  <c r="H2271" i="2"/>
  <c r="H486" i="2"/>
  <c r="H65" i="2"/>
  <c r="H846" i="2"/>
  <c r="G2475" i="2"/>
  <c r="H2475" i="2" s="1"/>
  <c r="H2310" i="2"/>
  <c r="H270" i="2"/>
  <c r="H307" i="2"/>
  <c r="H242" i="2"/>
  <c r="H285" i="2"/>
  <c r="H2334" i="2"/>
  <c r="H959" i="2"/>
  <c r="H1532" i="2"/>
  <c r="H787" i="2"/>
  <c r="H464" i="2"/>
  <c r="H585" i="2"/>
  <c r="H946" i="2"/>
  <c r="H527" i="2"/>
  <c r="H1438" i="2"/>
  <c r="H1278" i="2"/>
  <c r="H414" i="2"/>
  <c r="H175" i="2"/>
  <c r="H2051" i="2"/>
  <c r="H1723" i="2"/>
  <c r="H2256" i="2"/>
  <c r="H511" i="2"/>
  <c r="G1293" i="2"/>
  <c r="H1293" i="2" s="1"/>
  <c r="H1217" i="2"/>
  <c r="H499" i="2"/>
  <c r="H658" i="2"/>
  <c r="H675" i="2"/>
  <c r="H1895" i="2"/>
  <c r="H83" i="2"/>
  <c r="H1932" i="2"/>
  <c r="H2515" i="2"/>
  <c r="H2021" i="2"/>
  <c r="H1557" i="2"/>
  <c r="H2489" i="2"/>
  <c r="H1292" i="2"/>
  <c r="H1326" i="2"/>
  <c r="H463" i="2"/>
  <c r="H137" i="2"/>
  <c r="H945" i="2"/>
  <c r="H1041" i="2"/>
  <c r="H1257" i="2"/>
  <c r="H963" i="2"/>
  <c r="G1079" i="2"/>
  <c r="H1079" i="2" s="1"/>
  <c r="H473" i="2"/>
  <c r="H365" i="2"/>
  <c r="G2412" i="2"/>
  <c r="H2412" i="2" s="1"/>
  <c r="H2101" i="2"/>
  <c r="H2520" i="2"/>
  <c r="H2239" i="2"/>
  <c r="H364" i="2"/>
  <c r="H1853" i="2"/>
  <c r="H1499" i="2"/>
  <c r="H1913" i="2"/>
  <c r="H1961" i="2"/>
  <c r="H64" i="2"/>
  <c r="H986" i="2"/>
  <c r="H1118" i="2"/>
  <c r="H1531" i="2"/>
  <c r="H1722" i="2"/>
  <c r="H1721" i="2"/>
  <c r="H1960" i="2"/>
  <c r="H1788" i="2"/>
  <c r="H1630" i="2"/>
  <c r="H1048" i="2"/>
  <c r="H519" i="2"/>
  <c r="H462" i="2"/>
  <c r="H174" i="2"/>
  <c r="H1601" i="2"/>
  <c r="H1787" i="2"/>
  <c r="H862" i="2"/>
  <c r="H733" i="2"/>
  <c r="G1171" i="2"/>
  <c r="H1171" i="2" s="1"/>
  <c r="H2309" i="2"/>
  <c r="H383" i="2"/>
  <c r="H2207" i="2"/>
  <c r="H1550" i="2"/>
  <c r="H1360" i="2"/>
  <c r="H1234" i="2"/>
  <c r="H1882" i="2"/>
  <c r="H2038" i="2"/>
  <c r="H217" i="2"/>
  <c r="H764" i="2"/>
  <c r="H1720" i="2"/>
  <c r="H306" i="2"/>
  <c r="H269" i="2"/>
  <c r="H241" i="2"/>
  <c r="H1097" i="2"/>
  <c r="H1822" i="2"/>
  <c r="H2474" i="2"/>
  <c r="H1821" i="2"/>
  <c r="H763" i="2"/>
  <c r="H2285" i="2"/>
  <c r="H1437" i="2"/>
  <c r="H461" i="2"/>
  <c r="H1277" i="2"/>
  <c r="H786" i="2"/>
  <c r="H693" i="2"/>
  <c r="H881" i="2"/>
  <c r="H892" i="2"/>
  <c r="G584" i="2"/>
  <c r="H584" i="2" s="1"/>
  <c r="H1141" i="2"/>
  <c r="H120" i="2"/>
  <c r="H2308" i="2"/>
  <c r="H2307" i="2"/>
  <c r="H2295" i="2"/>
  <c r="H393" i="2"/>
  <c r="H819" i="2"/>
  <c r="H762" i="2"/>
  <c r="H71" i="2"/>
  <c r="H2444" i="2"/>
  <c r="H460" i="2"/>
  <c r="H560" i="2"/>
  <c r="H63" i="2"/>
  <c r="H198" i="2"/>
  <c r="H1054" i="2"/>
  <c r="H2361" i="2"/>
  <c r="G40" i="2"/>
  <c r="H40" i="2" s="1"/>
  <c r="H422" i="2"/>
  <c r="H985" i="2"/>
  <c r="H2191" i="2"/>
  <c r="H2306" i="2"/>
  <c r="H1719" i="2"/>
  <c r="H305" i="2"/>
  <c r="H944" i="2"/>
  <c r="H1530" i="2"/>
  <c r="H869" i="2"/>
  <c r="H350" i="2"/>
  <c r="H1233" i="2"/>
  <c r="H2349" i="2"/>
  <c r="H1718" i="2"/>
  <c r="H1475" i="2"/>
  <c r="H1325" i="2"/>
  <c r="H1013" i="2"/>
  <c r="H2255" i="2"/>
  <c r="H1312" i="2"/>
  <c r="H136" i="2"/>
  <c r="H2379" i="2"/>
  <c r="H2388" i="2"/>
  <c r="H1047" i="2"/>
  <c r="G1843" i="2"/>
  <c r="H1843" i="2" s="1"/>
  <c r="H193" i="2"/>
  <c r="H657" i="2"/>
  <c r="H459" i="2"/>
  <c r="H2411" i="2"/>
  <c r="H674" i="2"/>
  <c r="H2184" i="2"/>
  <c r="H1408" i="2"/>
  <c r="H105" i="2"/>
  <c r="H2333" i="2"/>
  <c r="H1717" i="2"/>
  <c r="H1716" i="2"/>
  <c r="H1170" i="2"/>
  <c r="H1117" i="2"/>
  <c r="H630" i="2"/>
  <c r="H240" i="2"/>
  <c r="H984" i="2"/>
  <c r="H349" i="2"/>
  <c r="H2050" i="2"/>
  <c r="H458" i="2"/>
  <c r="H1621" i="2"/>
  <c r="G2166" i="2"/>
  <c r="H2166" i="2" s="1"/>
  <c r="H1786" i="2"/>
  <c r="H2100" i="2"/>
  <c r="H268" i="2"/>
  <c r="H2210" i="2"/>
  <c r="H152" i="2"/>
  <c r="H382" i="2"/>
  <c r="H1311" i="2"/>
  <c r="H2270" i="2"/>
  <c r="H711" i="2"/>
  <c r="H1061" i="2"/>
  <c r="H1842" i="2"/>
  <c r="H2149" i="2"/>
  <c r="H1600" i="2"/>
  <c r="H1715" i="2"/>
  <c r="H1785" i="2"/>
  <c r="H20" i="2"/>
  <c r="H1496" i="2"/>
  <c r="H1881" i="2"/>
  <c r="H546" i="2"/>
  <c r="H62" i="2"/>
  <c r="H216" i="2"/>
  <c r="H39" i="2"/>
  <c r="H518" i="2"/>
  <c r="H1994" i="2"/>
  <c r="H2473" i="2"/>
  <c r="H1390" i="2"/>
  <c r="H1462" i="2"/>
  <c r="H457" i="2"/>
  <c r="H1436" i="2"/>
  <c r="H1299" i="2"/>
  <c r="H697" i="2"/>
  <c r="H1152" i="2"/>
  <c r="H1186" i="2"/>
  <c r="H167" i="2"/>
  <c r="H1256" i="2"/>
  <c r="H135" i="2"/>
  <c r="H1276" i="2"/>
  <c r="H456" i="2"/>
  <c r="H1216" i="2"/>
  <c r="H2503" i="2"/>
  <c r="H1714" i="2"/>
  <c r="H2435" i="2"/>
  <c r="H490" i="2"/>
  <c r="H331" i="2"/>
  <c r="H150" i="2"/>
  <c r="H832" i="2"/>
  <c r="H629" i="2"/>
  <c r="H104" i="2"/>
  <c r="H1931" i="2"/>
  <c r="H962" i="2"/>
  <c r="H2254" i="2"/>
  <c r="H2410" i="2"/>
  <c r="H2238" i="2"/>
  <c r="H583" i="2"/>
  <c r="H1232" i="2"/>
  <c r="H1474" i="2"/>
  <c r="H206" i="2"/>
  <c r="H421" i="2"/>
  <c r="H1713" i="2"/>
  <c r="H506" i="2"/>
  <c r="H2010" i="2"/>
  <c r="H239" i="2"/>
  <c r="H2137" i="2"/>
  <c r="H2049" i="2"/>
  <c r="H2099" i="2"/>
  <c r="H2136" i="2"/>
  <c r="H2206" i="2"/>
  <c r="H1040" i="2"/>
  <c r="H615" i="2"/>
  <c r="H1116" i="2"/>
  <c r="H983" i="2"/>
  <c r="H1578" i="2"/>
  <c r="H2165" i="2"/>
  <c r="H2237" i="2"/>
  <c r="H1959" i="2"/>
  <c r="H1529" i="2"/>
  <c r="H420" i="2"/>
  <c r="H785" i="2"/>
  <c r="H1375" i="2"/>
  <c r="H2098" i="2"/>
  <c r="H1570" i="2"/>
  <c r="H1712" i="2"/>
  <c r="H390" i="2"/>
  <c r="H381" i="2"/>
  <c r="H267" i="2"/>
  <c r="H2078" i="2"/>
  <c r="H1620" i="2"/>
  <c r="H304" i="2"/>
  <c r="H2269" i="2"/>
  <c r="H1060" i="2"/>
  <c r="H1359" i="2"/>
  <c r="H1599" i="2"/>
  <c r="H761" i="2"/>
  <c r="H810" i="2"/>
  <c r="H185" i="2"/>
  <c r="H861" i="2"/>
  <c r="H732" i="2"/>
  <c r="H1880" i="2"/>
  <c r="H1784" i="2"/>
  <c r="H2332" i="2"/>
  <c r="H1310" i="2"/>
  <c r="G1820" i="2"/>
  <c r="H1820" i="2" s="1"/>
  <c r="H2472" i="2"/>
  <c r="H127" i="2"/>
  <c r="H2502" i="2"/>
  <c r="H348" i="2"/>
  <c r="H1435" i="2"/>
  <c r="H1275" i="2"/>
  <c r="H1711" i="2"/>
  <c r="H1003" i="2"/>
  <c r="H2331" i="2"/>
  <c r="H2183" i="2"/>
  <c r="H1852" i="2"/>
  <c r="H1528" i="2"/>
  <c r="H2409" i="2"/>
  <c r="H2020" i="2"/>
  <c r="H656" i="2"/>
  <c r="H673" i="2"/>
  <c r="G144" i="2"/>
  <c r="H144" i="2" s="1"/>
  <c r="H1930" i="2"/>
  <c r="H1078" i="2"/>
  <c r="H801" i="2"/>
  <c r="H1309" i="2"/>
  <c r="H715" i="2"/>
  <c r="H38" i="2"/>
  <c r="H943" i="2"/>
  <c r="H1498" i="2"/>
  <c r="H1169" i="2"/>
  <c r="H2097" i="2"/>
  <c r="H1374" i="2"/>
  <c r="H2135" i="2"/>
  <c r="H2205" i="2"/>
  <c r="H1039" i="2"/>
  <c r="H982" i="2"/>
  <c r="H1710" i="2"/>
  <c r="H1358" i="2"/>
  <c r="H731" i="2"/>
  <c r="H1958" i="2"/>
  <c r="H2216" i="2"/>
  <c r="H784" i="2"/>
  <c r="H1549" i="2"/>
  <c r="H1619" i="2"/>
  <c r="G549" i="2"/>
  <c r="H549" i="2" s="1"/>
  <c r="H380" i="2"/>
  <c r="H2096" i="2"/>
  <c r="H1783" i="2"/>
  <c r="H215" i="2"/>
  <c r="H1140" i="2"/>
  <c r="H760" i="2"/>
  <c r="H485" i="2"/>
  <c r="H1879" i="2"/>
  <c r="H2330" i="2"/>
  <c r="H1709" i="2"/>
  <c r="G880" i="2"/>
  <c r="H880" i="2" s="1"/>
  <c r="H1708" i="2"/>
  <c r="H1096" i="2"/>
  <c r="H1095" i="2"/>
  <c r="H2289" i="2"/>
  <c r="H2471" i="2"/>
  <c r="G1461" i="2"/>
  <c r="H1461" i="2" s="1"/>
  <c r="H303" i="2"/>
  <c r="H266" i="2"/>
  <c r="H238" i="2"/>
  <c r="H1569" i="2"/>
  <c r="H498" i="2"/>
  <c r="H540" i="2"/>
  <c r="H1434" i="2"/>
  <c r="H1198" i="2"/>
  <c r="H582" i="2"/>
  <c r="H134" i="2"/>
  <c r="H1707" i="2"/>
  <c r="H1918" i="2"/>
  <c r="H1023" i="2"/>
  <c r="H921" i="2"/>
  <c r="H759" i="2"/>
  <c r="H2284" i="2"/>
  <c r="H2294" i="2"/>
  <c r="H1568" i="2"/>
  <c r="H2305" i="2"/>
  <c r="H2304" i="2"/>
  <c r="H818" i="2"/>
  <c r="H61" i="2"/>
  <c r="H81" i="2"/>
  <c r="H119" i="2"/>
  <c r="H559" i="2"/>
  <c r="H1255" i="2"/>
  <c r="H2501" i="2"/>
  <c r="H1405" i="2"/>
  <c r="H1504" i="2"/>
  <c r="H2500" i="2"/>
  <c r="H1185" i="2"/>
  <c r="H1706" i="2"/>
  <c r="H1324" i="2"/>
  <c r="H1556" i="2"/>
  <c r="H1012" i="2"/>
  <c r="H2253" i="2"/>
  <c r="H1215" i="2"/>
  <c r="H330" i="2"/>
  <c r="H1333" i="2"/>
  <c r="H1900" i="2"/>
  <c r="H2378" i="2"/>
  <c r="H2382" i="2"/>
  <c r="H1291" i="2"/>
  <c r="H672" i="2"/>
  <c r="H655" i="2"/>
  <c r="H682" i="2"/>
  <c r="H1929" i="2"/>
  <c r="H998" i="2"/>
  <c r="H2019" i="2"/>
  <c r="H2027" i="2"/>
  <c r="H831" i="2"/>
  <c r="H536" i="2"/>
  <c r="H1484" i="2"/>
  <c r="H2236" i="2"/>
  <c r="H455" i="2"/>
  <c r="H1993" i="2"/>
  <c r="H1992" i="2"/>
  <c r="H1991" i="2"/>
  <c r="H1990" i="2"/>
  <c r="H1989" i="2"/>
  <c r="H1988" i="2"/>
  <c r="G1841" i="2"/>
  <c r="H1841" i="2" s="1"/>
  <c r="H1380" i="2"/>
  <c r="H419" i="2"/>
  <c r="H413" i="2"/>
  <c r="H1139" i="2"/>
  <c r="H942" i="2"/>
  <c r="H1705" i="2"/>
  <c r="H1912" i="2"/>
  <c r="H1231" i="2"/>
  <c r="H1197" i="2"/>
  <c r="H1704" i="2"/>
  <c r="H1094" i="2"/>
  <c r="H2408" i="2"/>
  <c r="H19" i="2"/>
  <c r="H1357" i="2"/>
  <c r="H1115" i="2"/>
  <c r="H1957" i="2"/>
  <c r="H192" i="2"/>
  <c r="H1038" i="2"/>
  <c r="H2071" i="2"/>
  <c r="H981" i="2"/>
  <c r="H1878" i="2"/>
  <c r="H2235" i="2"/>
  <c r="H1433" i="2"/>
  <c r="H1548" i="2"/>
  <c r="H2222" i="2"/>
  <c r="H379" i="2"/>
  <c r="H2204" i="2"/>
  <c r="H758" i="2"/>
  <c r="H1168" i="2"/>
  <c r="H860" i="2"/>
  <c r="H730" i="2"/>
  <c r="H1598" i="2"/>
  <c r="H2095" i="2"/>
  <c r="H1782" i="2"/>
  <c r="H699" i="2"/>
  <c r="H265" i="2"/>
  <c r="H302" i="2"/>
  <c r="H237" i="2"/>
  <c r="H1093" i="2"/>
  <c r="H2342" i="2"/>
  <c r="H1214" i="2"/>
  <c r="H2470" i="2"/>
  <c r="H1819" i="2"/>
  <c r="H37" i="2"/>
  <c r="H1781" i="2"/>
  <c r="H1432" i="2"/>
  <c r="H528" i="2"/>
  <c r="H1274" i="2"/>
  <c r="H1703" i="2"/>
  <c r="H2488" i="2"/>
  <c r="H1702" i="2"/>
  <c r="H879" i="2"/>
  <c r="H1114" i="2"/>
  <c r="H868" i="2"/>
  <c r="H2234" i="2"/>
  <c r="G2164" i="2"/>
  <c r="H2164" i="2" s="1"/>
  <c r="H1527" i="2"/>
  <c r="H1460" i="2"/>
  <c r="G2360" i="2"/>
  <c r="H2360" i="2" s="1"/>
  <c r="H1077" i="2"/>
  <c r="H1818" i="2"/>
  <c r="H941" i="2"/>
  <c r="H1046" i="2"/>
  <c r="H1877" i="2"/>
  <c r="H1308" i="2"/>
  <c r="H1307" i="2"/>
  <c r="H1018" i="2"/>
  <c r="H2134" i="2"/>
  <c r="H329" i="2"/>
  <c r="H454" i="2"/>
  <c r="H1618" i="2"/>
  <c r="H1567" i="2"/>
  <c r="H980" i="2"/>
  <c r="H1780" i="2"/>
  <c r="H1356" i="2"/>
  <c r="H1355" i="2"/>
  <c r="H2037" i="2"/>
  <c r="G1167" i="2"/>
  <c r="H1167" i="2" s="1"/>
  <c r="H2036" i="2"/>
  <c r="H1138" i="2"/>
  <c r="H2268" i="2"/>
  <c r="H412" i="2"/>
  <c r="H1492" i="2"/>
  <c r="H411" i="2"/>
  <c r="H2407" i="2"/>
  <c r="H264" i="2"/>
  <c r="H2469" i="2"/>
  <c r="H301" i="2"/>
  <c r="H284" i="2"/>
  <c r="H236" i="2"/>
  <c r="H18" i="2"/>
  <c r="H1547" i="2"/>
  <c r="H1290" i="2"/>
  <c r="G581" i="2"/>
  <c r="H581" i="2" s="1"/>
  <c r="H838" i="2"/>
  <c r="H497" i="2"/>
  <c r="H940" i="2"/>
  <c r="H1431" i="2"/>
  <c r="H1037" i="2"/>
  <c r="H1701" i="2"/>
  <c r="H1700" i="2"/>
  <c r="H1413" i="2"/>
  <c r="G1076" i="2"/>
  <c r="H1076" i="2" s="1"/>
  <c r="H2233" i="2"/>
  <c r="H1699" i="2"/>
  <c r="H2163" i="2"/>
  <c r="H162" i="2"/>
  <c r="H36" i="2"/>
  <c r="H1698" i="2"/>
  <c r="H1555" i="2"/>
  <c r="H939" i="2"/>
  <c r="H1697" i="2"/>
  <c r="H2329" i="2"/>
  <c r="H1379" i="2"/>
  <c r="H1911" i="2"/>
  <c r="H920" i="2"/>
  <c r="H1696" i="2"/>
  <c r="H692" i="2"/>
  <c r="H1695" i="2"/>
  <c r="H453" i="2"/>
  <c r="H410" i="2"/>
  <c r="H1526" i="2"/>
  <c r="H691" i="2"/>
  <c r="H878" i="2"/>
  <c r="H1113" i="2"/>
  <c r="H1112" i="2"/>
  <c r="H979" i="2"/>
  <c r="G2133" i="2"/>
  <c r="H2133" i="2" s="1"/>
  <c r="H757" i="2"/>
  <c r="H2519" i="2"/>
  <c r="H1306" i="2"/>
  <c r="H671" i="2"/>
  <c r="H328" i="2"/>
  <c r="H622" i="2"/>
  <c r="H1354" i="2"/>
  <c r="H2094" i="2"/>
  <c r="H2018" i="2"/>
  <c r="H1597" i="2"/>
  <c r="H1137" i="2"/>
  <c r="H347" i="2"/>
  <c r="H919" i="2"/>
  <c r="H614" i="2"/>
  <c r="H1389" i="2"/>
  <c r="H1840" i="2"/>
  <c r="H2487" i="2"/>
  <c r="H1694" i="2"/>
  <c r="H103" i="2"/>
  <c r="H2119" i="2"/>
  <c r="H2182" i="2"/>
  <c r="H1166" i="2"/>
  <c r="H535" i="2"/>
  <c r="H830" i="2"/>
  <c r="H628" i="2"/>
  <c r="H2035" i="2"/>
  <c r="H1397" i="2"/>
  <c r="H1036" i="2"/>
  <c r="H809" i="2"/>
  <c r="H1596" i="2"/>
  <c r="H484" i="2"/>
  <c r="H1092" i="2"/>
  <c r="H567" i="2"/>
  <c r="H1091" i="2"/>
  <c r="H452" i="2"/>
  <c r="H1876" i="2"/>
  <c r="G1779" i="2"/>
  <c r="H1779" i="2" s="1"/>
  <c r="G1839" i="2"/>
  <c r="H1839" i="2" s="1"/>
  <c r="H263" i="2"/>
  <c r="H300" i="2"/>
  <c r="H283" i="2"/>
  <c r="H235" i="2"/>
  <c r="H2468" i="2"/>
  <c r="H1817" i="2"/>
  <c r="H2328" i="2"/>
  <c r="H2327" i="2"/>
  <c r="H1459" i="2"/>
  <c r="H378" i="2"/>
  <c r="H1430" i="2"/>
  <c r="H35" i="2"/>
  <c r="H1273" i="2"/>
  <c r="H1136" i="2"/>
  <c r="H1245" i="2"/>
  <c r="H1254" i="2"/>
  <c r="H1213" i="2"/>
  <c r="H1184" i="2"/>
  <c r="H1404" i="2"/>
  <c r="H997" i="2"/>
  <c r="H47" i="2"/>
  <c r="H1212" i="2"/>
  <c r="H1323" i="2"/>
  <c r="H1011" i="2"/>
  <c r="H2387" i="2"/>
  <c r="H2377" i="2"/>
  <c r="H696" i="2"/>
  <c r="H1987" i="2"/>
  <c r="H2514" i="2"/>
  <c r="H1075" i="2"/>
  <c r="H1693" i="2"/>
  <c r="H1851" i="2"/>
  <c r="H580" i="2"/>
  <c r="H327" i="2"/>
  <c r="H579" i="2"/>
  <c r="H17" i="2"/>
  <c r="H2162" i="2"/>
  <c r="H505" i="2"/>
  <c r="H1692" i="2"/>
  <c r="H1691" i="2"/>
  <c r="H1690" i="2"/>
  <c r="H1230" i="2"/>
  <c r="H2232" i="2"/>
  <c r="H1689" i="2"/>
  <c r="H1111" i="2"/>
  <c r="H377" i="2"/>
  <c r="H1289" i="2"/>
  <c r="H918" i="2"/>
  <c r="H451" i="2"/>
  <c r="H1035" i="2"/>
  <c r="H262" i="2"/>
  <c r="H299" i="2"/>
  <c r="H282" i="2"/>
  <c r="H234" i="2"/>
  <c r="H2203" i="2"/>
  <c r="H2406" i="2"/>
  <c r="H2326" i="2"/>
  <c r="H2017" i="2"/>
  <c r="H877" i="2"/>
  <c r="H2405" i="2"/>
  <c r="H978" i="2"/>
  <c r="H783" i="2"/>
  <c r="H670" i="2"/>
  <c r="H2132" i="2"/>
  <c r="H1353" i="2"/>
  <c r="H1059" i="2"/>
  <c r="H102" i="2"/>
  <c r="H654" i="2"/>
  <c r="H1688" i="2"/>
  <c r="H1165" i="2"/>
  <c r="H1508" i="2"/>
  <c r="H346" i="2"/>
  <c r="H690" i="2"/>
  <c r="H1525" i="2"/>
  <c r="H2161" i="2"/>
  <c r="H2077" i="2"/>
  <c r="H859" i="2"/>
  <c r="H1524" i="2"/>
  <c r="H1875" i="2"/>
  <c r="H1396" i="2"/>
  <c r="H398" i="2"/>
  <c r="H729" i="2"/>
  <c r="H1617" i="2"/>
  <c r="H938" i="2"/>
  <c r="H1778" i="2"/>
  <c r="H2267" i="2"/>
  <c r="H1892" i="2"/>
  <c r="H1491" i="2"/>
  <c r="G1838" i="2"/>
  <c r="H1838" i="2" s="1"/>
  <c r="H161" i="2"/>
  <c r="H937" i="2"/>
  <c r="H1816" i="2"/>
  <c r="H936" i="2"/>
  <c r="H845" i="2"/>
  <c r="H1429" i="2"/>
  <c r="H1986" i="2"/>
  <c r="H2467" i="2"/>
  <c r="H118" i="2"/>
  <c r="H1022" i="2"/>
  <c r="H1687" i="2"/>
  <c r="H2369" i="2"/>
  <c r="H1272" i="2"/>
  <c r="H358" i="2"/>
  <c r="H197" i="2"/>
  <c r="H2303" i="2"/>
  <c r="H60" i="2"/>
  <c r="H2283" i="2"/>
  <c r="H2160" i="2"/>
  <c r="H2171" i="2"/>
  <c r="H2354" i="2"/>
  <c r="H756" i="2"/>
  <c r="H59" i="2"/>
  <c r="H1034" i="2"/>
  <c r="H558" i="2"/>
  <c r="H2449" i="2"/>
  <c r="H1577" i="2"/>
  <c r="G34" i="2"/>
  <c r="H34" i="2" s="1"/>
  <c r="H2359" i="2"/>
  <c r="H2404" i="2"/>
  <c r="H653" i="2"/>
  <c r="H1629" i="2"/>
  <c r="G1928" i="2"/>
  <c r="H1928" i="2" s="1"/>
  <c r="H2181" i="2"/>
  <c r="H101" i="2"/>
  <c r="H829" i="2"/>
  <c r="H669" i="2"/>
  <c r="H689" i="2"/>
  <c r="H1610" i="2"/>
  <c r="H1074" i="2"/>
  <c r="G598" i="2"/>
  <c r="H598" i="2" s="1"/>
  <c r="H2068" i="2"/>
  <c r="H1149" i="2"/>
  <c r="H1584" i="2"/>
  <c r="H568" i="2"/>
  <c r="H261" i="2"/>
  <c r="H376" i="2"/>
  <c r="H450" i="2"/>
  <c r="H1523" i="2"/>
  <c r="H281" i="2"/>
  <c r="H1686" i="2"/>
  <c r="H233" i="2"/>
  <c r="H160" i="2"/>
  <c r="H917" i="2"/>
  <c r="H449" i="2"/>
  <c r="H298" i="2"/>
  <c r="H1595" i="2"/>
  <c r="H688" i="2"/>
  <c r="H1352" i="2"/>
  <c r="H2131" i="2"/>
  <c r="H1985" i="2"/>
  <c r="H1685" i="2"/>
  <c r="H782" i="2"/>
  <c r="H1110" i="2"/>
  <c r="H2093" i="2"/>
  <c r="H1874" i="2"/>
  <c r="H191" i="2"/>
  <c r="H2148" i="2"/>
  <c r="H858" i="2"/>
  <c r="H755" i="2"/>
  <c r="H728" i="2"/>
  <c r="H1860" i="2"/>
  <c r="H1395" i="2"/>
  <c r="H607" i="2"/>
  <c r="H2202" i="2"/>
  <c r="G1777" i="2"/>
  <c r="H1777" i="2" s="1"/>
  <c r="H1033" i="2"/>
  <c r="H977" i="2"/>
  <c r="H545" i="2"/>
  <c r="H2466" i="2"/>
  <c r="H2427" i="2"/>
  <c r="H1837" i="2"/>
  <c r="H1458" i="2"/>
  <c r="H16" i="2"/>
  <c r="G143" i="2"/>
  <c r="H143" i="2" s="1"/>
  <c r="H1164" i="2"/>
  <c r="H2325" i="2"/>
  <c r="H891" i="2"/>
  <c r="H2499" i="2"/>
  <c r="H1135" i="2"/>
  <c r="H496" i="2"/>
  <c r="H1271" i="2"/>
  <c r="H1394" i="2"/>
  <c r="H2061" i="2"/>
  <c r="H1010" i="2"/>
  <c r="H578" i="2"/>
  <c r="H1322" i="2"/>
  <c r="H1211" i="2"/>
  <c r="H2252" i="2"/>
  <c r="H448" i="2"/>
  <c r="H996" i="2"/>
  <c r="H1836" i="2"/>
  <c r="H1835" i="2"/>
  <c r="H80" i="2"/>
  <c r="H173" i="2"/>
  <c r="H534" i="2"/>
  <c r="H1949" i="2"/>
  <c r="H652" i="2"/>
  <c r="H1373" i="2"/>
  <c r="H1684" i="2"/>
  <c r="H1473" i="2"/>
  <c r="H976" i="2"/>
  <c r="H2130" i="2"/>
  <c r="H2009" i="2"/>
  <c r="H2067" i="2"/>
  <c r="H1457" i="2"/>
  <c r="H1522" i="2"/>
  <c r="H1683" i="2"/>
  <c r="H1815" i="2"/>
  <c r="H2231" i="2"/>
  <c r="H2403" i="2"/>
  <c r="H935" i="2"/>
  <c r="H375" i="2"/>
  <c r="H916" i="2"/>
  <c r="H260" i="2"/>
  <c r="H297" i="2"/>
  <c r="H1045" i="2"/>
  <c r="H232" i="2"/>
  <c r="H781" i="2"/>
  <c r="H1682" i="2"/>
  <c r="H1229" i="2"/>
  <c r="H1163" i="2"/>
  <c r="H1351" i="2"/>
  <c r="H1681" i="2"/>
  <c r="H876" i="2"/>
  <c r="H190" i="2"/>
  <c r="H1305" i="2"/>
  <c r="H800" i="2"/>
  <c r="H2092" i="2"/>
  <c r="H808" i="2"/>
  <c r="H15" i="2"/>
  <c r="H754" i="2"/>
  <c r="H1680" i="2"/>
  <c r="H753" i="2"/>
  <c r="H1064" i="2"/>
  <c r="H1776" i="2"/>
  <c r="H1594" i="2"/>
  <c r="H2324" i="2"/>
  <c r="H1873" i="2"/>
  <c r="H1616" i="2"/>
  <c r="H1109" i="2"/>
  <c r="H2465" i="2"/>
  <c r="H1270" i="2"/>
  <c r="H1253" i="2"/>
  <c r="H100" i="2"/>
  <c r="H70" i="2"/>
  <c r="H2386" i="2"/>
  <c r="H447" i="2"/>
  <c r="H2060" i="2"/>
  <c r="H33" i="2"/>
  <c r="H2513" i="2"/>
  <c r="H49" i="2"/>
  <c r="H159" i="2"/>
  <c r="H915" i="2"/>
  <c r="H43" i="2"/>
  <c r="H1053" i="2"/>
  <c r="H446" i="2"/>
  <c r="H1679" i="2"/>
  <c r="H1678" i="2"/>
  <c r="H445" i="2"/>
  <c r="H1677" i="2"/>
  <c r="H714" i="2"/>
  <c r="H1288" i="2"/>
  <c r="H2440" i="2"/>
  <c r="H1539" i="2"/>
  <c r="H1558" i="2"/>
  <c r="H1090" i="2"/>
  <c r="H1861" i="2"/>
  <c r="H99" i="2"/>
  <c r="H2016" i="2"/>
  <c r="H1910" i="2"/>
  <c r="H2129" i="2"/>
  <c r="G975" i="2"/>
  <c r="H975" i="2" s="1"/>
  <c r="H1073" i="2"/>
  <c r="H231" i="2"/>
  <c r="H867" i="2"/>
  <c r="H14" i="2"/>
  <c r="H1676" i="2"/>
  <c r="H1675" i="2"/>
  <c r="H2346" i="2"/>
  <c r="H504" i="2"/>
  <c r="H1546" i="2"/>
  <c r="H374" i="2"/>
  <c r="H914" i="2"/>
  <c r="H780" i="2"/>
  <c r="H2091" i="2"/>
  <c r="H2263" i="2"/>
  <c r="H1451" i="2"/>
  <c r="H13" i="2"/>
  <c r="H2201" i="2"/>
  <c r="H1032" i="2"/>
  <c r="H1350" i="2"/>
  <c r="H444" i="2"/>
  <c r="H296" i="2"/>
  <c r="H259" i="2"/>
  <c r="H727" i="2"/>
  <c r="H857" i="2"/>
  <c r="H214" i="2"/>
  <c r="H1269" i="2"/>
  <c r="G1775" i="2"/>
  <c r="H1775" i="2" s="1"/>
  <c r="H1872" i="2"/>
  <c r="H1674" i="2"/>
  <c r="H1108" i="2"/>
  <c r="H2464" i="2"/>
  <c r="H1456" i="2"/>
  <c r="H817" i="2"/>
  <c r="H913" i="2"/>
  <c r="H752" i="2"/>
  <c r="H79" i="2"/>
  <c r="H2448" i="2"/>
  <c r="H2302" i="2"/>
  <c r="H78" i="2"/>
  <c r="H1814" i="2"/>
  <c r="H58" i="2"/>
  <c r="H443" i="2"/>
  <c r="H326" i="2"/>
  <c r="H557" i="2"/>
  <c r="H1909" i="2"/>
  <c r="H57" i="2"/>
  <c r="H2353" i="2"/>
  <c r="H117" i="2"/>
  <c r="H2066" i="2"/>
  <c r="H2282" i="2"/>
  <c r="H2293" i="2"/>
  <c r="H2512" i="2"/>
  <c r="H556" i="2"/>
  <c r="H409" i="2"/>
  <c r="H1673" i="2"/>
  <c r="H1917" i="2"/>
  <c r="H1672" i="2"/>
  <c r="H2385" i="2"/>
  <c r="H1252" i="2"/>
  <c r="H1183" i="2"/>
  <c r="H1671" i="2"/>
  <c r="H91" i="2"/>
  <c r="H1287" i="2"/>
  <c r="H995" i="2"/>
  <c r="H597" i="2"/>
  <c r="H1009" i="2"/>
  <c r="H1670" i="2"/>
  <c r="H1228" i="2"/>
  <c r="H1321" i="2"/>
  <c r="H1403" i="2"/>
  <c r="H2251" i="2"/>
  <c r="H651" i="2"/>
  <c r="H2402" i="2"/>
  <c r="H533" i="2"/>
  <c r="H2180" i="2"/>
  <c r="H2015" i="2"/>
  <c r="H1372" i="2"/>
  <c r="H828" i="2"/>
  <c r="H1927" i="2"/>
  <c r="H934" i="2"/>
  <c r="H933" i="2"/>
  <c r="H1072" i="2"/>
  <c r="H258" i="2"/>
  <c r="H295" i="2"/>
  <c r="H230" i="2"/>
  <c r="H2323" i="2"/>
  <c r="H902" i="2"/>
  <c r="H1134" i="2"/>
  <c r="H2486" i="2"/>
  <c r="H974" i="2"/>
  <c r="G2128" i="2"/>
  <c r="H2128" i="2" s="1"/>
  <c r="H2230" i="2"/>
  <c r="H418" i="2"/>
  <c r="H1349" i="2"/>
  <c r="H126" i="2"/>
  <c r="H2154" i="2"/>
  <c r="H442" i="2"/>
  <c r="H1521" i="2"/>
  <c r="H1107" i="2"/>
  <c r="H875" i="2"/>
  <c r="H856" i="2"/>
  <c r="H2200" i="2"/>
  <c r="H1566" i="2"/>
  <c r="H2076" i="2"/>
  <c r="H751" i="2"/>
  <c r="H12" i="2"/>
  <c r="H472" i="2"/>
  <c r="H1834" i="2"/>
  <c r="H441" i="2"/>
  <c r="H1162" i="2"/>
  <c r="H1507" i="2"/>
  <c r="H726" i="2"/>
  <c r="H1593" i="2"/>
  <c r="G1813" i="2"/>
  <c r="H1813" i="2" s="1"/>
  <c r="H1774" i="2"/>
  <c r="H1871" i="2"/>
  <c r="H2111" i="2"/>
  <c r="H56" i="2"/>
  <c r="H837" i="2"/>
  <c r="H1428" i="2"/>
  <c r="H2395" i="2"/>
  <c r="H1520" i="2"/>
  <c r="H158" i="2"/>
  <c r="H2229" i="2"/>
  <c r="H1196" i="2"/>
  <c r="H1332" i="2"/>
  <c r="H1268" i="2"/>
  <c r="H133" i="2"/>
  <c r="H1320" i="2"/>
  <c r="H994" i="2"/>
  <c r="H2250" i="2"/>
  <c r="H1251" i="2"/>
  <c r="H325" i="2"/>
  <c r="H2034" i="2"/>
  <c r="H98" i="2"/>
  <c r="H1899" i="2"/>
  <c r="H408" i="2"/>
  <c r="H577" i="2"/>
  <c r="H1812" i="2"/>
  <c r="G2358" i="2"/>
  <c r="H2358" i="2" s="1"/>
  <c r="H750" i="2"/>
  <c r="H2159" i="2"/>
  <c r="H1044" i="2"/>
  <c r="H1669" i="2"/>
  <c r="H2175" i="2"/>
  <c r="H1071" i="2"/>
  <c r="H324" i="2"/>
  <c r="H1210" i="2"/>
  <c r="H2147" i="2"/>
  <c r="H973" i="2"/>
  <c r="H1545" i="2"/>
  <c r="G1348" i="2"/>
  <c r="H1348" i="2" s="1"/>
  <c r="H932" i="2"/>
  <c r="H550" i="2"/>
  <c r="H483" i="2"/>
  <c r="H613" i="2"/>
  <c r="H2079" i="2"/>
  <c r="H1161" i="2"/>
  <c r="H1615" i="2"/>
  <c r="H725" i="2"/>
  <c r="H1870" i="2"/>
  <c r="H1773" i="2"/>
  <c r="H11" i="2"/>
  <c r="H1106" i="2"/>
  <c r="H257" i="2"/>
  <c r="H294" i="2"/>
  <c r="H229" i="2"/>
  <c r="H280" i="2"/>
  <c r="H1304" i="2"/>
  <c r="H2463" i="2"/>
  <c r="H1195" i="2"/>
  <c r="H495" i="2"/>
  <c r="H1984" i="2"/>
  <c r="H1983" i="2"/>
  <c r="H1982" i="2"/>
  <c r="H1981" i="2"/>
  <c r="H1980" i="2"/>
  <c r="H1979" i="2"/>
  <c r="H1668" i="2"/>
  <c r="H46" i="2"/>
  <c r="H1908" i="2"/>
  <c r="H1427" i="2"/>
  <c r="H1133" i="2"/>
  <c r="H1151" i="2"/>
  <c r="H407" i="2"/>
  <c r="H157" i="2"/>
  <c r="H1412" i="2"/>
  <c r="H576" i="2"/>
  <c r="H972" i="2"/>
  <c r="H2014" i="2"/>
  <c r="H1483" i="2"/>
  <c r="H2179" i="2"/>
  <c r="G2401" i="2"/>
  <c r="H2401" i="2" s="1"/>
  <c r="H1950" i="2"/>
  <c r="H1948" i="2"/>
  <c r="H650" i="2"/>
  <c r="H2228" i="2"/>
  <c r="H668" i="2"/>
  <c r="H1939" i="2"/>
  <c r="H826" i="2"/>
  <c r="H1833" i="2"/>
  <c r="H866" i="2"/>
  <c r="H749" i="2"/>
  <c r="H901" i="2"/>
  <c r="H323" i="2"/>
  <c r="H779" i="2"/>
  <c r="H2262" i="2"/>
  <c r="H522" i="2"/>
  <c r="H2044" i="2"/>
  <c r="H2146" i="2"/>
  <c r="H874" i="2"/>
  <c r="H2145" i="2"/>
  <c r="H1105" i="2"/>
  <c r="H1472" i="2"/>
  <c r="H1179" i="2"/>
  <c r="H1519" i="2"/>
  <c r="H850" i="2"/>
  <c r="G2127" i="2"/>
  <c r="H2127" i="2" s="1"/>
  <c r="H1160" i="2"/>
  <c r="H202" i="2"/>
  <c r="H1194" i="2"/>
  <c r="H2118" i="2"/>
  <c r="H1667" i="2"/>
  <c r="H1031" i="2"/>
  <c r="H10" i="2"/>
  <c r="G1347" i="2"/>
  <c r="H1347" i="2" s="1"/>
  <c r="H799" i="2"/>
  <c r="H440" i="2"/>
  <c r="H524" i="2"/>
  <c r="H293" i="2"/>
  <c r="H256" i="2"/>
  <c r="H228" i="2"/>
  <c r="H279" i="2"/>
  <c r="H213" i="2"/>
  <c r="H2090" i="2"/>
  <c r="H807" i="2"/>
  <c r="H373" i="2"/>
  <c r="H2033" i="2"/>
  <c r="H1666" i="2"/>
  <c r="H1592" i="2"/>
  <c r="H2266" i="2"/>
  <c r="H1832" i="2"/>
  <c r="H482" i="2"/>
  <c r="H1978" i="2"/>
  <c r="H481" i="2"/>
  <c r="H1089" i="2"/>
  <c r="G1772" i="2"/>
  <c r="H1772" i="2" s="1"/>
  <c r="H931" i="2"/>
  <c r="H2462" i="2"/>
  <c r="H510" i="2"/>
  <c r="H1665" i="2"/>
  <c r="H873" i="2"/>
  <c r="G142" i="2"/>
  <c r="H142" i="2" s="1"/>
  <c r="H1267" i="2"/>
  <c r="H406" i="2"/>
  <c r="H1426" i="2"/>
  <c r="H1449" i="2"/>
  <c r="H1030" i="2"/>
  <c r="H2089" i="2"/>
  <c r="H575" i="2"/>
  <c r="H2511" i="2"/>
  <c r="H97" i="2"/>
  <c r="H930" i="2"/>
  <c r="H2453" i="2"/>
  <c r="H574" i="2"/>
  <c r="H1947" i="2"/>
  <c r="H2178" i="2"/>
  <c r="H2400" i="2"/>
  <c r="H667" i="2"/>
  <c r="H2485" i="2"/>
  <c r="H649" i="2"/>
  <c r="H627" i="2"/>
  <c r="H539" i="2"/>
  <c r="H2088" i="2"/>
  <c r="H1664" i="2"/>
  <c r="H1923" i="2"/>
  <c r="H1922" i="2"/>
  <c r="H1663" i="2"/>
  <c r="H184" i="2"/>
  <c r="H1070" i="2"/>
  <c r="H2213" i="2"/>
  <c r="H1029" i="2"/>
  <c r="H1019" i="2"/>
  <c r="H2065" i="2"/>
  <c r="H2227" i="2"/>
  <c r="H806" i="2"/>
  <c r="H1227" i="2"/>
  <c r="H798" i="2"/>
  <c r="H372" i="2"/>
  <c r="H2032" i="2"/>
  <c r="H166" i="2"/>
  <c r="H2322" i="2"/>
  <c r="H1132" i="2"/>
  <c r="H32" i="2"/>
  <c r="H1587" i="2"/>
  <c r="H1303" i="2"/>
  <c r="H778" i="2"/>
  <c r="H322" i="2"/>
  <c r="H1811" i="2"/>
  <c r="H1614" i="2"/>
  <c r="H687" i="2"/>
  <c r="H1518" i="2"/>
  <c r="H1346" i="2"/>
  <c r="H686" i="2"/>
  <c r="H1869" i="2"/>
  <c r="H1159" i="2"/>
  <c r="H9" i="2"/>
  <c r="H2367" i="2"/>
  <c r="H1345" i="2"/>
  <c r="H1455" i="2"/>
  <c r="H212" i="2"/>
  <c r="H55" i="2"/>
  <c r="H439" i="2"/>
  <c r="H211" i="2"/>
  <c r="H1490" i="2"/>
  <c r="H345" i="2"/>
  <c r="H855" i="2"/>
  <c r="H292" i="2"/>
  <c r="H227" i="2"/>
  <c r="H255" i="2"/>
  <c r="G1771" i="2"/>
  <c r="H1771" i="2" s="1"/>
  <c r="H1591" i="2"/>
  <c r="H844" i="2"/>
  <c r="H900" i="2"/>
  <c r="H1810" i="2"/>
  <c r="H2461" i="2"/>
  <c r="H438" i="2"/>
  <c r="H96" i="2"/>
  <c r="H1243" i="2"/>
  <c r="H1182" i="2"/>
  <c r="H912" i="2"/>
  <c r="H1402" i="2"/>
  <c r="H1319" i="2"/>
  <c r="H1250" i="2"/>
  <c r="H54" i="2"/>
  <c r="H1977" i="2"/>
  <c r="H53" i="2"/>
  <c r="H1565" i="2"/>
  <c r="H2374" i="2"/>
  <c r="H2384" i="2"/>
  <c r="H1662" i="2"/>
  <c r="H1266" i="2"/>
  <c r="H911" i="2"/>
  <c r="H116" i="2"/>
  <c r="H2292" i="2"/>
  <c r="H2371" i="2"/>
  <c r="H2301" i="2"/>
  <c r="H1209" i="2"/>
  <c r="H1488" i="2"/>
  <c r="H2281" i="2"/>
  <c r="H816" i="2"/>
  <c r="H707" i="2"/>
  <c r="H52" i="2"/>
  <c r="H748" i="2"/>
  <c r="H2447" i="2"/>
  <c r="H1008" i="2"/>
  <c r="H1249" i="2"/>
  <c r="H132" i="2"/>
  <c r="H2259" i="2"/>
  <c r="H555" i="2"/>
  <c r="H961" i="2"/>
  <c r="H1331" i="2"/>
  <c r="H554" i="2"/>
  <c r="H2394" i="2"/>
  <c r="H1425" i="2"/>
  <c r="H394" i="2"/>
  <c r="H2426" i="2"/>
  <c r="H321" i="2"/>
  <c r="H494" i="2"/>
  <c r="H529" i="2"/>
  <c r="H31" i="2"/>
  <c r="H1907" i="2"/>
  <c r="H2064" i="2"/>
  <c r="H872" i="2"/>
  <c r="H747" i="2"/>
  <c r="G30" i="2"/>
  <c r="H30" i="2" s="1"/>
  <c r="H1517" i="2"/>
  <c r="H2357" i="2"/>
  <c r="H777" i="2"/>
  <c r="H890" i="2"/>
  <c r="H1371" i="2"/>
  <c r="G2399" i="2"/>
  <c r="H2399" i="2" s="1"/>
  <c r="H887" i="2"/>
  <c r="H1926" i="2"/>
  <c r="H542" i="2"/>
  <c r="H825" i="2"/>
  <c r="H666" i="2"/>
  <c r="H1193" i="2"/>
  <c r="H1069" i="2"/>
  <c r="H865" i="2"/>
  <c r="H2048" i="2"/>
  <c r="H29" i="2"/>
  <c r="H797" i="2"/>
  <c r="H2199" i="2"/>
  <c r="H2525" i="2"/>
  <c r="H1628" i="2"/>
  <c r="H2425" i="2"/>
  <c r="H291" i="2"/>
  <c r="H2460" i="2"/>
  <c r="G254" i="2"/>
  <c r="H254" i="2" s="1"/>
  <c r="H371" i="2"/>
  <c r="H2087" i="2"/>
  <c r="H226" i="2"/>
  <c r="H899" i="2"/>
  <c r="H1661" i="2"/>
  <c r="H2086" i="2"/>
  <c r="H1660" i="2"/>
  <c r="H1659" i="2"/>
  <c r="H971" i="2"/>
  <c r="H2085" i="2"/>
  <c r="H2190" i="2"/>
  <c r="H1658" i="2"/>
  <c r="H1158" i="2"/>
  <c r="H2031" i="2"/>
  <c r="H2117" i="2"/>
  <c r="H1344" i="2"/>
  <c r="H2144" i="2"/>
  <c r="H1302" i="2"/>
  <c r="H344" i="2"/>
  <c r="H724" i="2"/>
  <c r="H1131" i="2"/>
  <c r="H2143" i="2"/>
  <c r="H1809" i="2"/>
  <c r="H1798" i="2"/>
  <c r="H343" i="2"/>
  <c r="H2321" i="2"/>
  <c r="H1590" i="2"/>
  <c r="H1088" i="2"/>
  <c r="H1868" i="2"/>
  <c r="H1657" i="2"/>
  <c r="G1770" i="2"/>
  <c r="H1770" i="2" s="1"/>
  <c r="H1087" i="2"/>
  <c r="H1656" i="2"/>
  <c r="H2498" i="2"/>
  <c r="H1265" i="2"/>
  <c r="H1946" i="2"/>
  <c r="H1655" i="2"/>
  <c r="H1654" i="2"/>
  <c r="H2393" i="2"/>
  <c r="H405" i="2"/>
  <c r="H2497" i="2"/>
  <c r="H929" i="2"/>
  <c r="H1613" i="2"/>
  <c r="H1388" i="2"/>
  <c r="H621" i="2"/>
  <c r="H2418" i="2"/>
  <c r="H665" i="2"/>
  <c r="H2177" i="2"/>
  <c r="H1370" i="2"/>
  <c r="H681" i="2"/>
  <c r="H2496" i="2"/>
  <c r="H2434" i="2"/>
  <c r="H648" i="2"/>
  <c r="H2059" i="2"/>
  <c r="H489" i="2"/>
  <c r="H2116" i="2"/>
  <c r="H1264" i="2"/>
  <c r="H205" i="2"/>
  <c r="H2008" i="2"/>
  <c r="H1653" i="2"/>
  <c r="H172" i="2"/>
  <c r="H970" i="2"/>
  <c r="H2450" i="2"/>
  <c r="H776" i="2"/>
  <c r="H370" i="2"/>
  <c r="H290" i="2"/>
  <c r="H253" i="2"/>
  <c r="H1343" i="2"/>
  <c r="H342" i="2"/>
  <c r="H225" i="2"/>
  <c r="H1652" i="2"/>
  <c r="H1226" i="2"/>
  <c r="H1157" i="2"/>
  <c r="H1342" i="2"/>
  <c r="H805" i="2"/>
  <c r="H928" i="2"/>
  <c r="H2084" i="2"/>
  <c r="H854" i="2"/>
  <c r="H125" i="2"/>
  <c r="H746" i="2"/>
  <c r="H1516" i="2"/>
  <c r="H1588" i="2"/>
  <c r="H1058" i="2"/>
  <c r="H1867" i="2"/>
  <c r="H1612" i="2"/>
  <c r="H1769" i="2"/>
  <c r="H2459" i="2"/>
  <c r="G1824" i="2"/>
  <c r="H1824" i="2" s="1"/>
  <c r="H1564" i="2"/>
  <c r="H612" i="2"/>
  <c r="H28" i="2"/>
  <c r="H1651" i="2"/>
  <c r="H1130" i="2"/>
  <c r="H341" i="2"/>
  <c r="H513" i="2"/>
  <c r="H1007" i="2"/>
  <c r="H2373" i="2"/>
  <c r="H2383" i="2"/>
  <c r="H1650" i="2"/>
  <c r="H2212" i="2"/>
  <c r="H1544" i="2"/>
  <c r="H1068" i="2"/>
  <c r="H685" i="2"/>
  <c r="H437" i="2"/>
  <c r="H541" i="2"/>
  <c r="H1515" i="2"/>
  <c r="H475" i="2"/>
  <c r="H436" i="2"/>
  <c r="H573" i="2"/>
  <c r="H569" i="2"/>
  <c r="H169" i="2"/>
  <c r="H435" i="2"/>
  <c r="H713" i="2"/>
  <c r="H171" i="2"/>
  <c r="H320" i="2"/>
  <c r="H969" i="2"/>
  <c r="H572" i="2"/>
  <c r="H2083" i="2"/>
  <c r="H1192" i="2"/>
  <c r="H289" i="2"/>
  <c r="H252" i="2"/>
  <c r="H224" i="2"/>
  <c r="H775" i="2"/>
  <c r="H824" i="2"/>
  <c r="H2398" i="2"/>
  <c r="H2439" i="2"/>
  <c r="H910" i="2"/>
  <c r="H1341" i="2"/>
  <c r="H2058" i="2"/>
  <c r="H1956" i="2"/>
  <c r="H369" i="2"/>
  <c r="H2030" i="2"/>
  <c r="H1340" i="2"/>
  <c r="H8" i="2"/>
  <c r="H548" i="2"/>
  <c r="H1866" i="2"/>
  <c r="H397" i="2"/>
  <c r="H723" i="2"/>
  <c r="H1156" i="2"/>
  <c r="H2226" i="2"/>
  <c r="H1768" i="2"/>
  <c r="H1649" i="2"/>
  <c r="H1648" i="2"/>
  <c r="H1647" i="2"/>
  <c r="H480" i="2"/>
  <c r="H1646" i="2"/>
  <c r="H701" i="2"/>
  <c r="H1808" i="2"/>
  <c r="H1086" i="2"/>
  <c r="H898" i="2"/>
  <c r="H2320" i="2"/>
  <c r="H1028" i="2"/>
  <c r="H2458" i="2"/>
  <c r="H77" i="2"/>
  <c r="H2510" i="2"/>
  <c r="H2055" i="2"/>
  <c r="H76" i="2"/>
  <c r="H2300" i="2"/>
  <c r="H2299" i="2"/>
  <c r="H706" i="2"/>
  <c r="H51" i="2"/>
  <c r="H2291" i="2"/>
  <c r="H1563" i="2"/>
  <c r="H815" i="2"/>
  <c r="H434" i="2"/>
  <c r="H2280" i="2"/>
  <c r="H115" i="2"/>
  <c r="H2279" i="2"/>
  <c r="H553" i="2"/>
  <c r="H552" i="2"/>
  <c r="H114" i="2"/>
  <c r="H571" i="2"/>
  <c r="H1263" i="2"/>
  <c r="H1454" i="2"/>
  <c r="H2443" i="2"/>
  <c r="H745" i="2"/>
  <c r="H1576" i="2"/>
  <c r="H1129" i="2"/>
  <c r="H1645" i="2"/>
  <c r="H493" i="2"/>
  <c r="H532" i="2"/>
  <c r="H897" i="2"/>
  <c r="H531" i="2"/>
  <c r="H1916" i="2"/>
  <c r="H1925" i="2"/>
  <c r="H1644" i="2"/>
  <c r="H530" i="2"/>
  <c r="H827" i="2"/>
  <c r="H1945" i="2"/>
  <c r="H888" i="2"/>
  <c r="H2158" i="2"/>
  <c r="H647" i="2"/>
  <c r="H664" i="2"/>
  <c r="H87" i="2"/>
  <c r="H596" i="2"/>
  <c r="H1339" i="2"/>
  <c r="H2110" i="2"/>
  <c r="H1514" i="2"/>
  <c r="H927" i="2"/>
  <c r="H95" i="2"/>
  <c r="H1401" i="2"/>
  <c r="H1006" i="2"/>
  <c r="H1248" i="2"/>
  <c r="G1208" i="2"/>
  <c r="H1208" i="2" s="1"/>
  <c r="H1643" i="2"/>
  <c r="H1128" i="2"/>
  <c r="H1318" i="2"/>
  <c r="H909" i="2"/>
  <c r="H2126" i="2"/>
  <c r="H1898" i="2"/>
  <c r="H2125" i="2"/>
  <c r="H2082" i="2"/>
  <c r="H319" i="2"/>
  <c r="H926" i="2"/>
  <c r="H744" i="2"/>
  <c r="H1831" i="2"/>
  <c r="H968" i="2"/>
  <c r="H1897" i="2"/>
  <c r="H396" i="2"/>
  <c r="H340" i="2"/>
  <c r="H1830" i="2"/>
  <c r="H993" i="2"/>
  <c r="H1027" i="2"/>
  <c r="H908" i="2"/>
  <c r="H1207" i="2"/>
  <c r="H1225" i="2"/>
  <c r="H639" i="2"/>
  <c r="H1301" i="2"/>
  <c r="H2198" i="2"/>
  <c r="H796" i="2"/>
  <c r="H1543" i="2"/>
  <c r="H368" i="2"/>
  <c r="H1298" i="2"/>
  <c r="H1338" i="2"/>
  <c r="H288" i="2"/>
  <c r="H251" i="2"/>
  <c r="H223" i="2"/>
  <c r="H1206" i="2"/>
  <c r="H7" i="2"/>
  <c r="H1642" i="2"/>
  <c r="H1471" i="2"/>
  <c r="H1865" i="2"/>
  <c r="H620" i="2"/>
  <c r="H853" i="2"/>
  <c r="H1583" i="2"/>
  <c r="H1859" i="2"/>
  <c r="H2265" i="2"/>
  <c r="H1767" i="2"/>
  <c r="H2397" i="2"/>
  <c r="H2507" i="2"/>
  <c r="H479" i="2"/>
  <c r="H804" i="2"/>
  <c r="H2197" i="2"/>
  <c r="H1976" i="2"/>
  <c r="H2109" i="2"/>
  <c r="H2343" i="2"/>
  <c r="H1807" i="2"/>
  <c r="H2457" i="2"/>
  <c r="H1262" i="2"/>
  <c r="H836" i="2"/>
  <c r="H1424" i="2"/>
  <c r="H318" i="2"/>
  <c r="H357" i="2"/>
  <c r="H1806" i="2"/>
  <c r="H1582" i="2"/>
  <c r="H2157" i="2"/>
  <c r="H638" i="2"/>
  <c r="H141" i="2"/>
  <c r="H1513" i="2"/>
  <c r="H1286" i="2"/>
  <c r="H1067" i="2"/>
  <c r="H1805" i="2"/>
  <c r="H907" i="2"/>
  <c r="H1864" i="2"/>
  <c r="H6" i="2"/>
  <c r="H1641" i="2"/>
  <c r="H1640" i="2"/>
  <c r="H1004" i="2"/>
  <c r="H478" i="2"/>
  <c r="H1906" i="2"/>
  <c r="H1384" i="2"/>
  <c r="H2124" i="2"/>
  <c r="H2174" i="2"/>
  <c r="H317" i="2"/>
  <c r="H1766" i="2"/>
  <c r="H2043" i="2"/>
  <c r="H967" i="2"/>
  <c r="H1393" i="2"/>
  <c r="H1337" i="2"/>
  <c r="H966" i="2"/>
  <c r="H339" i="2"/>
  <c r="H1804" i="2"/>
  <c r="H1155" i="2"/>
  <c r="H404" i="2"/>
  <c r="H1803" i="2"/>
  <c r="H5" i="2"/>
  <c r="H250" i="2"/>
  <c r="H278" i="2"/>
  <c r="H1506" i="2"/>
  <c r="H222" i="2"/>
  <c r="H2456" i="2"/>
  <c r="H27" i="2"/>
  <c r="G1829" i="2"/>
  <c r="H1829" i="2" s="1"/>
  <c r="H433" i="2"/>
  <c r="H1975" i="2"/>
  <c r="H2029" i="2"/>
  <c r="H1974" i="2"/>
  <c r="H1973" i="2"/>
  <c r="H1972" i="2"/>
  <c r="H1971" i="2"/>
  <c r="H906" i="2"/>
  <c r="H1970" i="2"/>
  <c r="H1423" i="2"/>
  <c r="H1639" i="2"/>
  <c r="H403" i="2"/>
  <c r="H1894" i="2"/>
  <c r="H149" i="2"/>
  <c r="H1051" i="2"/>
  <c r="H1411" i="2"/>
  <c r="H1410" i="2"/>
  <c r="H774" i="2"/>
  <c r="H1512" i="2"/>
  <c r="H1953" i="2"/>
  <c r="G2156" i="2"/>
  <c r="H2156" i="2" s="1"/>
  <c r="H94" i="2"/>
  <c r="H1191" i="2"/>
  <c r="H1453" i="2"/>
  <c r="H1954" i="2"/>
  <c r="H4" i="2"/>
  <c r="H1828" i="2"/>
  <c r="H432" i="2"/>
  <c r="H526" i="2"/>
  <c r="H1470" i="2"/>
  <c r="H2176" i="2"/>
  <c r="G626" i="2"/>
  <c r="H626" i="2" s="1"/>
  <c r="H2225" i="2"/>
  <c r="H204" i="2"/>
  <c r="H1085" i="2"/>
  <c r="H1084" i="2"/>
  <c r="H1482" i="2"/>
  <c r="H1944" i="2"/>
  <c r="H646" i="2"/>
  <c r="H663" i="2"/>
  <c r="H1802" i="2"/>
  <c r="H2218" i="2"/>
  <c r="H1387" i="2"/>
  <c r="H684" i="2"/>
  <c r="H1627" i="2"/>
  <c r="H965" i="2"/>
  <c r="H743" i="2"/>
  <c r="H2081" i="2"/>
  <c r="H2196" i="2"/>
  <c r="H182" i="2"/>
  <c r="H1638" i="2"/>
  <c r="H1127" i="2"/>
  <c r="H896" i="2"/>
  <c r="H2080" i="2"/>
  <c r="H431" i="2"/>
  <c r="H1905" i="2"/>
  <c r="H849" i="2"/>
  <c r="H1542" i="2"/>
  <c r="H316" i="2"/>
  <c r="H1562" i="2"/>
  <c r="H1637" i="2"/>
  <c r="H1636" i="2"/>
  <c r="H430" i="2"/>
  <c r="H429" i="2"/>
  <c r="H603" i="2"/>
  <c r="H602" i="2"/>
  <c r="H1635" i="2"/>
  <c r="H1634" i="2"/>
  <c r="H2424" i="2"/>
  <c r="H50" i="2"/>
  <c r="H1026" i="2"/>
  <c r="H338" i="2"/>
  <c r="H1336" i="2"/>
  <c r="H742" i="2"/>
  <c r="G1154" i="2"/>
  <c r="H1154" i="2" s="1"/>
  <c r="H722" i="2"/>
  <c r="H964" i="2"/>
  <c r="H1383" i="2"/>
  <c r="H1400" i="2"/>
  <c r="G73" i="2"/>
  <c r="H73" i="2" s="1"/>
  <c r="H1190" i="2"/>
  <c r="H905" i="2"/>
  <c r="H474" i="2"/>
  <c r="H1863" i="2"/>
  <c r="H852" i="2"/>
  <c r="H611" i="2"/>
  <c r="H637" i="2"/>
  <c r="H2115" i="2"/>
  <c r="H249" i="2"/>
  <c r="H221" i="2"/>
  <c r="H287" i="2"/>
  <c r="H277" i="2"/>
  <c r="G1589" i="2"/>
  <c r="H1589" i="2" s="1"/>
  <c r="H1633" i="2"/>
  <c r="H428" i="2"/>
  <c r="H477" i="2"/>
  <c r="H521" i="2"/>
  <c r="G1765" i="2"/>
  <c r="H1765" i="2" s="1"/>
  <c r="G1827" i="2"/>
  <c r="G1848" i="2" s="1"/>
  <c r="H2455" i="2"/>
  <c r="H566" i="2"/>
  <c r="H843" i="2"/>
  <c r="H605" i="2"/>
  <c r="H604" i="2"/>
  <c r="H925" i="2"/>
  <c r="H2396" i="2"/>
  <c r="H842" i="2"/>
  <c r="H1850" i="2"/>
  <c r="H2319" i="2"/>
  <c r="H1561" i="2"/>
  <c r="H2441" i="2"/>
  <c r="H427" i="2"/>
  <c r="H1560" i="2"/>
  <c r="H402" i="2"/>
  <c r="H2348" i="2"/>
  <c r="H1422" i="2"/>
  <c r="H2047" i="2"/>
  <c r="H2046" i="2"/>
  <c r="H337" i="2"/>
  <c r="H2492" i="2"/>
  <c r="H492" i="2"/>
  <c r="H773" i="2"/>
  <c r="H720" i="2"/>
  <c r="H131" i="2"/>
  <c r="H1247" i="2"/>
  <c r="H1205" i="2"/>
  <c r="H1896" i="2"/>
  <c r="H1126" i="2"/>
  <c r="H363" i="2"/>
  <c r="G2745" i="1"/>
  <c r="G2740" i="1"/>
  <c r="G2733" i="1"/>
  <c r="G2725" i="1"/>
  <c r="G2710" i="1"/>
  <c r="G2680" i="1"/>
  <c r="G2671" i="1"/>
  <c r="G2661" i="1"/>
  <c r="G2652" i="1"/>
  <c r="G2644" i="1"/>
  <c r="G2635" i="1"/>
  <c r="G2626" i="1"/>
  <c r="G2599" i="1"/>
  <c r="G2592" i="1"/>
  <c r="G2580" i="1"/>
  <c r="G2365" i="2" l="1"/>
  <c r="G2419" i="2"/>
  <c r="G2482" i="2"/>
  <c r="G2246" i="2"/>
  <c r="G2275" i="2"/>
  <c r="G2317" i="2"/>
  <c r="G2340" i="2"/>
  <c r="G1608" i="2"/>
  <c r="G1796" i="2"/>
  <c r="G1825" i="2"/>
  <c r="G1937" i="2"/>
  <c r="G2141" i="2"/>
  <c r="G2169" i="2"/>
  <c r="G41" i="2"/>
  <c r="G74" i="2"/>
  <c r="G147" i="2"/>
  <c r="G164" i="2"/>
  <c r="G313" i="2"/>
  <c r="G592" i="2"/>
  <c r="G600" i="2"/>
  <c r="G635" i="2"/>
  <c r="G885" i="2"/>
  <c r="G991" i="2"/>
  <c r="G1082" i="2"/>
  <c r="G1177" i="2"/>
  <c r="G1223" i="2"/>
  <c r="G1296" i="2"/>
  <c r="G1368" i="2"/>
  <c r="G1468" i="2"/>
  <c r="E2264" i="3"/>
  <c r="H41" i="3"/>
  <c r="H1827" i="2"/>
  <c r="H2528" i="2" s="1"/>
  <c r="G2528" i="2" l="1"/>
  <c r="E2541" i="2" s="1"/>
  <c r="G2554" i="1"/>
  <c r="G2532" i="1"/>
  <c r="G2510" i="1"/>
  <c r="G2498" i="1"/>
  <c r="G2487" i="1"/>
  <c r="G2482" i="1"/>
  <c r="G2468" i="1"/>
  <c r="G2450" i="1"/>
  <c r="G2425" i="1"/>
  <c r="G2386" i="1"/>
  <c r="G2355" i="1"/>
  <c r="G2340" i="1"/>
  <c r="G2308" i="1"/>
  <c r="G2282" i="1"/>
  <c r="G2254" i="1"/>
  <c r="G2249" i="1"/>
  <c r="G2238" i="1"/>
  <c r="G2230" i="1"/>
  <c r="G2216" i="1"/>
  <c r="G2204" i="1"/>
  <c r="G2186" i="1"/>
  <c r="G2170" i="1"/>
  <c r="G2162" i="1"/>
  <c r="G2120" i="1"/>
  <c r="G2113" i="1"/>
  <c r="G2082" i="1"/>
  <c r="G2078" i="1"/>
  <c r="G2064" i="1"/>
  <c r="G2048" i="1"/>
  <c r="G2036" i="1"/>
  <c r="G2007" i="1"/>
  <c r="G747" i="1"/>
  <c r="G1737" i="1"/>
  <c r="G1723" i="1"/>
  <c r="G1658" i="1"/>
  <c r="G1630" i="1"/>
  <c r="G1612" i="1"/>
  <c r="G1596" i="1"/>
  <c r="G1571" i="1"/>
  <c r="G1556" i="1"/>
  <c r="G1547" i="1"/>
  <c r="G1488" i="1"/>
  <c r="G1455" i="1"/>
  <c r="G1448" i="1"/>
  <c r="G1440" i="1"/>
  <c r="G1430" i="1"/>
  <c r="G1417" i="1"/>
  <c r="G1400" i="1"/>
  <c r="G1360" i="1"/>
  <c r="G1312" i="1"/>
  <c r="G1306" i="1"/>
  <c r="G1289" i="1"/>
  <c r="G1244" i="1"/>
  <c r="G1234" i="1"/>
  <c r="G1196" i="1"/>
  <c r="G1167" i="1"/>
  <c r="G1155" i="1"/>
  <c r="G1146" i="1"/>
  <c r="G1136" i="1"/>
  <c r="G1120" i="1"/>
  <c r="G1086" i="1"/>
  <c r="G1111" i="1"/>
  <c r="G1071" i="1"/>
  <c r="G1015" i="1"/>
  <c r="G999" i="1"/>
  <c r="G958" i="1"/>
  <c r="G940" i="1"/>
  <c r="G931" i="1"/>
  <c r="G922" i="1"/>
  <c r="G911" i="1"/>
  <c r="G898" i="1"/>
  <c r="G876" i="1"/>
  <c r="G848" i="1"/>
  <c r="G821" i="1"/>
  <c r="G812" i="1"/>
  <c r="G803" i="1"/>
  <c r="G789" i="1"/>
  <c r="G782" i="1"/>
  <c r="G763" i="1"/>
  <c r="G756" i="1"/>
  <c r="G706" i="1"/>
  <c r="G677" i="1"/>
  <c r="G666" i="1"/>
  <c r="G657" i="1"/>
  <c r="G653" i="1"/>
  <c r="G603" i="1"/>
  <c r="G201" i="1"/>
  <c r="G580" i="1"/>
  <c r="G567" i="1"/>
  <c r="G558" i="1"/>
  <c r="G554" i="1"/>
  <c r="G539" i="1"/>
  <c r="G530" i="1"/>
  <c r="G520" i="1"/>
  <c r="G511" i="1"/>
  <c r="G497" i="1"/>
  <c r="G492" i="1"/>
  <c r="G468" i="1"/>
  <c r="G425" i="1"/>
  <c r="G420" i="1"/>
  <c r="G416" i="1"/>
  <c r="H418" i="1"/>
  <c r="H419" i="1"/>
  <c r="G412" i="1"/>
  <c r="G399" i="1"/>
  <c r="G395" i="1"/>
  <c r="G389" i="1"/>
  <c r="G351" i="1"/>
  <c r="G340" i="1"/>
  <c r="G231" i="1"/>
  <c r="G223" i="1"/>
  <c r="G215" i="1"/>
  <c r="G209" i="1"/>
  <c r="G189" i="1"/>
  <c r="G179" i="1"/>
  <c r="G151" i="1"/>
  <c r="G139" i="1"/>
  <c r="G116" i="1"/>
  <c r="G86" i="1"/>
  <c r="G79" i="1"/>
  <c r="G32" i="1"/>
  <c r="G6" i="1"/>
  <c r="H2747" i="1"/>
  <c r="H679" i="1"/>
  <c r="H2185" i="1"/>
  <c r="H2724" i="1"/>
  <c r="H2159" i="1"/>
  <c r="H745" i="1"/>
  <c r="H963" i="1"/>
  <c r="H746" i="1"/>
  <c r="H2095" i="1"/>
  <c r="H1899" i="1"/>
  <c r="H2579" i="1"/>
  <c r="H509" i="1"/>
  <c r="H1942" i="1"/>
  <c r="H1243" i="1"/>
  <c r="H2591" i="1"/>
  <c r="H1299" i="1"/>
  <c r="H2634" i="1"/>
  <c r="H150" i="1"/>
  <c r="H561" i="1"/>
  <c r="H1135" i="1"/>
  <c r="G2552" i="1"/>
  <c r="H2552" i="1" s="1"/>
  <c r="H1358" i="1"/>
  <c r="H1898" i="1"/>
  <c r="H2041" i="1"/>
  <c r="H1233" i="1"/>
  <c r="H1897" i="1"/>
  <c r="H337" i="1"/>
  <c r="H2354" i="1"/>
  <c r="H336" i="1"/>
  <c r="H1510" i="1"/>
  <c r="H1896" i="1"/>
  <c r="H2467" i="1"/>
  <c r="G1160" i="1"/>
  <c r="H1160" i="1" s="1"/>
  <c r="H625" i="1"/>
  <c r="H1157" i="1"/>
  <c r="H529" i="1"/>
  <c r="H1895" i="1"/>
  <c r="H1981" i="1"/>
  <c r="H1735" i="1"/>
  <c r="H225" i="1"/>
  <c r="H2449" i="1"/>
  <c r="H2281" i="1"/>
  <c r="H4" i="1"/>
  <c r="H167" i="1"/>
  <c r="H651" i="1"/>
  <c r="H2407" i="1"/>
  <c r="H705" i="1"/>
  <c r="H1894" i="1"/>
  <c r="H1070" i="1"/>
  <c r="H2307" i="1"/>
  <c r="H1110" i="1"/>
  <c r="H1014" i="1"/>
  <c r="H2052" i="1"/>
  <c r="H1629" i="1"/>
  <c r="H2248" i="1"/>
  <c r="H262" i="1"/>
  <c r="H1593" i="1"/>
  <c r="H387" i="1"/>
  <c r="H957" i="1"/>
  <c r="H2035" i="1"/>
  <c r="H1717" i="1"/>
  <c r="H1391" i="1"/>
  <c r="H293" i="1"/>
  <c r="H327" i="1"/>
  <c r="H1260" i="1"/>
  <c r="H1893" i="1"/>
  <c r="H1193" i="1"/>
  <c r="H1734" i="1"/>
  <c r="H847" i="1"/>
  <c r="H780" i="1"/>
  <c r="H910" i="1"/>
  <c r="H410" i="1"/>
  <c r="H1892" i="1"/>
  <c r="H1221" i="1"/>
  <c r="H1891" i="1"/>
  <c r="H1551" i="1"/>
  <c r="H2481" i="1"/>
  <c r="G1939" i="1"/>
  <c r="H1939" i="1" s="1"/>
  <c r="H1890" i="1"/>
  <c r="H2709" i="1"/>
  <c r="H349" i="1"/>
  <c r="H2625" i="1"/>
  <c r="H1693" i="1"/>
  <c r="G1980" i="1"/>
  <c r="H1980" i="1" s="1"/>
  <c r="H1889" i="1"/>
  <c r="H1888" i="1"/>
  <c r="H2560" i="1"/>
  <c r="H1145" i="1"/>
  <c r="H2497" i="1"/>
  <c r="H650" i="1"/>
  <c r="H137" i="1"/>
  <c r="H2486" i="1"/>
  <c r="H154" i="1"/>
  <c r="H897" i="1"/>
  <c r="H2158" i="1"/>
  <c r="H1887" i="1"/>
  <c r="H2496" i="1"/>
  <c r="H921" i="1"/>
  <c r="H2213" i="1"/>
  <c r="H873" i="1"/>
  <c r="H1192" i="1"/>
  <c r="H1334" i="1"/>
  <c r="H1655" i="1"/>
  <c r="H624" i="1"/>
  <c r="H1509" i="1"/>
  <c r="H61" i="1"/>
  <c r="H221" i="1"/>
  <c r="H2509" i="1"/>
  <c r="H602" i="1"/>
  <c r="H2670" i="1"/>
  <c r="H1399" i="1"/>
  <c r="G47" i="1"/>
  <c r="H47" i="1" s="1"/>
  <c r="H1069" i="1"/>
  <c r="H356" i="1"/>
  <c r="H1592" i="1"/>
  <c r="H1148" i="1"/>
  <c r="H1602" i="1"/>
  <c r="H998" i="1"/>
  <c r="H2101" i="1"/>
  <c r="G2353" i="1"/>
  <c r="H2353" i="1" s="1"/>
  <c r="H1553" i="1"/>
  <c r="H166" i="1"/>
  <c r="H1333" i="1"/>
  <c r="H113" i="1"/>
  <c r="H2385" i="1"/>
  <c r="H1068" i="1"/>
  <c r="H2384" i="1"/>
  <c r="H1527" i="1"/>
  <c r="H2651" i="1"/>
  <c r="H755" i="1"/>
  <c r="H744" i="1"/>
  <c r="H929" i="1"/>
  <c r="G2090" i="1"/>
  <c r="H2090" i="1" s="1"/>
  <c r="H199" i="1"/>
  <c r="H213" i="1"/>
  <c r="H2406" i="1"/>
  <c r="H1013" i="1"/>
  <c r="H649" i="1"/>
  <c r="H1601" i="1"/>
  <c r="H1109" i="1"/>
  <c r="H1279" i="1"/>
  <c r="H261" i="1"/>
  <c r="H1332" i="1"/>
  <c r="H704" i="1"/>
  <c r="H326" i="1"/>
  <c r="H292" i="1"/>
  <c r="H177" i="1"/>
  <c r="H2633" i="1"/>
  <c r="H1023" i="1"/>
  <c r="H1362" i="1"/>
  <c r="H490" i="1"/>
  <c r="H2422" i="1"/>
  <c r="H846" i="1"/>
  <c r="H1716" i="1"/>
  <c r="H2222" i="1"/>
  <c r="H1347" i="1"/>
  <c r="H1886" i="1"/>
  <c r="H2336" i="1"/>
  <c r="H1220" i="1"/>
  <c r="H2335" i="1"/>
  <c r="H386" i="1"/>
  <c r="H2034" i="1"/>
  <c r="H872" i="1"/>
  <c r="H1938" i="1"/>
  <c r="H2416" i="1"/>
  <c r="H409" i="1"/>
  <c r="H1692" i="1"/>
  <c r="H2708" i="1"/>
  <c r="H2624" i="1"/>
  <c r="H1508" i="1"/>
  <c r="H2531" i="1"/>
  <c r="H1979" i="1"/>
  <c r="H60" i="1"/>
  <c r="H2157" i="1"/>
  <c r="H385" i="1"/>
  <c r="H2732" i="1"/>
  <c r="H987" i="1"/>
  <c r="H348" i="1"/>
  <c r="H1076" i="1"/>
  <c r="H2466" i="1"/>
  <c r="H144" i="1"/>
  <c r="H1118" i="1"/>
  <c r="H743" i="1"/>
  <c r="H2723" i="1"/>
  <c r="H1995" i="1"/>
  <c r="G623" i="1"/>
  <c r="H623" i="1" s="1"/>
  <c r="H1298" i="1"/>
  <c r="H1414" i="1"/>
  <c r="H2452" i="1"/>
  <c r="H1067" i="1"/>
  <c r="H1885" i="1"/>
  <c r="H1733" i="1"/>
  <c r="H1526" i="1"/>
  <c r="H1591" i="1"/>
  <c r="H165" i="1"/>
  <c r="G2343" i="1"/>
  <c r="H2343" i="1" s="1"/>
  <c r="H1884" i="1"/>
  <c r="H2306" i="1"/>
  <c r="H605" i="1"/>
  <c r="H2305" i="1"/>
  <c r="H1439" i="1"/>
  <c r="H779" i="1"/>
  <c r="H2412" i="1"/>
  <c r="H871" i="1"/>
  <c r="H2168" i="1"/>
  <c r="H2421" i="1"/>
  <c r="H1012" i="1"/>
  <c r="H1691" i="1"/>
  <c r="H2372" i="1"/>
  <c r="H928" i="1"/>
  <c r="H1108" i="1"/>
  <c r="H2660" i="1"/>
  <c r="H1022" i="1"/>
  <c r="H2156" i="1"/>
  <c r="H896" i="1"/>
  <c r="H1883" i="1"/>
  <c r="H1390" i="1"/>
  <c r="H489" i="1"/>
  <c r="G1219" i="1"/>
  <c r="H1219" i="1" s="1"/>
  <c r="H2448" i="1"/>
  <c r="H2280" i="1"/>
  <c r="H1882" i="1"/>
  <c r="H909" i="1"/>
  <c r="H408" i="1"/>
  <c r="H2480" i="1"/>
  <c r="H1937" i="1"/>
  <c r="H2033" i="1"/>
  <c r="H1732" i="1"/>
  <c r="H2530" i="1"/>
  <c r="G1978" i="1"/>
  <c r="H1978" i="1" s="1"/>
  <c r="H2623" i="1"/>
  <c r="H2707" i="1"/>
  <c r="H291" i="1"/>
  <c r="H325" i="1"/>
  <c r="H260" i="1"/>
  <c r="H2731" i="1"/>
  <c r="H2650" i="1"/>
  <c r="H1881" i="1"/>
  <c r="H2538" i="1"/>
  <c r="H1085" i="1"/>
  <c r="H2590" i="1"/>
  <c r="H1357" i="1"/>
  <c r="H2465" i="1"/>
  <c r="H2578" i="1"/>
  <c r="H335" i="1"/>
  <c r="H347" i="1"/>
  <c r="H1422" i="1"/>
  <c r="H1066" i="1"/>
  <c r="H1288" i="1"/>
  <c r="H788" i="1"/>
  <c r="H1880" i="1"/>
  <c r="H1021" i="1"/>
  <c r="H2203" i="1"/>
  <c r="H1525" i="1"/>
  <c r="H2638" i="1"/>
  <c r="H1338" i="1"/>
  <c r="H1690" i="1"/>
  <c r="H2099" i="1"/>
  <c r="H1546" i="1"/>
  <c r="H956" i="1"/>
  <c r="H927" i="1"/>
  <c r="H1879" i="1"/>
  <c r="H1413" i="1"/>
  <c r="H2654" i="1"/>
  <c r="H2240" i="1"/>
  <c r="H2383" i="1"/>
  <c r="H741" i="1"/>
  <c r="H1600" i="1"/>
  <c r="H742" i="1"/>
  <c r="H2317" i="1"/>
  <c r="H1107" i="1"/>
  <c r="H1011" i="1"/>
  <c r="H259" i="1"/>
  <c r="H1065" i="1"/>
  <c r="H895" i="1"/>
  <c r="H324" i="1"/>
  <c r="H290" i="1"/>
  <c r="H1389" i="1"/>
  <c r="H1878" i="1"/>
  <c r="H1877" i="1"/>
  <c r="H2279" i="1"/>
  <c r="H703" i="1"/>
  <c r="H845" i="1"/>
  <c r="H2405" i="1"/>
  <c r="H1191" i="1"/>
  <c r="H51" i="1"/>
  <c r="H63" i="1"/>
  <c r="H2637" i="1"/>
  <c r="H59" i="1"/>
  <c r="H2032" i="1"/>
  <c r="H1715" i="1"/>
  <c r="H488" i="1"/>
  <c r="H870" i="1"/>
  <c r="H820" i="1"/>
  <c r="H1339" i="1"/>
  <c r="H1936" i="1"/>
  <c r="G1218" i="1"/>
  <c r="H1218" i="1" s="1"/>
  <c r="H2706" i="1"/>
  <c r="H2622" i="1"/>
  <c r="G1977" i="1"/>
  <c r="H1977" i="1" s="1"/>
  <c r="H1876" i="1"/>
  <c r="H811" i="1"/>
  <c r="H1654" i="1"/>
  <c r="H2233" i="1"/>
  <c r="H73" i="1"/>
  <c r="H2495" i="1"/>
  <c r="H2485" i="1"/>
  <c r="H58" i="1"/>
  <c r="H2508" i="1"/>
  <c r="H920" i="1"/>
  <c r="H2669" i="1"/>
  <c r="H136" i="1"/>
  <c r="H601" i="1"/>
  <c r="H575" i="1"/>
  <c r="H461" i="1"/>
  <c r="H1190" i="1"/>
  <c r="H600" i="1"/>
  <c r="H220" i="1"/>
  <c r="H1590" i="1"/>
  <c r="H982" i="1"/>
  <c r="H986" i="1"/>
  <c r="H487" i="1"/>
  <c r="H1064" i="1"/>
  <c r="H740" i="1"/>
  <c r="H1545" i="1"/>
  <c r="H1287" i="1"/>
  <c r="H1412" i="1"/>
  <c r="H656" i="1"/>
  <c r="H739" i="1"/>
  <c r="H2447" i="1"/>
  <c r="H2184" i="1"/>
  <c r="H1286" i="1"/>
  <c r="H78" i="1"/>
  <c r="H1232" i="1"/>
  <c r="H149" i="1"/>
  <c r="H3" i="1"/>
  <c r="H2" i="1"/>
  <c r="H1875" i="1"/>
  <c r="H52" i="1"/>
  <c r="H508" i="1"/>
  <c r="H1356" i="1"/>
  <c r="H1134" i="1"/>
  <c r="H1133" i="1"/>
  <c r="H528" i="1"/>
  <c r="H1189" i="1"/>
  <c r="H1297" i="1"/>
  <c r="H1524" i="1"/>
  <c r="H2316" i="1"/>
  <c r="H648" i="1"/>
  <c r="H802" i="1"/>
  <c r="H112" i="1"/>
  <c r="H2529" i="1"/>
  <c r="H2063" i="1"/>
  <c r="H1278" i="1"/>
  <c r="H2371" i="1"/>
  <c r="H2040" i="1"/>
  <c r="H1106" i="1"/>
  <c r="H1296" i="1"/>
  <c r="H258" i="1"/>
  <c r="H1689" i="1"/>
  <c r="H553" i="1"/>
  <c r="H423" i="1"/>
  <c r="H1259" i="1"/>
  <c r="H142" i="1"/>
  <c r="H1010" i="1"/>
  <c r="H334" i="1"/>
  <c r="H8" i="1"/>
  <c r="H1258" i="1"/>
  <c r="H1217" i="1"/>
  <c r="H2404" i="1"/>
  <c r="H1117" i="1"/>
  <c r="H1599" i="1"/>
  <c r="H778" i="1"/>
  <c r="H2464" i="1"/>
  <c r="G1994" i="1"/>
  <c r="H1994" i="1" s="1"/>
  <c r="H1388" i="1"/>
  <c r="H702" i="1"/>
  <c r="H384" i="1"/>
  <c r="H323" i="1"/>
  <c r="H289" i="1"/>
  <c r="H2076" i="1"/>
  <c r="H2278" i="1"/>
  <c r="H1346" i="1"/>
  <c r="H2190" i="1"/>
  <c r="H407" i="1"/>
  <c r="H2221" i="1"/>
  <c r="H1976" i="1"/>
  <c r="H2031" i="1"/>
  <c r="H486" i="1"/>
  <c r="H844" i="1"/>
  <c r="H2722" i="1"/>
  <c r="H908" i="1"/>
  <c r="H584" i="1"/>
  <c r="H1714" i="1"/>
  <c r="H1713" i="1"/>
  <c r="H1935" i="1"/>
  <c r="H1874" i="1"/>
  <c r="H801" i="1"/>
  <c r="H2594" i="1"/>
  <c r="H1487" i="1"/>
  <c r="H622" i="1"/>
  <c r="H1077" i="1"/>
  <c r="H1873" i="1"/>
  <c r="H934" i="1"/>
  <c r="H533" i="1"/>
  <c r="H2202" i="1"/>
  <c r="H2551" i="1"/>
  <c r="G2679" i="1"/>
  <c r="H2679" i="1" s="1"/>
  <c r="H621" i="1"/>
  <c r="H2334" i="1"/>
  <c r="H2247" i="1"/>
  <c r="H1063" i="1"/>
  <c r="H2721" i="1"/>
  <c r="H1872" i="1"/>
  <c r="H2009" i="1"/>
  <c r="H955" i="1"/>
  <c r="H1934" i="1"/>
  <c r="H1242" i="1"/>
  <c r="H1387" i="1"/>
  <c r="H1933" i="1"/>
  <c r="H1731" i="1"/>
  <c r="H1216" i="1"/>
  <c r="H1712" i="1"/>
  <c r="H869" i="1"/>
  <c r="H1073" i="1"/>
  <c r="H1386" i="1"/>
  <c r="H2315" i="1"/>
  <c r="H1871" i="1"/>
  <c r="H1870" i="1"/>
  <c r="H2212" i="1"/>
  <c r="H1621" i="1"/>
  <c r="H1105" i="1"/>
  <c r="G1975" i="1"/>
  <c r="H1975" i="1" s="1"/>
  <c r="H664" i="1"/>
  <c r="H2370" i="1"/>
  <c r="H1104" i="1"/>
  <c r="H1589" i="1"/>
  <c r="H2155" i="1"/>
  <c r="H322" i="1"/>
  <c r="H288" i="1"/>
  <c r="H257" i="1"/>
  <c r="H1869" i="1"/>
  <c r="H406" i="1"/>
  <c r="H1974" i="1"/>
  <c r="H519" i="1"/>
  <c r="H532" i="1"/>
  <c r="H1868" i="1"/>
  <c r="H2154" i="1"/>
  <c r="H141" i="1"/>
  <c r="H2490" i="1"/>
  <c r="G46" i="1"/>
  <c r="H46" i="1" s="1"/>
  <c r="H1454" i="1"/>
  <c r="H1688" i="1"/>
  <c r="H894" i="1"/>
  <c r="H2153" i="1"/>
  <c r="H2152" i="1"/>
  <c r="H2151" i="1"/>
  <c r="H2150" i="1"/>
  <c r="H2149" i="1"/>
  <c r="H2148" i="1"/>
  <c r="H1241" i="1"/>
  <c r="H1973" i="1"/>
  <c r="H111" i="1"/>
  <c r="H2147" i="1"/>
  <c r="H460" i="1"/>
  <c r="H2100" i="1"/>
  <c r="H777" i="1"/>
  <c r="H981" i="1"/>
  <c r="H2446" i="1"/>
  <c r="H663" i="1"/>
  <c r="H2382" i="1"/>
  <c r="H1531" i="1"/>
  <c r="H485" i="1"/>
  <c r="H2720" i="1"/>
  <c r="H738" i="1"/>
  <c r="H737" i="1"/>
  <c r="H754" i="1"/>
  <c r="H1523" i="1"/>
  <c r="H1188" i="1"/>
  <c r="H1867" i="1"/>
  <c r="H459" i="1"/>
  <c r="H962" i="1"/>
  <c r="H1866" i="1"/>
  <c r="H1009" i="1"/>
  <c r="G2220" i="1"/>
  <c r="H2220" i="1" s="1"/>
  <c r="H1240" i="1"/>
  <c r="G1215" i="1"/>
  <c r="H1215" i="1" s="1"/>
  <c r="H1865" i="1"/>
  <c r="H926" i="1"/>
  <c r="H2659" i="1"/>
  <c r="H2445" i="1"/>
  <c r="H321" i="1"/>
  <c r="H287" i="1"/>
  <c r="H256" i="1"/>
  <c r="H1864" i="1"/>
  <c r="H484" i="1"/>
  <c r="H229" i="1"/>
  <c r="H1385" i="1"/>
  <c r="H2403" i="1"/>
  <c r="H1687" i="1"/>
  <c r="H2062" i="1"/>
  <c r="H383" i="1"/>
  <c r="H2277" i="1"/>
  <c r="H1103" i="1"/>
  <c r="H1711" i="1"/>
  <c r="H1993" i="1"/>
  <c r="H483" i="1"/>
  <c r="H2528" i="1"/>
  <c r="H1144" i="1"/>
  <c r="G1932" i="1"/>
  <c r="H1932" i="1" s="1"/>
  <c r="H2237" i="1"/>
  <c r="H1149" i="1"/>
  <c r="H796" i="1"/>
  <c r="H795" i="1"/>
  <c r="H2369" i="1"/>
  <c r="H1062" i="1"/>
  <c r="H907" i="1"/>
  <c r="H1863" i="1"/>
  <c r="H843" i="1"/>
  <c r="H2030" i="1"/>
  <c r="G2705" i="1"/>
  <c r="H2705" i="1" s="1"/>
  <c r="H2621" i="1"/>
  <c r="H2527" i="1"/>
  <c r="H355" i="1"/>
  <c r="H620" i="1"/>
  <c r="H1257" i="1"/>
  <c r="H1633" i="1"/>
  <c r="H1116" i="1"/>
  <c r="H1862" i="1"/>
  <c r="H1632" i="1"/>
  <c r="H1132" i="1"/>
  <c r="H1355" i="1"/>
  <c r="H1061" i="1"/>
  <c r="H1686" i="1"/>
  <c r="H1861" i="1"/>
  <c r="H1486" i="1"/>
  <c r="H1972" i="1"/>
  <c r="H1533" i="1"/>
  <c r="H2046" i="1"/>
  <c r="H1532" i="1"/>
  <c r="H507" i="1"/>
  <c r="H2577" i="1"/>
  <c r="H2586" i="1"/>
  <c r="H1903" i="1"/>
  <c r="H1231" i="1"/>
  <c r="H2463" i="1"/>
  <c r="H1295" i="1"/>
  <c r="H1187" i="1"/>
  <c r="H2730" i="1"/>
  <c r="H2567" i="1"/>
  <c r="H164" i="1"/>
  <c r="H1992" i="1"/>
  <c r="H538" i="1"/>
  <c r="H1860" i="1"/>
  <c r="H1859" i="1"/>
  <c r="H619" i="1"/>
  <c r="H1858" i="1"/>
  <c r="H1008" i="1"/>
  <c r="H1186" i="1"/>
  <c r="H1159" i="1"/>
  <c r="H1540" i="1"/>
  <c r="H753" i="1"/>
  <c r="H2526" i="1"/>
  <c r="H930" i="1"/>
  <c r="H735" i="1"/>
  <c r="H736" i="1"/>
  <c r="H2420" i="1"/>
  <c r="G2089" i="1"/>
  <c r="H2089" i="1" s="1"/>
  <c r="H1857" i="1"/>
  <c r="H458" i="1"/>
  <c r="H2094" i="1"/>
  <c r="H1856" i="1"/>
  <c r="H2183" i="1"/>
  <c r="H662" i="1"/>
  <c r="H1020" i="1"/>
  <c r="H842" i="1"/>
  <c r="H1855" i="1"/>
  <c r="H868" i="1"/>
  <c r="H1710" i="1"/>
  <c r="H1854" i="1"/>
  <c r="H2444" i="1"/>
  <c r="H527" i="1"/>
  <c r="H1853" i="1"/>
  <c r="H1852" i="1"/>
  <c r="H457" i="1"/>
  <c r="H2304" i="1"/>
  <c r="H1256" i="1"/>
  <c r="H2259" i="1"/>
  <c r="H2402" i="1"/>
  <c r="H1277" i="1"/>
  <c r="H1730" i="1"/>
  <c r="H893" i="1"/>
  <c r="H647" i="1"/>
  <c r="H954" i="1"/>
  <c r="H30" i="1"/>
  <c r="H405" i="1"/>
  <c r="H2401" i="1"/>
  <c r="H980" i="1"/>
  <c r="H1214" i="1"/>
  <c r="H456" i="1"/>
  <c r="H776" i="1"/>
  <c r="H1570" i="1"/>
  <c r="G1384" i="1"/>
  <c r="H1384" i="1" s="1"/>
  <c r="H382" i="1"/>
  <c r="H2288" i="1"/>
  <c r="G1931" i="1"/>
  <c r="H1931" i="1" s="1"/>
  <c r="H2479" i="1"/>
  <c r="H1536" i="1"/>
  <c r="H2201" i="1"/>
  <c r="H1102" i="1"/>
  <c r="H1851" i="1"/>
  <c r="H2704" i="1"/>
  <c r="H775" i="1"/>
  <c r="H939" i="1"/>
  <c r="H2029" i="1"/>
  <c r="H2314" i="1"/>
  <c r="H1060" i="1"/>
  <c r="H560" i="1"/>
  <c r="H286" i="1"/>
  <c r="H320" i="1"/>
  <c r="H255" i="1"/>
  <c r="H2620" i="1"/>
  <c r="G1971" i="1"/>
  <c r="H1971" i="1" s="1"/>
  <c r="H2507" i="1"/>
  <c r="H892" i="1"/>
  <c r="H1850" i="1"/>
  <c r="H2200" i="1"/>
  <c r="H599" i="1"/>
  <c r="H2098" i="1"/>
  <c r="H135" i="1"/>
  <c r="H1485" i="1"/>
  <c r="H1849" i="1"/>
  <c r="H2649" i="1"/>
  <c r="H198" i="1"/>
  <c r="H45" i="1"/>
  <c r="H455" i="1"/>
  <c r="H1848" i="1"/>
  <c r="H810" i="1"/>
  <c r="H2494" i="1"/>
  <c r="H2566" i="1"/>
  <c r="H919" i="1"/>
  <c r="H62" i="1"/>
  <c r="H64" i="1"/>
  <c r="H2668" i="1"/>
  <c r="H1491" i="1"/>
  <c r="H1653" i="1"/>
  <c r="H618" i="1"/>
  <c r="H867" i="1"/>
  <c r="H1534" i="1"/>
  <c r="H1847" i="1"/>
  <c r="H598" i="1"/>
  <c r="H1970" i="1"/>
  <c r="H2546" i="1"/>
  <c r="H597" i="1"/>
  <c r="H617" i="1"/>
  <c r="H2648" i="1"/>
  <c r="H1846" i="1"/>
  <c r="H212" i="1"/>
  <c r="H2215" i="1"/>
  <c r="H866" i="1"/>
  <c r="H1845" i="1"/>
  <c r="H1101" i="1"/>
  <c r="H1663" i="1"/>
  <c r="H526" i="1"/>
  <c r="H233" i="1"/>
  <c r="H2097" i="1"/>
  <c r="H1844" i="1"/>
  <c r="H2411" i="1"/>
  <c r="H2719" i="1"/>
  <c r="H2632" i="1"/>
  <c r="H734" i="1"/>
  <c r="H646" i="1"/>
  <c r="H2424" i="1"/>
  <c r="H675" i="1"/>
  <c r="H537" i="1"/>
  <c r="H1843" i="1"/>
  <c r="H454" i="1"/>
  <c r="H2333" i="1"/>
  <c r="H346" i="1"/>
  <c r="H2619" i="1"/>
  <c r="H1507" i="1"/>
  <c r="H2744" i="1"/>
  <c r="H1007" i="1"/>
  <c r="G636" i="1"/>
  <c r="H636" i="1" s="1"/>
  <c r="G635" i="1"/>
  <c r="H635" i="1" s="1"/>
  <c r="H701" i="1"/>
  <c r="H815" i="1"/>
  <c r="H1383" i="1"/>
  <c r="H1019" i="1"/>
  <c r="H2339" i="1"/>
  <c r="H2332" i="1"/>
  <c r="H453" i="1"/>
  <c r="H381" i="1"/>
  <c r="H29" i="1"/>
  <c r="H319" i="1"/>
  <c r="H1842" i="1"/>
  <c r="H285" i="1"/>
  <c r="G2342" i="1"/>
  <c r="H2342" i="1" s="1"/>
  <c r="H1841" i="1"/>
  <c r="H2028" i="1"/>
  <c r="H1213" i="1"/>
  <c r="H2262" i="1"/>
  <c r="H1709" i="1"/>
  <c r="H1930" i="1"/>
  <c r="H2525" i="1"/>
  <c r="H1652" i="1"/>
  <c r="H1969" i="1"/>
  <c r="H2703" i="1"/>
  <c r="H1059" i="1"/>
  <c r="H1615" i="1"/>
  <c r="H1840" i="1"/>
  <c r="H534" i="1"/>
  <c r="H1484" i="1"/>
  <c r="H1285" i="1"/>
  <c r="G1421" i="1"/>
  <c r="H1421" i="1" s="1"/>
  <c r="H518" i="1"/>
  <c r="H1153" i="1"/>
  <c r="H2045" i="1"/>
  <c r="H628" i="1"/>
  <c r="H2219" i="1"/>
  <c r="H2576" i="1"/>
  <c r="H2585" i="1"/>
  <c r="H114" i="1"/>
  <c r="H1416" i="1"/>
  <c r="H1331" i="1"/>
  <c r="H732" i="1"/>
  <c r="H733" i="1"/>
  <c r="H2618" i="1"/>
  <c r="H2462" i="1"/>
  <c r="G634" i="1"/>
  <c r="H634" i="1" s="1"/>
  <c r="H398" i="1"/>
  <c r="H925" i="1"/>
  <c r="H2729" i="1"/>
  <c r="H1839" i="1"/>
  <c r="H1739" i="1"/>
  <c r="H1255" i="1"/>
  <c r="H2718" i="1"/>
  <c r="H1382" i="1"/>
  <c r="H1294" i="1"/>
  <c r="H1254" i="1"/>
  <c r="H1721" i="1"/>
  <c r="H2167" i="1"/>
  <c r="H1453" i="1"/>
  <c r="H2303" i="1"/>
  <c r="H1429" i="1"/>
  <c r="H452" i="1"/>
  <c r="H1605" i="1"/>
  <c r="G1522" i="1"/>
  <c r="H1522" i="1" s="1"/>
  <c r="H1685" i="1"/>
  <c r="H570" i="1"/>
  <c r="H1018" i="1"/>
  <c r="H1276" i="1"/>
  <c r="H1588" i="1"/>
  <c r="H1381" i="1"/>
  <c r="H2211" i="1"/>
  <c r="H300" i="1"/>
  <c r="H1100" i="1"/>
  <c r="H254" i="1"/>
  <c r="H924" i="1"/>
  <c r="H2658" i="1"/>
  <c r="H774" i="1"/>
  <c r="H1838" i="1"/>
  <c r="H979" i="1"/>
  <c r="H997" i="1"/>
  <c r="H2061" i="1"/>
  <c r="H2400" i="1"/>
  <c r="H700" i="1"/>
  <c r="H1991" i="1"/>
  <c r="H953" i="1"/>
  <c r="H1212" i="1"/>
  <c r="H891" i="1"/>
  <c r="H841" i="1"/>
  <c r="H2443" i="1"/>
  <c r="H2415" i="1"/>
  <c r="H1708" i="1"/>
  <c r="G68" i="1"/>
  <c r="H68" i="1" s="1"/>
  <c r="H380" i="1"/>
  <c r="H2478" i="1"/>
  <c r="H1185" i="1"/>
  <c r="H865" i="1"/>
  <c r="H906" i="1"/>
  <c r="H2368" i="1"/>
  <c r="H2258" i="1"/>
  <c r="H2119" i="1"/>
  <c r="H284" i="1"/>
  <c r="H2027" i="1"/>
  <c r="H578" i="1"/>
  <c r="H1929" i="1"/>
  <c r="H2702" i="1"/>
  <c r="H207" i="1"/>
  <c r="H1058" i="1"/>
  <c r="H1968" i="1"/>
  <c r="H1651" i="1"/>
  <c r="H2253" i="1"/>
  <c r="H1483" i="1"/>
  <c r="H1143" i="1"/>
  <c r="H762" i="1"/>
  <c r="H1506" i="1"/>
  <c r="H1650" i="1"/>
  <c r="H1549" i="1"/>
  <c r="H1330" i="1"/>
  <c r="H2038" i="1"/>
  <c r="H1837" i="1"/>
  <c r="H944" i="1"/>
  <c r="H197" i="1"/>
  <c r="H1184" i="1"/>
  <c r="H2442" i="1"/>
  <c r="H451" i="1"/>
  <c r="H1084" i="1"/>
  <c r="H1083" i="1"/>
  <c r="H2461" i="1"/>
  <c r="H148" i="1"/>
  <c r="H1354" i="1"/>
  <c r="H450" i="1"/>
  <c r="H787" i="1"/>
  <c r="H449" i="1"/>
  <c r="H1275" i="1"/>
  <c r="H1006" i="1"/>
  <c r="H1239" i="1"/>
  <c r="H2743" i="1"/>
  <c r="H1836" i="1"/>
  <c r="H1521" i="1"/>
  <c r="H1057" i="1"/>
  <c r="H655" i="1"/>
  <c r="H361" i="1"/>
  <c r="H699" i="1"/>
  <c r="H318" i="1"/>
  <c r="H566" i="1"/>
  <c r="H253" i="1"/>
  <c r="H283" i="1"/>
  <c r="H482" i="1"/>
  <c r="H2399" i="1"/>
  <c r="H2414" i="1"/>
  <c r="H379" i="1"/>
  <c r="H840" i="1"/>
  <c r="H1707" i="1"/>
  <c r="H2617" i="1"/>
  <c r="H1990" i="1"/>
  <c r="H890" i="1"/>
  <c r="H819" i="1"/>
  <c r="H1411" i="1"/>
  <c r="H2182" i="1"/>
  <c r="H525" i="1"/>
  <c r="H2381" i="1"/>
  <c r="H1539" i="1"/>
  <c r="H2276" i="1"/>
  <c r="H481" i="1"/>
  <c r="H2199" i="1"/>
  <c r="H1928" i="1"/>
  <c r="H1835" i="1"/>
  <c r="H1834" i="1"/>
  <c r="H2026" i="1"/>
  <c r="H1661" i="1"/>
  <c r="H1833" i="1"/>
  <c r="H1587" i="1"/>
  <c r="H163" i="1"/>
  <c r="H1211" i="1"/>
  <c r="H1832" i="1"/>
  <c r="H2701" i="1"/>
  <c r="H2181" i="1"/>
  <c r="H1329" i="1"/>
  <c r="H393" i="1"/>
  <c r="H1831" i="1"/>
  <c r="H574" i="1"/>
  <c r="H1056" i="1"/>
  <c r="H616" i="1"/>
  <c r="H1482" i="1"/>
  <c r="H809" i="1"/>
  <c r="H134" i="1"/>
  <c r="H133" i="1"/>
  <c r="H1649" i="1"/>
  <c r="H1569" i="1"/>
  <c r="H2506" i="1"/>
  <c r="H978" i="1"/>
  <c r="H864" i="1"/>
  <c r="H2541" i="1"/>
  <c r="H1586" i="1"/>
  <c r="H596" i="1"/>
  <c r="G2352" i="1"/>
  <c r="H2352" i="1" s="1"/>
  <c r="H2359" i="1"/>
  <c r="H595" i="1"/>
  <c r="H1505" i="1"/>
  <c r="H77" i="1"/>
  <c r="H82" i="1"/>
  <c r="H1830" i="1"/>
  <c r="H1282" i="1"/>
  <c r="H524" i="1"/>
  <c r="H186" i="1"/>
  <c r="H2484" i="1"/>
  <c r="H918" i="1"/>
  <c r="H110" i="1"/>
  <c r="H1166" i="1"/>
  <c r="H2441" i="1"/>
  <c r="H1131" i="1"/>
  <c r="H2075" i="1"/>
  <c r="H2524" i="1"/>
  <c r="H2657" i="1"/>
  <c r="H1353" i="1"/>
  <c r="H2039" i="1"/>
  <c r="H2460" i="1"/>
  <c r="H1230" i="1"/>
  <c r="H698" i="1"/>
  <c r="H1183" i="1"/>
  <c r="H109" i="1"/>
  <c r="H1115" i="1"/>
  <c r="H552" i="1"/>
  <c r="H2246" i="1"/>
  <c r="H2210" i="1"/>
  <c r="H506" i="1"/>
  <c r="H1829" i="1"/>
  <c r="H1684" i="1"/>
  <c r="H1305" i="1"/>
  <c r="H1099" i="1"/>
  <c r="H1253" i="1"/>
  <c r="H1438" i="1"/>
  <c r="H1274" i="1"/>
  <c r="H1434" i="1"/>
  <c r="H1520" i="1"/>
  <c r="H1380" i="1"/>
  <c r="H252" i="1"/>
  <c r="H1252" i="1"/>
  <c r="G2643" i="1"/>
  <c r="H2643" i="1" s="1"/>
  <c r="H1410" i="1"/>
  <c r="H2398" i="1"/>
  <c r="H752" i="1"/>
  <c r="H952" i="1"/>
  <c r="H731" i="1"/>
  <c r="H480" i="1"/>
  <c r="H730" i="1"/>
  <c r="H2523" i="1"/>
  <c r="H1927" i="1"/>
  <c r="H378" i="1"/>
  <c r="H839" i="1"/>
  <c r="H282" i="1"/>
  <c r="H317" i="1"/>
  <c r="H1926" i="1"/>
  <c r="H1568" i="1"/>
  <c r="H2338" i="1"/>
  <c r="H1481" i="1"/>
  <c r="H2275" i="1"/>
  <c r="H2198" i="1"/>
  <c r="H1402" i="1"/>
  <c r="H863" i="1"/>
  <c r="H1182" i="1"/>
  <c r="H1005" i="1"/>
  <c r="H2367" i="1"/>
  <c r="H2477" i="1"/>
  <c r="H2616" i="1"/>
  <c r="H1828" i="1"/>
  <c r="H2717" i="1"/>
  <c r="H1706" i="1"/>
  <c r="H1729" i="1"/>
  <c r="H1055" i="1"/>
  <c r="H2700" i="1"/>
  <c r="H28" i="1"/>
  <c r="G1967" i="1"/>
  <c r="H1967" i="1" s="1"/>
  <c r="H1328" i="1"/>
  <c r="H551" i="1"/>
  <c r="H933" i="1"/>
  <c r="H2006" i="1"/>
  <c r="H2060" i="1"/>
  <c r="H1966" i="1"/>
  <c r="H2440" i="1"/>
  <c r="H1648" i="1"/>
  <c r="H1480" i="1"/>
  <c r="H108" i="1"/>
  <c r="H2084" i="1"/>
  <c r="H196" i="1"/>
  <c r="H1504" i="1"/>
  <c r="H2302" i="1"/>
  <c r="H1459" i="1"/>
  <c r="H838" i="1"/>
  <c r="H2025" i="1"/>
  <c r="H1925" i="1"/>
  <c r="H905" i="1"/>
  <c r="H1585" i="1"/>
  <c r="H2337" i="1"/>
  <c r="H1379" i="1"/>
  <c r="H645" i="1"/>
  <c r="H2366" i="1"/>
  <c r="H1098" i="1"/>
  <c r="H1683" i="1"/>
  <c r="H2197" i="1"/>
  <c r="H27" i="1"/>
  <c r="H661" i="1"/>
  <c r="H2699" i="1"/>
  <c r="H697" i="1"/>
  <c r="H281" i="1"/>
  <c r="H316" i="1"/>
  <c r="H251" i="1"/>
  <c r="H299" i="1"/>
  <c r="H1567" i="1"/>
  <c r="H1378" i="1"/>
  <c r="H1965" i="1"/>
  <c r="H107" i="1"/>
  <c r="H2146" i="1"/>
  <c r="H2145" i="1"/>
  <c r="H2144" i="1"/>
  <c r="H1827" i="1"/>
  <c r="H1479" i="1"/>
  <c r="H1826" i="1"/>
  <c r="H2287" i="1"/>
  <c r="H404" i="1"/>
  <c r="H2678" i="1"/>
  <c r="H1682" i="1"/>
  <c r="H1825" i="1"/>
  <c r="H1964" i="1"/>
  <c r="H1238" i="1"/>
  <c r="H2439" i="1"/>
  <c r="G354" i="1"/>
  <c r="H354" i="1" s="1"/>
  <c r="H1273" i="1"/>
  <c r="H2522" i="1"/>
  <c r="H517" i="1"/>
  <c r="H1452" i="1"/>
  <c r="H1824" i="1"/>
  <c r="H2642" i="1"/>
  <c r="H448" i="1"/>
  <c r="H889" i="1"/>
  <c r="H447" i="1"/>
  <c r="H862" i="1"/>
  <c r="G977" i="1"/>
  <c r="H977" i="1" s="1"/>
  <c r="H773" i="1"/>
  <c r="H1584" i="1"/>
  <c r="H1503" i="1"/>
  <c r="H696" i="1"/>
  <c r="H1437" i="1"/>
  <c r="H2656" i="1"/>
  <c r="H2716" i="1"/>
  <c r="H1036" i="1"/>
  <c r="H1681" i="1"/>
  <c r="H377" i="1"/>
  <c r="H2365" i="1"/>
  <c r="H1097" i="1"/>
  <c r="H2209" i="1"/>
  <c r="H2024" i="1"/>
  <c r="H2229" i="1"/>
  <c r="H728" i="1"/>
  <c r="H2274" i="1"/>
  <c r="H2180" i="1"/>
  <c r="H479" i="1"/>
  <c r="H565" i="1"/>
  <c r="H751" i="1"/>
  <c r="H206" i="1"/>
  <c r="H1598" i="1"/>
  <c r="H2192" i="1"/>
  <c r="H2301" i="1"/>
  <c r="H1377" i="1"/>
  <c r="G1705" i="1"/>
  <c r="H1705" i="1" s="1"/>
  <c r="H951" i="1"/>
  <c r="H1457" i="1"/>
  <c r="H1210" i="1"/>
  <c r="H837" i="1"/>
  <c r="H1963" i="1"/>
  <c r="H106" i="1"/>
  <c r="H1924" i="1"/>
  <c r="H660" i="1"/>
  <c r="H729" i="1"/>
  <c r="H2615" i="1"/>
  <c r="H2143" i="1"/>
  <c r="H298" i="1"/>
  <c r="H315" i="1"/>
  <c r="H280" i="1"/>
  <c r="H250" i="1"/>
  <c r="H446" i="1"/>
  <c r="H1823" i="1"/>
  <c r="H824" i="1"/>
  <c r="H615" i="1"/>
  <c r="H2698" i="1"/>
  <c r="H2521" i="1"/>
  <c r="G1962" i="1"/>
  <c r="H1962" i="1" s="1"/>
  <c r="H2520" i="1"/>
  <c r="H2519" i="1"/>
  <c r="H2047" i="1"/>
  <c r="H2739" i="1"/>
  <c r="H1327" i="1"/>
  <c r="H1158" i="1"/>
  <c r="H989" i="1"/>
  <c r="H1478" i="1"/>
  <c r="H1822" i="1"/>
  <c r="H1647" i="1"/>
  <c r="H1821" i="1"/>
  <c r="H614" i="1"/>
  <c r="H1304" i="1"/>
  <c r="H1251" i="1"/>
  <c r="H1114" i="1"/>
  <c r="H1820" i="1"/>
  <c r="H345" i="1"/>
  <c r="H2228" i="1"/>
  <c r="H1555" i="1"/>
  <c r="H1130" i="1"/>
  <c r="G2550" i="1"/>
  <c r="H2550" i="1" s="1"/>
  <c r="H1229" i="1"/>
  <c r="H1352" i="1"/>
  <c r="H147" i="1"/>
  <c r="H1222" i="1"/>
  <c r="H2459" i="1"/>
  <c r="H2575" i="1"/>
  <c r="H2584" i="1"/>
  <c r="H505" i="1"/>
  <c r="H1819" i="1"/>
  <c r="H1004" i="1"/>
  <c r="H536" i="1"/>
  <c r="H1961" i="1"/>
  <c r="H228" i="1"/>
  <c r="H1237" i="1"/>
  <c r="H1447" i="1"/>
  <c r="H861" i="1"/>
  <c r="H1583" i="1"/>
  <c r="H888" i="1"/>
  <c r="H445" i="1"/>
  <c r="H726" i="1"/>
  <c r="H750" i="1"/>
  <c r="H727" i="1"/>
  <c r="H976" i="1"/>
  <c r="H2088" i="1"/>
  <c r="H2380" i="1"/>
  <c r="H1544" i="1"/>
  <c r="H2093" i="1"/>
  <c r="H2715" i="1"/>
  <c r="H1582" i="1"/>
  <c r="H1409" i="1"/>
  <c r="H1502" i="1"/>
  <c r="G2438" i="1"/>
  <c r="H2438" i="1" s="1"/>
  <c r="H2059" i="1"/>
  <c r="H1818" i="1"/>
  <c r="H1817" i="1"/>
  <c r="H2655" i="1"/>
  <c r="H1096" i="1"/>
  <c r="H2364" i="1"/>
  <c r="H1816" i="1"/>
  <c r="H695" i="1"/>
  <c r="H523" i="1"/>
  <c r="H1272" i="1"/>
  <c r="H644" i="1"/>
  <c r="H674" i="1"/>
  <c r="H1815" i="1"/>
  <c r="H2397" i="1"/>
  <c r="H249" i="1"/>
  <c r="H2023" i="1"/>
  <c r="H629" i="1"/>
  <c r="H1236" i="1"/>
  <c r="H791" i="1"/>
  <c r="H376" i="1"/>
  <c r="H1428" i="1"/>
  <c r="H2300" i="1"/>
  <c r="H904" i="1"/>
  <c r="H2614" i="1"/>
  <c r="G1035" i="1"/>
  <c r="H1035" i="1" s="1"/>
  <c r="H950" i="1"/>
  <c r="H314" i="1"/>
  <c r="H279" i="1"/>
  <c r="H2196" i="1"/>
  <c r="H2118" i="1"/>
  <c r="H1728" i="1"/>
  <c r="H1345" i="1"/>
  <c r="H1209" i="1"/>
  <c r="H1376" i="1"/>
  <c r="H1152" i="1"/>
  <c r="H1181" i="1"/>
  <c r="H2417" i="1"/>
  <c r="H1646" i="1"/>
  <c r="H1923" i="1"/>
  <c r="H1814" i="1"/>
  <c r="H1813" i="1"/>
  <c r="H1535" i="1"/>
  <c r="H2419" i="1"/>
  <c r="H176" i="1"/>
  <c r="H938" i="1"/>
  <c r="H415" i="1"/>
  <c r="H772" i="1"/>
  <c r="H2273" i="1"/>
  <c r="H1250" i="1"/>
  <c r="H2697" i="1"/>
  <c r="H1054" i="1"/>
  <c r="H2518" i="1"/>
  <c r="H1812" i="1"/>
  <c r="H132" i="1"/>
  <c r="H1811" i="1"/>
  <c r="H887" i="1"/>
  <c r="H1477" i="1"/>
  <c r="H2559" i="1"/>
  <c r="H67" i="1"/>
  <c r="H226" i="1"/>
  <c r="H2564" i="1"/>
  <c r="H917" i="1"/>
  <c r="H860" i="1"/>
  <c r="H1284" i="1"/>
  <c r="H786" i="1"/>
  <c r="H808" i="1"/>
  <c r="H131" i="1"/>
  <c r="H2667" i="1"/>
  <c r="H57" i="1"/>
  <c r="H2505" i="1"/>
  <c r="H594" i="1"/>
  <c r="H1645" i="1"/>
  <c r="H1905" i="1"/>
  <c r="H593" i="1"/>
  <c r="H1446" i="1"/>
  <c r="H2677" i="1"/>
  <c r="H522" i="1"/>
  <c r="H1644" i="1"/>
  <c r="H2714" i="1"/>
  <c r="H725" i="1"/>
  <c r="H724" i="1"/>
  <c r="H1944" i="1"/>
  <c r="H496" i="1"/>
  <c r="H659" i="1"/>
  <c r="H631" i="1"/>
  <c r="H2179" i="1"/>
  <c r="H44" i="1"/>
  <c r="H1810" i="1"/>
  <c r="H2363" i="1"/>
  <c r="H2208" i="1"/>
  <c r="H1809" i="1"/>
  <c r="H1680" i="1"/>
  <c r="G43" i="1"/>
  <c r="H43" i="1" s="1"/>
  <c r="H859" i="1"/>
  <c r="H444" i="1"/>
  <c r="H550" i="1"/>
  <c r="H1034" i="1"/>
  <c r="H1142" i="1"/>
  <c r="H105" i="1"/>
  <c r="H1519" i="1"/>
  <c r="H1003" i="1"/>
  <c r="H2142" i="1"/>
  <c r="H1180" i="1"/>
  <c r="H26" i="1"/>
  <c r="H25" i="1"/>
  <c r="H1989" i="1"/>
  <c r="H1492" i="1"/>
  <c r="H643" i="1"/>
  <c r="H2396" i="1"/>
  <c r="H2613" i="1"/>
  <c r="H175" i="1"/>
  <c r="H1375" i="1"/>
  <c r="H478" i="1"/>
  <c r="H1053" i="1"/>
  <c r="H1351" i="1"/>
  <c r="H2331" i="1"/>
  <c r="H613" i="1"/>
  <c r="H1581" i="1"/>
  <c r="H2330" i="1"/>
  <c r="H338" i="1"/>
  <c r="H1344" i="1"/>
  <c r="H375" i="1"/>
  <c r="H2068" i="1"/>
  <c r="H1208" i="1"/>
  <c r="H2476" i="1"/>
  <c r="H1704" i="1"/>
  <c r="H579" i="1"/>
  <c r="H2272" i="1"/>
  <c r="H2475" i="1"/>
  <c r="H1303" i="1"/>
  <c r="G162" i="1"/>
  <c r="H162" i="1" s="1"/>
  <c r="H1922" i="1"/>
  <c r="H2022" i="1"/>
  <c r="H2458" i="1"/>
  <c r="H975" i="1"/>
  <c r="G1249" i="1"/>
  <c r="H1249" i="1" s="1"/>
  <c r="H2517" i="1"/>
  <c r="H2696" i="1"/>
  <c r="G2351" i="1"/>
  <c r="H2351" i="1" s="1"/>
  <c r="G1960" i="1"/>
  <c r="H1960" i="1" s="1"/>
  <c r="H694" i="1"/>
  <c r="H278" i="1"/>
  <c r="H313" i="1"/>
  <c r="H248" i="1"/>
  <c r="H2738" i="1"/>
  <c r="H612" i="1"/>
  <c r="H1808" i="1"/>
  <c r="H1476" i="1"/>
  <c r="H516" i="1"/>
  <c r="G974" i="1"/>
  <c r="H974" i="1" s="1"/>
  <c r="H2141" i="1"/>
  <c r="H2140" i="1"/>
  <c r="H2139" i="1"/>
  <c r="H1420" i="1"/>
  <c r="H1807" i="1"/>
  <c r="H2138" i="1"/>
  <c r="H2227" i="1"/>
  <c r="H1408" i="1"/>
  <c r="H1543" i="1"/>
  <c r="H414" i="1"/>
  <c r="H723" i="1"/>
  <c r="H722" i="1"/>
  <c r="H2676" i="1"/>
  <c r="H1033" i="1"/>
  <c r="H443" i="1"/>
  <c r="H2631" i="1"/>
  <c r="H187" i="1"/>
  <c r="H1806" i="1"/>
  <c r="H761" i="1"/>
  <c r="H2362" i="1"/>
  <c r="H2299" i="1"/>
  <c r="H1002" i="1"/>
  <c r="H2329" i="1"/>
  <c r="H2166" i="1"/>
  <c r="H1032" i="1"/>
  <c r="H886" i="1"/>
  <c r="H1095" i="1"/>
  <c r="H24" i="1"/>
  <c r="H466" i="1"/>
  <c r="H465" i="1"/>
  <c r="H1679" i="1"/>
  <c r="H673" i="1"/>
  <c r="H1580" i="1"/>
  <c r="H403" i="1"/>
  <c r="H2328" i="1"/>
  <c r="H1271" i="1"/>
  <c r="H2395" i="1"/>
  <c r="H1432" i="1"/>
  <c r="H1703" i="1"/>
  <c r="H2271" i="1"/>
  <c r="H1207" i="1"/>
  <c r="H374" i="1"/>
  <c r="H1727" i="1"/>
  <c r="H1805" i="1"/>
  <c r="H1804" i="1"/>
  <c r="H1803" i="1"/>
  <c r="H2058" i="1"/>
  <c r="H2289" i="1"/>
  <c r="H1921" i="1"/>
  <c r="H1154" i="1"/>
  <c r="H1445" i="1"/>
  <c r="H2612" i="1"/>
  <c r="H442" i="1"/>
  <c r="H836" i="1"/>
  <c r="H2021" i="1"/>
  <c r="H771" i="1"/>
  <c r="H996" i="1"/>
  <c r="H312" i="1"/>
  <c r="H277" i="1"/>
  <c r="H247" i="1"/>
  <c r="H693" i="1"/>
  <c r="G2350" i="1"/>
  <c r="H2350" i="1" s="1"/>
  <c r="G991" i="1"/>
  <c r="H991" i="1" s="1"/>
  <c r="H2695" i="1"/>
  <c r="H1959" i="1"/>
  <c r="H1326" i="1"/>
  <c r="H2081" i="1"/>
  <c r="H2298" i="1"/>
  <c r="H185" i="1"/>
  <c r="H1415" i="1"/>
  <c r="H1475" i="1"/>
  <c r="H1657" i="1"/>
  <c r="H2252" i="1"/>
  <c r="H2074" i="1"/>
  <c r="H692" i="1"/>
  <c r="H1311" i="1"/>
  <c r="H1270" i="1"/>
  <c r="H2557" i="1"/>
  <c r="H1802" i="1"/>
  <c r="H1206" i="1"/>
  <c r="H1801" i="1"/>
  <c r="H2437" i="1"/>
  <c r="H1052" i="1"/>
  <c r="H1179" i="1"/>
  <c r="H2327" i="1"/>
  <c r="H1374" i="1"/>
  <c r="H441" i="1"/>
  <c r="H23" i="1"/>
  <c r="H2413" i="1"/>
  <c r="H770" i="1"/>
  <c r="H2598" i="1"/>
  <c r="H1595" i="1"/>
  <c r="H1702" i="1"/>
  <c r="H1611" i="1"/>
  <c r="H276" i="1"/>
  <c r="H1178" i="1"/>
  <c r="H2285" i="1"/>
  <c r="H311" i="1"/>
  <c r="H246" i="1"/>
  <c r="H2611" i="1"/>
  <c r="H1920" i="1"/>
  <c r="H2020" i="1"/>
  <c r="H2516" i="1"/>
  <c r="H818" i="1"/>
  <c r="H1800" i="1"/>
  <c r="G1958" i="1"/>
  <c r="H1958" i="1" s="1"/>
  <c r="H2694" i="1"/>
  <c r="H760" i="1"/>
  <c r="H104" i="1"/>
  <c r="H1350" i="1"/>
  <c r="H2251" i="1"/>
  <c r="H611" i="1"/>
  <c r="H1325" i="1"/>
  <c r="H2737" i="1"/>
  <c r="H1518" i="1"/>
  <c r="H1799" i="1"/>
  <c r="H1660" i="1"/>
  <c r="H392" i="1"/>
  <c r="H807" i="1"/>
  <c r="H1195" i="1"/>
  <c r="H1075" i="1"/>
  <c r="H1194" i="1"/>
  <c r="H1554" i="1"/>
  <c r="H130" i="1"/>
  <c r="H2245" i="1"/>
  <c r="H440" i="1"/>
  <c r="H1302" i="1"/>
  <c r="H2574" i="1"/>
  <c r="H2589" i="1"/>
  <c r="H504" i="1"/>
  <c r="H1228" i="1"/>
  <c r="H549" i="1"/>
  <c r="H2358" i="1"/>
  <c r="H592" i="1"/>
  <c r="H2539" i="1"/>
  <c r="H2537" i="1"/>
  <c r="H2504" i="1"/>
  <c r="H2666" i="1"/>
  <c r="H916" i="1"/>
  <c r="H858" i="1"/>
  <c r="H2565" i="1"/>
  <c r="H56" i="1"/>
  <c r="H103" i="1"/>
  <c r="H806" i="1"/>
  <c r="H973" i="1"/>
  <c r="H633" i="1"/>
  <c r="H1594" i="1"/>
  <c r="H961" i="1"/>
  <c r="H2005" i="1"/>
  <c r="H2675" i="1"/>
  <c r="H1501" i="1"/>
  <c r="H1407" i="1"/>
  <c r="H2004" i="1"/>
  <c r="G1517" i="1"/>
  <c r="H1517" i="1" s="1"/>
  <c r="H1427" i="1"/>
  <c r="H749" i="1"/>
  <c r="H2610" i="1"/>
  <c r="H2178" i="1"/>
  <c r="H691" i="1"/>
  <c r="H573" i="1"/>
  <c r="H720" i="1"/>
  <c r="H721" i="1"/>
  <c r="H2379" i="1"/>
  <c r="H1542" i="1"/>
  <c r="H548" i="1"/>
  <c r="H2087" i="1"/>
  <c r="H2326" i="1"/>
  <c r="H1943" i="1"/>
  <c r="H2207" i="1"/>
  <c r="H1094" i="1"/>
  <c r="H2377" i="1"/>
  <c r="H2556" i="1"/>
  <c r="H195" i="1"/>
  <c r="H2057" i="1"/>
  <c r="H2410" i="1"/>
  <c r="H1610" i="1"/>
  <c r="H1269" i="1"/>
  <c r="H22" i="1"/>
  <c r="H1031" i="1"/>
  <c r="H2073" i="1"/>
  <c r="H2261" i="1"/>
  <c r="H2325" i="1"/>
  <c r="H949" i="1"/>
  <c r="H1324" i="1"/>
  <c r="H1373" i="1"/>
  <c r="H1343" i="1"/>
  <c r="H1248" i="1"/>
  <c r="H2195" i="1"/>
  <c r="H331" i="1"/>
  <c r="H857" i="1"/>
  <c r="H1678" i="1"/>
  <c r="H373" i="1"/>
  <c r="H2270" i="1"/>
  <c r="H903" i="1"/>
  <c r="H102" i="1"/>
  <c r="H1051" i="1"/>
  <c r="H2019" i="1"/>
  <c r="H2376" i="1"/>
  <c r="H1701" i="1"/>
  <c r="H800" i="1"/>
  <c r="G1919" i="1"/>
  <c r="H1919" i="1" s="1"/>
  <c r="H1726" i="1"/>
  <c r="H275" i="1"/>
  <c r="H310" i="1"/>
  <c r="G245" i="1"/>
  <c r="H245" i="1" s="1"/>
  <c r="H1566" i="1"/>
  <c r="H2693" i="1"/>
  <c r="H174" i="1"/>
  <c r="G1957" i="1"/>
  <c r="H1957" i="1" s="1"/>
  <c r="H1474" i="1"/>
  <c r="H1323" i="1"/>
  <c r="H547" i="1"/>
  <c r="H1798" i="1"/>
  <c r="H1797" i="1"/>
  <c r="H1309" i="1"/>
  <c r="H1643" i="1"/>
  <c r="H1796" i="1"/>
  <c r="G1268" i="1"/>
  <c r="H1268" i="1" s="1"/>
  <c r="H2436" i="1"/>
  <c r="H546" i="1"/>
  <c r="H1956" i="1"/>
  <c r="H101" i="1"/>
  <c r="G2549" i="1"/>
  <c r="H2549" i="1" s="1"/>
  <c r="H1642" i="1"/>
  <c r="H1641" i="1"/>
  <c r="H2609" i="1"/>
  <c r="H1988" i="1"/>
  <c r="H372" i="1"/>
  <c r="H2018" i="1"/>
  <c r="H642" i="1"/>
  <c r="H477" i="1"/>
  <c r="H1030" i="1"/>
  <c r="G1372" i="1"/>
  <c r="H1372" i="1" s="1"/>
  <c r="H1093" i="1"/>
  <c r="H2324" i="1"/>
  <c r="H1677" i="1"/>
  <c r="H1955" i="1"/>
  <c r="H2692" i="1"/>
  <c r="H1987" i="1"/>
  <c r="H309" i="1"/>
  <c r="H274" i="1"/>
  <c r="H244" i="1"/>
  <c r="H690" i="1"/>
  <c r="H1141" i="1"/>
  <c r="H1918" i="1"/>
  <c r="H769" i="1"/>
  <c r="H21" i="1"/>
  <c r="G1500" i="1"/>
  <c r="H1500" i="1" s="1"/>
  <c r="H20" i="1"/>
  <c r="H1565" i="1"/>
  <c r="H1902" i="1"/>
  <c r="H476" i="1"/>
  <c r="H1165" i="1"/>
  <c r="H515" i="1"/>
  <c r="H823" i="1"/>
  <c r="H1473" i="1"/>
  <c r="H2080" i="1"/>
  <c r="H2161" i="1"/>
  <c r="H1954" i="1"/>
  <c r="H2435" i="1"/>
  <c r="H960" i="1"/>
  <c r="H759" i="1"/>
  <c r="H1795" i="1"/>
  <c r="H758" i="1"/>
  <c r="H1794" i="1"/>
  <c r="H1793" i="1"/>
  <c r="H885" i="1"/>
  <c r="H972" i="1"/>
  <c r="H2103" i="1"/>
  <c r="H161" i="1"/>
  <c r="H1792" i="1"/>
  <c r="H1050" i="1"/>
  <c r="H1791" i="1"/>
  <c r="H1790" i="1"/>
  <c r="H1472" i="1"/>
  <c r="H439" i="1"/>
  <c r="G1516" i="1"/>
  <c r="H1516" i="1" s="1"/>
  <c r="H856" i="1"/>
  <c r="H42" i="1"/>
  <c r="H2418" i="1"/>
  <c r="H495" i="1"/>
  <c r="H100" i="1"/>
  <c r="H2226" i="1"/>
  <c r="H1901" i="1"/>
  <c r="H1789" i="1"/>
  <c r="H2177" i="1"/>
  <c r="H571" i="1"/>
  <c r="H1398" i="1"/>
  <c r="H1029" i="1"/>
  <c r="H1406" i="1"/>
  <c r="H545" i="1"/>
  <c r="H1177" i="1"/>
  <c r="H564" i="1"/>
  <c r="H2206" i="1"/>
  <c r="H219" i="1"/>
  <c r="H1788" i="1"/>
  <c r="H2067" i="1"/>
  <c r="H1342" i="1"/>
  <c r="H1049" i="1"/>
  <c r="H2112" i="1"/>
  <c r="H1579" i="1"/>
  <c r="H1205" i="1"/>
  <c r="H2434" i="1"/>
  <c r="H464" i="1"/>
  <c r="H2191" i="1"/>
  <c r="H2269" i="1"/>
  <c r="H1028" i="1"/>
  <c r="H768" i="1"/>
  <c r="H1371" i="1"/>
  <c r="H2102" i="1"/>
  <c r="H2474" i="1"/>
  <c r="H937" i="1"/>
  <c r="H2349" i="1"/>
  <c r="H1092" i="1"/>
  <c r="H1676" i="1"/>
  <c r="H1700" i="1"/>
  <c r="H1787" i="1"/>
  <c r="G1917" i="1"/>
  <c r="H1917" i="1" s="1"/>
  <c r="H297" i="1"/>
  <c r="H273" i="1"/>
  <c r="H308" i="1"/>
  <c r="H243" i="1"/>
  <c r="H835" i="1"/>
  <c r="H2534" i="1"/>
  <c r="H475" i="1"/>
  <c r="H689" i="1"/>
  <c r="H2691" i="1"/>
  <c r="H360" i="1"/>
  <c r="G1499" i="1"/>
  <c r="H1499" i="1" s="1"/>
  <c r="H610" i="1"/>
  <c r="H2548" i="1"/>
  <c r="H1640" i="1"/>
  <c r="H805" i="1"/>
  <c r="H1786" i="1"/>
  <c r="H1471" i="1"/>
  <c r="H1322" i="1"/>
  <c r="H591" i="1"/>
  <c r="H129" i="1"/>
  <c r="H2137" i="1"/>
  <c r="H2136" i="1"/>
  <c r="H1785" i="1"/>
  <c r="H544" i="1"/>
  <c r="H2547" i="1"/>
  <c r="H2225" i="1"/>
  <c r="H2244" i="1"/>
  <c r="H1001" i="1"/>
  <c r="H1784" i="1"/>
  <c r="H1639" i="1"/>
  <c r="H2515" i="1"/>
  <c r="H2056" i="1"/>
  <c r="H855" i="1"/>
  <c r="H915" i="1"/>
  <c r="H2503" i="1"/>
  <c r="H2388" i="1"/>
  <c r="G65" i="1"/>
  <c r="H65" i="1" s="1"/>
  <c r="H66" i="1"/>
  <c r="H438" i="1"/>
  <c r="H391" i="1"/>
  <c r="H99" i="1"/>
  <c r="H2665" i="1"/>
  <c r="H590" i="1"/>
  <c r="H1783" i="1"/>
  <c r="H2394" i="1"/>
  <c r="H569" i="1"/>
  <c r="H1638" i="1"/>
  <c r="H589" i="1"/>
  <c r="H1953" i="1"/>
  <c r="H2003" i="1"/>
  <c r="H1048" i="1"/>
  <c r="H1515" i="1"/>
  <c r="H718" i="1"/>
  <c r="H719" i="1"/>
  <c r="H1782" i="1"/>
  <c r="H576" i="1"/>
  <c r="H88" i="1"/>
  <c r="H2044" i="1"/>
  <c r="H2608" i="1"/>
  <c r="H2713" i="1"/>
  <c r="H1781" i="1"/>
  <c r="H2378" i="1"/>
  <c r="H2433" i="1"/>
  <c r="H2176" i="1"/>
  <c r="H2043" i="1"/>
  <c r="H572" i="1"/>
  <c r="H1564" i="1"/>
  <c r="H688" i="1"/>
  <c r="H1349" i="1"/>
  <c r="H1129" i="1"/>
  <c r="H2573" i="1"/>
  <c r="H2583" i="1"/>
  <c r="H1563" i="1"/>
  <c r="H1405" i="1"/>
  <c r="H884" i="1"/>
  <c r="H1227" i="1"/>
  <c r="H1370" i="1"/>
  <c r="H2489" i="1"/>
  <c r="G2345" i="1"/>
  <c r="H2345" i="1" s="1"/>
  <c r="H503" i="1"/>
  <c r="H1578" i="1"/>
  <c r="H1027" i="1"/>
  <c r="H2297" i="1"/>
  <c r="H1119" i="1"/>
  <c r="H1780" i="1"/>
  <c r="H1047" i="1"/>
  <c r="H672" i="1"/>
  <c r="H1301" i="1"/>
  <c r="H1267" i="1"/>
  <c r="H371" i="1"/>
  <c r="H2017" i="1"/>
  <c r="H19" i="1"/>
  <c r="H641" i="1"/>
  <c r="H2268" i="1"/>
  <c r="H971" i="1"/>
  <c r="H799" i="1"/>
  <c r="H1558" i="1"/>
  <c r="H2375" i="1"/>
  <c r="H272" i="1"/>
  <c r="H307" i="1"/>
  <c r="H242" i="1"/>
  <c r="H1725" i="1"/>
  <c r="H1916" i="1"/>
  <c r="G1204" i="1"/>
  <c r="H1204" i="1" s="1"/>
  <c r="H793" i="1"/>
  <c r="H2323" i="1"/>
  <c r="H834" i="1"/>
  <c r="H1699" i="1"/>
  <c r="H2690" i="1"/>
  <c r="H1675" i="1"/>
  <c r="H535" i="1"/>
  <c r="H1637" i="1"/>
  <c r="H353" i="1"/>
  <c r="H2042" i="1"/>
  <c r="H1321" i="1"/>
  <c r="H1470" i="1"/>
  <c r="H2558" i="1"/>
  <c r="H1436" i="1"/>
  <c r="H2344" i="1"/>
  <c r="H883" i="1"/>
  <c r="H1419" i="1"/>
  <c r="G41" i="1"/>
  <c r="H41" i="1" s="1"/>
  <c r="H1176" i="1"/>
  <c r="H609" i="1"/>
  <c r="H1320" i="1"/>
  <c r="H463" i="1"/>
  <c r="H1310" i="1"/>
  <c r="H1617" i="1"/>
  <c r="H2630" i="1"/>
  <c r="H2135" i="1"/>
  <c r="H902" i="1"/>
  <c r="H1175" i="1"/>
  <c r="H2514" i="1"/>
  <c r="H827" i="1"/>
  <c r="H1674" i="1"/>
  <c r="G1319" i="1"/>
  <c r="H1319" i="1" s="1"/>
  <c r="H854" i="1"/>
  <c r="H1026" i="1"/>
  <c r="H437" i="1"/>
  <c r="H171" i="1"/>
  <c r="G1433" i="1"/>
  <c r="H1433" i="1" s="1"/>
  <c r="H2393" i="1"/>
  <c r="H833" i="1"/>
  <c r="H1577" i="1"/>
  <c r="H2597" i="1"/>
  <c r="H2629" i="1"/>
  <c r="H1369" i="1"/>
  <c r="H1426" i="1"/>
  <c r="H814" i="1"/>
  <c r="H1046" i="1"/>
  <c r="H2134" i="1"/>
  <c r="H992" i="1"/>
  <c r="H2257" i="1"/>
  <c r="H583" i="1"/>
  <c r="H18" i="1"/>
  <c r="H366" i="1"/>
  <c r="H1348" i="1"/>
  <c r="H2322" i="1"/>
  <c r="H1915" i="1"/>
  <c r="H2374" i="1"/>
  <c r="H2473" i="1"/>
  <c r="H2111" i="1"/>
  <c r="H474" i="1"/>
  <c r="H397" i="1"/>
  <c r="H271" i="1"/>
  <c r="H306" i="1"/>
  <c r="H1736" i="1"/>
  <c r="H263" i="1"/>
  <c r="H687" i="1"/>
  <c r="H1203" i="1"/>
  <c r="H2016" i="1"/>
  <c r="H2607" i="1"/>
  <c r="H2689" i="1"/>
  <c r="G1952" i="1"/>
  <c r="H1952" i="1" s="1"/>
  <c r="H98" i="1"/>
  <c r="H970" i="1"/>
  <c r="H2348" i="1"/>
  <c r="H1469" i="1"/>
  <c r="H2432" i="1"/>
  <c r="H2072" i="1"/>
  <c r="H2628" i="1"/>
  <c r="H2582" i="1"/>
  <c r="H2572" i="1"/>
  <c r="H502" i="1"/>
  <c r="H632" i="1"/>
  <c r="H436" i="1"/>
  <c r="H17" i="1"/>
  <c r="H2457" i="1"/>
  <c r="H333" i="1"/>
  <c r="H969" i="1"/>
  <c r="H2639" i="1"/>
  <c r="H365" i="1"/>
  <c r="H717" i="1"/>
  <c r="H1404" i="1"/>
  <c r="H435" i="1"/>
  <c r="H1300" i="1"/>
  <c r="H1538" i="1"/>
  <c r="H1779" i="1"/>
  <c r="H1164" i="1"/>
  <c r="H543" i="1"/>
  <c r="H1778" i="1"/>
  <c r="H2224" i="1"/>
  <c r="H608" i="1"/>
  <c r="H1777" i="1"/>
  <c r="H1776" i="1"/>
  <c r="H1775" i="1"/>
  <c r="H1720" i="1"/>
  <c r="H2169" i="1"/>
  <c r="H40" i="1"/>
  <c r="H2431" i="1"/>
  <c r="H1604" i="1"/>
  <c r="H2296" i="1"/>
  <c r="H2160" i="1"/>
  <c r="H2055" i="1"/>
  <c r="H2321" i="1"/>
  <c r="H882" i="1"/>
  <c r="H2320" i="1"/>
  <c r="H1673" i="1"/>
  <c r="H1774" i="1"/>
  <c r="H1091" i="1"/>
  <c r="H1025" i="1"/>
  <c r="H1368" i="1"/>
  <c r="H2260" i="1"/>
  <c r="H2606" i="1"/>
  <c r="H1266" i="1"/>
  <c r="H671" i="1"/>
  <c r="H1202" i="1"/>
  <c r="G2110" i="1"/>
  <c r="H2110" i="1" s="1"/>
  <c r="H577" i="1"/>
  <c r="H1045" i="1"/>
  <c r="H1151" i="1"/>
  <c r="H2423" i="1"/>
  <c r="H2409" i="1"/>
  <c r="H1" i="1"/>
  <c r="H1609" i="1"/>
  <c r="H1698" i="1"/>
  <c r="H832" i="1"/>
  <c r="H2408" i="1"/>
  <c r="H2015" i="1"/>
  <c r="H2688" i="1"/>
  <c r="H875" i="1"/>
  <c r="H270" i="1"/>
  <c r="H241" i="1"/>
  <c r="H205" i="1"/>
  <c r="H1773" i="1"/>
  <c r="H1914" i="1"/>
  <c r="H1772" i="1"/>
  <c r="H1771" i="1"/>
  <c r="H55" i="1"/>
  <c r="H792" i="1"/>
  <c r="H184" i="1"/>
  <c r="H194" i="1"/>
  <c r="H1318" i="1"/>
  <c r="H514" i="1"/>
  <c r="H1616" i="1"/>
  <c r="H16" i="1"/>
  <c r="H128" i="1"/>
  <c r="H1468" i="1"/>
  <c r="H2243" i="1"/>
  <c r="H1636" i="1"/>
  <c r="H1126" i="1"/>
  <c r="H1770" i="1"/>
  <c r="H2054" i="1"/>
  <c r="H127" i="1"/>
  <c r="H126" i="1"/>
  <c r="H2536" i="1"/>
  <c r="H874" i="1"/>
  <c r="H97" i="1"/>
  <c r="H2236" i="1"/>
  <c r="H914" i="1"/>
  <c r="H54" i="1"/>
  <c r="H2502" i="1"/>
  <c r="G1672" i="1"/>
  <c r="H1672" i="1" s="1"/>
  <c r="H2493" i="1"/>
  <c r="H1635" i="1"/>
  <c r="H588" i="1"/>
  <c r="H1308" i="1"/>
  <c r="H193" i="1"/>
  <c r="H995" i="1"/>
  <c r="G160" i="1"/>
  <c r="H160" i="1" s="1"/>
  <c r="H1769" i="1"/>
  <c r="H2596" i="1"/>
  <c r="H2674" i="1"/>
  <c r="H2540" i="1"/>
  <c r="H1174" i="1"/>
  <c r="H2267" i="1"/>
  <c r="H183" i="1"/>
  <c r="H2071" i="1"/>
  <c r="H2133" i="1"/>
  <c r="H2132" i="1"/>
  <c r="H1173" i="1"/>
  <c r="H1514" i="1"/>
  <c r="H1768" i="1"/>
  <c r="H2131" i="1"/>
  <c r="H607" i="1"/>
  <c r="H686" i="1"/>
  <c r="H853" i="1"/>
  <c r="H434" i="1"/>
  <c r="H364" i="1"/>
  <c r="H96" i="1"/>
  <c r="H665" i="1"/>
  <c r="H2175" i="1"/>
  <c r="H715" i="1"/>
  <c r="H716" i="1"/>
  <c r="H817" i="1"/>
  <c r="H2742" i="1"/>
  <c r="H1671" i="1"/>
  <c r="H1123" i="1"/>
  <c r="H1122" i="1"/>
  <c r="H2319" i="1"/>
  <c r="H15" i="1"/>
  <c r="H2373" i="1"/>
  <c r="H1367" i="1"/>
  <c r="H676" i="1"/>
  <c r="H881" i="1"/>
  <c r="H1697" i="1"/>
  <c r="H1024" i="1"/>
  <c r="H2266" i="1"/>
  <c r="H1017" i="1"/>
  <c r="H831" i="1"/>
  <c r="H1913" i="1"/>
  <c r="H1912" i="1"/>
  <c r="H2472" i="1"/>
  <c r="H2014" i="1"/>
  <c r="H2347" i="1"/>
  <c r="H767" i="1"/>
  <c r="H2595" i="1"/>
  <c r="H14" i="1"/>
  <c r="H1767" i="1"/>
  <c r="H1766" i="1"/>
  <c r="H1201" i="1"/>
  <c r="H2109" i="1"/>
  <c r="H305" i="1"/>
  <c r="H269" i="1"/>
  <c r="H240" i="1"/>
  <c r="H2602" i="1"/>
  <c r="H1951" i="1"/>
  <c r="H433" i="1"/>
  <c r="H95" i="1"/>
  <c r="H1247" i="1"/>
  <c r="H1125" i="1"/>
  <c r="H2687" i="1"/>
  <c r="H1608" i="1"/>
  <c r="H1113" i="1"/>
  <c r="H2571" i="1"/>
  <c r="H510" i="1"/>
  <c r="H2588" i="1"/>
  <c r="H1293" i="1"/>
  <c r="H2456" i="1"/>
  <c r="H203" i="1"/>
  <c r="H2053" i="1"/>
  <c r="H1317" i="1"/>
  <c r="H1467" i="1"/>
  <c r="H1576" i="1"/>
  <c r="H159" i="1"/>
  <c r="H968" i="1"/>
  <c r="H1765" i="1"/>
  <c r="H2002" i="1"/>
  <c r="H2086" i="1"/>
  <c r="H1450" i="1"/>
  <c r="H2174" i="1"/>
  <c r="H2601" i="1"/>
  <c r="H494" i="1"/>
  <c r="H714" i="1"/>
  <c r="H94" i="1"/>
  <c r="H825" i="1"/>
  <c r="H2077" i="1"/>
  <c r="H1425" i="1"/>
  <c r="H2117" i="1"/>
  <c r="H370" i="1"/>
  <c r="H901" i="1"/>
  <c r="H2130" i="1"/>
  <c r="H2430" i="1"/>
  <c r="H1550" i="1"/>
  <c r="H1628" i="1"/>
  <c r="H2728" i="1"/>
  <c r="H1950" i="1"/>
  <c r="H1764" i="1"/>
  <c r="H2265" i="1"/>
  <c r="H2392" i="1"/>
  <c r="H2264" i="1"/>
  <c r="H432" i="1"/>
  <c r="H2108" i="1"/>
  <c r="H1763" i="1"/>
  <c r="H1265" i="1"/>
  <c r="H2313" i="1"/>
  <c r="H766" i="1"/>
  <c r="H1395" i="1"/>
  <c r="H1366" i="1"/>
  <c r="H2013" i="1"/>
  <c r="H2129" i="1"/>
  <c r="H1044" i="1"/>
  <c r="H2107" i="1"/>
  <c r="H685" i="1"/>
  <c r="H268" i="1"/>
  <c r="G239" i="1"/>
  <c r="H239" i="1" s="1"/>
  <c r="H2223" i="1"/>
  <c r="H1762" i="1"/>
  <c r="H473" i="1"/>
  <c r="H1090" i="1"/>
  <c r="H39" i="1"/>
  <c r="H1670" i="1"/>
  <c r="H1138" i="1"/>
  <c r="H1341" i="1"/>
  <c r="G1949" i="1"/>
  <c r="H1949" i="1" s="1"/>
  <c r="H1761" i="1"/>
  <c r="H2128" i="1"/>
  <c r="H1444" i="1"/>
  <c r="H1466" i="1"/>
  <c r="H557" i="1"/>
  <c r="H1316" i="1"/>
  <c r="H556" i="1"/>
  <c r="H1620" i="1"/>
  <c r="H182" i="1"/>
  <c r="H2429" i="1"/>
  <c r="H13" i="1"/>
  <c r="H2646" i="1"/>
  <c r="H1627" i="1"/>
  <c r="H2545" i="1"/>
  <c r="H1443" i="1"/>
  <c r="H670" i="1"/>
  <c r="H2605" i="1"/>
  <c r="H2066" i="1"/>
  <c r="H1575" i="1"/>
  <c r="G1986" i="1"/>
  <c r="H1986" i="1" s="1"/>
  <c r="H2312" i="1"/>
  <c r="H1200" i="1"/>
  <c r="H2311" i="1"/>
  <c r="H85" i="1"/>
  <c r="H684" i="1"/>
  <c r="H296" i="1"/>
  <c r="H238" i="1"/>
  <c r="H1669" i="1"/>
  <c r="H431" i="1"/>
  <c r="H363" i="1"/>
  <c r="H2010" i="1"/>
  <c r="H12" i="1"/>
  <c r="H304" i="1"/>
  <c r="H267" i="1"/>
  <c r="H948" i="1"/>
  <c r="H1908" i="1"/>
  <c r="H1907" i="1"/>
  <c r="H1365" i="1"/>
  <c r="H1172" i="1"/>
  <c r="H1498" i="1"/>
  <c r="H1562" i="1"/>
  <c r="H402" i="1"/>
  <c r="H2471" i="1"/>
  <c r="H2127" i="1"/>
  <c r="H2000" i="1"/>
  <c r="H2686" i="1"/>
  <c r="H985" i="1"/>
  <c r="H462" i="1"/>
  <c r="H2673" i="1"/>
  <c r="H1465" i="1"/>
  <c r="H542" i="1"/>
  <c r="H880" i="1"/>
  <c r="H1760" i="1"/>
  <c r="H158" i="1"/>
  <c r="H967" i="1"/>
  <c r="H1497" i="1"/>
  <c r="H2126" i="1"/>
  <c r="H1043" i="1"/>
  <c r="H430" i="1"/>
  <c r="H1079" i="1"/>
  <c r="H472" i="1"/>
  <c r="H2712" i="1"/>
  <c r="H2173" i="1"/>
  <c r="H1530" i="1"/>
  <c r="H118" i="1"/>
  <c r="H93" i="1"/>
  <c r="H712" i="1"/>
  <c r="H2604" i="1"/>
  <c r="H713" i="1"/>
  <c r="H1493" i="1"/>
  <c r="H1171" i="1"/>
  <c r="H2513" i="1"/>
  <c r="H2310" i="1"/>
  <c r="H2051" i="1"/>
  <c r="H1759" i="1"/>
  <c r="H683" i="1"/>
  <c r="H2428" i="1"/>
  <c r="H1626" i="1"/>
  <c r="H1758" i="1"/>
  <c r="H1757" i="1"/>
  <c r="H851" i="1"/>
  <c r="H541" i="1"/>
  <c r="H2295" i="1"/>
  <c r="H1264" i="1"/>
  <c r="H669" i="1"/>
  <c r="H295" i="1"/>
  <c r="H266" i="1"/>
  <c r="H181" i="1"/>
  <c r="H1756" i="1"/>
  <c r="H640" i="1"/>
  <c r="H303" i="1"/>
  <c r="H237" i="1"/>
  <c r="H1364" i="1"/>
  <c r="H369" i="1"/>
  <c r="H2012" i="1"/>
  <c r="H2214" i="1"/>
  <c r="H2256" i="1"/>
  <c r="H1755" i="1"/>
  <c r="H1754" i="1"/>
  <c r="H1753" i="1"/>
  <c r="H1911" i="1"/>
  <c r="H1574" i="1"/>
  <c r="H1315" i="1"/>
  <c r="H1668" i="1"/>
  <c r="H471" i="1"/>
  <c r="H1559" i="1"/>
  <c r="H1199" i="1"/>
  <c r="H11" i="1"/>
  <c r="H784" i="1"/>
  <c r="H2346" i="1"/>
  <c r="H1397" i="1"/>
  <c r="H1042" i="1"/>
  <c r="H2501" i="1"/>
  <c r="H125" i="1"/>
  <c r="H2357" i="1"/>
  <c r="H2543" i="1"/>
  <c r="H173" i="1"/>
  <c r="H172" i="1"/>
  <c r="H124" i="1"/>
  <c r="H123" i="1"/>
  <c r="H587" i="1"/>
  <c r="H72" i="1"/>
  <c r="H913" i="1"/>
  <c r="H2500" i="1"/>
  <c r="H1656" i="1"/>
  <c r="H2232" i="1"/>
  <c r="H2492" i="1"/>
  <c r="H53" i="1"/>
  <c r="H586" i="1"/>
  <c r="H1464" i="1"/>
  <c r="H1614" i="1"/>
  <c r="H2587" i="1"/>
  <c r="H1082" i="1"/>
  <c r="H2455" i="1"/>
  <c r="H879" i="1"/>
  <c r="H1292" i="1"/>
  <c r="H146" i="1"/>
  <c r="H192" i="1"/>
  <c r="H1458" i="1"/>
  <c r="H2685" i="1"/>
  <c r="H1314" i="1"/>
  <c r="H1359" i="1"/>
  <c r="H501" i="1"/>
  <c r="H1246" i="1"/>
  <c r="H1226" i="1"/>
  <c r="H1442" i="1"/>
  <c r="H1752" i="1"/>
  <c r="H606" i="1"/>
  <c r="H1948" i="1"/>
  <c r="H1667" i="1"/>
  <c r="H2050" i="1"/>
  <c r="H1541" i="1"/>
  <c r="H2603" i="1"/>
  <c r="H710" i="1"/>
  <c r="H711" i="1"/>
  <c r="H2172" i="1"/>
  <c r="H92" i="1"/>
  <c r="H1170" i="1"/>
  <c r="H84" i="1"/>
  <c r="H2544" i="1"/>
  <c r="H1041" i="1"/>
  <c r="H2294" i="1"/>
  <c r="H157" i="1"/>
  <c r="H781" i="1"/>
  <c r="H1619" i="1"/>
  <c r="H966" i="1"/>
  <c r="G2727" i="1"/>
  <c r="H2727" i="1" s="1"/>
  <c r="H2427" i="1"/>
  <c r="H850" i="1"/>
  <c r="H994" i="1"/>
  <c r="H1513" i="1"/>
  <c r="H1089" i="1"/>
  <c r="H1088" i="1"/>
  <c r="H1561" i="1"/>
  <c r="H1625" i="1"/>
  <c r="H1751" i="1"/>
  <c r="H74" i="1"/>
  <c r="G1996" i="1"/>
  <c r="H1996" i="1" s="1"/>
  <c r="H2391" i="1"/>
  <c r="G2293" i="1"/>
  <c r="H2293" i="1" s="1"/>
  <c r="H900" i="1"/>
  <c r="H1198" i="1"/>
  <c r="H294" i="1"/>
  <c r="H236" i="1"/>
  <c r="H302" i="1"/>
  <c r="H265" i="1"/>
  <c r="H1463" i="1"/>
  <c r="H652" i="1"/>
  <c r="H2194" i="1"/>
  <c r="H682" i="1"/>
  <c r="H668" i="1"/>
  <c r="H429" i="1"/>
  <c r="H2663" i="1"/>
  <c r="H1666" i="1"/>
  <c r="H368" i="1"/>
  <c r="H2470" i="1"/>
  <c r="H10" i="1"/>
  <c r="G1392" i="1"/>
  <c r="H1392" i="1" s="1"/>
  <c r="H990" i="1"/>
  <c r="H2684" i="1"/>
  <c r="H2116" i="1"/>
  <c r="H1750" i="1"/>
  <c r="H1140" i="1"/>
  <c r="H2218" i="1"/>
  <c r="H1749" i="1"/>
  <c r="H344" i="1"/>
  <c r="H1910" i="1"/>
  <c r="H1607" i="1"/>
  <c r="H936" i="1"/>
  <c r="H1947" i="1"/>
  <c r="H829" i="1"/>
  <c r="H2125" i="1"/>
  <c r="H38" i="1"/>
  <c r="H2124" i="1"/>
  <c r="G37" i="1"/>
  <c r="H37" i="1" s="1"/>
  <c r="H2123" i="1"/>
  <c r="H2122" i="1"/>
  <c r="H218" i="1"/>
  <c r="H1462" i="1"/>
  <c r="H36" i="1"/>
  <c r="H35" i="1"/>
  <c r="H2535" i="1"/>
  <c r="H343" i="1"/>
  <c r="H1335" i="1"/>
  <c r="H500" i="1"/>
  <c r="H1081" i="1"/>
  <c r="H91" i="1"/>
  <c r="H965" i="1"/>
  <c r="H1748" i="1"/>
  <c r="H2070" i="1"/>
  <c r="G119" i="1"/>
  <c r="H119" i="1" s="1"/>
  <c r="H2165" i="1"/>
  <c r="H1225" i="1"/>
  <c r="H2454" i="1"/>
  <c r="H145" i="1"/>
  <c r="H191" i="1"/>
  <c r="H1128" i="1"/>
  <c r="H1997" i="1"/>
  <c r="H2001" i="1"/>
  <c r="H1291" i="1"/>
  <c r="H1747" i="1"/>
  <c r="H120" i="1"/>
  <c r="H2361" i="1"/>
  <c r="H2235" i="1"/>
  <c r="H1746" i="1"/>
  <c r="H428" i="1"/>
  <c r="H708" i="1"/>
  <c r="H422" i="1"/>
  <c r="H709" i="1"/>
  <c r="H2188" i="1"/>
  <c r="H1040" i="1"/>
  <c r="H1745" i="1"/>
  <c r="H235" i="1"/>
  <c r="H798" i="1"/>
  <c r="H1618" i="1"/>
  <c r="H1169" i="1"/>
  <c r="H1722" i="1"/>
  <c r="H1490" i="1"/>
  <c r="H1624" i="1"/>
  <c r="H2735" i="1"/>
  <c r="H342" i="1"/>
  <c r="H943" i="1"/>
  <c r="H942" i="1"/>
  <c r="H1573" i="1"/>
  <c r="H211" i="1"/>
  <c r="H2390" i="1"/>
  <c r="H765" i="1"/>
  <c r="H1744" i="1"/>
  <c r="H513" i="1"/>
  <c r="H1665" i="1"/>
  <c r="H878" i="1"/>
  <c r="H2292" i="1"/>
  <c r="H2164" i="1"/>
  <c r="H1496" i="1"/>
  <c r="H2242" i="1"/>
  <c r="H947" i="1"/>
  <c r="H367" i="1"/>
  <c r="H1363" i="1"/>
  <c r="H2263" i="1"/>
  <c r="H427" i="1"/>
  <c r="H563" i="1"/>
  <c r="H1263" i="1"/>
  <c r="H2318" i="1"/>
  <c r="H2193" i="1"/>
  <c r="H639" i="1"/>
  <c r="H2011" i="1"/>
  <c r="H681" i="1"/>
  <c r="H234" i="1"/>
  <c r="H301" i="1"/>
  <c r="H264" i="1"/>
  <c r="H1985" i="1"/>
  <c r="H1623" i="1"/>
  <c r="H217" i="1"/>
  <c r="H2284" i="1"/>
  <c r="H1984" i="1"/>
  <c r="H830" i="1"/>
  <c r="H1696" i="1"/>
  <c r="H470" i="1"/>
  <c r="H2115" i="1"/>
  <c r="H2640" i="1"/>
  <c r="H1909" i="1"/>
  <c r="H2512" i="1"/>
  <c r="G156" i="1"/>
  <c r="H156" i="1" s="1"/>
  <c r="H2286" i="1"/>
  <c r="H1163" i="1"/>
  <c r="H852" i="1"/>
  <c r="H2683" i="1"/>
  <c r="H1946" i="1"/>
  <c r="H1743" i="1"/>
  <c r="G34" i="1"/>
  <c r="H34" i="1" s="1"/>
  <c r="H401" i="1"/>
  <c r="H1664" i="1"/>
  <c r="H1039" i="1"/>
  <c r="H1461" i="1"/>
  <c r="H2682" i="1"/>
  <c r="H1742" i="1"/>
  <c r="H2291" i="1"/>
  <c r="H1495" i="1"/>
  <c r="H1741" i="1"/>
  <c r="G2091" i="1" l="1"/>
  <c r="G1694" i="1"/>
  <c r="G1718" i="1"/>
  <c r="G1940" i="1"/>
  <c r="G1982" i="1"/>
  <c r="G1998" i="1"/>
  <c r="G1161" i="1"/>
  <c r="G1223" i="1"/>
  <c r="G1261" i="1"/>
  <c r="G1280" i="1"/>
  <c r="G1336" i="1"/>
  <c r="G1393" i="1"/>
  <c r="G1423" i="1"/>
  <c r="G1511" i="1"/>
  <c r="G1528" i="1"/>
  <c r="G626" i="1"/>
  <c r="G637" i="1"/>
  <c r="G983" i="1"/>
  <c r="G1037" i="1"/>
  <c r="G169" i="1"/>
  <c r="G329" i="1"/>
  <c r="G358" i="1"/>
  <c r="G49" i="1"/>
  <c r="G70" i="1"/>
</calcChain>
</file>

<file path=xl/sharedStrings.xml><?xml version="1.0" encoding="utf-8"?>
<sst xmlns="http://schemas.openxmlformats.org/spreadsheetml/2006/main" count="74949" uniqueCount="5770">
  <si>
    <t>K1</t>
  </si>
  <si>
    <t>MOSTRADOR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</si>
  <si>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</si>
  <si>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</si>
  <si>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</si>
  <si>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</si>
  <si>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</si>
  <si>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</si>
  <si>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</si>
  <si>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</si>
  <si>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</si>
  <si>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</si>
  <si>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06-01--190,526.16--09-Ene-256,215.00---10-ene--62,958.15--13-ene 12,524.21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</si>
  <si>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</si>
  <si>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</si>
  <si>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</si>
  <si>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</si>
  <si>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</si>
  <si>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</si>
  <si>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</si>
  <si>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</si>
  <si>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</si>
  <si>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</si>
  <si>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</si>
  <si>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</si>
  <si>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</si>
  <si>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</si>
  <si>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</si>
  <si>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</si>
  <si>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</si>
  <si>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</si>
  <si>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</si>
  <si>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</si>
  <si>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</si>
  <si>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</si>
  <si>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</si>
  <si>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</si>
  <si>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</si>
  <si>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</si>
  <si>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</si>
  <si>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</si>
  <si>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</si>
  <si>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</si>
  <si>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</si>
  <si>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</si>
  <si>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</si>
  <si>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</si>
  <si>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</si>
  <si>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</si>
  <si>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</si>
  <si>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</si>
  <si>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</si>
  <si>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</si>
  <si>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</si>
  <si>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</si>
  <si>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</si>
  <si>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</si>
  <si>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</si>
  <si>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</si>
  <si>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</si>
  <si>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</si>
  <si>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</si>
  <si>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</si>
  <si>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</si>
  <si>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</si>
  <si>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</si>
  <si>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</si>
  <si>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</si>
  <si>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</si>
  <si>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</si>
  <si>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</si>
  <si>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</si>
  <si>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</si>
  <si>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</si>
  <si>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</si>
  <si>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</si>
  <si>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</si>
  <si>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</si>
  <si>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</si>
  <si>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</si>
  <si>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</si>
  <si>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</si>
  <si>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</si>
  <si>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</si>
  <si>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</si>
  <si>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</si>
  <si>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</si>
  <si>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</si>
  <si>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</si>
  <si>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</si>
  <si>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</si>
  <si>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</si>
  <si>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</si>
  <si>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</si>
  <si>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</si>
  <si>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</si>
  <si>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</si>
  <si>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13-ene-78,832.65--13-ene-165,443.14--15-ene --53,797.21</t>
  </si>
  <si>
    <t>FABIAN</t>
  </si>
  <si>
    <t>FRANCO</t>
  </si>
  <si>
    <t>MARQUEZ</t>
  </si>
  <si>
    <t>RAUL COSME</t>
  </si>
  <si>
    <t>IMELDA</t>
  </si>
  <si>
    <t>GILBERTO</t>
  </si>
  <si>
    <t>03-Ene 10,000.00--4 ENE  779.50</t>
  </si>
  <si>
    <t>AGUSTIN</t>
  </si>
  <si>
    <t>SAN BARTOLO</t>
  </si>
  <si>
    <t>UROZA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</si>
  <si>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</si>
  <si>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</si>
  <si>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</si>
  <si>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</si>
  <si>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</si>
  <si>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</si>
  <si>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</si>
  <si>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</si>
  <si>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</si>
  <si>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</si>
  <si>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</si>
  <si>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</si>
  <si>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</si>
  <si>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</si>
  <si>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</si>
  <si>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</si>
  <si>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</si>
  <si>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</si>
  <si>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</si>
  <si>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</si>
  <si>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</si>
  <si>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</si>
  <si>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</si>
  <si>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TACOS JIRETH</t>
  </si>
  <si>
    <t>MALASIA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</si>
  <si>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</si>
  <si>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</si>
  <si>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</si>
  <si>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</si>
  <si>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</si>
  <si>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</si>
  <si>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</si>
  <si>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</si>
  <si>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04-Ene FACTURA 299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</si>
  <si>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</si>
  <si>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</si>
  <si>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</si>
  <si>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</si>
  <si>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</si>
  <si>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</si>
  <si>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</si>
  <si>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</si>
  <si>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</si>
  <si>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</si>
  <si>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</si>
  <si>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</si>
  <si>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</si>
  <si>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ALFREDO</t>
  </si>
  <si>
    <t>09-Ene FACTURA 304</t>
  </si>
  <si>
    <t>CAMPO FIEL</t>
  </si>
  <si>
    <t>ANA LAURA</t>
  </si>
  <si>
    <t>ANTONIO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</si>
  <si>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</si>
  <si>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</si>
  <si>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</si>
  <si>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</si>
  <si>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</si>
  <si>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</si>
  <si>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</si>
  <si>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</si>
  <si>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</si>
  <si>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</si>
  <si>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</si>
  <si>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</si>
  <si>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</si>
  <si>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</si>
  <si>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</si>
  <si>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</si>
  <si>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</si>
  <si>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</si>
  <si>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</si>
  <si>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</si>
  <si>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</si>
  <si>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</si>
  <si>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</si>
  <si>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</si>
  <si>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</si>
  <si>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</si>
  <si>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</si>
  <si>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</si>
  <si>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22-Ene 17,500.00--27 ENE  7,107.50</t>
  </si>
  <si>
    <t>14-Ene 3,291.00 Dif X PRECIO 86.50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</si>
  <si>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</si>
  <si>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</si>
  <si>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</si>
  <si>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</si>
  <si>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</si>
  <si>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</si>
  <si>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</si>
  <si>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</si>
  <si>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</si>
  <si>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</si>
  <si>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</si>
  <si>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</si>
  <si>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06-Ene 15,100.00--7 ENE  6,767.00</t>
  </si>
  <si>
    <t>MAQUILA</t>
  </si>
  <si>
    <t>09-Abril 2,000.00 29-Abril 2,884.00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</si>
  <si>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</si>
  <si>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</si>
  <si>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</si>
  <si>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</si>
  <si>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</si>
  <si>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</si>
  <si>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</si>
  <si>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</si>
  <si>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</si>
  <si>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</si>
  <si>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</si>
  <si>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</si>
  <si>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</si>
  <si>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</si>
  <si>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</si>
  <si>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</si>
  <si>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</si>
  <si>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</si>
  <si>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</si>
  <si>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</si>
  <si>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</si>
  <si>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</si>
  <si>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</si>
  <si>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</si>
  <si>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</si>
  <si>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</si>
  <si>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</si>
  <si>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</si>
  <si>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</si>
  <si>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</si>
  <si>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</si>
  <si>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</si>
  <si>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</si>
  <si>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</si>
  <si>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19-Ago firmo NLP</t>
  </si>
  <si>
    <t>14-Ene 3,918.00--16 ENE  11,000.00--20 ENE  7,000.00 Dif x pecio 782.77kg de 29 a 28= 782.77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</si>
  <si>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</si>
  <si>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</si>
  <si>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</si>
  <si>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</si>
  <si>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</si>
  <si>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</si>
  <si>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SARA ORTEGA</t>
  </si>
  <si>
    <t>15-Ene FACTURA 324</t>
  </si>
  <si>
    <t>08-Ene 250,000.00--13 ENE  241,617.00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</si>
  <si>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</si>
  <si>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</si>
  <si>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</si>
  <si>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</si>
  <si>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</si>
  <si>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</si>
  <si>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</si>
  <si>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</si>
  <si>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</si>
  <si>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EMILIA</t>
  </si>
  <si>
    <t>ARTURO COYOTL</t>
  </si>
  <si>
    <t xml:space="preserve">SAGRADO CORAZON </t>
  </si>
  <si>
    <t xml:space="preserve">14 SUR </t>
  </si>
  <si>
    <t>SAGRADO MORILLOTLA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</si>
  <si>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</si>
  <si>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</si>
  <si>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</si>
  <si>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</si>
  <si>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</si>
  <si>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</si>
  <si>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</si>
  <si>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</si>
  <si>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</si>
  <si>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</si>
  <si>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</si>
  <si>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JUDITH</t>
  </si>
  <si>
    <t>THAKIN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</si>
  <si>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</si>
  <si>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</si>
  <si>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</si>
  <si>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</si>
  <si>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</si>
  <si>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</si>
  <si>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</si>
  <si>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</si>
  <si>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</si>
  <si>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</si>
  <si>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</si>
  <si>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</si>
  <si>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</si>
  <si>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</si>
  <si>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</si>
  <si>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</si>
  <si>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</si>
  <si>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</si>
  <si>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09-Ene 9,500.00 --2 FEB  1,353.00</t>
  </si>
  <si>
    <t>ESTHER CABELLO VIVANCO</t>
  </si>
  <si>
    <t>MAURICIO HERNANDEZ</t>
  </si>
  <si>
    <t xml:space="preserve">JOSE  </t>
  </si>
  <si>
    <t>15-ene-138,186.79--20-ene --342,000.00--20-ene --6,335.51</t>
  </si>
  <si>
    <t>JULIO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</si>
  <si>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</si>
  <si>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</si>
  <si>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</si>
  <si>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</si>
  <si>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</si>
  <si>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</si>
  <si>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</si>
  <si>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</si>
  <si>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</si>
  <si>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</si>
  <si>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</si>
  <si>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</si>
  <si>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</si>
  <si>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</si>
  <si>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</si>
  <si>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</si>
  <si>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</si>
  <si>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</si>
  <si>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</si>
  <si>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</si>
  <si>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</si>
  <si>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</si>
  <si>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</si>
  <si>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</si>
  <si>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</si>
  <si>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</si>
  <si>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</si>
  <si>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</si>
  <si>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ALEJANDRO II</t>
  </si>
  <si>
    <t>13-Ene 7,500.00--15 ENE  1,560.00 Dif por error de precio es pecho de 48 a 31 x 24kg = 408.00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</si>
  <si>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</si>
  <si>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</si>
  <si>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</si>
  <si>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</si>
  <si>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</si>
  <si>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</si>
  <si>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</si>
  <si>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</si>
  <si>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</si>
  <si>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</si>
  <si>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</si>
  <si>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</si>
  <si>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</si>
  <si>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</si>
  <si>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RAUL</t>
  </si>
  <si>
    <t xml:space="preserve">COMIDA CHINOS 4 Poniente </t>
  </si>
  <si>
    <t>NARCIZO</t>
  </si>
  <si>
    <t>15-Ene 19,164.00 dif x merma 12.67kg x 36=456.00</t>
  </si>
  <si>
    <t>SAGRADO CORAZON MORILLOTLA</t>
  </si>
  <si>
    <t>13-Ene 1,087.00 x dev 8.6kg a 44 = 378.40</t>
  </si>
  <si>
    <t>11-Ene 13,000.00--12 ENE  3,993.50</t>
  </si>
  <si>
    <t>ELPIDIO CARRETO</t>
  </si>
  <si>
    <t>GALLOTOTE</t>
  </si>
  <si>
    <t>PROLEDO      CANCELADA</t>
  </si>
  <si>
    <t>ESAU</t>
  </si>
  <si>
    <t>28-Ene 43,439.00 --10 feb  4,606.00</t>
  </si>
  <si>
    <t>12-Ene 13,000.00--13 ENE  1,841.00</t>
  </si>
  <si>
    <t>12-Ene 1,220.00--17 ENE  399.00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</si>
  <si>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</si>
  <si>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</si>
  <si>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</si>
  <si>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</si>
  <si>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</si>
  <si>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</si>
  <si>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</si>
  <si>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</si>
  <si>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</si>
  <si>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COMIDA CHINOS Capu</t>
  </si>
  <si>
    <t>EL POBLANITO</t>
  </si>
  <si>
    <t>13-Ene 3,800.00 --16 ENE  4,852.00</t>
  </si>
  <si>
    <t>14-Ene 14,339.00 dif x merma 2.5kg a 36=90.00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</si>
  <si>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</si>
  <si>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</si>
  <si>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</si>
  <si>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</si>
  <si>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</si>
  <si>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</si>
  <si>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</si>
  <si>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</si>
  <si>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14-Ene FACTURA 347</t>
  </si>
  <si>
    <t>15-Ene FACTURA 364</t>
  </si>
  <si>
    <t>MARCO MERINO</t>
  </si>
  <si>
    <t>14-Ene 8,534.00 Dev 18.55kg a 44= 816.20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</si>
  <si>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</si>
  <si>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</si>
  <si>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</si>
  <si>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</si>
  <si>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</si>
  <si>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</si>
  <si>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</si>
  <si>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</si>
  <si>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</si>
  <si>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</si>
  <si>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 xml:space="preserve">JUDITH 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</si>
  <si>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</si>
  <si>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</si>
  <si>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</si>
  <si>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</si>
  <si>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</si>
  <si>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</si>
  <si>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</si>
  <si>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22-Ene 1,055.00---19-Ago 1,000.00 firmo NLP</t>
  </si>
  <si>
    <t>21-Ene FACTURA 399</t>
  </si>
  <si>
    <t>ANTONIO HERRERA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</si>
  <si>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</si>
  <si>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</si>
  <si>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</si>
  <si>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</si>
  <si>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</si>
  <si>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</si>
  <si>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</si>
  <si>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</si>
  <si>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LUIS FELIPE ZORROZA</t>
  </si>
  <si>
    <t>20-ene--2,664.49--20-ene--56,994.50--24-ene--221,500.00---24 ene--120,452.50--31--Ene 1,833.01--31-ENE 94,035.08</t>
  </si>
  <si>
    <t>DELI-RICO</t>
  </si>
  <si>
    <t>EFRAIN RENDON</t>
  </si>
  <si>
    <t>17-Ene 11,570.00 dif x merma 151.50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</si>
  <si>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</si>
  <si>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</si>
  <si>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</si>
  <si>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</si>
  <si>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</si>
  <si>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</si>
  <si>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</si>
  <si>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</si>
  <si>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</si>
  <si>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</si>
  <si>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</si>
  <si>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</si>
  <si>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>SRA. PADILLA</t>
  </si>
  <si>
    <t>18-Ene FACTURA 442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</si>
  <si>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</si>
  <si>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</si>
  <si>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</si>
  <si>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</si>
  <si>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</si>
  <si>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</si>
  <si>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</si>
  <si>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</si>
  <si>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17-Ene 6,096.00 19 Ago Firmo NLP--Dif x precio en jamon c de 42 a 40 139.6kg = 279.20</t>
  </si>
  <si>
    <t>UNIDAD GUADALUPE</t>
  </si>
  <si>
    <t>17-Ene 3,000.00--18 ENE 74.00</t>
  </si>
  <si>
    <t>PIZZA LALO</t>
  </si>
  <si>
    <t>ADRIANA E INES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</si>
  <si>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</si>
  <si>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</si>
  <si>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</si>
  <si>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</si>
  <si>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</si>
  <si>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</si>
  <si>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</si>
  <si>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</si>
  <si>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19-Ene 6,000.00--20 ENE  481.00</t>
  </si>
  <si>
    <t>18-Ene 11,000.00--21 ENE  8,515.60</t>
  </si>
  <si>
    <t>ADRIANA</t>
  </si>
  <si>
    <t>LOLITA</t>
  </si>
  <si>
    <t>18-Ene 2,000.00--21 ENE  2,036.00</t>
  </si>
  <si>
    <t>MARIO</t>
  </si>
  <si>
    <t>20-Ene 10,100.00--22 ENE  1,216.00</t>
  </si>
  <si>
    <t>INES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</si>
  <si>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</si>
  <si>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</si>
  <si>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</si>
  <si>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</si>
  <si>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</si>
  <si>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</si>
  <si>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LORETO</t>
  </si>
  <si>
    <t>19-Ene FACTURA 576</t>
  </si>
  <si>
    <t>PERIS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</si>
  <si>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</si>
  <si>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</si>
  <si>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</si>
  <si>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</si>
  <si>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</si>
  <si>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</si>
  <si>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</si>
  <si>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</si>
  <si>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</si>
  <si>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RAFAEL</t>
  </si>
  <si>
    <t>PEDRO ALDAMA</t>
  </si>
  <si>
    <t>SAN PEDRO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</si>
  <si>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</si>
  <si>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</si>
  <si>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</si>
  <si>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</si>
  <si>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</si>
  <si>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</si>
  <si>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</si>
  <si>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22-Ene FACTURA 585</t>
  </si>
  <si>
    <t>20-Mar 1,700.00 27-Mar 2,000.00 9-Abril 1,505.00</t>
  </si>
  <si>
    <t xml:space="preserve">23-Ene 4,256.40 dif x precio en capote de 43 a 42 x 46.6kg </t>
  </si>
  <si>
    <t>BETY LUNA</t>
  </si>
  <si>
    <t>ECONOMICA</t>
  </si>
  <si>
    <t>21-Ene FACTURA 448</t>
  </si>
  <si>
    <t>PEDRO</t>
  </si>
  <si>
    <t>12--Mar 53,937.00 9-abril 294.00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</si>
  <si>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</si>
  <si>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</si>
  <si>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</si>
  <si>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</si>
  <si>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</si>
  <si>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</si>
  <si>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</si>
  <si>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</si>
  <si>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</si>
  <si>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</si>
  <si>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</si>
  <si>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 xml:space="preserve">EL PASTORCITO  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</si>
  <si>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</si>
  <si>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</si>
  <si>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</si>
  <si>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</si>
  <si>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</si>
  <si>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</si>
  <si>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</si>
  <si>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</si>
  <si>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</si>
  <si>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</si>
  <si>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</si>
  <si>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VICTOR VANZINI</t>
  </si>
  <si>
    <t>SAGRADO ZAVALETA</t>
  </si>
  <si>
    <t>POBLANITO</t>
  </si>
  <si>
    <t>BAGDAD</t>
  </si>
  <si>
    <t>UBALDO</t>
  </si>
  <si>
    <t>01-Feb FACTURA 488</t>
  </si>
  <si>
    <t>01-Feb FACTURA 489</t>
  </si>
  <si>
    <t>MA DEL PILAR</t>
  </si>
  <si>
    <t>LUIS FELIPE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</si>
  <si>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</si>
  <si>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</si>
  <si>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</si>
  <si>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</si>
  <si>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</si>
  <si>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</si>
  <si>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</si>
  <si>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</si>
  <si>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25-Ene 10,000.00--27 ENE  9,452.00</t>
  </si>
  <si>
    <t>24-Ene 10,000.00--25 ENE  2,257.50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</si>
  <si>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</si>
  <si>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</si>
  <si>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</si>
  <si>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</si>
  <si>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</si>
  <si>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07-Feb FACTURA 556</t>
  </si>
  <si>
    <t>07-Feb FACTURA 557</t>
  </si>
  <si>
    <t>18-Feb FACTURA   558</t>
  </si>
  <si>
    <t>LUPITA LEDO</t>
  </si>
  <si>
    <t>25-Ene 2,365.20 Dev de 195.6kg pulpa a 39= 7,628.40 mal cobrado juanita 460.40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</si>
  <si>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</si>
  <si>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</si>
  <si>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</si>
  <si>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</si>
  <si>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</si>
  <si>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</si>
  <si>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25-Ene 2,900.00--28 ENE  2,477.00</t>
  </si>
  <si>
    <t>04-Feb 17,339.40--20 feb  1,327.50</t>
  </si>
  <si>
    <t>25-Ene FACTURA 577</t>
  </si>
  <si>
    <t>27-Ene 6,888.00 Dif x precio de 44 a 42 x 164kg = 328.00</t>
  </si>
  <si>
    <t>POLLOS ASADOS</t>
  </si>
  <si>
    <t>31-ENE 189,988.82--4-Feb 291,750.00--4-Feb  55,768.58</t>
  </si>
  <si>
    <t>SANTIAGO</t>
  </si>
  <si>
    <t>ANGEL</t>
  </si>
  <si>
    <t>M1</t>
  </si>
  <si>
    <t>CHAVA</t>
  </si>
  <si>
    <t>29-ENE 4,256.00--31 ENE  1,150.00</t>
  </si>
  <si>
    <t>HECTOR PIEDRAS</t>
  </si>
  <si>
    <t>30-Ene FACTURA 498</t>
  </si>
  <si>
    <t>27-Ene 16,557.00 --29 ENE  600.00</t>
  </si>
  <si>
    <t>HERMINIO MEDINA</t>
  </si>
  <si>
    <t>TACOS</t>
  </si>
  <si>
    <t>CORAZON SAN</t>
  </si>
  <si>
    <t>31-Ene 15,000.00--8 FEB  17,246.00</t>
  </si>
  <si>
    <t>ADRIA</t>
  </si>
  <si>
    <t>28-Ene 21,399.00 dif x precio cabeza de 20 a 18 x 116.4kg = 232.80</t>
  </si>
  <si>
    <t>18-Feb FACTURA 559</t>
  </si>
  <si>
    <t>ALEJANDRA</t>
  </si>
  <si>
    <t>25 PONIENTE</t>
  </si>
  <si>
    <t>28-Ene 11,138.50 Dif x k se kedo la contra 40.30kg a 78 = 3,143.40</t>
  </si>
  <si>
    <t>14-Feb FACTURA 552</t>
  </si>
  <si>
    <t>19-Feb FACTURA 513</t>
  </si>
  <si>
    <t>01-Feb FACTURA 514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</si>
  <si>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</si>
  <si>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</si>
  <si>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</si>
  <si>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</si>
  <si>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</si>
  <si>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</si>
  <si>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</si>
  <si>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</si>
  <si>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</si>
  <si>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</si>
  <si>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</si>
  <si>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</si>
  <si>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JOSE LUIS VANCINI</t>
  </si>
  <si>
    <t>30-Ene 19,014.25 dif x precio de 20- a 19 x 1000.75=1,000.75</t>
  </si>
  <si>
    <t>30-ene 29,716.00 dif de 176kg x pagar a 20.00=3520.00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</si>
  <si>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</si>
  <si>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</si>
  <si>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</si>
  <si>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</si>
  <si>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</si>
  <si>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</si>
  <si>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04-Feb FACTURA 500</t>
  </si>
  <si>
    <t>SAGRADO CORAZON CENTRO</t>
  </si>
  <si>
    <t>DANIEL RUIZ MAQUILA Cancelada</t>
  </si>
  <si>
    <t>18-Feb firma NLP</t>
  </si>
  <si>
    <t>31-Ene 9,843.50--1 FEB  12,180.50</t>
  </si>
  <si>
    <t>SALVADOR</t>
  </si>
  <si>
    <t>30-Ene 26,558.00 dif x merma 2.5kg a 38=95.00</t>
  </si>
  <si>
    <t>31-Ene 15,000.00--17 feb  22,622.00</t>
  </si>
  <si>
    <t>HERMINIO</t>
  </si>
  <si>
    <t>14-Feb FACTURA 553</t>
  </si>
  <si>
    <t>JUAN MARQUEZ</t>
  </si>
  <si>
    <t>ARMANDO</t>
  </si>
  <si>
    <t>12-Feb 898.00--17 feb  4,000.00</t>
  </si>
  <si>
    <t>31-Ene 25,264.00 dif x meerma 409.00 adriana</t>
  </si>
  <si>
    <t>MARCO</t>
  </si>
  <si>
    <t>01-Feb 10,879.50--3 FEB 14,873.00</t>
  </si>
  <si>
    <t>IMPERIAL</t>
  </si>
  <si>
    <t>BERNARDO INFONAVIT</t>
  </si>
  <si>
    <t>04-Feb 136-251.42--7-Feb 229,990.00--13-Feb-1,177.14--14-Feb --159,400.00--17-Feb 14,385.29</t>
  </si>
  <si>
    <t>05-Feb FACTURA 574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</si>
  <si>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</si>
  <si>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</si>
  <si>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</si>
  <si>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</si>
  <si>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</si>
  <si>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</si>
  <si>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</si>
  <si>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</si>
  <si>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</si>
  <si>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</si>
  <si>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</si>
  <si>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</si>
  <si>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</si>
  <si>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</si>
  <si>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</si>
  <si>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</si>
  <si>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</si>
  <si>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</si>
  <si>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</si>
  <si>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</si>
  <si>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</si>
  <si>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</si>
  <si>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TOTAL</t>
  </si>
  <si>
    <t xml:space="preserve">ALEJANDRO </t>
  </si>
  <si>
    <t>ALEJANDR0</t>
  </si>
  <si>
    <t>COMIDA CHINOS CHEDAUI CAPU</t>
  </si>
  <si>
    <t xml:space="preserve">TOTAL </t>
  </si>
  <si>
    <t>RAYMUNDO VALVERDE</t>
  </si>
  <si>
    <t>SRA CORANA</t>
  </si>
  <si>
    <t>REMISIONES DE    FEBRERO     2 0 1 3</t>
  </si>
  <si>
    <t>FECHA</t>
  </si>
  <si>
    <t>#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</si>
  <si>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</si>
  <si>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</si>
  <si>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</si>
  <si>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</si>
  <si>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</si>
  <si>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</si>
  <si>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</si>
  <si>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</si>
  <si>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</si>
  <si>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</si>
  <si>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</si>
  <si>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</si>
  <si>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</si>
  <si>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</si>
  <si>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</si>
  <si>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</si>
  <si>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</si>
  <si>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</si>
  <si>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</si>
  <si>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</si>
  <si>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</si>
  <si>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</si>
  <si>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</si>
  <si>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</si>
  <si>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</si>
  <si>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</si>
  <si>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AIMET** FIRMA COPIA AZUL. CORRECCION DE PESO</t>
  </si>
  <si>
    <t>26-Feb FACTURA 581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</si>
  <si>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</t>
    </r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</si>
  <si>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</si>
  <si>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</si>
  <si>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</si>
  <si>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</si>
  <si>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</si>
  <si>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</si>
  <si>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</si>
  <si>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</si>
  <si>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</si>
  <si>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</si>
  <si>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</si>
  <si>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</si>
  <si>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</si>
  <si>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MAL CAPTURADO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</si>
  <si>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</si>
  <si>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</si>
  <si>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</si>
  <si>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</si>
  <si>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</si>
  <si>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</si>
  <si>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</si>
  <si>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</si>
  <si>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</si>
  <si>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</si>
  <si>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</si>
  <si>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</si>
  <si>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</si>
  <si>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</si>
  <si>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</si>
  <si>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</si>
  <si>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</si>
  <si>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</si>
  <si>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</si>
  <si>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</si>
  <si>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</si>
  <si>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</si>
  <si>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</si>
  <si>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</si>
  <si>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</si>
  <si>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</si>
  <si>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</si>
  <si>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</si>
  <si>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</si>
  <si>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</si>
  <si>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</si>
  <si>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</si>
  <si>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</si>
  <si>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SE DUPLICO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</si>
  <si>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</si>
  <si>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</si>
  <si>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</si>
  <si>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</si>
  <si>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</si>
  <si>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</si>
  <si>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</si>
  <si>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</si>
  <si>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</si>
  <si>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</si>
  <si>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</si>
  <si>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</si>
  <si>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</si>
  <si>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</si>
  <si>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</si>
  <si>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</si>
  <si>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</si>
  <si>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</si>
  <si>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</si>
  <si>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</si>
  <si>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</si>
  <si>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</si>
  <si>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</si>
  <si>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</si>
  <si>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</si>
  <si>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</si>
  <si>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</si>
  <si>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</si>
  <si>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</si>
  <si>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</si>
  <si>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17-Feb 265,687.31--18-Feb --297,174.91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</si>
  <si>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</si>
  <si>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</si>
  <si>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</si>
  <si>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</si>
  <si>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</si>
  <si>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</si>
  <si>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</si>
  <si>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</si>
  <si>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</si>
  <si>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</si>
  <si>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</si>
  <si>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</si>
  <si>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</si>
  <si>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</si>
  <si>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</si>
  <si>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</si>
  <si>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</si>
  <si>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</si>
  <si>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 xml:space="preserve">09-Feb 12,604.00  28-Junio 300.00--19-Ago firmo NLP-- Dif x dev 63.8kg pulpa = 2,679.60 + dif 759.40 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</si>
  <si>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</si>
  <si>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</si>
  <si>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</si>
  <si>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</si>
  <si>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</si>
  <si>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</si>
  <si>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</si>
  <si>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</si>
  <si>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</si>
  <si>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</si>
  <si>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DEVOLUCION DEL CLIENTE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</si>
  <si>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</si>
  <si>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</si>
  <si>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</si>
  <si>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</si>
  <si>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</si>
  <si>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</si>
  <si>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</si>
  <si>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</si>
  <si>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</si>
  <si>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</si>
  <si>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</si>
  <si>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</si>
  <si>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</si>
  <si>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ADRIANA** FIRMA COPIA AZUL. CAMBIO DE PRECIO</t>
  </si>
  <si>
    <t>19-Ago Firmo NLP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</si>
  <si>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</si>
  <si>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</si>
  <si>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</si>
  <si>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</si>
  <si>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</si>
  <si>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</si>
  <si>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</si>
  <si>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</si>
  <si>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</si>
  <si>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</si>
  <si>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</si>
  <si>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</si>
  <si>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</si>
  <si>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</si>
  <si>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</si>
  <si>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</si>
  <si>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</si>
  <si>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</si>
  <si>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</si>
  <si>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</si>
  <si>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</si>
  <si>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</si>
  <si>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</si>
  <si>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</si>
  <si>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</si>
  <si>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URBI</t>
  </si>
  <si>
    <t>DEVOLUCION DEL CLIENTE, NO LE ALCANZO EL DINERO</t>
  </si>
  <si>
    <t>LA SUSTITUYE 301 N1</t>
  </si>
  <si>
    <t>ALDUCIN</t>
  </si>
  <si>
    <t>ALEJANDRA TORRES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</si>
  <si>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</si>
  <si>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</si>
  <si>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</si>
  <si>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</si>
  <si>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</si>
  <si>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</si>
  <si>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</si>
  <si>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</si>
  <si>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</si>
  <si>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</si>
  <si>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</si>
  <si>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</si>
  <si>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</si>
  <si>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</si>
  <si>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10-Mar 2,682.00 17-Mar 1,937.50 -+ 2,438.50----19 Mar  2,000.00  20-Mar 1,300.00 29-Mar 1,930.00 31-Mar 1,616.00 9-Abril 100.00</t>
  </si>
  <si>
    <t>18-Feb 2,500.00--20 feb 2,000.00--25 feb  2,452.00</t>
  </si>
  <si>
    <t>18-Feb 105,835.09--24-Feb --40,821.02--24-Feb--173,0120.51--24-Feb --45,220.58--24-Feb ---26,809.89--27-Feb --175,402.97</t>
  </si>
  <si>
    <t>SUSANA</t>
  </si>
  <si>
    <t>19-Feb FACTURA 740</t>
  </si>
  <si>
    <t>15-Feb 4,684.00 dev de 7kg canal x 22= 154.00</t>
  </si>
  <si>
    <t>INES** RECIBIO CUERO CANAL 7 K</t>
  </si>
  <si>
    <t>05-Abril 2,300.00 Y FACTURA 1419 19-Ago firmo NLP--$ 100.00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</si>
  <si>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</si>
  <si>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</si>
  <si>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</si>
  <si>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</si>
  <si>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</si>
  <si>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</si>
  <si>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>17-Feb 2,828.00 --19-Ago Firmo NLP 100.00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</si>
  <si>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</si>
  <si>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</si>
  <si>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</si>
  <si>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</si>
  <si>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</si>
  <si>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</si>
  <si>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</si>
  <si>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</si>
  <si>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</si>
  <si>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</si>
  <si>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</si>
  <si>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</si>
  <si>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</si>
  <si>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</si>
  <si>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</si>
  <si>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</si>
  <si>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</si>
  <si>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</si>
  <si>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</si>
  <si>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</si>
  <si>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</si>
  <si>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</si>
  <si>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</si>
  <si>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</si>
  <si>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</si>
  <si>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</si>
  <si>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</si>
  <si>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</si>
  <si>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</si>
  <si>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</si>
  <si>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</si>
  <si>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</si>
  <si>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</si>
  <si>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</si>
  <si>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</si>
  <si>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</si>
  <si>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</si>
  <si>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</si>
  <si>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</si>
  <si>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</si>
  <si>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</si>
  <si>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</si>
  <si>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</si>
  <si>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</si>
  <si>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</si>
  <si>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</si>
  <si>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</si>
  <si>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</si>
  <si>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</si>
  <si>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</si>
  <si>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</si>
  <si>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</si>
  <si>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</si>
  <si>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</si>
  <si>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</si>
  <si>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</si>
  <si>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</si>
  <si>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</si>
  <si>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</si>
  <si>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</si>
  <si>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</si>
  <si>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</si>
  <si>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</si>
  <si>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</si>
  <si>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</si>
  <si>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</si>
  <si>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</si>
  <si>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</si>
  <si>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</si>
  <si>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</si>
  <si>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27-Feb --99,781.53--03-Mar--148,068.00--03-Mar--37,324.40--03-Mar --139,678.60--03-Mar--49,039.00--06-Mar --102,138.98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</si>
  <si>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</si>
  <si>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</si>
  <si>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</si>
  <si>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</si>
  <si>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</si>
  <si>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</si>
  <si>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</si>
  <si>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</si>
  <si>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</si>
  <si>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</si>
  <si>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</si>
  <si>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</si>
  <si>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</si>
  <si>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</si>
  <si>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</si>
  <si>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</si>
  <si>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</si>
  <si>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</si>
  <si>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</si>
  <si>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</si>
  <si>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</si>
  <si>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</si>
  <si>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</si>
  <si>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</si>
  <si>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</si>
  <si>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</si>
  <si>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</si>
  <si>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</si>
  <si>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</si>
  <si>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</si>
  <si>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</si>
  <si>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</si>
  <si>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</si>
  <si>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</si>
  <si>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</si>
  <si>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</si>
  <si>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</si>
  <si>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</si>
  <si>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</si>
  <si>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</si>
  <si>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</si>
  <si>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</si>
  <si>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</si>
  <si>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</si>
  <si>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</si>
  <si>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</si>
  <si>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</si>
  <si>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</si>
  <si>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</si>
  <si>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</si>
  <si>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</si>
  <si>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</si>
  <si>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</si>
  <si>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</si>
  <si>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</si>
  <si>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</si>
  <si>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</si>
  <si>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</si>
  <si>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</si>
  <si>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</si>
  <si>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</si>
  <si>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</si>
  <si>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</si>
  <si>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</si>
  <si>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</si>
  <si>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</si>
  <si>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</si>
  <si>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</si>
  <si>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</si>
  <si>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</si>
  <si>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</si>
  <si>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</si>
  <si>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</si>
  <si>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</si>
  <si>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</si>
  <si>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27-Feb-14  4,164.00  **12 mar 2.00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</si>
  <si>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</si>
  <si>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</si>
  <si>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</si>
  <si>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</si>
  <si>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</si>
  <si>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</si>
  <si>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</si>
  <si>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</si>
  <si>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</si>
  <si>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</si>
  <si>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</si>
  <si>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</si>
  <si>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</si>
  <si>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</si>
  <si>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</si>
  <si>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</si>
  <si>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</si>
  <si>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</si>
  <si>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</si>
  <si>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</si>
  <si>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</si>
  <si>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</si>
  <si>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</si>
  <si>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</si>
  <si>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</si>
  <si>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</si>
  <si>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</si>
  <si>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</si>
  <si>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</si>
  <si>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</si>
  <si>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</si>
  <si>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</si>
  <si>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</si>
  <si>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</si>
  <si>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Importe Vendido</t>
  </si>
  <si>
    <t>Importe Cobrado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</si>
  <si>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</si>
  <si>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</si>
  <si>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</si>
  <si>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</si>
  <si>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</si>
  <si>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</si>
  <si>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</si>
  <si>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</si>
  <si>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</si>
  <si>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</si>
  <si>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</si>
  <si>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</si>
  <si>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</si>
  <si>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</si>
  <si>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</si>
  <si>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</si>
  <si>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</si>
  <si>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</si>
  <si>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</si>
  <si>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</si>
  <si>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</si>
  <si>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</si>
  <si>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</si>
  <si>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</si>
  <si>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</si>
  <si>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</si>
  <si>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</si>
  <si>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</si>
  <si>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</si>
  <si>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</si>
  <si>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</si>
  <si>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</si>
  <si>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</si>
  <si>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</si>
  <si>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</si>
  <si>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</si>
  <si>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</si>
  <si>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</si>
  <si>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</si>
  <si>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</si>
  <si>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</si>
  <si>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</si>
  <si>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</si>
  <si>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</si>
  <si>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</si>
  <si>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</si>
  <si>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</si>
  <si>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</si>
  <si>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</si>
  <si>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</si>
  <si>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</si>
  <si>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</si>
  <si>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</si>
  <si>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</si>
  <si>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</si>
  <si>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</si>
  <si>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</si>
  <si>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</si>
  <si>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</si>
  <si>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</si>
  <si>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</si>
  <si>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</si>
  <si>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</si>
  <si>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</si>
  <si>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</si>
  <si>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</si>
  <si>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</si>
  <si>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</si>
  <si>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</si>
  <si>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</si>
  <si>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</si>
  <si>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</si>
  <si>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</si>
  <si>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</si>
  <si>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</si>
  <si>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</si>
  <si>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</si>
  <si>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</si>
  <si>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</si>
  <si>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06-Mar--184,335.32--10-Mar--345,450.00--10-Mar--40,216.50--10-Mar--9,796.79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</si>
  <si>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</si>
  <si>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</si>
  <si>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</si>
  <si>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</si>
  <si>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</si>
  <si>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</si>
  <si>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</si>
  <si>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</si>
  <si>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</si>
  <si>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</si>
  <si>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</si>
  <si>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</si>
  <si>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</si>
  <si>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</si>
  <si>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</si>
  <si>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</si>
  <si>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</si>
  <si>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</si>
  <si>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</si>
  <si>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</si>
  <si>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</si>
  <si>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</si>
  <si>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</si>
  <si>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</si>
  <si>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</si>
  <si>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</si>
  <si>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</si>
  <si>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</si>
  <si>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</si>
  <si>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</si>
  <si>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</si>
  <si>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</si>
  <si>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</si>
  <si>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</si>
  <si>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</si>
  <si>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</si>
  <si>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</si>
  <si>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</si>
  <si>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</si>
  <si>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</si>
  <si>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</si>
  <si>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</si>
  <si>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</si>
  <si>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</si>
  <si>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</si>
  <si>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</si>
  <si>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</si>
  <si>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</si>
  <si>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</si>
  <si>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</si>
  <si>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</si>
  <si>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</si>
  <si>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</si>
  <si>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</si>
  <si>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</si>
  <si>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</si>
  <si>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</si>
  <si>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</si>
  <si>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</si>
  <si>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</si>
  <si>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</si>
  <si>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</si>
  <si>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</si>
  <si>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</si>
  <si>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</si>
  <si>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</si>
  <si>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</si>
  <si>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10-Mar 23,437.50  dif firmo adriana 1,562.50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</si>
  <si>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</si>
  <si>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</si>
  <si>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</si>
  <si>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</si>
  <si>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</si>
  <si>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</si>
  <si>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</si>
  <si>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</si>
  <si>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</si>
  <si>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</si>
  <si>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</si>
  <si>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</si>
  <si>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</si>
  <si>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</si>
  <si>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</si>
  <si>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</si>
  <si>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</si>
  <si>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</si>
  <si>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</si>
  <si>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</si>
  <si>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</si>
  <si>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</si>
  <si>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</si>
  <si>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</si>
  <si>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</si>
  <si>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</si>
  <si>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</si>
  <si>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</si>
  <si>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</si>
  <si>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</si>
  <si>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</si>
  <si>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</si>
  <si>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</si>
  <si>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</si>
  <si>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</si>
  <si>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</si>
  <si>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</si>
  <si>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</si>
  <si>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</si>
  <si>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</si>
  <si>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</si>
  <si>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</si>
  <si>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</si>
  <si>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</si>
  <si>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</si>
  <si>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</si>
  <si>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</si>
  <si>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</si>
  <si>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</si>
  <si>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</si>
  <si>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</si>
  <si>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</si>
  <si>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</si>
  <si>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</si>
  <si>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</si>
  <si>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</si>
  <si>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</si>
  <si>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</si>
  <si>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</si>
  <si>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</si>
  <si>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</si>
  <si>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</si>
  <si>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</si>
  <si>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</si>
  <si>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</si>
  <si>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</si>
  <si>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</si>
  <si>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</si>
  <si>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</si>
  <si>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</si>
  <si>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</si>
  <si>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</si>
  <si>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</si>
  <si>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</si>
  <si>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</si>
  <si>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</si>
  <si>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</si>
  <si>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</si>
  <si>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</si>
  <si>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</si>
  <si>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</si>
  <si>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</si>
  <si>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</si>
  <si>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</si>
  <si>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</si>
  <si>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</si>
  <si>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</si>
  <si>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</si>
  <si>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</si>
  <si>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</si>
  <si>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</si>
  <si>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</si>
  <si>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</si>
  <si>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</si>
  <si>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</si>
  <si>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</si>
  <si>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</si>
  <si>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</si>
  <si>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</si>
  <si>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</si>
  <si>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</si>
  <si>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</si>
  <si>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</si>
  <si>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</si>
  <si>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</si>
  <si>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</si>
  <si>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</si>
  <si>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</si>
  <si>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</si>
  <si>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</si>
  <si>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</si>
  <si>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</si>
  <si>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</si>
  <si>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</si>
  <si>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</si>
  <si>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</si>
  <si>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</si>
  <si>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</si>
  <si>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</si>
  <si>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</si>
  <si>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</si>
  <si>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</si>
  <si>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</si>
  <si>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</si>
  <si>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</si>
  <si>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</si>
  <si>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</si>
  <si>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</si>
  <si>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</si>
  <si>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</si>
  <si>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</si>
  <si>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</si>
  <si>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</si>
  <si>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</si>
  <si>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</si>
  <si>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</si>
  <si>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</si>
  <si>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</si>
  <si>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</si>
  <si>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</si>
  <si>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</si>
  <si>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</si>
  <si>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</si>
  <si>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</si>
  <si>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</si>
  <si>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</si>
  <si>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</si>
  <si>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</si>
  <si>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</si>
  <si>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</si>
  <si>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</si>
  <si>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</si>
  <si>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</si>
  <si>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</si>
  <si>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</si>
  <si>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</si>
  <si>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</si>
  <si>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</si>
  <si>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</si>
  <si>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</si>
  <si>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</si>
  <si>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</si>
  <si>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</si>
  <si>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</si>
  <si>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</si>
  <si>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</si>
  <si>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</si>
  <si>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</si>
  <si>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</si>
  <si>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</si>
  <si>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</si>
  <si>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</si>
  <si>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</si>
  <si>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</si>
  <si>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</si>
  <si>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</si>
  <si>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</si>
  <si>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</si>
  <si>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</si>
  <si>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</si>
  <si>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</si>
  <si>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</si>
  <si>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</si>
  <si>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</si>
  <si>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</si>
  <si>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</si>
  <si>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</si>
  <si>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</si>
  <si>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</si>
  <si>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</si>
  <si>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</si>
  <si>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</si>
  <si>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</si>
  <si>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</si>
  <si>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</si>
  <si>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</si>
  <si>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</si>
  <si>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</si>
  <si>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</si>
  <si>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</si>
  <si>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</si>
  <si>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</si>
  <si>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</si>
  <si>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</si>
  <si>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</si>
  <si>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</si>
  <si>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</si>
  <si>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</si>
  <si>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</si>
  <si>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</si>
  <si>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</si>
  <si>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</si>
  <si>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</si>
  <si>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</si>
  <si>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</si>
  <si>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</si>
  <si>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</si>
  <si>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</si>
  <si>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</si>
  <si>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</si>
  <si>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</si>
  <si>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</si>
  <si>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</si>
  <si>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</si>
  <si>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</si>
  <si>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</si>
  <si>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</si>
  <si>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</si>
  <si>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</si>
  <si>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</si>
  <si>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</si>
  <si>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</si>
  <si>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</si>
  <si>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</si>
  <si>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</si>
  <si>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</si>
  <si>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</si>
  <si>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</si>
  <si>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</si>
  <si>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</si>
  <si>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</si>
  <si>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</si>
  <si>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</si>
  <si>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</si>
  <si>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</si>
  <si>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</si>
  <si>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</si>
  <si>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</si>
  <si>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</si>
  <si>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</si>
  <si>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</si>
  <si>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</si>
  <si>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</si>
  <si>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</si>
  <si>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</si>
  <si>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</si>
  <si>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</si>
  <si>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</si>
  <si>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</si>
  <si>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</si>
  <si>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</si>
  <si>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</si>
  <si>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</si>
  <si>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</si>
  <si>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</si>
  <si>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</si>
  <si>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</si>
  <si>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</si>
  <si>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</si>
  <si>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</si>
  <si>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</si>
  <si>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</si>
  <si>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</si>
  <si>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</si>
  <si>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</si>
  <si>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</si>
  <si>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</si>
  <si>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</si>
  <si>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</si>
  <si>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</si>
  <si>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</si>
  <si>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</si>
  <si>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</si>
  <si>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</si>
  <si>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</si>
  <si>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</si>
  <si>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</si>
  <si>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</si>
  <si>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</si>
  <si>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</si>
  <si>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</si>
  <si>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</si>
  <si>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</si>
  <si>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</si>
  <si>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</si>
  <si>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</si>
  <si>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</si>
  <si>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</si>
  <si>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</si>
  <si>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</si>
  <si>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</si>
  <si>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</si>
  <si>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</si>
  <si>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</si>
  <si>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</si>
  <si>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</si>
  <si>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</si>
  <si>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</si>
  <si>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</si>
  <si>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</si>
  <si>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</si>
  <si>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</si>
  <si>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</si>
  <si>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</si>
  <si>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</si>
  <si>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</si>
  <si>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</si>
  <si>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</si>
  <si>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</si>
  <si>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</si>
  <si>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</si>
  <si>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</si>
  <si>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</si>
  <si>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</si>
  <si>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</si>
  <si>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</si>
  <si>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</si>
  <si>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</si>
  <si>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</si>
  <si>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</si>
  <si>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</si>
  <si>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</si>
  <si>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</si>
  <si>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</si>
  <si>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</si>
  <si>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</si>
  <si>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</si>
  <si>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</si>
  <si>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</si>
  <si>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</si>
  <si>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</si>
  <si>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</si>
  <si>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</si>
  <si>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</si>
  <si>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</si>
  <si>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</si>
  <si>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</si>
  <si>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</si>
  <si>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</si>
  <si>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</si>
  <si>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</si>
  <si>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</si>
  <si>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</si>
  <si>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</si>
  <si>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</si>
  <si>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</si>
  <si>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</si>
  <si>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</si>
  <si>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</si>
  <si>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</si>
  <si>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</si>
  <si>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</si>
  <si>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</si>
  <si>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</si>
  <si>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</si>
  <si>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</si>
  <si>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</si>
  <si>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</si>
  <si>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</si>
  <si>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</si>
  <si>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</si>
  <si>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10-Mar --3,142.71--10-Mar--109,944.00--13-Mar--43,273.00--13-Mar--319,630.00--18-Mar --70,016.00--18-Mar--46,240.18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</si>
  <si>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</si>
  <si>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</si>
  <si>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</si>
  <si>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</si>
  <si>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</si>
  <si>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</si>
  <si>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</si>
  <si>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</si>
  <si>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</si>
  <si>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</si>
  <si>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</si>
  <si>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</si>
  <si>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</si>
  <si>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</si>
  <si>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</si>
  <si>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</si>
  <si>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</si>
  <si>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</si>
  <si>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</si>
  <si>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</si>
  <si>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</si>
  <si>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</si>
  <si>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</si>
  <si>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</si>
  <si>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</si>
  <si>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</si>
  <si>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</si>
  <si>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</si>
  <si>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</si>
  <si>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</si>
  <si>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</si>
  <si>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</si>
  <si>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</si>
  <si>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</si>
  <si>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</si>
  <si>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</si>
  <si>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</si>
  <si>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</si>
  <si>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</si>
  <si>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</si>
  <si>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</si>
  <si>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</si>
  <si>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</si>
  <si>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</si>
  <si>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</si>
  <si>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</si>
  <si>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</si>
  <si>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</si>
  <si>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</si>
  <si>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</si>
  <si>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</si>
  <si>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</si>
  <si>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</si>
  <si>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</si>
  <si>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</si>
  <si>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</si>
  <si>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</si>
  <si>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</si>
  <si>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</si>
  <si>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</si>
  <si>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</si>
  <si>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</si>
  <si>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</si>
  <si>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</si>
  <si>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</si>
  <si>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PILAR LOPEZ CANCELADA</t>
  </si>
  <si>
    <t>cancelada sustituida 299-O1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</si>
  <si>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</si>
  <si>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</si>
  <si>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</si>
  <si>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</si>
  <si>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</si>
  <si>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</si>
  <si>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</si>
  <si>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</si>
  <si>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</si>
  <si>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</si>
  <si>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</si>
  <si>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</si>
  <si>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</si>
  <si>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</si>
  <si>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</si>
  <si>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</si>
  <si>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</si>
  <si>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</si>
  <si>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</si>
  <si>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</si>
  <si>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</si>
  <si>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</si>
  <si>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</si>
  <si>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</si>
  <si>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</si>
  <si>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</si>
  <si>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</si>
  <si>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</si>
  <si>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</si>
  <si>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</si>
  <si>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</si>
  <si>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</si>
  <si>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</si>
  <si>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</si>
  <si>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</si>
  <si>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</si>
  <si>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</si>
  <si>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</si>
  <si>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</si>
  <si>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</si>
  <si>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</si>
  <si>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</si>
  <si>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</si>
  <si>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</si>
  <si>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</si>
  <si>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</si>
  <si>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</si>
  <si>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</si>
  <si>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</si>
  <si>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</si>
  <si>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</si>
  <si>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</si>
  <si>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</si>
  <si>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</si>
  <si>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</si>
  <si>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</si>
  <si>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</si>
  <si>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</si>
  <si>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</si>
  <si>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</si>
  <si>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</si>
  <si>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</si>
  <si>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</si>
  <si>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</si>
  <si>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</si>
  <si>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</si>
  <si>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</si>
  <si>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</si>
  <si>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</si>
  <si>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</si>
  <si>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</si>
  <si>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</si>
  <si>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</si>
  <si>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</si>
  <si>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</si>
  <si>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</si>
  <si>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</si>
  <si>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</si>
  <si>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</si>
  <si>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</si>
  <si>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</si>
  <si>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</si>
  <si>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</si>
  <si>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</si>
  <si>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</si>
  <si>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</si>
  <si>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</si>
  <si>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</si>
  <si>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</si>
  <si>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</si>
  <si>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</si>
  <si>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</si>
  <si>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</si>
  <si>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</si>
  <si>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</si>
  <si>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</si>
  <si>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</si>
  <si>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</si>
  <si>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</si>
  <si>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</si>
  <si>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</si>
  <si>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</si>
  <si>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</si>
  <si>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</si>
  <si>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</si>
  <si>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</si>
  <si>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</si>
  <si>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</si>
  <si>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</si>
  <si>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</si>
  <si>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</si>
  <si>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</si>
  <si>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</si>
  <si>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</si>
  <si>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</si>
  <si>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</si>
  <si>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</si>
  <si>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</si>
  <si>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</si>
  <si>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</si>
  <si>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</si>
  <si>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</si>
  <si>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</si>
  <si>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</si>
  <si>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</si>
  <si>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</si>
  <si>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</si>
  <si>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</si>
  <si>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</si>
  <si>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</si>
  <si>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</si>
  <si>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</si>
  <si>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</si>
  <si>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</si>
  <si>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</si>
  <si>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</si>
  <si>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</si>
  <si>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</si>
  <si>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</si>
  <si>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</si>
  <si>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</si>
  <si>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</si>
  <si>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</si>
  <si>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</si>
  <si>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</si>
  <si>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</si>
  <si>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</si>
  <si>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</si>
  <si>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</si>
  <si>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</si>
  <si>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</si>
  <si>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</si>
  <si>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</si>
  <si>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</si>
  <si>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</si>
  <si>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</si>
  <si>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</si>
  <si>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</si>
  <si>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</si>
  <si>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</si>
  <si>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</si>
  <si>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</si>
  <si>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</si>
  <si>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</si>
  <si>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</si>
  <si>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</si>
  <si>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</si>
  <si>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</si>
  <si>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</si>
  <si>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</si>
  <si>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</si>
  <si>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10-Mar 1,164.00 13-Mar 500.00 17-Mar 1,00.00--12-Ago 1,552.00--08-Nov $ 1,000.00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</si>
  <si>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</si>
  <si>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</si>
  <si>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</si>
  <si>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</si>
  <si>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</si>
  <si>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</si>
  <si>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</si>
  <si>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</si>
  <si>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</si>
  <si>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</si>
  <si>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</si>
  <si>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</si>
  <si>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</si>
  <si>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</si>
  <si>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</si>
  <si>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</si>
  <si>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</si>
  <si>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</si>
  <si>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</si>
  <si>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</si>
  <si>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</si>
  <si>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</si>
  <si>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</si>
  <si>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</si>
  <si>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</si>
  <si>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</si>
  <si>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</si>
  <si>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</si>
  <si>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</si>
  <si>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</si>
  <si>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</si>
  <si>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</si>
  <si>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</si>
  <si>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</si>
  <si>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</si>
  <si>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</si>
  <si>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</si>
  <si>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</si>
  <si>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</si>
  <si>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</si>
  <si>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</si>
  <si>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</si>
  <si>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</si>
  <si>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</si>
  <si>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</si>
  <si>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</si>
  <si>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</si>
  <si>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</si>
  <si>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</si>
  <si>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</si>
  <si>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</si>
  <si>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</si>
  <si>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</si>
  <si>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</si>
  <si>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</si>
  <si>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</si>
  <si>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</si>
  <si>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</si>
  <si>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</si>
  <si>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</si>
  <si>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</si>
  <si>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</si>
  <si>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</si>
  <si>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</si>
  <si>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</si>
  <si>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</si>
  <si>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</si>
  <si>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</si>
  <si>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</si>
  <si>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</si>
  <si>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</si>
  <si>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</si>
  <si>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</si>
  <si>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</si>
  <si>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</si>
  <si>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</si>
  <si>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</si>
  <si>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</si>
  <si>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</si>
  <si>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</si>
  <si>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</si>
  <si>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</si>
  <si>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</si>
  <si>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</si>
  <si>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</si>
  <si>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</si>
  <si>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</si>
  <si>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</si>
  <si>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</si>
  <si>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</si>
  <si>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</si>
  <si>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</si>
  <si>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</si>
  <si>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</si>
  <si>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</si>
  <si>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</si>
  <si>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</si>
  <si>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</si>
  <si>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</si>
  <si>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</si>
  <si>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</si>
  <si>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</si>
  <si>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</si>
  <si>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</si>
  <si>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</si>
  <si>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</si>
  <si>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</si>
  <si>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</si>
  <si>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</si>
  <si>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</si>
  <si>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</si>
  <si>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</si>
  <si>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</si>
  <si>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</si>
  <si>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</si>
  <si>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</si>
  <si>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</si>
  <si>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</si>
  <si>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</si>
  <si>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</si>
  <si>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</si>
  <si>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</si>
  <si>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</si>
  <si>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</si>
  <si>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</si>
  <si>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</si>
  <si>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</si>
  <si>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</si>
  <si>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</si>
  <si>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</si>
  <si>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</si>
  <si>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</si>
  <si>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</si>
  <si>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</si>
  <si>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</si>
  <si>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</si>
  <si>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</si>
  <si>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</si>
  <si>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</si>
  <si>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</si>
  <si>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</si>
  <si>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</si>
  <si>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</si>
  <si>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</si>
  <si>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</si>
  <si>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</si>
  <si>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</si>
  <si>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</si>
  <si>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</si>
  <si>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</si>
  <si>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</si>
  <si>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</si>
  <si>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</si>
  <si>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</si>
  <si>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</si>
  <si>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</si>
  <si>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</si>
  <si>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</si>
  <si>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</si>
  <si>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</si>
  <si>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</si>
  <si>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</si>
  <si>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</si>
  <si>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</si>
  <si>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</si>
  <si>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</si>
  <si>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</si>
  <si>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</si>
  <si>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</si>
  <si>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</si>
  <si>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</si>
  <si>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</si>
  <si>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</si>
  <si>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</si>
  <si>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</si>
  <si>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</si>
  <si>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</si>
  <si>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</si>
  <si>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</si>
  <si>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</si>
  <si>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</si>
  <si>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</si>
  <si>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</si>
  <si>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</si>
  <si>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</si>
  <si>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</si>
  <si>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</si>
  <si>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</si>
  <si>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</si>
  <si>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</si>
  <si>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</si>
  <si>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</si>
  <si>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</si>
  <si>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</si>
  <si>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</si>
  <si>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</si>
  <si>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</si>
  <si>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</si>
  <si>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</si>
  <si>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</si>
  <si>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</si>
  <si>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</si>
  <si>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</si>
  <si>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</si>
  <si>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</si>
  <si>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</si>
  <si>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</si>
  <si>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</si>
  <si>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</si>
  <si>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</si>
  <si>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</si>
  <si>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</si>
  <si>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</si>
  <si>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</si>
  <si>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</si>
  <si>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</si>
  <si>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</si>
  <si>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</si>
  <si>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</si>
  <si>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</si>
  <si>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</si>
  <si>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</si>
  <si>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</si>
  <si>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</si>
  <si>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</si>
  <si>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</si>
  <si>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</si>
  <si>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</si>
  <si>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</si>
  <si>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</si>
  <si>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</si>
  <si>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</si>
  <si>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</si>
  <si>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</si>
  <si>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</si>
  <si>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</si>
  <si>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</si>
  <si>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</si>
  <si>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</si>
  <si>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</si>
  <si>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</si>
  <si>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</si>
  <si>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</si>
  <si>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</si>
  <si>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</si>
  <si>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</si>
  <si>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</si>
  <si>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</si>
  <si>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</si>
  <si>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</si>
  <si>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</si>
  <si>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</si>
  <si>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</si>
  <si>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</si>
  <si>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</si>
  <si>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</si>
  <si>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</si>
  <si>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</si>
  <si>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</si>
  <si>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</si>
  <si>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</si>
  <si>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</si>
  <si>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</si>
  <si>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</si>
  <si>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</si>
  <si>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</si>
  <si>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</si>
  <si>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</si>
  <si>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</si>
  <si>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</si>
  <si>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</si>
  <si>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</si>
  <si>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</si>
  <si>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</si>
  <si>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</si>
  <si>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</si>
  <si>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</si>
  <si>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</si>
  <si>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</si>
  <si>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</si>
  <si>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</si>
  <si>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</si>
  <si>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</si>
  <si>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</si>
  <si>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</si>
  <si>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</si>
  <si>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</si>
  <si>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</si>
  <si>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</si>
  <si>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</si>
  <si>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</si>
  <si>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</si>
  <si>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</si>
  <si>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</si>
  <si>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</si>
  <si>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</si>
  <si>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</si>
  <si>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</si>
  <si>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</si>
  <si>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</si>
  <si>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</si>
  <si>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</si>
  <si>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</si>
  <si>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</si>
  <si>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</si>
  <si>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</si>
  <si>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</si>
  <si>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</si>
  <si>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</si>
  <si>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</si>
  <si>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</si>
  <si>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</si>
  <si>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</si>
  <si>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</si>
  <si>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</si>
  <si>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</si>
  <si>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</si>
  <si>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</si>
  <si>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</si>
  <si>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</si>
  <si>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</si>
  <si>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</si>
  <si>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</si>
  <si>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</si>
  <si>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</si>
  <si>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</si>
  <si>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</si>
  <si>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</si>
  <si>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</si>
  <si>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</si>
  <si>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</si>
  <si>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</si>
  <si>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</si>
  <si>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</si>
  <si>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</si>
  <si>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</si>
  <si>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</si>
  <si>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</si>
  <si>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</si>
  <si>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</si>
  <si>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</si>
  <si>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</si>
  <si>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</si>
  <si>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</si>
  <si>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</si>
  <si>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</si>
  <si>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</si>
  <si>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</si>
  <si>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</si>
  <si>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</si>
  <si>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</si>
  <si>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</si>
  <si>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</si>
  <si>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</si>
  <si>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</si>
  <si>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</si>
  <si>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</si>
  <si>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</si>
  <si>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</si>
  <si>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</si>
  <si>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</si>
  <si>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</si>
  <si>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</si>
  <si>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</si>
  <si>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</si>
  <si>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</si>
  <si>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</si>
  <si>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</si>
  <si>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</si>
  <si>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</si>
  <si>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</si>
  <si>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</si>
  <si>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</si>
  <si>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</si>
  <si>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</si>
  <si>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</si>
  <si>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</si>
  <si>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</si>
  <si>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</si>
  <si>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</si>
  <si>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</si>
  <si>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</si>
  <si>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</si>
  <si>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</si>
  <si>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</si>
  <si>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</si>
  <si>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</si>
  <si>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</si>
  <si>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</si>
  <si>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</si>
  <si>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</si>
  <si>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</si>
  <si>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</si>
  <si>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</si>
  <si>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</si>
  <si>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</si>
  <si>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</si>
  <si>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</si>
  <si>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</si>
  <si>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</si>
  <si>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</si>
  <si>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</si>
  <si>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</si>
  <si>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</si>
  <si>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</si>
  <si>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</si>
  <si>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</si>
  <si>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</si>
  <si>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</si>
  <si>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</si>
  <si>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</si>
  <si>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</si>
  <si>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</si>
  <si>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</si>
  <si>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</si>
  <si>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</si>
  <si>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</si>
  <si>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</si>
  <si>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</si>
  <si>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</si>
  <si>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</si>
  <si>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</si>
  <si>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</si>
  <si>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</si>
  <si>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</si>
  <si>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</si>
  <si>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</si>
  <si>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</si>
  <si>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</si>
  <si>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</si>
  <si>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</si>
  <si>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</si>
  <si>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</si>
  <si>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18-Mar--254,972.82--20-Mar--268,750.00--29-Mar--90,471.88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</si>
  <si>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</si>
  <si>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</si>
  <si>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</si>
  <si>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</si>
  <si>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</si>
  <si>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</si>
  <si>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</si>
  <si>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</si>
  <si>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</si>
  <si>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</si>
  <si>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</si>
  <si>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</si>
  <si>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</si>
  <si>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</si>
  <si>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</si>
  <si>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</si>
  <si>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</si>
  <si>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</si>
  <si>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</si>
  <si>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</si>
  <si>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</si>
  <si>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</si>
  <si>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</si>
  <si>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</si>
  <si>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</si>
  <si>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</si>
  <si>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</si>
  <si>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</si>
  <si>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</si>
  <si>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</si>
  <si>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</si>
  <si>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</si>
  <si>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</si>
  <si>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</si>
  <si>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</si>
  <si>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</si>
  <si>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</si>
  <si>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</si>
  <si>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</si>
  <si>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</si>
  <si>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</si>
  <si>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</si>
  <si>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</si>
  <si>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</si>
  <si>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</si>
  <si>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</si>
  <si>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</si>
  <si>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</si>
  <si>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</si>
  <si>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</si>
  <si>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</si>
  <si>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</si>
  <si>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</si>
  <si>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</si>
  <si>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</si>
  <si>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</si>
  <si>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</si>
  <si>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</si>
  <si>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</si>
  <si>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</si>
  <si>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</si>
  <si>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</si>
  <si>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</si>
  <si>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</si>
  <si>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</si>
  <si>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</si>
  <si>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</si>
  <si>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</si>
  <si>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</si>
  <si>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</si>
  <si>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</si>
  <si>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</si>
  <si>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</si>
  <si>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</si>
  <si>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</si>
  <si>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</si>
  <si>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</si>
  <si>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</si>
  <si>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</si>
  <si>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</si>
  <si>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</si>
  <si>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</si>
  <si>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</si>
  <si>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</si>
  <si>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</si>
  <si>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</si>
  <si>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</si>
  <si>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</si>
  <si>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</si>
  <si>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</si>
  <si>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</si>
  <si>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</si>
  <si>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</si>
  <si>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</si>
  <si>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</si>
  <si>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</si>
  <si>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</si>
  <si>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</si>
  <si>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</si>
  <si>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</si>
  <si>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</si>
  <si>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</si>
  <si>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</si>
  <si>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</si>
  <si>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</si>
  <si>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</si>
  <si>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</si>
  <si>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</si>
  <si>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</si>
  <si>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</si>
  <si>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</si>
  <si>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</si>
  <si>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</si>
  <si>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</si>
  <si>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</si>
  <si>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</si>
  <si>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</si>
  <si>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</si>
  <si>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</si>
  <si>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</si>
  <si>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</si>
  <si>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</si>
  <si>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</si>
  <si>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</si>
  <si>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</si>
  <si>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</si>
  <si>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</si>
  <si>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</si>
  <si>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</si>
  <si>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</si>
  <si>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</si>
  <si>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09-Abril 15,000.00 24-Abril 1,000.00 29-Abril 1,000.00 10-May 1,000.00--15-May 1,000.00 20-May 1,000.00  30-May 1,000.00 16-Jun 1,000.00-02-Julio 11,872.00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</si>
  <si>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</si>
  <si>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</si>
  <si>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</si>
  <si>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</si>
  <si>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</si>
  <si>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</si>
  <si>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</si>
  <si>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</si>
  <si>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</si>
  <si>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</si>
  <si>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</si>
  <si>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</si>
  <si>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</si>
  <si>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</si>
  <si>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</si>
  <si>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</si>
  <si>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</si>
  <si>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</si>
  <si>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</si>
  <si>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</si>
  <si>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</si>
  <si>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</si>
  <si>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</si>
  <si>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</si>
  <si>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</si>
  <si>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</si>
  <si>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</si>
  <si>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</si>
  <si>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</si>
  <si>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</si>
  <si>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</si>
  <si>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</si>
  <si>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</si>
  <si>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</si>
  <si>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</si>
  <si>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</si>
  <si>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</si>
  <si>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</si>
  <si>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</si>
  <si>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</si>
  <si>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</si>
  <si>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</si>
  <si>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</si>
  <si>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</si>
  <si>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</si>
  <si>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</si>
  <si>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</si>
  <si>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</si>
  <si>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</si>
  <si>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</si>
  <si>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</si>
  <si>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</si>
  <si>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</si>
  <si>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</si>
  <si>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</si>
  <si>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</si>
  <si>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</si>
  <si>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</si>
  <si>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</si>
  <si>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</si>
  <si>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</si>
  <si>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</si>
  <si>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</si>
  <si>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</si>
  <si>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</si>
  <si>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</si>
  <si>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</si>
  <si>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</si>
  <si>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</si>
  <si>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</si>
  <si>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</si>
  <si>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</si>
  <si>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</si>
  <si>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</si>
  <si>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</si>
  <si>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</si>
  <si>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</si>
  <si>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</si>
  <si>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</si>
  <si>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</si>
  <si>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</si>
  <si>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</si>
  <si>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</si>
  <si>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</si>
  <si>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</si>
  <si>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</si>
  <si>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</si>
  <si>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</si>
  <si>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</si>
  <si>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</si>
  <si>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</si>
  <si>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</si>
  <si>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29-Mar --33,267.52--31-Mar --323,980.00--03-Abril --278,900.00--03-Abril --71,473.70</t>
  </si>
  <si>
    <t>31-Mar FACTURA 1253</t>
  </si>
  <si>
    <t>03-Abril FACTURA 1339</t>
  </si>
  <si>
    <t>FRANCO MORALES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</si>
  <si>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</si>
  <si>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</si>
  <si>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</si>
  <si>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</si>
  <si>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</si>
  <si>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</si>
  <si>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</si>
  <si>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</si>
  <si>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</si>
  <si>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</si>
  <si>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</si>
  <si>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</si>
  <si>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</si>
  <si>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</si>
  <si>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</si>
  <si>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</si>
  <si>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</si>
  <si>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</si>
  <si>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</si>
  <si>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</si>
  <si>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</si>
  <si>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</si>
  <si>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</si>
  <si>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LA SUSTITUYE LA 669 P1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</si>
  <si>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</si>
  <si>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</si>
  <si>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</si>
  <si>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</si>
  <si>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</si>
  <si>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</si>
  <si>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SE EQUIVOCO</t>
  </si>
  <si>
    <t>9-Abril FACTURA 1302</t>
  </si>
  <si>
    <t>x</t>
  </si>
  <si>
    <t>TOTAL A COBRAR</t>
  </si>
  <si>
    <t>REMISIONES DE       NOVIEMBRE         2 0 1 4</t>
  </si>
  <si>
    <t>NVA</t>
  </si>
  <si>
    <t>OSCAR PONCE</t>
  </si>
  <si>
    <t>CIC</t>
  </si>
  <si>
    <t>EDUARDO MASTRANZO</t>
  </si>
  <si>
    <t>GUSTAVO JIMENEZ</t>
  </si>
  <si>
    <t>GONZALO RAMOS</t>
  </si>
  <si>
    <t>MIGUEL XOCHICHUATL</t>
  </si>
  <si>
    <t>CIC COMERCIO</t>
  </si>
  <si>
    <t>LOS 2 COMPADRES</t>
  </si>
  <si>
    <t>FABIABN XOCHIHUA</t>
  </si>
  <si>
    <t>CIC LA CENTRAL</t>
  </si>
  <si>
    <t>JAIME GASPARIANO</t>
  </si>
  <si>
    <t>HARBANO</t>
  </si>
  <si>
    <t>RAUL GTZ</t>
  </si>
  <si>
    <t>PABLO BAEZ</t>
  </si>
  <si>
    <t>CIC HERRADURA</t>
  </si>
  <si>
    <t>LUIS GUILLERMO ZALASAR ANDRADE</t>
  </si>
  <si>
    <t>JUAN MANUEL</t>
  </si>
  <si>
    <t>K BRIONES</t>
  </si>
  <si>
    <t>JOSE DANIEL</t>
  </si>
  <si>
    <t>x cambio de producto</t>
  </si>
  <si>
    <t>.</t>
  </si>
  <si>
    <t>JUAN APANGO</t>
  </si>
  <si>
    <t>04-Nov 1,076.00---14-Nov 1,283.60</t>
  </si>
  <si>
    <t>OSCAR ZOQUIAPAN</t>
  </si>
  <si>
    <t>ROBERTO BARRERA</t>
  </si>
  <si>
    <t>VALERIO FIGUEROA</t>
  </si>
  <si>
    <t>DARIO TIRO</t>
  </si>
  <si>
    <t>FRANCISCO ARMENTA</t>
  </si>
  <si>
    <t>RAY LOPEZ</t>
  </si>
  <si>
    <t>EL PASTORCITO II</t>
  </si>
  <si>
    <t>JOSE LUIS CANTERO</t>
  </si>
  <si>
    <t>firmo Aimet</t>
  </si>
  <si>
    <t>RODOLFO LINARES</t>
  </si>
  <si>
    <t>ELSA MUÑOZ</t>
  </si>
  <si>
    <t>JESUS PACHECO</t>
  </si>
  <si>
    <t>JAVIEER HERRERA</t>
  </si>
  <si>
    <t>PERI"S</t>
  </si>
  <si>
    <t>BENITO GARCIA</t>
  </si>
  <si>
    <t>JOSE LUIS DEL RAYO</t>
  </si>
  <si>
    <t>BENITO ALFONSO</t>
  </si>
  <si>
    <t>ALEJANDRO HERNANDEZ PEREZ</t>
  </si>
  <si>
    <t>CARLOS MOLINA</t>
  </si>
  <si>
    <t>GABRIEL DOROTEO</t>
  </si>
  <si>
    <t>CORTES FINOS LA MORENA</t>
  </si>
  <si>
    <t>CIC 11 SUR</t>
  </si>
  <si>
    <t>MARIO GARZA</t>
  </si>
  <si>
    <t>BAG DAD CENTRO</t>
  </si>
  <si>
    <t>01-Nov 10,000.00--05-Nov 18,016.34</t>
  </si>
  <si>
    <t>MELITON CUAUHTENCOS</t>
  </si>
  <si>
    <t>NARCISO ROMERO</t>
  </si>
  <si>
    <t>CENON GONZALEZ</t>
  </si>
  <si>
    <t>RUBEN PEREZ</t>
  </si>
  <si>
    <t>CHINOS CAPU</t>
  </si>
  <si>
    <t>MIGUEL DIAGONAL</t>
  </si>
  <si>
    <t>SERGIO VAZQUEZ</t>
  </si>
  <si>
    <t>BAG DAD NACIONAL</t>
  </si>
  <si>
    <t>BAG DAD XILOTZINGO</t>
  </si>
  <si>
    <t>JOSE LUIS JUAREZ</t>
  </si>
  <si>
    <t>ALBERTO RODRIGUE</t>
  </si>
  <si>
    <t>BEATRIZ LUNA</t>
  </si>
  <si>
    <t>JESUS TUXPAN</t>
  </si>
  <si>
    <t>JOSE MANUEL</t>
  </si>
  <si>
    <t>CANCELADO</t>
  </si>
  <si>
    <t>no estubo el cliente</t>
  </si>
  <si>
    <t>PORFIRIO CRUZ</t>
  </si>
  <si>
    <t>DIONICIO TLAXCO</t>
  </si>
  <si>
    <t>MARINE ZACATELCO</t>
  </si>
  <si>
    <t>HIPOLITO SANTIAGO</t>
  </si>
  <si>
    <t>ENRIQUE HERRERIAS</t>
  </si>
  <si>
    <t>SUPER DE LAS LOMAS VICTORINO</t>
  </si>
  <si>
    <t>15-Nov FACTURA 2514-A</t>
  </si>
  <si>
    <t>15-Nov FACTURA 2513-A</t>
  </si>
  <si>
    <t>CHINOS MALASIA</t>
  </si>
  <si>
    <t>05-Nov FACTURA 2512-A $ 202,395.76</t>
  </si>
  <si>
    <t>MIGUEL VERACRUZ</t>
  </si>
  <si>
    <t>ALFREDO VERACRUZ</t>
  </si>
  <si>
    <t>PRODUCTOS PARA AVES Y ANIMALES SA DE CV</t>
  </si>
  <si>
    <t>11-Nov FACTURA 2511-A</t>
  </si>
  <si>
    <t>SAN PEDRO VERACRUZ</t>
  </si>
  <si>
    <t>DARIO CARDEL</t>
  </si>
  <si>
    <t>ALEJANDRO HDZ  veracruz</t>
  </si>
  <si>
    <t>ALFREDO ACATZINGO</t>
  </si>
  <si>
    <t>FORTINO VERACRUZ</t>
  </si>
  <si>
    <t>VALERIO VERACRUZ</t>
  </si>
  <si>
    <t>ALEJANDRA CANO</t>
  </si>
  <si>
    <t>FELIX Veracruz</t>
  </si>
  <si>
    <t>05-Nov 16,710.60---08-Nov 1,500.00--12-Nov 754.00</t>
  </si>
  <si>
    <t>SERGIO HERNANDEZ</t>
  </si>
  <si>
    <t xml:space="preserve">05-Nov 23,846.60---06-Nov 1,786.70 </t>
  </si>
  <si>
    <t>SARA Veracruz</t>
  </si>
  <si>
    <t>ANA LAURA ROBLES</t>
  </si>
  <si>
    <t>CARLOS Veracruz</t>
  </si>
  <si>
    <t>MIGUEL ANGEL MORENO</t>
  </si>
  <si>
    <t>CARLOS PEREZ</t>
  </si>
  <si>
    <t>JESUS ALVAREZ</t>
  </si>
  <si>
    <t>RODOLFO ZOQUIAPA</t>
  </si>
  <si>
    <t>04-Nov 2,593.00--06-Nov 827.00</t>
  </si>
  <si>
    <t>04-Nov 25,000.00--05-Nov 4,131.20</t>
  </si>
  <si>
    <t>JOSE LINARES</t>
  </si>
  <si>
    <t>07-Nov 7,521.50---21-Nov 10,212.70</t>
  </si>
  <si>
    <t>FAVIAN CUAUTLE</t>
  </si>
  <si>
    <t>06-Nov 13,500.00--07-Nov 4,000.00--08-Nov 13,064.60</t>
  </si>
  <si>
    <t>devolucion cliente no tenia efectivo</t>
  </si>
  <si>
    <t>LUIS CORDERO</t>
  </si>
  <si>
    <t>DON JULIO</t>
  </si>
  <si>
    <t>OCTAVIO LINARES</t>
  </si>
  <si>
    <t>JUAN PALAFOX</t>
  </si>
  <si>
    <t>ROBERTO FLORES</t>
  </si>
  <si>
    <t>JUDITH URBY</t>
  </si>
  <si>
    <t>VIKI</t>
  </si>
  <si>
    <t>JUANA PORTILLO</t>
  </si>
  <si>
    <t>PROSUBCA SA DE CV</t>
  </si>
  <si>
    <t>10-Nov FACTURA 2552-A</t>
  </si>
  <si>
    <t>MINERVA PEREZ HERNANDEZ</t>
  </si>
  <si>
    <t>GIOVANNI RIOS</t>
  </si>
  <si>
    <t>CENTRO COMERCIAL ALATRISTRE</t>
  </si>
  <si>
    <t>CARLOS CHANTES</t>
  </si>
  <si>
    <t>DORMIDO</t>
  </si>
  <si>
    <t>JUAN JOSE REYES</t>
  </si>
  <si>
    <t>LEONARDO LINARES</t>
  </si>
  <si>
    <t>VALENTIN ARCE</t>
  </si>
  <si>
    <t xml:space="preserve">JORGE  </t>
  </si>
  <si>
    <t>MELITON CUAUHTEMOC</t>
  </si>
  <si>
    <t>JON LEE</t>
  </si>
  <si>
    <t>JOSE CORDERO</t>
  </si>
  <si>
    <t>08-Nov FACTURA  2556 A</t>
  </si>
  <si>
    <t>MARIO MASTRANZO</t>
  </si>
  <si>
    <t>BERNARDO JIMENEZ MTZ</t>
  </si>
  <si>
    <t>11-Nov 2,942.00--21-Nov 500.00</t>
  </si>
  <si>
    <t>ALEJANDRO HERNANDEZ Ver</t>
  </si>
  <si>
    <t>ARTURO VERACRUZ</t>
  </si>
  <si>
    <t>CAFERRA</t>
  </si>
  <si>
    <t>12-Nov FACTURA 2555</t>
  </si>
  <si>
    <t>CONSUELO PADILLA</t>
  </si>
  <si>
    <t>NESTOR</t>
  </si>
  <si>
    <t>07-NoV 2,219.00--17-Nov 100.00--20-Nov 100.00--23-Nov 200.00--24-Nov 100.00</t>
  </si>
  <si>
    <t>GABRIEL CLEMENTE</t>
  </si>
  <si>
    <t>08-Nov FOLIO 762 $ 633.60</t>
  </si>
  <si>
    <t>OSCAR RODRIGUEZ</t>
  </si>
  <si>
    <t>devolucion cliente  firmo adriana enviada 9 Nov</t>
  </si>
  <si>
    <t>15-Nov FACTURA  2578-A</t>
  </si>
  <si>
    <t>IGNACIO MENDEL</t>
  </si>
  <si>
    <t>15-Nov FACTURA 2577-A</t>
  </si>
  <si>
    <t>08-Nov FOLIO 761 $ 801.24</t>
  </si>
  <si>
    <t xml:space="preserve">devolucion cliente  </t>
  </si>
  <si>
    <t>JOVANY CUATEPOTCO</t>
  </si>
  <si>
    <t>CARMELO VAZQUEZ</t>
  </si>
  <si>
    <t>RAMON  YAÑEZ</t>
  </si>
  <si>
    <t>07-Nov 300.00--08-Nov 31.20</t>
  </si>
  <si>
    <t>OMAR ATLIXCO</t>
  </si>
  <si>
    <t>GUILLERMO BAUTISTA</t>
  </si>
  <si>
    <t>09-Nov FOLIO 767  $ 237.00</t>
  </si>
  <si>
    <t>ANTONIO HERNANDEZ</t>
  </si>
  <si>
    <t>09-Nov 17,236.80---10-Nov 15,000.00</t>
  </si>
  <si>
    <t>08-Nov FOLIO 763 $ 513.00</t>
  </si>
  <si>
    <t>ALIMENTOS SUPREMOS DE ORIENTE</t>
  </si>
  <si>
    <t xml:space="preserve">PERI"S </t>
  </si>
  <si>
    <t>08-Nov 13,814.00--10-Nov 13,209.85</t>
  </si>
  <si>
    <t>EL RINCON DE LOS ANGELES</t>
  </si>
  <si>
    <t>09-Nov FOLIO 766 $ 192.40</t>
  </si>
  <si>
    <t>JAIME HERNANDEZ</t>
  </si>
  <si>
    <t>MARCO SANCHEZ</t>
  </si>
  <si>
    <t>BIJHO</t>
  </si>
  <si>
    <t>09-Nov FOLIO  768  $ 174.00</t>
  </si>
  <si>
    <t>ALFREDO CARBAJAL</t>
  </si>
  <si>
    <t>10-Nov FOLIO 769  $ 919.80</t>
  </si>
  <si>
    <t>MIRAM</t>
  </si>
  <si>
    <t>10-Nov FOLIO 770 $ 122.50</t>
  </si>
  <si>
    <t>LA SORPRESA TEHUACAN</t>
  </si>
  <si>
    <t>CHINOS Capu</t>
  </si>
  <si>
    <t>IGNACIO MEDEL</t>
  </si>
  <si>
    <t>ALFREDO VERZCRUZ</t>
  </si>
  <si>
    <t>22-Nov FACTURA 2599-A</t>
  </si>
  <si>
    <t>HECTOR VERACRUZ</t>
  </si>
  <si>
    <t>13-Nov FACTURA 2598-A</t>
  </si>
  <si>
    <t>ALEJANDRO HERNANDEZ  Ver</t>
  </si>
  <si>
    <t>SRA. SARA VERACRUZ</t>
  </si>
  <si>
    <t>GUILLERMO VERACRUZ</t>
  </si>
  <si>
    <t>FELIX VERACRUZ</t>
  </si>
  <si>
    <t>CARLOS VERACRUZ</t>
  </si>
  <si>
    <t>MA. DEL ROSARIO  (CARDEL )</t>
  </si>
  <si>
    <t>se sustituyo por la 3261</t>
  </si>
  <si>
    <t>DIARIO TIRO</t>
  </si>
  <si>
    <t>JOSE LUIS LUCERO</t>
  </si>
  <si>
    <t>ALBERTO LOPEZ</t>
  </si>
  <si>
    <t>21-Nov FOLIO 830  $ 7,155.20</t>
  </si>
  <si>
    <t>VICTOR HUGO VANZINI</t>
  </si>
  <si>
    <t>Devolucion de producto  13 Nov</t>
  </si>
  <si>
    <t>22-Nov FACTURA 2607-A</t>
  </si>
  <si>
    <t>CHINOS TLAXCALA</t>
  </si>
  <si>
    <t>SAGRADO CORAOZON CENTRO</t>
  </si>
  <si>
    <t>ANTONIO JUAREZ</t>
  </si>
  <si>
    <t>13-Nov FACTURA 2620-A</t>
  </si>
  <si>
    <t xml:space="preserve">LA SORPRESA </t>
  </si>
  <si>
    <t>TACILA</t>
  </si>
  <si>
    <t>20-Nov FACTURA 2624-A</t>
  </si>
  <si>
    <t>15-Nov FACTURA 2625-A $ 125,490.14---19-Nov 2,380.40</t>
  </si>
  <si>
    <t>SRA SARA veracruz</t>
  </si>
  <si>
    <t>19-Nov FOLIO  815 $ 586.69</t>
  </si>
  <si>
    <t>MA DEL ROSARIO  ( CARDEL )</t>
  </si>
  <si>
    <t>MARIO GUTIERREZ</t>
  </si>
  <si>
    <t>SERGIO HERNANDEX</t>
  </si>
  <si>
    <t>GUMARO VARGAS</t>
  </si>
  <si>
    <t xml:space="preserve">BUHO </t>
  </si>
  <si>
    <t>22-Nov FACTURA 2640-A</t>
  </si>
  <si>
    <t>22-Nov FACTURA 2641-A</t>
  </si>
  <si>
    <t>22-Nov FACTURA 2642-A</t>
  </si>
  <si>
    <t>OMAR A ATLIXCO</t>
  </si>
  <si>
    <t>JOVANY CUATEPOTZO</t>
  </si>
  <si>
    <t>error de sucursal</t>
  </si>
  <si>
    <t>ALICIA   ( HERRADURA )</t>
  </si>
  <si>
    <t xml:space="preserve">RUBEN  </t>
  </si>
  <si>
    <t>JAVIER GARCIA</t>
  </si>
  <si>
    <t>NU3</t>
  </si>
  <si>
    <t>HUMBERTO CABRERA</t>
  </si>
  <si>
    <t>ALICIA ( HERRADURA</t>
  </si>
  <si>
    <t>19-Nov FACTURA 2650-A</t>
  </si>
  <si>
    <t>ALFREDO Veracruz</t>
  </si>
  <si>
    <t>FELIX  VERACRUZ</t>
  </si>
  <si>
    <t>19-Nov 15,000.00--22-Nov 2,331.20</t>
  </si>
  <si>
    <t>DAMECIO VERACRUZ</t>
  </si>
  <si>
    <t>17-Nov 12,000.00---18-Nov 4,124.70</t>
  </si>
  <si>
    <t>CELEDONIO</t>
  </si>
  <si>
    <t>FELIPE GUERRERO</t>
  </si>
  <si>
    <t>22-Nov 7,800.00---24-Nov 2,800.70</t>
  </si>
  <si>
    <t>CANCELDA</t>
  </si>
  <si>
    <t>19-Nov FOLIO 814  $ 52.00</t>
  </si>
  <si>
    <t>por error de precio</t>
  </si>
  <si>
    <t>CHINOS OCOTLAN</t>
  </si>
  <si>
    <t>RAMON YAÑEZ</t>
  </si>
  <si>
    <t>PECHO</t>
  </si>
  <si>
    <t>GERARDO VAZQUEZ</t>
  </si>
  <si>
    <t>firmo Adriana</t>
  </si>
  <si>
    <t>ROGELIO ESCOBAr TLAXCO</t>
  </si>
  <si>
    <t>22-Nov FACTURA 2717-A</t>
  </si>
  <si>
    <t>GUADALUPE SILVA</t>
  </si>
  <si>
    <t>JOVANNY CUATEPOTZO</t>
  </si>
  <si>
    <t>22-Nov FACTURA  2719-A</t>
  </si>
  <si>
    <t>22-Nov FACTURA 2719-A</t>
  </si>
  <si>
    <t>AIDA Veracruz</t>
  </si>
  <si>
    <t>ALFONSO CEBALLOS</t>
  </si>
  <si>
    <t>SANDRA</t>
  </si>
  <si>
    <t>SUPER DESCUENTO VICTORINO</t>
  </si>
  <si>
    <t>LA GUADALUPANA</t>
  </si>
  <si>
    <t>21-Nov  FOLIO 824 16.00</t>
  </si>
  <si>
    <t>LA IMPERIAL</t>
  </si>
  <si>
    <t>error de precio</t>
  </si>
  <si>
    <t>CHINOS INDEPENDENCIA</t>
  </si>
  <si>
    <t>FRANCISCO OCHOA</t>
  </si>
  <si>
    <t>ADRIAN</t>
  </si>
  <si>
    <t>RAFAEL LEDO</t>
  </si>
  <si>
    <t>CRISTOBAL ALCANTARA</t>
  </si>
  <si>
    <t>ELIZABETH VARGAS</t>
  </si>
  <si>
    <t>PERI´S</t>
  </si>
  <si>
    <t>GRANJERO FELIZ DE RL CV</t>
  </si>
  <si>
    <t>X</t>
  </si>
  <si>
    <t>REMISIONES DE   O C T U B R E         2 0 1 4</t>
  </si>
  <si>
    <t>D2</t>
  </si>
  <si>
    <t>BRIONES</t>
  </si>
  <si>
    <t xml:space="preserve">LUIS GUILLERMO SALAZAR </t>
  </si>
  <si>
    <t xml:space="preserve">C A N C E L A D A </t>
  </si>
  <si>
    <t>RAUL GUTIERREZ</t>
  </si>
  <si>
    <t>FABIAN XOCHIHUATL</t>
  </si>
  <si>
    <t>CHINOS AGUA SANTA</t>
  </si>
  <si>
    <t>02-Oct 3,142.00--05-Oct 14,000.00</t>
  </si>
  <si>
    <t>DELIA RAMOS</t>
  </si>
  <si>
    <t>20-Oct FACTURA 1945-A</t>
  </si>
  <si>
    <t>NESTOR ALFONSO FLORES</t>
  </si>
  <si>
    <t>03-Oct FACTURA 1948-A</t>
  </si>
  <si>
    <t>ISMAEL MACHORRO</t>
  </si>
  <si>
    <t>G</t>
  </si>
  <si>
    <t xml:space="preserve">TRASPASO A LA CENTRAL </t>
  </si>
  <si>
    <t>GUILLERMO SALAZAR</t>
  </si>
  <si>
    <t>HUMBERTO LINARES</t>
  </si>
  <si>
    <t>FIRMADA</t>
  </si>
  <si>
    <t>LEIRAN</t>
  </si>
  <si>
    <t>LEANDRO FLORES</t>
  </si>
  <si>
    <t>TACO LOCO</t>
  </si>
  <si>
    <t>GERARDO FRAGOZO</t>
  </si>
  <si>
    <t>MELITON CUAUTENCOS</t>
  </si>
  <si>
    <t>PLAZA ATLIXCO CHINOS</t>
  </si>
  <si>
    <t>DELIRICO</t>
  </si>
  <si>
    <t>EDUARDO AGUILAR</t>
  </si>
  <si>
    <t>CONSULEO PADILLA</t>
  </si>
  <si>
    <t>04-Oct FACTURA  2004-A</t>
  </si>
  <si>
    <t xml:space="preserve">ALEJANDRO HERNANDEZ </t>
  </si>
  <si>
    <t>04-Oct FACTURA 1957-A</t>
  </si>
  <si>
    <t>IMBER DE VERACRUZ</t>
  </si>
  <si>
    <t>SARA VERACRUZ</t>
  </si>
  <si>
    <t>08-Oct FACTURA 1958-A</t>
  </si>
  <si>
    <t>05-Oct 9,500.00 07-Oct $ 4,687.40</t>
  </si>
  <si>
    <t>05-Oct 4,190.40---07-Oct $ 20,000.00</t>
  </si>
  <si>
    <t>JORGE ARRIAGA JR</t>
  </si>
  <si>
    <t>13-Oct FACTURA 1997-A</t>
  </si>
  <si>
    <t>SUPER DE LAS LOMAS VITORINO</t>
  </si>
  <si>
    <t>13-Oct FACTURA 1998-A</t>
  </si>
  <si>
    <t>18-Oct FACTURA 2022-A</t>
  </si>
  <si>
    <t>12-Nov 1,836.30---21-Nov 65,980.80</t>
  </si>
  <si>
    <t xml:space="preserve">S/# </t>
  </si>
  <si>
    <t>TICKET</t>
  </si>
  <si>
    <t xml:space="preserve">  CANCELADA    LEANDRO FLORES</t>
  </si>
  <si>
    <t>06-Oct FACTURA 1994-A</t>
  </si>
  <si>
    <t>VALENTINA ARCE</t>
  </si>
  <si>
    <t>04-Oct FACTURA 1996-A</t>
  </si>
  <si>
    <t>LEONARDO SANCHEZ</t>
  </si>
  <si>
    <t>MERCEDES ROMERO</t>
  </si>
  <si>
    <t>CANCELADO   SUPER SERVICIO A</t>
  </si>
  <si>
    <t>LUS GUILLERMO ZALASAR</t>
  </si>
  <si>
    <t>MIGUEL MEJIA</t>
  </si>
  <si>
    <t>JUSTO SIERRA</t>
  </si>
  <si>
    <t>06-Oct $ 6,200.00--09-Oct 461.40</t>
  </si>
  <si>
    <t>18-Oct FACTURA  1999-A</t>
  </si>
  <si>
    <t>18-Oct FACTURA  2000-A</t>
  </si>
  <si>
    <t>CANCELADA      ALBICIA</t>
  </si>
  <si>
    <t>OSCAR HERNANDEZ</t>
  </si>
  <si>
    <t>CAMPOFIEL</t>
  </si>
  <si>
    <t>VALERIOO VERACRUZ</t>
  </si>
  <si>
    <t>11-Oct 10,000.00--15-Oct 10,000.00--18-Oct 25,741.30</t>
  </si>
  <si>
    <t>11-Oct FACTURA 2003-a</t>
  </si>
  <si>
    <t>SRA SARA VERACRUZ</t>
  </si>
  <si>
    <t>17-Oct FACTURA  2083-A</t>
  </si>
  <si>
    <t>PROD PARA AVES Y ANIMALES</t>
  </si>
  <si>
    <t>15-Oct FACTURA 2141-A</t>
  </si>
  <si>
    <t>CARLOS OMAR AMADOR REYES</t>
  </si>
  <si>
    <t>AIDA VERACRUZ</t>
  </si>
  <si>
    <t>ALBERTO RODRIGUEZ</t>
  </si>
  <si>
    <t>18-Oct FACTURA 2026-A</t>
  </si>
  <si>
    <t>20-Oct FACTURA 2025-A</t>
  </si>
  <si>
    <t>DELIA RAMOS HERNANDEZ</t>
  </si>
  <si>
    <t>07-Oct $ 24,700.00--09-Oct $ 4,173.60</t>
  </si>
  <si>
    <t>MAQUILA SAN MARTIN</t>
  </si>
  <si>
    <t>15-Oct 61,140.00--20-Oct $ 31,008.80</t>
  </si>
  <si>
    <t>08-Oct 5,900.00---9-OcT-1,751.80</t>
  </si>
  <si>
    <t>EMMANUEL</t>
  </si>
  <si>
    <t>19-Nov FACTURA 2049-A</t>
  </si>
  <si>
    <t>HILDA  LUNA</t>
  </si>
  <si>
    <t>LEO GERARDO</t>
  </si>
  <si>
    <t>HERRADURA</t>
  </si>
  <si>
    <t>ALICIA</t>
  </si>
  <si>
    <t>CHINOS MALACIA</t>
  </si>
  <si>
    <t>19-Oct FACTURA  2073-A</t>
  </si>
  <si>
    <t>13-Oct FACTURA 2074-A</t>
  </si>
  <si>
    <t>ALBERTO</t>
  </si>
  <si>
    <t>GIOVANNY</t>
  </si>
  <si>
    <t>LORENA GUTIERRE&lt;</t>
  </si>
  <si>
    <t>18-Oct FACTURA  2085-A</t>
  </si>
  <si>
    <t>TACOS RAMON</t>
  </si>
  <si>
    <t>01-Nov FACTURA 2086-A</t>
  </si>
  <si>
    <t>18-Oct FACTURA  2089-A</t>
  </si>
  <si>
    <t>AIMET SUST 670</t>
  </si>
  <si>
    <t>10-Oct 205.00--14-OCT 3,568.20</t>
  </si>
  <si>
    <t>JUAN  MORALES</t>
  </si>
  <si>
    <t xml:space="preserve">CIC  11  SUR </t>
  </si>
  <si>
    <t>22-Oct 14,651.00---23-Oct 3,043.60</t>
  </si>
  <si>
    <t>CIC  HERRADURA</t>
  </si>
  <si>
    <t>JULIAN MORALES</t>
  </si>
  <si>
    <t>JACOBO MEJIA</t>
  </si>
  <si>
    <t xml:space="preserve">BENITO </t>
  </si>
  <si>
    <t>GUILLERMO ZALAZAR ANDRADE</t>
  </si>
  <si>
    <t>DOMINGO GONZALEZ</t>
  </si>
  <si>
    <t>14-Oct 4,184.60---17-Oct 4,355.80</t>
  </si>
  <si>
    <t>ANGEL MENDEL</t>
  </si>
  <si>
    <t>25-Oct FACTURA 2138-A</t>
  </si>
  <si>
    <t>14-Oct 8,200.00--17-Oct 4,506.80</t>
  </si>
  <si>
    <t>ALEX DURAN</t>
  </si>
  <si>
    <t>25-Oct FACTURA  2136-A</t>
  </si>
  <si>
    <t>25-Oct FACTURA 2137-A</t>
  </si>
  <si>
    <t xml:space="preserve">PRODUCTOS P/AVES Y ANIMALES </t>
  </si>
  <si>
    <t>28-Oct FACTURA 2142-A</t>
  </si>
  <si>
    <t>ALEJANDRO HERNANDEZ  ver</t>
  </si>
  <si>
    <t>15-Oct FACTURA  2143-A</t>
  </si>
  <si>
    <t>22-Oct FACTURA 2153-A</t>
  </si>
  <si>
    <t>CARLOS  VERACRUZ</t>
  </si>
  <si>
    <t>17-Oct FACTURA 2144-A</t>
  </si>
  <si>
    <t>CARNES FRIAS DE CALIDAD</t>
  </si>
  <si>
    <t>14-Oct FACTURA 2155-A</t>
  </si>
  <si>
    <t>14-Oct 1,000.00---15-Oct 765.00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</si>
  <si>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</si>
  <si>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</si>
  <si>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</si>
  <si>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</si>
  <si>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</si>
  <si>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</si>
  <si>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</si>
  <si>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</si>
  <si>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</si>
  <si>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</si>
  <si>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</si>
  <si>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</si>
  <si>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</si>
  <si>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CANCELADA CAMPRA</t>
  </si>
  <si>
    <t>SE CANCELA POR DEVOLUCION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</si>
  <si>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</si>
  <si>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</si>
  <si>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</si>
  <si>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</si>
  <si>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</si>
  <si>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</si>
  <si>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</si>
  <si>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</si>
  <si>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</si>
  <si>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</si>
  <si>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</si>
  <si>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</si>
  <si>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</si>
  <si>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</si>
  <si>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</si>
  <si>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</si>
  <si>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</si>
  <si>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</si>
  <si>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</si>
  <si>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</si>
  <si>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</si>
  <si>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</si>
  <si>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</si>
  <si>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</si>
  <si>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</si>
  <si>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</si>
  <si>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</si>
  <si>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</si>
  <si>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</si>
  <si>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</si>
  <si>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</si>
  <si>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</si>
  <si>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</si>
  <si>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</si>
  <si>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</si>
  <si>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JUAN DE LOS SANTOS</t>
  </si>
  <si>
    <t>,1049</t>
  </si>
  <si>
    <t>,1050</t>
  </si>
  <si>
    <t>,1051</t>
  </si>
  <si>
    <t>,1052</t>
  </si>
  <si>
    <t>,1053</t>
  </si>
  <si>
    <t>18-Oct FACTURA  2171-A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</si>
  <si>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</si>
  <si>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</si>
  <si>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</si>
  <si>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</si>
  <si>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</si>
  <si>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</si>
  <si>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</si>
  <si>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</si>
  <si>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</si>
  <si>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</si>
  <si>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</si>
  <si>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</si>
  <si>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</si>
  <si>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</si>
  <si>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</si>
  <si>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</si>
  <si>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</si>
  <si>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</si>
  <si>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</si>
  <si>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</si>
  <si>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</si>
  <si>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</si>
  <si>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</si>
  <si>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</si>
  <si>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</si>
  <si>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</si>
  <si>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</si>
  <si>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</si>
  <si>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</si>
  <si>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</si>
  <si>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</si>
  <si>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</si>
  <si>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</si>
  <si>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</si>
  <si>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</si>
  <si>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</si>
  <si>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 xml:space="preserve">ALICIA ( herradura ) 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</si>
  <si>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</si>
  <si>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</si>
  <si>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</si>
  <si>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</si>
  <si>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</si>
  <si>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</si>
  <si>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</si>
  <si>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</si>
  <si>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</si>
  <si>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</si>
  <si>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</si>
  <si>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</si>
  <si>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</si>
  <si>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</si>
  <si>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</si>
  <si>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</si>
  <si>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</si>
  <si>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</si>
  <si>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</si>
  <si>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</si>
  <si>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</si>
  <si>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</si>
  <si>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</si>
  <si>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</si>
  <si>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</si>
  <si>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</si>
  <si>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</si>
  <si>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</si>
  <si>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</si>
  <si>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16-Oct 10,000.00--18-Oct 5,494.40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</si>
  <si>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</si>
  <si>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</si>
  <si>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</si>
  <si>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</si>
  <si>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</si>
  <si>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</si>
  <si>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</si>
  <si>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</si>
  <si>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</si>
  <si>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</si>
  <si>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</si>
  <si>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</si>
  <si>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</si>
  <si>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</si>
  <si>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</si>
  <si>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</si>
  <si>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</si>
  <si>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</si>
  <si>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</si>
  <si>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</si>
  <si>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</si>
  <si>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</si>
  <si>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</si>
  <si>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</si>
  <si>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</si>
  <si>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</si>
  <si>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</si>
  <si>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</si>
  <si>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LOS 2 COMPADRES CANCELADA</t>
  </si>
  <si>
    <t>SE CANCELA POR DEVOLUCION X DUPLICADA  1141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</si>
  <si>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</si>
  <si>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</si>
  <si>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</si>
  <si>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</si>
  <si>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</si>
  <si>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</si>
  <si>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</si>
  <si>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</si>
  <si>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SAGRADO CORAZON  CANCELADA</t>
  </si>
  <si>
    <t>POR DEVOLUCION</t>
  </si>
  <si>
    <t>,1155</t>
  </si>
  <si>
    <t>,1156</t>
  </si>
  <si>
    <t>,1157</t>
  </si>
  <si>
    <t>,1158</t>
  </si>
  <si>
    <t>22-Oct 17,000.00--29-Oct 25,946.20</t>
  </si>
  <si>
    <t>,1159</t>
  </si>
  <si>
    <t>,1160</t>
  </si>
  <si>
    <t>,1161</t>
  </si>
  <si>
    <t>,1162</t>
  </si>
  <si>
    <t>,1163</t>
  </si>
  <si>
    <t>,1164</t>
  </si>
  <si>
    <t>,1165</t>
  </si>
  <si>
    <t>MA DE LA ROSARIO  ( cardel )</t>
  </si>
  <si>
    <t>,1166</t>
  </si>
  <si>
    <t>,1167</t>
  </si>
  <si>
    <t>,1168</t>
  </si>
  <si>
    <t>18-Oct FACTURA  2208-A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</si>
  <si>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</si>
  <si>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</si>
  <si>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</si>
  <si>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</si>
  <si>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</si>
  <si>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</si>
  <si>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</si>
  <si>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</si>
  <si>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</si>
  <si>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</si>
  <si>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</si>
  <si>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</si>
  <si>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</si>
  <si>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</si>
  <si>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</si>
  <si>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</si>
  <si>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</si>
  <si>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</si>
  <si>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</si>
  <si>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>PEDRO CORDERO CANCELADA</t>
  </si>
  <si>
    <t>NO TENIA DINERO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</si>
  <si>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</si>
  <si>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</si>
  <si>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</si>
  <si>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</si>
  <si>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</si>
  <si>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</si>
  <si>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</si>
  <si>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</si>
  <si>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</si>
  <si>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</si>
  <si>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</si>
  <si>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</si>
  <si>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</si>
  <si>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</si>
  <si>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</si>
  <si>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</si>
  <si>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</si>
  <si>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</si>
  <si>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</si>
  <si>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</si>
  <si>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</si>
  <si>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</si>
  <si>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</si>
  <si>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</si>
  <si>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</si>
  <si>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</si>
  <si>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</si>
  <si>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</si>
  <si>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</si>
  <si>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</si>
  <si>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</si>
  <si>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SRA VILLANUEVA</t>
  </si>
  <si>
    <t>,1219</t>
  </si>
  <si>
    <t>,1220</t>
  </si>
  <si>
    <t>,1221</t>
  </si>
  <si>
    <t>,1222</t>
  </si>
  <si>
    <t>,1223</t>
  </si>
  <si>
    <t>,1224</t>
  </si>
  <si>
    <t>25-Oct FACTURA  2210-A</t>
  </si>
  <si>
    <t>,1225</t>
  </si>
  <si>
    <t>,1226</t>
  </si>
  <si>
    <t>,1227</t>
  </si>
  <si>
    <t>,1228</t>
  </si>
  <si>
    <t>,1229</t>
  </si>
  <si>
    <t>25-Oct FACTURA  2209-a</t>
  </si>
  <si>
    <t>,1230</t>
  </si>
  <si>
    <t>,1231</t>
  </si>
  <si>
    <t>,1232</t>
  </si>
  <si>
    <t>,1233</t>
  </si>
  <si>
    <t>,1234</t>
  </si>
  <si>
    <t>01-Nov FACTURA 2211-A</t>
  </si>
  <si>
    <t>,1235</t>
  </si>
  <si>
    <t>,1236</t>
  </si>
  <si>
    <t>,1237</t>
  </si>
  <si>
    <t>,1238</t>
  </si>
  <si>
    <t>,1239</t>
  </si>
  <si>
    <t>BENITO ALFONSO CANCELADA</t>
  </si>
  <si>
    <t>REGRESO EL PRODUCTO EL CLIENTE</t>
  </si>
  <si>
    <t>,1240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</si>
  <si>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</si>
  <si>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</si>
  <si>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</si>
  <si>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</si>
  <si>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</si>
  <si>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</si>
  <si>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</si>
  <si>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</si>
  <si>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</si>
  <si>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JAVIER ROSAS CHIPOTLE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</si>
  <si>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</si>
  <si>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</si>
  <si>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</si>
  <si>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</si>
  <si>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</si>
  <si>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</si>
  <si>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</si>
  <si>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</si>
  <si>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</si>
  <si>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</si>
  <si>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</si>
  <si>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</si>
  <si>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 xml:space="preserve">JAIME MASTRANZO </t>
  </si>
  <si>
    <t>,1262</t>
  </si>
  <si>
    <t>06-Nov FACTURA 2233-A</t>
  </si>
  <si>
    <t>,1263</t>
  </si>
  <si>
    <t>,1264</t>
  </si>
  <si>
    <t>,1265</t>
  </si>
  <si>
    <t>,1266</t>
  </si>
  <si>
    <t>,1267</t>
  </si>
  <si>
    <t>,1268</t>
  </si>
  <si>
    <t>SERRANO impresa en la # 1269</t>
  </si>
  <si>
    <t>,1269</t>
  </si>
  <si>
    <t>NERY impresa en # 1270</t>
  </si>
  <si>
    <t>23-Oct 43,500.00---25-Oct  3,681.90</t>
  </si>
  <si>
    <t>,1270</t>
  </si>
  <si>
    <t>LOS 2 COMPADRES impresa en # 1268</t>
  </si>
  <si>
    <t>,1271</t>
  </si>
  <si>
    <t>,1272</t>
  </si>
  <si>
    <t>,1273</t>
  </si>
  <si>
    <t>,1274</t>
  </si>
  <si>
    <t>,1275</t>
  </si>
  <si>
    <t>GABRIEL ROMAN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</si>
  <si>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</si>
  <si>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</si>
  <si>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</si>
  <si>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</si>
  <si>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</si>
  <si>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</si>
  <si>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</si>
  <si>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</si>
  <si>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</si>
  <si>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</si>
  <si>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</si>
  <si>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</si>
  <si>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</si>
  <si>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</si>
  <si>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</si>
  <si>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</si>
  <si>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</si>
  <si>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</si>
  <si>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</si>
  <si>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</si>
  <si>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</si>
  <si>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</si>
  <si>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</si>
  <si>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</si>
  <si>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</si>
  <si>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</si>
  <si>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</si>
  <si>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</si>
  <si>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</si>
  <si>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</si>
  <si>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</si>
  <si>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</si>
  <si>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</si>
  <si>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</si>
  <si>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</si>
  <si>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</si>
  <si>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</si>
  <si>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</si>
  <si>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</si>
  <si>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</si>
  <si>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</si>
  <si>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</si>
  <si>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</si>
  <si>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</si>
  <si>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</si>
  <si>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SAGRADO CORAZON Sn MANUEL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</si>
  <si>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</si>
  <si>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</si>
  <si>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</si>
  <si>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</si>
  <si>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</si>
  <si>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</si>
  <si>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</si>
  <si>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</si>
  <si>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</si>
  <si>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</si>
  <si>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</si>
  <si>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</si>
  <si>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</si>
  <si>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</si>
  <si>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</si>
  <si>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</si>
  <si>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</si>
  <si>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</si>
  <si>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</si>
  <si>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</si>
  <si>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</si>
  <si>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</si>
  <si>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</si>
  <si>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</si>
  <si>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</si>
  <si>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TARZILA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</si>
  <si>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</si>
  <si>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</si>
  <si>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</si>
  <si>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</si>
  <si>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</si>
  <si>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</si>
  <si>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</si>
  <si>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</si>
  <si>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</si>
  <si>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</si>
  <si>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</si>
  <si>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</si>
  <si>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</si>
  <si>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</si>
  <si>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</si>
  <si>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</si>
  <si>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</si>
  <si>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</si>
  <si>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</si>
  <si>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</si>
  <si>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</si>
  <si>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</si>
  <si>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</si>
  <si>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</si>
  <si>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</si>
  <si>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</si>
  <si>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</si>
  <si>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</si>
  <si>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</si>
  <si>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</si>
  <si>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</si>
  <si>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</si>
  <si>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</si>
  <si>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</si>
  <si>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</si>
  <si>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</si>
  <si>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</si>
  <si>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</si>
  <si>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</si>
  <si>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</si>
  <si>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</si>
  <si>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</si>
  <si>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</si>
  <si>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</si>
  <si>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</si>
  <si>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</si>
  <si>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</si>
  <si>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</si>
  <si>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</si>
  <si>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</si>
  <si>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</si>
  <si>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</si>
  <si>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</si>
  <si>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</si>
  <si>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</si>
  <si>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</si>
  <si>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</si>
  <si>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</si>
  <si>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</si>
  <si>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</si>
  <si>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</si>
  <si>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</si>
  <si>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</si>
  <si>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</si>
  <si>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</si>
  <si>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</si>
  <si>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</si>
  <si>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</si>
  <si>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</si>
  <si>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</si>
  <si>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</si>
  <si>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</si>
  <si>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</si>
  <si>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</si>
  <si>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</si>
  <si>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01-Nov FACTURA 2247-A</t>
  </si>
  <si>
    <t>,1421</t>
  </si>
  <si>
    <t>01-Nov FACTURA 2237-A</t>
  </si>
  <si>
    <t>,1422</t>
  </si>
  <si>
    <t>01-Nov FACTURA  2238-A</t>
  </si>
  <si>
    <t>,1423</t>
  </si>
  <si>
    <t>,1424</t>
  </si>
  <si>
    <t xml:space="preserve">BENITO ALFONSO </t>
  </si>
  <si>
    <t>,1425</t>
  </si>
  <si>
    <t>21-Oct 4,700.00--23-Oct 1,441.20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</si>
  <si>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</si>
  <si>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</si>
  <si>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</si>
  <si>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</si>
  <si>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</si>
  <si>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</si>
  <si>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</si>
  <si>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</si>
  <si>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</si>
  <si>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</si>
  <si>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</si>
  <si>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</si>
  <si>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27-Oct 61,739.90---01-Nov 4,111.90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</si>
  <si>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</si>
  <si>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</si>
  <si>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</si>
  <si>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</si>
  <si>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</si>
  <si>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</si>
  <si>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</si>
  <si>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</si>
  <si>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</si>
  <si>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</si>
  <si>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</si>
  <si>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</si>
  <si>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</si>
  <si>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</si>
  <si>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</si>
  <si>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</si>
  <si>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</si>
  <si>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</si>
  <si>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</si>
  <si>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</si>
  <si>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</si>
  <si>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Se duplico la nota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</si>
  <si>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</si>
  <si>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</si>
  <si>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</si>
  <si>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</si>
  <si>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</si>
  <si>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</si>
  <si>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</si>
  <si>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</si>
  <si>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</si>
  <si>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</si>
  <si>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CHINOS PLAZA ATLIXCO</t>
  </si>
  <si>
    <t>,1469</t>
  </si>
  <si>
    <t>,1470</t>
  </si>
  <si>
    <t>ANGEL MENESES</t>
  </si>
  <si>
    <t>,1471</t>
  </si>
  <si>
    <t>,1472</t>
  </si>
  <si>
    <t>,1473</t>
  </si>
  <si>
    <t>,1474</t>
  </si>
  <si>
    <t>,1475</t>
  </si>
  <si>
    <t>,1476</t>
  </si>
  <si>
    <t>CANCELADA  Javier Parral</t>
  </si>
  <si>
    <t>No quiso capote llego tarde chofer</t>
  </si>
  <si>
    <t xml:space="preserve">JOSE 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</si>
  <si>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</si>
  <si>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</si>
  <si>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</si>
  <si>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</si>
  <si>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</si>
  <si>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</si>
  <si>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</si>
  <si>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</si>
  <si>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22-Oct FACTURA 2242-A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</si>
  <si>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</si>
  <si>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</si>
  <si>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</si>
  <si>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</si>
  <si>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</si>
  <si>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</si>
  <si>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</si>
  <si>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</si>
  <si>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>SAN PEDRO Veracruz</t>
  </si>
  <si>
    <t>,1493</t>
  </si>
  <si>
    <t>,1494</t>
  </si>
  <si>
    <t>,1495</t>
  </si>
  <si>
    <t>SRA SARA Veracruz</t>
  </si>
  <si>
    <t>31-Oct FACTURA 2291-A</t>
  </si>
  <si>
    <t>,1496</t>
  </si>
  <si>
    <t>28-Oct FACTURA 2240-+A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</si>
  <si>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</si>
  <si>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</si>
  <si>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</si>
  <si>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</si>
  <si>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</si>
  <si>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</si>
  <si>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</si>
  <si>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</si>
  <si>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</si>
  <si>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</si>
  <si>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</si>
  <si>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</si>
  <si>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</si>
  <si>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</si>
  <si>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</si>
  <si>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</si>
  <si>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</si>
  <si>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</si>
  <si>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</si>
  <si>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</si>
  <si>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</si>
  <si>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</si>
  <si>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25-Oct 500.00---31-Oct 2,750.80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</si>
  <si>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</si>
  <si>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</si>
  <si>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</si>
  <si>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</si>
  <si>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</si>
  <si>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</si>
  <si>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</si>
  <si>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</si>
  <si>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</si>
  <si>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</si>
  <si>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</si>
  <si>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</si>
  <si>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</si>
  <si>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</si>
  <si>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</si>
  <si>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</si>
  <si>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</si>
  <si>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</si>
  <si>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</si>
  <si>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</si>
  <si>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</si>
  <si>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</si>
  <si>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</si>
  <si>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</si>
  <si>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</si>
  <si>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</si>
  <si>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</si>
  <si>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</si>
  <si>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23-Oct-2,089.30---25-Oct 9,791.25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</si>
  <si>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</si>
  <si>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</si>
  <si>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</si>
  <si>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</si>
  <si>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</si>
  <si>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</si>
  <si>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</si>
  <si>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</si>
  <si>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</si>
  <si>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</si>
  <si>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</si>
  <si>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</si>
  <si>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</si>
  <si>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28-Oct 2,817.60--30-Oct 79,217.10</t>
  </si>
  <si>
    <t>,1560</t>
  </si>
  <si>
    <t>,1561</t>
  </si>
  <si>
    <t>,1562</t>
  </si>
  <si>
    <t>,1563</t>
  </si>
  <si>
    <t>01-Nov FACTURA ?????</t>
  </si>
  <si>
    <t>JOSE LUIS PEREZ PEREZ</t>
  </si>
  <si>
    <t>,1564</t>
  </si>
  <si>
    <t>,1565</t>
  </si>
  <si>
    <t>,1566</t>
  </si>
  <si>
    <t>,1567</t>
  </si>
  <si>
    <t>OSCAR ARENAS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</si>
  <si>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</si>
  <si>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</si>
  <si>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</si>
  <si>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</si>
  <si>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</si>
  <si>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</si>
  <si>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</si>
  <si>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</si>
  <si>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</si>
  <si>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</si>
  <si>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</si>
  <si>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</si>
  <si>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</si>
  <si>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</si>
  <si>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</si>
  <si>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23-Oct 2,500.00--27-Oct 5000.00</t>
  </si>
  <si>
    <t>,1583</t>
  </si>
  <si>
    <t>,1584</t>
  </si>
  <si>
    <t>,1585</t>
  </si>
  <si>
    <t>,1586</t>
  </si>
  <si>
    <t>,1587</t>
  </si>
  <si>
    <t>,1588</t>
  </si>
  <si>
    <t>,1589</t>
  </si>
  <si>
    <t>01-Nov FACTURA 2246-A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</si>
  <si>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</si>
  <si>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</si>
  <si>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</si>
  <si>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</si>
  <si>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</si>
  <si>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</si>
  <si>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</si>
  <si>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</si>
  <si>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</si>
  <si>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</si>
  <si>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CHINOS LORETO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</si>
  <si>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</si>
  <si>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</si>
  <si>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</si>
  <si>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</si>
  <si>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</si>
  <si>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</si>
  <si>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</si>
  <si>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</si>
  <si>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</si>
  <si>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</si>
  <si>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</si>
  <si>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</si>
  <si>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</si>
  <si>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</si>
  <si>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</si>
  <si>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</si>
  <si>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</si>
  <si>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</si>
  <si>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</si>
  <si>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</si>
  <si>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</si>
  <si>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</si>
  <si>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</si>
  <si>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</si>
  <si>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</si>
  <si>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</si>
  <si>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</si>
  <si>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</si>
  <si>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</si>
  <si>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</si>
  <si>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</si>
  <si>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</si>
  <si>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</si>
  <si>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</si>
  <si>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</si>
  <si>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28-Oct FACTURA 2288-A</t>
  </si>
  <si>
    <t>Victor Hugo Bello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</si>
  <si>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</si>
  <si>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</si>
  <si>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</si>
  <si>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</si>
  <si>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</si>
  <si>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</si>
  <si>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</si>
  <si>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</si>
  <si>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07-Nov Dev folio 760  $ 7,511.00--efectivo 6,029.80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</si>
  <si>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</si>
  <si>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</si>
  <si>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</si>
  <si>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</si>
  <si>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</si>
  <si>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</si>
  <si>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</si>
  <si>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</si>
  <si>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</si>
  <si>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</si>
  <si>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</si>
  <si>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</si>
  <si>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</si>
  <si>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</si>
  <si>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</si>
  <si>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</si>
  <si>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</si>
  <si>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</si>
  <si>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</si>
  <si>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</si>
  <si>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</si>
  <si>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</si>
  <si>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</si>
  <si>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</si>
  <si>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</si>
  <si>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</si>
  <si>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</si>
  <si>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</si>
  <si>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</si>
  <si>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</si>
  <si>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</si>
  <si>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</si>
  <si>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</si>
  <si>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</si>
  <si>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</si>
  <si>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,1678</t>
  </si>
  <si>
    <t>,1679</t>
  </si>
  <si>
    <t>,1680</t>
  </si>
  <si>
    <t>ISIDORO COYOLT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</si>
  <si>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</si>
  <si>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</si>
  <si>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</si>
  <si>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</si>
  <si>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</si>
  <si>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</si>
  <si>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</si>
  <si>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</si>
  <si>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</si>
  <si>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</si>
  <si>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</si>
  <si>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</si>
  <si>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</si>
  <si>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</si>
  <si>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</si>
  <si>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</si>
  <si>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</si>
  <si>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</si>
  <si>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</si>
  <si>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</si>
  <si>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</si>
  <si>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</si>
  <si>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</si>
  <si>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</si>
  <si>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</si>
  <si>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</si>
  <si>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</si>
  <si>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</si>
  <si>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</si>
  <si>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</si>
  <si>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</si>
  <si>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</si>
  <si>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</si>
  <si>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</si>
  <si>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</si>
  <si>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</si>
  <si>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</si>
  <si>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</si>
  <si>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</si>
  <si>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cic</t>
  </si>
  <si>
    <t>,1720</t>
  </si>
  <si>
    <t>,1721</t>
  </si>
  <si>
    <t>,1722</t>
  </si>
  <si>
    <t>,1723</t>
  </si>
  <si>
    <t>,1724</t>
  </si>
  <si>
    <t>AIDA  veracruz</t>
  </si>
  <si>
    <t>,1725</t>
  </si>
  <si>
    <t>31-Oct FACTURA  2304-A</t>
  </si>
  <si>
    <t>,1726</t>
  </si>
  <si>
    <t>,1727</t>
  </si>
  <si>
    <t>,1728</t>
  </si>
  <si>
    <t>,1729</t>
  </si>
  <si>
    <t>,1730</t>
  </si>
  <si>
    <t>31-Oct FACTURA 2289-A</t>
  </si>
  <si>
    <t>,1731</t>
  </si>
  <si>
    <t>ANA LAURA  ROBLES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</si>
  <si>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</si>
  <si>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</si>
  <si>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</si>
  <si>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</si>
  <si>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</si>
  <si>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</si>
  <si>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</si>
  <si>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</si>
  <si>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27-Oct 10,418.00---28-Oct 9,000.00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</si>
  <si>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</si>
  <si>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</si>
  <si>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</si>
  <si>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</si>
  <si>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</si>
  <si>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</si>
  <si>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</si>
  <si>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</si>
  <si>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</si>
  <si>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01-Nov FACTURA  2295-A</t>
  </si>
  <si>
    <t>,1749</t>
  </si>
  <si>
    <t>por predio</t>
  </si>
  <si>
    <t>,1750</t>
  </si>
  <si>
    <t>,1751</t>
  </si>
  <si>
    <t>,1752</t>
  </si>
  <si>
    <t>,1753</t>
  </si>
  <si>
    <t xml:space="preserve">la envian cancelada el 01 de noviembre 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</si>
  <si>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</si>
  <si>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</si>
  <si>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</si>
  <si>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</si>
  <si>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</si>
  <si>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</si>
  <si>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</si>
  <si>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</si>
  <si>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</si>
  <si>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</si>
  <si>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</si>
  <si>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</si>
  <si>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</si>
  <si>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</si>
  <si>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</si>
  <si>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</si>
  <si>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</si>
  <si>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</si>
  <si>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</si>
  <si>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</si>
  <si>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</si>
  <si>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</si>
  <si>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</si>
  <si>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</si>
  <si>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</si>
  <si>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</si>
  <si>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</si>
  <si>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</si>
  <si>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</si>
  <si>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</si>
  <si>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</si>
  <si>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</si>
  <si>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</si>
  <si>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</si>
  <si>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</si>
  <si>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</si>
  <si>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</si>
  <si>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</si>
  <si>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</si>
  <si>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</si>
  <si>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</si>
  <si>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</si>
  <si>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</si>
  <si>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ALEJANDRO RAMIREZ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</si>
  <si>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</si>
  <si>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</si>
  <si>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</si>
  <si>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</si>
  <si>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</si>
  <si>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</si>
  <si>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</si>
  <si>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</si>
  <si>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</si>
  <si>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</si>
  <si>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</si>
  <si>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</si>
  <si>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</si>
  <si>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JOSE ROCHA</t>
  </si>
  <si>
    <t>,1810</t>
  </si>
  <si>
    <t>,1811</t>
  </si>
  <si>
    <t>,1812</t>
  </si>
  <si>
    <t>,1813</t>
  </si>
  <si>
    <t>01-Nov FACTURA   ????</t>
  </si>
  <si>
    <t>,1814</t>
  </si>
  <si>
    <t>,1815</t>
  </si>
  <si>
    <t>,1816</t>
  </si>
  <si>
    <t>,1817</t>
  </si>
  <si>
    <t>,1818</t>
  </si>
  <si>
    <t>,1819</t>
  </si>
  <si>
    <t>,1820</t>
  </si>
  <si>
    <t>01-NOV FACTURA  ????</t>
  </si>
  <si>
    <t>,1821</t>
  </si>
  <si>
    <t>,1822</t>
  </si>
  <si>
    <t>JOSE LUIS SUAREZ</t>
  </si>
  <si>
    <t>,1823</t>
  </si>
  <si>
    <t>,1824</t>
  </si>
  <si>
    <t>,1825</t>
  </si>
  <si>
    <t>,1826</t>
  </si>
  <si>
    <t>,1827</t>
  </si>
  <si>
    <t>se sustituye por la 1829</t>
  </si>
  <si>
    <t>,1828</t>
  </si>
  <si>
    <t>,1829</t>
  </si>
  <si>
    <t>,1830</t>
  </si>
  <si>
    <t>,1831</t>
  </si>
  <si>
    <t>,1832</t>
  </si>
  <si>
    <t>,1833</t>
  </si>
  <si>
    <t>JOSE FLORES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</si>
  <si>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</si>
  <si>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</si>
  <si>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</si>
  <si>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</si>
  <si>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</si>
  <si>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</si>
  <si>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</si>
  <si>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</si>
  <si>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</si>
  <si>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</si>
  <si>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</si>
  <si>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JAIME GONZALES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</si>
  <si>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</si>
  <si>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</si>
  <si>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</si>
  <si>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</si>
  <si>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</si>
  <si>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</si>
  <si>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</si>
  <si>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</si>
  <si>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</si>
  <si>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</si>
  <si>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</si>
  <si>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</si>
  <si>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</si>
  <si>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</si>
  <si>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</si>
  <si>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</si>
  <si>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</si>
  <si>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</si>
  <si>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</si>
  <si>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</si>
  <si>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</si>
  <si>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</si>
  <si>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</si>
  <si>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</si>
  <si>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</si>
  <si>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</si>
  <si>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</si>
  <si>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</si>
  <si>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</si>
  <si>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</si>
  <si>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</si>
  <si>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</si>
  <si>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</si>
  <si>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</si>
  <si>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</si>
  <si>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</si>
  <si>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</si>
  <si>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</si>
  <si>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</si>
  <si>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</si>
  <si>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</si>
  <si>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 xml:space="preserve">POMPO  ( carton ) </t>
  </si>
  <si>
    <t>,1886</t>
  </si>
  <si>
    <t>,1887</t>
  </si>
  <si>
    <t>devolcion de producto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</si>
  <si>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</si>
  <si>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</si>
  <si>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</si>
  <si>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</si>
  <si>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</si>
  <si>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</si>
  <si>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</si>
  <si>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</si>
  <si>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</si>
  <si>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</si>
  <si>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</si>
  <si>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</si>
  <si>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NO ERA EL PRODUCTO CORRECTO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</si>
  <si>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</si>
  <si>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</si>
  <si>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</si>
  <si>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</si>
  <si>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</si>
  <si>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</si>
  <si>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</si>
  <si>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</si>
  <si>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</si>
  <si>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</si>
  <si>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</si>
  <si>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</si>
  <si>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</si>
  <si>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</si>
  <si>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</si>
  <si>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</si>
  <si>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</si>
  <si>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</si>
  <si>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</si>
  <si>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</si>
  <si>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</si>
  <si>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</si>
  <si>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</si>
  <si>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</si>
  <si>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</si>
  <si>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</si>
  <si>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</si>
  <si>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</si>
  <si>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</si>
  <si>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</si>
  <si>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</si>
  <si>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</si>
  <si>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</si>
  <si>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</si>
  <si>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</si>
  <si>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</si>
  <si>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</si>
  <si>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</si>
  <si>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</si>
  <si>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</si>
  <si>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</si>
  <si>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</si>
  <si>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</si>
  <si>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</si>
  <si>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GUSTAVO JIMENEZ  CANCELADA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</si>
  <si>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</si>
  <si>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</si>
  <si>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</si>
  <si>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</si>
  <si>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</si>
  <si>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</si>
  <si>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</si>
  <si>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</si>
  <si>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</si>
  <si>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</si>
  <si>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</si>
  <si>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</si>
  <si>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</si>
  <si>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</si>
  <si>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</si>
  <si>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</si>
  <si>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</si>
  <si>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</si>
  <si>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</si>
  <si>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04-Nov 45,000.00 05-Nov $ 22,659.00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</si>
  <si>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</si>
  <si>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</si>
  <si>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</si>
  <si>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</si>
  <si>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</si>
  <si>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</si>
  <si>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</si>
  <si>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</si>
  <si>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</si>
  <si>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</si>
  <si>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</si>
  <si>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</si>
  <si>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</si>
  <si>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</si>
  <si>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</si>
  <si>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</si>
  <si>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</si>
  <si>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</si>
  <si>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LA CAPU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</si>
  <si>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</si>
  <si>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</si>
  <si>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</si>
  <si>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</si>
  <si>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</si>
  <si>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</si>
  <si>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</si>
  <si>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</si>
  <si>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</si>
  <si>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</si>
  <si>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</si>
  <si>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</si>
  <si>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</si>
  <si>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</si>
  <si>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</si>
  <si>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</si>
  <si>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</si>
  <si>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</si>
  <si>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</si>
  <si>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</si>
  <si>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</si>
  <si>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</si>
  <si>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</si>
  <si>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</si>
  <si>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</si>
  <si>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</si>
  <si>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</si>
  <si>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</si>
  <si>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</si>
  <si>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</si>
  <si>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</si>
  <si>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28-Oct 10,300.00---30-Oct 2,973.60</t>
  </si>
  <si>
    <t>,2012</t>
  </si>
  <si>
    <t>,2013</t>
  </si>
  <si>
    <t>27-Oct 2,000.00---28-Oct 124.00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</si>
  <si>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</si>
  <si>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</si>
  <si>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</si>
  <si>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</si>
  <si>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</si>
  <si>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</si>
  <si>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</si>
  <si>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</si>
  <si>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</si>
  <si>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08-Nov FACTURA 2314-A</t>
  </si>
  <si>
    <t>,2023</t>
  </si>
  <si>
    <t>08-Nov FACTURA 2315-A</t>
  </si>
  <si>
    <t>,2024</t>
  </si>
  <si>
    <t>,2025</t>
  </si>
  <si>
    <t>,2026</t>
  </si>
  <si>
    <t>,2027</t>
  </si>
  <si>
    <t>01-Nov FACTURA 2317-A</t>
  </si>
  <si>
    <t>,2028</t>
  </si>
  <si>
    <t>01-Nov FACTURA  2316-A</t>
  </si>
  <si>
    <t>,2029</t>
  </si>
  <si>
    <t>,2030</t>
  </si>
  <si>
    <t>08-Nov FACTURA  2313-A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</si>
  <si>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</si>
  <si>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</si>
  <si>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</si>
  <si>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</si>
  <si>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</si>
  <si>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</si>
  <si>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</si>
  <si>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</si>
  <si>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</si>
  <si>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</si>
  <si>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</si>
  <si>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</si>
  <si>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</si>
  <si>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</si>
  <si>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</si>
  <si>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</si>
  <si>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29-Oct --FACTURA 2328</t>
  </si>
  <si>
    <t>,2047</t>
  </si>
  <si>
    <t>,2048</t>
  </si>
  <si>
    <t>SAN PEDRO veracruz</t>
  </si>
  <si>
    <t>,2049</t>
  </si>
  <si>
    <t>11 Nov FACTURA 2327-A</t>
  </si>
  <si>
    <t>,2050</t>
  </si>
  <si>
    <t>MARIA DEL ROSARIO cardel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</si>
  <si>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</si>
  <si>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</si>
  <si>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</si>
  <si>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</si>
  <si>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</si>
  <si>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</si>
  <si>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</si>
  <si>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</si>
  <si>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DON ERNESTO</t>
  </si>
  <si>
    <t>,2059</t>
  </si>
  <si>
    <t>,2060</t>
  </si>
  <si>
    <t>,2061</t>
  </si>
  <si>
    <t>,2062</t>
  </si>
  <si>
    <t>BAG DAD XILOTINGO</t>
  </si>
  <si>
    <t>,2063</t>
  </si>
  <si>
    <t>,2064</t>
  </si>
  <si>
    <t>,2065</t>
  </si>
  <si>
    <t>,2066</t>
  </si>
  <si>
    <t>31-Oct FACTURA 2330-A</t>
  </si>
  <si>
    <t>,2067</t>
  </si>
  <si>
    <t>31-Oct  FACTURA 2329-A</t>
  </si>
  <si>
    <t>,2068</t>
  </si>
  <si>
    <t>,2069</t>
  </si>
  <si>
    <t>MIGUEL Veracruz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</si>
  <si>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</si>
  <si>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</si>
  <si>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</si>
  <si>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</si>
  <si>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</si>
  <si>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</si>
  <si>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</si>
  <si>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</si>
  <si>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</si>
  <si>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</si>
  <si>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</si>
  <si>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</si>
  <si>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</si>
  <si>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</si>
  <si>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</si>
  <si>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</si>
  <si>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</si>
  <si>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</si>
  <si>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</si>
  <si>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</si>
  <si>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DARO TIRO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</si>
  <si>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</si>
  <si>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</si>
  <si>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</si>
  <si>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</si>
  <si>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</si>
  <si>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</si>
  <si>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</si>
  <si>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</si>
  <si>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</si>
  <si>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</si>
  <si>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</si>
  <si>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</si>
  <si>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</si>
  <si>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</si>
  <si>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</si>
  <si>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</si>
  <si>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</si>
  <si>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</si>
  <si>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</si>
  <si>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</si>
  <si>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</si>
  <si>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</si>
  <si>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</si>
  <si>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</si>
  <si>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</si>
  <si>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</si>
  <si>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</si>
  <si>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 xml:space="preserve">ARTURO </t>
  </si>
  <si>
    <t>,2117</t>
  </si>
  <si>
    <t>,2118</t>
  </si>
  <si>
    <t>,2119</t>
  </si>
  <si>
    <t>LORANCA JOSE ESTEBAN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</si>
  <si>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</si>
  <si>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</si>
  <si>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</si>
  <si>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</si>
  <si>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</si>
  <si>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</si>
  <si>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</si>
  <si>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</si>
  <si>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</si>
  <si>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</si>
  <si>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</si>
  <si>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</si>
  <si>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</si>
  <si>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</si>
  <si>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</si>
  <si>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</si>
  <si>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</si>
  <si>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</si>
  <si>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</si>
  <si>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</si>
  <si>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</si>
  <si>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</si>
  <si>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</si>
  <si>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</si>
  <si>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</si>
  <si>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</si>
  <si>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</si>
  <si>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</si>
  <si>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</si>
  <si>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</si>
  <si>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</si>
  <si>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</si>
  <si>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</si>
  <si>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</si>
  <si>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</si>
  <si>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</si>
  <si>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</si>
  <si>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</si>
  <si>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</si>
  <si>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</si>
  <si>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</si>
  <si>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</si>
  <si>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</si>
  <si>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</si>
  <si>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</si>
  <si>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</si>
  <si>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</si>
  <si>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</si>
  <si>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</si>
  <si>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</si>
  <si>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</si>
  <si>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</si>
  <si>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</si>
  <si>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</si>
  <si>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</si>
  <si>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</si>
  <si>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</si>
  <si>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</si>
  <si>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</si>
  <si>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</si>
  <si>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</si>
  <si>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</si>
  <si>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</si>
  <si>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</si>
  <si>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</si>
  <si>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</si>
  <si>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JUAN PORTILLO</t>
  </si>
  <si>
    <t>,2186</t>
  </si>
  <si>
    <t>,2187</t>
  </si>
  <si>
    <t>,2188</t>
  </si>
  <si>
    <t>29-Oct 19,800.00---01-Nov 404.80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</si>
  <si>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</si>
  <si>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</si>
  <si>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</si>
  <si>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</si>
  <si>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</si>
  <si>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</si>
  <si>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</si>
  <si>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</si>
  <si>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</si>
  <si>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</si>
  <si>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</si>
  <si>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</si>
  <si>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</si>
  <si>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</si>
  <si>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</si>
  <si>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</si>
  <si>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</si>
  <si>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</si>
  <si>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ALEJANDRO HERNANDEZ  PEREZ</t>
  </si>
  <si>
    <t>,2207</t>
  </si>
  <si>
    <t>,2208</t>
  </si>
  <si>
    <t>,2209</t>
  </si>
  <si>
    <t>,2210</t>
  </si>
  <si>
    <t>,2211</t>
  </si>
  <si>
    <t>BAD DAD CENTRO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</si>
  <si>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</si>
  <si>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</si>
  <si>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</si>
  <si>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</si>
  <si>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</si>
  <si>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</si>
  <si>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</si>
  <si>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</si>
  <si>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</si>
  <si>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</si>
  <si>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</si>
  <si>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</si>
  <si>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</si>
  <si>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</si>
  <si>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</si>
  <si>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 xml:space="preserve">FABIAN XOCHIHUA  </t>
  </si>
  <si>
    <t>31-Oct 1,880.00--05-Nov 300.00--07-Nov 2451.10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</si>
  <si>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</si>
  <si>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</si>
  <si>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</si>
  <si>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</si>
  <si>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</si>
  <si>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</si>
  <si>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</si>
  <si>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</si>
  <si>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</si>
  <si>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</si>
  <si>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</si>
  <si>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</si>
  <si>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30-Oct 6,000.00--01-Nov 13,363.00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</si>
  <si>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</si>
  <si>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</si>
  <si>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</si>
  <si>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</si>
  <si>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</si>
  <si>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</si>
  <si>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</si>
  <si>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</si>
  <si>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</si>
  <si>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</si>
  <si>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</si>
  <si>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</si>
  <si>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</si>
  <si>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</si>
  <si>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</si>
  <si>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</si>
  <si>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</si>
  <si>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</si>
  <si>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</si>
  <si>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</si>
  <si>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</si>
  <si>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</si>
  <si>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</si>
  <si>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</si>
  <si>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</si>
  <si>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</si>
  <si>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</si>
  <si>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</si>
  <si>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</si>
  <si>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</si>
  <si>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</si>
  <si>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</si>
  <si>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</si>
  <si>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30-Oct 2,042.00--06-Nov 12,682.70</t>
  </si>
  <si>
    <t>,2272</t>
  </si>
  <si>
    <t>,2273</t>
  </si>
  <si>
    <t>se sustituyo por la 2274</t>
  </si>
  <si>
    <t>,2274</t>
  </si>
  <si>
    <t>01-Nov 30,000.00--06-Nov 21,946.95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</si>
  <si>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</si>
  <si>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</si>
  <si>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</si>
  <si>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</si>
  <si>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</si>
  <si>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</si>
  <si>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</si>
  <si>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</si>
  <si>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</si>
  <si>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</si>
  <si>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</si>
  <si>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</si>
  <si>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</si>
  <si>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</si>
  <si>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</si>
  <si>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</si>
  <si>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</si>
  <si>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</si>
  <si>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 xml:space="preserve">ALEJANDRO HERNANDEZ ver </t>
  </si>
  <si>
    <t>,2293</t>
  </si>
  <si>
    <t>,2294</t>
  </si>
  <si>
    <t>01-Nov FACTURA 2448-A $ 149,227.00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</si>
  <si>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</si>
  <si>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</si>
  <si>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</si>
  <si>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</si>
  <si>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</si>
  <si>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</si>
  <si>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</si>
  <si>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</si>
  <si>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</si>
  <si>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</si>
  <si>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</si>
  <si>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</si>
  <si>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</si>
  <si>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</si>
  <si>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</si>
  <si>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</si>
  <si>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</si>
  <si>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</si>
  <si>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</si>
  <si>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</si>
  <si>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</si>
  <si>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</si>
  <si>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</si>
  <si>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08-Nov FACTURA 2447-A</t>
  </si>
  <si>
    <t>,2318</t>
  </si>
  <si>
    <t>08-Nov FACTURA 2446-A</t>
  </si>
  <si>
    <t>,2319</t>
  </si>
  <si>
    <t>,2320</t>
  </si>
  <si>
    <t>,2321</t>
  </si>
  <si>
    <t>08-Nov FACTURA  2445-A</t>
  </si>
  <si>
    <t>,2322</t>
  </si>
  <si>
    <t>,2323</t>
  </si>
  <si>
    <t>,2324</t>
  </si>
  <si>
    <t>,2325</t>
  </si>
  <si>
    <t>,2326</t>
  </si>
  <si>
    <t>sustituida por la 2631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</si>
  <si>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</si>
  <si>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</si>
  <si>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</si>
  <si>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</si>
  <si>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</si>
  <si>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</si>
  <si>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</si>
  <si>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</si>
  <si>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</si>
  <si>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</si>
  <si>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</si>
  <si>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</si>
  <si>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</si>
  <si>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</si>
  <si>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</si>
  <si>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</si>
  <si>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</si>
  <si>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</si>
  <si>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</si>
  <si>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CELSO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</si>
  <si>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</si>
  <si>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</si>
  <si>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</si>
  <si>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</si>
  <si>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</si>
  <si>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</si>
  <si>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</si>
  <si>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</si>
  <si>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</si>
  <si>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</si>
  <si>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</si>
  <si>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</si>
  <si>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</si>
  <si>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</si>
  <si>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</si>
  <si>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</si>
  <si>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</si>
  <si>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</si>
  <si>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</si>
  <si>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</si>
  <si>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</si>
  <si>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</si>
  <si>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</si>
  <si>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</si>
  <si>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</si>
  <si>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</si>
  <si>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</si>
  <si>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</si>
  <si>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</si>
  <si>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</si>
  <si>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</si>
  <si>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</si>
  <si>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</si>
  <si>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</si>
  <si>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</si>
  <si>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</si>
  <si>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</si>
  <si>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</si>
  <si>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</si>
  <si>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</si>
  <si>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</si>
  <si>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</si>
  <si>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</si>
  <si>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</si>
  <si>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</si>
  <si>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</si>
  <si>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</si>
  <si>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</si>
  <si>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</si>
  <si>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</si>
  <si>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</si>
  <si>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REMISIONES DE   S E P T I E M B R E          2 0 1 4</t>
  </si>
  <si>
    <t>A2</t>
  </si>
  <si>
    <t>BADGAD NACIONAL</t>
  </si>
  <si>
    <t>MIGUEL INDEPENDENCIA</t>
  </si>
  <si>
    <t>OSCAR LA FLOR</t>
  </si>
  <si>
    <t>DON JAIME</t>
  </si>
  <si>
    <t>NLP**CORREGIDO EL PRECIO</t>
  </si>
  <si>
    <t>RODOLFO ZOQUIAPAN</t>
  </si>
  <si>
    <t>JAVIE LUNA</t>
  </si>
  <si>
    <t>06-Sep FACTURA ????</t>
  </si>
  <si>
    <t>MINERVA PEREZ HDEZ</t>
  </si>
  <si>
    <t>OLGA SALAZAR</t>
  </si>
  <si>
    <t>ALEJANDRO HERNANDEZ</t>
  </si>
  <si>
    <t>03-Sep 5,055.50 6-sep 3,266.40</t>
  </si>
  <si>
    <t>06-Sep FACTURA  1391-A</t>
  </si>
  <si>
    <t>06-Sep FACTURA 1391-A</t>
  </si>
  <si>
    <t>03-Sep FACTURA 1418-A</t>
  </si>
  <si>
    <t>16-Sep-14 FACTURA 1383</t>
  </si>
  <si>
    <t>03-Sep 107,400.00 aplicado Rem 200-B2</t>
  </si>
  <si>
    <t>CLEMENTE ROSAS</t>
  </si>
  <si>
    <t>CARLOS MASTRANZO</t>
  </si>
  <si>
    <t>ELEAZAR</t>
  </si>
  <si>
    <t>B2</t>
  </si>
  <si>
    <t>PEDRO TIRO</t>
  </si>
  <si>
    <t>EL GALLOTOTOTE</t>
  </si>
  <si>
    <t>ADRIANA**SUST 10 B2</t>
  </si>
  <si>
    <t>MARIA DEL ROSARIO GONZALEZ</t>
  </si>
  <si>
    <t>NLP*</t>
  </si>
  <si>
    <t>NLP</t>
  </si>
  <si>
    <t>SUPER LOMAS VITORINO</t>
  </si>
  <si>
    <t>11-Sep-14 FACTURA 1396</t>
  </si>
  <si>
    <t>03-Sep 17,500.00 4-Sep 15,330.00</t>
  </si>
  <si>
    <t>MICHOACANA ELIAS</t>
  </si>
  <si>
    <t>10-Sep-14 $ 28,658.00---25-Sep-14 $ 36,337.00</t>
  </si>
  <si>
    <t>22-Sep-14 FACTURA 1399 A</t>
  </si>
  <si>
    <t>RUTILIO CARRETO</t>
  </si>
  <si>
    <t>12-Sep-14 FACTURA 1463</t>
  </si>
  <si>
    <t xml:space="preserve">GUILLERMO SALAZAR </t>
  </si>
  <si>
    <t>??</t>
  </si>
  <si>
    <t>04-Sep 34,388.60 6-Sep 30,000.00-- 13-Sep-14 $ 12,811.40</t>
  </si>
  <si>
    <t>OCATVIO LINARES</t>
  </si>
  <si>
    <t>MARY</t>
  </si>
  <si>
    <t>12-Sep-14 FACTURA 1461</t>
  </si>
  <si>
    <t>ERNESTO</t>
  </si>
  <si>
    <t>04-Sep 14,000.00 5-Sep 16,746.10</t>
  </si>
  <si>
    <t>LEONARDO ALVARADO</t>
  </si>
  <si>
    <t>06-Sep FACTURA 1423-A</t>
  </si>
  <si>
    <t>03-Sep-14 15,165.50--18-Sep-14  $  993.70</t>
  </si>
  <si>
    <t>06-Sep FACTURA 1445-A</t>
  </si>
  <si>
    <t>FATIMA MORA</t>
  </si>
  <si>
    <t>CHRISTIAN-GRACIELA</t>
  </si>
  <si>
    <t>05-Sep-14 $ 305.00  13-Sep-14  $ 15,117.30</t>
  </si>
  <si>
    <t>SERRANITO</t>
  </si>
  <si>
    <t>21-Sep-14 FACTURA  1425-A</t>
  </si>
  <si>
    <t>11-Sep-14 FACTURA 1426</t>
  </si>
  <si>
    <t>13-Sep-14 FACTURA 1427</t>
  </si>
  <si>
    <t>06-Sep 15,000.00 8-Sep 6,809.20</t>
  </si>
  <si>
    <t>ALMA</t>
  </si>
  <si>
    <t>JOSE LOZADA</t>
  </si>
  <si>
    <t>RICARDO ALVAREZ</t>
  </si>
  <si>
    <t>VALENTINA RCE</t>
  </si>
  <si>
    <t>GUSTAVO HERNANDEZ</t>
  </si>
  <si>
    <t>08-Sep-14 2,997.00 11-Sep 2,331.20</t>
  </si>
  <si>
    <t>21-Sep-14 FACTURA  1524-A</t>
  </si>
  <si>
    <t>21-Sep-14 FACTURA 1525-A</t>
  </si>
  <si>
    <t>SILVERIO BAUTISTA</t>
  </si>
  <si>
    <t>UBALDO TIRO</t>
  </si>
  <si>
    <t>13-Sep $ 17,188.60--30-Sep 12,509.24</t>
  </si>
  <si>
    <t>JULIO LOPEZ</t>
  </si>
  <si>
    <t>MELITON CUCUTENCOS</t>
  </si>
  <si>
    <t>07-Sep 18,000.00 08-Sep 18,104.60</t>
  </si>
  <si>
    <t>07-Sep 27,000.00 8-Sep 4,102.20</t>
  </si>
  <si>
    <t>15-Sep-14  FACTURA 1465</t>
  </si>
  <si>
    <t>NEMESIO VERACRUZ</t>
  </si>
  <si>
    <t>ALEJANDRO FLORES</t>
  </si>
  <si>
    <t>ALEJANDRO TORRES</t>
  </si>
  <si>
    <t>CARNITAS SANTA FE</t>
  </si>
  <si>
    <t>JOVANI JIMENEZ</t>
  </si>
  <si>
    <t>FABIAN CUAUTLE</t>
  </si>
  <si>
    <t>19-Sep-14 1,005.00---26-Sep-14 $ 2,915.00</t>
  </si>
  <si>
    <t>PRODUCTOS PARA AVES Y ANIMALES</t>
  </si>
  <si>
    <t>16-Sep-14 FACTURA 1464</t>
  </si>
  <si>
    <t>FRANCISCO MACHORRO</t>
  </si>
  <si>
    <t>10-Sep-14 FACTURA 1504</t>
  </si>
  <si>
    <t>MARCO ANTONIO TECHALOZI</t>
  </si>
  <si>
    <t>21-Sep-14 FACTURA 1506 A</t>
  </si>
  <si>
    <t>21-Sep-14 FACTURA 1507-A</t>
  </si>
  <si>
    <t>21-Sep-14 FACTURA 1508-A</t>
  </si>
  <si>
    <t xml:space="preserve">FABIAN XOCHIHUA </t>
  </si>
  <si>
    <t>NLP CORREGIDO EL PRECIO</t>
  </si>
  <si>
    <t>10-Sep FACTURA 1505</t>
  </si>
  <si>
    <t>19-Sep-14 FACTURA 1511</t>
  </si>
  <si>
    <t>07-Oct FCTURA 1628-A</t>
  </si>
  <si>
    <t>14-Oct FACTURA 2019-A</t>
  </si>
  <si>
    <t>ACUARIO</t>
  </si>
  <si>
    <t>URIEL</t>
  </si>
  <si>
    <t>JUSTO RAMIREZ</t>
  </si>
  <si>
    <t>MARCO ANTONIO TUXPAN</t>
  </si>
  <si>
    <t>RINCON DE LOS ANGELES</t>
  </si>
  <si>
    <t>JOEL SALAZAR</t>
  </si>
  <si>
    <t>PALAFOX UNIDAD</t>
  </si>
  <si>
    <t>GERARDO MALAQUIAS ALVARADO</t>
  </si>
  <si>
    <t>15-Sep-14  FACTURA 1530</t>
  </si>
  <si>
    <t>18-Sep-14 FACTURA 1547A</t>
  </si>
  <si>
    <t>18-Sep-14 FACTURA 1571-A</t>
  </si>
  <si>
    <t>13-Sep-14 11,507.00  15-Sep-14  $ 29,478.68</t>
  </si>
  <si>
    <t>02-Oct FACTURA 1521-A</t>
  </si>
  <si>
    <t>25-Sep-14 FACTURA 1522</t>
  </si>
  <si>
    <t>25-Sep14 FACTURA 1523-A</t>
  </si>
  <si>
    <t>13-Sep-14 $ 7,353.60--16-Sep-14  $ 2,592.00</t>
  </si>
  <si>
    <t>JESUS ALFONSO</t>
  </si>
  <si>
    <t>PASTOR SUIZO</t>
  </si>
  <si>
    <t>12-Sep-14 $ 32,200.00 14-Sep-14 $ 1,104.00</t>
  </si>
  <si>
    <t>ANTONIO  HERNANDEZ</t>
  </si>
  <si>
    <t>EMILIO CUAUTLE</t>
  </si>
  <si>
    <t>ALFREDO HERNANDEZ</t>
  </si>
  <si>
    <t>IERNE CASTILLO</t>
  </si>
  <si>
    <t>C2</t>
  </si>
  <si>
    <t>5 DE MAYO</t>
  </si>
  <si>
    <t>GUILLERMO INDEPENDENCIA</t>
  </si>
  <si>
    <t>la cancelaron el 16-sep-14</t>
  </si>
  <si>
    <t>25-Sep 9,570.42---08-Oct  $ 67.873.50</t>
  </si>
  <si>
    <t>14-Sep-14  $ 37,151.80 dif de kg 971 a 966.50 = 4.50kg x 38= 171.00</t>
  </si>
  <si>
    <t>13-Sep-14 FACTURA 1588</t>
  </si>
  <si>
    <t>MARCELA ROMERO</t>
  </si>
  <si>
    <t>26-Sep 4,905.00--02-Oct 3,735.00</t>
  </si>
  <si>
    <t>CENTRAL</t>
  </si>
  <si>
    <t>FOGO SUIZO</t>
  </si>
  <si>
    <t>16-Sep-14 13,698.40--19-Sep-14  $  4,551.90</t>
  </si>
  <si>
    <t>18-Sep-14 FACTURA 1583</t>
  </si>
  <si>
    <t>18-Sep $ 3,327.60  dif x precio de 49 a 47 x 70.80kg = 141.60</t>
  </si>
  <si>
    <t>ROMAN TUXPAN</t>
  </si>
  <si>
    <t>07-Oct FACTURA 1629-A</t>
  </si>
  <si>
    <t>14-Sep-14 6,000.00 --15-Sep-14 $ 1,200.20</t>
  </si>
  <si>
    <t>MANUEL ATLATENCO</t>
  </si>
  <si>
    <t>20-Sep-14 FACTURA 1584 A</t>
  </si>
  <si>
    <t>20-Sep-14 20,500.00--25-Sep-14 $ 33,948.00</t>
  </si>
  <si>
    <t>DEMECIO VERACRUZ</t>
  </si>
  <si>
    <t>JADIEL</t>
  </si>
  <si>
    <t>ISRAEL DE LOS SANTOS</t>
  </si>
  <si>
    <t>RAUL GALICIA</t>
  </si>
  <si>
    <t>ADR**CORRIGIO EL PRECIO</t>
  </si>
  <si>
    <t>ALEJANDRO  HERNANDEZ</t>
  </si>
  <si>
    <t>ADR</t>
  </si>
  <si>
    <t>RUTILIO SALAZAR</t>
  </si>
  <si>
    <t>24-Sep-14 FACTURA 1627A</t>
  </si>
  <si>
    <t>AIMET PEREZ</t>
  </si>
  <si>
    <t>GRAN TACAZO</t>
  </si>
  <si>
    <t>ISABEL HERRERA</t>
  </si>
  <si>
    <t>ANGELES XOCHIHUA</t>
  </si>
  <si>
    <t>17-Sep-14 18,967.50  dif x precio 50 A 48 X 160.20 =320.40</t>
  </si>
  <si>
    <t>OSCAR ALVAREZ</t>
  </si>
  <si>
    <t>17-Sep-14 2,500.00--19-Sep-14  $  6,136.60</t>
  </si>
  <si>
    <t>05-Oct FACTURA  1616-A</t>
  </si>
  <si>
    <t>GIOVANNY RIOS</t>
  </si>
  <si>
    <t>CELESTINO RAMIREZ</t>
  </si>
  <si>
    <t>05-Oct FACTURA 1617-A</t>
  </si>
  <si>
    <t>19-Sep-14 FACTURA 1640  $ 7,346.98</t>
  </si>
  <si>
    <t>FIRMADA NLP LA CORRECCION</t>
  </si>
  <si>
    <t>18-Sep-14  17,000.00--20-Sep-14  $ 14,765.00</t>
  </si>
  <si>
    <t>RAY INDEPENDENCIA</t>
  </si>
  <si>
    <t>LUIS  LEDO</t>
  </si>
  <si>
    <t>20-Sep-14 $ 916.00 25-Sep-14  $ 1,215.20</t>
  </si>
  <si>
    <t>IMBER VERACRUZ</t>
  </si>
  <si>
    <t>20-Sep-14 FACTURA 1641-A</t>
  </si>
  <si>
    <t>20-Sep $ 18,000.00 --29-Sep $ 745.20----FACTURA  1642-a</t>
  </si>
  <si>
    <t>25-Sep-14 FACTURA 1663-A</t>
  </si>
  <si>
    <t>20-Sep-14 FACTURA 1673-A</t>
  </si>
  <si>
    <t>AIMET**CORREGIDA</t>
  </si>
  <si>
    <t>21-Sep-14 $ 5,934.00--23-Sep-14  $  3,571.00</t>
  </si>
  <si>
    <t>25-Sep-14 FACTURA 1636-A</t>
  </si>
  <si>
    <t>21-Sep-14 $ 9,300.00--23-Sep-14  $  17,000.00</t>
  </si>
  <si>
    <t>02-Oct FACTURA 1637-A</t>
  </si>
  <si>
    <t>05-Oct FACTURA  1638-A</t>
  </si>
  <si>
    <t>ADRI</t>
  </si>
  <si>
    <t>DESIDERIO BAUTISTA</t>
  </si>
  <si>
    <t>AIMET*</t>
  </si>
  <si>
    <t>20-Sep-14 31.200.00--21-Sep-14  $ 2,803.20</t>
  </si>
  <si>
    <t>SANTA ELENA</t>
  </si>
  <si>
    <t>AIMET**INICIAL 30048 CORREGIDO EL PRECIO DE 48 A 47 LOS 626 KG DE JAMON C/G</t>
  </si>
  <si>
    <t>23-Sep-14 FACTURA 1656-A</t>
  </si>
  <si>
    <t>CANCELADA 22-SEP dev</t>
  </si>
  <si>
    <t>PATY  FLORES</t>
  </si>
  <si>
    <t>23-Sep-14 $ 6,593.40 dif x precio 99kg de 26 a 25 = 99.00</t>
  </si>
  <si>
    <t>02-Oct 2,585.00--8-Oct $ 295.00</t>
  </si>
  <si>
    <t>22-Sep-14 $ 608.50--23-Sep-14  $  6,667.00</t>
  </si>
  <si>
    <t>14-Oct FACTURA 1950-A</t>
  </si>
  <si>
    <t>27-Sep FACTURA 1661-A</t>
  </si>
  <si>
    <t>27-Sep FACTURA 1834-A</t>
  </si>
  <si>
    <t>29-Sep  FACTURA  1666 A</t>
  </si>
  <si>
    <t>29-Sep  FACTURA   1679-A  $ 12,534.50</t>
  </si>
  <si>
    <t>25-Sep-14 FACTURA 1664-A</t>
  </si>
  <si>
    <t>07-Oct FACTURA 1680-A</t>
  </si>
  <si>
    <t>05-OCT FACTURA 1681-A</t>
  </si>
  <si>
    <t>05-OCT FACTURA 1682-A</t>
  </si>
  <si>
    <t>ALFREDO MEDINA TEHUACAN</t>
  </si>
  <si>
    <t>30-Sep FACTURA 1693 A</t>
  </si>
  <si>
    <t>25-Sep-14 $ 2,000.00 --26-Sep-14 $ 563.50</t>
  </si>
  <si>
    <t>26-Sep $ 3,045.50 27-Sep $ 502.70</t>
  </si>
  <si>
    <t>27-Sep FACTURA 1687-A</t>
  </si>
  <si>
    <t>GIONANNI RIOS</t>
  </si>
  <si>
    <t>CHAVA SANCHEZ</t>
  </si>
  <si>
    <t>ADR**INICIAL 1005.4 CAMBIO ELPRECIO</t>
  </si>
  <si>
    <t>VICTOR HUGO VANZZINI</t>
  </si>
  <si>
    <t>25-Sep-14 $ 16,000.00  26-Sep-14  $  22,114.16</t>
  </si>
  <si>
    <t>AIMET**SUST 107 D2</t>
  </si>
  <si>
    <t>02-Oct  FATURA 1701-A</t>
  </si>
  <si>
    <t>ALEJANDRO HERNANDEZ VERACRUZ</t>
  </si>
  <si>
    <t>27-Sep FACTURA 1835-A</t>
  </si>
  <si>
    <t>29-Sep $ 12,220.00---FACTURA 1702-A---19-Oct 5,967.80</t>
  </si>
  <si>
    <t>MA DEL ROSARIO CARDEL VER</t>
  </si>
  <si>
    <t>27-Sep FACTURA 1703-A</t>
  </si>
  <si>
    <t>NLP**CON CAMBIO DE PRECIO</t>
  </si>
  <si>
    <t>26-Sep $ 1,000.00 27-Sep $ 2,488.80</t>
  </si>
  <si>
    <t>28-Sep 5,297.00--30-Sep 15,000.00</t>
  </si>
  <si>
    <t>MARIA ELENA RUGERIO</t>
  </si>
  <si>
    <t>28-Sep 10,500.00---30-Sep--2,190.00</t>
  </si>
  <si>
    <t>11-Oct FACTURA 1707-A</t>
  </si>
  <si>
    <t>12-OCT FACTURA 1708-A</t>
  </si>
  <si>
    <t>11-Oct FACTURA 1706-A</t>
  </si>
  <si>
    <t>FRANCISCO TEHUACAN</t>
  </si>
  <si>
    <t xml:space="preserve"> CANCELADA RUBEN OLIVARES</t>
  </si>
  <si>
    <t xml:space="preserve"> CANCELADA EL PASTORCITO 2</t>
  </si>
  <si>
    <t>30-Sep 20,000.00---05-Oct 21,151.50</t>
  </si>
  <si>
    <t>JAVIER TIRADO</t>
  </si>
  <si>
    <t>OSCAR HERNANDEZ HERRERA</t>
  </si>
  <si>
    <t>07-Oct 4,308.20--12-Oct 6,842.60</t>
  </si>
  <si>
    <t>27-Sep 25,828.70---28-Sep $ 4,998.70</t>
  </si>
  <si>
    <t>FRNACO MORALES</t>
  </si>
  <si>
    <t>27-Sep 27,200.00 28-Sep $ 2,882.80</t>
  </si>
  <si>
    <t>13-Oct 1,250.00---21-Oct 3,000.00--24-Oct 3,500.00---29-Oct-1,500.00--08-Nov 2,030.00</t>
  </si>
  <si>
    <t>30-Sep 2,823.60--13-Oct 1,376.00</t>
  </si>
  <si>
    <t>29-Sep FACTURA 1787 A</t>
  </si>
  <si>
    <t>11-Oct   FACTURA 1800-A</t>
  </si>
  <si>
    <t>11-Oct FACTURA 1801-A</t>
  </si>
  <si>
    <t>JONLEE</t>
  </si>
  <si>
    <t>07-Oct FACTURA 1949-A</t>
  </si>
  <si>
    <t>02-Oct FACTURA 1825-A</t>
  </si>
  <si>
    <t>04-Oct FACTURA  1823-A</t>
  </si>
  <si>
    <t>08-Nov 1,500.00---19-Nov 3,100.00</t>
  </si>
  <si>
    <t>REMISIONES DE   A G O S T O           2 0 1 4</t>
  </si>
  <si>
    <t>Y1</t>
  </si>
  <si>
    <t>BADGAD CENTRO</t>
  </si>
  <si>
    <t xml:space="preserve">,0561 </t>
  </si>
  <si>
    <t>PABLO.</t>
  </si>
  <si>
    <t>SAN MANUEL</t>
  </si>
  <si>
    <t>02-Ago 5,400.00 5-Ago 6.800.00</t>
  </si>
  <si>
    <t>11-Oct-14 $ 3,000.00--14-Oct-14 $ 2,500.00--24-Oct-14  $  2,500.00--01-Nov 2,500.00--08-Nov 4,000.00---19-Nov 4,000.00</t>
  </si>
  <si>
    <t>02-Ago 11,507.44 Dev 37.4kg a 28 = 1,047.20</t>
  </si>
  <si>
    <t>ALFONSO</t>
  </si>
  <si>
    <t>02-Ago 13,000.00 03-Ago 1,467.00</t>
  </si>
  <si>
    <t>07-Ago 18,065.60 dif x dev 14.40kg a 56 = 806.40</t>
  </si>
  <si>
    <t xml:space="preserve">COMIDA CHINOS </t>
  </si>
  <si>
    <t>02-Ago 6,150.00 4-Ago 10,345.00</t>
  </si>
  <si>
    <t>13-Ago FACTURA 910-A</t>
  </si>
  <si>
    <t>20-Ago FACTURA 909-A</t>
  </si>
  <si>
    <t>13-Ago FACTURA 908-A</t>
  </si>
  <si>
    <t>ADRIANA**SUST 662 Y1</t>
  </si>
  <si>
    <t>03-Ago 8,500.00 4-Ago 5,022.00</t>
  </si>
  <si>
    <t>04-Ago 21,090.50 Dif de precio en jamon 302.4kg de 60 a 58= 604.80</t>
  </si>
  <si>
    <t>05-Ago 46,212.40 dif de precio de 11.50 a 11 x 1,215.60kg = 607.80</t>
  </si>
  <si>
    <t>FIRMA</t>
  </si>
  <si>
    <t>05-Ago FACTURA 843-A $ 7,561.95</t>
  </si>
  <si>
    <t>ADRIANA**SUST 819 Y1</t>
  </si>
  <si>
    <t>08-Ago FACTURA 938-A</t>
  </si>
  <si>
    <t>27-Ago 10,000.00 --2 Sept  15,813.00</t>
  </si>
  <si>
    <t>14-Ago FACTURA 942-A</t>
  </si>
  <si>
    <t>07-Ago FACTURA 946-A</t>
  </si>
  <si>
    <t>06-Ago FACTURA 947-A</t>
  </si>
  <si>
    <t>06-Ago FACTURA 986-A</t>
  </si>
  <si>
    <t>IMBERT</t>
  </si>
  <si>
    <t>07-Ago 39,150.00 cheque saldo a favor de $ 2,662.00 para Rem-053-Z1</t>
  </si>
  <si>
    <t>06-Ago FACTURA 985-A</t>
  </si>
  <si>
    <t>SRA ROSARIO</t>
  </si>
  <si>
    <t>05-Ago 4,550.00 6-ago 5,000.00-11-Ago-14 $ 500.00</t>
  </si>
  <si>
    <t>HARINAS DE MINATITLAN</t>
  </si>
  <si>
    <t>CHRISTIAN-CHELA</t>
  </si>
  <si>
    <t>07-Ago dif x precio de 250 a 230 = 2,000.00</t>
  </si>
  <si>
    <t>08-Ago FACTURA 983-A</t>
  </si>
  <si>
    <t>COMIDA  CHINOS Independencia Cancelada</t>
  </si>
  <si>
    <t>07-Ago X DEV. DE PRODUCTO</t>
  </si>
  <si>
    <t>06-Ago FACTURA 984</t>
  </si>
  <si>
    <t>25-Ago FACTURA 967-A</t>
  </si>
  <si>
    <t>18-Ago FACTURA  968-A</t>
  </si>
  <si>
    <t>17-Ago FACTURA  969-A</t>
  </si>
  <si>
    <t>SAMUEL CANCELADA</t>
  </si>
  <si>
    <t>06-Ago 1,956.00 7-Ago 8,000.00</t>
  </si>
  <si>
    <t>03-Sep FACTURA 1043-A</t>
  </si>
  <si>
    <t>09-Ago FACTURA 975-A</t>
  </si>
  <si>
    <t>07-Ago 23,027.70 Dif x dev de 23.6kg a 59= 1,392.40</t>
  </si>
  <si>
    <t>ADRIANA** LUIS HERRERA**REGRESO EL COMBO</t>
  </si>
  <si>
    <t>08-Ago FACTURA 997 Dif x dev de 35.95kg a 68= 2,444.60</t>
  </si>
  <si>
    <t>14-Ago 10,673.60 dev 13kg x 56=728.00</t>
  </si>
  <si>
    <t>RINCO ANGELES</t>
  </si>
  <si>
    <t>09-Agosto 30,000.00 13-Ago 31,793.00</t>
  </si>
  <si>
    <t xml:space="preserve">LUIS </t>
  </si>
  <si>
    <t>FIRMA MIGUEL</t>
  </si>
  <si>
    <t>CARTON</t>
  </si>
  <si>
    <t>Z1</t>
  </si>
  <si>
    <t>08-Ago-14 $ 10,024.00 -- 19-Sep-14  $ 20,932.80 dif x precio de 23 a 21 x 996.80kg = 1,993.60</t>
  </si>
  <si>
    <t>07-Ago 1,999.00  11-Ago -$ 7,958.00</t>
  </si>
  <si>
    <t>MARGARITA</t>
  </si>
  <si>
    <t>EVARISTO RIVAS</t>
  </si>
  <si>
    <t>09-Ago FACTURA 993-A</t>
  </si>
  <si>
    <t xml:space="preserve">09-Ago FACTURA 757-A sobre sobrante del 7 agosto </t>
  </si>
  <si>
    <t xml:space="preserve">09-Ago Sobrante del 7 de AGOSTO </t>
  </si>
  <si>
    <t>09-Ago FACTURA 994-A</t>
  </si>
  <si>
    <t>14-Ago FACTURA   992-A</t>
  </si>
  <si>
    <t>08-Ago FACTURA 1009-A</t>
  </si>
  <si>
    <t>15-Agosto 1,020.00 20-Ago-1,880.00</t>
  </si>
  <si>
    <t>ADRIANA**MAL ELABORADA LA CUENTA</t>
  </si>
  <si>
    <t>09-Ago-14 $ 9,000.00 10-Ago-14 $ 2,858.00</t>
  </si>
  <si>
    <t>09-Ago-14 $8,567.00 dif x dev de 6.95kg a 70= 486.50</t>
  </si>
  <si>
    <t>09-Ago 1,200.00 12-Ago 2,070.00</t>
  </si>
  <si>
    <t>25-Ago FACTURA 1013-A</t>
  </si>
  <si>
    <t>ROSY TELLEZ</t>
  </si>
  <si>
    <t>18-Ago FACTURA 1012-A</t>
  </si>
  <si>
    <t>17-Ago FACTURA 1011-A</t>
  </si>
  <si>
    <t xml:space="preserve">BENITO     CANCELADA 9 Ago </t>
  </si>
  <si>
    <t xml:space="preserve">DEVOLUCION DEL PRODUCTO </t>
  </si>
  <si>
    <t>16-Ago 57,837.70 dif x merma de 21.82kg a 29 = 1,287.10</t>
  </si>
  <si>
    <t>14-Ago 22,637.00 26-Ago 30,149.50---7 -Sep 15,092.30</t>
  </si>
  <si>
    <t>SIN FIRMA**</t>
  </si>
  <si>
    <t>PA</t>
  </si>
  <si>
    <t>ADRIANA**CL HARBANO REGRESO EL PROD</t>
  </si>
  <si>
    <t>13-Ago 3,800.00 16-Ago 17,546.00</t>
  </si>
  <si>
    <t>11-Ago 7,056.00 13-Ago 5,536.00</t>
  </si>
  <si>
    <t>11-Ago 3,592.00 dif x peso de 8.07kg x 59= 476.13</t>
  </si>
  <si>
    <t>10-Ago 12,091.00 13-Ago 7,000.60</t>
  </si>
  <si>
    <t>AIMET**MAL ELABORADA</t>
  </si>
  <si>
    <t>11-Ago 6,364.50 dif x dev de esp 20.25kg a 50= 1,012.50</t>
  </si>
  <si>
    <t>10-Ago-14 $ 2,240.00 dif x dev de 38.77kg a 67= $ 2,597.59</t>
  </si>
  <si>
    <t>AIMET**</t>
  </si>
  <si>
    <t>ADRIANA**INICIAL 4,644 CORRIGIO PRECIO DEL JAMON DE 60 A 59</t>
  </si>
  <si>
    <t>ARTURO 25</t>
  </si>
  <si>
    <t>ELPIDIO CAMETO</t>
  </si>
  <si>
    <t>ADRIANA**SUST 293 Z1 ?????</t>
  </si>
  <si>
    <t>M</t>
  </si>
  <si>
    <t>CHEDRAUI</t>
  </si>
  <si>
    <t>SILVESTRE</t>
  </si>
  <si>
    <t>15-Ago FACTURA 1024-A</t>
  </si>
  <si>
    <t>13-Ago 6,933.60 Dev de jamon 157.4kg x 62= 9,758.80</t>
  </si>
  <si>
    <t>GAUDENCIO</t>
  </si>
  <si>
    <t>13-Ago 114,961.59  FACTURA 1046-A---Dev de esp.82.8kg x 50 =4,140.00 + 873.02kg combo x 48.00= 41,904.96 + 386kg cuero x 27 = 10,422.00 total 56,466.96</t>
  </si>
  <si>
    <t>14-Ago 15,371.74  FACTURA 1074-A---Dev13.61kg x 46= 626.06+ 272.20kg x 27= 7,349.40</t>
  </si>
  <si>
    <t>20-Ago FACTURA 1023-A</t>
  </si>
  <si>
    <t>14-Ago 86,100.00 20-Ago 2,316.00</t>
  </si>
  <si>
    <t>27-Ago FACTURA 1027-A</t>
  </si>
  <si>
    <t>25-Ago FACTURA  1025-A</t>
  </si>
  <si>
    <t>17-Ago FACTURA 1026-A</t>
  </si>
  <si>
    <t>13-Ago 8,209.85 Dev de 34.10 x 29.5= 1,005.95</t>
  </si>
  <si>
    <t>SR LOZADA</t>
  </si>
  <si>
    <t>RAFA</t>
  </si>
  <si>
    <t xml:space="preserve">14-Ago 27,612.00 Dev 916.80kg cuero x 21= 19,252.80 + 404.5kg unto x 11= 4,444.00 total </t>
  </si>
  <si>
    <t>FERNANDO</t>
  </si>
  <si>
    <t>ADRIANA**SUST 454 Z1</t>
  </si>
  <si>
    <t>21-Ago 57,259.00 dif x destaro 2.30kg x 66= 152.00</t>
  </si>
  <si>
    <t>ADRIANA**SUST 473 Z1</t>
  </si>
  <si>
    <t>AIMET**SUST 488 Z1</t>
  </si>
  <si>
    <t>15-Ago 7,075.28 Y dev x 10.96kg a 29.50= 323.32</t>
  </si>
  <si>
    <t xml:space="preserve">TIENE ESCRITO CONLETRA CUATRO MIL CUATROCIENTOS DIECISEIS </t>
  </si>
  <si>
    <t>15-Ago 20,455.72 dif x precios 482.28</t>
  </si>
  <si>
    <t>27-Ago 2,080.00 8-Sep 3,779.00</t>
  </si>
  <si>
    <t>FERNANDO ALVARADO</t>
  </si>
  <si>
    <t>AIMET**ROGELIO HERRERIAS NO QUIZO EL PROD</t>
  </si>
  <si>
    <t>EL GALLOTOTTE</t>
  </si>
  <si>
    <t>16 Ago -FACTURA 1078</t>
  </si>
  <si>
    <t>SRA ORTEGA</t>
  </si>
  <si>
    <t>20-Ago FACTURA 1080-A</t>
  </si>
  <si>
    <t>28-julio nota alb 3748--75,111.97--28-julio--nota alb 3748--295,659.00</t>
  </si>
  <si>
    <t>ALEJANDRO 2</t>
  </si>
  <si>
    <t>16-Ago Factura--1134-A---  No llegaron 2 cajas de buche 27.22kg x 46= 1,252.12</t>
  </si>
  <si>
    <t>16-Ago 25,603.00 20-Ago 1,150.00</t>
  </si>
  <si>
    <t>NEMESIO</t>
  </si>
  <si>
    <t>25-Ago FACTURA  1069-A</t>
  </si>
  <si>
    <t>30-Ago FACTURA 1070</t>
  </si>
  <si>
    <t>27-Ago FACTURA  1071-A</t>
  </si>
  <si>
    <t>16-Ago 635.00 dif x dev de gallina 9.3kg x 88= 818.00</t>
  </si>
  <si>
    <t>AIMET**DEVOLVIO PROD</t>
  </si>
  <si>
    <t>17-Ago 25,630.80 dev de 6.20kg x 53= 328.60</t>
  </si>
  <si>
    <t>17-Ago 37,312.00 dif x precio de 54 a 53 x 704kg</t>
  </si>
  <si>
    <t>COMIDA CHINOS</t>
  </si>
  <si>
    <t>EMMANUEL JIMENEZ</t>
  </si>
  <si>
    <t>PALAFOX</t>
  </si>
  <si>
    <t>30-Ago 5,400.00 firma Aimet dev 70kg abierta a 56=3,720.00</t>
  </si>
  <si>
    <t>dif x cambio de precio de 56 a 54 x 40kg = 80.00</t>
  </si>
  <si>
    <t>dif x cambio de precio de 56 a 54 x 25kg = 50</t>
  </si>
  <si>
    <t>17-Ago 6,395.00 dif x precio 58 a 57x112.2kg</t>
  </si>
  <si>
    <t xml:space="preserve">AIMET**CORRECCION EN PRECIO </t>
  </si>
  <si>
    <t xml:space="preserve">17-Ago 9,700.00 Dev 26.65kg a 55= 1,465.75 </t>
  </si>
  <si>
    <t>JUAN DE PALAFOX</t>
  </si>
  <si>
    <t>16-Ago 4,731.00 Dev de 11.1kg x 84= 932.40</t>
  </si>
  <si>
    <t>ADRIANA**DEV EL CL VANCINI PORQUE NO LE GUSTO EL PROD</t>
  </si>
  <si>
    <t>AIMET**CL SERRANO DEV PROD PORQUE NO TRAIA SUFICIENTE DINERO</t>
  </si>
  <si>
    <t>SELEDONIO</t>
  </si>
  <si>
    <t>JAIR RUIZ</t>
  </si>
  <si>
    <t>20-Ago FACTURA 1113-A</t>
  </si>
  <si>
    <t>20-Ago FACTURA  ????</t>
  </si>
  <si>
    <t>25-Ago FACTURA  1114-A</t>
  </si>
  <si>
    <t>DESPERDICIO DE CARTON</t>
  </si>
  <si>
    <t>04-Sep FACTURA 1109-A</t>
  </si>
  <si>
    <t>30-Ago FACTURA 1108</t>
  </si>
  <si>
    <t>25-Ago FACTURA 1107-A</t>
  </si>
  <si>
    <t>APIZACO TUNEL</t>
  </si>
  <si>
    <t>DON FELIX</t>
  </si>
  <si>
    <t>ADR**REGRESO LUIS LOPEZ EL PROD POR NO TENER EFECT</t>
  </si>
  <si>
    <t>OCOTLAN</t>
  </si>
  <si>
    <t>20-Ago 2,728.00 Dev 50.50kg x 54 = 1416.42</t>
  </si>
  <si>
    <t>ELVIRA MARTINEZ</t>
  </si>
  <si>
    <t xml:space="preserve">CL LEONARDO CON TRANSF </t>
  </si>
  <si>
    <t>ARIEL</t>
  </si>
  <si>
    <t>01-Sep 3,029.60  ---2 Sept 1,338.40</t>
  </si>
  <si>
    <t>AIMET**SUST 976 Z1</t>
  </si>
  <si>
    <t>21-Ago 45,400.00 23-Ago 890.00</t>
  </si>
  <si>
    <t xml:space="preserve">,0002 </t>
  </si>
  <si>
    <t>COMIDA CHINOS P. Dorada</t>
  </si>
  <si>
    <t>30-Ago 320.00 3-Sep 200.00</t>
  </si>
  <si>
    <t>23-Ago 64,184.50 27-Ago 54,636.75 FACT 1197-A</t>
  </si>
  <si>
    <t>27-Ago FACTURA  1197-A</t>
  </si>
  <si>
    <t>25 Ago FACTURA 1199-A</t>
  </si>
  <si>
    <t>25-Ago FACTURA 1198-A</t>
  </si>
  <si>
    <t>ALEJANDRO 1</t>
  </si>
  <si>
    <t>SR.MIGUEL</t>
  </si>
  <si>
    <t>30-Ago FACTURA 1235-A</t>
  </si>
  <si>
    <t>04-Sep FACTURA 1234-A</t>
  </si>
  <si>
    <t>06-Sep FACTURA 1233-A</t>
  </si>
  <si>
    <t>JAVER LUNA</t>
  </si>
  <si>
    <t>MARIO MERINO</t>
  </si>
  <si>
    <t>CARNICERIA ESCOBAR</t>
  </si>
  <si>
    <t>MARTIR STA CRUZ</t>
  </si>
  <si>
    <t>CHRISTIAN CHELA</t>
  </si>
  <si>
    <t>MARGARITO</t>
  </si>
  <si>
    <t>23-Ago 500.00  24-Ago 545.00</t>
  </si>
  <si>
    <t>MAURICIO</t>
  </si>
  <si>
    <t>25-Ago FACTURA 1242</t>
  </si>
  <si>
    <t>GALLOTOTOTE</t>
  </si>
  <si>
    <t>NOBLEZA</t>
  </si>
  <si>
    <t>SRA ELENA</t>
  </si>
  <si>
    <t xml:space="preserve">ADRIANA**SIST 594 </t>
  </si>
  <si>
    <t>R,V</t>
  </si>
  <si>
    <t>30-Ago 5,108.60 10-Sep-14 $ 26,728.00</t>
  </si>
  <si>
    <t>AIMET**INICIAL 3248 CORRECCION EN EL PRECIO DE 58 A 57 EL KG DE JAMON S/G</t>
  </si>
  <si>
    <t>DON JUAN</t>
  </si>
  <si>
    <t>28-Ago FACTURA 1238-A</t>
  </si>
  <si>
    <t>27-Ago FACTURA 1241-A</t>
  </si>
  <si>
    <t>27-Ago 8,100.00 3-Sep 534.00</t>
  </si>
  <si>
    <t>03-Sep FACTURA 1266-A</t>
  </si>
  <si>
    <t>27-Ago FACTURA 1274-A</t>
  </si>
  <si>
    <t>DAMESIO</t>
  </si>
  <si>
    <t>04-Sep  FACTURA 1251</t>
  </si>
  <si>
    <t>F-1251</t>
  </si>
  <si>
    <t>06-Sep FACTURA  1252-A</t>
  </si>
  <si>
    <t>F-1252</t>
  </si>
  <si>
    <t>CENTRO DONACION</t>
  </si>
  <si>
    <t xml:space="preserve"> SIN FIRMA**36.800 KG CHULETA</t>
  </si>
  <si>
    <t>12-Sep-14 FACTURA 1462</t>
  </si>
  <si>
    <t>28-Ago FACTURA 1250-A</t>
  </si>
  <si>
    <t>AIMET**INICIAL 23,293.6 CAMBIO EL PRECIO DEL CUERO DE PIERNA DE 21 A 20 PESOS</t>
  </si>
  <si>
    <t>27-Ago 11,036.50 dif x precio de 60 a 59 x 187.kg = 187.00</t>
  </si>
  <si>
    <t>VICKY</t>
  </si>
  <si>
    <t>SERGIO V</t>
  </si>
  <si>
    <t>COCINA ECONOMICA</t>
  </si>
  <si>
    <t>26-Ago 45,000.00 28-Ago 11,466.00</t>
  </si>
  <si>
    <t>JONICE</t>
  </si>
  <si>
    <t>AIMET**SUST 425 A2</t>
  </si>
  <si>
    <t>28-Ago 20,000.00 29-Ago 3,930.40</t>
  </si>
  <si>
    <t>03-Sep-14 $ 1,310.00  16-Sep-14  $ 1,290.00</t>
  </si>
  <si>
    <t>CLAUDIO</t>
  </si>
  <si>
    <t>DELIA RAM</t>
  </si>
  <si>
    <t>27-Ago FACTURA 1260-A $ 18,521.40</t>
  </si>
  <si>
    <t>30-Ago FACTURA  1277-A</t>
  </si>
  <si>
    <t>FRANCISCO MAURICIO</t>
  </si>
  <si>
    <t>LEDO</t>
  </si>
  <si>
    <t>MARISOL MORALES</t>
  </si>
  <si>
    <t>28-Ago 14,000.00 29-Ago 13,169.06</t>
  </si>
  <si>
    <t>GERARDO ALVARADO</t>
  </si>
  <si>
    <t>28-Ago FACTURA 1313-A</t>
  </si>
  <si>
    <t>CON CORRECCION DE ADRIANA</t>
  </si>
  <si>
    <t>ALMA ARACELI</t>
  </si>
  <si>
    <t>28-Ago FACTURA 1314-A</t>
  </si>
  <si>
    <t>03-Sep FACTURA  1334-A</t>
  </si>
  <si>
    <t>AIMET**SUST 582 A2</t>
  </si>
  <si>
    <t>30-Ago 3,720.00 3-Sep 13,475.00--6-Sep 6,000.00--10-Sep-14  $ 9,142.00</t>
  </si>
  <si>
    <t>29-Ago 8,680.00 Dev 42kg x 62= 2,604.00</t>
  </si>
  <si>
    <t>16-Sep-14   $ 4,235.00--19-Sep-14 $ 3,765.00</t>
  </si>
  <si>
    <t>AIMET**SUST 592 A2</t>
  </si>
  <si>
    <t>30-Ago FACTURA ?????</t>
  </si>
  <si>
    <t>FRANCISCO LOPEZ</t>
  </si>
  <si>
    <t>11-Sep-14 FACTURA 1332</t>
  </si>
  <si>
    <t>MARCOS MERINO</t>
  </si>
  <si>
    <t>30-Ago 11,113.00 2-Sept  19,000.00</t>
  </si>
  <si>
    <t>29-Ago FACTURA 1367-A</t>
  </si>
  <si>
    <t>SRA NORMA</t>
  </si>
  <si>
    <t>DELEITA</t>
  </si>
  <si>
    <t>29-Ago 3,881.40  1-Sep 11,095.60= FACTURA 1413-A por $ 10,397.52</t>
  </si>
  <si>
    <t>AIMET**SUST 676 A2</t>
  </si>
  <si>
    <t>MARLEN SANTA CRUZ</t>
  </si>
  <si>
    <t>EL PASTORCITO 3</t>
  </si>
  <si>
    <t>GABRIEL PEREZ</t>
  </si>
  <si>
    <t>GUSTAVO JUMENEZ</t>
  </si>
  <si>
    <t>AIMET**SUST 744 A2</t>
  </si>
  <si>
    <t>AIMET**SUST 736 A2</t>
  </si>
  <si>
    <t xml:space="preserve">ANGEL ALFONSO </t>
  </si>
  <si>
    <t>AIMET**SUST 745 A2</t>
  </si>
  <si>
    <t>30-Ago FACTURA 1365-A</t>
  </si>
  <si>
    <t>PABLO BAUT</t>
  </si>
  <si>
    <t>EL PASTORITO 1</t>
  </si>
  <si>
    <t xml:space="preserve">AIMET**SUST </t>
  </si>
  <si>
    <t>TOMAS</t>
  </si>
  <si>
    <t>01-Sep 38,272.57 dif x dev de 52.3kg a 58= 3,033.40</t>
  </si>
  <si>
    <t>ZENON GONZALEZ</t>
  </si>
  <si>
    <t>REMISIONES DE   J U L I O           2 0 1 4</t>
  </si>
  <si>
    <t>W1</t>
  </si>
  <si>
    <t>01-Jul FACTURA 346-A</t>
  </si>
  <si>
    <t>01-Julio 37,850.00 12-Julio 2,009.00--14-Julio 30.00</t>
  </si>
  <si>
    <t>01-Jul FACTURA 332-A $ 1,800.00</t>
  </si>
  <si>
    <t>01-Jul FACTURAS 333-334-335-A</t>
  </si>
  <si>
    <t>01-Jul FACTURAS 336-337-A</t>
  </si>
  <si>
    <t>01-Jul FACTURA 347-A</t>
  </si>
  <si>
    <t>05-Julio 3,598.00 14-Julio 13,040.50</t>
  </si>
  <si>
    <t>02-Julio 3,628.00 03-Julio 3,000.00</t>
  </si>
  <si>
    <t>02-Jul FACTURA 343-A</t>
  </si>
  <si>
    <t>01-Jul FACTURA 338-A</t>
  </si>
  <si>
    <t>01-Jul FACTURA 340-A $ 1,494.60</t>
  </si>
  <si>
    <t>01-Jul FACTURA 339-A</t>
  </si>
  <si>
    <t>CHEFF</t>
  </si>
  <si>
    <t>02-Julio FACTURA 344-A</t>
  </si>
  <si>
    <t>RAYMUNDO LOPEZ</t>
  </si>
  <si>
    <t>30-Julio FACTURA 350-A</t>
  </si>
  <si>
    <t>19-Julio FACTURA 352-A</t>
  </si>
  <si>
    <t>01-Julio 23,350.00 03-Julio 39,690.00</t>
  </si>
  <si>
    <t>12-Julio FACTURA 351-A</t>
  </si>
  <si>
    <t>OTHON CORDOBA</t>
  </si>
  <si>
    <t>03-Jul FACTURA 349-A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</si>
  <si>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</si>
  <si>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</si>
  <si>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</si>
  <si>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</si>
  <si>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</si>
  <si>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</si>
  <si>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</si>
  <si>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02-Jul FACTURA 416-W1  $ 1,990.90</t>
  </si>
  <si>
    <t>02-Jul FACTURAS 359-360-361-A</t>
  </si>
  <si>
    <t>14-Jul 1,760.00 15-Julio 17,589.00</t>
  </si>
  <si>
    <t>02-Jul FACTURA 362-A</t>
  </si>
  <si>
    <t>09-Jul 1,000.00 15-Jul 1,735.00</t>
  </si>
  <si>
    <t>02-Jul FACTURA 365-A $ 11,804.65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</si>
  <si>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</si>
  <si>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</si>
  <si>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</si>
  <si>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</si>
  <si>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</si>
  <si>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03-Jul FACTURA 373-A</t>
  </si>
  <si>
    <t>ELIAS</t>
  </si>
  <si>
    <t>GERMAN</t>
  </si>
  <si>
    <t>11-Ago 20,000.00 27-Ago 4,871.00</t>
  </si>
  <si>
    <t>B</t>
  </si>
  <si>
    <t>MECHE</t>
  </si>
  <si>
    <t>03-Julio 11,000.00 04-Julio 1,222.00</t>
  </si>
  <si>
    <t>03-Jul FACTURA 382-A</t>
  </si>
  <si>
    <t>05-Julio 10,617.60 Dif x dev de 96.00kg a 53= 5,088.00</t>
  </si>
  <si>
    <t>03-Jul FACTURA 374-A $ 1,980.00</t>
  </si>
  <si>
    <t>04-Jul FACTURA 375-A $ 10,635.96</t>
  </si>
  <si>
    <t>RODO ???</t>
  </si>
  <si>
    <t>03-Jul FACTURA 537-A  $ 1,978.00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</si>
  <si>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</si>
  <si>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</si>
  <si>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</si>
  <si>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</si>
  <si>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</si>
  <si>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03-Jul FACTURA 384-A</t>
  </si>
  <si>
    <t>JAPONESA</t>
  </si>
  <si>
    <t>03-Jul FACTURAS 376-377-378-379-A $ 5,970.00</t>
  </si>
  <si>
    <t>18-Julio FACTURA 383-A</t>
  </si>
  <si>
    <t>05-Julio 10,483.00 dfi x precio de 35 a 33 x 136.2kf = 272.40</t>
  </si>
  <si>
    <t>04-Jul FACTURA 380-A $ 800.24</t>
  </si>
  <si>
    <t>MARU</t>
  </si>
  <si>
    <t>04-Jul FACTURA 381-A $ 1,999.00</t>
  </si>
  <si>
    <t>30-Julio FACTURA 390-A</t>
  </si>
  <si>
    <t>05-Jul FACTURAS 403-404-A</t>
  </si>
  <si>
    <t>04-Jul FACTURA 386-A $  1,998.10</t>
  </si>
  <si>
    <t>SAGRADO SAN MANUEL</t>
  </si>
  <si>
    <t>04-Julio 11,000.00 5-Julio 2,161.00</t>
  </si>
  <si>
    <t>12-Julio FACTURA 389-A</t>
  </si>
  <si>
    <t>05-Julio 7,529.00 8-Julio 11,000.00</t>
  </si>
  <si>
    <t>05-Jul FACTURA 425-A</t>
  </si>
  <si>
    <t>04-Jul FACTURA 399-+A</t>
  </si>
  <si>
    <t>10-Jul 53,095.40 dif de precio 54 a 53 x 1001.8kg = 1,001.80</t>
  </si>
  <si>
    <t>18-Julio FACTURA 400-A</t>
  </si>
  <si>
    <t>07-Jul FACTURAS 421-422-423-A</t>
  </si>
  <si>
    <t>05-Jul FACTURA 406-A</t>
  </si>
  <si>
    <t>16-Julio FACTURA 398-A</t>
  </si>
  <si>
    <t>07-Jul FACTURAS 431 al 439-A</t>
  </si>
  <si>
    <t>07-Jul FACTURA 401--A</t>
  </si>
  <si>
    <t>JACOBO</t>
  </si>
  <si>
    <t>LIBRO</t>
  </si>
  <si>
    <t>07-Jul FACTURAS 456 al 461-A</t>
  </si>
  <si>
    <t>07-Jul FACTURA 408-A  $ 1,998.24</t>
  </si>
  <si>
    <t>09-Julio 858.00 10-Julio 3,600.00-12-Jul 9,110.00</t>
  </si>
  <si>
    <t>09-julio nota alb 3683 $ 76,037.97--22-julio--200,000.00--24-julio--133,420.00--25-julio-nota alb-3735--5,277.58</t>
  </si>
  <si>
    <t>FELIPÉ</t>
  </si>
  <si>
    <t>08-Julio FACTURA 605-A</t>
  </si>
  <si>
    <t>18-Julio FACTURA 413-A</t>
  </si>
  <si>
    <t>25-julio-nota abl-3735--284,445.42--28-julio nota alb--3747  $ 213,603.03</t>
  </si>
  <si>
    <t>AIMET**SUST 695 W1</t>
  </si>
  <si>
    <t xml:space="preserve">ANGEL </t>
  </si>
  <si>
    <t>06-Jul FACTURAS 470-471</t>
  </si>
  <si>
    <t>08-Julio FACTURA 450-A</t>
  </si>
  <si>
    <t>07-Jul FACTURAS 414 al 418-A</t>
  </si>
  <si>
    <t>10-Julio 12,198.80  FACTURAS 494 al 500-A   dif x dev de cuero 27.22 a 28.00 = 762.10</t>
  </si>
  <si>
    <t>07-Jul FACTURA 419-A</t>
  </si>
  <si>
    <t>JUANITO MORALES</t>
  </si>
  <si>
    <t>07-Jul FACTURA 420-A $ 1,980.00</t>
  </si>
  <si>
    <t>08-Jul 6,523.70  dif firmo Aimet 273.80</t>
  </si>
  <si>
    <t>09-Jul FACTURA 448-A  $ 1,800.00</t>
  </si>
  <si>
    <t>08-Julio 4,776.00 9-Julio 3,040.60</t>
  </si>
  <si>
    <t>30-Julio FACTURA 446-A</t>
  </si>
  <si>
    <t>01-Ago FACTURA 445 A</t>
  </si>
  <si>
    <t>08-Julio 1,300.00 9-Julio 9,547.10 FACTURA 444-A</t>
  </si>
  <si>
    <t>07-Julio 32,000.00 8-Jul 2,055.00</t>
  </si>
  <si>
    <t>09-Jul FACTURA 429-A</t>
  </si>
  <si>
    <t>09-Jul FACTURA  428-A</t>
  </si>
  <si>
    <t>09-Jul 13,601.00 FACTURAS  506 al 512-A       dif x precio de 43.50 a 42.50 x 278.5kg</t>
  </si>
  <si>
    <t>16-Julio FACTURA  430-A</t>
  </si>
  <si>
    <t>09-Julio 4,754.00 FACTURA 484-A $ 1,998.00--- dif x pesaje en cuero de 148.4 a 123kg dif 25.40kg x 660.40</t>
  </si>
  <si>
    <t>09-Julio 11,216.00 19-Julio 6,272.20 FACTURAS 475- al 483-A $ 15,778.30</t>
  </si>
  <si>
    <t>PROD PARA AVES Y ALIMENTOS</t>
  </si>
  <si>
    <t>18-Julio FACTURA 443-A</t>
  </si>
  <si>
    <t>09-Jul FACTURA  427-A</t>
  </si>
  <si>
    <t>08-Jul FACTURA 447-A</t>
  </si>
  <si>
    <t>AIMET**SUST 826 W1</t>
  </si>
  <si>
    <t>23-Julio 3,331.00 28-Jul 25,929.00</t>
  </si>
  <si>
    <t>08-Jul FACTURA 449-A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</si>
  <si>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</si>
  <si>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</si>
  <si>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</si>
  <si>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</si>
  <si>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</si>
  <si>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08-Jul FACTURA 454-A</t>
  </si>
  <si>
    <t>26-Julio FACTURA 453</t>
  </si>
  <si>
    <t>09-Jul FACTURAS 462 al 467-A</t>
  </si>
  <si>
    <t>09-Jul FACTURAS 468-469-470-A</t>
  </si>
  <si>
    <t>09-Jul FACTURA 590-A</t>
  </si>
  <si>
    <t>09-Jul FACTURA 472-A  $ 1,972.00</t>
  </si>
  <si>
    <t>17-Julio FACTURA 473-A</t>
  </si>
  <si>
    <t>09-Julio 6,900.00 11-Julio 21,371.00</t>
  </si>
  <si>
    <t>09-Jul Factura 600-A</t>
  </si>
  <si>
    <t>EDUARDO</t>
  </si>
  <si>
    <t>JOSE LUIS REYNA</t>
  </si>
  <si>
    <t>10-Jul FACTURAS 486 al 493-A</t>
  </si>
  <si>
    <t>10-Jul FACTURA 589-A</t>
  </si>
  <si>
    <t>10-Jul FACTURA 493-A</t>
  </si>
  <si>
    <t>LA CARCAÑA</t>
  </si>
  <si>
    <t>11-Jul FACTURAS 574-575-A</t>
  </si>
  <si>
    <t>10-Jul-FACTURAS 501 al 504-A</t>
  </si>
  <si>
    <t>10-Jul FACTURA 505-A</t>
  </si>
  <si>
    <t>10-Julio 10,005.50 14-Julio 200.00 15-Jul 200.00 23-Jul 600.00</t>
  </si>
  <si>
    <t>10-Jul FACTURA 513-A $ 800.24</t>
  </si>
  <si>
    <t>11-Julio 4,000.00 12-Jul 5,842.50</t>
  </si>
  <si>
    <t>X1</t>
  </si>
  <si>
    <t>11-Jul FACTURA 519-A</t>
  </si>
  <si>
    <t>MIGUEL CARBAJAL</t>
  </si>
  <si>
    <t>10-Jul FACTURA 520-A</t>
  </si>
  <si>
    <t>12-Julio FACTURA 517-A</t>
  </si>
  <si>
    <t>12-Jul 41,386.00 16-Jul 1,089.36</t>
  </si>
  <si>
    <t>10-Jul FACTURAS 514-515-A</t>
  </si>
  <si>
    <t>10-Jul FACTURA 516-A</t>
  </si>
  <si>
    <t xml:space="preserve">15-Jul FACTURAs 576-577-A </t>
  </si>
  <si>
    <t>18-Jul FACTURAS 679 al 683-A</t>
  </si>
  <si>
    <t>11-Jul FACTURA 522-A  $ 1,989.40</t>
  </si>
  <si>
    <t>12-Julio FACTURA 564-A  $ 8,802.00</t>
  </si>
  <si>
    <t>RANGEL</t>
  </si>
  <si>
    <t>ADRIANA**SUST 74 X1</t>
  </si>
  <si>
    <t>15-Jul FACTURA 532-A</t>
  </si>
  <si>
    <t>15-Julio FACTURA 531-A</t>
  </si>
  <si>
    <t>12-Jul FACTURA 588-A</t>
  </si>
  <si>
    <t>PADILLA</t>
  </si>
  <si>
    <t>11-Julio 10,600.00 12-Jul  22,234.00</t>
  </si>
  <si>
    <t>12-Jul FACURAS  558-559-560-A</t>
  </si>
  <si>
    <t>11-Julio 21,500.00 12-Julio 3,615.00  FACTURA 528-A</t>
  </si>
  <si>
    <t>25 PTE 710</t>
  </si>
  <si>
    <t>12-Jul 10,000.00 16-Jul 2,000.00 24-Jul 8,670.00</t>
  </si>
  <si>
    <t>30-Julio FACTURA  525-A</t>
  </si>
  <si>
    <t>01-Ago FACTURA 524 A</t>
  </si>
  <si>
    <t>06-Ago FACTURA 523-A</t>
  </si>
  <si>
    <t>11-Jul FACTURA 549-A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</si>
  <si>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</si>
  <si>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</si>
  <si>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</si>
  <si>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</si>
  <si>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14-Jul FACTURA 570-A  $ 18,963.40</t>
  </si>
  <si>
    <t>LIBRES</t>
  </si>
  <si>
    <t>12-Julio 8,700.00 13-Julio 2,285.00</t>
  </si>
  <si>
    <t>12-Jul FACTURA 521-A $ 1,995.20</t>
  </si>
  <si>
    <t>ANGELA</t>
  </si>
  <si>
    <t>12-Jul FACTURA 563-A</t>
  </si>
  <si>
    <t>LOS PARADOS DIEGO</t>
  </si>
  <si>
    <t>12-Jul FACTURA 526-A $ 1,995.00</t>
  </si>
  <si>
    <t>12-Julio FACTURA 527-A  $ 1,191.75</t>
  </si>
  <si>
    <t>16-Jul 2,192.80 --FACTURA 608-A----24-Jul 11,854.20 FACTURA 672-A</t>
  </si>
  <si>
    <t>30-Jul FACTURA 534-A  $ 1,995.20</t>
  </si>
  <si>
    <t>12-Julio 15,110.00 15-Julio 4,369.00-16Jul $ 23,742.60</t>
  </si>
  <si>
    <t>12-Julio 6,380.00 FACTURA 557-A----14-Julio 1,009.00</t>
  </si>
  <si>
    <t>12-Jul FACTURA 539-A  $ 872.90</t>
  </si>
  <si>
    <t>12-Julio 10,110.00 14-Julio 49,180.00--FACTURA 591-A  $ 45,009.16</t>
  </si>
  <si>
    <t>12-Jul FACTURAS 540 al 548 A</t>
  </si>
  <si>
    <t>04-Agosto FACTURA 555-A</t>
  </si>
  <si>
    <t>BELEN</t>
  </si>
  <si>
    <t>12-Jul FACTURA 552-A</t>
  </si>
  <si>
    <t>14-Julio 4,985.00 15-Julio 3,100.00</t>
  </si>
  <si>
    <t>13-Jul FACTURAS 762-763-767-A</t>
  </si>
  <si>
    <t>ORIENTALITO</t>
  </si>
  <si>
    <t>16-Jul FACTURA 608-A</t>
  </si>
  <si>
    <t>28-Julio 5,000.00 5-Ago 2,000.00--14-Ago 3,000.00--18-Ago 3,037.00</t>
  </si>
  <si>
    <t xml:space="preserve">ELIAS </t>
  </si>
  <si>
    <t>13-Julio 2,000.00 14-Julio 1,539.00</t>
  </si>
  <si>
    <t>14-Jul FACTURA 553-A $ 1,995.20</t>
  </si>
  <si>
    <t>14-Jul FACTURA 554-A</t>
  </si>
  <si>
    <t>ESTEBAN RANGEL</t>
  </si>
  <si>
    <t>23-Julio FACTURA ????</t>
  </si>
  <si>
    <t>AIMET**SUST 280 X1</t>
  </si>
  <si>
    <t>16-Julio 6,257.50 --18-Julio 21,800.00 23-Jul 4,945.00</t>
  </si>
  <si>
    <t>14-Julio 25,780.00 15-Julio 29,900.50 FACTURA 533-A  $ 45,537.00</t>
  </si>
  <si>
    <t>24-Jul FACTURA 663-A</t>
  </si>
  <si>
    <t>15-Julio 6,762.80--FACTURA 603-A-- dif x cambio de precio de 54 a 53 x 127.6kg= 127.70</t>
  </si>
  <si>
    <t>15-Jul FACTURA 604-A</t>
  </si>
  <si>
    <t>17-Jul FACTURA 656-A</t>
  </si>
  <si>
    <t>14-Jul FACTURA 556-A</t>
  </si>
  <si>
    <t>16-Jul FACTURA 592-A $ 1,999.84</t>
  </si>
  <si>
    <t>SAMS</t>
  </si>
  <si>
    <t>16-Jul FACTURA  595-A</t>
  </si>
  <si>
    <t>16-Jul FACTURA 596-A  $ 1,999.50</t>
  </si>
  <si>
    <t>23-Julio FACTURA 569-A</t>
  </si>
  <si>
    <t>16-Julio FACTURA 568-A</t>
  </si>
  <si>
    <t>16-Julio FACTURA 567-A</t>
  </si>
  <si>
    <t>16-Jul FACTURAS 581- al 586-A</t>
  </si>
  <si>
    <t>14-Jul FACTURA 561-A  $ 813.30</t>
  </si>
  <si>
    <t>LA JAPONESA</t>
  </si>
  <si>
    <t>16-Julio FACTURA 566-A</t>
  </si>
  <si>
    <t>16-Julio FACTURA 571-A</t>
  </si>
  <si>
    <t>15-Jul FACTURA 670-671-A</t>
  </si>
  <si>
    <t>15-Jul FACTURA 579-A</t>
  </si>
  <si>
    <t>15-Jul FACTURA 580-A</t>
  </si>
  <si>
    <t>16-Julio 8,353.00 25-Julio 12,000.00--FACTURA 593-A $ 1,800.00</t>
  </si>
  <si>
    <t>15-Jul FACTURA 799-A</t>
  </si>
  <si>
    <t>04 Ago FACTURA 597 A</t>
  </si>
  <si>
    <t>18-Julio 14,300.00 23-Julio 18,590.00</t>
  </si>
  <si>
    <t>15-Jul FACTURA 578-A  $  1,914.00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</si>
  <si>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</si>
  <si>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</si>
  <si>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</si>
  <si>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06-Ago FACTURA 598-A</t>
  </si>
  <si>
    <t>01 Ago FACTURA 599 A</t>
  </si>
  <si>
    <t>JOSE LUIS/PEDRO ALDAMA</t>
  </si>
  <si>
    <t>JAPONEZA</t>
  </si>
  <si>
    <t>DESPERDICIO</t>
  </si>
  <si>
    <t>05-Ago FACTURA 601-A  $  1,999.84</t>
  </si>
  <si>
    <t>16-Jul FACTURA 607-A</t>
  </si>
  <si>
    <t>16-Julio 5,000.00 17-Julio 2,537.00-FACTUERAS 684- al 687-A</t>
  </si>
  <si>
    <t>24-Jul FACTURA 668-A</t>
  </si>
  <si>
    <t>PAB</t>
  </si>
  <si>
    <t>17-Jul FACTURA 606-A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</si>
  <si>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</si>
  <si>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</si>
  <si>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</si>
  <si>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</si>
  <si>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29-Jul FACTURA 617-A</t>
  </si>
  <si>
    <t>17-Jul FACTURA 655-A</t>
  </si>
  <si>
    <t>24-Jul FACTURA 667-A</t>
  </si>
  <si>
    <t>24-Jul FACTURA 672-A</t>
  </si>
  <si>
    <t>18-Julio 4,631.00 23-Julio 2,415.00</t>
  </si>
  <si>
    <t>17-jULIO 10.000.00 18-Julio 4,267.60</t>
  </si>
  <si>
    <t>17-Jul FACTURAS 69-610-611-A $ 5,956.95</t>
  </si>
  <si>
    <t>SR TARES</t>
  </si>
  <si>
    <t>SERGIO O</t>
  </si>
  <si>
    <t>17-Jul FACTURA 616-A</t>
  </si>
  <si>
    <t>17-Julio 1,700.00 19-Julio 176.00</t>
  </si>
  <si>
    <t>17-Jul FACTURA 672-A  $ 157.80</t>
  </si>
  <si>
    <t>04-Ago 10,000.00 6-Ago 27,556.00</t>
  </si>
  <si>
    <t>17-Jul FACTURA 618-A $ 1,995.00</t>
  </si>
  <si>
    <t>17-Jul FACTURAS 676-677-A</t>
  </si>
  <si>
    <t>23-Jul 15,271.00 24-Jul 20,804.00</t>
  </si>
  <si>
    <t>17-Julio 15,000.00 18-Julio 1,929.50</t>
  </si>
  <si>
    <t>17-Jul FACTURA 642-A</t>
  </si>
  <si>
    <t>COMIDA CHINOS Independenia</t>
  </si>
  <si>
    <t>18-Julio 2,905.86 Dev de jamon 23.75KG A 60.00= 1,425.00</t>
  </si>
  <si>
    <t>19-Julio FACTURA 615-A</t>
  </si>
  <si>
    <t>19 Julio FACTURA 669-A  163,394.08 dev de 789.57kg a 45.50= 35,925.44</t>
  </si>
  <si>
    <t>23-Julio FACTURA 613-A</t>
  </si>
  <si>
    <t>19-Julio FACTURA 619-A</t>
  </si>
  <si>
    <t xml:space="preserve">ANA LAURA </t>
  </si>
  <si>
    <t>19-Julio FACTURA 640-A</t>
  </si>
  <si>
    <t>23-Jul FACTURAS 704- al 740-A</t>
  </si>
  <si>
    <t>19-Jul FACTURAS 688-al 700-A</t>
  </si>
  <si>
    <t>LARA</t>
  </si>
  <si>
    <t>28-Julio 20,000.00 30-Julio 25,000.00 04-Ago 24,164.50</t>
  </si>
  <si>
    <t>24-Jul FACTURA 701-A</t>
  </si>
  <si>
    <t>19-Jul FACTURAS 765-766-A</t>
  </si>
  <si>
    <t>22-Julio FACTURA 660-A</t>
  </si>
  <si>
    <t>ADRIANA**SUST 596 X1</t>
  </si>
  <si>
    <t>18-Julio 5,000.00 23-Julio 6,588.00</t>
  </si>
  <si>
    <t>18-Jul FACTURA 773-A</t>
  </si>
  <si>
    <t>ADRIANA **SUST 608 X1</t>
  </si>
  <si>
    <t>09-Ago FACTURA 639-A</t>
  </si>
  <si>
    <t>04-Ago FACTURA 638-A</t>
  </si>
  <si>
    <t>06-Ago FACTURA 636-A</t>
  </si>
  <si>
    <t>JOEL</t>
  </si>
  <si>
    <t>30-Julio 42,208.50 5-Ago 20,043.50</t>
  </si>
  <si>
    <t>ADRIANA**</t>
  </si>
  <si>
    <t>ADRIANA**SUST 636 X1</t>
  </si>
  <si>
    <t>28-Jul FACTURA 804-A</t>
  </si>
  <si>
    <t>18-Jul FACTURAS 774-775-A</t>
  </si>
  <si>
    <t>COMIDA CHINOS P sn Diego</t>
  </si>
  <si>
    <t>19-Jul FACTURA 636-A</t>
  </si>
  <si>
    <t>22-Jul FACTURAS 651-652-653-A</t>
  </si>
  <si>
    <t>VALENTE</t>
  </si>
  <si>
    <t>19-Jul FACTURA 635-A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</si>
  <si>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</si>
  <si>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</si>
  <si>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 xml:space="preserve">20-Julio 1,652.00 error de peso de 45.80kg a 29.50kg </t>
  </si>
  <si>
    <t>21-Julio FACTURA 659-A</t>
  </si>
  <si>
    <t>19-Jul FACTURA 634-A</t>
  </si>
  <si>
    <t>AIMET**SUST 714 X1</t>
  </si>
  <si>
    <t>20-Julio 12,022.50 21-Julio 4,000.00</t>
  </si>
  <si>
    <t>19-Jul FACTURA 633-A</t>
  </si>
  <si>
    <t>AIMET**SUST 721 X1</t>
  </si>
  <si>
    <t>20-Jul FACTURAS 787-al 790-A $ 7,946.40</t>
  </si>
  <si>
    <t>20-Jul FACTURA 649-650-A</t>
  </si>
  <si>
    <t>A TAQUEAR</t>
  </si>
  <si>
    <t>CARNITAS STA FE</t>
  </si>
  <si>
    <t>04-Ago 12,270kg x 41 debiendo ser 10,730kg x 41= dif de + 63,140.00 cobrados de + y pagados el 8 de Agosto Folio 397</t>
  </si>
  <si>
    <t>20-Jul FACTURAS 783 al 786-A $ 7,991.55</t>
  </si>
  <si>
    <t>31-Jul 24,322.20 FACTURA 852-A  Dif x correciones en 204kg a 57 x 195.10kg a 57 y en 197.15kg x a 203.10kg a 65.00 = 110.80</t>
  </si>
  <si>
    <t>22-Jul FACTURAS 646-647-648-A</t>
  </si>
  <si>
    <t>24-Julio 992.65 28-Julio 60,912.35</t>
  </si>
  <si>
    <t>ERINO</t>
  </si>
  <si>
    <t>24-Julio 17,086.00 25-Julio 16,551.00</t>
  </si>
  <si>
    <t>23-Julio 7,748.00 26-Julio 400.00</t>
  </si>
  <si>
    <t>21-Julio 11,100.00 23-Julio 216.00  FACTURA 632-A</t>
  </si>
  <si>
    <t>COMID CHINOS Independencia</t>
  </si>
  <si>
    <t>MIGUEL ANGEL</t>
  </si>
  <si>
    <t>22-Julio 551.20 dev de chuleta 109.20kg a 56= 6,115.20</t>
  </si>
  <si>
    <t>22-Jul FACTURAS 747-748-A  $ 2,409.00</t>
  </si>
  <si>
    <t>26-Julio 32,850.00 31-Julio 19,200.00 7-Ago 10,000.00 9-Ago 15,000.00--13-*Ago 9,000.00--16-Ago 10,000.00--20-Ago 11,700.00.</t>
  </si>
  <si>
    <t>26-Julio FACTURA 631-A</t>
  </si>
  <si>
    <t>23-Julio FACTURA 474-A</t>
  </si>
  <si>
    <t>IMBER</t>
  </si>
  <si>
    <t>23-Julio 45,450.00 26-Julio 373.10--FACTURA 666-A</t>
  </si>
  <si>
    <t>28-Jul FACTURA 630-A</t>
  </si>
  <si>
    <t>23-Julio FACTURA  629-A</t>
  </si>
  <si>
    <t>01-Ago FACTURA 628 A</t>
  </si>
  <si>
    <t>22-Jul FACTURA 627-A</t>
  </si>
  <si>
    <t>23-Jul FACTURAS 643-644-645-A</t>
  </si>
  <si>
    <t>24-Jul 157.80 25-Julio 6,562.00</t>
  </si>
  <si>
    <t>22-Jul FACTURA 626-A</t>
  </si>
  <si>
    <t>23-Jul FACTURA 625-A $ 1,800.00</t>
  </si>
  <si>
    <t>09-Ago FACTURA 624-A</t>
  </si>
  <si>
    <t>22-Jul FACTURA 623-A</t>
  </si>
  <si>
    <t>22-Jul FACTURAS 745-746-A</t>
  </si>
  <si>
    <t>06-Ago FACTURA 838-A</t>
  </si>
  <si>
    <t>06-Ago FACTURA 621-A</t>
  </si>
  <si>
    <t>DANIEL ??</t>
  </si>
  <si>
    <t>ADRIANA**REGRESO EL PROD</t>
  </si>
  <si>
    <t>25-Julio 3,949.00 26-Julio 28,614.50</t>
  </si>
  <si>
    <t>22-Jul FACTURA 620-A</t>
  </si>
  <si>
    <t>22-Jul FACTURAS 779- al 782-A $ 7,982.95</t>
  </si>
  <si>
    <t>08-Ago 229,911.50 dif x dev de 10.40kg x 60.= 627.00</t>
  </si>
  <si>
    <t>24-Jul FACTURAS 673-674-675-A</t>
  </si>
  <si>
    <t>23-Jul FACTURAS 529-530-A $ 3,989.20</t>
  </si>
  <si>
    <t>23-Jul 745-746-A $ 2,803.80</t>
  </si>
  <si>
    <t>29-Jul FACTURA 654-A</t>
  </si>
  <si>
    <t>IVAN ZAMBRANO</t>
  </si>
  <si>
    <t>24-Julio FACTURA 749-A</t>
  </si>
  <si>
    <t>24-Jul FACTURA 662-A</t>
  </si>
  <si>
    <t>24-Jul FACTURA 661-A</t>
  </si>
  <si>
    <t>31-Jul FACTURA 876-A</t>
  </si>
  <si>
    <t>24-Jul FACTURA 665-A</t>
  </si>
  <si>
    <t>26-Julio 2,000.00 28-Julio 36,372.00</t>
  </si>
  <si>
    <t>24-Jul FACTURA 764-777-778-A</t>
  </si>
  <si>
    <t>24-Jul FACTURA 754-A</t>
  </si>
  <si>
    <t>26-Jul FACTURAS 800-803-A</t>
  </si>
  <si>
    <t>24-Julio 7,500.00 26-Julio 775.00</t>
  </si>
  <si>
    <t>24-Jul FACTURA 693-A $ 1,980.00</t>
  </si>
  <si>
    <t>24-Jul FACTURA 678-A  $ 1,998.00</t>
  </si>
  <si>
    <t>25-Jul FACTURA 876-A</t>
  </si>
  <si>
    <t>MEDEN</t>
  </si>
  <si>
    <t>CARNICERIA GLORIA</t>
  </si>
  <si>
    <t>AIMET**SUST 014 Y1</t>
  </si>
  <si>
    <t>24-Jul FACTURA 742-A</t>
  </si>
  <si>
    <t>11-Ago FACTURA 743-A $ 1,998.00</t>
  </si>
  <si>
    <t>24-Jul FACTURA 744-A</t>
  </si>
  <si>
    <t>25-Julio 8,700.00 31-Julio 359.60</t>
  </si>
  <si>
    <t>25-Jul FACTURA 791-A</t>
  </si>
  <si>
    <t>24-Jul FACTURA 772-A</t>
  </si>
  <si>
    <t>PAUL</t>
  </si>
  <si>
    <t>ADRIANA**SUST 101 V1</t>
  </si>
  <si>
    <t>JAVIER  LUNA</t>
  </si>
  <si>
    <t>13-Ago FACTURA 752-A</t>
  </si>
  <si>
    <t>ADRIANA REGRESO EL PROD PEDRO ALDAMA</t>
  </si>
  <si>
    <t>24-Jul FACTURA 796-A</t>
  </si>
  <si>
    <t>06-Ago FACTURA 751-A</t>
  </si>
  <si>
    <t>09-Ago FACTURA 750-A</t>
  </si>
  <si>
    <t>28-Jul FACTURA 755-A</t>
  </si>
  <si>
    <t>31-Jul FACTURA 847-A</t>
  </si>
  <si>
    <t>04-Ago FACTURA 756-A</t>
  </si>
  <si>
    <t>07-Ago  FACTURA 757-A  *****CH-15,446.80 saldo a favor de 5,060.00 para Rem-048-Z1</t>
  </si>
  <si>
    <t>25-Jul FACTURAS 758- al 761-A</t>
  </si>
  <si>
    <t>31 JULIO FACTURA 757A</t>
  </si>
  <si>
    <t>25-Jul FACTURA 798-799-A</t>
  </si>
  <si>
    <t>26-Jul FACTURA 768-A $ 1,995.20</t>
  </si>
  <si>
    <t>26-Jul FACTURA 769-A $ 1,995.20</t>
  </si>
  <si>
    <t>25-Jul FACTURA 808-809-A</t>
  </si>
  <si>
    <t>MELITON</t>
  </si>
  <si>
    <t>26-Julio 24,000.00 28-Julio 3,429.60</t>
  </si>
  <si>
    <t>01-Ago FACTURA 770 A</t>
  </si>
  <si>
    <t>26-Julio 10,000.00 28-Julio 1,906.20</t>
  </si>
  <si>
    <t>28-Julio 4,316.00 31-Julio 8,252.00</t>
  </si>
  <si>
    <t>26-Julio 700.00 28-Julio 5,904.00</t>
  </si>
  <si>
    <t>28-Jul FACTURA 864-A</t>
  </si>
  <si>
    <t>25-Jul FACTURAS 808-809-A</t>
  </si>
  <si>
    <t>25-Jul FACTURA 795-A</t>
  </si>
  <si>
    <t>25-Jul FACTURA 794-A</t>
  </si>
  <si>
    <t>25-Jul FACTURA 771-A</t>
  </si>
  <si>
    <t>25-Jul FACTURA 793-A</t>
  </si>
  <si>
    <t>JUAN HERRERA</t>
  </si>
  <si>
    <t>26-Jul FACTURA 797-A  $ 1,998.00</t>
  </si>
  <si>
    <t>28-JuL FACTURAS 823-al 826-A</t>
  </si>
  <si>
    <t>26-Jul FACTURA 805-A $ 1,998.00</t>
  </si>
  <si>
    <t>26-Jul FACTURA 806-A $ 1,998.00</t>
  </si>
  <si>
    <t>28-Jul FACTURA 865-A</t>
  </si>
  <si>
    <t>28-Julio 11,000.00 8-Ago 5,777.00 Dif x dev de 13.61 kg a 40= 544.40</t>
  </si>
  <si>
    <t>26-Jul FACTURA 807-A</t>
  </si>
  <si>
    <t>26-Jul FACTURA 810-A</t>
  </si>
  <si>
    <t>28-Julio 19,238.00 29-Julio 3,068.20</t>
  </si>
  <si>
    <t>28-Jul FACTURA 863-A $ 19,475.00</t>
  </si>
  <si>
    <t>29-Oct FACTURA -----Dev de 229.8kg manteca 18= 4,136.40</t>
  </si>
  <si>
    <t>26-Jul FACTURA 813-A</t>
  </si>
  <si>
    <t>26-Jul FACTURA 812-A</t>
  </si>
  <si>
    <t>28-Jul FACTURA 830-A</t>
  </si>
  <si>
    <t>27-Jul FACTURAS 814 al 819-A</t>
  </si>
  <si>
    <t>29-Julio 9,663.00 31-Julio 24,237.00</t>
  </si>
  <si>
    <t>CHEF GRILLO</t>
  </si>
  <si>
    <t>28-Jul FACTURA 827-A</t>
  </si>
  <si>
    <t>28-Jul FACTURAS 821-822-A</t>
  </si>
  <si>
    <t>PERYS</t>
  </si>
  <si>
    <t>28-Julio 6,824.00 29-Julio 3,196.00</t>
  </si>
  <si>
    <t>17-Ago 40,276.50---18-Ago 21,295.50</t>
  </si>
  <si>
    <t>DANY</t>
  </si>
  <si>
    <t>28-Jul FACTURA 820-A</t>
  </si>
  <si>
    <t>28-Jul FACTURA 828-A</t>
  </si>
  <si>
    <t>29-Jul FACTURAS 868-869-A</t>
  </si>
  <si>
    <t>MARIANA</t>
  </si>
  <si>
    <t>28-Jul FACTURA 829-A $ 1,998.00</t>
  </si>
  <si>
    <t>LUIS GOMEZ ??</t>
  </si>
  <si>
    <t>COMIDA CHINOS Walmarth</t>
  </si>
  <si>
    <t>COMIDA CHINOS ROSFAST</t>
  </si>
  <si>
    <t>HARINA DE MINATITLAN</t>
  </si>
  <si>
    <t>28-Jul FACTURA 831-858-A</t>
  </si>
  <si>
    <t>29-Julio 204.00 30-Julio 138.00</t>
  </si>
  <si>
    <t>31-Julio 1,393.00 01-Ago 25,730.00 02-Ago 11,385.00</t>
  </si>
  <si>
    <t>01-Ago FACTURA 832-A</t>
  </si>
  <si>
    <t>AIMET**SUST 377 Y1</t>
  </si>
  <si>
    <t>29-Jul FACTURA 842-A</t>
  </si>
  <si>
    <t>13-Ago FACTURA 841-A</t>
  </si>
  <si>
    <t>13-Ago FACTURA 840-A</t>
  </si>
  <si>
    <t>18-Ago FACTURA 839-A</t>
  </si>
  <si>
    <t>30-Julio 42,817.00 dev 374kg x 65= 24.310.00</t>
  </si>
  <si>
    <t>NO HAY FIRMA DE LA DEV</t>
  </si>
  <si>
    <t>29-Jul FACTURA 849-A</t>
  </si>
  <si>
    <t>SANTO</t>
  </si>
  <si>
    <t>30-Julio 51,595.00 dev de 70.20kg x 23= 1,614.60</t>
  </si>
  <si>
    <t>05-Ago 22,785.20 dif x precio de 23 a 21 x 1,085.40 = 2,170.80</t>
  </si>
  <si>
    <t>29-Jul FACTURA 834-A</t>
  </si>
  <si>
    <t xml:space="preserve">02-Ago 22,815.00 5 Ago 1,725.00 </t>
  </si>
  <si>
    <t>31-Julio FACTURA ???</t>
  </si>
  <si>
    <t>31-Julio FACTURA 854-A</t>
  </si>
  <si>
    <t>31-Julio 44,404.06 Dif x merma combo 7.60kg a 46.50=353.40</t>
  </si>
  <si>
    <t>06-Ago FACTURA 856-A</t>
  </si>
  <si>
    <t>31-Julio FACTURA 846-A</t>
  </si>
  <si>
    <t>29-Jul FACTURA 857-A</t>
  </si>
  <si>
    <t xml:space="preserve">30-Jul FACTURAS 844-845-A </t>
  </si>
  <si>
    <t>31-Jul FACTURAS 870-871-A  $ 2,609.35</t>
  </si>
  <si>
    <t>30-Jul FACTURA 848-A $ 1,998.00</t>
  </si>
  <si>
    <t>30-Jul FACTURAS849-850-A $ 2,130.00</t>
  </si>
  <si>
    <t>02-Ago FACTURA 855-A</t>
  </si>
  <si>
    <t>05-Ago 25,275.00 27-ago 1,184.00</t>
  </si>
  <si>
    <t>30-Jul FACTURAS 859 al 862-A</t>
  </si>
  <si>
    <t>02-Ago 54,268.00 Dif x merma 15.95kg a 55= 877.25</t>
  </si>
  <si>
    <t>GUSTAVO HERR</t>
  </si>
  <si>
    <t>31-Julio 10,600.00 2-Ago 653.00</t>
  </si>
  <si>
    <t>31-Jul FACTURA 874-A</t>
  </si>
  <si>
    <t>31-Jul FACTURA 873-A $ 1,980.00</t>
  </si>
  <si>
    <t>31-Jul FACTURA 901-A $ 804.00</t>
  </si>
  <si>
    <t>31-Jul FACTURA 875-A $ 1,998.00</t>
  </si>
  <si>
    <t>VALENTINO</t>
  </si>
  <si>
    <t>B No 1</t>
  </si>
  <si>
    <t>31-Jul FACTURA 882-A</t>
  </si>
  <si>
    <t>01-Ago FACTURA 881-A</t>
  </si>
  <si>
    <t>31-Jul FACTURA 877-A</t>
  </si>
  <si>
    <t>31-Jul FACTURAS 878-879-880-A</t>
  </si>
  <si>
    <t>02-Sep-14 $ 10,000.00---9-Sept-14  $ 5,000.00--23-Sep-14  $ 5,000.00---29-Sep  $  5,830.50</t>
  </si>
  <si>
    <t>04-Ago FACTURA 883-A</t>
  </si>
  <si>
    <t>04-Ago FACTURA 902-A</t>
  </si>
  <si>
    <t>REMISIONES DE   J U N I O           2 0 1 4</t>
  </si>
  <si>
    <t>U1</t>
  </si>
  <si>
    <t>02-Jun 8,000.00 3-Jun 26,473.00</t>
  </si>
  <si>
    <t>02-Jun 3,081.60 dev de 10.75kg a 27= 290.00</t>
  </si>
  <si>
    <t>02-Jun 34,470.00 3-Jun 3,000.00</t>
  </si>
  <si>
    <t>MA</t>
  </si>
  <si>
    <t>02-Jun FACTURA 2326 $ 1,800.00</t>
  </si>
  <si>
    <t xml:space="preserve">02-Jun FACTURA 2332 </t>
  </si>
  <si>
    <t>03-Junio FACTURA 2384</t>
  </si>
  <si>
    <t>06-Jun FACTURA 2404</t>
  </si>
  <si>
    <t>09-Jun FACTURA 2328</t>
  </si>
  <si>
    <t>CEBALLOS</t>
  </si>
  <si>
    <t>04-Jun 4,380.00 Dif x precio de 52 a 50 = 175.2</t>
  </si>
  <si>
    <t>04-Jun FACTURA 2329</t>
  </si>
  <si>
    <t>PROD PARA AVES Y</t>
  </si>
  <si>
    <t>06-Jun FACTURA 2409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</si>
  <si>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</si>
  <si>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</si>
  <si>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</si>
  <si>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</si>
  <si>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</si>
  <si>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</si>
  <si>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>ADR**REGRESO EL PROD</t>
  </si>
  <si>
    <t>03-Jun 15,500.00 4-Jun 9,589.50</t>
  </si>
  <si>
    <t>03-Julio 7,084.00 17-Julio 10,000.00 24-Jul 16,280.00</t>
  </si>
  <si>
    <t>03-Junio FACTURAS 2341-2342-+2343-2344</t>
  </si>
  <si>
    <t>04-Junio 3,615.00 19-Ago firmo NLP $ 99.00</t>
  </si>
  <si>
    <t>04-Junio FACTURA 2345 $ 1,152.00</t>
  </si>
  <si>
    <t>TUXPAN</t>
  </si>
  <si>
    <t>05-Jun 17,321.50 7-Jun 3,500.00</t>
  </si>
  <si>
    <t>04-Jun 4,150.00 6-Jun 155.50</t>
  </si>
  <si>
    <t>18-Junio  5,825.00 y 9 julio 34,857.00</t>
  </si>
  <si>
    <t>21-Junio FACTURA 2362</t>
  </si>
  <si>
    <t>21-Junio FACTURA 2363</t>
  </si>
  <si>
    <t>21-Junio FACTURA 2361</t>
  </si>
  <si>
    <t>05-JuN FACTURA 2353 $ 1,960.00</t>
  </si>
  <si>
    <t>05-Jun FACTURA 2354 $ 1,960.00</t>
  </si>
  <si>
    <t>11-Jun FACTURA 2360</t>
  </si>
  <si>
    <t>04-Jun 23,600.00 6-Jun 3,190.00</t>
  </si>
  <si>
    <t>05-Jun 18,705.00 dif x dev 3.020 por llevar hueso = 142.00</t>
  </si>
  <si>
    <t>06-Junio--61,446.70--06-Junio--138-500.00--07-junio--78,530.00--7-junio--47,649.34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</si>
  <si>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</si>
  <si>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</si>
  <si>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</si>
  <si>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</si>
  <si>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</si>
  <si>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</si>
  <si>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</si>
  <si>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19-Junio FACTURA 15-A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</si>
  <si>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</si>
  <si>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</si>
  <si>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</si>
  <si>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</si>
  <si>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</si>
  <si>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</si>
  <si>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P</t>
  </si>
  <si>
    <t>JOSE LUIS COYOTL</t>
  </si>
  <si>
    <t>HERMANA DE FABIAN</t>
  </si>
  <si>
    <t>07-Jun 25,576.80 DIF 1,089.20 firmo adriana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</si>
  <si>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</si>
  <si>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</si>
  <si>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</si>
  <si>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</si>
  <si>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</si>
  <si>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</si>
  <si>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</si>
  <si>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08-Jun FACTURA 348-A $ 18,666.00</t>
  </si>
  <si>
    <t>07-Jun 8,575.50 10-Jun 7,000.00</t>
  </si>
  <si>
    <t>7-junio--117,350.66--07-junio--144,770.00--12-junio--289,650.00---12-junio--125,360.00--12-junio--38,358.66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</si>
  <si>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</si>
  <si>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</si>
  <si>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</si>
  <si>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</si>
  <si>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</si>
  <si>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</si>
  <si>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NARCISO</t>
  </si>
  <si>
    <t>08-Junio FACTURAS 75-76-A</t>
  </si>
  <si>
    <t xml:space="preserve">AIME**CORRECCION DE PRECIO </t>
  </si>
  <si>
    <t>JUANITA MORALES</t>
  </si>
  <si>
    <t>SIN FIRMA**CORREGIDO EL PRECIO DE 18.5 A 18 KG DE CUERO DE PIERNA</t>
  </si>
  <si>
    <t>SIN FIRMA**SUST 729 U1</t>
  </si>
  <si>
    <t>09-Jun 25,000.00 10-Jun 9,171.50</t>
  </si>
  <si>
    <t>19-Jun 12,000.00  30-Jun 4,161.50 Dif dev de 24.56kg chuleta 52= 1,277.12</t>
  </si>
  <si>
    <t>09-Junio FACTURAS 73-74-A</t>
  </si>
  <si>
    <t>03-Julio FACTURA 95-A</t>
  </si>
  <si>
    <t>09-Jun 35,300.00 10-Jun 2,112.00</t>
  </si>
  <si>
    <t>11-Jun FACTURA 2436</t>
  </si>
  <si>
    <t>11-Jun FACTURA 2439</t>
  </si>
  <si>
    <t>11-Jun FACTURA 2438</t>
  </si>
  <si>
    <t>11-Junio FACTURAS 2472-al 2482</t>
  </si>
  <si>
    <t>11-Junio FACTURAS 2484 al 2490</t>
  </si>
  <si>
    <t>11-Jun FACTURA 2437 al 2490</t>
  </si>
  <si>
    <t>21-Junio FACTURA  2444</t>
  </si>
  <si>
    <t>10-Junio FACTURA 2459 $ 1,200.00</t>
  </si>
  <si>
    <t>10-Junio FACTURA 2451 $ 1,984.50</t>
  </si>
  <si>
    <t>10-Junio FACTURAS 2452-2453</t>
  </si>
  <si>
    <t>13-Jun 4,699.50 14-Jun 999.50</t>
  </si>
  <si>
    <t>11-Jun 12,000.00 Dif dev 16.2kg a 24=389.00</t>
  </si>
  <si>
    <t>14-Jun FACTURA 2456</t>
  </si>
  <si>
    <t>10-Junio FACTURA 2454 $ 1,705.00</t>
  </si>
  <si>
    <t>ADRIANA**SUST 826</t>
  </si>
  <si>
    <t>13-Jun 5,103.00 14-Jun 20,000.00-15¿6-Jun 10,558.00</t>
  </si>
  <si>
    <t>10-Jun 29,000.00 12-Jun 6,353.00</t>
  </si>
  <si>
    <t>10-Jun FACTURA 2455</t>
  </si>
  <si>
    <t>11-Junio FACTURAS 2457-2458</t>
  </si>
  <si>
    <t xml:space="preserve">11-Junio FACTURAS 2462-2463 </t>
  </si>
  <si>
    <t>IRAN</t>
  </si>
  <si>
    <t>11-Junio FACTURA 2461 $ 1,896.00--factura 59-A $ 1,950.50</t>
  </si>
  <si>
    <t xml:space="preserve">SAN MANUEL </t>
  </si>
  <si>
    <t>11-JUNIO FACTURA 2465 $ 1,999.69</t>
  </si>
  <si>
    <t>11-Junio FACTURA 71-A--72-A</t>
  </si>
  <si>
    <t>21-Junio FACTURA 2466</t>
  </si>
  <si>
    <t>02-Julio FACTURA 2497</t>
  </si>
  <si>
    <t>21-Junio FACTURA  084</t>
  </si>
  <si>
    <t>JORGE ARRIAGA HIJO</t>
  </si>
  <si>
    <t>JORGE ARRIAGA GRANDE</t>
  </si>
  <si>
    <t>12-Junio FACTURA 2483</t>
  </si>
  <si>
    <t>11-Junio FACTURAS 2467-2468-2469-2470</t>
  </si>
  <si>
    <t>11-Junio FACTURA 2470</t>
  </si>
  <si>
    <t>14-Junio FACTURA 2504</t>
  </si>
  <si>
    <t>14-Jun 20,000.00 16-Jun 13,211.00</t>
  </si>
  <si>
    <t>12-Jun 17,500.00 13-Jun 21,123.00</t>
  </si>
  <si>
    <t>13-Junio FACTURAS 58-60-61-62-63-A $ 7,703.65</t>
  </si>
  <si>
    <t>12-Junio FACTURA 2503</t>
  </si>
  <si>
    <t>12-Junio FACTURA 2492-2493</t>
  </si>
  <si>
    <t>12-Junio FACTURA 2491 $ 1,960.00</t>
  </si>
  <si>
    <t>12-Jun FACTURA 2494</t>
  </si>
  <si>
    <t>MARTINEZ</t>
  </si>
  <si>
    <t>12-Junio FACTURA 70-A</t>
  </si>
  <si>
    <t>12-Junio FACTURA 2513 $ 1,625.00</t>
  </si>
  <si>
    <t>12-Jun 50,200.00 14-Jun 6,115.50 FACTURA 2511</t>
  </si>
  <si>
    <t>DELIRICO ARIEL</t>
  </si>
  <si>
    <t>14-Jun FACTURA 2506</t>
  </si>
  <si>
    <t>TAQUERIA RINCON DE LAS FLORES</t>
  </si>
  <si>
    <t>14-Jun FACTURA 2500</t>
  </si>
  <si>
    <t>17-Jun FACTURA 2501</t>
  </si>
  <si>
    <t>15-Junio FACTURA 31-A</t>
  </si>
  <si>
    <t>14-Jun FACTURA 2502</t>
  </si>
  <si>
    <t>14-Jun FACTURA 2499</t>
  </si>
  <si>
    <t>V1</t>
  </si>
  <si>
    <t>OSCAR 5 DE MAYO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</si>
  <si>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</si>
  <si>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</si>
  <si>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</si>
  <si>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</si>
  <si>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</si>
  <si>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</si>
  <si>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14-Junio FACTURAS 46-47-A</t>
  </si>
  <si>
    <t>14-Jun 1,175.00 falto grasa 5x 24=120.00</t>
  </si>
  <si>
    <t>COMIDA CHINOS P. Cristal</t>
  </si>
  <si>
    <t>15-Junio FACTURA 31-A $ 392.80</t>
  </si>
  <si>
    <t>JUANITA**DEVOLVIO EL PROD CLAUDIO 65 KG DE ABIERTA</t>
  </si>
  <si>
    <t>02-Julio FACTURA  024-A</t>
  </si>
  <si>
    <t>28-Jun FACTURA 26-A</t>
  </si>
  <si>
    <t>26-Jun FACTURA  25-A</t>
  </si>
  <si>
    <t>14-Jun 6,243.60 17-Jun 6,000.00</t>
  </si>
  <si>
    <t>BERNARDO INF</t>
  </si>
  <si>
    <t>25-Jun 1,500.00 5-Ago 500.00-11-Ago-14 $ 2,514.00--17-Ago $ 1,436.00</t>
  </si>
  <si>
    <t>13-Jun 12,000.00 14-Jun 1,400.00</t>
  </si>
  <si>
    <t>14-Jun 6,000.00 25-Jun 7,000.00-27-Jun 10,000.00--02-Julio 3,000.00--10Jul  8,655.00</t>
  </si>
  <si>
    <t>14-Junio FACTURA 2512 $ 1,990.00</t>
  </si>
  <si>
    <t>15-Junio FACTUERAS 2508-2509</t>
  </si>
  <si>
    <t>18-Jun 4,899.00 22-Jun 10,000.00--23 Jun 11,750.00 24-Jun 11,335.00</t>
  </si>
  <si>
    <t>15-Junio FACTURA 2510 $ 1,960.00</t>
  </si>
  <si>
    <t>17-Junio FACTURAS 44-45-A</t>
  </si>
  <si>
    <t>14-Jun 26,250.00 15-Jun 19,811.00</t>
  </si>
  <si>
    <t>14-Junio FACTURA 55-A</t>
  </si>
  <si>
    <t>15-Jun 14,456.60 dif. X k no destaro carrito 25.80kg</t>
  </si>
  <si>
    <t>LA REINA MARIA</t>
  </si>
  <si>
    <t>12-junio--71,141.34--14-junio--257,070.00-14-junio--115,785.00--09-julio--nota alb-3683---258,869.03</t>
  </si>
  <si>
    <t>15-Jun 3,352.00 Dif x dev de 6.00jkg a 28 = 288.00</t>
  </si>
  <si>
    <t>ADRIANA**CANCELO LA MERC EL CLIENTE FERNANDO GALICIA</t>
  </si>
  <si>
    <t>15-Jun 8,889.00 17-Jun 2,064.00</t>
  </si>
  <si>
    <t>15-Jun 21,000.00 18-Jun 7,342.00</t>
  </si>
  <si>
    <t>JOSE ELIGIO OREA</t>
  </si>
  <si>
    <t>24-Jun 7,265.00 25-Jun 15,000.00-26 JUN 500.00 28-Jun 17,882.00</t>
  </si>
  <si>
    <t>16-Junio FACTURA 5-A $ 1,596.00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</si>
  <si>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</si>
  <si>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</si>
  <si>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</si>
  <si>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</si>
  <si>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</si>
  <si>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17-Junio FACTURA 77-A</t>
  </si>
  <si>
    <t>27-Jun 1,359.00 dif x dev  papada 28.85kg a 36= 1,038.60</t>
  </si>
  <si>
    <t>17-Jun 18,541.50 18-Jun 2,000.00 Factura 2514 $ 1,800.00</t>
  </si>
  <si>
    <t>16-Jun 46,000.00 18-Jun 3,218.00</t>
  </si>
  <si>
    <t>28-Jun FACTURA   169-A</t>
  </si>
  <si>
    <t>17-Jun  15,680.00 18-Jun 500.00</t>
  </si>
  <si>
    <t>16-Junio FACTURA 13-A</t>
  </si>
  <si>
    <t>03-Julio FACTURA 96-A</t>
  </si>
  <si>
    <t>16-Junio FACTURAS 21-A--22-A</t>
  </si>
  <si>
    <t>28-Jun FACTURA  178-A</t>
  </si>
  <si>
    <t>19-Junio FACTURAS 64- al 69-A</t>
  </si>
  <si>
    <t>GERARDO T</t>
  </si>
  <si>
    <t>17-Jun 11,000.00 20-Jun 600.00</t>
  </si>
  <si>
    <t>17-Junio FACTURA 9-A $ 1,842.50</t>
  </si>
  <si>
    <t>ANGELES XOCHI</t>
  </si>
  <si>
    <t>19-Junio FACTURA 29-A $ 1,890.00</t>
  </si>
  <si>
    <t>17-Junio FACTURA 10-A $ 1,931.80</t>
  </si>
  <si>
    <t>SAMUEL ALFONSO tehuacan</t>
  </si>
  <si>
    <t>17-+Junio FACTURA 70-A</t>
  </si>
  <si>
    <t>12-jULIO factura 27-A</t>
  </si>
  <si>
    <t>12-jULIO factura 28-A</t>
  </si>
  <si>
    <t>18-Jun FACTURA 37-A</t>
  </si>
  <si>
    <t>18-Junio FACTURA 23-A $ 1,200.00</t>
  </si>
  <si>
    <t>18-Junio FACTURA 38-A</t>
  </si>
  <si>
    <t>30-Jun 18,004.00 02-Julio 3,278.00</t>
  </si>
  <si>
    <t>EMIALIANO</t>
  </si>
  <si>
    <t>20-Jun 8,400.00 24-Jun 3,620.00</t>
  </si>
  <si>
    <t>20-Junio FACTURAS 56-57-A</t>
  </si>
  <si>
    <t>IMELDA**OSCAR</t>
  </si>
  <si>
    <t>19-Junio FACTURA 30-A</t>
  </si>
  <si>
    <t>19-Jun 8,600.00  21-Jun 326.50</t>
  </si>
  <si>
    <t>19-Junio FACTURA 50-A $ 1,944.00</t>
  </si>
  <si>
    <t>19-Junio FACTURAS 51-52-A</t>
  </si>
  <si>
    <t>19-Junio FACTURA 34-A $ 850.00</t>
  </si>
  <si>
    <t>19-Junio FACTURA 39-A</t>
  </si>
  <si>
    <t>18-Jun 4,000.00 19-Jun 1,085.00</t>
  </si>
  <si>
    <t>18-Junio FACTURA 8-A</t>
  </si>
  <si>
    <t>23-Jun FACTURA 12 A</t>
  </si>
  <si>
    <t>18-Jun 22,100.00 19-Jun 25,937.50 FACTURA 14-A $ 44,000.23</t>
  </si>
  <si>
    <t>18-Junio FACTURAS 16-A al 20-A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</si>
  <si>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</si>
  <si>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</si>
  <si>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</si>
  <si>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</si>
  <si>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</si>
  <si>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20-Junio FACTURA 53-A</t>
  </si>
  <si>
    <t>AIMET**SUST 545 U1</t>
  </si>
  <si>
    <t>20-Junio FACTURA 22-A $ 306.50--FACTURAS 48-49-A $ 1,965.44</t>
  </si>
  <si>
    <t>21-Junio FACTURA 54-A</t>
  </si>
  <si>
    <t>JAROCHITO??</t>
  </si>
  <si>
    <t>22-Jun 1,218.25  Dif por precio 21.75</t>
  </si>
  <si>
    <t>21-Junio FACTURA 80-A</t>
  </si>
  <si>
    <t>21-Jun 10,995.00 25-Jun 5,000.00</t>
  </si>
  <si>
    <t>ADRIANA**SUST 618</t>
  </si>
  <si>
    <t>28-Jun FACTURA  078-A</t>
  </si>
  <si>
    <t>12 JULIO FACTURA 79-A</t>
  </si>
  <si>
    <t>12 JULIO FACTURA 84-A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</si>
  <si>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</si>
  <si>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</si>
  <si>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</si>
  <si>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</si>
  <si>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</si>
  <si>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</si>
  <si>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21-Julio 19,000.00 06-Ago 8,000.00--21-Ago 5,500.00 ---31 Ago 1,000.00--10-Sep-14 $ 1,000.00---15-Sep-14  $  500.00--22-Sep-14  $ 500.00---30-Sep $ 500.00--09-Oct $ 500.00--21-Oct $ 3,426.00</t>
  </si>
  <si>
    <t>ANGEL LOPEZ</t>
  </si>
  <si>
    <t>21-Jun 5,000.00 22-Jun 1,380.00</t>
  </si>
  <si>
    <t>ADRIANA**SSUT 674</t>
  </si>
  <si>
    <t>22-Jun FACTURA 087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</si>
  <si>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</si>
  <si>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</si>
  <si>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</si>
  <si>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</si>
  <si>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</si>
  <si>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10-Julio 5,00.00--15-Julio 5,000.00 21-Jul 2,108.50</t>
  </si>
  <si>
    <t>ROBO CAJERA</t>
  </si>
  <si>
    <t>02-Julio 13,390.00 5-Julio 4,709.00</t>
  </si>
  <si>
    <t>AIMET**DEV PROD</t>
  </si>
  <si>
    <t>19-Julio FACTURA 128-A</t>
  </si>
  <si>
    <t>12-Julio FACTURA 129-A</t>
  </si>
  <si>
    <t>24-Jun 13,511.34 dif x dev de 12.83kg a 27= 346.41</t>
  </si>
  <si>
    <t>25-Jum 16,000.00 27-Jun 4,740.00</t>
  </si>
  <si>
    <t>AIMET**NOQUISO EL PROD</t>
  </si>
  <si>
    <t>04-Julio FACTURA 127-A</t>
  </si>
  <si>
    <t>25-Jun FACTURA 133-A</t>
  </si>
  <si>
    <t>28 Jun FACTURA  194-A</t>
  </si>
  <si>
    <t>03-Julio 20,000.00 9-Julio 37,382.00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</si>
  <si>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</si>
  <si>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</si>
  <si>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</si>
  <si>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</si>
  <si>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</si>
  <si>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</si>
  <si>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</si>
  <si>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03-Julio FACTURA  168-A</t>
  </si>
  <si>
    <t>24-Jun 2,000.00 28-Jun 1,677.00</t>
  </si>
  <si>
    <t>ANGEL CORDERO??</t>
  </si>
  <si>
    <t>30- Junio FACTURA 179-A</t>
  </si>
  <si>
    <t>26-Jun FACTURA 176-A</t>
  </si>
  <si>
    <t>26-Jun FACTURA 177-A</t>
  </si>
  <si>
    <t>24-Jun 28,000.00 26-Jun 51,500.00</t>
  </si>
  <si>
    <t>28-Junio FACTURA 293-A</t>
  </si>
  <si>
    <t>28-Junio FACTURA</t>
  </si>
  <si>
    <t>02-Jul 929.50 Dev de 10.41kg a 50= 520.50</t>
  </si>
  <si>
    <t>24-Julio FACTURA 196-A</t>
  </si>
  <si>
    <t>28-JUN 14,409.50--02-Julio 10,000.00</t>
  </si>
  <si>
    <t>SAMUEL ??</t>
  </si>
  <si>
    <t>ANGEL ALFONSO ???</t>
  </si>
  <si>
    <t>26-Jun 40,100.00 27-Jun 17,941.00</t>
  </si>
  <si>
    <t>28-Jun FACTURA 191-A</t>
  </si>
  <si>
    <t>28-Jun FACTURA 195-A</t>
  </si>
  <si>
    <t>28-Junio 1,281.00 7-Julio 2,172.00</t>
  </si>
  <si>
    <t>28-Junio 20,086.00 03-Julio 9,000.00</t>
  </si>
  <si>
    <t>18-Julio FACTURA 412-A</t>
  </si>
  <si>
    <t>05-Julio 50,000.00 9-Julio 37,776.00</t>
  </si>
  <si>
    <t>18-Julio FACTURA 411-A</t>
  </si>
  <si>
    <t>28-Jun FACTURA  291-A</t>
  </si>
  <si>
    <t>19-Julio FACTURA 202-A</t>
  </si>
  <si>
    <t>05-Julio FACTURA 200-A</t>
  </si>
  <si>
    <t>12-Julio FACTURA 201-A</t>
  </si>
  <si>
    <t>28-Junio 16,500.00 10-Jul 1,193.00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</si>
  <si>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</si>
  <si>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</si>
  <si>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</si>
  <si>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</si>
  <si>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</si>
  <si>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</si>
  <si>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FACTURA 535-A $ 1,986.60</t>
  </si>
  <si>
    <t>18-Julio FACTURA 410-A</t>
  </si>
  <si>
    <t>28-Jun 10,600.00 30-Jun 16,035.00</t>
  </si>
  <si>
    <t>30-Jun FACTURA 345-A</t>
  </si>
  <si>
    <t>EL PÁSTORCITO 1</t>
  </si>
  <si>
    <t>09-Julio 8,018.00  23-Jul 20,072.00</t>
  </si>
  <si>
    <t>02-Jul 5,768.00 9-Jul 4,457.00</t>
  </si>
  <si>
    <t>30-Jun 20,000.00 01-Jul 45.00</t>
  </si>
  <si>
    <t>04-Jul FACTURAS 392-al 397-A</t>
  </si>
  <si>
    <t>30-Junio 3,500.00 2-Julio 2,391.50</t>
  </si>
  <si>
    <t>SAGRADO MOTILLOTLA</t>
  </si>
  <si>
    <t>30-Jun 18,750.00 1-Jul 18,844.00</t>
  </si>
  <si>
    <t>03-Julio FACTURA 342-A</t>
  </si>
  <si>
    <t>MIGUEL MEDEL</t>
  </si>
  <si>
    <t>03-Julio FACTURA 321-A</t>
  </si>
  <si>
    <t>total</t>
  </si>
  <si>
    <t>totaL</t>
  </si>
  <si>
    <t>TOTAl</t>
  </si>
  <si>
    <t>COMIDA CHINOS AG</t>
  </si>
  <si>
    <t>COMIDA CHINOS INDEPENDENCIA</t>
  </si>
  <si>
    <t xml:space="preserve">JORGE ARRIAGA  </t>
  </si>
  <si>
    <t>COMIDA CHINOS CHEDRAUI</t>
  </si>
  <si>
    <t>JUAN DE  PALAFOX</t>
  </si>
  <si>
    <t>MIGUEL  XOCHIHUA</t>
  </si>
  <si>
    <t>PLAZA SAN PEDRO CHINOS</t>
  </si>
  <si>
    <t>ALEJANDRO CANO</t>
  </si>
  <si>
    <t>CIC  11  SUR  CANCELADA</t>
  </si>
  <si>
    <t xml:space="preserve"> CHINOS P ATLIXCO</t>
  </si>
  <si>
    <t xml:space="preserve">CIC LA CENTRAL </t>
  </si>
  <si>
    <t xml:space="preserve"> CHINOS PLAZA SAN PEDRO</t>
  </si>
  <si>
    <t xml:space="preserve">CHINOS PLAZA ATLIXCO 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</si>
  <si>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   2014</t>
    </r>
  </si>
  <si>
    <t>JUNIO</t>
  </si>
  <si>
    <t>AGOSTO</t>
  </si>
  <si>
    <t>SEPTIEMBRE</t>
  </si>
  <si>
    <t>OCTUBRE</t>
  </si>
  <si>
    <t>|</t>
  </si>
  <si>
    <t>K´BRIONES</t>
  </si>
  <si>
    <t>CHRISTIAN---CHELA</t>
  </si>
  <si>
    <t>GRANJERO FELIZ</t>
  </si>
  <si>
    <t>IMBERTH</t>
  </si>
  <si>
    <t xml:space="preserve">JAIME    </t>
  </si>
  <si>
    <t>JORGE ARRIGAGA</t>
  </si>
  <si>
    <t xml:space="preserve">JOSE LUIS   </t>
  </si>
  <si>
    <t xml:space="preserve">JUAN   </t>
  </si>
  <si>
    <t>MARIA ELENA RUGEIRO</t>
  </si>
  <si>
    <t>PEDRO BAUTISTA</t>
  </si>
  <si>
    <t>PRODUCTOS AVES Y ANIMALES</t>
  </si>
  <si>
    <t xml:space="preserve">RICARDO   </t>
  </si>
  <si>
    <t>RAYMUNDO Independencia</t>
  </si>
  <si>
    <t xml:space="preserve">RUBEN   </t>
  </si>
  <si>
    <t>SAGRADO CORAOZON</t>
  </si>
  <si>
    <t xml:space="preserve">VICTOR   </t>
  </si>
  <si>
    <t>NOVIEMBRE  captura  al dia 25</t>
  </si>
  <si>
    <t xml:space="preserve">BAG DAD </t>
  </si>
  <si>
    <t xml:space="preserve">NOVIEMBRE  </t>
  </si>
  <si>
    <t xml:space="preserve">NOVIEMBRE </t>
  </si>
  <si>
    <r>
      <rPr>
        <b/>
        <u/>
        <sz val="11"/>
        <color rgb="FF0000CC"/>
        <rFont val="Calibri"/>
        <family val="2"/>
        <scheme val="minor"/>
      </rPr>
      <t xml:space="preserve">O B R A D O R   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   2014</t>
    </r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</si>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</sst>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9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2"/>
      <color indexed="8"/>
      <name val="Calibri"/>
      <family val="2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Script MT Bold"/>
      <family val="4"/>
    </font>
    <font>
      <b/>
      <i/>
      <sz val="11"/>
      <color rgb="FF0000FF"/>
      <name val="Cambria"/>
      <family val="1"/>
      <scheme val="major"/>
    </font>
    <font>
      <b/>
      <sz val="7"/>
      <color indexed="8"/>
      <name val="Calibri"/>
      <family val="2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indexed="8"/>
      <name val="Calibri"/>
      <family val="2"/>
    </font>
    <font>
      <b/>
      <i/>
      <sz val="12"/>
      <color rgb="FF0000FF"/>
      <name val="Calibri"/>
      <family val="2"/>
      <scheme val="minor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8"/>
      <name val="Calibri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  <scheme val="minor"/>
    </font>
    <font>
      <b/>
      <sz val="11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rgb="FFFF3399"/>
      <name val="Calibri"/>
      <family val="2"/>
    </font>
    <font>
      <b/>
      <i/>
      <sz val="11"/>
      <color theme="1"/>
      <name val="Script MT Bold"/>
      <family val="4"/>
    </font>
    <font>
      <b/>
      <sz val="18"/>
      <color theme="1"/>
      <name val="Calibri"/>
      <family val="2"/>
      <scheme val="minor"/>
    </font>
    <font>
      <b/>
      <u/>
      <sz val="12"/>
      <color theme="1"/>
      <name val="Cambria"/>
      <family val="1"/>
      <scheme val="maj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sz val="11"/>
      <color indexed="8"/>
      <name val="Calibri"/>
      <family val="2"/>
    </font>
    <font>
      <b/>
      <sz val="12"/>
      <color theme="1"/>
      <name val="Calibri"/>
      <family val="2"/>
    </font>
    <font>
      <b/>
      <u/>
      <sz val="12"/>
      <color rgb="FF0000CC"/>
      <name val="Calibri"/>
      <family val="2"/>
      <scheme val="minor"/>
    </font>
    <font>
      <b/>
      <sz val="9"/>
      <color theme="1"/>
      <name val="Calibri"/>
      <family val="2"/>
    </font>
    <font>
      <b/>
      <sz val="24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ck">
        <color auto="1"/>
      </bottom>
      <diagonal/>
    </border>
  </borders>
  <cellStyleXfs count="2">
    <xf numFmtId="0" fontId="0" fillId="0" borderId="0"/>
    <xf numFmtId="44" fontId="71" fillId="0" borderId="0" applyFont="0" applyFill="0" applyBorder="0" applyAlignment="0" applyProtection="0"/>
  </cellStyleXfs>
  <cellXfs count="705">
    <xf numFmtId="0" fontId="0" fillId="0" borderId="0" xfId="0"/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2" fillId="0" borderId="2" xfId="0" applyNumberFormat="1" applyFont="1" applyFill="1" applyBorder="1"/>
    <xf numFmtId="0" fontId="2" fillId="0" borderId="0" xfId="0" applyFont="1"/>
    <xf numFmtId="164" fontId="2" fillId="0" borderId="2" xfId="0" applyNumberFormat="1" applyFont="1" applyFill="1" applyBorder="1"/>
    <xf numFmtId="0" fontId="2" fillId="0" borderId="2" xfId="0" applyFont="1" applyFill="1" applyBorder="1"/>
    <xf numFmtId="0" fontId="1" fillId="0" borderId="0" xfId="0" applyFont="1"/>
    <xf numFmtId="165" fontId="2" fillId="0" borderId="0" xfId="0" applyNumberFormat="1" applyFont="1"/>
    <xf numFmtId="16" fontId="1" fillId="0" borderId="0" xfId="0" applyNumberFormat="1" applyFont="1"/>
    <xf numFmtId="165" fontId="2" fillId="0" borderId="0" xfId="0" applyNumberFormat="1" applyFont="1" applyFill="1"/>
    <xf numFmtId="0" fontId="1" fillId="0" borderId="0" xfId="0" applyFont="1" applyFill="1"/>
    <xf numFmtId="0" fontId="3" fillId="0" borderId="0" xfId="0" applyFont="1"/>
    <xf numFmtId="16" fontId="3" fillId="0" borderId="0" xfId="0" applyNumberFormat="1" applyFont="1" applyFill="1"/>
    <xf numFmtId="16" fontId="4" fillId="0" borderId="0" xfId="0" applyNumberFormat="1" applyFont="1"/>
    <xf numFmtId="0" fontId="5" fillId="0" borderId="0" xfId="0" applyFont="1"/>
    <xf numFmtId="165" fontId="6" fillId="0" borderId="0" xfId="0" applyNumberFormat="1" applyFont="1"/>
    <xf numFmtId="164" fontId="1" fillId="0" borderId="2" xfId="0" applyNumberFormat="1" applyFont="1" applyFill="1" applyBorder="1"/>
    <xf numFmtId="0" fontId="1" fillId="0" borderId="2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2" xfId="0" applyNumberFormat="1" applyFont="1" applyFill="1" applyBorder="1"/>
    <xf numFmtId="16" fontId="4" fillId="0" borderId="0" xfId="0" applyNumberFormat="1" applyFont="1" applyFill="1" applyBorder="1" applyAlignment="1">
      <alignment horizontal="center"/>
    </xf>
    <xf numFmtId="16" fontId="4" fillId="0" borderId="0" xfId="0" applyNumberFormat="1" applyFont="1" applyFill="1" applyBorder="1"/>
    <xf numFmtId="16" fontId="7" fillId="0" borderId="0" xfId="0" applyNumberFormat="1" applyFont="1" applyFill="1" applyBorder="1"/>
    <xf numFmtId="165" fontId="4" fillId="0" borderId="0" xfId="0" applyNumberFormat="1" applyFont="1" applyFill="1" applyBorder="1"/>
    <xf numFmtId="0" fontId="2" fillId="0" borderId="0" xfId="0" applyFont="1" applyFill="1" applyBorder="1"/>
    <xf numFmtId="165" fontId="2" fillId="0" borderId="0" xfId="0" applyNumberFormat="1" applyFont="1" applyFill="1" applyBorder="1"/>
    <xf numFmtId="16" fontId="2" fillId="0" borderId="0" xfId="0" applyNumberFormat="1" applyFont="1" applyFill="1" applyBorder="1"/>
    <xf numFmtId="16" fontId="3" fillId="0" borderId="0" xfId="0" applyNumberFormat="1" applyFont="1" applyFill="1" applyBorder="1"/>
    <xf numFmtId="0" fontId="5" fillId="0" borderId="0" xfId="0" applyFont="1" applyFill="1" applyBorder="1"/>
    <xf numFmtId="165" fontId="5" fillId="0" borderId="0" xfId="0" applyNumberFormat="1" applyFont="1" applyFill="1" applyBorder="1"/>
    <xf numFmtId="0" fontId="1" fillId="0" borderId="0" xfId="0" applyFont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2" xfId="0" applyNumberFormat="1" applyFont="1" applyBorder="1"/>
    <xf numFmtId="0" fontId="5" fillId="0" borderId="0" xfId="0" applyFont="1" applyBorder="1"/>
    <xf numFmtId="16" fontId="5" fillId="0" borderId="0" xfId="0" applyNumberFormat="1" applyFont="1" applyFill="1" applyBorder="1"/>
    <xf numFmtId="16" fontId="3" fillId="2" borderId="0" xfId="0" applyNumberFormat="1" applyFont="1" applyFill="1" applyBorder="1"/>
    <xf numFmtId="0" fontId="2" fillId="0" borderId="0" xfId="0" applyFont="1" applyBorder="1"/>
    <xf numFmtId="165" fontId="2" fillId="0" borderId="0" xfId="0" applyNumberFormat="1" applyFont="1" applyBorder="1"/>
    <xf numFmtId="16" fontId="2" fillId="0" borderId="0" xfId="0" applyNumberFormat="1" applyFont="1" applyBorder="1"/>
    <xf numFmtId="165" fontId="2" fillId="0" borderId="2" xfId="0" applyNumberFormat="1" applyFont="1" applyBorder="1"/>
    <xf numFmtId="16" fontId="7" fillId="3" borderId="0" xfId="0" applyNumberFormat="1" applyFont="1" applyFill="1" applyBorder="1"/>
    <xf numFmtId="16" fontId="8" fillId="0" borderId="0" xfId="0" applyNumberFormat="1" applyFont="1" applyFill="1" applyBorder="1"/>
    <xf numFmtId="165" fontId="8" fillId="0" borderId="0" xfId="0" applyNumberFormat="1" applyFont="1" applyFill="1" applyBorder="1"/>
    <xf numFmtId="16" fontId="9" fillId="0" borderId="0" xfId="0" applyNumberFormat="1" applyFont="1" applyFill="1" applyBorder="1"/>
    <xf numFmtId="16" fontId="10" fillId="0" borderId="0" xfId="0" applyNumberFormat="1" applyFont="1" applyFill="1" applyBorder="1"/>
    <xf numFmtId="165" fontId="11" fillId="0" borderId="0" xfId="0" applyNumberFormat="1" applyFont="1" applyFill="1" applyBorder="1"/>
    <xf numFmtId="16" fontId="3" fillId="2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3" fillId="2" borderId="0" xfId="0" applyNumberFormat="1" applyFont="1" applyFill="1"/>
    <xf numFmtId="16" fontId="3" fillId="0" borderId="0" xfId="0" applyNumberFormat="1" applyFont="1" applyFill="1" applyAlignment="1">
      <alignment wrapText="1"/>
    </xf>
    <xf numFmtId="16" fontId="4" fillId="0" borderId="0" xfId="0" applyNumberFormat="1" applyFont="1" applyFill="1" applyAlignment="1">
      <alignment horizontal="center"/>
    </xf>
    <xf numFmtId="16" fontId="7" fillId="0" borderId="0" xfId="0" applyNumberFormat="1" applyFont="1" applyFill="1"/>
    <xf numFmtId="16" fontId="12" fillId="0" borderId="0" xfId="0" applyNumberFormat="1" applyFont="1" applyFill="1" applyBorder="1"/>
    <xf numFmtId="0" fontId="1" fillId="0" borderId="3" xfId="0" applyFont="1" applyFill="1" applyBorder="1"/>
    <xf numFmtId="0" fontId="7" fillId="0" borderId="0" xfId="0" applyFont="1"/>
    <xf numFmtId="16" fontId="5" fillId="2" borderId="0" xfId="0" applyNumberFormat="1" applyFont="1" applyFill="1"/>
    <xf numFmtId="16" fontId="4" fillId="0" borderId="0" xfId="0" applyNumberFormat="1" applyFont="1" applyAlignment="1">
      <alignment horizontal="center"/>
    </xf>
    <xf numFmtId="165" fontId="4" fillId="0" borderId="0" xfId="0" applyNumberFormat="1" applyFont="1" applyFill="1"/>
    <xf numFmtId="16" fontId="13" fillId="0" borderId="0" xfId="0" applyNumberFormat="1" applyFont="1"/>
    <xf numFmtId="165" fontId="13" fillId="0" borderId="0" xfId="0" applyNumberFormat="1" applyFont="1" applyFill="1" applyBorder="1"/>
    <xf numFmtId="16" fontId="14" fillId="0" borderId="0" xfId="0" applyNumberFormat="1" applyFont="1"/>
    <xf numFmtId="16" fontId="7" fillId="0" borderId="0" xfId="0" applyNumberFormat="1" applyFont="1" applyFill="1" applyAlignment="1">
      <alignment wrapText="1"/>
    </xf>
    <xf numFmtId="16" fontId="3" fillId="2" borderId="0" xfId="0" applyNumberFormat="1" applyFont="1" applyFill="1" applyAlignment="1">
      <alignment wrapText="1"/>
    </xf>
    <xf numFmtId="16" fontId="15" fillId="0" borderId="0" xfId="0" applyNumberFormat="1" applyFont="1" applyAlignment="1">
      <alignment wrapText="1"/>
    </xf>
    <xf numFmtId="16" fontId="1" fillId="4" borderId="0" xfId="0" applyNumberFormat="1" applyFont="1" applyFill="1" applyBorder="1"/>
    <xf numFmtId="165" fontId="1" fillId="4" borderId="0" xfId="0" applyNumberFormat="1" applyFont="1" applyFill="1" applyBorder="1"/>
    <xf numFmtId="165" fontId="1" fillId="4" borderId="2" xfId="0" applyNumberFormat="1" applyFont="1" applyFill="1" applyBorder="1"/>
    <xf numFmtId="0" fontId="1" fillId="5" borderId="0" xfId="0" applyFont="1" applyFill="1" applyBorder="1"/>
    <xf numFmtId="16" fontId="14" fillId="0" borderId="0" xfId="0" applyNumberFormat="1" applyFont="1" applyFill="1" applyBorder="1" applyAlignment="1">
      <alignment wrapText="1"/>
    </xf>
    <xf numFmtId="16" fontId="4" fillId="0" borderId="0" xfId="0" applyNumberFormat="1" applyFont="1" applyBorder="1" applyAlignment="1">
      <alignment horizontal="center"/>
    </xf>
    <xf numFmtId="16" fontId="4" fillId="0" borderId="0" xfId="0" applyNumberFormat="1" applyFont="1" applyBorder="1"/>
    <xf numFmtId="166" fontId="1" fillId="0" borderId="0" xfId="0" applyNumberFormat="1" applyFont="1" applyBorder="1"/>
    <xf numFmtId="16" fontId="7" fillId="0" borderId="0" xfId="0" applyNumberFormat="1" applyFont="1"/>
    <xf numFmtId="16" fontId="7" fillId="6" borderId="0" xfId="0" applyNumberFormat="1" applyFont="1" applyFill="1"/>
    <xf numFmtId="16" fontId="3" fillId="7" borderId="0" xfId="0" applyNumberFormat="1" applyFont="1" applyFill="1"/>
    <xf numFmtId="16" fontId="4" fillId="0" borderId="0" xfId="0" applyNumberFormat="1" applyFont="1" applyFill="1"/>
    <xf numFmtId="165" fontId="4" fillId="0" borderId="2" xfId="0" applyNumberFormat="1" applyFont="1" applyFill="1" applyBorder="1"/>
    <xf numFmtId="16" fontId="7" fillId="2" borderId="0" xfId="0" applyNumberFormat="1" applyFont="1" applyFill="1"/>
    <xf numFmtId="0" fontId="5" fillId="8" borderId="0" xfId="0" applyFont="1" applyFill="1"/>
    <xf numFmtId="165" fontId="5" fillId="8" borderId="0" xfId="0" applyNumberFormat="1" applyFont="1" applyFill="1" applyBorder="1"/>
    <xf numFmtId="16" fontId="8" fillId="0" borderId="0" xfId="0" applyNumberFormat="1" applyFont="1"/>
    <xf numFmtId="16" fontId="12" fillId="0" borderId="0" xfId="0" applyNumberFormat="1" applyFont="1"/>
    <xf numFmtId="0" fontId="16" fillId="0" borderId="0" xfId="0" applyFont="1" applyFill="1" applyBorder="1"/>
    <xf numFmtId="16" fontId="1" fillId="2" borderId="0" xfId="0" applyNumberFormat="1" applyFont="1" applyFill="1"/>
    <xf numFmtId="164" fontId="1" fillId="0" borderId="2" xfId="0" applyNumberFormat="1" applyFont="1" applyBorder="1"/>
    <xf numFmtId="0" fontId="1" fillId="0" borderId="4" xfId="0" applyFont="1" applyFill="1" applyBorder="1"/>
    <xf numFmtId="165" fontId="1" fillId="0" borderId="5" xfId="0" applyNumberFormat="1" applyFont="1" applyFill="1" applyBorder="1"/>
    <xf numFmtId="16" fontId="1" fillId="0" borderId="5" xfId="0" applyNumberFormat="1" applyFont="1" applyBorder="1"/>
    <xf numFmtId="164" fontId="1" fillId="0" borderId="1" xfId="0" applyNumberFormat="1" applyFont="1" applyFill="1" applyBorder="1"/>
    <xf numFmtId="164" fontId="1" fillId="0" borderId="2" xfId="0" applyNumberFormat="1" applyFont="1" applyFill="1" applyBorder="1" applyAlignment="1">
      <alignment horizontal="center"/>
    </xf>
    <xf numFmtId="0" fontId="1" fillId="0" borderId="1" xfId="0" applyFont="1" applyFill="1" applyBorder="1"/>
    <xf numFmtId="165" fontId="1" fillId="9" borderId="0" xfId="0" applyNumberFormat="1" applyFont="1" applyFill="1" applyBorder="1"/>
    <xf numFmtId="16" fontId="1" fillId="10" borderId="0" xfId="0" applyNumberFormat="1" applyFont="1" applyFill="1"/>
    <xf numFmtId="165" fontId="1" fillId="10" borderId="0" xfId="0" applyNumberFormat="1" applyFont="1" applyFill="1" applyBorder="1"/>
    <xf numFmtId="16" fontId="17" fillId="10" borderId="0" xfId="0" applyNumberFormat="1" applyFont="1" applyFill="1"/>
    <xf numFmtId="165" fontId="17" fillId="10" borderId="0" xfId="0" applyNumberFormat="1" applyFont="1" applyFill="1" applyBorder="1"/>
    <xf numFmtId="165" fontId="17" fillId="0" borderId="0" xfId="0" applyNumberFormat="1" applyFont="1" applyFill="1" applyBorder="1"/>
    <xf numFmtId="0" fontId="17" fillId="10" borderId="0" xfId="0" applyFont="1" applyFill="1"/>
    <xf numFmtId="16" fontId="17" fillId="10" borderId="0" xfId="0" applyNumberFormat="1" applyFont="1" applyFill="1" applyBorder="1"/>
    <xf numFmtId="16" fontId="17" fillId="10" borderId="0" xfId="0" applyNumberFormat="1" applyFont="1" applyFill="1" applyAlignment="1">
      <alignment horizontal="center"/>
    </xf>
    <xf numFmtId="16" fontId="17" fillId="0" borderId="0" xfId="0" applyNumberFormat="1" applyFont="1"/>
    <xf numFmtId="16" fontId="17" fillId="10" borderId="0" xfId="0" applyNumberFormat="1" applyFont="1" applyFill="1" applyBorder="1" applyAlignment="1">
      <alignment horizontal="center"/>
    </xf>
    <xf numFmtId="16" fontId="19" fillId="10" borderId="0" xfId="0" applyNumberFormat="1" applyFont="1" applyFill="1"/>
    <xf numFmtId="165" fontId="19" fillId="10" borderId="0" xfId="0" applyNumberFormat="1" applyFont="1" applyFill="1" applyBorder="1"/>
    <xf numFmtId="165" fontId="22" fillId="10" borderId="0" xfId="0" applyNumberFormat="1" applyFont="1" applyFill="1"/>
    <xf numFmtId="0" fontId="1" fillId="0" borderId="2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right"/>
    </xf>
    <xf numFmtId="16" fontId="17" fillId="10" borderId="0" xfId="0" applyNumberFormat="1" applyFont="1" applyFill="1" applyAlignment="1">
      <alignment wrapText="1"/>
    </xf>
    <xf numFmtId="164" fontId="1" fillId="0" borderId="0" xfId="0" applyNumberFormat="1" applyFont="1" applyFill="1" applyBorder="1"/>
    <xf numFmtId="0" fontId="24" fillId="0" borderId="0" xfId="0" applyFont="1"/>
    <xf numFmtId="164" fontId="25" fillId="12" borderId="6" xfId="0" applyNumberFormat="1" applyFont="1" applyFill="1" applyBorder="1" applyAlignment="1">
      <alignment horizontal="center"/>
    </xf>
    <xf numFmtId="165" fontId="25" fillId="12" borderId="6" xfId="0" applyNumberFormat="1" applyFont="1" applyFill="1" applyBorder="1"/>
    <xf numFmtId="166" fontId="25" fillId="12" borderId="6" xfId="0" applyNumberFormat="1" applyFont="1" applyFill="1" applyBorder="1" applyAlignment="1">
      <alignment horizontal="right"/>
    </xf>
    <xf numFmtId="0" fontId="25" fillId="12" borderId="6" xfId="0" applyFont="1" applyFill="1" applyBorder="1"/>
    <xf numFmtId="164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7" fillId="0" borderId="7" xfId="0" applyFont="1" applyFill="1" applyBorder="1" applyAlignment="1">
      <alignment horizontal="center" wrapText="1"/>
    </xf>
    <xf numFmtId="165" fontId="25" fillId="0" borderId="7" xfId="0" applyNumberFormat="1" applyFont="1" applyBorder="1" applyAlignment="1">
      <alignment horizontal="center"/>
    </xf>
    <xf numFmtId="166" fontId="25" fillId="0" borderId="7" xfId="0" applyNumberFormat="1" applyFont="1" applyFill="1" applyBorder="1" applyAlignment="1">
      <alignment horizontal="center" vertical="center" wrapText="1"/>
    </xf>
    <xf numFmtId="165" fontId="25" fillId="13" borderId="7" xfId="0" applyNumberFormat="1" applyFont="1" applyFill="1" applyBorder="1" applyAlignment="1">
      <alignment horizontal="center" wrapText="1"/>
    </xf>
    <xf numFmtId="0" fontId="25" fillId="0" borderId="0" xfId="0" applyFont="1" applyFill="1" applyBorder="1" applyAlignment="1">
      <alignment horizontal="left" wrapText="1"/>
    </xf>
    <xf numFmtId="165" fontId="25" fillId="0" borderId="0" xfId="0" applyNumberFormat="1" applyFont="1" applyBorder="1" applyAlignment="1">
      <alignment horizontal="right"/>
    </xf>
    <xf numFmtId="166" fontId="25" fillId="0" borderId="0" xfId="0" applyNumberFormat="1" applyFont="1" applyFill="1" applyBorder="1" applyAlignment="1">
      <alignment horizontal="right" vertical="center" wrapText="1"/>
    </xf>
    <xf numFmtId="165" fontId="29" fillId="0" borderId="2" xfId="0" applyNumberFormat="1" applyFont="1" applyFill="1" applyBorder="1"/>
    <xf numFmtId="16" fontId="29" fillId="0" borderId="2" xfId="0" applyNumberFormat="1" applyFont="1" applyFill="1" applyBorder="1"/>
    <xf numFmtId="0" fontId="29" fillId="0" borderId="2" xfId="0" applyFont="1" applyFill="1" applyBorder="1"/>
    <xf numFmtId="0" fontId="25" fillId="0" borderId="0" xfId="0" applyFont="1" applyFill="1"/>
    <xf numFmtId="165" fontId="29" fillId="0" borderId="0" xfId="0" applyNumberFormat="1" applyFont="1"/>
    <xf numFmtId="166" fontId="25" fillId="0" borderId="0" xfId="0" applyNumberFormat="1" applyFont="1"/>
    <xf numFmtId="165" fontId="29" fillId="0" borderId="0" xfId="0" applyNumberFormat="1" applyFont="1" applyFill="1"/>
    <xf numFmtId="0" fontId="25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6" fontId="34" fillId="0" borderId="0" xfId="0" applyNumberFormat="1" applyFont="1"/>
    <xf numFmtId="165" fontId="35" fillId="0" borderId="0" xfId="0" applyNumberFormat="1" applyFont="1" applyFill="1"/>
    <xf numFmtId="166" fontId="36" fillId="0" borderId="0" xfId="0" applyNumberFormat="1" applyFont="1" applyFill="1"/>
    <xf numFmtId="166" fontId="37" fillId="2" borderId="0" xfId="0" applyNumberFormat="1" applyFont="1" applyFill="1"/>
    <xf numFmtId="166" fontId="37" fillId="0" borderId="0" xfId="0" applyNumberFormat="1" applyFont="1" applyFill="1" applyAlignment="1">
      <alignment wrapText="1"/>
    </xf>
    <xf numFmtId="16" fontId="38" fillId="0" borderId="2" xfId="0" applyNumberFormat="1" applyFont="1" applyFill="1" applyBorder="1"/>
    <xf numFmtId="0" fontId="38" fillId="0" borderId="2" xfId="0" applyFont="1" applyFill="1" applyBorder="1"/>
    <xf numFmtId="166" fontId="36" fillId="2" borderId="0" xfId="0" applyNumberFormat="1" applyFont="1" applyFill="1" applyAlignment="1">
      <alignment wrapText="1"/>
    </xf>
    <xf numFmtId="165" fontId="35" fillId="14" borderId="0" xfId="0" applyNumberFormat="1" applyFont="1" applyFill="1"/>
    <xf numFmtId="165" fontId="29" fillId="14" borderId="2" xfId="0" applyNumberFormat="1" applyFont="1" applyFill="1" applyBorder="1"/>
    <xf numFmtId="166" fontId="36" fillId="2" borderId="0" xfId="0" applyNumberFormat="1" applyFont="1" applyFill="1"/>
    <xf numFmtId="165" fontId="33" fillId="0" borderId="0" xfId="0" applyNumberFormat="1" applyFont="1" applyFill="1"/>
    <xf numFmtId="166" fontId="32" fillId="0" borderId="0" xfId="0" applyNumberFormat="1" applyFont="1" applyFill="1"/>
    <xf numFmtId="166" fontId="25" fillId="0" borderId="0" xfId="0" applyNumberFormat="1" applyFont="1" applyFill="1"/>
    <xf numFmtId="16" fontId="25" fillId="0" borderId="2" xfId="0" applyNumberFormat="1" applyFont="1" applyFill="1" applyBorder="1"/>
    <xf numFmtId="0" fontId="25" fillId="0" borderId="2" xfId="0" applyFont="1" applyFill="1" applyBorder="1"/>
    <xf numFmtId="165" fontId="25" fillId="0" borderId="0" xfId="0" applyNumberFormat="1" applyFont="1"/>
    <xf numFmtId="166" fontId="37" fillId="0" borderId="0" xfId="0" applyNumberFormat="1" applyFont="1"/>
    <xf numFmtId="166" fontId="39" fillId="0" borderId="0" xfId="0" applyNumberFormat="1" applyFont="1"/>
    <xf numFmtId="166" fontId="25" fillId="2" borderId="0" xfId="0" applyNumberFormat="1" applyFont="1" applyFill="1"/>
    <xf numFmtId="0" fontId="25" fillId="0" borderId="0" xfId="0" applyFont="1" applyFill="1" applyBorder="1"/>
    <xf numFmtId="165" fontId="25" fillId="0" borderId="0" xfId="0" applyNumberFormat="1" applyFont="1" applyFill="1" applyBorder="1"/>
    <xf numFmtId="166" fontId="36" fillId="0" borderId="0" xfId="0" applyNumberFormat="1" applyFont="1" applyFill="1" applyBorder="1"/>
    <xf numFmtId="165" fontId="25" fillId="0" borderId="2" xfId="0" applyNumberFormat="1" applyFont="1" applyFill="1" applyBorder="1"/>
    <xf numFmtId="0" fontId="25" fillId="0" borderId="0" xfId="0" applyFont="1" applyBorder="1"/>
    <xf numFmtId="0" fontId="30" fillId="0" borderId="0" xfId="0" applyFont="1" applyBorder="1"/>
    <xf numFmtId="166" fontId="25" fillId="0" borderId="0" xfId="0" applyNumberFormat="1" applyFont="1" applyFill="1" applyBorder="1"/>
    <xf numFmtId="165" fontId="25" fillId="0" borderId="0" xfId="0" applyNumberFormat="1" applyFont="1" applyBorder="1"/>
    <xf numFmtId="166" fontId="34" fillId="0" borderId="0" xfId="0" applyNumberFormat="1" applyFont="1" applyFill="1" applyBorder="1" applyAlignment="1">
      <alignment wrapText="1"/>
    </xf>
    <xf numFmtId="165" fontId="34" fillId="0" borderId="0" xfId="0" applyNumberFormat="1" applyFont="1" applyFill="1" applyBorder="1"/>
    <xf numFmtId="166" fontId="34" fillId="0" borderId="0" xfId="0" applyNumberFormat="1" applyFont="1" applyFill="1" applyBorder="1"/>
    <xf numFmtId="166" fontId="39" fillId="0" borderId="0" xfId="0" applyNumberFormat="1" applyFont="1" applyFill="1" applyBorder="1"/>
    <xf numFmtId="166" fontId="37" fillId="0" borderId="0" xfId="0" applyNumberFormat="1" applyFont="1" applyFill="1"/>
    <xf numFmtId="166" fontId="25" fillId="9" borderId="0" xfId="0" applyNumberFormat="1" applyFont="1" applyFill="1"/>
    <xf numFmtId="165" fontId="29" fillId="9" borderId="0" xfId="0" applyNumberFormat="1" applyFont="1" applyFill="1"/>
    <xf numFmtId="166" fontId="34" fillId="0" borderId="0" xfId="0" applyNumberFormat="1" applyFont="1" applyFill="1"/>
    <xf numFmtId="166" fontId="40" fillId="0" borderId="0" xfId="0" applyNumberFormat="1" applyFont="1"/>
    <xf numFmtId="165" fontId="41" fillId="0" borderId="0" xfId="0" applyNumberFormat="1" applyFont="1" applyFill="1"/>
    <xf numFmtId="166" fontId="25" fillId="10" borderId="0" xfId="0" applyNumberFormat="1" applyFont="1" applyFill="1"/>
    <xf numFmtId="166" fontId="36" fillId="0" borderId="0" xfId="0" applyNumberFormat="1" applyFont="1"/>
    <xf numFmtId="165" fontId="25" fillId="0" borderId="0" xfId="0" applyNumberFormat="1" applyFont="1" applyFill="1"/>
    <xf numFmtId="166" fontId="42" fillId="10" borderId="0" xfId="0" applyNumberFormat="1" applyFont="1" applyFill="1" applyAlignment="1">
      <alignment wrapText="1"/>
    </xf>
    <xf numFmtId="165" fontId="32" fillId="0" borderId="0" xfId="0" applyNumberFormat="1" applyFont="1"/>
    <xf numFmtId="166" fontId="36" fillId="10" borderId="0" xfId="0" applyNumberFormat="1" applyFont="1" applyFill="1"/>
    <xf numFmtId="166" fontId="37" fillId="11" borderId="0" xfId="0" applyNumberFormat="1" applyFont="1" applyFill="1" applyAlignment="1">
      <alignment wrapText="1"/>
    </xf>
    <xf numFmtId="166" fontId="36" fillId="0" borderId="0" xfId="0" applyNumberFormat="1" applyFont="1" applyFill="1" applyAlignment="1">
      <alignment wrapText="1"/>
    </xf>
    <xf numFmtId="165" fontId="32" fillId="0" borderId="0" xfId="0" applyNumberFormat="1" applyFont="1" applyFill="1"/>
    <xf numFmtId="166" fontId="37" fillId="2" borderId="0" xfId="0" applyNumberFormat="1" applyFont="1" applyFill="1" applyAlignment="1">
      <alignment wrapText="1"/>
    </xf>
    <xf numFmtId="0" fontId="31" fillId="0" borderId="0" xfId="0" applyFont="1" applyFill="1"/>
    <xf numFmtId="166" fontId="37" fillId="0" borderId="0" xfId="0" applyNumberFormat="1" applyFont="1" applyAlignment="1">
      <alignment wrapText="1"/>
    </xf>
    <xf numFmtId="166" fontId="25" fillId="4" borderId="0" xfId="0" applyNumberFormat="1" applyFont="1" applyFill="1"/>
    <xf numFmtId="165" fontId="29" fillId="4" borderId="0" xfId="0" applyNumberFormat="1" applyFont="1" applyFill="1"/>
    <xf numFmtId="165" fontId="25" fillId="4" borderId="2" xfId="0" applyNumberFormat="1" applyFont="1" applyFill="1" applyBorder="1"/>
    <xf numFmtId="165" fontId="38" fillId="0" borderId="0" xfId="0" applyNumberFormat="1" applyFont="1" applyFill="1"/>
    <xf numFmtId="165" fontId="31" fillId="0" borderId="0" xfId="0" applyNumberFormat="1" applyFont="1"/>
    <xf numFmtId="166" fontId="34" fillId="0" borderId="0" xfId="0" applyNumberFormat="1" applyFont="1" applyAlignment="1">
      <alignment horizontal="center"/>
    </xf>
    <xf numFmtId="166" fontId="43" fillId="0" borderId="0" xfId="0" applyNumberFormat="1" applyFont="1"/>
    <xf numFmtId="166" fontId="39" fillId="15" borderId="0" xfId="0" applyNumberFormat="1" applyFont="1" applyFill="1" applyAlignment="1">
      <alignment wrapText="1"/>
    </xf>
    <xf numFmtId="165" fontId="25" fillId="0" borderId="8" xfId="0" applyNumberFormat="1" applyFont="1" applyFill="1" applyBorder="1"/>
    <xf numFmtId="16" fontId="25" fillId="0" borderId="8" xfId="0" applyNumberFormat="1" applyFont="1" applyFill="1" applyBorder="1"/>
    <xf numFmtId="0" fontId="25" fillId="0" borderId="8" xfId="0" applyFont="1" applyFill="1" applyBorder="1"/>
    <xf numFmtId="0" fontId="25" fillId="0" borderId="4" xfId="0" applyFont="1" applyFill="1" applyBorder="1"/>
    <xf numFmtId="165" fontId="25" fillId="0" borderId="5" xfId="0" applyNumberFormat="1" applyFont="1" applyBorder="1"/>
    <xf numFmtId="166" fontId="25" fillId="0" borderId="5" xfId="0" applyNumberFormat="1" applyFont="1" applyBorder="1"/>
    <xf numFmtId="165" fontId="29" fillId="0" borderId="5" xfId="0" applyNumberFormat="1" applyFont="1" applyFill="1" applyBorder="1"/>
    <xf numFmtId="165" fontId="25" fillId="0" borderId="5" xfId="0" applyNumberFormat="1" applyFont="1" applyFill="1" applyBorder="1"/>
    <xf numFmtId="16" fontId="25" fillId="0" borderId="0" xfId="0" applyNumberFormat="1" applyFont="1" applyFill="1" applyBorder="1"/>
    <xf numFmtId="0" fontId="30" fillId="0" borderId="0" xfId="0" applyFont="1" applyFill="1" applyBorder="1"/>
    <xf numFmtId="166" fontId="26" fillId="0" borderId="11" xfId="0" applyNumberFormat="1" applyFont="1" applyBorder="1" applyAlignment="1">
      <alignment vertical="center"/>
    </xf>
    <xf numFmtId="166" fontId="26" fillId="0" borderId="15" xfId="0" applyNumberFormat="1" applyFont="1" applyBorder="1" applyAlignment="1">
      <alignment vertical="center"/>
    </xf>
    <xf numFmtId="165" fontId="30" fillId="0" borderId="0" xfId="0" applyNumberFormat="1" applyFont="1"/>
    <xf numFmtId="0" fontId="30" fillId="0" borderId="0" xfId="0" applyFont="1" applyFill="1"/>
    <xf numFmtId="0" fontId="1" fillId="12" borderId="0" xfId="0" applyFont="1" applyFill="1"/>
    <xf numFmtId="166" fontId="1" fillId="12" borderId="0" xfId="0" applyNumberFormat="1" applyFont="1" applyFill="1" applyAlignment="1">
      <alignment horizontal="right"/>
    </xf>
    <xf numFmtId="0" fontId="44" fillId="12" borderId="0" xfId="0" applyFont="1" applyFill="1" applyAlignment="1">
      <alignment horizontal="center" wrapText="1"/>
    </xf>
    <xf numFmtId="0" fontId="8" fillId="12" borderId="0" xfId="0" applyFont="1" applyFill="1" applyAlignment="1">
      <alignment horizontal="center" wrapText="1"/>
    </xf>
    <xf numFmtId="166" fontId="31" fillId="0" borderId="0" xfId="0" applyNumberFormat="1" applyFont="1"/>
    <xf numFmtId="166" fontId="30" fillId="0" borderId="0" xfId="0" applyNumberFormat="1" applyFont="1"/>
    <xf numFmtId="167" fontId="18" fillId="12" borderId="18" xfId="0" applyNumberFormat="1" applyFont="1" applyFill="1" applyBorder="1" applyAlignment="1">
      <alignment horizontal="center"/>
    </xf>
    <xf numFmtId="0" fontId="1" fillId="12" borderId="18" xfId="0" applyFont="1" applyFill="1" applyBorder="1"/>
    <xf numFmtId="166" fontId="1" fillId="0" borderId="5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4" fillId="0" borderId="5" xfId="0" applyFont="1" applyBorder="1" applyAlignment="1">
      <alignment horizontal="center" wrapText="1"/>
    </xf>
    <xf numFmtId="165" fontId="1" fillId="0" borderId="5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 vertical="center" wrapText="1"/>
    </xf>
    <xf numFmtId="167" fontId="1" fillId="13" borderId="0" xfId="0" applyNumberFormat="1" applyFont="1" applyFill="1" applyBorder="1" applyAlignment="1">
      <alignment horizontal="center" wrapText="1"/>
    </xf>
    <xf numFmtId="0" fontId="18" fillId="0" borderId="2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/>
    </xf>
    <xf numFmtId="0" fontId="50" fillId="0" borderId="2" xfId="0" applyFont="1" applyFill="1" applyBorder="1" applyAlignment="1">
      <alignment horizontal="center"/>
    </xf>
    <xf numFmtId="0" fontId="2" fillId="0" borderId="2" xfId="0" applyFont="1" applyBorder="1"/>
    <xf numFmtId="165" fontId="2" fillId="0" borderId="3" xfId="0" applyNumberFormat="1" applyFont="1" applyBorder="1"/>
    <xf numFmtId="166" fontId="2" fillId="0" borderId="0" xfId="0" applyNumberFormat="1" applyFont="1" applyFill="1" applyBorder="1"/>
    <xf numFmtId="165" fontId="1" fillId="0" borderId="19" xfId="0" applyNumberFormat="1" applyFont="1" applyFill="1" applyBorder="1"/>
    <xf numFmtId="0" fontId="2" fillId="13" borderId="2" xfId="0" applyFont="1" applyFill="1" applyBorder="1"/>
    <xf numFmtId="166" fontId="1" fillId="0" borderId="2" xfId="0" applyNumberFormat="1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0" fontId="51" fillId="0" borderId="2" xfId="0" applyFont="1" applyFill="1" applyBorder="1" applyAlignment="1">
      <alignment horizontal="center"/>
    </xf>
    <xf numFmtId="166" fontId="12" fillId="0" borderId="2" xfId="0" applyNumberFormat="1" applyFont="1" applyFill="1" applyBorder="1" applyAlignment="1">
      <alignment horizontal="center"/>
    </xf>
    <xf numFmtId="0" fontId="6" fillId="0" borderId="2" xfId="0" applyFont="1" applyBorder="1"/>
    <xf numFmtId="165" fontId="6" fillId="0" borderId="3" xfId="0" applyNumberFormat="1" applyFont="1" applyBorder="1"/>
    <xf numFmtId="166" fontId="52" fillId="0" borderId="0" xfId="0" applyNumberFormat="1" applyFont="1" applyFill="1" applyBorder="1"/>
    <xf numFmtId="165" fontId="52" fillId="0" borderId="0" xfId="0" applyNumberFormat="1" applyFont="1" applyFill="1" applyBorder="1"/>
    <xf numFmtId="166" fontId="53" fillId="0" borderId="0" xfId="0" applyNumberFormat="1" applyFont="1" applyFill="1" applyBorder="1"/>
    <xf numFmtId="166" fontId="9" fillId="0" borderId="0" xfId="0" applyNumberFormat="1" applyFont="1" applyFill="1" applyBorder="1"/>
    <xf numFmtId="166" fontId="54" fillId="2" borderId="0" xfId="0" applyNumberFormat="1" applyFont="1" applyFill="1" applyBorder="1"/>
    <xf numFmtId="165" fontId="55" fillId="0" borderId="0" xfId="0" applyNumberFormat="1" applyFont="1" applyFill="1" applyBorder="1"/>
    <xf numFmtId="165" fontId="2" fillId="0" borderId="3" xfId="0" applyNumberFormat="1" applyFont="1" applyFill="1" applyBorder="1"/>
    <xf numFmtId="166" fontId="9" fillId="11" borderId="0" xfId="0" applyNumberFormat="1" applyFont="1" applyFill="1" applyBorder="1" applyAlignment="1">
      <alignment wrapText="1"/>
    </xf>
    <xf numFmtId="0" fontId="56" fillId="0" borderId="2" xfId="0" applyFont="1" applyFill="1" applyBorder="1" applyAlignment="1">
      <alignment horizontal="center"/>
    </xf>
    <xf numFmtId="0" fontId="57" fillId="0" borderId="3" xfId="0" applyFont="1" applyFill="1" applyBorder="1" applyAlignment="1">
      <alignment horizontal="center"/>
    </xf>
    <xf numFmtId="166" fontId="9" fillId="0" borderId="0" xfId="0" applyNumberFormat="1" applyFont="1" applyFill="1" applyBorder="1" applyAlignment="1">
      <alignment wrapText="1"/>
    </xf>
    <xf numFmtId="165" fontId="2" fillId="0" borderId="20" xfId="0" applyNumberFormat="1" applyFont="1" applyBorder="1"/>
    <xf numFmtId="165" fontId="2" fillId="13" borderId="2" xfId="0" applyNumberFormat="1" applyFont="1" applyFill="1" applyBorder="1"/>
    <xf numFmtId="0" fontId="50" fillId="0" borderId="3" xfId="0" applyFont="1" applyFill="1" applyBorder="1" applyAlignment="1">
      <alignment horizontal="center"/>
    </xf>
    <xf numFmtId="0" fontId="58" fillId="0" borderId="2" xfId="0" applyFont="1" applyFill="1" applyBorder="1" applyAlignment="1">
      <alignment horizontal="center"/>
    </xf>
    <xf numFmtId="166" fontId="9" fillId="2" borderId="0" xfId="0" applyNumberFormat="1" applyFont="1" applyFill="1" applyBorder="1"/>
    <xf numFmtId="166" fontId="54" fillId="0" borderId="0" xfId="0" applyNumberFormat="1" applyFont="1" applyFill="1" applyBorder="1"/>
    <xf numFmtId="166" fontId="10" fillId="0" borderId="0" xfId="0" applyNumberFormat="1" applyFont="1" applyFill="1" applyBorder="1"/>
    <xf numFmtId="166" fontId="59" fillId="0" borderId="0" xfId="0" applyNumberFormat="1" applyFont="1" applyFill="1" applyBorder="1"/>
    <xf numFmtId="165" fontId="2" fillId="0" borderId="19" xfId="0" applyNumberFormat="1" applyFont="1" applyFill="1" applyBorder="1"/>
    <xf numFmtId="166" fontId="52" fillId="15" borderId="0" xfId="0" applyNumberFormat="1" applyFont="1" applyFill="1" applyBorder="1" applyAlignment="1">
      <alignment wrapText="1"/>
    </xf>
    <xf numFmtId="165" fontId="52" fillId="0" borderId="19" xfId="0" applyNumberFormat="1" applyFont="1" applyFill="1" applyBorder="1"/>
    <xf numFmtId="166" fontId="53" fillId="15" borderId="0" xfId="0" applyNumberFormat="1" applyFont="1" applyFill="1" applyBorder="1" applyAlignment="1">
      <alignment wrapText="1"/>
    </xf>
    <xf numFmtId="166" fontId="52" fillId="0" borderId="0" xfId="0" applyNumberFormat="1" applyFont="1" applyFill="1" applyBorder="1" applyAlignment="1">
      <alignment horizontal="center"/>
    </xf>
    <xf numFmtId="166" fontId="53" fillId="2" borderId="0" xfId="0" applyNumberFormat="1" applyFont="1" applyFill="1" applyBorder="1"/>
    <xf numFmtId="166" fontId="60" fillId="0" borderId="2" xfId="0" applyNumberFormat="1" applyFont="1" applyFill="1" applyBorder="1" applyAlignment="1">
      <alignment horizontal="center"/>
    </xf>
    <xf numFmtId="165" fontId="1" fillId="0" borderId="19" xfId="0" applyNumberFormat="1" applyFont="1" applyBorder="1"/>
    <xf numFmtId="0" fontId="51" fillId="0" borderId="3" xfId="0" applyFont="1" applyFill="1" applyBorder="1" applyAlignment="1">
      <alignment horizontal="center"/>
    </xf>
    <xf numFmtId="166" fontId="5" fillId="0" borderId="2" xfId="0" applyNumberFormat="1" applyFont="1" applyFill="1" applyBorder="1"/>
    <xf numFmtId="166" fontId="9" fillId="2" borderId="0" xfId="0" applyNumberFormat="1" applyFont="1" applyFill="1" applyBorder="1" applyAlignment="1">
      <alignment wrapText="1"/>
    </xf>
    <xf numFmtId="166" fontId="2" fillId="9" borderId="0" xfId="0" applyNumberFormat="1" applyFont="1" applyFill="1" applyBorder="1"/>
    <xf numFmtId="165" fontId="2" fillId="9" borderId="0" xfId="0" applyNumberFormat="1" applyFont="1" applyFill="1" applyBorder="1"/>
    <xf numFmtId="165" fontId="2" fillId="9" borderId="19" xfId="0" applyNumberFormat="1" applyFont="1" applyFill="1" applyBorder="1"/>
    <xf numFmtId="166" fontId="54" fillId="0" borderId="0" xfId="0" applyNumberFormat="1" applyFont="1" applyFill="1" applyBorder="1" applyAlignment="1">
      <alignment wrapText="1"/>
    </xf>
    <xf numFmtId="165" fontId="55" fillId="0" borderId="19" xfId="0" applyNumberFormat="1" applyFont="1" applyFill="1" applyBorder="1"/>
    <xf numFmtId="0" fontId="61" fillId="0" borderId="2" xfId="0" applyFont="1" applyFill="1" applyBorder="1" applyAlignment="1">
      <alignment horizontal="center"/>
    </xf>
    <xf numFmtId="0" fontId="62" fillId="0" borderId="3" xfId="0" applyFont="1" applyFill="1" applyBorder="1" applyAlignment="1">
      <alignment horizontal="center"/>
    </xf>
    <xf numFmtId="166" fontId="54" fillId="15" borderId="0" xfId="0" applyNumberFormat="1" applyFont="1" applyFill="1" applyBorder="1" applyAlignment="1">
      <alignment wrapText="1"/>
    </xf>
    <xf numFmtId="166" fontId="1" fillId="0" borderId="21" xfId="0" applyNumberFormat="1" applyFont="1" applyFill="1" applyBorder="1" applyAlignment="1">
      <alignment horizontal="center"/>
    </xf>
    <xf numFmtId="0" fontId="61" fillId="0" borderId="21" xfId="0" applyFont="1" applyFill="1" applyBorder="1" applyAlignment="1">
      <alignment horizontal="center"/>
    </xf>
    <xf numFmtId="165" fontId="2" fillId="14" borderId="0" xfId="0" applyNumberFormat="1" applyFont="1" applyFill="1" applyBorder="1"/>
    <xf numFmtId="165" fontId="2" fillId="14" borderId="19" xfId="0" applyNumberFormat="1" applyFont="1" applyFill="1" applyBorder="1"/>
    <xf numFmtId="166" fontId="59" fillId="0" borderId="0" xfId="0" applyNumberFormat="1" applyFont="1" applyFill="1" applyBorder="1" applyAlignment="1">
      <alignment horizontal="center"/>
    </xf>
    <xf numFmtId="0" fontId="63" fillId="0" borderId="2" xfId="0" applyFont="1" applyFill="1" applyBorder="1" applyAlignment="1">
      <alignment horizontal="center"/>
    </xf>
    <xf numFmtId="166" fontId="64" fillId="2" borderId="0" xfId="0" applyNumberFormat="1" applyFont="1" applyFill="1" applyBorder="1"/>
    <xf numFmtId="166" fontId="6" fillId="0" borderId="0" xfId="0" applyNumberFormat="1" applyFont="1" applyFill="1" applyBorder="1" applyAlignment="1">
      <alignment horizontal="left"/>
    </xf>
    <xf numFmtId="0" fontId="5" fillId="0" borderId="2" xfId="0" applyFont="1" applyFill="1" applyBorder="1"/>
    <xf numFmtId="165" fontId="5" fillId="0" borderId="3" xfId="0" applyNumberFormat="1" applyFont="1" applyFill="1" applyBorder="1"/>
    <xf numFmtId="166" fontId="1" fillId="0" borderId="0" xfId="0" applyNumberFormat="1" applyFont="1" applyFill="1" applyBorder="1"/>
    <xf numFmtId="165" fontId="1" fillId="0" borderId="3" xfId="0" applyNumberFormat="1" applyFont="1" applyFill="1" applyBorder="1"/>
    <xf numFmtId="166" fontId="14" fillId="0" borderId="0" xfId="0" applyNumberFormat="1" applyFont="1" applyFill="1" applyBorder="1"/>
    <xf numFmtId="165" fontId="8" fillId="14" borderId="0" xfId="0" applyNumberFormat="1" applyFont="1" applyFill="1" applyBorder="1"/>
    <xf numFmtId="165" fontId="1" fillId="14" borderId="19" xfId="0" applyNumberFormat="1" applyFont="1" applyFill="1" applyBorder="1"/>
    <xf numFmtId="166" fontId="3" fillId="0" borderId="0" xfId="0" applyNumberFormat="1" applyFont="1" applyFill="1" applyBorder="1"/>
    <xf numFmtId="166" fontId="1" fillId="9" borderId="0" xfId="0" applyNumberFormat="1" applyFont="1" applyFill="1" applyBorder="1"/>
    <xf numFmtId="165" fontId="1" fillId="9" borderId="19" xfId="0" applyNumberFormat="1" applyFont="1" applyFill="1" applyBorder="1"/>
    <xf numFmtId="0" fontId="1" fillId="0" borderId="2" xfId="0" applyFont="1" applyFill="1" applyBorder="1" applyAlignment="1">
      <alignment horizontal="left" indent="1"/>
    </xf>
    <xf numFmtId="166" fontId="20" fillId="0" borderId="0" xfId="0" applyNumberFormat="1" applyFont="1" applyFill="1" applyBorder="1"/>
    <xf numFmtId="166" fontId="4" fillId="0" borderId="0" xfId="0" applyNumberFormat="1" applyFont="1" applyFill="1" applyBorder="1" applyAlignment="1">
      <alignment wrapText="1"/>
    </xf>
    <xf numFmtId="165" fontId="4" fillId="0" borderId="19" xfId="0" applyNumberFormat="1" applyFont="1" applyFill="1" applyBorder="1"/>
    <xf numFmtId="166" fontId="7" fillId="15" borderId="0" xfId="0" applyNumberFormat="1" applyFont="1" applyFill="1" applyBorder="1" applyAlignment="1">
      <alignment wrapText="1"/>
    </xf>
    <xf numFmtId="166" fontId="21" fillId="0" borderId="0" xfId="0" applyNumberFormat="1" applyFont="1" applyFill="1" applyBorder="1"/>
    <xf numFmtId="166" fontId="21" fillId="0" borderId="0" xfId="0" applyNumberFormat="1" applyFont="1" applyFill="1" applyBorder="1" applyAlignment="1">
      <alignment horizontal="center"/>
    </xf>
    <xf numFmtId="166" fontId="7" fillId="2" borderId="0" xfId="0" applyNumberFormat="1" applyFont="1" applyFill="1" applyBorder="1"/>
    <xf numFmtId="166" fontId="7" fillId="15" borderId="0" xfId="0" applyNumberFormat="1" applyFont="1" applyFill="1" applyBorder="1" applyAlignment="1">
      <alignment horizontal="left" wrapText="1"/>
    </xf>
    <xf numFmtId="166" fontId="4" fillId="0" borderId="0" xfId="0" applyNumberFormat="1" applyFont="1" applyFill="1" applyBorder="1" applyAlignment="1">
      <alignment horizontal="center"/>
    </xf>
    <xf numFmtId="165" fontId="1" fillId="0" borderId="20" xfId="0" applyNumberFormat="1" applyFont="1" applyFill="1" applyBorder="1"/>
    <xf numFmtId="166" fontId="4" fillId="0" borderId="0" xfId="0" applyNumberFormat="1" applyFont="1" applyFill="1" applyBorder="1"/>
    <xf numFmtId="166" fontId="7" fillId="0" borderId="0" xfId="0" applyNumberFormat="1" applyFont="1" applyFill="1" applyBorder="1"/>
    <xf numFmtId="166" fontId="3" fillId="2" borderId="0" xfId="0" applyNumberFormat="1" applyFont="1" applyFill="1" applyBorder="1"/>
    <xf numFmtId="166" fontId="7" fillId="2" borderId="0" xfId="0" applyNumberFormat="1" applyFont="1" applyFill="1" applyBorder="1" applyAlignment="1">
      <alignment wrapText="1"/>
    </xf>
    <xf numFmtId="166" fontId="20" fillId="0" borderId="0" xfId="0" applyNumberFormat="1" applyFont="1" applyFill="1" applyBorder="1" applyAlignment="1">
      <alignment wrapText="1"/>
    </xf>
    <xf numFmtId="166" fontId="53" fillId="0" borderId="0" xfId="0" applyNumberFormat="1" applyFont="1" applyFill="1" applyBorder="1" applyAlignment="1">
      <alignment horizontal="center"/>
    </xf>
    <xf numFmtId="166" fontId="54" fillId="2" borderId="0" xfId="0" applyNumberFormat="1" applyFont="1" applyFill="1" applyBorder="1" applyAlignment="1">
      <alignment wrapText="1"/>
    </xf>
    <xf numFmtId="166" fontId="11" fillId="0" borderId="0" xfId="0" applyNumberFormat="1" applyFont="1" applyFill="1" applyBorder="1"/>
    <xf numFmtId="166" fontId="59" fillId="0" borderId="0" xfId="0" applyNumberFormat="1" applyFont="1" applyFill="1" applyBorder="1" applyAlignment="1">
      <alignment wrapText="1"/>
    </xf>
    <xf numFmtId="166" fontId="52" fillId="0" borderId="0" xfId="0" applyNumberFormat="1" applyFont="1" applyFill="1" applyBorder="1" applyAlignment="1">
      <alignment wrapText="1"/>
    </xf>
    <xf numFmtId="166" fontId="59" fillId="15" borderId="0" xfId="0" applyNumberFormat="1" applyFont="1" applyFill="1" applyBorder="1" applyAlignment="1">
      <alignment wrapText="1"/>
    </xf>
    <xf numFmtId="166" fontId="10" fillId="0" borderId="0" xfId="0" applyNumberFormat="1" applyFont="1" applyFill="1" applyBorder="1" applyAlignment="1">
      <alignment wrapText="1"/>
    </xf>
    <xf numFmtId="166" fontId="6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/>
    <xf numFmtId="165" fontId="6" fillId="0" borderId="0" xfId="0" applyNumberFormat="1" applyFont="1" applyFill="1" applyBorder="1"/>
    <xf numFmtId="166" fontId="53" fillId="15" borderId="0" xfId="0" applyNumberFormat="1" applyFont="1" applyFill="1" applyBorder="1"/>
    <xf numFmtId="166" fontId="54" fillId="2" borderId="0" xfId="0" applyNumberFormat="1" applyFont="1" applyFill="1" applyBorder="1" applyAlignment="1">
      <alignment horizontal="center" wrapText="1"/>
    </xf>
    <xf numFmtId="166" fontId="52" fillId="2" borderId="0" xfId="0" applyNumberFormat="1" applyFont="1" applyFill="1" applyBorder="1" applyAlignment="1">
      <alignment wrapText="1"/>
    </xf>
    <xf numFmtId="0" fontId="49" fillId="0" borderId="21" xfId="0" applyFont="1" applyFill="1" applyBorder="1" applyAlignment="1">
      <alignment horizontal="center"/>
    </xf>
    <xf numFmtId="166" fontId="65" fillId="0" borderId="0" xfId="0" applyNumberFormat="1" applyFont="1" applyFill="1" applyBorder="1" applyAlignment="1"/>
    <xf numFmtId="165" fontId="52" fillId="0" borderId="0" xfId="0" applyNumberFormat="1" applyFont="1" applyBorder="1"/>
    <xf numFmtId="0" fontId="49" fillId="0" borderId="22" xfId="0" applyFont="1" applyFill="1" applyBorder="1" applyAlignment="1">
      <alignment horizontal="center"/>
    </xf>
    <xf numFmtId="166" fontId="52" fillId="17" borderId="0" xfId="0" applyNumberFormat="1" applyFont="1" applyFill="1" applyBorder="1" applyAlignment="1">
      <alignment wrapText="1"/>
    </xf>
    <xf numFmtId="166" fontId="66" fillId="0" borderId="0" xfId="0" applyNumberFormat="1" applyFont="1" applyFill="1" applyBorder="1" applyAlignment="1">
      <alignment wrapText="1"/>
    </xf>
    <xf numFmtId="166" fontId="53" fillId="0" borderId="0" xfId="0" applyNumberFormat="1" applyFont="1" applyFill="1" applyBorder="1" applyAlignment="1">
      <alignment wrapText="1"/>
    </xf>
    <xf numFmtId="165" fontId="1" fillId="0" borderId="23" xfId="0" applyNumberFormat="1" applyFont="1" applyFill="1" applyBorder="1"/>
    <xf numFmtId="165" fontId="2" fillId="0" borderId="22" xfId="0" applyNumberFormat="1" applyFont="1" applyBorder="1"/>
    <xf numFmtId="166" fontId="54" fillId="15" borderId="0" xfId="0" applyNumberFormat="1" applyFont="1" applyFill="1" applyBorder="1"/>
    <xf numFmtId="166" fontId="65" fillId="0" borderId="0" xfId="0" applyNumberFormat="1" applyFont="1" applyFill="1" applyBorder="1"/>
    <xf numFmtId="166" fontId="11" fillId="0" borderId="0" xfId="0" applyNumberFormat="1" applyFont="1" applyFill="1" applyBorder="1" applyAlignment="1">
      <alignment horizontal="center"/>
    </xf>
    <xf numFmtId="165" fontId="1" fillId="0" borderId="23" xfId="0" applyNumberFormat="1" applyFont="1" applyBorder="1"/>
    <xf numFmtId="165" fontId="52" fillId="12" borderId="0" xfId="0" applyNumberFormat="1" applyFont="1" applyFill="1" applyBorder="1"/>
    <xf numFmtId="165" fontId="1" fillId="12" borderId="19" xfId="0" applyNumberFormat="1" applyFont="1" applyFill="1" applyBorder="1"/>
    <xf numFmtId="164" fontId="1" fillId="0" borderId="0" xfId="0" applyNumberFormat="1" applyFont="1" applyFill="1"/>
    <xf numFmtId="166" fontId="1" fillId="0" borderId="0" xfId="0" applyNumberFormat="1" applyFont="1" applyFill="1"/>
    <xf numFmtId="166" fontId="3" fillId="0" borderId="0" xfId="0" applyNumberFormat="1" applyFont="1" applyFill="1" applyBorder="1" applyAlignment="1">
      <alignment wrapText="1"/>
    </xf>
    <xf numFmtId="0" fontId="17" fillId="0" borderId="2" xfId="0" applyFont="1" applyFill="1" applyBorder="1"/>
    <xf numFmtId="166" fontId="1" fillId="0" borderId="2" xfId="0" applyNumberFormat="1" applyFont="1" applyFill="1" applyBorder="1"/>
    <xf numFmtId="166" fontId="1" fillId="0" borderId="0" xfId="0" applyNumberFormat="1" applyFont="1" applyAlignment="1">
      <alignment horizontal="center"/>
    </xf>
    <xf numFmtId="0" fontId="4" fillId="0" borderId="0" xfId="0" applyFont="1"/>
    <xf numFmtId="0" fontId="46" fillId="0" borderId="0" xfId="0" applyFont="1"/>
    <xf numFmtId="0" fontId="1" fillId="0" borderId="5" xfId="0" applyFont="1" applyBorder="1"/>
    <xf numFmtId="166" fontId="1" fillId="0" borderId="5" xfId="0" applyNumberFormat="1" applyFont="1" applyBorder="1" applyAlignment="1"/>
    <xf numFmtId="167" fontId="1" fillId="0" borderId="0" xfId="0" applyNumberFormat="1" applyFont="1" applyBorder="1"/>
    <xf numFmtId="7" fontId="1" fillId="0" borderId="21" xfId="0" applyNumberFormat="1" applyFont="1" applyBorder="1"/>
    <xf numFmtId="166" fontId="1" fillId="12" borderId="0" xfId="0" applyNumberFormat="1" applyFont="1" applyFill="1" applyAlignment="1">
      <alignment horizontal="center"/>
    </xf>
    <xf numFmtId="0" fontId="4" fillId="12" borderId="0" xfId="0" applyFont="1" applyFill="1"/>
    <xf numFmtId="0" fontId="46" fillId="12" borderId="0" xfId="0" applyFont="1" applyFill="1"/>
    <xf numFmtId="165" fontId="1" fillId="12" borderId="24" xfId="0" applyNumberFormat="1" applyFont="1" applyFill="1" applyBorder="1"/>
    <xf numFmtId="166" fontId="1" fillId="12" borderId="0" xfId="0" applyNumberFormat="1" applyFont="1" applyFill="1" applyAlignment="1"/>
    <xf numFmtId="167" fontId="1" fillId="12" borderId="24" xfId="0" applyNumberFormat="1" applyFont="1" applyFill="1" applyBorder="1"/>
    <xf numFmtId="7" fontId="1" fillId="12" borderId="0" xfId="0" applyNumberFormat="1" applyFont="1" applyFill="1" applyBorder="1"/>
    <xf numFmtId="165" fontId="1" fillId="12" borderId="25" xfId="0" applyNumberFormat="1" applyFont="1" applyFill="1" applyBorder="1"/>
    <xf numFmtId="167" fontId="1" fillId="12" borderId="25" xfId="0" applyNumberFormat="1" applyFont="1" applyFill="1" applyBorder="1"/>
    <xf numFmtId="167" fontId="1" fillId="12" borderId="0" xfId="0" applyNumberFormat="1" applyFont="1" applyFill="1"/>
    <xf numFmtId="0" fontId="67" fillId="12" borderId="0" xfId="0" applyFont="1" applyFill="1" applyAlignment="1">
      <alignment horizontal="center" wrapText="1"/>
    </xf>
    <xf numFmtId="167" fontId="17" fillId="12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" fontId="29" fillId="0" borderId="1" xfId="0" applyNumberFormat="1" applyFont="1" applyFill="1" applyBorder="1"/>
    <xf numFmtId="164" fontId="25" fillId="0" borderId="2" xfId="0" applyNumberFormat="1" applyFont="1" applyBorder="1" applyAlignment="1">
      <alignment horizontal="center"/>
    </xf>
    <xf numFmtId="0" fontId="29" fillId="0" borderId="1" xfId="0" applyFont="1" applyFill="1" applyBorder="1"/>
    <xf numFmtId="0" fontId="25" fillId="0" borderId="2" xfId="0" applyFont="1" applyBorder="1" applyAlignment="1">
      <alignment horizontal="right"/>
    </xf>
    <xf numFmtId="0" fontId="25" fillId="0" borderId="2" xfId="0" applyFont="1" applyBorder="1" applyAlignment="1">
      <alignment horizontal="center"/>
    </xf>
    <xf numFmtId="165" fontId="29" fillId="10" borderId="0" xfId="0" applyNumberFormat="1" applyFont="1" applyFill="1"/>
    <xf numFmtId="166" fontId="26" fillId="10" borderId="0" xfId="0" applyNumberFormat="1" applyFont="1" applyFill="1"/>
    <xf numFmtId="165" fontId="68" fillId="10" borderId="0" xfId="0" applyNumberFormat="1" applyFont="1" applyFill="1"/>
    <xf numFmtId="165" fontId="70" fillId="10" borderId="0" xfId="0" applyNumberFormat="1" applyFont="1" applyFill="1"/>
    <xf numFmtId="166" fontId="69" fillId="10" borderId="0" xfId="0" applyNumberFormat="1" applyFont="1" applyFill="1"/>
    <xf numFmtId="165" fontId="25" fillId="0" borderId="0" xfId="0" applyNumberFormat="1" applyFont="1" applyFill="1" applyBorder="1" applyAlignment="1">
      <alignment horizontal="right" wrapText="1"/>
    </xf>
    <xf numFmtId="166" fontId="26" fillId="10" borderId="0" xfId="0" applyNumberFormat="1" applyFont="1" applyFill="1" applyAlignment="1">
      <alignment wrapText="1"/>
    </xf>
    <xf numFmtId="166" fontId="39" fillId="0" borderId="0" xfId="0" applyNumberFormat="1" applyFont="1" applyFill="1" applyAlignment="1">
      <alignment wrapText="1"/>
    </xf>
    <xf numFmtId="166" fontId="26" fillId="10" borderId="0" xfId="0" applyNumberFormat="1" applyFont="1" applyFill="1" applyBorder="1"/>
    <xf numFmtId="165" fontId="26" fillId="10" borderId="0" xfId="0" applyNumberFormat="1" applyFont="1" applyFill="1" applyBorder="1"/>
    <xf numFmtId="0" fontId="1" fillId="0" borderId="18" xfId="0" applyFont="1" applyFill="1" applyBorder="1"/>
    <xf numFmtId="0" fontId="1" fillId="0" borderId="0" xfId="0" applyFont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164" fontId="1" fillId="0" borderId="7" xfId="0" applyNumberFormat="1" applyFont="1" applyFill="1" applyBorder="1" applyAlignment="1">
      <alignment horizontal="center" vertical="center" wrapText="1"/>
    </xf>
    <xf numFmtId="167" fontId="1" fillId="13" borderId="26" xfId="0" applyNumberFormat="1" applyFont="1" applyFill="1" applyBorder="1" applyAlignment="1">
      <alignment horizontal="center" wrapText="1"/>
    </xf>
    <xf numFmtId="0" fontId="18" fillId="0" borderId="27" xfId="0" applyFont="1" applyFill="1" applyBorder="1" applyAlignment="1">
      <alignment horizontal="center"/>
    </xf>
    <xf numFmtId="0" fontId="25" fillId="0" borderId="3" xfId="0" applyFont="1" applyFill="1" applyBorder="1" applyAlignment="1">
      <alignment horizontal="center"/>
    </xf>
    <xf numFmtId="166" fontId="1" fillId="0" borderId="8" xfId="0" applyNumberFormat="1" applyFont="1" applyFill="1" applyBorder="1"/>
    <xf numFmtId="165" fontId="2" fillId="0" borderId="8" xfId="0" applyNumberFormat="1" applyFont="1" applyFill="1" applyBorder="1"/>
    <xf numFmtId="0" fontId="45" fillId="0" borderId="0" xfId="0" applyFont="1"/>
    <xf numFmtId="0" fontId="45" fillId="0" borderId="0" xfId="0" applyFont="1" applyAlignment="1">
      <alignment horizontal="center"/>
    </xf>
    <xf numFmtId="0" fontId="45" fillId="0" borderId="0" xfId="0" applyFont="1" applyBorder="1"/>
    <xf numFmtId="0" fontId="45" fillId="0" borderId="0" xfId="0" applyFont="1" applyBorder="1" applyAlignment="1">
      <alignment horizontal="center"/>
    </xf>
    <xf numFmtId="0" fontId="55" fillId="0" borderId="2" xfId="0" applyFont="1" applyFill="1" applyBorder="1"/>
    <xf numFmtId="165" fontId="55" fillId="0" borderId="3" xfId="0" applyNumberFormat="1" applyFont="1" applyFill="1" applyBorder="1"/>
    <xf numFmtId="44" fontId="45" fillId="0" borderId="0" xfId="1" applyFont="1" applyBorder="1"/>
    <xf numFmtId="44" fontId="1" fillId="0" borderId="0" xfId="1" applyFont="1"/>
    <xf numFmtId="0" fontId="72" fillId="0" borderId="2" xfId="0" applyFont="1" applyFill="1" applyBorder="1"/>
    <xf numFmtId="0" fontId="6" fillId="0" borderId="2" xfId="0" applyFont="1" applyFill="1" applyBorder="1"/>
    <xf numFmtId="165" fontId="6" fillId="0" borderId="3" xfId="0" applyNumberFormat="1" applyFont="1" applyFill="1" applyBorder="1"/>
    <xf numFmtId="166" fontId="5" fillId="0" borderId="0" xfId="0" applyNumberFormat="1" applyFont="1" applyFill="1" applyBorder="1"/>
    <xf numFmtId="165" fontId="2" fillId="0" borderId="28" xfId="0" applyNumberFormat="1" applyFont="1" applyFill="1" applyBorder="1"/>
    <xf numFmtId="167" fontId="2" fillId="0" borderId="0" xfId="0" applyNumberFormat="1" applyFont="1" applyFill="1" applyBorder="1"/>
    <xf numFmtId="16" fontId="55" fillId="0" borderId="2" xfId="0" applyNumberFormat="1" applyFont="1" applyFill="1" applyBorder="1" applyAlignment="1">
      <alignment horizontal="left" wrapText="1"/>
    </xf>
    <xf numFmtId="44" fontId="55" fillId="0" borderId="3" xfId="1" applyFont="1" applyFill="1" applyBorder="1" applyAlignment="1">
      <alignment horizontal="center" wrapText="1"/>
    </xf>
    <xf numFmtId="44" fontId="2" fillId="0" borderId="0" xfId="1" applyFont="1" applyFill="1" applyBorder="1" applyAlignment="1">
      <alignment horizontal="center" wrapText="1"/>
    </xf>
    <xf numFmtId="14" fontId="1" fillId="0" borderId="2" xfId="0" applyNumberFormat="1" applyFont="1" applyFill="1" applyBorder="1"/>
    <xf numFmtId="0" fontId="1" fillId="0" borderId="0" xfId="0" applyFont="1" applyFill="1" applyAlignment="1">
      <alignment horizontal="center"/>
    </xf>
    <xf numFmtId="14" fontId="5" fillId="0" borderId="2" xfId="0" applyNumberFormat="1" applyFont="1" applyFill="1" applyBorder="1"/>
    <xf numFmtId="166" fontId="12" fillId="0" borderId="0" xfId="0" applyNumberFormat="1" applyFont="1" applyFill="1" applyBorder="1"/>
    <xf numFmtId="165" fontId="2" fillId="4" borderId="0" xfId="0" applyNumberFormat="1" applyFont="1" applyFill="1" applyBorder="1"/>
    <xf numFmtId="165" fontId="2" fillId="4" borderId="19" xfId="0" applyNumberFormat="1" applyFont="1" applyFill="1" applyBorder="1"/>
    <xf numFmtId="166" fontId="1" fillId="0" borderId="0" xfId="0" applyNumberFormat="1" applyFont="1" applyFill="1" applyBorder="1" applyAlignment="1">
      <alignment wrapText="1"/>
    </xf>
    <xf numFmtId="165" fontId="55" fillId="4" borderId="0" xfId="0" applyNumberFormat="1" applyFont="1" applyFill="1" applyBorder="1"/>
    <xf numFmtId="166" fontId="73" fillId="0" borderId="0" xfId="0" applyNumberFormat="1" applyFont="1" applyFill="1" applyBorder="1"/>
    <xf numFmtId="166" fontId="74" fillId="0" borderId="0" xfId="0" applyNumberFormat="1" applyFont="1" applyFill="1" applyBorder="1"/>
    <xf numFmtId="165" fontId="55" fillId="9" borderId="0" xfId="0" applyNumberFormat="1" applyFont="1" applyFill="1" applyBorder="1"/>
    <xf numFmtId="0" fontId="75" fillId="0" borderId="2" xfId="0" applyFont="1" applyFill="1" applyBorder="1"/>
    <xf numFmtId="166" fontId="1" fillId="0" borderId="8" xfId="0" applyNumberFormat="1" applyFont="1" applyFill="1" applyBorder="1" applyAlignment="1">
      <alignment horizontal="center"/>
    </xf>
    <xf numFmtId="0" fontId="9" fillId="0" borderId="0" xfId="0" applyFont="1" applyFill="1" applyBorder="1" applyAlignment="1"/>
    <xf numFmtId="0" fontId="76" fillId="0" borderId="2" xfId="0" applyFont="1" applyFill="1" applyBorder="1"/>
    <xf numFmtId="0" fontId="34" fillId="0" borderId="3" xfId="0" applyFont="1" applyFill="1" applyBorder="1" applyAlignment="1">
      <alignment horizontal="center"/>
    </xf>
    <xf numFmtId="166" fontId="8" fillId="0" borderId="0" xfId="0" applyNumberFormat="1" applyFont="1" applyFill="1" applyBorder="1"/>
    <xf numFmtId="0" fontId="1" fillId="0" borderId="2" xfId="0" applyFont="1" applyBorder="1"/>
    <xf numFmtId="0" fontId="1" fillId="0" borderId="19" xfId="0" applyFont="1" applyFill="1" applyBorder="1"/>
    <xf numFmtId="166" fontId="1" fillId="9" borderId="0" xfId="0" applyNumberFormat="1" applyFont="1" applyFill="1" applyBorder="1" applyAlignment="1">
      <alignment wrapText="1"/>
    </xf>
    <xf numFmtId="164" fontId="1" fillId="9" borderId="0" xfId="0" applyNumberFormat="1" applyFont="1" applyFill="1" applyBorder="1"/>
    <xf numFmtId="166" fontId="4" fillId="9" borderId="0" xfId="0" applyNumberFormat="1" applyFont="1" applyFill="1" applyBorder="1"/>
    <xf numFmtId="166" fontId="3" fillId="9" borderId="0" xfId="0" applyNumberFormat="1" applyFont="1" applyFill="1" applyBorder="1"/>
    <xf numFmtId="166" fontId="5" fillId="9" borderId="0" xfId="0" applyNumberFormat="1" applyFont="1" applyFill="1" applyBorder="1"/>
    <xf numFmtId="0" fontId="61" fillId="0" borderId="3" xfId="0" applyFont="1" applyFill="1" applyBorder="1" applyAlignment="1">
      <alignment horizontal="center"/>
    </xf>
    <xf numFmtId="165" fontId="55" fillId="0" borderId="2" xfId="0" applyNumberFormat="1" applyFont="1" applyFill="1" applyBorder="1"/>
    <xf numFmtId="167" fontId="1" fillId="0" borderId="0" xfId="0" applyNumberFormat="1" applyFont="1" applyFill="1" applyBorder="1"/>
    <xf numFmtId="167" fontId="1" fillId="0" borderId="2" xfId="0" applyNumberFormat="1" applyFont="1" applyFill="1" applyBorder="1"/>
    <xf numFmtId="164" fontId="1" fillId="12" borderId="0" xfId="0" applyNumberFormat="1" applyFont="1" applyFill="1" applyAlignment="1"/>
    <xf numFmtId="7" fontId="1" fillId="0" borderId="0" xfId="0" applyNumberFormat="1" applyFont="1" applyFill="1" applyBorder="1"/>
    <xf numFmtId="167" fontId="67" fillId="12" borderId="0" xfId="0" applyNumberFormat="1" applyFont="1" applyFill="1" applyAlignment="1">
      <alignment horizontal="center" wrapText="1"/>
    </xf>
    <xf numFmtId="164" fontId="1" fillId="0" borderId="0" xfId="0" applyNumberFormat="1" applyFont="1" applyAlignment="1"/>
    <xf numFmtId="0" fontId="1" fillId="0" borderId="27" xfId="0" applyFont="1" applyFill="1" applyBorder="1" applyAlignment="1">
      <alignment horizontal="center"/>
    </xf>
    <xf numFmtId="0" fontId="25" fillId="11" borderId="3" xfId="0" applyFont="1" applyFill="1" applyBorder="1" applyAlignment="1">
      <alignment horizontal="center"/>
    </xf>
    <xf numFmtId="0" fontId="49" fillId="11" borderId="3" xfId="0" applyFont="1" applyFill="1" applyBorder="1" applyAlignment="1">
      <alignment horizontal="center"/>
    </xf>
    <xf numFmtId="16" fontId="2" fillId="0" borderId="2" xfId="0" applyNumberFormat="1" applyFont="1" applyFill="1" applyBorder="1" applyAlignment="1">
      <alignment horizontal="left" wrapText="1"/>
    </xf>
    <xf numFmtId="0" fontId="2" fillId="18" borderId="3" xfId="0" applyFont="1" applyFill="1" applyBorder="1" applyAlignment="1">
      <alignment horizontal="center"/>
    </xf>
    <xf numFmtId="44" fontId="2" fillId="0" borderId="3" xfId="1" applyFont="1" applyFill="1" applyBorder="1" applyAlignment="1">
      <alignment horizontal="center" wrapText="1"/>
    </xf>
    <xf numFmtId="0" fontId="49" fillId="15" borderId="3" xfId="0" applyFont="1" applyFill="1" applyBorder="1" applyAlignment="1">
      <alignment horizontal="center"/>
    </xf>
    <xf numFmtId="0" fontId="25" fillId="15" borderId="3" xfId="0" applyFont="1" applyFill="1" applyBorder="1" applyAlignment="1">
      <alignment horizontal="center"/>
    </xf>
    <xf numFmtId="14" fontId="1" fillId="0" borderId="2" xfId="0" applyNumberFormat="1" applyFont="1" applyBorder="1"/>
    <xf numFmtId="0" fontId="58" fillId="15" borderId="3" xfId="0" applyFont="1" applyFill="1" applyBorder="1" applyAlignment="1">
      <alignment horizontal="center"/>
    </xf>
    <xf numFmtId="0" fontId="61" fillId="11" borderId="3" xfId="0" applyFont="1" applyFill="1" applyBorder="1" applyAlignment="1">
      <alignment horizontal="center"/>
    </xf>
    <xf numFmtId="0" fontId="34" fillId="11" borderId="3" xfId="0" applyFont="1" applyFill="1" applyBorder="1" applyAlignment="1">
      <alignment horizontal="center"/>
    </xf>
    <xf numFmtId="166" fontId="77" fillId="0" borderId="0" xfId="0" applyNumberFormat="1" applyFont="1" applyFill="1" applyBorder="1"/>
    <xf numFmtId="0" fontId="61" fillId="7" borderId="3" xfId="0" applyFont="1" applyFill="1" applyBorder="1" applyAlignment="1">
      <alignment horizontal="center"/>
    </xf>
    <xf numFmtId="0" fontId="9" fillId="0" borderId="2" xfId="0" applyFont="1" applyFill="1" applyBorder="1"/>
    <xf numFmtId="164" fontId="4" fillId="0" borderId="0" xfId="0" applyNumberFormat="1" applyFont="1" applyFill="1" applyBorder="1"/>
    <xf numFmtId="164" fontId="3" fillId="0" borderId="0" xfId="0" applyNumberFormat="1" applyFont="1" applyFill="1" applyBorder="1"/>
    <xf numFmtId="164" fontId="7" fillId="0" borderId="0" xfId="0" applyNumberFormat="1" applyFont="1" applyFill="1" applyBorder="1"/>
    <xf numFmtId="164" fontId="20" fillId="0" borderId="0" xfId="0" applyNumberFormat="1" applyFont="1" applyFill="1" applyBorder="1"/>
    <xf numFmtId="164" fontId="1" fillId="0" borderId="8" xfId="0" applyNumberFormat="1" applyFont="1" applyFill="1" applyBorder="1"/>
    <xf numFmtId="164" fontId="3" fillId="19" borderId="0" xfId="0" applyNumberFormat="1" applyFont="1" applyFill="1" applyBorder="1"/>
    <xf numFmtId="164" fontId="21" fillId="0" borderId="0" xfId="0" applyNumberFormat="1" applyFont="1" applyFill="1" applyBorder="1"/>
    <xf numFmtId="164" fontId="3" fillId="0" borderId="0" xfId="0" applyNumberFormat="1" applyFont="1" applyFill="1" applyBorder="1" applyAlignment="1">
      <alignment wrapText="1"/>
    </xf>
    <xf numFmtId="166" fontId="3" fillId="2" borderId="0" xfId="0" applyNumberFormat="1" applyFont="1" applyFill="1" applyBorder="1" applyAlignment="1">
      <alignment wrapText="1"/>
    </xf>
    <xf numFmtId="164" fontId="3" fillId="2" borderId="0" xfId="0" applyNumberFormat="1" applyFont="1" applyFill="1" applyBorder="1" applyAlignment="1">
      <alignment wrapText="1"/>
    </xf>
    <xf numFmtId="166" fontId="7" fillId="0" borderId="0" xfId="0" applyNumberFormat="1" applyFont="1" applyFill="1" applyBorder="1" applyAlignment="1">
      <alignment wrapText="1"/>
    </xf>
    <xf numFmtId="0" fontId="2" fillId="11" borderId="2" xfId="0" applyFont="1" applyFill="1" applyBorder="1"/>
    <xf numFmtId="165" fontId="2" fillId="11" borderId="3" xfId="0" applyNumberFormat="1" applyFont="1" applyFill="1" applyBorder="1"/>
    <xf numFmtId="165" fontId="1" fillId="0" borderId="3" xfId="0" applyNumberFormat="1" applyFont="1" applyBorder="1"/>
    <xf numFmtId="0" fontId="79" fillId="0" borderId="3" xfId="0" applyFont="1" applyFill="1" applyBorder="1" applyAlignment="1">
      <alignment horizontal="center"/>
    </xf>
    <xf numFmtId="0" fontId="40" fillId="0" borderId="3" xfId="0" applyFont="1" applyFill="1" applyBorder="1" applyAlignment="1">
      <alignment horizontal="center"/>
    </xf>
    <xf numFmtId="165" fontId="5" fillId="0" borderId="2" xfId="0" applyNumberFormat="1" applyFont="1" applyFill="1" applyBorder="1"/>
    <xf numFmtId="165" fontId="6" fillId="0" borderId="2" xfId="0" applyNumberFormat="1" applyFont="1" applyFill="1" applyBorder="1"/>
    <xf numFmtId="164" fontId="8" fillId="0" borderId="0" xfId="0" applyNumberFormat="1" applyFont="1" applyFill="1" applyBorder="1"/>
    <xf numFmtId="0" fontId="80" fillId="0" borderId="2" xfId="0" applyFont="1" applyBorder="1"/>
    <xf numFmtId="165" fontId="80" fillId="0" borderId="3" xfId="0" applyNumberFormat="1" applyFont="1" applyBorder="1"/>
    <xf numFmtId="165" fontId="52" fillId="4" borderId="0" xfId="0" applyNumberFormat="1" applyFont="1" applyFill="1" applyBorder="1"/>
    <xf numFmtId="0" fontId="81" fillId="0" borderId="3" xfId="0" applyFont="1" applyFill="1" applyBorder="1" applyAlignment="1">
      <alignment horizontal="center"/>
    </xf>
    <xf numFmtId="167" fontId="2" fillId="0" borderId="3" xfId="0" applyNumberFormat="1" applyFont="1" applyFill="1" applyBorder="1"/>
    <xf numFmtId="164" fontId="2" fillId="0" borderId="0" xfId="0" applyNumberFormat="1" applyFont="1" applyFill="1" applyBorder="1"/>
    <xf numFmtId="164" fontId="1" fillId="0" borderId="5" xfId="0" applyNumberFormat="1" applyFont="1" applyBorder="1" applyAlignment="1"/>
    <xf numFmtId="7" fontId="1" fillId="0" borderId="21" xfId="0" applyNumberFormat="1" applyFont="1" applyFill="1" applyBorder="1"/>
    <xf numFmtId="0" fontId="82" fillId="0" borderId="0" xfId="0" applyFont="1" applyFill="1" applyBorder="1"/>
    <xf numFmtId="167" fontId="1" fillId="13" borderId="7" xfId="0" applyNumberFormat="1" applyFont="1" applyFill="1" applyBorder="1" applyAlignment="1">
      <alignment horizontal="center" wrapText="1"/>
    </xf>
    <xf numFmtId="0" fontId="82" fillId="0" borderId="0" xfId="0" applyFont="1" applyFill="1" applyBorder="1" applyAlignment="1">
      <alignment horizontal="center"/>
    </xf>
    <xf numFmtId="0" fontId="2" fillId="0" borderId="19" xfId="0" applyFont="1" applyBorder="1"/>
    <xf numFmtId="165" fontId="2" fillId="0" borderId="19" xfId="0" applyNumberFormat="1" applyFont="1" applyBorder="1"/>
    <xf numFmtId="164" fontId="14" fillId="0" borderId="0" xfId="0" applyNumberFormat="1" applyFont="1" applyFill="1" applyBorder="1"/>
    <xf numFmtId="165" fontId="11" fillId="4" borderId="0" xfId="0" applyNumberFormat="1" applyFont="1" applyFill="1" applyBorder="1"/>
    <xf numFmtId="164" fontId="3" fillId="2" borderId="0" xfId="0" applyNumberFormat="1" applyFont="1" applyFill="1" applyBorder="1"/>
    <xf numFmtId="166" fontId="4" fillId="0" borderId="2" xfId="0" applyNumberFormat="1" applyFont="1" applyFill="1" applyBorder="1" applyAlignment="1">
      <alignment horizontal="center"/>
    </xf>
    <xf numFmtId="0" fontId="2" fillId="0" borderId="19" xfId="0" applyFont="1" applyFill="1" applyBorder="1"/>
    <xf numFmtId="0" fontId="2" fillId="20" borderId="2" xfId="0" applyFont="1" applyFill="1" applyBorder="1"/>
    <xf numFmtId="164" fontId="3" fillId="19" borderId="0" xfId="0" applyNumberFormat="1" applyFont="1" applyFill="1" applyBorder="1" applyAlignment="1">
      <alignment wrapText="1"/>
    </xf>
    <xf numFmtId="0" fontId="65" fillId="0" borderId="2" xfId="0" applyFont="1" applyBorder="1"/>
    <xf numFmtId="164" fontId="5" fillId="0" borderId="0" xfId="0" applyNumberFormat="1" applyFont="1" applyFill="1" applyBorder="1"/>
    <xf numFmtId="0" fontId="2" fillId="11" borderId="19" xfId="0" applyFont="1" applyFill="1" applyBorder="1"/>
    <xf numFmtId="164" fontId="7" fillId="2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7" fillId="5" borderId="0" xfId="0" applyNumberFormat="1" applyFont="1" applyFill="1" applyBorder="1"/>
    <xf numFmtId="164" fontId="3" fillId="5" borderId="0" xfId="0" applyNumberFormat="1" applyFont="1" applyFill="1" applyBorder="1"/>
    <xf numFmtId="165" fontId="2" fillId="4" borderId="2" xfId="0" applyNumberFormat="1" applyFont="1" applyFill="1" applyBorder="1"/>
    <xf numFmtId="0" fontId="1" fillId="0" borderId="19" xfId="0" applyFont="1" applyBorder="1"/>
    <xf numFmtId="164" fontId="7" fillId="2" borderId="0" xfId="0" applyNumberFormat="1" applyFont="1" applyFill="1" applyBorder="1" applyAlignment="1"/>
    <xf numFmtId="164" fontId="3" fillId="7" borderId="0" xfId="0" applyNumberFormat="1" applyFont="1" applyFill="1" applyBorder="1"/>
    <xf numFmtId="164" fontId="3" fillId="21" borderId="0" xfId="0" applyNumberFormat="1" applyFont="1" applyFill="1" applyBorder="1"/>
    <xf numFmtId="0" fontId="22" fillId="0" borderId="19" xfId="0" applyFont="1" applyBorder="1"/>
    <xf numFmtId="0" fontId="22" fillId="0" borderId="19" xfId="0" applyFont="1" applyFill="1" applyBorder="1"/>
    <xf numFmtId="164" fontId="7" fillId="2" borderId="0" xfId="0" applyNumberFormat="1" applyFont="1" applyFill="1" applyBorder="1" applyAlignment="1">
      <alignment wrapText="1"/>
    </xf>
    <xf numFmtId="166" fontId="1" fillId="20" borderId="8" xfId="0" applyNumberFormat="1" applyFont="1" applyFill="1" applyBorder="1" applyAlignment="1">
      <alignment horizontal="center"/>
    </xf>
    <xf numFmtId="0" fontId="61" fillId="20" borderId="3" xfId="0" applyFont="1" applyFill="1" applyBorder="1" applyAlignment="1">
      <alignment horizontal="center"/>
    </xf>
    <xf numFmtId="0" fontId="34" fillId="20" borderId="3" xfId="0" applyFont="1" applyFill="1" applyBorder="1" applyAlignment="1">
      <alignment horizontal="center"/>
    </xf>
    <xf numFmtId="166" fontId="1" fillId="20" borderId="2" xfId="0" applyNumberFormat="1" applyFont="1" applyFill="1" applyBorder="1" applyAlignment="1">
      <alignment horizontal="center"/>
    </xf>
    <xf numFmtId="0" fontId="1" fillId="0" borderId="8" xfId="0" applyFont="1" applyBorder="1"/>
    <xf numFmtId="0" fontId="1" fillId="0" borderId="21" xfId="0" applyFont="1" applyBorder="1"/>
    <xf numFmtId="165" fontId="82" fillId="0" borderId="0" xfId="0" applyNumberFormat="1" applyFont="1" applyFill="1" applyBorder="1"/>
    <xf numFmtId="7" fontId="82" fillId="0" borderId="0" xfId="0" applyNumberFormat="1" applyFont="1" applyFill="1" applyBorder="1"/>
    <xf numFmtId="167" fontId="1" fillId="12" borderId="10" xfId="0" applyNumberFormat="1" applyFont="1" applyFill="1" applyBorder="1"/>
    <xf numFmtId="167" fontId="1" fillId="12" borderId="14" xfId="0" applyNumberFormat="1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7" fontId="2" fillId="0" borderId="3" xfId="0" applyNumberFormat="1" applyFont="1" applyBorder="1"/>
    <xf numFmtId="164" fontId="12" fillId="0" borderId="2" xfId="0" applyNumberFormat="1" applyFont="1" applyFill="1" applyBorder="1" applyAlignment="1">
      <alignment horizontal="center"/>
    </xf>
    <xf numFmtId="167" fontId="6" fillId="0" borderId="3" xfId="0" applyNumberFormat="1" applyFont="1" applyBorder="1"/>
    <xf numFmtId="164" fontId="1" fillId="0" borderId="6" xfId="0" applyNumberFormat="1" applyFont="1" applyFill="1" applyBorder="1" applyAlignment="1">
      <alignment horizontal="center"/>
    </xf>
    <xf numFmtId="164" fontId="60" fillId="0" borderId="2" xfId="0" applyNumberFormat="1" applyFont="1" applyFill="1" applyBorder="1" applyAlignment="1">
      <alignment horizontal="center"/>
    </xf>
    <xf numFmtId="164" fontId="5" fillId="0" borderId="2" xfId="0" applyNumberFormat="1" applyFont="1" applyFill="1" applyBorder="1"/>
    <xf numFmtId="167" fontId="1" fillId="0" borderId="3" xfId="0" applyNumberFormat="1" applyFont="1" applyBorder="1"/>
    <xf numFmtId="164" fontId="1" fillId="0" borderId="21" xfId="0" applyNumberFormat="1" applyFont="1" applyFill="1" applyBorder="1" applyAlignment="1">
      <alignment horizontal="center"/>
    </xf>
    <xf numFmtId="164" fontId="52" fillId="0" borderId="0" xfId="0" applyNumberFormat="1" applyFont="1" applyFill="1" applyBorder="1"/>
    <xf numFmtId="164" fontId="9" fillId="0" borderId="0" xfId="0" applyNumberFormat="1" applyFont="1" applyFill="1" applyBorder="1"/>
    <xf numFmtId="164" fontId="53" fillId="0" borderId="0" xfId="0" applyNumberFormat="1" applyFont="1" applyFill="1" applyBorder="1"/>
    <xf numFmtId="164" fontId="54" fillId="0" borderId="0" xfId="0" applyNumberFormat="1" applyFont="1" applyFill="1" applyBorder="1"/>
    <xf numFmtId="165" fontId="6" fillId="0" borderId="2" xfId="0" applyNumberFormat="1" applyFont="1" applyBorder="1"/>
    <xf numFmtId="164" fontId="1" fillId="0" borderId="8" xfId="0" applyNumberFormat="1" applyFont="1" applyFill="1" applyBorder="1" applyAlignment="1">
      <alignment horizontal="center"/>
    </xf>
    <xf numFmtId="164" fontId="9" fillId="2" borderId="0" xfId="0" applyNumberFormat="1" applyFont="1" applyFill="1" applyBorder="1"/>
    <xf numFmtId="164" fontId="2" fillId="9" borderId="0" xfId="0" applyNumberFormat="1" applyFont="1" applyFill="1" applyBorder="1"/>
    <xf numFmtId="164" fontId="9" fillId="0" borderId="0" xfId="0" applyNumberFormat="1" applyFont="1" applyFill="1" applyBorder="1" applyAlignment="1">
      <alignment wrapText="1"/>
    </xf>
    <xf numFmtId="164" fontId="59" fillId="0" borderId="0" xfId="0" applyNumberFormat="1" applyFont="1" applyFill="1" applyBorder="1"/>
    <xf numFmtId="0" fontId="2" fillId="0" borderId="18" xfId="0" applyFont="1" applyBorder="1"/>
    <xf numFmtId="165" fontId="2" fillId="0" borderId="18" xfId="0" applyNumberFormat="1" applyFont="1" applyBorder="1"/>
    <xf numFmtId="164" fontId="3" fillId="21" borderId="0" xfId="0" applyNumberFormat="1" applyFont="1" applyFill="1" applyBorder="1" applyAlignment="1">
      <alignment wrapText="1"/>
    </xf>
    <xf numFmtId="164" fontId="1" fillId="0" borderId="1" xfId="0" applyNumberFormat="1" applyFont="1" applyFill="1" applyBorder="1" applyAlignment="1">
      <alignment horizontal="center"/>
    </xf>
    <xf numFmtId="164" fontId="3" fillId="22" borderId="0" xfId="0" applyNumberFormat="1" applyFont="1" applyFill="1" applyBorder="1" applyAlignment="1">
      <alignment wrapText="1"/>
    </xf>
    <xf numFmtId="164" fontId="14" fillId="10" borderId="0" xfId="0" applyNumberFormat="1" applyFont="1" applyFill="1" applyBorder="1" applyAlignment="1"/>
    <xf numFmtId="0" fontId="2" fillId="0" borderId="18" xfId="0" applyFont="1" applyFill="1" applyBorder="1"/>
    <xf numFmtId="164" fontId="4" fillId="0" borderId="2" xfId="0" applyNumberFormat="1" applyFont="1" applyFill="1" applyBorder="1" applyAlignment="1">
      <alignment horizontal="center"/>
    </xf>
    <xf numFmtId="0" fontId="83" fillId="0" borderId="2" xfId="0" applyFont="1" applyFill="1" applyBorder="1" applyAlignment="1">
      <alignment horizontal="center"/>
    </xf>
    <xf numFmtId="164" fontId="7" fillId="19" borderId="0" xfId="0" applyNumberFormat="1" applyFont="1" applyFill="1" applyBorder="1" applyAlignment="1">
      <alignment wrapText="1"/>
    </xf>
    <xf numFmtId="0" fontId="1" fillId="0" borderId="28" xfId="0" applyFont="1" applyBorder="1"/>
    <xf numFmtId="0" fontId="1" fillId="0" borderId="23" xfId="0" applyFont="1" applyBorder="1"/>
    <xf numFmtId="0" fontId="1" fillId="4" borderId="0" xfId="0" applyFont="1" applyFill="1"/>
    <xf numFmtId="164" fontId="1" fillId="0" borderId="0" xfId="0" applyNumberFormat="1" applyFont="1" applyAlignment="1">
      <alignment horizontal="center"/>
    </xf>
    <xf numFmtId="164" fontId="1" fillId="12" borderId="0" xfId="0" applyNumberFormat="1" applyFont="1" applyFill="1" applyAlignment="1">
      <alignment horizontal="center"/>
    </xf>
    <xf numFmtId="0" fontId="1" fillId="12" borderId="0" xfId="0" applyFont="1" applyFill="1" applyBorder="1"/>
    <xf numFmtId="166" fontId="1" fillId="0" borderId="7" xfId="0" applyNumberFormat="1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/>
    </xf>
    <xf numFmtId="16" fontId="7" fillId="0" borderId="0" xfId="0" applyNumberFormat="1" applyFont="1" applyFill="1" applyBorder="1" applyAlignment="1">
      <alignment wrapText="1"/>
    </xf>
    <xf numFmtId="16" fontId="3" fillId="10" borderId="0" xfId="0" applyNumberFormat="1" applyFont="1" applyFill="1" applyBorder="1"/>
    <xf numFmtId="0" fontId="4" fillId="0" borderId="0" xfId="0" applyFont="1" applyFill="1" applyBorder="1"/>
    <xf numFmtId="16" fontId="7" fillId="0" borderId="0" xfId="0" applyNumberFormat="1" applyFont="1" applyFill="1" applyBorder="1" applyAlignment="1">
      <alignment horizontal="left" indent="1"/>
    </xf>
    <xf numFmtId="0" fontId="3" fillId="0" borderId="0" xfId="0" applyFont="1" applyFill="1" applyBorder="1"/>
    <xf numFmtId="166" fontId="1" fillId="0" borderId="6" xfId="0" applyNumberFormat="1" applyFont="1" applyFill="1" applyBorder="1" applyAlignment="1">
      <alignment horizontal="center"/>
    </xf>
    <xf numFmtId="16" fontId="20" fillId="0" borderId="0" xfId="0" applyNumberFormat="1" applyFont="1" applyFill="1" applyBorder="1"/>
    <xf numFmtId="16" fontId="20" fillId="0" borderId="0" xfId="0" applyNumberFormat="1" applyFont="1" applyFill="1" applyBorder="1" applyAlignment="1">
      <alignment wrapText="1"/>
    </xf>
    <xf numFmtId="0" fontId="84" fillId="0" borderId="2" xfId="0" applyFont="1" applyFill="1" applyBorder="1" applyAlignment="1">
      <alignment horizontal="center"/>
    </xf>
    <xf numFmtId="0" fontId="85" fillId="0" borderId="3" xfId="0" applyFont="1" applyFill="1" applyBorder="1" applyAlignment="1">
      <alignment horizontal="center"/>
    </xf>
    <xf numFmtId="16" fontId="14" fillId="0" borderId="0" xfId="0" applyNumberFormat="1" applyFont="1" applyFill="1" applyBorder="1"/>
    <xf numFmtId="166" fontId="1" fillId="0" borderId="1" xfId="0" applyNumberFormat="1" applyFont="1" applyFill="1" applyBorder="1" applyAlignment="1">
      <alignment horizontal="center"/>
    </xf>
    <xf numFmtId="0" fontId="84" fillId="20" borderId="2" xfId="0" applyFont="1" applyFill="1" applyBorder="1" applyAlignment="1">
      <alignment horizontal="center"/>
    </xf>
    <xf numFmtId="0" fontId="85" fillId="20" borderId="3" xfId="0" applyFont="1" applyFill="1" applyBorder="1" applyAlignment="1">
      <alignment horizontal="center"/>
    </xf>
    <xf numFmtId="166" fontId="1" fillId="18" borderId="2" xfId="0" applyNumberFormat="1" applyFont="1" applyFill="1" applyBorder="1" applyAlignment="1">
      <alignment horizontal="center"/>
    </xf>
    <xf numFmtId="0" fontId="84" fillId="18" borderId="2" xfId="0" applyFont="1" applyFill="1" applyBorder="1" applyAlignment="1">
      <alignment horizontal="center"/>
    </xf>
    <xf numFmtId="0" fontId="85" fillId="18" borderId="3" xfId="0" applyFont="1" applyFill="1" applyBorder="1" applyAlignment="1">
      <alignment horizontal="center"/>
    </xf>
    <xf numFmtId="0" fontId="2" fillId="2" borderId="19" xfId="0" applyFont="1" applyFill="1" applyBorder="1"/>
    <xf numFmtId="0" fontId="21" fillId="0" borderId="0" xfId="0" applyFont="1" applyFill="1" applyBorder="1"/>
    <xf numFmtId="0" fontId="2" fillId="0" borderId="8" xfId="0" applyFont="1" applyBorder="1"/>
    <xf numFmtId="0" fontId="2" fillId="0" borderId="21" xfId="0" applyFont="1" applyBorder="1"/>
    <xf numFmtId="7" fontId="1" fillId="0" borderId="0" xfId="0" applyNumberFormat="1" applyFont="1" applyBorder="1"/>
    <xf numFmtId="166" fontId="1" fillId="20" borderId="0" xfId="0" applyNumberFormat="1" applyFont="1" applyFill="1" applyBorder="1" applyAlignment="1">
      <alignment horizontal="center"/>
    </xf>
    <xf numFmtId="166" fontId="1" fillId="18" borderId="0" xfId="0" applyNumberFormat="1" applyFont="1" applyFill="1" applyBorder="1" applyAlignment="1">
      <alignment horizontal="center"/>
    </xf>
    <xf numFmtId="0" fontId="84" fillId="0" borderId="3" xfId="0" applyFont="1" applyFill="1" applyBorder="1" applyAlignment="1">
      <alignment horizontal="center"/>
    </xf>
    <xf numFmtId="0" fontId="84" fillId="18" borderId="3" xfId="0" applyFont="1" applyFill="1" applyBorder="1" applyAlignment="1">
      <alignment horizontal="center"/>
    </xf>
    <xf numFmtId="0" fontId="84" fillId="20" borderId="3" xfId="0" applyFont="1" applyFill="1" applyBorder="1" applyAlignment="1">
      <alignment horizontal="center"/>
    </xf>
    <xf numFmtId="0" fontId="2" fillId="0" borderId="28" xfId="0" applyFont="1" applyBorder="1"/>
    <xf numFmtId="0" fontId="2" fillId="0" borderId="23" xfId="0" applyFont="1" applyBorder="1"/>
    <xf numFmtId="16" fontId="1" fillId="2" borderId="0" xfId="0" applyNumberFormat="1" applyFont="1" applyFill="1" applyBorder="1"/>
    <xf numFmtId="16" fontId="4" fillId="0" borderId="0" xfId="0" applyNumberFormat="1" applyFont="1" applyFill="1" applyBorder="1" applyAlignment="1">
      <alignment wrapText="1"/>
    </xf>
    <xf numFmtId="0" fontId="84" fillId="0" borderId="0" xfId="0" applyFont="1" applyFill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4" fontId="4" fillId="0" borderId="8" xfId="0" applyNumberFormat="1" applyFont="1" applyFill="1" applyBorder="1" applyAlignment="1">
      <alignment horizontal="center"/>
    </xf>
    <xf numFmtId="0" fontId="83" fillId="0" borderId="3" xfId="0" applyFont="1" applyFill="1" applyBorder="1" applyAlignment="1">
      <alignment horizontal="center"/>
    </xf>
    <xf numFmtId="0" fontId="1" fillId="0" borderId="18" xfId="0" applyFont="1" applyBorder="1"/>
    <xf numFmtId="166" fontId="4" fillId="0" borderId="8" xfId="0" applyNumberFormat="1" applyFont="1" applyFill="1" applyBorder="1" applyAlignment="1">
      <alignment horizontal="center"/>
    </xf>
    <xf numFmtId="0" fontId="61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165" fontId="86" fillId="0" borderId="3" xfId="0" applyNumberFormat="1" applyFont="1" applyBorder="1"/>
    <xf numFmtId="0" fontId="86" fillId="0" borderId="2" xfId="0" applyFont="1" applyBorder="1"/>
    <xf numFmtId="0" fontId="79" fillId="0" borderId="2" xfId="0" applyFont="1" applyFill="1" applyBorder="1" applyAlignment="1">
      <alignment horizontal="center"/>
    </xf>
    <xf numFmtId="165" fontId="2" fillId="0" borderId="23" xfId="0" applyNumberFormat="1" applyFont="1" applyFill="1" applyBorder="1"/>
    <xf numFmtId="7" fontId="78" fillId="0" borderId="2" xfId="0" applyNumberFormat="1" applyFont="1" applyFill="1" applyBorder="1"/>
    <xf numFmtId="0" fontId="1" fillId="0" borderId="20" xfId="0" applyFont="1" applyFill="1" applyBorder="1"/>
    <xf numFmtId="0" fontId="86" fillId="0" borderId="2" xfId="0" applyFont="1" applyFill="1" applyBorder="1"/>
    <xf numFmtId="166" fontId="3" fillId="0" borderId="0" xfId="0" applyNumberFormat="1" applyFont="1" applyFill="1" applyBorder="1" applyAlignment="1">
      <alignment horizontal="left" wrapText="1"/>
    </xf>
    <xf numFmtId="164" fontId="0" fillId="0" borderId="0" xfId="0" applyNumberFormat="1" applyFont="1" applyFill="1" applyBorder="1"/>
    <xf numFmtId="0" fontId="2" fillId="6" borderId="3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166" fontId="4" fillId="0" borderId="8" xfId="0" applyNumberFormat="1" applyFont="1" applyFill="1" applyBorder="1"/>
    <xf numFmtId="165" fontId="4" fillId="0" borderId="8" xfId="0" applyNumberFormat="1" applyFont="1" applyFill="1" applyBorder="1"/>
    <xf numFmtId="165" fontId="1" fillId="0" borderId="8" xfId="0" applyNumberFormat="1" applyFont="1" applyFill="1" applyBorder="1"/>
    <xf numFmtId="165" fontId="1" fillId="11" borderId="0" xfId="0" applyNumberFormat="1" applyFont="1" applyFill="1" applyBorder="1"/>
    <xf numFmtId="165" fontId="2" fillId="11" borderId="0" xfId="0" applyNumberFormat="1" applyFont="1" applyFill="1" applyBorder="1"/>
    <xf numFmtId="165" fontId="55" fillId="11" borderId="3" xfId="0" applyNumberFormat="1" applyFont="1" applyFill="1" applyBorder="1"/>
    <xf numFmtId="165" fontId="55" fillId="11" borderId="0" xfId="0" applyNumberFormat="1" applyFont="1" applyFill="1" applyBorder="1"/>
    <xf numFmtId="165" fontId="52" fillId="11" borderId="0" xfId="0" applyNumberFormat="1" applyFont="1" applyFill="1" applyBorder="1"/>
    <xf numFmtId="165" fontId="4" fillId="11" borderId="0" xfId="0" applyNumberFormat="1" applyFont="1" applyFill="1" applyBorder="1"/>
    <xf numFmtId="0" fontId="72" fillId="0" borderId="2" xfId="0" applyFont="1" applyBorder="1"/>
    <xf numFmtId="0" fontId="55" fillId="0" borderId="0" xfId="0" applyFont="1" applyFill="1" applyBorder="1"/>
    <xf numFmtId="166" fontId="0" fillId="0" borderId="0" xfId="0" applyNumberFormat="1" applyFont="1" applyFill="1" applyBorder="1"/>
    <xf numFmtId="14" fontId="74" fillId="0" borderId="2" xfId="0" applyNumberFormat="1" applyFont="1" applyFill="1" applyBorder="1"/>
    <xf numFmtId="165" fontId="86" fillId="0" borderId="0" xfId="0" applyNumberFormat="1" applyFont="1" applyFill="1" applyBorder="1"/>
    <xf numFmtId="165" fontId="87" fillId="11" borderId="3" xfId="0" applyNumberFormat="1" applyFont="1" applyFill="1" applyBorder="1"/>
    <xf numFmtId="0" fontId="1" fillId="0" borderId="0" xfId="0" applyFont="1" applyBorder="1" applyAlignment="1">
      <alignment horizontal="center"/>
    </xf>
    <xf numFmtId="44" fontId="1" fillId="0" borderId="0" xfId="1" applyFont="1" applyBorder="1"/>
    <xf numFmtId="0" fontId="1" fillId="0" borderId="0" xfId="0" applyFont="1" applyBorder="1" applyAlignment="1">
      <alignment horizontal="left"/>
    </xf>
    <xf numFmtId="44" fontId="1" fillId="0" borderId="5" xfId="1" applyFont="1" applyFill="1" applyBorder="1" applyAlignment="1">
      <alignment horizontal="center"/>
    </xf>
    <xf numFmtId="44" fontId="55" fillId="0" borderId="3" xfId="1" applyFont="1" applyFill="1" applyBorder="1"/>
    <xf numFmtId="44" fontId="55" fillId="0" borderId="30" xfId="1" applyFont="1" applyFill="1" applyBorder="1"/>
    <xf numFmtId="44" fontId="2" fillId="0" borderId="3" xfId="1" applyFont="1" applyFill="1" applyBorder="1"/>
    <xf numFmtId="44" fontId="2" fillId="0" borderId="30" xfId="1" applyFont="1" applyFill="1" applyBorder="1"/>
    <xf numFmtId="44" fontId="55" fillId="0" borderId="22" xfId="1" applyFont="1" applyFill="1" applyBorder="1"/>
    <xf numFmtId="44" fontId="2" fillId="0" borderId="2" xfId="1" applyFont="1" applyFill="1" applyBorder="1"/>
    <xf numFmtId="44" fontId="55" fillId="0" borderId="0" xfId="1" applyFont="1" applyFill="1" applyBorder="1"/>
    <xf numFmtId="44" fontId="1" fillId="0" borderId="3" xfId="1" applyFont="1" applyFill="1" applyBorder="1"/>
    <xf numFmtId="44" fontId="1" fillId="0" borderId="0" xfId="1" applyFont="1" applyFill="1" applyBorder="1"/>
    <xf numFmtId="44" fontId="1" fillId="0" borderId="0" xfId="1" applyFont="1" applyFill="1"/>
    <xf numFmtId="44" fontId="2" fillId="0" borderId="22" xfId="1" applyFont="1" applyFill="1" applyBorder="1"/>
    <xf numFmtId="44" fontId="2" fillId="23" borderId="22" xfId="1" applyFont="1" applyFill="1" applyBorder="1"/>
    <xf numFmtId="44" fontId="55" fillId="23" borderId="22" xfId="1" applyFont="1" applyFill="1" applyBorder="1"/>
    <xf numFmtId="44" fontId="2" fillId="4" borderId="22" xfId="1" applyFont="1" applyFill="1" applyBorder="1"/>
    <xf numFmtId="44" fontId="55" fillId="4" borderId="22" xfId="1" applyFont="1" applyFill="1" applyBorder="1"/>
    <xf numFmtId="0" fontId="89" fillId="0" borderId="2" xfId="0" applyFont="1" applyFill="1" applyBorder="1"/>
    <xf numFmtId="14" fontId="12" fillId="0" borderId="2" xfId="0" applyNumberFormat="1" applyFont="1" applyFill="1" applyBorder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14" fontId="1" fillId="0" borderId="0" xfId="0" applyNumberFormat="1" applyFont="1" applyFill="1" applyBorder="1"/>
    <xf numFmtId="0" fontId="55" fillId="0" borderId="3" xfId="0" applyFont="1" applyFill="1" applyBorder="1"/>
    <xf numFmtId="44" fontId="55" fillId="0" borderId="2" xfId="1" applyFont="1" applyFill="1" applyBorder="1"/>
    <xf numFmtId="44" fontId="55" fillId="0" borderId="27" xfId="1" applyFont="1" applyFill="1" applyBorder="1"/>
    <xf numFmtId="44" fontId="55" fillId="4" borderId="21" xfId="1" applyFont="1" applyFill="1" applyBorder="1"/>
    <xf numFmtId="44" fontId="1" fillId="0" borderId="30" xfId="1" applyFont="1" applyFill="1" applyBorder="1"/>
    <xf numFmtId="44" fontId="1" fillId="4" borderId="22" xfId="1" applyFont="1" applyFill="1" applyBorder="1"/>
    <xf numFmtId="44" fontId="55" fillId="4" borderId="3" xfId="1" applyFont="1" applyFill="1" applyBorder="1"/>
    <xf numFmtId="44" fontId="2" fillId="4" borderId="3" xfId="1" applyFont="1" applyFill="1" applyBorder="1"/>
    <xf numFmtId="44" fontId="55" fillId="23" borderId="3" xfId="1" applyFont="1" applyFill="1" applyBorder="1"/>
    <xf numFmtId="44" fontId="2" fillId="23" borderId="3" xfId="1" applyFont="1" applyFill="1" applyBorder="1"/>
    <xf numFmtId="165" fontId="45" fillId="16" borderId="3" xfId="0" applyNumberFormat="1" applyFont="1" applyFill="1" applyBorder="1" applyAlignment="1">
      <alignment horizontal="center"/>
    </xf>
    <xf numFmtId="0" fontId="45" fillId="16" borderId="18" xfId="0" applyFont="1" applyFill="1" applyBorder="1" applyAlignment="1">
      <alignment horizontal="center"/>
    </xf>
    <xf numFmtId="0" fontId="45" fillId="16" borderId="19" xfId="0" applyFont="1" applyFill="1" applyBorder="1" applyAlignment="1">
      <alignment horizontal="center"/>
    </xf>
    <xf numFmtId="0" fontId="23" fillId="11" borderId="0" xfId="0" applyFont="1" applyFill="1" applyAlignment="1">
      <alignment horizontal="center"/>
    </xf>
    <xf numFmtId="0" fontId="26" fillId="12" borderId="6" xfId="0" applyFont="1" applyFill="1" applyBorder="1" applyAlignment="1">
      <alignment horizontal="center"/>
    </xf>
    <xf numFmtId="0" fontId="30" fillId="0" borderId="9" xfId="0" applyFont="1" applyFill="1" applyBorder="1" applyAlignment="1">
      <alignment horizontal="center"/>
    </xf>
    <xf numFmtId="165" fontId="26" fillId="0" borderId="10" xfId="0" applyNumberFormat="1" applyFont="1" applyBorder="1" applyAlignment="1">
      <alignment horizontal="center" vertical="center"/>
    </xf>
    <xf numFmtId="165" fontId="26" fillId="0" borderId="14" xfId="0" applyNumberFormat="1" applyFont="1" applyBorder="1" applyAlignment="1">
      <alignment horizontal="center" vertical="center"/>
    </xf>
    <xf numFmtId="165" fontId="26" fillId="0" borderId="12" xfId="0" applyNumberFormat="1" applyFont="1" applyBorder="1" applyAlignment="1">
      <alignment horizontal="center" vertical="center"/>
    </xf>
    <xf numFmtId="165" fontId="26" fillId="0" borderId="16" xfId="0" applyNumberFormat="1" applyFont="1" applyBorder="1" applyAlignment="1">
      <alignment horizontal="center" vertical="center"/>
    </xf>
    <xf numFmtId="165" fontId="26" fillId="0" borderId="13" xfId="0" applyNumberFormat="1" applyFont="1" applyBorder="1" applyAlignment="1">
      <alignment horizontal="center" vertical="center"/>
    </xf>
    <xf numFmtId="165" fontId="26" fillId="0" borderId="17" xfId="0" applyNumberFormat="1" applyFont="1" applyBorder="1" applyAlignment="1">
      <alignment horizontal="center" vertical="center"/>
    </xf>
    <xf numFmtId="0" fontId="18" fillId="11" borderId="18" xfId="0" applyFont="1" applyFill="1" applyBorder="1" applyAlignment="1">
      <alignment horizontal="center"/>
    </xf>
    <xf numFmtId="0" fontId="27" fillId="12" borderId="0" xfId="0" applyFont="1" applyFill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9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0" fontId="67" fillId="0" borderId="5" xfId="0" applyFont="1" applyBorder="1" applyAlignment="1">
      <alignment horizontal="center" wrapText="1"/>
    </xf>
    <xf numFmtId="14" fontId="1" fillId="0" borderId="3" xfId="0" applyNumberFormat="1" applyFont="1" applyFill="1" applyBorder="1"/>
    <xf numFmtId="44" fontId="2" fillId="0" borderId="20" xfId="1" applyFont="1" applyFill="1" applyBorder="1"/>
    <xf numFmtId="44" fontId="2" fillId="0" borderId="0" xfId="1" applyFont="1" applyFill="1" applyBorder="1"/>
    <xf numFmtId="44" fontId="55" fillId="0" borderId="29" xfId="1" applyFont="1" applyFill="1" applyBorder="1"/>
    <xf numFmtId="44" fontId="55" fillId="23" borderId="29" xfId="1" applyFont="1" applyFill="1" applyBorder="1"/>
    <xf numFmtId="44" fontId="55" fillId="23" borderId="20" xfId="1" applyFont="1" applyFill="1" applyBorder="1"/>
    <xf numFmtId="44" fontId="1" fillId="0" borderId="0" xfId="1" applyFont="1" applyBorder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31" xfId="0" applyFont="1" applyBorder="1"/>
    <xf numFmtId="0" fontId="1" fillId="0" borderId="32" xfId="0" applyFont="1" applyBorder="1"/>
    <xf numFmtId="0" fontId="1" fillId="0" borderId="32" xfId="0" applyFont="1" applyFill="1" applyBorder="1"/>
    <xf numFmtId="0" fontId="2" fillId="0" borderId="8" xfId="0" applyFont="1" applyFill="1" applyBorder="1"/>
    <xf numFmtId="0" fontId="1" fillId="0" borderId="24" xfId="0" applyFont="1" applyBorder="1"/>
    <xf numFmtId="0" fontId="1" fillId="0" borderId="33" xfId="0" applyFont="1" applyBorder="1"/>
    <xf numFmtId="0" fontId="1" fillId="0" borderId="34" xfId="0" applyFont="1" applyBorder="1"/>
    <xf numFmtId="0" fontId="1" fillId="0" borderId="25" xfId="0" applyFont="1" applyBorder="1"/>
    <xf numFmtId="0" fontId="55" fillId="0" borderId="8" xfId="0" applyFont="1" applyFill="1" applyBorder="1"/>
    <xf numFmtId="44" fontId="38" fillId="0" borderId="20" xfId="1" applyFont="1" applyFill="1" applyBorder="1"/>
    <xf numFmtId="0" fontId="90" fillId="0" borderId="0" xfId="0" applyFont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3249</xdr:row>
      <xdr:rowOff>85727</xdr:rowOff>
    </xdr:from>
    <xdr:to>
      <xdr:col>6</xdr:col>
      <xdr:colOff>504829</xdr:colOff>
      <xdr:row>3251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16249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3249</xdr:row>
      <xdr:rowOff>85727</xdr:rowOff>
    </xdr:from>
    <xdr:to>
      <xdr:col>6</xdr:col>
      <xdr:colOff>504829</xdr:colOff>
      <xdr:row>3251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16249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2534</xdr:row>
      <xdr:rowOff>28577</xdr:rowOff>
    </xdr:from>
    <xdr:to>
      <xdr:col>6</xdr:col>
      <xdr:colOff>200027</xdr:colOff>
      <xdr:row>2537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56532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2531</xdr:row>
      <xdr:rowOff>57150</xdr:rowOff>
    </xdr:from>
    <xdr:to>
      <xdr:col>4</xdr:col>
      <xdr:colOff>571504</xdr:colOff>
      <xdr:row>2533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59008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2531</xdr:row>
      <xdr:rowOff>29374</xdr:rowOff>
    </xdr:from>
    <xdr:to>
      <xdr:col>6</xdr:col>
      <xdr:colOff>457995</xdr:colOff>
      <xdr:row>2532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58437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2534</xdr:row>
      <xdr:rowOff>28577</xdr:rowOff>
    </xdr:from>
    <xdr:to>
      <xdr:col>6</xdr:col>
      <xdr:colOff>200027</xdr:colOff>
      <xdr:row>2537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56532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388619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388619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2546</xdr:row>
      <xdr:rowOff>85727</xdr:rowOff>
    </xdr:from>
    <xdr:to>
      <xdr:col>6</xdr:col>
      <xdr:colOff>504829</xdr:colOff>
      <xdr:row>2548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37601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2546</xdr:row>
      <xdr:rowOff>85727</xdr:rowOff>
    </xdr:from>
    <xdr:to>
      <xdr:col>6</xdr:col>
      <xdr:colOff>504829</xdr:colOff>
      <xdr:row>2548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37601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2631</xdr:row>
      <xdr:rowOff>85727</xdr:rowOff>
    </xdr:from>
    <xdr:to>
      <xdr:col>6</xdr:col>
      <xdr:colOff>504829</xdr:colOff>
      <xdr:row>2633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96478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2631</xdr:row>
      <xdr:rowOff>85727</xdr:rowOff>
    </xdr:from>
    <xdr:to>
      <xdr:col>6</xdr:col>
      <xdr:colOff>504829</xdr:colOff>
      <xdr:row>2633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96478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2715</xdr:row>
      <xdr:rowOff>85727</xdr:rowOff>
    </xdr:from>
    <xdr:to>
      <xdr:col>6</xdr:col>
      <xdr:colOff>504829</xdr:colOff>
      <xdr:row>2717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440105009"/>
          <a:ext cx="57626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2715</xdr:row>
      <xdr:rowOff>85727</xdr:rowOff>
    </xdr:from>
    <xdr:to>
      <xdr:col>6</xdr:col>
      <xdr:colOff>504829</xdr:colOff>
      <xdr:row>2717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440105009"/>
          <a:ext cx="57626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3187</xdr:row>
      <xdr:rowOff>85727</xdr:rowOff>
    </xdr:from>
    <xdr:to>
      <xdr:col>6</xdr:col>
      <xdr:colOff>504829</xdr:colOff>
      <xdr:row>3189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5192196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3187</xdr:row>
      <xdr:rowOff>85727</xdr:rowOff>
    </xdr:from>
    <xdr:to>
      <xdr:col>6</xdr:col>
      <xdr:colOff>504829</xdr:colOff>
      <xdr:row>3189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5192196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19050</xdr:colOff>
      <xdr:row>2400</xdr:row>
      <xdr:rowOff>57150</xdr:rowOff>
    </xdr:from>
    <xdr:to>
      <xdr:col>6</xdr:col>
      <xdr:colOff>152399</xdr:colOff>
      <xdr:row>2402</xdr:row>
      <xdr:rowOff>9525</xdr:rowOff>
    </xdr:to>
    <xdr:sp macro="" textlink="">
      <xdr:nvSpPr>
        <xdr:cNvPr id="4" name="3 Cerrar corchete"/>
        <xdr:cNvSpPr/>
      </xdr:nvSpPr>
      <xdr:spPr>
        <a:xfrm>
          <a:off x="4800600" y="388858125"/>
          <a:ext cx="1771649" cy="333375"/>
        </a:xfrm>
        <a:prstGeom prst="rightBracket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3017</xdr:row>
      <xdr:rowOff>85727</xdr:rowOff>
    </xdr:from>
    <xdr:to>
      <xdr:col>6</xdr:col>
      <xdr:colOff>504829</xdr:colOff>
      <xdr:row>3019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3884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3017</xdr:row>
      <xdr:rowOff>85727</xdr:rowOff>
    </xdr:from>
    <xdr:to>
      <xdr:col>6</xdr:col>
      <xdr:colOff>504829</xdr:colOff>
      <xdr:row>3019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3884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3014</xdr:row>
      <xdr:rowOff>85727</xdr:rowOff>
    </xdr:from>
    <xdr:to>
      <xdr:col>6</xdr:col>
      <xdr:colOff>504829</xdr:colOff>
      <xdr:row>3016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3027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3014</xdr:row>
      <xdr:rowOff>85727</xdr:rowOff>
    </xdr:from>
    <xdr:to>
      <xdr:col>6</xdr:col>
      <xdr:colOff>504829</xdr:colOff>
      <xdr:row>3016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3027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75070</xdr:colOff>
      <xdr:row>0</xdr:row>
      <xdr:rowOff>0</xdr:rowOff>
    </xdr:from>
    <xdr:ext cx="535659" cy="937629"/>
    <xdr:sp macro="" textlink="">
      <xdr:nvSpPr>
        <xdr:cNvPr id="2" name="1 Rectángulo"/>
        <xdr:cNvSpPr/>
      </xdr:nvSpPr>
      <xdr:spPr>
        <a:xfrm>
          <a:off x="8647570" y="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none" spc="0">
              <a:ln w="17780" cmpd="sng">
                <a:solidFill>
                  <a:srgbClr val="FFFFFF"/>
                </a:solidFill>
                <a:prstDash val="solid"/>
                <a:miter lim="800000"/>
              </a:ln>
              <a:gradFill rotWithShape="1">
                <a:gsLst>
                  <a:gs pos="0">
                    <a:srgbClr val="000000">
                      <a:tint val="92000"/>
                      <a:shade val="100000"/>
                      <a:satMod val="150000"/>
                    </a:srgbClr>
                  </a:gs>
                  <a:gs pos="49000">
                    <a:srgbClr val="000000">
                      <a:tint val="89000"/>
                      <a:shade val="90000"/>
                      <a:satMod val="150000"/>
                    </a:srgbClr>
                  </a:gs>
                  <a:gs pos="50000">
                    <a:srgbClr val="000000">
                      <a:tint val="100000"/>
                      <a:shade val="75000"/>
                      <a:satMod val="150000"/>
                    </a:srgbClr>
                  </a:gs>
                  <a:gs pos="95000">
                    <a:srgbClr val="000000">
                      <a:shade val="47000"/>
                      <a:satMod val="150000"/>
                    </a:srgbClr>
                  </a:gs>
                  <a:gs pos="100000">
                    <a:srgbClr val="000000">
                      <a:shade val="39000"/>
                      <a:satMod val="150000"/>
                    </a:srgbClr>
                  </a:gs>
                </a:gsLst>
                <a:lin ang="5400000"/>
              </a:gradFill>
              <a:effectLst>
                <a:outerShdw blurRad="50800" algn="tl" rotWithShape="0">
                  <a:srgbClr val="000000"/>
                </a:outerShdw>
              </a:effectLst>
            </a:rPr>
            <a:t>1</a:t>
          </a:r>
        </a:p>
      </xdr:txBody>
    </xdr:sp>
    <xdr:clientData/>
  </xdr:oneCellAnchor>
  <xdr:oneCellAnchor>
    <xdr:from>
      <xdr:col>8</xdr:col>
      <xdr:colOff>141744</xdr:colOff>
      <xdr:row>69</xdr:row>
      <xdr:rowOff>0</xdr:rowOff>
    </xdr:from>
    <xdr:ext cx="534532" cy="937629"/>
    <xdr:sp macro="" textlink="">
      <xdr:nvSpPr>
        <xdr:cNvPr id="3" name="2 Rectángulo"/>
        <xdr:cNvSpPr/>
      </xdr:nvSpPr>
      <xdr:spPr>
        <a:xfrm>
          <a:off x="8714244" y="13954125"/>
          <a:ext cx="534532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5400" b="1" cap="none" spc="0">
              <a:ln w="17780" cmpd="sng">
                <a:solidFill>
                  <a:srgbClr val="FFFFFF"/>
                </a:solidFill>
                <a:prstDash val="solid"/>
                <a:miter lim="800000"/>
              </a:ln>
              <a:gradFill rotWithShape="1">
                <a:gsLst>
                  <a:gs pos="0">
                    <a:srgbClr val="000000">
                      <a:tint val="92000"/>
                      <a:shade val="100000"/>
                      <a:satMod val="150000"/>
                    </a:srgbClr>
                  </a:gs>
                  <a:gs pos="49000">
                    <a:srgbClr val="000000">
                      <a:tint val="89000"/>
                      <a:shade val="90000"/>
                      <a:satMod val="150000"/>
                    </a:srgbClr>
                  </a:gs>
                  <a:gs pos="50000">
                    <a:srgbClr val="000000">
                      <a:tint val="100000"/>
                      <a:shade val="75000"/>
                      <a:satMod val="150000"/>
                    </a:srgbClr>
                  </a:gs>
                  <a:gs pos="95000">
                    <a:srgbClr val="000000">
                      <a:shade val="47000"/>
                      <a:satMod val="150000"/>
                    </a:srgbClr>
                  </a:gs>
                  <a:gs pos="100000">
                    <a:srgbClr val="000000">
                      <a:shade val="39000"/>
                      <a:satMod val="150000"/>
                    </a:srgbClr>
                  </a:gs>
                </a:gsLst>
                <a:lin ang="5400000"/>
              </a:gradFill>
              <a:effectLst>
                <a:outerShdw blurRad="50800" algn="tl" rotWithShape="0">
                  <a:srgbClr val="000000"/>
                </a:outerShdw>
              </a:effectLst>
            </a:rPr>
            <a:t>2</a:t>
          </a:r>
        </a:p>
      </xdr:txBody>
    </xdr:sp>
    <xdr:clientData/>
  </xdr:oneCellAnchor>
  <xdr:oneCellAnchor>
    <xdr:from>
      <xdr:col>8</xdr:col>
      <xdr:colOff>113164</xdr:colOff>
      <xdr:row>141</xdr:row>
      <xdr:rowOff>21723</xdr:rowOff>
    </xdr:from>
    <xdr:ext cx="535659" cy="937629"/>
    <xdr:sp macro="" textlink="">
      <xdr:nvSpPr>
        <xdr:cNvPr id="4" name="3 Rectángulo"/>
        <xdr:cNvSpPr/>
      </xdr:nvSpPr>
      <xdr:spPr>
        <a:xfrm>
          <a:off x="8685664" y="2805379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none" spc="0">
              <a:ln w="17780" cmpd="sng">
                <a:solidFill>
                  <a:srgbClr val="FFFFFF"/>
                </a:solidFill>
                <a:prstDash val="solid"/>
                <a:miter lim="800000"/>
              </a:ln>
              <a:gradFill rotWithShape="1">
                <a:gsLst>
                  <a:gs pos="0">
                    <a:srgbClr val="000000">
                      <a:tint val="92000"/>
                      <a:shade val="100000"/>
                      <a:satMod val="150000"/>
                    </a:srgbClr>
                  </a:gs>
                  <a:gs pos="49000">
                    <a:srgbClr val="000000">
                      <a:tint val="89000"/>
                      <a:shade val="90000"/>
                      <a:satMod val="150000"/>
                    </a:srgbClr>
                  </a:gs>
                  <a:gs pos="50000">
                    <a:srgbClr val="000000">
                      <a:tint val="100000"/>
                      <a:shade val="75000"/>
                      <a:satMod val="150000"/>
                    </a:srgbClr>
                  </a:gs>
                  <a:gs pos="95000">
                    <a:srgbClr val="000000">
                      <a:shade val="47000"/>
                      <a:satMod val="150000"/>
                    </a:srgbClr>
                  </a:gs>
                  <a:gs pos="100000">
                    <a:srgbClr val="000000">
                      <a:shade val="39000"/>
                      <a:satMod val="150000"/>
                    </a:srgbClr>
                  </a:gs>
                </a:gsLst>
                <a:lin ang="5400000"/>
              </a:gradFill>
              <a:effectLst>
                <a:outerShdw blurRad="50800" algn="tl" rotWithShape="0">
                  <a:srgbClr val="000000"/>
                </a:outerShdw>
              </a:effectLst>
            </a:rPr>
            <a:t>3</a:t>
          </a:r>
        </a:p>
      </xdr:txBody>
    </xdr:sp>
    <xdr:clientData/>
  </xdr:oneCellAnchor>
  <xdr:oneCellAnchor>
    <xdr:from>
      <xdr:col>8</xdr:col>
      <xdr:colOff>132216</xdr:colOff>
      <xdr:row>213</xdr:row>
      <xdr:rowOff>12198</xdr:rowOff>
    </xdr:from>
    <xdr:ext cx="535659" cy="937629"/>
    <xdr:sp macro="" textlink="">
      <xdr:nvSpPr>
        <xdr:cNvPr id="5" name="4 Rectángulo"/>
        <xdr:cNvSpPr/>
      </xdr:nvSpPr>
      <xdr:spPr>
        <a:xfrm>
          <a:off x="8704716" y="4206507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4</a:t>
          </a:r>
        </a:p>
      </xdr:txBody>
    </xdr:sp>
    <xdr:clientData/>
  </xdr:oneCellAnchor>
  <xdr:oneCellAnchor>
    <xdr:from>
      <xdr:col>8</xdr:col>
      <xdr:colOff>151266</xdr:colOff>
      <xdr:row>285</xdr:row>
      <xdr:rowOff>50298</xdr:rowOff>
    </xdr:from>
    <xdr:ext cx="535659" cy="937629"/>
    <xdr:sp macro="" textlink="">
      <xdr:nvSpPr>
        <xdr:cNvPr id="6" name="5 Rectángulo"/>
        <xdr:cNvSpPr/>
      </xdr:nvSpPr>
      <xdr:spPr>
        <a:xfrm>
          <a:off x="8723766" y="5620017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5</a:t>
          </a:r>
        </a:p>
      </xdr:txBody>
    </xdr:sp>
    <xdr:clientData/>
  </xdr:oneCellAnchor>
  <xdr:oneCellAnchor>
    <xdr:from>
      <xdr:col>8</xdr:col>
      <xdr:colOff>122691</xdr:colOff>
      <xdr:row>356</xdr:row>
      <xdr:rowOff>21723</xdr:rowOff>
    </xdr:from>
    <xdr:ext cx="535659" cy="937629"/>
    <xdr:sp macro="" textlink="">
      <xdr:nvSpPr>
        <xdr:cNvPr id="7" name="6 Rectángulo"/>
        <xdr:cNvSpPr/>
      </xdr:nvSpPr>
      <xdr:spPr>
        <a:xfrm>
          <a:off x="8695191" y="700971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6</a:t>
          </a:r>
        </a:p>
      </xdr:txBody>
    </xdr:sp>
    <xdr:clientData/>
  </xdr:oneCellAnchor>
  <xdr:oneCellAnchor>
    <xdr:from>
      <xdr:col>8</xdr:col>
      <xdr:colOff>132216</xdr:colOff>
      <xdr:row>427</xdr:row>
      <xdr:rowOff>50298</xdr:rowOff>
    </xdr:from>
    <xdr:ext cx="535659" cy="937629"/>
    <xdr:sp macro="" textlink="">
      <xdr:nvSpPr>
        <xdr:cNvPr id="8" name="7 Rectángulo"/>
        <xdr:cNvSpPr/>
      </xdr:nvSpPr>
      <xdr:spPr>
        <a:xfrm>
          <a:off x="8790441" y="8405127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7</a:t>
          </a:r>
        </a:p>
      </xdr:txBody>
    </xdr:sp>
    <xdr:clientData/>
  </xdr:oneCellAnchor>
  <xdr:oneCellAnchor>
    <xdr:from>
      <xdr:col>8</xdr:col>
      <xdr:colOff>189366</xdr:colOff>
      <xdr:row>499</xdr:row>
      <xdr:rowOff>31248</xdr:rowOff>
    </xdr:from>
    <xdr:ext cx="535659" cy="937629"/>
    <xdr:sp macro="" textlink="">
      <xdr:nvSpPr>
        <xdr:cNvPr id="9" name="8 Rectángulo"/>
        <xdr:cNvSpPr/>
      </xdr:nvSpPr>
      <xdr:spPr>
        <a:xfrm>
          <a:off x="8847591" y="9811969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8</a:t>
          </a:r>
        </a:p>
      </xdr:txBody>
    </xdr:sp>
    <xdr:clientData/>
  </xdr:oneCellAnchor>
  <xdr:oneCellAnchor>
    <xdr:from>
      <xdr:col>8</xdr:col>
      <xdr:colOff>84591</xdr:colOff>
      <xdr:row>571</xdr:row>
      <xdr:rowOff>21723</xdr:rowOff>
    </xdr:from>
    <xdr:ext cx="535659" cy="937629"/>
    <xdr:sp macro="" textlink="">
      <xdr:nvSpPr>
        <xdr:cNvPr id="10" name="9 Rectángulo"/>
        <xdr:cNvSpPr/>
      </xdr:nvSpPr>
      <xdr:spPr>
        <a:xfrm>
          <a:off x="8742816" y="1121976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9</a:t>
          </a:r>
        </a:p>
      </xdr:txBody>
    </xdr:sp>
    <xdr:clientData/>
  </xdr:oneCellAnchor>
  <xdr:oneCellAnchor>
    <xdr:from>
      <xdr:col>7</xdr:col>
      <xdr:colOff>537744</xdr:colOff>
      <xdr:row>642</xdr:row>
      <xdr:rowOff>193173</xdr:rowOff>
    </xdr:from>
    <xdr:ext cx="886653" cy="937629"/>
    <xdr:sp macro="" textlink="">
      <xdr:nvSpPr>
        <xdr:cNvPr id="11" name="10 Rectángulo"/>
        <xdr:cNvSpPr/>
      </xdr:nvSpPr>
      <xdr:spPr>
        <a:xfrm>
          <a:off x="8348244" y="126180348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10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2748"/>
  <sheetViews>
    <sheetView topLeftCell="A2725" workbookViewId="0">
      <selection activeCell="D2750" sqref="D2750"/>
    </sheetView>
  </sheetViews>
  <sheetFormatPr baseColWidth="10" defaultRowHeight="15" x14ac:dyDescent="0.25"/>
  <cols>
    <col min="4" max="4" width="31.28515625" bestFit="1" customWidth="1"/>
    <col min="7" max="7" width="15.5703125" bestFit="1" customWidth="1"/>
  </cols>
  <sheetData>
    <row r="1" spans="1:9" x14ac:dyDescent="0.25">
      <c r="A1" s="97">
        <v>41647</v>
      </c>
      <c r="B1" s="99">
        <v>624</v>
      </c>
      <c r="C1" s="99" t="s">
        <v>0</v>
      </c>
      <c r="D1" s="21" t="s">
        <v>262</v>
      </c>
      <c r="E1" s="22">
        <v>1282</v>
      </c>
      <c r="F1" s="23">
        <v>41648</v>
      </c>
      <c r="G1" s="22">
        <v>1282</v>
      </c>
      <c r="H1" s="24">
        <f>E1-G1</f>
        <v>0</v>
      </c>
      <c r="I1" s="21" t="s">
        <v>23</v>
      </c>
    </row>
    <row r="2" spans="1:9" x14ac:dyDescent="0.25">
      <c r="A2" s="19">
        <v>41666</v>
      </c>
      <c r="B2" s="20">
        <v>112</v>
      </c>
      <c r="C2" s="20" t="s">
        <v>563</v>
      </c>
      <c r="D2" s="21" t="s">
        <v>577</v>
      </c>
      <c r="E2" s="22">
        <v>4395</v>
      </c>
      <c r="F2" s="11">
        <v>41666</v>
      </c>
      <c r="G2" s="22">
        <v>4395</v>
      </c>
      <c r="H2" s="24">
        <f>E2-G2</f>
        <v>0</v>
      </c>
      <c r="I2" s="9"/>
    </row>
    <row r="3" spans="1:9" x14ac:dyDescent="0.25">
      <c r="A3" s="19">
        <v>41666</v>
      </c>
      <c r="B3" s="20">
        <v>113</v>
      </c>
      <c r="C3" s="20" t="s">
        <v>563</v>
      </c>
      <c r="D3" s="9" t="s">
        <v>577</v>
      </c>
      <c r="E3" s="22">
        <v>460</v>
      </c>
      <c r="F3" s="11">
        <v>41666</v>
      </c>
      <c r="G3" s="22">
        <v>460</v>
      </c>
      <c r="H3" s="24">
        <f>E3-G3</f>
        <v>0</v>
      </c>
      <c r="I3" s="9"/>
    </row>
    <row r="4" spans="1:9" x14ac:dyDescent="0.25">
      <c r="A4" s="19">
        <v>41670</v>
      </c>
      <c r="B4" s="20">
        <v>406</v>
      </c>
      <c r="C4" s="20" t="s">
        <v>563</v>
      </c>
      <c r="D4" s="21" t="s">
        <v>577</v>
      </c>
      <c r="E4" s="22">
        <v>4553</v>
      </c>
      <c r="F4" s="11">
        <v>41670</v>
      </c>
      <c r="G4" s="22">
        <v>4553</v>
      </c>
      <c r="H4" s="24">
        <f>E4-G4</f>
        <v>0</v>
      </c>
      <c r="I4" s="9"/>
    </row>
    <row r="5" spans="1:9" x14ac:dyDescent="0.25">
      <c r="A5" s="19"/>
      <c r="B5" s="20"/>
      <c r="C5" s="20"/>
      <c r="D5" s="21"/>
      <c r="E5" s="22"/>
      <c r="F5" s="11"/>
      <c r="G5" s="22">
        <v>0</v>
      </c>
      <c r="H5" s="24"/>
      <c r="I5" s="9"/>
    </row>
    <row r="6" spans="1:9" ht="15.75" x14ac:dyDescent="0.25">
      <c r="A6" s="19"/>
      <c r="B6" s="20"/>
      <c r="C6" s="20"/>
      <c r="D6" s="21"/>
      <c r="E6" s="22"/>
      <c r="F6" s="103" t="s">
        <v>645</v>
      </c>
      <c r="G6" s="104">
        <f>SUM(G1:G5)</f>
        <v>10690</v>
      </c>
      <c r="H6" s="24"/>
      <c r="I6" s="9"/>
    </row>
    <row r="7" spans="1:9" x14ac:dyDescent="0.25">
      <c r="A7" s="19"/>
      <c r="B7" s="20"/>
      <c r="C7" s="20"/>
      <c r="D7" s="21"/>
      <c r="E7" s="22"/>
      <c r="F7" s="11"/>
      <c r="G7" s="22"/>
      <c r="H7" s="24"/>
      <c r="I7" s="9"/>
    </row>
    <row r="8" spans="1:9" x14ac:dyDescent="0.25">
      <c r="A8" s="19">
        <v>41666</v>
      </c>
      <c r="B8" s="20">
        <v>82</v>
      </c>
      <c r="C8" s="20" t="s">
        <v>563</v>
      </c>
      <c r="D8" s="21" t="s">
        <v>573</v>
      </c>
      <c r="E8" s="22">
        <v>113</v>
      </c>
      <c r="F8" s="16">
        <v>41691</v>
      </c>
      <c r="G8" s="28">
        <v>113</v>
      </c>
      <c r="H8" s="24">
        <f>E8-G8</f>
        <v>0</v>
      </c>
      <c r="I8" s="9"/>
    </row>
    <row r="9" spans="1:9" x14ac:dyDescent="0.25">
      <c r="A9" s="19"/>
      <c r="B9" s="20"/>
      <c r="C9" s="20"/>
      <c r="D9" s="21"/>
      <c r="E9" s="22"/>
      <c r="F9" s="16"/>
      <c r="G9" s="28"/>
      <c r="H9" s="24"/>
      <c r="I9" s="9"/>
    </row>
    <row r="10" spans="1:9" x14ac:dyDescent="0.25">
      <c r="A10" s="19">
        <v>41642</v>
      </c>
      <c r="B10" s="20">
        <v>254</v>
      </c>
      <c r="C10" s="8" t="s">
        <v>0</v>
      </c>
      <c r="D10" s="21" t="s">
        <v>105</v>
      </c>
      <c r="E10" s="22">
        <v>213</v>
      </c>
      <c r="F10" s="23">
        <v>41642</v>
      </c>
      <c r="G10" s="22">
        <v>213</v>
      </c>
      <c r="H10" s="24">
        <f t="shared" ref="H10:H30" si="0">E10-G10</f>
        <v>0</v>
      </c>
      <c r="I10" s="21"/>
    </row>
    <row r="11" spans="1:9" x14ac:dyDescent="0.25">
      <c r="A11" s="19">
        <v>41643</v>
      </c>
      <c r="B11" s="20">
        <v>345</v>
      </c>
      <c r="C11" s="20" t="s">
        <v>0</v>
      </c>
      <c r="D11" s="21" t="s">
        <v>105</v>
      </c>
      <c r="E11" s="22">
        <v>1796</v>
      </c>
      <c r="F11" s="23">
        <v>41643</v>
      </c>
      <c r="G11" s="22">
        <v>1796</v>
      </c>
      <c r="H11" s="24">
        <f t="shared" si="0"/>
        <v>0</v>
      </c>
      <c r="I11" s="21"/>
    </row>
    <row r="12" spans="1:9" x14ac:dyDescent="0.25">
      <c r="A12" s="19">
        <v>41644</v>
      </c>
      <c r="B12" s="20">
        <v>421</v>
      </c>
      <c r="C12" s="20" t="s">
        <v>0</v>
      </c>
      <c r="D12" s="21" t="s">
        <v>105</v>
      </c>
      <c r="E12" s="22">
        <v>3559</v>
      </c>
      <c r="F12" s="23">
        <v>41644</v>
      </c>
      <c r="G12" s="22">
        <v>3559</v>
      </c>
      <c r="H12" s="24">
        <f t="shared" si="0"/>
        <v>0</v>
      </c>
      <c r="I12" s="21"/>
    </row>
    <row r="13" spans="1:9" x14ac:dyDescent="0.25">
      <c r="A13" s="19">
        <v>41644</v>
      </c>
      <c r="B13" s="20">
        <v>442</v>
      </c>
      <c r="C13" s="20" t="s">
        <v>0</v>
      </c>
      <c r="D13" s="35" t="s">
        <v>105</v>
      </c>
      <c r="E13" s="36">
        <v>1435.5</v>
      </c>
      <c r="F13" s="37">
        <v>41644</v>
      </c>
      <c r="G13" s="36">
        <v>1435.5</v>
      </c>
      <c r="H13" s="38">
        <f t="shared" si="0"/>
        <v>0</v>
      </c>
      <c r="I13" s="35"/>
    </row>
    <row r="14" spans="1:9" x14ac:dyDescent="0.25">
      <c r="A14" s="19">
        <v>41646</v>
      </c>
      <c r="B14" s="20">
        <v>530</v>
      </c>
      <c r="C14" s="20" t="s">
        <v>0</v>
      </c>
      <c r="D14" s="21" t="s">
        <v>105</v>
      </c>
      <c r="E14" s="22">
        <v>2472</v>
      </c>
      <c r="F14" s="23">
        <v>41646</v>
      </c>
      <c r="G14" s="22">
        <v>2472</v>
      </c>
      <c r="H14" s="24">
        <f t="shared" si="0"/>
        <v>0</v>
      </c>
      <c r="I14" s="21"/>
    </row>
    <row r="15" spans="1:9" x14ac:dyDescent="0.25">
      <c r="A15" s="19">
        <v>41646</v>
      </c>
      <c r="B15" s="20">
        <v>547</v>
      </c>
      <c r="C15" s="20" t="s">
        <v>0</v>
      </c>
      <c r="D15" s="21" t="s">
        <v>105</v>
      </c>
      <c r="E15" s="22">
        <v>763.5</v>
      </c>
      <c r="F15" s="23">
        <v>41646</v>
      </c>
      <c r="G15" s="22">
        <v>763.5</v>
      </c>
      <c r="H15" s="24">
        <f t="shared" si="0"/>
        <v>0</v>
      </c>
      <c r="I15" s="21"/>
    </row>
    <row r="16" spans="1:9" x14ac:dyDescent="0.25">
      <c r="A16" s="19">
        <v>41647</v>
      </c>
      <c r="B16" s="20">
        <v>602</v>
      </c>
      <c r="C16" s="20" t="s">
        <v>0</v>
      </c>
      <c r="D16" s="29" t="s">
        <v>105</v>
      </c>
      <c r="E16" s="30">
        <v>2260.5</v>
      </c>
      <c r="F16" s="31">
        <v>41647</v>
      </c>
      <c r="G16" s="30">
        <v>2260.5</v>
      </c>
      <c r="H16" s="5">
        <f t="shared" si="0"/>
        <v>0</v>
      </c>
      <c r="I16" s="29"/>
    </row>
    <row r="17" spans="1:9" x14ac:dyDescent="0.25">
      <c r="A17" s="19">
        <v>41648</v>
      </c>
      <c r="B17" s="20">
        <v>671</v>
      </c>
      <c r="C17" s="20" t="s">
        <v>0</v>
      </c>
      <c r="D17" s="21" t="s">
        <v>105</v>
      </c>
      <c r="E17" s="22">
        <v>1981</v>
      </c>
      <c r="F17" s="23">
        <v>41648</v>
      </c>
      <c r="G17" s="22">
        <v>1981</v>
      </c>
      <c r="H17" s="24">
        <f t="shared" si="0"/>
        <v>0</v>
      </c>
      <c r="I17" s="21"/>
    </row>
    <row r="18" spans="1:9" x14ac:dyDescent="0.25">
      <c r="A18" s="19">
        <v>41648</v>
      </c>
      <c r="B18" s="20">
        <v>703</v>
      </c>
      <c r="C18" s="20" t="s">
        <v>0</v>
      </c>
      <c r="D18" s="21" t="s">
        <v>105</v>
      </c>
      <c r="E18" s="22">
        <v>573</v>
      </c>
      <c r="F18" s="23">
        <v>41648</v>
      </c>
      <c r="G18" s="22">
        <v>573</v>
      </c>
      <c r="H18" s="24">
        <f t="shared" si="0"/>
        <v>0</v>
      </c>
      <c r="I18" s="21"/>
    </row>
    <row r="19" spans="1:9" x14ac:dyDescent="0.25">
      <c r="A19" s="19">
        <v>41649</v>
      </c>
      <c r="B19" s="20">
        <v>766</v>
      </c>
      <c r="C19" s="20" t="s">
        <v>0</v>
      </c>
      <c r="D19" s="21" t="s">
        <v>105</v>
      </c>
      <c r="E19" s="22">
        <v>2355.5</v>
      </c>
      <c r="F19" s="23">
        <v>41649</v>
      </c>
      <c r="G19" s="22">
        <v>2355.5</v>
      </c>
      <c r="H19" s="24">
        <f t="shared" si="0"/>
        <v>0</v>
      </c>
      <c r="I19" s="21"/>
    </row>
    <row r="20" spans="1:9" x14ac:dyDescent="0.25">
      <c r="A20" s="19">
        <v>41651</v>
      </c>
      <c r="B20" s="20">
        <v>927</v>
      </c>
      <c r="C20" s="20" t="s">
        <v>0</v>
      </c>
      <c r="D20" s="21" t="s">
        <v>105</v>
      </c>
      <c r="E20" s="22">
        <v>257</v>
      </c>
      <c r="F20" s="55">
        <v>41651</v>
      </c>
      <c r="G20" s="22">
        <v>257</v>
      </c>
      <c r="H20" s="24">
        <f t="shared" si="0"/>
        <v>0</v>
      </c>
      <c r="I20" s="9"/>
    </row>
    <row r="21" spans="1:9" x14ac:dyDescent="0.25">
      <c r="A21" s="19">
        <v>41651</v>
      </c>
      <c r="B21" s="20">
        <v>929</v>
      </c>
      <c r="C21" s="20" t="s">
        <v>0</v>
      </c>
      <c r="D21" s="21" t="s">
        <v>105</v>
      </c>
      <c r="E21" s="22">
        <v>25180.5</v>
      </c>
      <c r="F21" s="11">
        <v>41651</v>
      </c>
      <c r="G21" s="22">
        <v>25180.5</v>
      </c>
      <c r="H21" s="24">
        <f t="shared" si="0"/>
        <v>0</v>
      </c>
      <c r="I21" s="9" t="s">
        <v>30</v>
      </c>
    </row>
    <row r="22" spans="1:9" x14ac:dyDescent="0.25">
      <c r="A22" s="19">
        <v>41652</v>
      </c>
      <c r="B22" s="20">
        <v>998</v>
      </c>
      <c r="C22" s="20" t="s">
        <v>0</v>
      </c>
      <c r="D22" s="21" t="s">
        <v>105</v>
      </c>
      <c r="E22" s="22">
        <v>480</v>
      </c>
      <c r="F22" s="23">
        <v>41652</v>
      </c>
      <c r="G22" s="22">
        <v>480</v>
      </c>
      <c r="H22" s="24">
        <f t="shared" si="0"/>
        <v>0</v>
      </c>
      <c r="I22" s="21"/>
    </row>
    <row r="23" spans="1:9" x14ac:dyDescent="0.25">
      <c r="A23" s="19">
        <v>41653</v>
      </c>
      <c r="B23" s="20">
        <v>88</v>
      </c>
      <c r="C23" s="20" t="s">
        <v>365</v>
      </c>
      <c r="D23" s="21" t="s">
        <v>105</v>
      </c>
      <c r="E23" s="22">
        <v>616</v>
      </c>
      <c r="F23" s="23">
        <v>14</v>
      </c>
      <c r="G23" s="22">
        <v>616</v>
      </c>
      <c r="H23" s="24">
        <f t="shared" si="0"/>
        <v>0</v>
      </c>
      <c r="I23" s="21"/>
    </row>
    <row r="24" spans="1:9" x14ac:dyDescent="0.25">
      <c r="A24" s="19">
        <v>41654</v>
      </c>
      <c r="B24" s="20">
        <v>148</v>
      </c>
      <c r="C24" s="20" t="s">
        <v>365</v>
      </c>
      <c r="D24" s="21" t="s">
        <v>105</v>
      </c>
      <c r="E24" s="22">
        <v>1421.5</v>
      </c>
      <c r="F24" s="11">
        <v>41654</v>
      </c>
      <c r="G24" s="22">
        <v>1421.5</v>
      </c>
      <c r="H24" s="24">
        <f t="shared" si="0"/>
        <v>0</v>
      </c>
      <c r="I24" s="9"/>
    </row>
    <row r="25" spans="1:9" x14ac:dyDescent="0.25">
      <c r="A25" s="19">
        <v>41655</v>
      </c>
      <c r="B25" s="20">
        <v>221</v>
      </c>
      <c r="C25" s="20" t="s">
        <v>365</v>
      </c>
      <c r="D25" s="21" t="s">
        <v>105</v>
      </c>
      <c r="E25" s="22">
        <v>23334.5</v>
      </c>
      <c r="F25" s="11">
        <v>41655</v>
      </c>
      <c r="G25" s="22">
        <v>23334.5</v>
      </c>
      <c r="H25" s="24">
        <f t="shared" si="0"/>
        <v>0</v>
      </c>
      <c r="I25" s="9"/>
    </row>
    <row r="26" spans="1:9" x14ac:dyDescent="0.25">
      <c r="A26" s="19">
        <v>41655</v>
      </c>
      <c r="B26" s="20">
        <v>222</v>
      </c>
      <c r="C26" s="20" t="s">
        <v>365</v>
      </c>
      <c r="D26" s="21" t="s">
        <v>105</v>
      </c>
      <c r="E26" s="22">
        <v>474</v>
      </c>
      <c r="F26" s="11">
        <v>41655</v>
      </c>
      <c r="G26" s="22">
        <v>474</v>
      </c>
      <c r="H26" s="24">
        <f t="shared" si="0"/>
        <v>0</v>
      </c>
      <c r="I26" s="9"/>
    </row>
    <row r="27" spans="1:9" x14ac:dyDescent="0.25">
      <c r="A27" s="19">
        <v>41658</v>
      </c>
      <c r="B27" s="20">
        <v>465</v>
      </c>
      <c r="C27" s="20" t="s">
        <v>365</v>
      </c>
      <c r="D27" s="21" t="s">
        <v>105</v>
      </c>
      <c r="E27" s="22">
        <v>1652</v>
      </c>
      <c r="F27" s="11">
        <v>41658</v>
      </c>
      <c r="G27" s="22">
        <v>1652</v>
      </c>
      <c r="H27" s="24">
        <f t="shared" si="0"/>
        <v>0</v>
      </c>
      <c r="I27" s="9"/>
    </row>
    <row r="28" spans="1:9" x14ac:dyDescent="0.25">
      <c r="A28" s="19">
        <v>41659</v>
      </c>
      <c r="B28" s="20">
        <v>494</v>
      </c>
      <c r="C28" s="20" t="s">
        <v>365</v>
      </c>
      <c r="D28" s="21" t="s">
        <v>105</v>
      </c>
      <c r="E28" s="22">
        <v>244</v>
      </c>
      <c r="F28" s="11">
        <v>41659</v>
      </c>
      <c r="G28" s="22">
        <v>244</v>
      </c>
      <c r="H28" s="24">
        <f t="shared" si="0"/>
        <v>0</v>
      </c>
      <c r="I28" s="56"/>
    </row>
    <row r="29" spans="1:9" x14ac:dyDescent="0.25">
      <c r="A29" s="19">
        <v>41662</v>
      </c>
      <c r="B29" s="20">
        <v>755</v>
      </c>
      <c r="C29" s="20" t="s">
        <v>365</v>
      </c>
      <c r="D29" s="21" t="s">
        <v>105</v>
      </c>
      <c r="E29" s="22">
        <v>450.5</v>
      </c>
      <c r="F29" s="37">
        <v>41662</v>
      </c>
      <c r="G29" s="22">
        <v>450.5</v>
      </c>
      <c r="H29" s="24">
        <f t="shared" si="0"/>
        <v>0</v>
      </c>
      <c r="I29" s="35"/>
    </row>
    <row r="30" spans="1:9" x14ac:dyDescent="0.25">
      <c r="A30" s="19">
        <v>41663</v>
      </c>
      <c r="B30" s="20">
        <v>854</v>
      </c>
      <c r="C30" s="20" t="s">
        <v>365</v>
      </c>
      <c r="D30" s="21" t="s">
        <v>105</v>
      </c>
      <c r="E30" s="22">
        <v>422.5</v>
      </c>
      <c r="F30" s="11">
        <v>41663</v>
      </c>
      <c r="G30" s="22">
        <v>422.5</v>
      </c>
      <c r="H30" s="24">
        <f t="shared" si="0"/>
        <v>0</v>
      </c>
      <c r="I30" s="9"/>
    </row>
    <row r="31" spans="1:9" x14ac:dyDescent="0.25">
      <c r="A31" s="19"/>
      <c r="B31" s="20"/>
      <c r="C31" s="20"/>
      <c r="D31" s="21"/>
      <c r="E31" s="22"/>
      <c r="F31" s="11"/>
      <c r="G31" s="22">
        <v>0</v>
      </c>
      <c r="H31" s="24"/>
      <c r="I31" s="9"/>
    </row>
    <row r="32" spans="1:9" ht="15.75" x14ac:dyDescent="0.25">
      <c r="A32" s="19"/>
      <c r="B32" s="20"/>
      <c r="C32" s="20"/>
      <c r="D32" s="21"/>
      <c r="E32" s="22"/>
      <c r="F32" s="103" t="s">
        <v>645</v>
      </c>
      <c r="G32" s="104">
        <f>SUM(G10:G31)</f>
        <v>71941.5</v>
      </c>
      <c r="H32" s="24"/>
      <c r="I32" s="9"/>
    </row>
    <row r="33" spans="1:9" x14ac:dyDescent="0.25">
      <c r="A33" s="19"/>
      <c r="B33" s="20"/>
      <c r="C33" s="20"/>
      <c r="D33" s="21"/>
      <c r="E33" s="22"/>
      <c r="F33" s="11"/>
      <c r="G33" s="22"/>
      <c r="H33" s="24"/>
      <c r="I33" s="9"/>
    </row>
    <row r="34" spans="1:9" x14ac:dyDescent="0.25">
      <c r="A34" s="7">
        <v>41641</v>
      </c>
      <c r="B34" s="8">
        <v>141</v>
      </c>
      <c r="C34" s="8" t="s">
        <v>0</v>
      </c>
      <c r="D34" s="13" t="s">
        <v>11</v>
      </c>
      <c r="E34" s="10">
        <v>522223.62</v>
      </c>
      <c r="F34" s="14" t="s">
        <v>12</v>
      </c>
      <c r="G34" s="12">
        <f>190526.16+256215+62958.25+12524.21</f>
        <v>522223.62000000005</v>
      </c>
      <c r="H34" s="5">
        <f t="shared" ref="H34:H47" si="1">E34-G34</f>
        <v>0</v>
      </c>
      <c r="I34" s="9"/>
    </row>
    <row r="35" spans="1:9" x14ac:dyDescent="0.25">
      <c r="A35" s="19">
        <v>41642</v>
      </c>
      <c r="B35" s="20">
        <v>230</v>
      </c>
      <c r="C35" s="8" t="s">
        <v>0</v>
      </c>
      <c r="D35" s="21" t="s">
        <v>11</v>
      </c>
      <c r="E35" s="22">
        <v>31303</v>
      </c>
      <c r="F35" s="26">
        <v>41684</v>
      </c>
      <c r="G35" s="28">
        <v>31303</v>
      </c>
      <c r="H35" s="24">
        <f t="shared" si="1"/>
        <v>0</v>
      </c>
      <c r="I35" s="21" t="s">
        <v>95</v>
      </c>
    </row>
    <row r="36" spans="1:9" x14ac:dyDescent="0.25">
      <c r="A36" s="19">
        <v>41642</v>
      </c>
      <c r="B36" s="20">
        <v>231</v>
      </c>
      <c r="C36" s="8" t="s">
        <v>0</v>
      </c>
      <c r="D36" s="21" t="s">
        <v>11</v>
      </c>
      <c r="E36" s="22">
        <v>31303</v>
      </c>
      <c r="F36" s="26">
        <v>41684</v>
      </c>
      <c r="G36" s="28">
        <v>31303</v>
      </c>
      <c r="H36" s="24">
        <f t="shared" si="1"/>
        <v>0</v>
      </c>
      <c r="I36" s="21"/>
    </row>
    <row r="37" spans="1:9" x14ac:dyDescent="0.25">
      <c r="A37" s="19">
        <v>41642</v>
      </c>
      <c r="B37" s="20">
        <v>236</v>
      </c>
      <c r="C37" s="8" t="s">
        <v>0</v>
      </c>
      <c r="D37" s="21" t="s">
        <v>11</v>
      </c>
      <c r="E37" s="22">
        <v>298073</v>
      </c>
      <c r="F37" s="27" t="s">
        <v>97</v>
      </c>
      <c r="G37" s="28">
        <f>78832.65+165443.14+53797.21</f>
        <v>298073</v>
      </c>
      <c r="H37" s="24">
        <f t="shared" si="1"/>
        <v>0</v>
      </c>
      <c r="I37" s="21"/>
    </row>
    <row r="38" spans="1:9" x14ac:dyDescent="0.25">
      <c r="A38" s="19">
        <v>41642</v>
      </c>
      <c r="B38" s="20">
        <v>238</v>
      </c>
      <c r="C38" s="8" t="s">
        <v>0</v>
      </c>
      <c r="D38" s="21" t="s">
        <v>11</v>
      </c>
      <c r="E38" s="22">
        <v>147128</v>
      </c>
      <c r="F38" s="26">
        <v>41684</v>
      </c>
      <c r="G38" s="28">
        <v>147128</v>
      </c>
      <c r="H38" s="24">
        <f t="shared" si="1"/>
        <v>0</v>
      </c>
      <c r="I38" s="21"/>
    </row>
    <row r="39" spans="1:9" x14ac:dyDescent="0.25">
      <c r="A39" s="19">
        <v>41645</v>
      </c>
      <c r="B39" s="20">
        <v>457</v>
      </c>
      <c r="C39" s="20" t="s">
        <v>0</v>
      </c>
      <c r="D39" s="21" t="s">
        <v>11</v>
      </c>
      <c r="E39" s="22">
        <v>16094.5</v>
      </c>
      <c r="F39" s="23">
        <v>41646</v>
      </c>
      <c r="G39" s="22">
        <v>16094.5</v>
      </c>
      <c r="H39" s="24">
        <f t="shared" si="1"/>
        <v>0</v>
      </c>
      <c r="I39" s="21" t="s">
        <v>23</v>
      </c>
    </row>
    <row r="40" spans="1:9" x14ac:dyDescent="0.25">
      <c r="A40" s="19">
        <v>41647</v>
      </c>
      <c r="B40" s="20">
        <v>649</v>
      </c>
      <c r="C40" s="20" t="s">
        <v>0</v>
      </c>
      <c r="D40" s="21" t="s">
        <v>11</v>
      </c>
      <c r="E40" s="22">
        <v>22075</v>
      </c>
      <c r="F40" s="26">
        <v>41684</v>
      </c>
      <c r="G40" s="28">
        <v>22075</v>
      </c>
      <c r="H40" s="24">
        <f t="shared" si="1"/>
        <v>0</v>
      </c>
      <c r="I40" s="21" t="s">
        <v>14</v>
      </c>
    </row>
    <row r="41" spans="1:9" x14ac:dyDescent="0.25">
      <c r="A41" s="19">
        <v>41649</v>
      </c>
      <c r="B41" s="20">
        <v>736</v>
      </c>
      <c r="C41" s="20" t="s">
        <v>0</v>
      </c>
      <c r="D41" s="21" t="s">
        <v>11</v>
      </c>
      <c r="E41" s="22">
        <v>486522.3</v>
      </c>
      <c r="F41" s="32" t="s">
        <v>299</v>
      </c>
      <c r="G41" s="22">
        <f>138186.79+342000+6335.51</f>
        <v>486522.30000000005</v>
      </c>
      <c r="H41" s="24">
        <f t="shared" si="1"/>
        <v>0</v>
      </c>
      <c r="I41" s="22"/>
    </row>
    <row r="42" spans="1:9" x14ac:dyDescent="0.25">
      <c r="A42" s="19">
        <v>41650</v>
      </c>
      <c r="B42" s="20">
        <v>897</v>
      </c>
      <c r="C42" s="20" t="s">
        <v>0</v>
      </c>
      <c r="D42" s="21" t="s">
        <v>11</v>
      </c>
      <c r="E42" s="22">
        <v>31983.5</v>
      </c>
      <c r="F42" s="16">
        <v>41684</v>
      </c>
      <c r="G42" s="28">
        <v>31983.5</v>
      </c>
      <c r="H42" s="24">
        <f t="shared" si="1"/>
        <v>0</v>
      </c>
      <c r="I42" s="9" t="s">
        <v>138</v>
      </c>
    </row>
    <row r="43" spans="1:9" x14ac:dyDescent="0.25">
      <c r="A43" s="19">
        <v>41655</v>
      </c>
      <c r="B43" s="20">
        <v>233</v>
      </c>
      <c r="C43" s="20" t="s">
        <v>365</v>
      </c>
      <c r="D43" s="21" t="s">
        <v>11</v>
      </c>
      <c r="E43" s="22">
        <v>497479.58</v>
      </c>
      <c r="F43" s="63" t="s">
        <v>414</v>
      </c>
      <c r="G43" s="28">
        <f>2664.49+56994.5+221500+120452.5+1833.01+94035.08</f>
        <v>497479.58</v>
      </c>
      <c r="H43" s="24">
        <f t="shared" si="1"/>
        <v>0</v>
      </c>
      <c r="I43" s="9"/>
    </row>
    <row r="44" spans="1:9" x14ac:dyDescent="0.25">
      <c r="A44" s="19">
        <v>41655</v>
      </c>
      <c r="B44" s="20">
        <v>239</v>
      </c>
      <c r="C44" s="20" t="s">
        <v>365</v>
      </c>
      <c r="D44" s="21" t="s">
        <v>11</v>
      </c>
      <c r="E44" s="22">
        <v>31983.5</v>
      </c>
      <c r="F44" s="16">
        <v>41684</v>
      </c>
      <c r="G44" s="28">
        <v>31983.5</v>
      </c>
      <c r="H44" s="24">
        <f t="shared" si="1"/>
        <v>0</v>
      </c>
      <c r="I44" s="9" t="s">
        <v>138</v>
      </c>
    </row>
    <row r="45" spans="1:9" x14ac:dyDescent="0.25">
      <c r="A45" s="19">
        <v>41662</v>
      </c>
      <c r="B45" s="20">
        <v>814</v>
      </c>
      <c r="C45" s="20" t="s">
        <v>365</v>
      </c>
      <c r="D45" s="21" t="s">
        <v>11</v>
      </c>
      <c r="E45" s="22">
        <v>31983.5</v>
      </c>
      <c r="F45" s="80">
        <v>41670</v>
      </c>
      <c r="G45" s="22">
        <v>31983.5</v>
      </c>
      <c r="H45" s="24">
        <f t="shared" si="1"/>
        <v>0</v>
      </c>
      <c r="I45" s="35" t="s">
        <v>30</v>
      </c>
    </row>
    <row r="46" spans="1:9" x14ac:dyDescent="0.25">
      <c r="A46" s="19">
        <v>41664</v>
      </c>
      <c r="B46" s="20">
        <v>998</v>
      </c>
      <c r="C46" s="20" t="s">
        <v>365</v>
      </c>
      <c r="D46" s="21" t="s">
        <v>11</v>
      </c>
      <c r="E46" s="22">
        <v>537507.4</v>
      </c>
      <c r="F46" s="63" t="s">
        <v>560</v>
      </c>
      <c r="G46" s="28">
        <f>189988.82+291750+55768.58</f>
        <v>537507.4</v>
      </c>
      <c r="H46" s="24">
        <f t="shared" si="1"/>
        <v>0</v>
      </c>
      <c r="I46" s="9"/>
    </row>
    <row r="47" spans="1:9" x14ac:dyDescent="0.25">
      <c r="A47" s="19">
        <v>41669</v>
      </c>
      <c r="B47" s="20">
        <v>337</v>
      </c>
      <c r="C47" s="20" t="s">
        <v>563</v>
      </c>
      <c r="D47" s="21" t="s">
        <v>11</v>
      </c>
      <c r="E47" s="22">
        <v>541203.85</v>
      </c>
      <c r="F47" s="14" t="s">
        <v>621</v>
      </c>
      <c r="G47" s="22">
        <f>136251.42+229990+1177.14+159400+14385.29</f>
        <v>541203.85000000009</v>
      </c>
      <c r="H47" s="24">
        <f t="shared" si="1"/>
        <v>0</v>
      </c>
      <c r="I47" s="9"/>
    </row>
    <row r="48" spans="1:9" x14ac:dyDescent="0.25">
      <c r="A48" s="19"/>
      <c r="B48" s="20"/>
      <c r="C48" s="20"/>
      <c r="D48" s="21"/>
      <c r="E48" s="22"/>
      <c r="F48" s="14"/>
      <c r="G48" s="22">
        <v>0</v>
      </c>
      <c r="H48" s="24"/>
      <c r="I48" s="9"/>
    </row>
    <row r="49" spans="1:9" ht="15.75" x14ac:dyDescent="0.25">
      <c r="A49" s="19"/>
      <c r="B49" s="20"/>
      <c r="C49" s="20"/>
      <c r="D49" s="21"/>
      <c r="E49" s="22"/>
      <c r="F49" s="106" t="s">
        <v>645</v>
      </c>
      <c r="G49" s="104">
        <f>SUM(G34:G48)</f>
        <v>3226863.75</v>
      </c>
      <c r="H49" s="24"/>
      <c r="I49" s="9"/>
    </row>
    <row r="50" spans="1:9" x14ac:dyDescent="0.25">
      <c r="A50" s="19"/>
      <c r="B50" s="20"/>
      <c r="C50" s="20"/>
      <c r="D50" s="21"/>
      <c r="E50" s="22"/>
      <c r="F50" s="14"/>
      <c r="G50" s="22"/>
      <c r="H50" s="24"/>
      <c r="I50" s="9"/>
    </row>
    <row r="51" spans="1:9" x14ac:dyDescent="0.25">
      <c r="A51" s="19">
        <v>41667</v>
      </c>
      <c r="B51" s="20">
        <v>163</v>
      </c>
      <c r="C51" s="20" t="s">
        <v>563</v>
      </c>
      <c r="D51" s="21" t="s">
        <v>147</v>
      </c>
      <c r="E51" s="22">
        <v>298</v>
      </c>
      <c r="F51" s="11">
        <v>41667</v>
      </c>
      <c r="G51" s="22">
        <v>298</v>
      </c>
      <c r="H51" s="24">
        <f t="shared" ref="H51:H68" si="2">E51-G51</f>
        <v>0</v>
      </c>
      <c r="I51" s="9"/>
    </row>
    <row r="52" spans="1:9" x14ac:dyDescent="0.25">
      <c r="A52" s="19">
        <v>41666</v>
      </c>
      <c r="B52" s="20">
        <v>110</v>
      </c>
      <c r="C52" s="20" t="s">
        <v>563</v>
      </c>
      <c r="D52" s="21" t="s">
        <v>647</v>
      </c>
      <c r="E52" s="22">
        <v>16436</v>
      </c>
      <c r="F52" s="11">
        <v>41667</v>
      </c>
      <c r="G52" s="22">
        <v>16436</v>
      </c>
      <c r="H52" s="24">
        <f t="shared" si="2"/>
        <v>0</v>
      </c>
      <c r="I52" s="9"/>
    </row>
    <row r="53" spans="1:9" x14ac:dyDescent="0.25">
      <c r="A53" s="19">
        <v>41643</v>
      </c>
      <c r="B53" s="20">
        <v>323</v>
      </c>
      <c r="C53" s="20" t="s">
        <v>0</v>
      </c>
      <c r="D53" s="21" t="s">
        <v>147</v>
      </c>
      <c r="E53" s="22">
        <v>4611</v>
      </c>
      <c r="F53" s="23">
        <v>41645</v>
      </c>
      <c r="G53" s="22">
        <v>4611</v>
      </c>
      <c r="H53" s="24">
        <f t="shared" si="2"/>
        <v>0</v>
      </c>
      <c r="I53" s="21" t="s">
        <v>146</v>
      </c>
    </row>
    <row r="54" spans="1:9" x14ac:dyDescent="0.25">
      <c r="A54" s="19">
        <v>41647</v>
      </c>
      <c r="B54" s="20">
        <v>587</v>
      </c>
      <c r="C54" s="20" t="s">
        <v>0</v>
      </c>
      <c r="D54" s="21" t="s">
        <v>147</v>
      </c>
      <c r="E54" s="22">
        <v>11747</v>
      </c>
      <c r="F54" s="23">
        <v>41648</v>
      </c>
      <c r="G54" s="22">
        <v>11747</v>
      </c>
      <c r="H54" s="24">
        <f t="shared" si="2"/>
        <v>0</v>
      </c>
      <c r="I54" s="21" t="s">
        <v>146</v>
      </c>
    </row>
    <row r="55" spans="1:9" x14ac:dyDescent="0.25">
      <c r="A55" s="19">
        <v>41647</v>
      </c>
      <c r="B55" s="20">
        <v>609</v>
      </c>
      <c r="C55" s="20" t="s">
        <v>0</v>
      </c>
      <c r="D55" s="21" t="s">
        <v>147</v>
      </c>
      <c r="E55" s="22">
        <v>2625</v>
      </c>
      <c r="F55" s="23">
        <v>41647</v>
      </c>
      <c r="G55" s="22">
        <v>2625</v>
      </c>
      <c r="H55" s="24">
        <f t="shared" si="2"/>
        <v>0</v>
      </c>
      <c r="I55" s="21"/>
    </row>
    <row r="56" spans="1:9" x14ac:dyDescent="0.25">
      <c r="A56" s="19">
        <v>41652</v>
      </c>
      <c r="B56" s="20">
        <v>34</v>
      </c>
      <c r="C56" s="20" t="s">
        <v>365</v>
      </c>
      <c r="D56" s="21" t="s">
        <v>147</v>
      </c>
      <c r="E56" s="22">
        <v>1770.5</v>
      </c>
      <c r="F56" s="23">
        <v>41654</v>
      </c>
      <c r="G56" s="22">
        <v>1770.5</v>
      </c>
      <c r="H56" s="24">
        <f t="shared" si="2"/>
        <v>0</v>
      </c>
      <c r="I56" s="21" t="s">
        <v>146</v>
      </c>
    </row>
    <row r="57" spans="1:9" x14ac:dyDescent="0.25">
      <c r="A57" s="19">
        <v>41655</v>
      </c>
      <c r="B57" s="20">
        <v>257</v>
      </c>
      <c r="C57" s="20" t="s">
        <v>365</v>
      </c>
      <c r="D57" s="21" t="s">
        <v>147</v>
      </c>
      <c r="E57" s="22">
        <v>687</v>
      </c>
      <c r="F57" s="11">
        <v>41657</v>
      </c>
      <c r="G57" s="22">
        <v>687</v>
      </c>
      <c r="H57" s="24">
        <f t="shared" si="2"/>
        <v>0</v>
      </c>
      <c r="I57" s="9" t="s">
        <v>146</v>
      </c>
    </row>
    <row r="58" spans="1:9" x14ac:dyDescent="0.25">
      <c r="A58" s="19">
        <v>41667</v>
      </c>
      <c r="B58" s="20">
        <v>141</v>
      </c>
      <c r="C58" s="20" t="s">
        <v>563</v>
      </c>
      <c r="D58" s="21" t="s">
        <v>147</v>
      </c>
      <c r="E58" s="22">
        <v>12582</v>
      </c>
      <c r="F58" s="11">
        <v>41668</v>
      </c>
      <c r="G58" s="22">
        <v>12582</v>
      </c>
      <c r="H58" s="24">
        <f t="shared" si="2"/>
        <v>0</v>
      </c>
      <c r="I58" s="9" t="s">
        <v>146</v>
      </c>
    </row>
    <row r="59" spans="1:9" x14ac:dyDescent="0.25">
      <c r="A59" s="19">
        <v>41667</v>
      </c>
      <c r="B59" s="20">
        <v>160</v>
      </c>
      <c r="C59" s="20" t="s">
        <v>563</v>
      </c>
      <c r="D59" s="21" t="s">
        <v>147</v>
      </c>
      <c r="E59" s="22">
        <v>3124</v>
      </c>
      <c r="F59" s="11">
        <v>41667</v>
      </c>
      <c r="G59" s="22">
        <v>3124</v>
      </c>
      <c r="H59" s="24">
        <f t="shared" si="2"/>
        <v>0</v>
      </c>
      <c r="I59" s="9"/>
    </row>
    <row r="60" spans="1:9" x14ac:dyDescent="0.25">
      <c r="A60" s="19">
        <v>41668</v>
      </c>
      <c r="B60" s="20">
        <v>276</v>
      </c>
      <c r="C60" s="20" t="s">
        <v>563</v>
      </c>
      <c r="D60" s="21" t="s">
        <v>147</v>
      </c>
      <c r="E60" s="22">
        <v>8076</v>
      </c>
      <c r="F60" s="11">
        <v>41668</v>
      </c>
      <c r="G60" s="22">
        <v>8076</v>
      </c>
      <c r="H60" s="24">
        <f t="shared" si="2"/>
        <v>0</v>
      </c>
      <c r="I60" s="9" t="s">
        <v>7</v>
      </c>
    </row>
    <row r="61" spans="1:9" x14ac:dyDescent="0.25">
      <c r="A61" s="19">
        <v>41670</v>
      </c>
      <c r="B61" s="20">
        <v>343</v>
      </c>
      <c r="C61" s="20" t="s">
        <v>563</v>
      </c>
      <c r="D61" s="21" t="s">
        <v>147</v>
      </c>
      <c r="E61" s="22">
        <v>11456.3</v>
      </c>
      <c r="F61" s="16">
        <v>41671</v>
      </c>
      <c r="G61" s="28">
        <v>11456.3</v>
      </c>
      <c r="H61" s="24">
        <f t="shared" si="2"/>
        <v>0</v>
      </c>
      <c r="I61" s="9" t="s">
        <v>146</v>
      </c>
    </row>
    <row r="62" spans="1:9" x14ac:dyDescent="0.25">
      <c r="A62" s="19">
        <v>41662</v>
      </c>
      <c r="B62" s="20">
        <v>807</v>
      </c>
      <c r="C62" s="20" t="s">
        <v>365</v>
      </c>
      <c r="D62" s="21" t="s">
        <v>529</v>
      </c>
      <c r="E62" s="22">
        <v>6424</v>
      </c>
      <c r="F62" s="37">
        <v>41664</v>
      </c>
      <c r="G62" s="22">
        <v>6424</v>
      </c>
      <c r="H62" s="24">
        <f t="shared" si="2"/>
        <v>0</v>
      </c>
      <c r="I62" s="35" t="s">
        <v>146</v>
      </c>
    </row>
    <row r="63" spans="1:9" x14ac:dyDescent="0.25">
      <c r="A63" s="19">
        <v>41667</v>
      </c>
      <c r="B63" s="20">
        <v>162</v>
      </c>
      <c r="C63" s="20" t="s">
        <v>563</v>
      </c>
      <c r="D63" s="33" t="s">
        <v>590</v>
      </c>
      <c r="E63" s="34">
        <v>0</v>
      </c>
      <c r="F63" s="87" t="s">
        <v>591</v>
      </c>
      <c r="G63" s="88">
        <v>0</v>
      </c>
      <c r="H63" s="24">
        <f t="shared" si="2"/>
        <v>0</v>
      </c>
      <c r="I63" s="9"/>
    </row>
    <row r="64" spans="1:9" x14ac:dyDescent="0.25">
      <c r="A64" s="19">
        <v>41662</v>
      </c>
      <c r="B64" s="20">
        <v>806</v>
      </c>
      <c r="C64" s="20" t="s">
        <v>365</v>
      </c>
      <c r="D64" s="21" t="s">
        <v>329</v>
      </c>
      <c r="E64" s="22">
        <v>1377</v>
      </c>
      <c r="F64" s="37">
        <v>41664</v>
      </c>
      <c r="G64" s="22">
        <v>1377</v>
      </c>
      <c r="H64" s="24">
        <f t="shared" si="2"/>
        <v>0</v>
      </c>
      <c r="I64" s="35" t="s">
        <v>146</v>
      </c>
    </row>
    <row r="65" spans="1:9" x14ac:dyDescent="0.25">
      <c r="A65" s="19">
        <v>41650</v>
      </c>
      <c r="B65" s="20">
        <v>821</v>
      </c>
      <c r="C65" s="20" t="s">
        <v>0</v>
      </c>
      <c r="D65" s="21" t="s">
        <v>329</v>
      </c>
      <c r="E65" s="22">
        <v>9060</v>
      </c>
      <c r="F65" s="57" t="s">
        <v>330</v>
      </c>
      <c r="G65" s="22">
        <f>7500+1560</f>
        <v>9060</v>
      </c>
      <c r="H65" s="24">
        <f t="shared" si="2"/>
        <v>0</v>
      </c>
      <c r="I65" s="21" t="s">
        <v>146</v>
      </c>
    </row>
    <row r="66" spans="1:9" x14ac:dyDescent="0.25">
      <c r="A66" s="19">
        <v>41650</v>
      </c>
      <c r="B66" s="20">
        <v>820</v>
      </c>
      <c r="C66" s="20" t="s">
        <v>0</v>
      </c>
      <c r="D66" s="21" t="s">
        <v>329</v>
      </c>
      <c r="E66" s="22">
        <v>1967</v>
      </c>
      <c r="F66" s="11">
        <v>41652</v>
      </c>
      <c r="G66" s="22">
        <v>1967</v>
      </c>
      <c r="H66" s="24">
        <f t="shared" si="2"/>
        <v>0</v>
      </c>
      <c r="I66" s="21" t="s">
        <v>146</v>
      </c>
    </row>
    <row r="67" spans="1:9" x14ac:dyDescent="0.25">
      <c r="A67" s="19">
        <v>41655</v>
      </c>
      <c r="B67" s="20">
        <v>267</v>
      </c>
      <c r="C67" s="20" t="s">
        <v>365</v>
      </c>
      <c r="D67" s="21" t="s">
        <v>329</v>
      </c>
      <c r="E67" s="22">
        <v>1495</v>
      </c>
      <c r="F67" s="11">
        <v>41657</v>
      </c>
      <c r="G67" s="22">
        <v>1495</v>
      </c>
      <c r="H67" s="24">
        <f t="shared" si="2"/>
        <v>0</v>
      </c>
      <c r="I67" s="9" t="s">
        <v>146</v>
      </c>
    </row>
    <row r="68" spans="1:9" x14ac:dyDescent="0.25">
      <c r="A68" s="19">
        <v>41661</v>
      </c>
      <c r="B68" s="20">
        <v>673</v>
      </c>
      <c r="C68" s="20" t="s">
        <v>365</v>
      </c>
      <c r="D68" s="21" t="s">
        <v>329</v>
      </c>
      <c r="E68" s="22">
        <v>2477</v>
      </c>
      <c r="F68" s="32" t="s">
        <v>499</v>
      </c>
      <c r="G68" s="22">
        <f>2200+277</f>
        <v>2477</v>
      </c>
      <c r="H68" s="24">
        <f t="shared" si="2"/>
        <v>0</v>
      </c>
      <c r="I68" s="21"/>
    </row>
    <row r="69" spans="1:9" x14ac:dyDescent="0.25">
      <c r="A69" s="19"/>
      <c r="B69" s="20"/>
      <c r="C69" s="20"/>
      <c r="D69" s="21"/>
      <c r="E69" s="22"/>
      <c r="F69" s="32"/>
      <c r="G69" s="22">
        <v>0</v>
      </c>
      <c r="H69" s="24"/>
      <c r="I69" s="21"/>
    </row>
    <row r="70" spans="1:9" ht="15.75" x14ac:dyDescent="0.25">
      <c r="A70" s="19"/>
      <c r="B70" s="20"/>
      <c r="C70" s="20"/>
      <c r="D70" s="21"/>
      <c r="E70" s="22"/>
      <c r="F70" s="107" t="s">
        <v>645</v>
      </c>
      <c r="G70" s="104">
        <f>SUM(G51:G69)</f>
        <v>96212.800000000003</v>
      </c>
      <c r="H70" s="24"/>
      <c r="I70" s="21"/>
    </row>
    <row r="71" spans="1:9" x14ac:dyDescent="0.25">
      <c r="A71" s="19"/>
      <c r="B71" s="20"/>
      <c r="C71" s="20"/>
      <c r="D71" s="21"/>
      <c r="E71" s="22"/>
      <c r="F71" s="32"/>
      <c r="G71" s="22"/>
      <c r="H71" s="24"/>
      <c r="I71" s="21"/>
    </row>
    <row r="72" spans="1:9" x14ac:dyDescent="0.25">
      <c r="A72" s="19">
        <v>41643</v>
      </c>
      <c r="B72" s="20">
        <v>329</v>
      </c>
      <c r="C72" s="20" t="s">
        <v>0</v>
      </c>
      <c r="D72" s="21" t="s">
        <v>155</v>
      </c>
      <c r="E72" s="22">
        <v>6137.5</v>
      </c>
      <c r="F72" s="23">
        <v>41645</v>
      </c>
      <c r="G72" s="22">
        <v>6137.5</v>
      </c>
      <c r="H72" s="24">
        <f>E72-G72</f>
        <v>0</v>
      </c>
      <c r="I72" s="21" t="s">
        <v>146</v>
      </c>
    </row>
    <row r="73" spans="1:9" x14ac:dyDescent="0.25">
      <c r="A73" s="19">
        <v>41667</v>
      </c>
      <c r="B73" s="20">
        <v>144</v>
      </c>
      <c r="C73" s="20" t="s">
        <v>563</v>
      </c>
      <c r="D73" s="21" t="s">
        <v>155</v>
      </c>
      <c r="E73" s="22">
        <v>7598</v>
      </c>
      <c r="F73" s="11">
        <v>41668</v>
      </c>
      <c r="G73" s="22">
        <v>7598</v>
      </c>
      <c r="H73" s="24">
        <f>E73-G73</f>
        <v>0</v>
      </c>
      <c r="I73" s="9"/>
    </row>
    <row r="74" spans="1:9" x14ac:dyDescent="0.25">
      <c r="A74" s="19">
        <v>41642</v>
      </c>
      <c r="B74" s="20">
        <v>274</v>
      </c>
      <c r="C74" s="8" t="s">
        <v>0</v>
      </c>
      <c r="D74" s="35" t="s">
        <v>117</v>
      </c>
      <c r="E74" s="36">
        <v>31411</v>
      </c>
      <c r="F74" s="37">
        <v>41642</v>
      </c>
      <c r="G74" s="36">
        <v>31411</v>
      </c>
      <c r="H74" s="38">
        <f>E74-G74</f>
        <v>0</v>
      </c>
      <c r="I74" s="35" t="s">
        <v>20</v>
      </c>
    </row>
    <row r="75" spans="1:9" x14ac:dyDescent="0.25">
      <c r="A75" s="19"/>
      <c r="B75" s="20"/>
      <c r="C75" s="8"/>
      <c r="D75" s="35"/>
      <c r="E75" s="36"/>
      <c r="F75" s="37"/>
      <c r="G75" s="36"/>
      <c r="H75" s="38"/>
      <c r="I75" s="35"/>
    </row>
    <row r="76" spans="1:9" x14ac:dyDescent="0.25">
      <c r="A76" s="19"/>
      <c r="B76" s="20"/>
      <c r="C76" s="8"/>
      <c r="D76" s="35"/>
      <c r="E76" s="36"/>
      <c r="F76" s="37"/>
      <c r="G76" s="36"/>
      <c r="H76" s="38"/>
      <c r="I76" s="35"/>
    </row>
    <row r="77" spans="1:9" x14ac:dyDescent="0.25">
      <c r="A77" s="19">
        <v>41659</v>
      </c>
      <c r="B77" s="20">
        <v>566</v>
      </c>
      <c r="C77" s="20" t="s">
        <v>365</v>
      </c>
      <c r="D77" s="21" t="s">
        <v>484</v>
      </c>
      <c r="E77" s="22">
        <v>7102.2</v>
      </c>
      <c r="F77" s="11">
        <v>41659</v>
      </c>
      <c r="G77" s="22">
        <v>7102.2</v>
      </c>
      <c r="H77" s="24">
        <f>E77-G77</f>
        <v>0</v>
      </c>
      <c r="I77" s="9" t="s">
        <v>30</v>
      </c>
    </row>
    <row r="78" spans="1:9" x14ac:dyDescent="0.25">
      <c r="A78" s="19">
        <v>41666</v>
      </c>
      <c r="B78" s="20">
        <v>116</v>
      </c>
      <c r="C78" s="20" t="s">
        <v>563</v>
      </c>
      <c r="D78" s="21" t="s">
        <v>484</v>
      </c>
      <c r="E78" s="22">
        <v>30388</v>
      </c>
      <c r="F78" s="11">
        <v>41667</v>
      </c>
      <c r="G78" s="22">
        <v>30388</v>
      </c>
      <c r="H78" s="24">
        <f>E78-G78</f>
        <v>0</v>
      </c>
      <c r="I78" s="9" t="s">
        <v>30</v>
      </c>
    </row>
    <row r="79" spans="1:9" ht="15.75" x14ac:dyDescent="0.25">
      <c r="A79" s="19"/>
      <c r="B79" s="20"/>
      <c r="C79" s="20"/>
      <c r="D79" s="21"/>
      <c r="E79" s="22"/>
      <c r="F79" s="103" t="s">
        <v>645</v>
      </c>
      <c r="G79" s="104">
        <f>SUM(G77:G78)</f>
        <v>37490.199999999997</v>
      </c>
      <c r="H79" s="24"/>
      <c r="I79" s="9"/>
    </row>
    <row r="80" spans="1:9" x14ac:dyDescent="0.25">
      <c r="A80" s="19"/>
      <c r="B80" s="20"/>
      <c r="C80" s="20"/>
      <c r="D80" s="21"/>
      <c r="E80" s="22"/>
      <c r="F80" s="11"/>
      <c r="G80" s="22"/>
      <c r="H80" s="24"/>
      <c r="I80" s="9"/>
    </row>
    <row r="81" spans="1:9" x14ac:dyDescent="0.25">
      <c r="A81" s="19"/>
      <c r="B81" s="20"/>
      <c r="C81" s="20"/>
      <c r="D81" s="21"/>
      <c r="E81" s="22"/>
      <c r="F81" s="11"/>
      <c r="G81" s="22"/>
      <c r="H81" s="24"/>
      <c r="I81" s="9"/>
    </row>
    <row r="82" spans="1:9" x14ac:dyDescent="0.25">
      <c r="A82" s="19">
        <v>41659</v>
      </c>
      <c r="B82" s="20">
        <v>565</v>
      </c>
      <c r="C82" s="20" t="s">
        <v>365</v>
      </c>
      <c r="D82" s="21" t="s">
        <v>483</v>
      </c>
      <c r="E82" s="22">
        <v>25262</v>
      </c>
      <c r="F82" s="11">
        <v>41659</v>
      </c>
      <c r="G82" s="22">
        <v>25262</v>
      </c>
      <c r="H82" s="24">
        <f>E82-G82</f>
        <v>0</v>
      </c>
      <c r="I82" s="9" t="s">
        <v>30</v>
      </c>
    </row>
    <row r="83" spans="1:9" x14ac:dyDescent="0.25">
      <c r="A83" s="19"/>
      <c r="B83" s="20"/>
      <c r="C83" s="20"/>
      <c r="D83" s="21"/>
      <c r="E83" s="22"/>
      <c r="F83" s="11"/>
      <c r="G83" s="22"/>
      <c r="H83" s="24"/>
      <c r="I83" s="9"/>
    </row>
    <row r="84" spans="1:9" x14ac:dyDescent="0.25">
      <c r="A84" s="19">
        <v>41642</v>
      </c>
      <c r="B84" s="20">
        <v>292</v>
      </c>
      <c r="C84" s="8" t="s">
        <v>0</v>
      </c>
      <c r="D84" s="35" t="s">
        <v>129</v>
      </c>
      <c r="E84" s="36">
        <v>9324</v>
      </c>
      <c r="F84" s="37">
        <v>41642</v>
      </c>
      <c r="G84" s="36">
        <v>9324</v>
      </c>
      <c r="H84" s="38">
        <f>E84-G84</f>
        <v>0</v>
      </c>
      <c r="I84" s="35"/>
    </row>
    <row r="85" spans="1:9" x14ac:dyDescent="0.25">
      <c r="A85" s="19">
        <v>41644</v>
      </c>
      <c r="B85" s="20">
        <v>429</v>
      </c>
      <c r="C85" s="20" t="s">
        <v>0</v>
      </c>
      <c r="D85" s="21" t="s">
        <v>129</v>
      </c>
      <c r="E85" s="22">
        <v>9144</v>
      </c>
      <c r="F85" s="23">
        <v>41644</v>
      </c>
      <c r="G85" s="22">
        <v>9144</v>
      </c>
      <c r="H85" s="24">
        <f>E85-G85</f>
        <v>0</v>
      </c>
      <c r="I85" s="21"/>
    </row>
    <row r="86" spans="1:9" ht="15.75" x14ac:dyDescent="0.25">
      <c r="A86" s="19"/>
      <c r="B86" s="20"/>
      <c r="C86" s="20"/>
      <c r="D86" s="21"/>
      <c r="E86" s="22"/>
      <c r="F86" s="107" t="s">
        <v>645</v>
      </c>
      <c r="G86" s="104">
        <f>SUM(G84:G85)</f>
        <v>18468</v>
      </c>
      <c r="H86" s="24"/>
      <c r="I86" s="21"/>
    </row>
    <row r="87" spans="1:9" x14ac:dyDescent="0.25">
      <c r="A87" s="19"/>
      <c r="B87" s="20"/>
      <c r="C87" s="20"/>
      <c r="D87" s="21"/>
      <c r="E87" s="22"/>
      <c r="F87" s="23"/>
      <c r="G87" s="22"/>
      <c r="H87" s="24"/>
      <c r="I87" s="21"/>
    </row>
    <row r="88" spans="1:9" x14ac:dyDescent="0.25">
      <c r="A88" s="19">
        <v>41649</v>
      </c>
      <c r="B88" s="20">
        <v>801</v>
      </c>
      <c r="C88" s="20" t="s">
        <v>0</v>
      </c>
      <c r="D88" s="21" t="s">
        <v>319</v>
      </c>
      <c r="E88" s="22">
        <v>3052</v>
      </c>
      <c r="F88" s="23">
        <v>41650</v>
      </c>
      <c r="G88" s="22">
        <v>3052</v>
      </c>
      <c r="H88" s="24">
        <f>E88-G88</f>
        <v>0</v>
      </c>
      <c r="I88" s="21" t="s">
        <v>4</v>
      </c>
    </row>
    <row r="89" spans="1:9" x14ac:dyDescent="0.25">
      <c r="A89" s="19"/>
      <c r="B89" s="20"/>
      <c r="C89" s="20"/>
      <c r="D89" s="21"/>
      <c r="E89" s="22"/>
      <c r="F89" s="23"/>
      <c r="G89" s="22"/>
      <c r="H89" s="24"/>
      <c r="I89" s="21"/>
    </row>
    <row r="90" spans="1:9" x14ac:dyDescent="0.25">
      <c r="A90" s="19"/>
      <c r="B90" s="20"/>
      <c r="C90" s="20"/>
      <c r="D90" s="21"/>
      <c r="E90" s="22"/>
      <c r="F90" s="23"/>
      <c r="G90" s="22"/>
      <c r="H90" s="24"/>
      <c r="I90" s="21"/>
    </row>
    <row r="91" spans="1:9" x14ac:dyDescent="0.25">
      <c r="A91" s="19">
        <v>41642</v>
      </c>
      <c r="B91" s="20">
        <v>224</v>
      </c>
      <c r="C91" s="8" t="s">
        <v>0</v>
      </c>
      <c r="D91" s="21" t="s">
        <v>89</v>
      </c>
      <c r="E91" s="22">
        <v>953</v>
      </c>
      <c r="F91" s="23">
        <v>41642</v>
      </c>
      <c r="G91" s="22">
        <v>953</v>
      </c>
      <c r="H91" s="24">
        <f t="shared" ref="H91:H114" si="3">E91-G91</f>
        <v>0</v>
      </c>
      <c r="I91" s="21" t="s">
        <v>20</v>
      </c>
    </row>
    <row r="92" spans="1:9" x14ac:dyDescent="0.25">
      <c r="A92" s="19">
        <v>41642</v>
      </c>
      <c r="B92" s="20">
        <v>294</v>
      </c>
      <c r="C92" s="8" t="s">
        <v>0</v>
      </c>
      <c r="D92" s="35" t="s">
        <v>89</v>
      </c>
      <c r="E92" s="36">
        <v>9064.5</v>
      </c>
      <c r="F92" s="37">
        <v>41643</v>
      </c>
      <c r="G92" s="36">
        <v>9064.5</v>
      </c>
      <c r="H92" s="38">
        <f t="shared" si="3"/>
        <v>0</v>
      </c>
      <c r="I92" s="35" t="s">
        <v>57</v>
      </c>
    </row>
    <row r="93" spans="1:9" x14ac:dyDescent="0.25">
      <c r="A93" s="19">
        <v>41644</v>
      </c>
      <c r="B93" s="20">
        <v>387</v>
      </c>
      <c r="C93" s="20" t="s">
        <v>0</v>
      </c>
      <c r="D93" s="21" t="s">
        <v>89</v>
      </c>
      <c r="E93" s="22">
        <v>7117.5</v>
      </c>
      <c r="F93" s="23">
        <v>41644</v>
      </c>
      <c r="G93" s="22">
        <v>7117.5</v>
      </c>
      <c r="H93" s="24">
        <f t="shared" si="3"/>
        <v>0</v>
      </c>
      <c r="I93" s="21" t="s">
        <v>7</v>
      </c>
    </row>
    <row r="94" spans="1:9" x14ac:dyDescent="0.25">
      <c r="A94" s="19">
        <v>41646</v>
      </c>
      <c r="B94" s="20">
        <v>493</v>
      </c>
      <c r="C94" s="20" t="s">
        <v>0</v>
      </c>
      <c r="D94" s="21" t="s">
        <v>89</v>
      </c>
      <c r="E94" s="22">
        <v>6548</v>
      </c>
      <c r="F94" s="23">
        <v>41646</v>
      </c>
      <c r="G94" s="22">
        <v>6548</v>
      </c>
      <c r="H94" s="24">
        <f t="shared" si="3"/>
        <v>0</v>
      </c>
      <c r="I94" s="21" t="s">
        <v>23</v>
      </c>
    </row>
    <row r="95" spans="1:9" x14ac:dyDescent="0.25">
      <c r="A95" s="19">
        <v>41646</v>
      </c>
      <c r="B95" s="20">
        <v>519</v>
      </c>
      <c r="C95" s="20" t="s">
        <v>0</v>
      </c>
      <c r="D95" s="21" t="s">
        <v>89</v>
      </c>
      <c r="E95" s="22">
        <v>953</v>
      </c>
      <c r="F95" s="23">
        <v>41647</v>
      </c>
      <c r="G95" s="22">
        <v>953</v>
      </c>
      <c r="H95" s="24">
        <f t="shared" si="3"/>
        <v>0</v>
      </c>
      <c r="I95" s="21" t="s">
        <v>20</v>
      </c>
    </row>
    <row r="96" spans="1:9" x14ac:dyDescent="0.25">
      <c r="A96" s="19">
        <v>41646</v>
      </c>
      <c r="B96" s="20">
        <v>558</v>
      </c>
      <c r="C96" s="20" t="s">
        <v>0</v>
      </c>
      <c r="D96" s="21" t="s">
        <v>89</v>
      </c>
      <c r="E96" s="22">
        <v>6996.5</v>
      </c>
      <c r="F96" s="23">
        <v>41647</v>
      </c>
      <c r="G96" s="22">
        <v>6996.5</v>
      </c>
      <c r="H96" s="24">
        <f t="shared" si="3"/>
        <v>0</v>
      </c>
      <c r="I96" s="21" t="s">
        <v>196</v>
      </c>
    </row>
    <row r="97" spans="1:9" x14ac:dyDescent="0.25">
      <c r="A97" s="19">
        <v>41647</v>
      </c>
      <c r="B97" s="20">
        <v>590</v>
      </c>
      <c r="C97" s="20" t="s">
        <v>0</v>
      </c>
      <c r="D97" s="21" t="s">
        <v>89</v>
      </c>
      <c r="E97" s="22">
        <v>6394</v>
      </c>
      <c r="F97" s="23">
        <v>41648</v>
      </c>
      <c r="G97" s="22">
        <v>6394</v>
      </c>
      <c r="H97" s="24">
        <f t="shared" si="3"/>
        <v>0</v>
      </c>
      <c r="I97" s="21" t="s">
        <v>146</v>
      </c>
    </row>
    <row r="98" spans="1:9" x14ac:dyDescent="0.25">
      <c r="A98" s="19">
        <v>41648</v>
      </c>
      <c r="B98" s="20">
        <v>683</v>
      </c>
      <c r="C98" s="20" t="s">
        <v>0</v>
      </c>
      <c r="D98" s="21" t="s">
        <v>89</v>
      </c>
      <c r="E98" s="22">
        <v>5523</v>
      </c>
      <c r="F98" s="23">
        <v>41648</v>
      </c>
      <c r="G98" s="22">
        <v>5523</v>
      </c>
      <c r="H98" s="24">
        <f t="shared" si="3"/>
        <v>0</v>
      </c>
      <c r="I98" s="21" t="s">
        <v>57</v>
      </c>
    </row>
    <row r="99" spans="1:9" x14ac:dyDescent="0.25">
      <c r="A99" s="19">
        <v>41650</v>
      </c>
      <c r="B99" s="20">
        <v>817</v>
      </c>
      <c r="C99" s="20" t="s">
        <v>0</v>
      </c>
      <c r="D99" s="21" t="s">
        <v>89</v>
      </c>
      <c r="E99" s="22">
        <v>2239</v>
      </c>
      <c r="F99" s="11">
        <v>41652</v>
      </c>
      <c r="G99" s="22">
        <v>2239</v>
      </c>
      <c r="H99" s="24">
        <f t="shared" si="3"/>
        <v>0</v>
      </c>
      <c r="I99" s="21" t="s">
        <v>146</v>
      </c>
    </row>
    <row r="100" spans="1:9" x14ac:dyDescent="0.25">
      <c r="A100" s="19">
        <v>41650</v>
      </c>
      <c r="B100" s="20">
        <v>894</v>
      </c>
      <c r="C100" s="20" t="s">
        <v>0</v>
      </c>
      <c r="D100" s="21" t="s">
        <v>89</v>
      </c>
      <c r="E100" s="22">
        <v>2329</v>
      </c>
      <c r="F100" s="11">
        <v>41652</v>
      </c>
      <c r="G100" s="22">
        <v>2329</v>
      </c>
      <c r="H100" s="24">
        <f t="shared" si="3"/>
        <v>0</v>
      </c>
      <c r="I100" s="9" t="s">
        <v>57</v>
      </c>
    </row>
    <row r="101" spans="1:9" x14ac:dyDescent="0.25">
      <c r="A101" s="19">
        <v>41651</v>
      </c>
      <c r="B101" s="20">
        <v>954</v>
      </c>
      <c r="C101" s="20" t="s">
        <v>0</v>
      </c>
      <c r="D101" s="21" t="s">
        <v>89</v>
      </c>
      <c r="E101" s="22">
        <v>395</v>
      </c>
      <c r="F101" s="55">
        <v>41651</v>
      </c>
      <c r="G101" s="22">
        <v>395</v>
      </c>
      <c r="H101" s="24">
        <f t="shared" si="3"/>
        <v>0</v>
      </c>
      <c r="I101" s="9"/>
    </row>
    <row r="102" spans="1:9" x14ac:dyDescent="0.25">
      <c r="A102" s="19">
        <v>41652</v>
      </c>
      <c r="B102" s="20">
        <v>981</v>
      </c>
      <c r="C102" s="20" t="s">
        <v>0</v>
      </c>
      <c r="D102" s="21" t="s">
        <v>89</v>
      </c>
      <c r="E102" s="22">
        <v>28903</v>
      </c>
      <c r="F102" s="23">
        <v>41652</v>
      </c>
      <c r="G102" s="22">
        <v>28903</v>
      </c>
      <c r="H102" s="24">
        <f t="shared" si="3"/>
        <v>0</v>
      </c>
      <c r="I102" s="21" t="s">
        <v>20</v>
      </c>
    </row>
    <row r="103" spans="1:9" x14ac:dyDescent="0.25">
      <c r="A103" s="19">
        <v>41652</v>
      </c>
      <c r="B103" s="20">
        <v>33</v>
      </c>
      <c r="C103" s="20" t="s">
        <v>365</v>
      </c>
      <c r="D103" s="21" t="s">
        <v>89</v>
      </c>
      <c r="E103" s="22">
        <v>7428.6</v>
      </c>
      <c r="F103" s="23">
        <v>41654</v>
      </c>
      <c r="G103" s="22">
        <v>7428.6</v>
      </c>
      <c r="H103" s="24">
        <f t="shared" si="3"/>
        <v>0</v>
      </c>
      <c r="I103" s="21" t="s">
        <v>146</v>
      </c>
    </row>
    <row r="104" spans="1:9" x14ac:dyDescent="0.25">
      <c r="A104" s="19">
        <v>41653</v>
      </c>
      <c r="B104" s="20">
        <v>67</v>
      </c>
      <c r="C104" s="20" t="s">
        <v>365</v>
      </c>
      <c r="D104" s="21" t="s">
        <v>89</v>
      </c>
      <c r="E104" s="22">
        <v>1905.5</v>
      </c>
      <c r="F104" s="23">
        <v>14</v>
      </c>
      <c r="G104" s="22">
        <v>1905.5</v>
      </c>
      <c r="H104" s="24">
        <f t="shared" si="3"/>
        <v>0</v>
      </c>
      <c r="I104" s="21" t="s">
        <v>20</v>
      </c>
    </row>
    <row r="105" spans="1:9" x14ac:dyDescent="0.25">
      <c r="A105" s="19">
        <v>41655</v>
      </c>
      <c r="B105" s="20">
        <v>227</v>
      </c>
      <c r="C105" s="20" t="s">
        <v>365</v>
      </c>
      <c r="D105" s="21" t="s">
        <v>89</v>
      </c>
      <c r="E105" s="22">
        <v>367.5</v>
      </c>
      <c r="F105" s="11">
        <v>41655</v>
      </c>
      <c r="G105" s="22">
        <v>367.5</v>
      </c>
      <c r="H105" s="24">
        <f t="shared" si="3"/>
        <v>0</v>
      </c>
      <c r="I105" s="9"/>
    </row>
    <row r="106" spans="1:9" x14ac:dyDescent="0.25">
      <c r="A106" s="19">
        <v>41657</v>
      </c>
      <c r="B106" s="20">
        <v>395</v>
      </c>
      <c r="C106" s="20" t="s">
        <v>365</v>
      </c>
      <c r="D106" s="21" t="s">
        <v>89</v>
      </c>
      <c r="E106" s="22">
        <v>2009</v>
      </c>
      <c r="F106" s="11">
        <v>41657</v>
      </c>
      <c r="G106" s="22">
        <v>2009</v>
      </c>
      <c r="H106" s="24">
        <f t="shared" si="3"/>
        <v>0</v>
      </c>
      <c r="I106" s="9" t="s">
        <v>57</v>
      </c>
    </row>
    <row r="107" spans="1:9" x14ac:dyDescent="0.25">
      <c r="A107" s="19">
        <v>41657</v>
      </c>
      <c r="B107" s="20">
        <v>454</v>
      </c>
      <c r="C107" s="20" t="s">
        <v>365</v>
      </c>
      <c r="D107" s="21" t="s">
        <v>89</v>
      </c>
      <c r="E107" s="22">
        <v>230</v>
      </c>
      <c r="F107" s="11">
        <v>41657</v>
      </c>
      <c r="G107" s="22">
        <v>230</v>
      </c>
      <c r="H107" s="24">
        <f t="shared" si="3"/>
        <v>0</v>
      </c>
      <c r="I107" s="9" t="s">
        <v>57</v>
      </c>
    </row>
    <row r="108" spans="1:9" x14ac:dyDescent="0.25">
      <c r="A108" s="19">
        <v>41658</v>
      </c>
      <c r="B108" s="20">
        <v>483</v>
      </c>
      <c r="C108" s="20" t="s">
        <v>365</v>
      </c>
      <c r="D108" s="9" t="s">
        <v>89</v>
      </c>
      <c r="E108" s="22">
        <v>357</v>
      </c>
      <c r="F108" s="11">
        <v>41658</v>
      </c>
      <c r="G108" s="22">
        <v>357</v>
      </c>
      <c r="H108" s="24">
        <f t="shared" si="3"/>
        <v>0</v>
      </c>
      <c r="I108" s="9"/>
    </row>
    <row r="109" spans="1:9" x14ac:dyDescent="0.25">
      <c r="A109" s="19">
        <v>41659</v>
      </c>
      <c r="B109" s="20">
        <v>545</v>
      </c>
      <c r="C109" s="20" t="s">
        <v>365</v>
      </c>
      <c r="D109" s="21" t="s">
        <v>89</v>
      </c>
      <c r="E109" s="22">
        <v>953</v>
      </c>
      <c r="F109" s="11">
        <v>41659</v>
      </c>
      <c r="G109" s="22">
        <v>953</v>
      </c>
      <c r="H109" s="24">
        <f t="shared" si="3"/>
        <v>0</v>
      </c>
      <c r="I109" s="9" t="s">
        <v>20</v>
      </c>
    </row>
    <row r="110" spans="1:9" x14ac:dyDescent="0.25">
      <c r="A110" s="19">
        <v>41659</v>
      </c>
      <c r="B110" s="20">
        <v>558</v>
      </c>
      <c r="C110" s="20" t="s">
        <v>365</v>
      </c>
      <c r="D110" s="21" t="s">
        <v>89</v>
      </c>
      <c r="E110" s="22">
        <v>7937</v>
      </c>
      <c r="F110" s="11">
        <v>41661</v>
      </c>
      <c r="G110" s="22">
        <v>7937</v>
      </c>
      <c r="H110" s="24">
        <f t="shared" si="3"/>
        <v>0</v>
      </c>
      <c r="I110" s="9" t="s">
        <v>146</v>
      </c>
    </row>
    <row r="111" spans="1:9" x14ac:dyDescent="0.25">
      <c r="A111" s="19">
        <v>41664</v>
      </c>
      <c r="B111" s="20">
        <v>986</v>
      </c>
      <c r="C111" s="20" t="s">
        <v>365</v>
      </c>
      <c r="D111" s="21" t="s">
        <v>89</v>
      </c>
      <c r="E111" s="22">
        <v>364</v>
      </c>
      <c r="F111" s="11">
        <v>41664</v>
      </c>
      <c r="G111" s="22">
        <v>364</v>
      </c>
      <c r="H111" s="24">
        <f t="shared" si="3"/>
        <v>0</v>
      </c>
      <c r="I111" s="9"/>
    </row>
    <row r="112" spans="1:9" x14ac:dyDescent="0.25">
      <c r="A112" s="19">
        <v>41666</v>
      </c>
      <c r="B112" s="20">
        <v>98</v>
      </c>
      <c r="C112" s="20" t="s">
        <v>563</v>
      </c>
      <c r="D112" s="21" t="s">
        <v>89</v>
      </c>
      <c r="E112" s="22">
        <v>953</v>
      </c>
      <c r="F112" s="11">
        <v>41667</v>
      </c>
      <c r="G112" s="22">
        <v>953</v>
      </c>
      <c r="H112" s="24">
        <f t="shared" si="3"/>
        <v>0</v>
      </c>
      <c r="I112" s="9" t="s">
        <v>20</v>
      </c>
    </row>
    <row r="113" spans="1:9" x14ac:dyDescent="0.25">
      <c r="A113" s="19">
        <v>41669</v>
      </c>
      <c r="B113" s="20">
        <v>325</v>
      </c>
      <c r="C113" s="20" t="s">
        <v>563</v>
      </c>
      <c r="D113" s="21" t="s">
        <v>89</v>
      </c>
      <c r="E113" s="22">
        <v>2387.5</v>
      </c>
      <c r="F113" s="11">
        <v>41670</v>
      </c>
      <c r="G113" s="22">
        <v>2387.5</v>
      </c>
      <c r="H113" s="24">
        <f t="shared" si="3"/>
        <v>0</v>
      </c>
      <c r="I113" s="9" t="s">
        <v>7</v>
      </c>
    </row>
    <row r="114" spans="1:9" x14ac:dyDescent="0.25">
      <c r="A114" s="19">
        <v>41662</v>
      </c>
      <c r="B114" s="20">
        <v>726</v>
      </c>
      <c r="C114" s="20" t="s">
        <v>365</v>
      </c>
      <c r="D114" s="33" t="s">
        <v>509</v>
      </c>
      <c r="E114" s="34">
        <v>0</v>
      </c>
      <c r="F114" s="40" t="s">
        <v>510</v>
      </c>
      <c r="G114" s="22">
        <v>0</v>
      </c>
      <c r="H114" s="24">
        <f t="shared" si="3"/>
        <v>0</v>
      </c>
      <c r="I114" s="35" t="s">
        <v>7</v>
      </c>
    </row>
    <row r="115" spans="1:9" x14ac:dyDescent="0.25">
      <c r="A115" s="19"/>
      <c r="B115" s="20"/>
      <c r="C115" s="20"/>
      <c r="D115" s="33"/>
      <c r="E115" s="34"/>
      <c r="F115" s="40"/>
      <c r="G115" s="22">
        <v>0</v>
      </c>
      <c r="H115" s="24"/>
      <c r="I115" s="35"/>
    </row>
    <row r="116" spans="1:9" ht="15.75" x14ac:dyDescent="0.25">
      <c r="A116" s="19"/>
      <c r="B116" s="20"/>
      <c r="C116" s="20"/>
      <c r="D116" s="33"/>
      <c r="E116" s="34"/>
      <c r="F116" s="107" t="s">
        <v>645</v>
      </c>
      <c r="G116" s="104">
        <f>SUM(G91:G115)</f>
        <v>102307.6</v>
      </c>
      <c r="H116" s="24"/>
      <c r="I116" s="35"/>
    </row>
    <row r="117" spans="1:9" x14ac:dyDescent="0.25">
      <c r="A117" s="19"/>
      <c r="B117" s="20"/>
      <c r="C117" s="20"/>
      <c r="D117" s="33"/>
      <c r="E117" s="34"/>
      <c r="F117" s="40"/>
      <c r="G117" s="22"/>
      <c r="H117" s="24"/>
      <c r="I117" s="35"/>
    </row>
    <row r="118" spans="1:9" x14ac:dyDescent="0.25">
      <c r="A118" s="19">
        <v>41644</v>
      </c>
      <c r="B118" s="20">
        <v>388</v>
      </c>
      <c r="C118" s="20" t="s">
        <v>0</v>
      </c>
      <c r="D118" s="21" t="s">
        <v>174</v>
      </c>
      <c r="E118" s="22">
        <v>1570</v>
      </c>
      <c r="F118" s="23">
        <v>41644</v>
      </c>
      <c r="G118" s="22">
        <v>1570</v>
      </c>
      <c r="H118" s="24">
        <f>E118-G118</f>
        <v>0</v>
      </c>
      <c r="I118" s="21" t="s">
        <v>7</v>
      </c>
    </row>
    <row r="119" spans="1:9" x14ac:dyDescent="0.25">
      <c r="A119" s="19">
        <v>41642</v>
      </c>
      <c r="B119" s="20">
        <v>220</v>
      </c>
      <c r="C119" s="8" t="s">
        <v>0</v>
      </c>
      <c r="D119" s="21" t="s">
        <v>85</v>
      </c>
      <c r="E119" s="22">
        <v>14492</v>
      </c>
      <c r="F119" s="27" t="s">
        <v>86</v>
      </c>
      <c r="G119" s="28">
        <f>12500+1992</f>
        <v>14492</v>
      </c>
      <c r="H119" s="24">
        <f>E119-G119</f>
        <v>0</v>
      </c>
      <c r="I119" s="21" t="s">
        <v>57</v>
      </c>
    </row>
    <row r="120" spans="1:9" x14ac:dyDescent="0.25">
      <c r="A120" s="7">
        <v>41641</v>
      </c>
      <c r="B120" s="8">
        <v>209</v>
      </c>
      <c r="C120" s="8" t="s">
        <v>0</v>
      </c>
      <c r="D120" s="9" t="s">
        <v>75</v>
      </c>
      <c r="E120" s="10">
        <v>2033</v>
      </c>
      <c r="F120" s="11">
        <v>41641</v>
      </c>
      <c r="G120" s="12">
        <v>2033</v>
      </c>
      <c r="H120" s="5">
        <f>E120-G120</f>
        <v>0</v>
      </c>
      <c r="I120" s="9" t="s">
        <v>7</v>
      </c>
    </row>
    <row r="121" spans="1:9" x14ac:dyDescent="0.25">
      <c r="A121" s="7"/>
      <c r="B121" s="8"/>
      <c r="C121" s="8"/>
      <c r="D121" s="9"/>
      <c r="E121" s="10"/>
      <c r="F121" s="11"/>
      <c r="G121" s="12"/>
      <c r="H121" s="5"/>
      <c r="I121" s="9"/>
    </row>
    <row r="122" spans="1:9" x14ac:dyDescent="0.25">
      <c r="A122" s="7"/>
      <c r="B122" s="8"/>
      <c r="C122" s="8"/>
      <c r="D122" s="9"/>
      <c r="E122" s="10"/>
      <c r="F122" s="11"/>
      <c r="G122" s="12"/>
      <c r="H122" s="5"/>
      <c r="I122" s="9"/>
    </row>
    <row r="123" spans="1:9" x14ac:dyDescent="0.25">
      <c r="A123" s="19">
        <v>41643</v>
      </c>
      <c r="B123" s="20">
        <v>333</v>
      </c>
      <c r="C123" s="20" t="s">
        <v>0</v>
      </c>
      <c r="D123" s="21" t="s">
        <v>158</v>
      </c>
      <c r="E123" s="22">
        <v>25654.5</v>
      </c>
      <c r="F123" s="23">
        <v>41645</v>
      </c>
      <c r="G123" s="22">
        <v>25654.5</v>
      </c>
      <c r="H123" s="24">
        <f t="shared" ref="H123:H137" si="4">E123-G123</f>
        <v>0</v>
      </c>
      <c r="I123" s="21" t="s">
        <v>146</v>
      </c>
    </row>
    <row r="124" spans="1:9" x14ac:dyDescent="0.25">
      <c r="A124" s="19">
        <v>41643</v>
      </c>
      <c r="B124" s="20">
        <v>334</v>
      </c>
      <c r="C124" s="20" t="s">
        <v>0</v>
      </c>
      <c r="D124" s="21" t="s">
        <v>158</v>
      </c>
      <c r="E124" s="22">
        <v>5427.86</v>
      </c>
      <c r="F124" s="23">
        <v>41645</v>
      </c>
      <c r="G124" s="22">
        <v>5427.86</v>
      </c>
      <c r="H124" s="24">
        <f t="shared" si="4"/>
        <v>0</v>
      </c>
      <c r="I124" s="21"/>
    </row>
    <row r="125" spans="1:9" x14ac:dyDescent="0.25">
      <c r="A125" s="19">
        <v>41643</v>
      </c>
      <c r="B125" s="20">
        <v>339</v>
      </c>
      <c r="C125" s="20" t="s">
        <v>0</v>
      </c>
      <c r="D125" s="21" t="s">
        <v>158</v>
      </c>
      <c r="E125" s="22">
        <v>4953.6000000000004</v>
      </c>
      <c r="F125" s="23">
        <v>41645</v>
      </c>
      <c r="G125" s="22">
        <v>4953.6000000000004</v>
      </c>
      <c r="H125" s="24">
        <f t="shared" si="4"/>
        <v>0</v>
      </c>
      <c r="I125" s="21" t="s">
        <v>146</v>
      </c>
    </row>
    <row r="126" spans="1:9" x14ac:dyDescent="0.25">
      <c r="A126" s="19">
        <v>41647</v>
      </c>
      <c r="B126" s="20">
        <v>593</v>
      </c>
      <c r="C126" s="20" t="s">
        <v>0</v>
      </c>
      <c r="D126" s="21" t="s">
        <v>158</v>
      </c>
      <c r="E126" s="22">
        <v>16686.5</v>
      </c>
      <c r="F126" s="26" t="s">
        <v>252</v>
      </c>
      <c r="G126" s="22">
        <v>16686.5</v>
      </c>
      <c r="H126" s="24">
        <f t="shared" si="4"/>
        <v>0</v>
      </c>
      <c r="I126" s="21" t="s">
        <v>146</v>
      </c>
    </row>
    <row r="127" spans="1:9" x14ac:dyDescent="0.25">
      <c r="A127" s="19">
        <v>41647</v>
      </c>
      <c r="B127" s="20">
        <v>594</v>
      </c>
      <c r="C127" s="20" t="s">
        <v>0</v>
      </c>
      <c r="D127" s="21" t="s">
        <v>158</v>
      </c>
      <c r="E127" s="22">
        <v>32182</v>
      </c>
      <c r="F127" s="26" t="s">
        <v>253</v>
      </c>
      <c r="G127" s="22">
        <v>32182</v>
      </c>
      <c r="H127" s="24">
        <f t="shared" si="4"/>
        <v>0</v>
      </c>
      <c r="I127" s="21" t="s">
        <v>146</v>
      </c>
    </row>
    <row r="128" spans="1:9" x14ac:dyDescent="0.25">
      <c r="A128" s="19">
        <v>41647</v>
      </c>
      <c r="B128" s="20">
        <v>601</v>
      </c>
      <c r="C128" s="20" t="s">
        <v>0</v>
      </c>
      <c r="D128" s="21" t="s">
        <v>158</v>
      </c>
      <c r="E128" s="22">
        <v>5361.5</v>
      </c>
      <c r="F128" s="26" t="s">
        <v>256</v>
      </c>
      <c r="G128" s="22">
        <v>5361.5</v>
      </c>
      <c r="H128" s="24">
        <f t="shared" si="4"/>
        <v>0</v>
      </c>
      <c r="I128" s="21" t="s">
        <v>146</v>
      </c>
    </row>
    <row r="129" spans="1:9" x14ac:dyDescent="0.25">
      <c r="A129" s="19">
        <v>41650</v>
      </c>
      <c r="B129" s="20">
        <v>838</v>
      </c>
      <c r="C129" s="20" t="s">
        <v>0</v>
      </c>
      <c r="D129" s="21" t="s">
        <v>158</v>
      </c>
      <c r="E129" s="22">
        <v>19285.5</v>
      </c>
      <c r="F129" s="16" t="s">
        <v>334</v>
      </c>
      <c r="G129" s="22">
        <v>19285.5</v>
      </c>
      <c r="H129" s="24">
        <f t="shared" si="4"/>
        <v>0</v>
      </c>
      <c r="I129" s="9" t="s">
        <v>146</v>
      </c>
    </row>
    <row r="130" spans="1:9" x14ac:dyDescent="0.25">
      <c r="A130" s="19">
        <v>41652</v>
      </c>
      <c r="B130" s="20">
        <v>52</v>
      </c>
      <c r="C130" s="20" t="s">
        <v>365</v>
      </c>
      <c r="D130" s="21" t="s">
        <v>158</v>
      </c>
      <c r="E130" s="22">
        <v>23828.5</v>
      </c>
      <c r="F130" s="25" t="s">
        <v>381</v>
      </c>
      <c r="G130" s="22">
        <v>23828.5</v>
      </c>
      <c r="H130" s="24">
        <f t="shared" si="4"/>
        <v>0</v>
      </c>
      <c r="I130" s="21" t="s">
        <v>146</v>
      </c>
    </row>
    <row r="131" spans="1:9" x14ac:dyDescent="0.25">
      <c r="A131" s="19">
        <v>41655</v>
      </c>
      <c r="B131" s="20">
        <v>259</v>
      </c>
      <c r="C131" s="20" t="s">
        <v>365</v>
      </c>
      <c r="D131" s="21" t="s">
        <v>158</v>
      </c>
      <c r="E131" s="22">
        <v>26097</v>
      </c>
      <c r="F131" s="16" t="s">
        <v>424</v>
      </c>
      <c r="G131" s="22">
        <v>26097</v>
      </c>
      <c r="H131" s="24">
        <f t="shared" si="4"/>
        <v>0</v>
      </c>
      <c r="I131" s="9" t="s">
        <v>146</v>
      </c>
    </row>
    <row r="132" spans="1:9" x14ac:dyDescent="0.25">
      <c r="A132" s="19">
        <v>41656</v>
      </c>
      <c r="B132" s="20">
        <v>272</v>
      </c>
      <c r="C132" s="20" t="s">
        <v>365</v>
      </c>
      <c r="D132" s="21" t="s">
        <v>158</v>
      </c>
      <c r="E132" s="22">
        <v>2489</v>
      </c>
      <c r="F132" s="16" t="s">
        <v>431</v>
      </c>
      <c r="G132" s="22">
        <v>2489</v>
      </c>
      <c r="H132" s="24">
        <f t="shared" si="4"/>
        <v>0</v>
      </c>
      <c r="I132" s="9" t="s">
        <v>146</v>
      </c>
    </row>
    <row r="133" spans="1:9" x14ac:dyDescent="0.25">
      <c r="A133" s="19">
        <v>41659</v>
      </c>
      <c r="B133" s="20">
        <v>579</v>
      </c>
      <c r="C133" s="20" t="s">
        <v>365</v>
      </c>
      <c r="D133" s="21" t="s">
        <v>158</v>
      </c>
      <c r="E133" s="22">
        <v>16456.5</v>
      </c>
      <c r="F133" s="65" t="s">
        <v>489</v>
      </c>
      <c r="G133" s="22">
        <v>16456.5</v>
      </c>
      <c r="H133" s="24">
        <f t="shared" si="4"/>
        <v>0</v>
      </c>
      <c r="I133" s="9" t="s">
        <v>146</v>
      </c>
    </row>
    <row r="134" spans="1:9" x14ac:dyDescent="0.25">
      <c r="A134" s="19">
        <v>41659</v>
      </c>
      <c r="B134" s="20">
        <v>580</v>
      </c>
      <c r="C134" s="20" t="s">
        <v>365</v>
      </c>
      <c r="D134" s="21" t="s">
        <v>158</v>
      </c>
      <c r="E134" s="22">
        <v>17104.5</v>
      </c>
      <c r="F134" s="65" t="s">
        <v>489</v>
      </c>
      <c r="G134" s="22">
        <v>17104.5</v>
      </c>
      <c r="H134" s="24">
        <f t="shared" si="4"/>
        <v>0</v>
      </c>
      <c r="I134" s="9" t="s">
        <v>146</v>
      </c>
    </row>
    <row r="135" spans="1:9" x14ac:dyDescent="0.25">
      <c r="A135" s="19">
        <v>41662</v>
      </c>
      <c r="B135" s="20">
        <v>819</v>
      </c>
      <c r="C135" s="20" t="s">
        <v>365</v>
      </c>
      <c r="D135" s="21" t="s">
        <v>158</v>
      </c>
      <c r="E135" s="22">
        <v>8177</v>
      </c>
      <c r="F135" s="78" t="s">
        <v>533</v>
      </c>
      <c r="G135" s="22">
        <v>8177</v>
      </c>
      <c r="H135" s="24">
        <f t="shared" si="4"/>
        <v>0</v>
      </c>
      <c r="I135" s="35" t="s">
        <v>146</v>
      </c>
    </row>
    <row r="136" spans="1:9" x14ac:dyDescent="0.25">
      <c r="A136" s="19">
        <v>41667</v>
      </c>
      <c r="B136" s="20">
        <v>137</v>
      </c>
      <c r="C136" s="20" t="s">
        <v>563</v>
      </c>
      <c r="D136" s="21" t="s">
        <v>158</v>
      </c>
      <c r="E136" s="22">
        <v>52916.33</v>
      </c>
      <c r="F136" s="86" t="s">
        <v>583</v>
      </c>
      <c r="G136" s="22">
        <v>52916.33</v>
      </c>
      <c r="H136" s="24">
        <f t="shared" si="4"/>
        <v>0</v>
      </c>
      <c r="I136" s="9" t="s">
        <v>146</v>
      </c>
    </row>
    <row r="137" spans="1:9" x14ac:dyDescent="0.25">
      <c r="A137" s="19">
        <v>41670</v>
      </c>
      <c r="B137" s="20">
        <v>358</v>
      </c>
      <c r="C137" s="20" t="s">
        <v>563</v>
      </c>
      <c r="D137" s="21" t="s">
        <v>158</v>
      </c>
      <c r="E137" s="22">
        <v>690</v>
      </c>
      <c r="F137" s="65" t="s">
        <v>627</v>
      </c>
      <c r="G137" s="28">
        <v>690</v>
      </c>
      <c r="H137" s="24">
        <f t="shared" si="4"/>
        <v>0</v>
      </c>
      <c r="I137" s="9" t="s">
        <v>146</v>
      </c>
    </row>
    <row r="138" spans="1:9" x14ac:dyDescent="0.25">
      <c r="A138" s="19"/>
      <c r="B138" s="20"/>
      <c r="C138" s="20"/>
      <c r="D138" s="21"/>
      <c r="E138" s="22"/>
      <c r="F138" s="65"/>
      <c r="G138" s="28">
        <v>0</v>
      </c>
      <c r="H138" s="24"/>
      <c r="I138" s="9"/>
    </row>
    <row r="139" spans="1:9" ht="15.75" x14ac:dyDescent="0.25">
      <c r="A139" s="19"/>
      <c r="B139" s="20"/>
      <c r="C139" s="20"/>
      <c r="D139" s="21"/>
      <c r="E139" s="22"/>
      <c r="F139" s="108" t="s">
        <v>645</v>
      </c>
      <c r="G139" s="104">
        <f>SUM(G123:G138)</f>
        <v>257310.28999999998</v>
      </c>
      <c r="H139" s="24"/>
      <c r="I139" s="9"/>
    </row>
    <row r="140" spans="1:9" x14ac:dyDescent="0.25">
      <c r="A140" s="19"/>
      <c r="B140" s="20"/>
      <c r="C140" s="20"/>
      <c r="D140" s="21"/>
      <c r="E140" s="22"/>
      <c r="F140" s="65"/>
      <c r="G140" s="28"/>
      <c r="H140" s="24"/>
      <c r="I140" s="9"/>
    </row>
    <row r="141" spans="1:9" x14ac:dyDescent="0.25">
      <c r="A141" s="19">
        <v>41664</v>
      </c>
      <c r="B141" s="20">
        <v>1000</v>
      </c>
      <c r="C141" s="20" t="s">
        <v>365</v>
      </c>
      <c r="D141" s="21" t="s">
        <v>562</v>
      </c>
      <c r="E141" s="22">
        <v>516</v>
      </c>
      <c r="F141" s="11">
        <v>41664</v>
      </c>
      <c r="G141" s="22">
        <v>516</v>
      </c>
      <c r="H141" s="24">
        <f>E141-G141</f>
        <v>0</v>
      </c>
      <c r="I141" s="9"/>
    </row>
    <row r="142" spans="1:9" x14ac:dyDescent="0.25">
      <c r="A142" s="19">
        <v>41666</v>
      </c>
      <c r="B142" s="20">
        <v>85</v>
      </c>
      <c r="C142" s="20" t="s">
        <v>563</v>
      </c>
      <c r="D142" s="21" t="s">
        <v>562</v>
      </c>
      <c r="E142" s="22">
        <v>389</v>
      </c>
      <c r="F142" s="11">
        <v>41666</v>
      </c>
      <c r="G142" s="22">
        <v>389</v>
      </c>
      <c r="H142" s="24">
        <f>E142-G142</f>
        <v>0</v>
      </c>
      <c r="I142" s="9"/>
    </row>
    <row r="143" spans="1:9" x14ac:dyDescent="0.25">
      <c r="A143" s="19"/>
      <c r="B143" s="20"/>
      <c r="C143" s="20"/>
      <c r="D143" s="21"/>
      <c r="E143" s="22"/>
      <c r="F143" s="11"/>
      <c r="G143" s="22"/>
      <c r="H143" s="24"/>
      <c r="I143" s="9"/>
    </row>
    <row r="144" spans="1:9" x14ac:dyDescent="0.25">
      <c r="A144" s="19">
        <v>41668</v>
      </c>
      <c r="B144" s="20">
        <v>268</v>
      </c>
      <c r="C144" s="20" t="s">
        <v>563</v>
      </c>
      <c r="D144" s="21" t="s">
        <v>82</v>
      </c>
      <c r="E144" s="22">
        <v>7615</v>
      </c>
      <c r="F144" s="11">
        <v>41669</v>
      </c>
      <c r="G144" s="22">
        <v>7615</v>
      </c>
      <c r="H144" s="24">
        <f t="shared" ref="H144:H150" si="5">E144-G144</f>
        <v>0</v>
      </c>
      <c r="I144" s="9" t="s">
        <v>20</v>
      </c>
    </row>
    <row r="145" spans="1:9" x14ac:dyDescent="0.25">
      <c r="A145" s="19">
        <v>41642</v>
      </c>
      <c r="B145" s="20">
        <v>216</v>
      </c>
      <c r="C145" s="8" t="s">
        <v>0</v>
      </c>
      <c r="D145" s="21" t="s">
        <v>82</v>
      </c>
      <c r="E145" s="22">
        <v>8793</v>
      </c>
      <c r="F145" s="23">
        <v>41642</v>
      </c>
      <c r="G145" s="22">
        <v>8793</v>
      </c>
      <c r="H145" s="24">
        <f t="shared" si="5"/>
        <v>0</v>
      </c>
      <c r="I145" s="21" t="s">
        <v>20</v>
      </c>
    </row>
    <row r="146" spans="1:9" x14ac:dyDescent="0.25">
      <c r="A146" s="19">
        <v>41643</v>
      </c>
      <c r="B146" s="20">
        <v>314</v>
      </c>
      <c r="C146" s="20" t="s">
        <v>0</v>
      </c>
      <c r="D146" s="21" t="s">
        <v>82</v>
      </c>
      <c r="E146" s="22">
        <v>9126</v>
      </c>
      <c r="F146" s="23">
        <v>41644</v>
      </c>
      <c r="G146" s="22">
        <v>9126</v>
      </c>
      <c r="H146" s="24">
        <f t="shared" si="5"/>
        <v>0</v>
      </c>
      <c r="I146" s="21" t="s">
        <v>20</v>
      </c>
    </row>
    <row r="147" spans="1:9" x14ac:dyDescent="0.25">
      <c r="A147" s="19">
        <v>41656</v>
      </c>
      <c r="B147" s="20">
        <v>355</v>
      </c>
      <c r="C147" s="20" t="s">
        <v>365</v>
      </c>
      <c r="D147" s="21" t="s">
        <v>82</v>
      </c>
      <c r="E147" s="22">
        <v>5705</v>
      </c>
      <c r="F147" s="11">
        <v>41656</v>
      </c>
      <c r="G147" s="22">
        <v>5705</v>
      </c>
      <c r="H147" s="24">
        <f t="shared" si="5"/>
        <v>0</v>
      </c>
      <c r="I147" s="9" t="s">
        <v>20</v>
      </c>
    </row>
    <row r="148" spans="1:9" x14ac:dyDescent="0.25">
      <c r="A148" s="19">
        <v>41660</v>
      </c>
      <c r="B148" s="20">
        <v>637</v>
      </c>
      <c r="C148" s="20" t="s">
        <v>365</v>
      </c>
      <c r="D148" s="21" t="s">
        <v>82</v>
      </c>
      <c r="E148" s="22">
        <v>3330</v>
      </c>
      <c r="F148" s="11">
        <v>41663</v>
      </c>
      <c r="G148" s="22">
        <v>3330</v>
      </c>
      <c r="H148" s="24">
        <f t="shared" si="5"/>
        <v>0</v>
      </c>
      <c r="I148" s="9" t="s">
        <v>20</v>
      </c>
    </row>
    <row r="149" spans="1:9" x14ac:dyDescent="0.25">
      <c r="A149" s="19">
        <v>41666</v>
      </c>
      <c r="B149" s="20">
        <v>114</v>
      </c>
      <c r="C149" s="20" t="s">
        <v>563</v>
      </c>
      <c r="D149" s="21" t="s">
        <v>82</v>
      </c>
      <c r="E149" s="22">
        <v>7507.5</v>
      </c>
      <c r="F149" s="11">
        <v>41668</v>
      </c>
      <c r="G149" s="22">
        <v>7507.5</v>
      </c>
      <c r="H149" s="24">
        <f t="shared" si="5"/>
        <v>0</v>
      </c>
      <c r="I149" s="9" t="s">
        <v>20</v>
      </c>
    </row>
    <row r="150" spans="1:9" x14ac:dyDescent="0.25">
      <c r="A150" s="19">
        <v>41670</v>
      </c>
      <c r="B150" s="20">
        <v>431</v>
      </c>
      <c r="C150" s="20" t="s">
        <v>563</v>
      </c>
      <c r="D150" s="21" t="s">
        <v>82</v>
      </c>
      <c r="E150" s="22">
        <v>6847.5</v>
      </c>
      <c r="F150" s="16">
        <v>41671</v>
      </c>
      <c r="G150" s="28">
        <v>6847.5</v>
      </c>
      <c r="H150" s="24">
        <f t="shared" si="5"/>
        <v>0</v>
      </c>
      <c r="I150" s="9" t="s">
        <v>20</v>
      </c>
    </row>
    <row r="151" spans="1:9" x14ac:dyDescent="0.25">
      <c r="A151" s="19"/>
      <c r="B151" s="20"/>
      <c r="C151" s="20"/>
      <c r="D151" s="21"/>
      <c r="E151" s="22"/>
      <c r="F151" s="101" t="s">
        <v>645</v>
      </c>
      <c r="G151" s="102">
        <f>SUM(G144:G150)</f>
        <v>48924</v>
      </c>
      <c r="H151" s="24"/>
      <c r="I151" s="9"/>
    </row>
    <row r="152" spans="1:9" x14ac:dyDescent="0.25">
      <c r="A152" s="19"/>
      <c r="B152" s="20"/>
      <c r="C152" s="20"/>
      <c r="D152" s="21"/>
      <c r="E152" s="22"/>
      <c r="F152" s="16"/>
      <c r="G152" s="28"/>
      <c r="H152" s="24"/>
      <c r="I152" s="9"/>
    </row>
    <row r="153" spans="1:9" x14ac:dyDescent="0.25">
      <c r="A153" s="19"/>
      <c r="B153" s="20"/>
      <c r="C153" s="20"/>
      <c r="D153" s="21"/>
      <c r="E153" s="22"/>
      <c r="F153" s="16"/>
      <c r="G153" s="28"/>
      <c r="H153" s="24"/>
      <c r="I153" s="9"/>
    </row>
    <row r="154" spans="1:9" x14ac:dyDescent="0.25">
      <c r="A154" s="19">
        <v>41670</v>
      </c>
      <c r="B154" s="20">
        <v>356</v>
      </c>
      <c r="C154" s="20" t="s">
        <v>563</v>
      </c>
      <c r="D154" s="21" t="s">
        <v>625</v>
      </c>
      <c r="E154" s="22">
        <v>48345</v>
      </c>
      <c r="F154" s="65" t="s">
        <v>626</v>
      </c>
      <c r="G154" s="28">
        <v>48345</v>
      </c>
      <c r="H154" s="24">
        <f>E154-G154</f>
        <v>0</v>
      </c>
      <c r="I154" s="9" t="s">
        <v>20</v>
      </c>
    </row>
    <row r="155" spans="1:9" x14ac:dyDescent="0.25">
      <c r="A155" s="19"/>
      <c r="B155" s="20"/>
      <c r="C155" s="20"/>
      <c r="D155" s="21"/>
      <c r="E155" s="22"/>
      <c r="F155" s="65"/>
      <c r="G155" s="28"/>
      <c r="H155" s="24"/>
      <c r="I155" s="9"/>
    </row>
    <row r="156" spans="1:9" x14ac:dyDescent="0.25">
      <c r="A156" s="7">
        <v>41641</v>
      </c>
      <c r="B156" s="8">
        <v>148</v>
      </c>
      <c r="C156" s="8" t="s">
        <v>0</v>
      </c>
      <c r="D156" s="9" t="s">
        <v>18</v>
      </c>
      <c r="E156" s="12">
        <v>28797</v>
      </c>
      <c r="F156" s="15" t="s">
        <v>19</v>
      </c>
      <c r="G156" s="12">
        <f>10800+9000+8997</f>
        <v>28797</v>
      </c>
      <c r="H156" s="5">
        <f t="shared" ref="H156:H167" si="6">E156-G156</f>
        <v>0</v>
      </c>
      <c r="I156" s="9" t="s">
        <v>20</v>
      </c>
    </row>
    <row r="157" spans="1:9" x14ac:dyDescent="0.25">
      <c r="A157" s="19">
        <v>41642</v>
      </c>
      <c r="B157" s="20">
        <v>288</v>
      </c>
      <c r="C157" s="8" t="s">
        <v>0</v>
      </c>
      <c r="D157" s="35" t="s">
        <v>18</v>
      </c>
      <c r="E157" s="36">
        <v>7896.5</v>
      </c>
      <c r="F157" s="37">
        <v>41642</v>
      </c>
      <c r="G157" s="36">
        <v>7896.5</v>
      </c>
      <c r="H157" s="38">
        <f t="shared" si="6"/>
        <v>0</v>
      </c>
      <c r="I157" s="35" t="s">
        <v>4</v>
      </c>
    </row>
    <row r="158" spans="1:9" x14ac:dyDescent="0.25">
      <c r="A158" s="19">
        <v>41644</v>
      </c>
      <c r="B158" s="20">
        <v>399</v>
      </c>
      <c r="C158" s="20" t="s">
        <v>0</v>
      </c>
      <c r="D158" s="21" t="s">
        <v>18</v>
      </c>
      <c r="E158" s="22">
        <v>11233.5</v>
      </c>
      <c r="F158" s="23">
        <v>41645</v>
      </c>
      <c r="G158" s="22">
        <v>11233.5</v>
      </c>
      <c r="H158" s="24">
        <f t="shared" si="6"/>
        <v>0</v>
      </c>
      <c r="I158" s="21" t="s">
        <v>4</v>
      </c>
    </row>
    <row r="159" spans="1:9" x14ac:dyDescent="0.25">
      <c r="A159" s="19">
        <v>41646</v>
      </c>
      <c r="B159" s="20">
        <v>503</v>
      </c>
      <c r="C159" s="20" t="s">
        <v>0</v>
      </c>
      <c r="D159" s="21" t="s">
        <v>18</v>
      </c>
      <c r="E159" s="22">
        <v>19067</v>
      </c>
      <c r="F159" s="23">
        <v>41646</v>
      </c>
      <c r="G159" s="22">
        <v>19067</v>
      </c>
      <c r="H159" s="24">
        <f t="shared" si="6"/>
        <v>0</v>
      </c>
      <c r="I159" s="21" t="s">
        <v>57</v>
      </c>
    </row>
    <row r="160" spans="1:9" ht="17.25" customHeight="1" x14ac:dyDescent="0.25">
      <c r="A160" s="19">
        <v>41647</v>
      </c>
      <c r="B160" s="20">
        <v>578</v>
      </c>
      <c r="C160" s="20" t="s">
        <v>0</v>
      </c>
      <c r="D160" s="21" t="s">
        <v>18</v>
      </c>
      <c r="E160" s="22">
        <v>21918</v>
      </c>
      <c r="F160" s="52" t="s">
        <v>240</v>
      </c>
      <c r="G160" s="22">
        <f>3918+11000+7000</f>
        <v>21918</v>
      </c>
      <c r="H160" s="24">
        <f t="shared" si="6"/>
        <v>0</v>
      </c>
      <c r="I160" s="21" t="s">
        <v>57</v>
      </c>
    </row>
    <row r="161" spans="1:9" x14ac:dyDescent="0.25">
      <c r="A161" s="19">
        <v>41650</v>
      </c>
      <c r="B161" s="20">
        <v>906</v>
      </c>
      <c r="C161" s="20" t="s">
        <v>0</v>
      </c>
      <c r="D161" s="21" t="s">
        <v>18</v>
      </c>
      <c r="E161" s="22">
        <v>5803</v>
      </c>
      <c r="F161" s="11">
        <v>41652</v>
      </c>
      <c r="G161" s="22">
        <v>5803</v>
      </c>
      <c r="H161" s="24">
        <f t="shared" si="6"/>
        <v>0</v>
      </c>
      <c r="I161" s="9" t="s">
        <v>196</v>
      </c>
    </row>
    <row r="162" spans="1:9" x14ac:dyDescent="0.25">
      <c r="A162" s="19">
        <v>41655</v>
      </c>
      <c r="B162" s="20">
        <v>195</v>
      </c>
      <c r="C162" s="20" t="s">
        <v>365</v>
      </c>
      <c r="D162" s="21" t="s">
        <v>18</v>
      </c>
      <c r="E162" s="22">
        <v>25676</v>
      </c>
      <c r="F162" s="15" t="s">
        <v>411</v>
      </c>
      <c r="G162" s="22">
        <f>10000+5000+5000+5676</f>
        <v>25676</v>
      </c>
      <c r="H162" s="24">
        <f t="shared" si="6"/>
        <v>0</v>
      </c>
      <c r="I162" s="9" t="s">
        <v>57</v>
      </c>
    </row>
    <row r="163" spans="1:9" x14ac:dyDescent="0.25">
      <c r="A163" s="19">
        <v>41660</v>
      </c>
      <c r="B163" s="20">
        <v>593</v>
      </c>
      <c r="C163" s="20" t="s">
        <v>365</v>
      </c>
      <c r="D163" s="21" t="s">
        <v>18</v>
      </c>
      <c r="E163" s="22">
        <v>5717</v>
      </c>
      <c r="F163" s="11">
        <v>41660</v>
      </c>
      <c r="G163" s="22">
        <v>5717</v>
      </c>
      <c r="H163" s="24">
        <f t="shared" si="6"/>
        <v>0</v>
      </c>
      <c r="I163" s="9" t="s">
        <v>196</v>
      </c>
    </row>
    <row r="164" spans="1:9" x14ac:dyDescent="0.25">
      <c r="A164" s="19">
        <v>41663</v>
      </c>
      <c r="B164" s="20">
        <v>898</v>
      </c>
      <c r="C164" s="20" t="s">
        <v>365</v>
      </c>
      <c r="D164" s="21" t="s">
        <v>18</v>
      </c>
      <c r="E164" s="22">
        <v>31689</v>
      </c>
      <c r="F164" s="60" t="s">
        <v>542</v>
      </c>
      <c r="G164" s="28">
        <v>31689</v>
      </c>
      <c r="H164" s="24">
        <f t="shared" si="6"/>
        <v>0</v>
      </c>
      <c r="I164" s="9" t="s">
        <v>14</v>
      </c>
    </row>
    <row r="165" spans="1:9" x14ac:dyDescent="0.25">
      <c r="A165" s="19">
        <v>41668</v>
      </c>
      <c r="B165" s="20">
        <v>254</v>
      </c>
      <c r="C165" s="20" t="s">
        <v>563</v>
      </c>
      <c r="D165" s="21" t="s">
        <v>18</v>
      </c>
      <c r="E165" s="22">
        <v>3260.2</v>
      </c>
      <c r="F165" s="11">
        <v>41668</v>
      </c>
      <c r="G165" s="22">
        <v>3260.2</v>
      </c>
      <c r="H165" s="24">
        <f t="shared" si="6"/>
        <v>0</v>
      </c>
      <c r="I165" s="9" t="s">
        <v>196</v>
      </c>
    </row>
    <row r="166" spans="1:9" x14ac:dyDescent="0.25">
      <c r="A166" s="19">
        <v>41669</v>
      </c>
      <c r="B166" s="20">
        <v>327</v>
      </c>
      <c r="C166" s="20" t="s">
        <v>563</v>
      </c>
      <c r="D166" s="21" t="s">
        <v>18</v>
      </c>
      <c r="E166" s="22">
        <v>25264</v>
      </c>
      <c r="F166" s="57" t="s">
        <v>616</v>
      </c>
      <c r="G166" s="22">
        <v>25264</v>
      </c>
      <c r="H166" s="24">
        <f t="shared" si="6"/>
        <v>0</v>
      </c>
      <c r="I166" s="9" t="s">
        <v>57</v>
      </c>
    </row>
    <row r="167" spans="1:9" x14ac:dyDescent="0.25">
      <c r="A167" s="19">
        <v>41670</v>
      </c>
      <c r="B167" s="20">
        <v>405</v>
      </c>
      <c r="C167" s="20" t="s">
        <v>563</v>
      </c>
      <c r="D167" s="21" t="s">
        <v>18</v>
      </c>
      <c r="E167" s="22">
        <v>2678</v>
      </c>
      <c r="F167" s="11">
        <v>41670</v>
      </c>
      <c r="G167" s="22">
        <v>2678</v>
      </c>
      <c r="H167" s="24">
        <f t="shared" si="6"/>
        <v>0</v>
      </c>
      <c r="I167" s="9" t="s">
        <v>1</v>
      </c>
    </row>
    <row r="168" spans="1:9" x14ac:dyDescent="0.25">
      <c r="A168" s="19"/>
      <c r="B168" s="20"/>
      <c r="C168" s="20"/>
      <c r="D168" s="21"/>
      <c r="E168" s="22"/>
      <c r="F168" s="11"/>
      <c r="G168" s="22">
        <v>0</v>
      </c>
      <c r="H168" s="24"/>
      <c r="I168" s="9"/>
    </row>
    <row r="169" spans="1:9" ht="15.75" x14ac:dyDescent="0.25">
      <c r="A169" s="19"/>
      <c r="B169" s="20"/>
      <c r="C169" s="20"/>
      <c r="D169" s="21"/>
      <c r="E169" s="22"/>
      <c r="F169" s="103" t="s">
        <v>645</v>
      </c>
      <c r="G169" s="104">
        <f>SUM(G156:G168)</f>
        <v>188999.2</v>
      </c>
      <c r="H169" s="24"/>
      <c r="I169" s="9"/>
    </row>
    <row r="170" spans="1:9" x14ac:dyDescent="0.25">
      <c r="A170" s="19"/>
      <c r="B170" s="20"/>
      <c r="C170" s="20"/>
      <c r="D170" s="21"/>
      <c r="E170" s="22"/>
      <c r="F170" s="11"/>
      <c r="G170" s="22"/>
      <c r="H170" s="24"/>
      <c r="I170" s="9"/>
    </row>
    <row r="171" spans="1:9" x14ac:dyDescent="0.25">
      <c r="A171" s="19">
        <v>41648</v>
      </c>
      <c r="B171" s="20">
        <v>718</v>
      </c>
      <c r="C171" s="20" t="s">
        <v>0</v>
      </c>
      <c r="D171" s="21" t="s">
        <v>293</v>
      </c>
      <c r="E171" s="22">
        <v>767</v>
      </c>
      <c r="F171" s="23">
        <v>41649</v>
      </c>
      <c r="G171" s="22">
        <v>767</v>
      </c>
      <c r="H171" s="24">
        <f t="shared" ref="H171:H177" si="7">E171-G171</f>
        <v>0</v>
      </c>
      <c r="I171" s="21" t="s">
        <v>38</v>
      </c>
    </row>
    <row r="172" spans="1:9" x14ac:dyDescent="0.25">
      <c r="A172" s="19">
        <v>41643</v>
      </c>
      <c r="B172" s="20">
        <v>335</v>
      </c>
      <c r="C172" s="20" t="s">
        <v>0</v>
      </c>
      <c r="D172" s="29" t="s">
        <v>159</v>
      </c>
      <c r="E172" s="30">
        <v>11178</v>
      </c>
      <c r="F172" s="31">
        <v>41656</v>
      </c>
      <c r="G172" s="30">
        <v>11178</v>
      </c>
      <c r="H172" s="5">
        <f t="shared" si="7"/>
        <v>0</v>
      </c>
      <c r="I172" s="29"/>
    </row>
    <row r="173" spans="1:9" x14ac:dyDescent="0.25">
      <c r="A173" s="19">
        <v>41643</v>
      </c>
      <c r="B173" s="20">
        <v>336</v>
      </c>
      <c r="C173" s="20" t="s">
        <v>0</v>
      </c>
      <c r="D173" s="21" t="s">
        <v>159</v>
      </c>
      <c r="E173" s="22">
        <v>9381.6</v>
      </c>
      <c r="F173" s="23">
        <v>41656</v>
      </c>
      <c r="G173" s="22">
        <v>9381.6</v>
      </c>
      <c r="H173" s="24">
        <f t="shared" si="7"/>
        <v>0</v>
      </c>
      <c r="I173" s="21"/>
    </row>
    <row r="174" spans="1:9" x14ac:dyDescent="0.25">
      <c r="A174" s="19">
        <v>41652</v>
      </c>
      <c r="B174" s="20">
        <v>968</v>
      </c>
      <c r="C174" s="20" t="s">
        <v>0</v>
      </c>
      <c r="D174" s="21" t="s">
        <v>159</v>
      </c>
      <c r="E174" s="22">
        <v>15137</v>
      </c>
      <c r="F174" s="23">
        <v>41652</v>
      </c>
      <c r="G174" s="22">
        <v>15137</v>
      </c>
      <c r="H174" s="24">
        <f t="shared" si="7"/>
        <v>0</v>
      </c>
      <c r="I174" s="21"/>
    </row>
    <row r="175" spans="1:9" x14ac:dyDescent="0.25">
      <c r="A175" s="19">
        <v>41655</v>
      </c>
      <c r="B175" s="20">
        <v>215</v>
      </c>
      <c r="C175" s="20" t="s">
        <v>365</v>
      </c>
      <c r="D175" s="21" t="s">
        <v>159</v>
      </c>
      <c r="E175" s="22">
        <v>2279</v>
      </c>
      <c r="F175" s="11">
        <v>41655</v>
      </c>
      <c r="G175" s="22">
        <v>2279</v>
      </c>
      <c r="H175" s="24">
        <f t="shared" si="7"/>
        <v>0</v>
      </c>
      <c r="I175" s="9"/>
    </row>
    <row r="176" spans="1:9" x14ac:dyDescent="0.25">
      <c r="A176" s="19">
        <v>41656</v>
      </c>
      <c r="B176" s="20">
        <v>282</v>
      </c>
      <c r="C176" s="20" t="s">
        <v>365</v>
      </c>
      <c r="D176" s="21" t="s">
        <v>159</v>
      </c>
      <c r="E176" s="22">
        <v>22185</v>
      </c>
      <c r="F176" s="11">
        <v>41659</v>
      </c>
      <c r="G176" s="22">
        <v>22185</v>
      </c>
      <c r="H176" s="24">
        <f t="shared" si="7"/>
        <v>0</v>
      </c>
      <c r="I176" s="9"/>
    </row>
    <row r="177" spans="1:9" x14ac:dyDescent="0.25">
      <c r="A177" s="19">
        <v>41669</v>
      </c>
      <c r="B177" s="20">
        <v>302</v>
      </c>
      <c r="C177" s="20" t="s">
        <v>563</v>
      </c>
      <c r="D177" s="21" t="s">
        <v>159</v>
      </c>
      <c r="E177" s="22">
        <v>2035.5</v>
      </c>
      <c r="F177" s="11">
        <v>41669</v>
      </c>
      <c r="G177" s="22">
        <v>2035.5</v>
      </c>
      <c r="H177" s="24">
        <f t="shared" si="7"/>
        <v>0</v>
      </c>
      <c r="I177" s="9"/>
    </row>
    <row r="178" spans="1:9" x14ac:dyDescent="0.25">
      <c r="A178" s="19"/>
      <c r="B178" s="20"/>
      <c r="C178" s="20"/>
      <c r="D178" s="21"/>
      <c r="E178" s="22"/>
      <c r="F178" s="11"/>
      <c r="G178" s="22">
        <v>0</v>
      </c>
      <c r="H178" s="24"/>
      <c r="I178" s="9"/>
    </row>
    <row r="179" spans="1:9" ht="15.75" x14ac:dyDescent="0.25">
      <c r="A179" s="19"/>
      <c r="B179" s="20"/>
      <c r="C179" s="20"/>
      <c r="D179" s="21"/>
      <c r="E179" s="22"/>
      <c r="F179" s="103" t="s">
        <v>645</v>
      </c>
      <c r="G179" s="104">
        <f>SUM(G171:G178)</f>
        <v>62963.1</v>
      </c>
      <c r="H179" s="24"/>
      <c r="I179" s="9"/>
    </row>
    <row r="180" spans="1:9" x14ac:dyDescent="0.25">
      <c r="A180" s="19"/>
      <c r="B180" s="20"/>
      <c r="C180" s="20"/>
      <c r="D180" s="21"/>
      <c r="E180" s="22"/>
      <c r="F180" s="11"/>
      <c r="G180" s="22"/>
      <c r="H180" s="24"/>
      <c r="I180" s="9"/>
    </row>
    <row r="181" spans="1:9" x14ac:dyDescent="0.25">
      <c r="A181" s="19">
        <v>41643</v>
      </c>
      <c r="B181" s="20">
        <v>365</v>
      </c>
      <c r="C181" s="20" t="s">
        <v>0</v>
      </c>
      <c r="D181" s="35" t="s">
        <v>167</v>
      </c>
      <c r="E181" s="36">
        <v>9957.6</v>
      </c>
      <c r="F181" s="37">
        <v>41643</v>
      </c>
      <c r="G181" s="36">
        <v>9957.6</v>
      </c>
      <c r="H181" s="38">
        <f t="shared" ref="H181:H187" si="8">E181-G181</f>
        <v>0</v>
      </c>
      <c r="I181" s="35"/>
    </row>
    <row r="182" spans="1:9" x14ac:dyDescent="0.25">
      <c r="A182" s="19">
        <v>41644</v>
      </c>
      <c r="B182" s="20">
        <v>444</v>
      </c>
      <c r="C182" s="20" t="s">
        <v>0</v>
      </c>
      <c r="D182" s="35" t="s">
        <v>167</v>
      </c>
      <c r="E182" s="22">
        <v>9075.6</v>
      </c>
      <c r="F182" s="23">
        <v>41645</v>
      </c>
      <c r="G182" s="22">
        <v>9075.6</v>
      </c>
      <c r="H182" s="24">
        <f t="shared" si="8"/>
        <v>0</v>
      </c>
      <c r="I182" s="35" t="s">
        <v>57</v>
      </c>
    </row>
    <row r="183" spans="1:9" x14ac:dyDescent="0.25">
      <c r="A183" s="19">
        <v>41647</v>
      </c>
      <c r="B183" s="20">
        <v>571</v>
      </c>
      <c r="C183" s="20" t="s">
        <v>0</v>
      </c>
      <c r="D183" s="21" t="s">
        <v>167</v>
      </c>
      <c r="E183" s="22">
        <v>5483</v>
      </c>
      <c r="F183" s="23">
        <v>41648</v>
      </c>
      <c r="G183" s="22">
        <v>5483</v>
      </c>
      <c r="H183" s="24">
        <f t="shared" si="8"/>
        <v>0</v>
      </c>
      <c r="I183" s="21" t="s">
        <v>4</v>
      </c>
    </row>
    <row r="184" spans="1:9" x14ac:dyDescent="0.25">
      <c r="A184" s="19">
        <v>41647</v>
      </c>
      <c r="B184" s="20">
        <v>607</v>
      </c>
      <c r="C184" s="20" t="s">
        <v>0</v>
      </c>
      <c r="D184" s="21" t="s">
        <v>167</v>
      </c>
      <c r="E184" s="22">
        <v>3985</v>
      </c>
      <c r="F184" s="23">
        <v>41647</v>
      </c>
      <c r="G184" s="22">
        <v>3985</v>
      </c>
      <c r="H184" s="24">
        <f t="shared" si="8"/>
        <v>0</v>
      </c>
      <c r="I184" s="21"/>
    </row>
    <row r="185" spans="1:9" x14ac:dyDescent="0.25">
      <c r="A185" s="19">
        <v>41653</v>
      </c>
      <c r="B185" s="20">
        <v>107</v>
      </c>
      <c r="C185" s="20" t="s">
        <v>365</v>
      </c>
      <c r="D185" s="21" t="s">
        <v>167</v>
      </c>
      <c r="E185" s="22">
        <v>15000</v>
      </c>
      <c r="F185" s="23">
        <v>14</v>
      </c>
      <c r="G185" s="22">
        <v>15000</v>
      </c>
      <c r="H185" s="24">
        <f t="shared" si="8"/>
        <v>0</v>
      </c>
      <c r="I185" s="21" t="s">
        <v>23</v>
      </c>
    </row>
    <row r="186" spans="1:9" x14ac:dyDescent="0.25">
      <c r="A186" s="19">
        <v>41659</v>
      </c>
      <c r="B186" s="20">
        <v>561</v>
      </c>
      <c r="C186" s="20" t="s">
        <v>365</v>
      </c>
      <c r="D186" s="21" t="s">
        <v>167</v>
      </c>
      <c r="E186" s="22">
        <v>7359</v>
      </c>
      <c r="F186" s="11">
        <v>41659</v>
      </c>
      <c r="G186" s="22">
        <v>7359</v>
      </c>
      <c r="H186" s="24">
        <f t="shared" si="8"/>
        <v>0</v>
      </c>
      <c r="I186" s="9" t="s">
        <v>30</v>
      </c>
    </row>
    <row r="187" spans="1:9" x14ac:dyDescent="0.25">
      <c r="A187" s="19">
        <v>41654</v>
      </c>
      <c r="B187" s="20">
        <v>159</v>
      </c>
      <c r="C187" s="20" t="s">
        <v>365</v>
      </c>
      <c r="D187" s="21" t="s">
        <v>404</v>
      </c>
      <c r="E187" s="22">
        <v>16726</v>
      </c>
      <c r="F187" s="11">
        <v>41654</v>
      </c>
      <c r="G187" s="22">
        <v>16726</v>
      </c>
      <c r="H187" s="24">
        <f t="shared" si="8"/>
        <v>0</v>
      </c>
      <c r="I187" s="9"/>
    </row>
    <row r="188" spans="1:9" x14ac:dyDescent="0.25">
      <c r="A188" s="19"/>
      <c r="B188" s="20"/>
      <c r="C188" s="20"/>
      <c r="D188" s="21"/>
      <c r="E188" s="22"/>
      <c r="F188" s="11"/>
      <c r="G188" s="22">
        <v>0</v>
      </c>
      <c r="H188" s="24"/>
      <c r="I188" s="9"/>
    </row>
    <row r="189" spans="1:9" ht="15.75" x14ac:dyDescent="0.25">
      <c r="A189" s="19"/>
      <c r="B189" s="20"/>
      <c r="C189" s="20"/>
      <c r="D189" s="21"/>
      <c r="E189" s="22"/>
      <c r="F189" s="103" t="s">
        <v>645</v>
      </c>
      <c r="G189" s="104">
        <f>SUM(G181:G188)</f>
        <v>67586.2</v>
      </c>
      <c r="H189" s="24"/>
      <c r="I189" s="9"/>
    </row>
    <row r="190" spans="1:9" x14ac:dyDescent="0.25">
      <c r="A190" s="19"/>
      <c r="B190" s="20"/>
      <c r="C190" s="20"/>
      <c r="D190" s="21"/>
      <c r="E190" s="22"/>
      <c r="F190" s="11"/>
      <c r="G190" s="22"/>
      <c r="H190" s="24"/>
      <c r="I190" s="9"/>
    </row>
    <row r="191" spans="1:9" x14ac:dyDescent="0.25">
      <c r="A191" s="19">
        <v>41642</v>
      </c>
      <c r="B191" s="20">
        <v>215</v>
      </c>
      <c r="C191" s="8" t="s">
        <v>0</v>
      </c>
      <c r="D191" s="21" t="s">
        <v>80</v>
      </c>
      <c r="E191" s="22">
        <v>10219.5</v>
      </c>
      <c r="F191" s="25" t="s">
        <v>81</v>
      </c>
      <c r="G191" s="22">
        <v>10219.5</v>
      </c>
      <c r="H191" s="24">
        <f t="shared" ref="H191:H199" si="9">E191-G191</f>
        <v>0</v>
      </c>
      <c r="I191" s="21" t="s">
        <v>14</v>
      </c>
    </row>
    <row r="192" spans="1:9" x14ac:dyDescent="0.25">
      <c r="A192" s="19">
        <v>41643</v>
      </c>
      <c r="B192" s="20">
        <v>313</v>
      </c>
      <c r="C192" s="20" t="s">
        <v>0</v>
      </c>
      <c r="D192" s="21" t="s">
        <v>80</v>
      </c>
      <c r="E192" s="22">
        <v>35802</v>
      </c>
      <c r="F192" s="25" t="s">
        <v>141</v>
      </c>
      <c r="G192" s="22">
        <v>35802</v>
      </c>
      <c r="H192" s="24">
        <f t="shared" si="9"/>
        <v>0</v>
      </c>
      <c r="I192" s="21" t="s">
        <v>23</v>
      </c>
    </row>
    <row r="193" spans="1:9" x14ac:dyDescent="0.25">
      <c r="A193" s="19">
        <v>41647</v>
      </c>
      <c r="B193" s="20">
        <v>580</v>
      </c>
      <c r="C193" s="20" t="s">
        <v>0</v>
      </c>
      <c r="D193" s="21" t="s">
        <v>241</v>
      </c>
      <c r="E193" s="22">
        <v>56309.599999999999</v>
      </c>
      <c r="F193" s="25" t="s">
        <v>242</v>
      </c>
      <c r="G193" s="22">
        <v>56309.599999999999</v>
      </c>
      <c r="H193" s="24">
        <f t="shared" si="9"/>
        <v>0</v>
      </c>
      <c r="I193" s="21" t="s">
        <v>23</v>
      </c>
    </row>
    <row r="194" spans="1:9" x14ac:dyDescent="0.25">
      <c r="A194" s="19">
        <v>41647</v>
      </c>
      <c r="B194" s="20">
        <v>606</v>
      </c>
      <c r="C194" s="20" t="s">
        <v>0</v>
      </c>
      <c r="D194" s="21" t="s">
        <v>241</v>
      </c>
      <c r="E194" s="22">
        <v>28802.5</v>
      </c>
      <c r="F194" s="26" t="s">
        <v>258</v>
      </c>
      <c r="G194" s="22">
        <v>28802.5</v>
      </c>
      <c r="H194" s="24">
        <f t="shared" si="9"/>
        <v>0</v>
      </c>
      <c r="I194" s="21" t="s">
        <v>57</v>
      </c>
    </row>
    <row r="195" spans="1:9" x14ac:dyDescent="0.25">
      <c r="A195" s="19">
        <v>41652</v>
      </c>
      <c r="B195" s="20">
        <v>3</v>
      </c>
      <c r="C195" s="20" t="s">
        <v>365</v>
      </c>
      <c r="D195" s="21" t="s">
        <v>80</v>
      </c>
      <c r="E195" s="22">
        <v>775</v>
      </c>
      <c r="F195" s="23">
        <v>41652</v>
      </c>
      <c r="G195" s="22">
        <v>775</v>
      </c>
      <c r="H195" s="24">
        <f t="shared" si="9"/>
        <v>0</v>
      </c>
      <c r="I195" s="21"/>
    </row>
    <row r="196" spans="1:9" x14ac:dyDescent="0.25">
      <c r="A196" s="19">
        <v>41658</v>
      </c>
      <c r="B196" s="20">
        <v>481</v>
      </c>
      <c r="C196" s="20" t="s">
        <v>365</v>
      </c>
      <c r="D196" s="21" t="s">
        <v>80</v>
      </c>
      <c r="E196" s="22">
        <v>1159.5</v>
      </c>
      <c r="F196" s="16" t="s">
        <v>468</v>
      </c>
      <c r="G196" s="22">
        <v>1159.5</v>
      </c>
      <c r="H196" s="24">
        <f t="shared" si="9"/>
        <v>0</v>
      </c>
      <c r="I196" s="9"/>
    </row>
    <row r="197" spans="1:9" x14ac:dyDescent="0.25">
      <c r="A197" s="19">
        <v>41660</v>
      </c>
      <c r="B197" s="20">
        <v>644</v>
      </c>
      <c r="C197" s="20" t="s">
        <v>365</v>
      </c>
      <c r="D197" s="21" t="s">
        <v>80</v>
      </c>
      <c r="E197" s="22">
        <v>111298.24000000001</v>
      </c>
      <c r="F197" s="16" t="s">
        <v>494</v>
      </c>
      <c r="G197" s="22">
        <v>111298.24000000001</v>
      </c>
      <c r="H197" s="24">
        <f t="shared" si="9"/>
        <v>0</v>
      </c>
      <c r="I197" s="9" t="s">
        <v>196</v>
      </c>
    </row>
    <row r="198" spans="1:9" x14ac:dyDescent="0.25">
      <c r="A198" s="19">
        <v>41662</v>
      </c>
      <c r="B198" s="20">
        <v>815</v>
      </c>
      <c r="C198" s="20" t="s">
        <v>365</v>
      </c>
      <c r="D198" s="21" t="s">
        <v>80</v>
      </c>
      <c r="E198" s="22">
        <v>31043</v>
      </c>
      <c r="F198" s="78" t="s">
        <v>532</v>
      </c>
      <c r="G198" s="22">
        <v>31043</v>
      </c>
      <c r="H198" s="24">
        <f t="shared" si="9"/>
        <v>0</v>
      </c>
      <c r="I198" s="35" t="s">
        <v>30</v>
      </c>
    </row>
    <row r="199" spans="1:9" x14ac:dyDescent="0.25">
      <c r="A199" s="19">
        <v>41669</v>
      </c>
      <c r="B199" s="20">
        <v>315</v>
      </c>
      <c r="C199" s="20" t="s">
        <v>563</v>
      </c>
      <c r="D199" s="21" t="s">
        <v>80</v>
      </c>
      <c r="E199" s="22">
        <v>1789</v>
      </c>
      <c r="F199" s="11">
        <v>41669</v>
      </c>
      <c r="G199" s="22">
        <v>1789</v>
      </c>
      <c r="H199" s="24">
        <f t="shared" si="9"/>
        <v>0</v>
      </c>
      <c r="I199" s="9"/>
    </row>
    <row r="200" spans="1:9" x14ac:dyDescent="0.25">
      <c r="A200" s="19"/>
      <c r="B200" s="20"/>
      <c r="C200" s="20"/>
      <c r="D200" s="21"/>
      <c r="E200" s="22"/>
      <c r="F200" s="26"/>
      <c r="G200" s="22">
        <v>0</v>
      </c>
      <c r="H200" s="24"/>
      <c r="I200" s="21"/>
    </row>
    <row r="201" spans="1:9" ht="15.75" x14ac:dyDescent="0.25">
      <c r="A201" s="19"/>
      <c r="B201" s="20"/>
      <c r="C201" s="20"/>
      <c r="D201" s="21"/>
      <c r="E201" s="22"/>
      <c r="F201" s="107" t="s">
        <v>645</v>
      </c>
      <c r="G201" s="104">
        <f>SUM(G191:G200)</f>
        <v>277198.34000000003</v>
      </c>
      <c r="H201" s="24"/>
      <c r="I201" s="21"/>
    </row>
    <row r="202" spans="1:9" x14ac:dyDescent="0.25">
      <c r="A202" s="19"/>
      <c r="B202" s="20"/>
      <c r="C202" s="20"/>
      <c r="D202" s="21"/>
      <c r="E202" s="22"/>
      <c r="F202" s="26"/>
      <c r="G202" s="22"/>
      <c r="H202" s="24"/>
      <c r="I202" s="21"/>
    </row>
    <row r="203" spans="1:9" x14ac:dyDescent="0.25">
      <c r="A203" s="19">
        <v>41646</v>
      </c>
      <c r="B203" s="20">
        <v>508</v>
      </c>
      <c r="C203" s="20" t="s">
        <v>0</v>
      </c>
      <c r="D203" s="21" t="s">
        <v>215</v>
      </c>
      <c r="E203" s="22">
        <v>1052</v>
      </c>
      <c r="F203" s="47" t="s">
        <v>216</v>
      </c>
      <c r="G203" s="22">
        <v>1052</v>
      </c>
      <c r="H203" s="24">
        <f>E203-G203</f>
        <v>0</v>
      </c>
      <c r="I203" s="21"/>
    </row>
    <row r="204" spans="1:9" x14ac:dyDescent="0.25">
      <c r="A204" s="19"/>
      <c r="B204" s="20"/>
      <c r="C204" s="20"/>
      <c r="D204" s="21"/>
      <c r="E204" s="22"/>
      <c r="F204" s="47"/>
      <c r="G204" s="22"/>
      <c r="H204" s="24"/>
      <c r="I204" s="21"/>
    </row>
    <row r="205" spans="1:9" x14ac:dyDescent="0.25">
      <c r="A205" s="19">
        <v>41647</v>
      </c>
      <c r="B205" s="20">
        <v>614</v>
      </c>
      <c r="C205" s="20" t="s">
        <v>0</v>
      </c>
      <c r="D205" s="21" t="s">
        <v>260</v>
      </c>
      <c r="E205" s="22">
        <v>21417</v>
      </c>
      <c r="F205" s="23">
        <v>41648</v>
      </c>
      <c r="G205" s="22">
        <v>21417</v>
      </c>
      <c r="H205" s="24">
        <f>E205-G205</f>
        <v>0</v>
      </c>
      <c r="I205" s="21" t="s">
        <v>23</v>
      </c>
    </row>
    <row r="206" spans="1:9" x14ac:dyDescent="0.25">
      <c r="A206" s="19">
        <v>41657</v>
      </c>
      <c r="B206" s="20">
        <v>406</v>
      </c>
      <c r="C206" s="20" t="s">
        <v>365</v>
      </c>
      <c r="D206" s="21" t="s">
        <v>260</v>
      </c>
      <c r="E206" s="22">
        <v>4256</v>
      </c>
      <c r="F206" s="11">
        <v>41657</v>
      </c>
      <c r="G206" s="22">
        <v>4256</v>
      </c>
      <c r="H206" s="24">
        <f>E206-G206</f>
        <v>0</v>
      </c>
      <c r="I206" s="9" t="s">
        <v>23</v>
      </c>
    </row>
    <row r="207" spans="1:9" x14ac:dyDescent="0.25">
      <c r="A207" s="19">
        <v>41661</v>
      </c>
      <c r="B207" s="20">
        <v>659</v>
      </c>
      <c r="C207" s="20" t="s">
        <v>365</v>
      </c>
      <c r="D207" s="21" t="s">
        <v>260</v>
      </c>
      <c r="E207" s="22">
        <v>21994</v>
      </c>
      <c r="F207" s="23">
        <v>41661</v>
      </c>
      <c r="G207" s="22">
        <v>21994</v>
      </c>
      <c r="H207" s="24">
        <f>E207-G207</f>
        <v>0</v>
      </c>
      <c r="I207" s="21" t="s">
        <v>23</v>
      </c>
    </row>
    <row r="208" spans="1:9" x14ac:dyDescent="0.25">
      <c r="A208" s="19"/>
      <c r="B208" s="20"/>
      <c r="C208" s="20"/>
      <c r="D208" s="21"/>
      <c r="E208" s="22"/>
      <c r="F208" s="23"/>
      <c r="G208" s="22">
        <v>0</v>
      </c>
      <c r="H208" s="24"/>
      <c r="I208" s="21"/>
    </row>
    <row r="209" spans="1:9" ht="15.75" x14ac:dyDescent="0.25">
      <c r="A209" s="19"/>
      <c r="B209" s="20"/>
      <c r="C209" s="20"/>
      <c r="D209" s="21"/>
      <c r="E209" s="22"/>
      <c r="F209" s="107" t="s">
        <v>645</v>
      </c>
      <c r="G209" s="104">
        <f>SUM(G205:G208)</f>
        <v>47667</v>
      </c>
      <c r="H209" s="24"/>
      <c r="I209" s="21"/>
    </row>
    <row r="210" spans="1:9" x14ac:dyDescent="0.25">
      <c r="A210" s="19"/>
      <c r="B210" s="20"/>
      <c r="C210" s="20"/>
      <c r="D210" s="21"/>
      <c r="E210" s="22"/>
      <c r="F210" s="23"/>
      <c r="G210" s="22"/>
      <c r="H210" s="24"/>
      <c r="I210" s="21"/>
    </row>
    <row r="211" spans="1:9" x14ac:dyDescent="0.25">
      <c r="A211" s="7">
        <v>41641</v>
      </c>
      <c r="B211" s="8">
        <v>186</v>
      </c>
      <c r="C211" s="8" t="s">
        <v>0</v>
      </c>
      <c r="D211" s="9" t="s">
        <v>59</v>
      </c>
      <c r="E211" s="10">
        <v>4377.5</v>
      </c>
      <c r="F211" s="11">
        <v>41646</v>
      </c>
      <c r="G211" s="12">
        <v>4377.5</v>
      </c>
      <c r="H211" s="5">
        <f>E211-G211</f>
        <v>0</v>
      </c>
      <c r="I211" s="9" t="s">
        <v>7</v>
      </c>
    </row>
    <row r="212" spans="1:9" x14ac:dyDescent="0.25">
      <c r="A212" s="19">
        <v>41662</v>
      </c>
      <c r="B212" s="20">
        <v>791</v>
      </c>
      <c r="C212" s="20" t="s">
        <v>365</v>
      </c>
      <c r="D212" s="21" t="s">
        <v>59</v>
      </c>
      <c r="E212" s="22">
        <v>2419</v>
      </c>
      <c r="F212" s="37">
        <v>41670</v>
      </c>
      <c r="G212" s="22">
        <v>2419</v>
      </c>
      <c r="H212" s="24">
        <f>E212-G212</f>
        <v>0</v>
      </c>
      <c r="I212" s="35" t="s">
        <v>14</v>
      </c>
    </row>
    <row r="213" spans="1:9" x14ac:dyDescent="0.25">
      <c r="A213" s="19">
        <v>41669</v>
      </c>
      <c r="B213" s="20">
        <v>314</v>
      </c>
      <c r="C213" s="20" t="s">
        <v>563</v>
      </c>
      <c r="D213" s="21" t="s">
        <v>59</v>
      </c>
      <c r="E213" s="22">
        <v>2921</v>
      </c>
      <c r="F213" s="16">
        <v>41678</v>
      </c>
      <c r="G213" s="28">
        <v>2921</v>
      </c>
      <c r="H213" s="24">
        <f>E213-G213</f>
        <v>0</v>
      </c>
      <c r="I213" s="9" t="s">
        <v>38</v>
      </c>
    </row>
    <row r="214" spans="1:9" x14ac:dyDescent="0.25">
      <c r="A214" s="19"/>
      <c r="B214" s="20"/>
      <c r="C214" s="20"/>
      <c r="D214" s="21"/>
      <c r="E214" s="22"/>
      <c r="F214" s="16"/>
      <c r="G214" s="28">
        <v>0</v>
      </c>
      <c r="H214" s="24"/>
      <c r="I214" s="9"/>
    </row>
    <row r="215" spans="1:9" ht="15.75" x14ac:dyDescent="0.25">
      <c r="A215" s="19"/>
      <c r="B215" s="20"/>
      <c r="C215" s="20"/>
      <c r="D215" s="21"/>
      <c r="E215" s="22"/>
      <c r="F215" s="109" t="s">
        <v>645</v>
      </c>
      <c r="G215" s="105">
        <f>SUM(G211:G214)</f>
        <v>9717.5</v>
      </c>
      <c r="H215" s="24"/>
      <c r="I215" s="9"/>
    </row>
    <row r="216" spans="1:9" x14ac:dyDescent="0.25">
      <c r="A216" s="19"/>
      <c r="B216" s="20"/>
      <c r="C216" s="20"/>
      <c r="D216" s="21"/>
      <c r="E216" s="22"/>
      <c r="F216" s="16"/>
      <c r="G216" s="28"/>
      <c r="H216" s="24"/>
      <c r="I216" s="9"/>
    </row>
    <row r="217" spans="1:9" x14ac:dyDescent="0.25">
      <c r="A217" s="7">
        <v>41641</v>
      </c>
      <c r="B217" s="8">
        <v>158</v>
      </c>
      <c r="C217" s="8" t="s">
        <v>0</v>
      </c>
      <c r="D217" s="9" t="s">
        <v>32</v>
      </c>
      <c r="E217" s="10">
        <v>2715</v>
      </c>
      <c r="F217" s="16" t="s">
        <v>33</v>
      </c>
      <c r="G217" s="12">
        <v>2715</v>
      </c>
      <c r="H217" s="5">
        <f>E217-G217</f>
        <v>0</v>
      </c>
      <c r="I217" s="9"/>
    </row>
    <row r="218" spans="1:9" x14ac:dyDescent="0.25">
      <c r="A218" s="19">
        <v>41642</v>
      </c>
      <c r="B218" s="20">
        <v>233</v>
      </c>
      <c r="C218" s="8" t="s">
        <v>0</v>
      </c>
      <c r="D218" s="21" t="s">
        <v>32</v>
      </c>
      <c r="E218" s="22">
        <v>14680</v>
      </c>
      <c r="F218" s="25" t="s">
        <v>33</v>
      </c>
      <c r="G218" s="22">
        <v>14680</v>
      </c>
      <c r="H218" s="24">
        <f>E218-G218</f>
        <v>0</v>
      </c>
      <c r="I218" s="21"/>
    </row>
    <row r="219" spans="1:9" x14ac:dyDescent="0.25">
      <c r="A219" s="19">
        <v>41650</v>
      </c>
      <c r="B219" s="20">
        <v>881</v>
      </c>
      <c r="C219" s="20" t="s">
        <v>0</v>
      </c>
      <c r="D219" s="21" t="s">
        <v>32</v>
      </c>
      <c r="E219" s="22">
        <v>59733.3</v>
      </c>
      <c r="F219" s="59" t="s">
        <v>344</v>
      </c>
      <c r="G219" s="22">
        <v>59733.3</v>
      </c>
      <c r="H219" s="24">
        <f>E219-G219</f>
        <v>0</v>
      </c>
      <c r="I219" s="9"/>
    </row>
    <row r="220" spans="1:9" x14ac:dyDescent="0.25">
      <c r="A220" s="19">
        <v>41667</v>
      </c>
      <c r="B220" s="20">
        <v>131</v>
      </c>
      <c r="C220" s="20" t="s">
        <v>563</v>
      </c>
      <c r="D220" s="21" t="s">
        <v>32</v>
      </c>
      <c r="E220" s="22">
        <v>2300</v>
      </c>
      <c r="F220" s="16" t="s">
        <v>580</v>
      </c>
      <c r="G220" s="28">
        <v>2300</v>
      </c>
      <c r="H220" s="24">
        <f>E220-G220</f>
        <v>0</v>
      </c>
      <c r="I220" s="9"/>
    </row>
    <row r="221" spans="1:9" x14ac:dyDescent="0.25">
      <c r="A221" s="19">
        <v>41670</v>
      </c>
      <c r="B221" s="20">
        <v>342</v>
      </c>
      <c r="C221" s="20" t="s">
        <v>563</v>
      </c>
      <c r="D221" s="21" t="s">
        <v>32</v>
      </c>
      <c r="E221" s="22">
        <v>2300</v>
      </c>
      <c r="F221" s="89">
        <v>41718</v>
      </c>
      <c r="G221" s="48">
        <v>2300</v>
      </c>
      <c r="H221" s="24">
        <f>E221-G221</f>
        <v>0</v>
      </c>
      <c r="I221" s="9"/>
    </row>
    <row r="222" spans="1:9" x14ac:dyDescent="0.25">
      <c r="A222" s="19"/>
      <c r="B222" s="20"/>
      <c r="C222" s="20"/>
      <c r="D222" s="21"/>
      <c r="E222" s="22"/>
      <c r="F222" s="89"/>
      <c r="G222" s="48">
        <v>0</v>
      </c>
      <c r="H222" s="24"/>
      <c r="I222" s="9"/>
    </row>
    <row r="223" spans="1:9" ht="15.75" x14ac:dyDescent="0.25">
      <c r="A223" s="19"/>
      <c r="B223" s="20"/>
      <c r="C223" s="20"/>
      <c r="D223" s="21"/>
      <c r="E223" s="22"/>
      <c r="F223" s="103" t="s">
        <v>645</v>
      </c>
      <c r="G223" s="104">
        <f>SUM(G217:G222)</f>
        <v>81728.3</v>
      </c>
      <c r="H223" s="24"/>
      <c r="I223" s="9"/>
    </row>
    <row r="224" spans="1:9" x14ac:dyDescent="0.25">
      <c r="A224" s="19"/>
      <c r="B224" s="20"/>
      <c r="C224" s="20"/>
      <c r="D224" s="21"/>
      <c r="E224" s="22"/>
      <c r="F224" s="89"/>
      <c r="G224" s="48"/>
      <c r="H224" s="24"/>
      <c r="I224" s="9"/>
    </row>
    <row r="225" spans="1:9" x14ac:dyDescent="0.25">
      <c r="A225" s="19">
        <v>41670</v>
      </c>
      <c r="B225" s="20">
        <v>409</v>
      </c>
      <c r="C225" s="20" t="s">
        <v>563</v>
      </c>
      <c r="D225" s="21" t="s">
        <v>631</v>
      </c>
      <c r="E225" s="22">
        <v>60091.5</v>
      </c>
      <c r="F225" s="16" t="s">
        <v>632</v>
      </c>
      <c r="G225" s="28">
        <v>60091.5</v>
      </c>
      <c r="H225" s="24">
        <f>E225-G225</f>
        <v>0</v>
      </c>
      <c r="I225" s="9"/>
    </row>
    <row r="226" spans="1:9" x14ac:dyDescent="0.25">
      <c r="A226" s="19">
        <v>41655</v>
      </c>
      <c r="B226" s="20">
        <v>266</v>
      </c>
      <c r="C226" s="20" t="s">
        <v>365</v>
      </c>
      <c r="D226" s="33" t="s">
        <v>429</v>
      </c>
      <c r="E226" s="22">
        <v>0</v>
      </c>
      <c r="F226" s="64">
        <v>41656</v>
      </c>
      <c r="G226" s="22"/>
      <c r="H226" s="24">
        <f>E226-G226</f>
        <v>0</v>
      </c>
      <c r="I226" s="9" t="s">
        <v>30</v>
      </c>
    </row>
    <row r="227" spans="1:9" x14ac:dyDescent="0.25">
      <c r="A227" s="19"/>
      <c r="B227" s="20"/>
      <c r="C227" s="20"/>
      <c r="D227" s="33"/>
      <c r="E227" s="22"/>
      <c r="F227" s="64"/>
      <c r="G227" s="22"/>
      <c r="H227" s="24"/>
      <c r="I227" s="9"/>
    </row>
    <row r="228" spans="1:9" x14ac:dyDescent="0.25">
      <c r="A228" s="19">
        <v>41656</v>
      </c>
      <c r="B228" s="20">
        <v>345</v>
      </c>
      <c r="C228" s="20" t="s">
        <v>365</v>
      </c>
      <c r="D228" s="21" t="s">
        <v>445</v>
      </c>
      <c r="E228" s="22">
        <v>4313</v>
      </c>
      <c r="F228" s="11">
        <v>41656</v>
      </c>
      <c r="G228" s="22">
        <v>4313</v>
      </c>
      <c r="H228" s="24">
        <f>E228-G228</f>
        <v>0</v>
      </c>
      <c r="I228" s="9"/>
    </row>
    <row r="229" spans="1:9" x14ac:dyDescent="0.25">
      <c r="A229" s="19">
        <v>41664</v>
      </c>
      <c r="B229" s="20">
        <v>952</v>
      </c>
      <c r="C229" s="20" t="s">
        <v>365</v>
      </c>
      <c r="D229" s="21" t="s">
        <v>445</v>
      </c>
      <c r="E229" s="22">
        <v>4249</v>
      </c>
      <c r="F229" s="11">
        <v>41664</v>
      </c>
      <c r="G229" s="22">
        <v>4249</v>
      </c>
      <c r="H229" s="24">
        <f>E229-G229</f>
        <v>0</v>
      </c>
      <c r="I229" s="9" t="s">
        <v>1</v>
      </c>
    </row>
    <row r="230" spans="1:9" x14ac:dyDescent="0.25">
      <c r="A230" s="19"/>
      <c r="B230" s="20"/>
      <c r="C230" s="20"/>
      <c r="D230" s="21"/>
      <c r="E230" s="22"/>
      <c r="F230" s="11"/>
      <c r="G230" s="22">
        <v>0</v>
      </c>
      <c r="H230" s="24"/>
      <c r="I230" s="9"/>
    </row>
    <row r="231" spans="1:9" ht="15.75" x14ac:dyDescent="0.25">
      <c r="A231" s="19"/>
      <c r="B231" s="20"/>
      <c r="C231" s="20"/>
      <c r="D231" s="21"/>
      <c r="E231" s="22"/>
      <c r="F231" s="103" t="s">
        <v>645</v>
      </c>
      <c r="G231" s="104">
        <f>SUM(G228:G230)</f>
        <v>8562</v>
      </c>
      <c r="H231" s="24"/>
      <c r="I231" s="9"/>
    </row>
    <row r="232" spans="1:9" x14ac:dyDescent="0.25">
      <c r="A232" s="19"/>
      <c r="B232" s="20"/>
      <c r="C232" s="20"/>
      <c r="D232" s="21"/>
      <c r="E232" s="22"/>
      <c r="F232" s="11"/>
      <c r="G232" s="22"/>
      <c r="H232" s="24"/>
      <c r="I232" s="9"/>
    </row>
    <row r="233" spans="1:9" x14ac:dyDescent="0.25">
      <c r="A233" s="19">
        <v>41662</v>
      </c>
      <c r="B233" s="20">
        <v>784</v>
      </c>
      <c r="C233" s="20" t="s">
        <v>365</v>
      </c>
      <c r="D233" s="21" t="s">
        <v>523</v>
      </c>
      <c r="E233" s="22">
        <v>2280</v>
      </c>
      <c r="F233" s="37">
        <v>41647</v>
      </c>
      <c r="G233" s="22">
        <v>2280</v>
      </c>
      <c r="H233" s="24">
        <f t="shared" ref="H233:H264" si="10">E233-G233</f>
        <v>0</v>
      </c>
      <c r="I233" s="35" t="s">
        <v>38</v>
      </c>
    </row>
    <row r="234" spans="1:9" x14ac:dyDescent="0.25">
      <c r="A234" s="7">
        <v>41641</v>
      </c>
      <c r="B234" s="8">
        <v>163</v>
      </c>
      <c r="C234" s="8" t="s">
        <v>0</v>
      </c>
      <c r="D234" s="9" t="s">
        <v>37</v>
      </c>
      <c r="E234" s="10">
        <v>6000</v>
      </c>
      <c r="F234" s="11">
        <v>41654</v>
      </c>
      <c r="G234" s="12">
        <v>6000</v>
      </c>
      <c r="H234" s="5">
        <f t="shared" si="10"/>
        <v>0</v>
      </c>
      <c r="I234" s="9" t="s">
        <v>38</v>
      </c>
    </row>
    <row r="235" spans="1:9" x14ac:dyDescent="0.25">
      <c r="A235" s="7">
        <v>41641</v>
      </c>
      <c r="B235" s="8">
        <v>198</v>
      </c>
      <c r="C235" s="8" t="s">
        <v>0</v>
      </c>
      <c r="D235" s="9" t="s">
        <v>37</v>
      </c>
      <c r="E235" s="10">
        <v>4000</v>
      </c>
      <c r="F235" s="11">
        <v>41654</v>
      </c>
      <c r="G235" s="12">
        <v>4000</v>
      </c>
      <c r="H235" s="5">
        <f t="shared" si="10"/>
        <v>0</v>
      </c>
      <c r="I235" s="9" t="s">
        <v>38</v>
      </c>
    </row>
    <row r="236" spans="1:9" x14ac:dyDescent="0.25">
      <c r="A236" s="19">
        <v>41642</v>
      </c>
      <c r="B236" s="20">
        <v>267</v>
      </c>
      <c r="C236" s="8" t="s">
        <v>0</v>
      </c>
      <c r="D236" s="21" t="s">
        <v>37</v>
      </c>
      <c r="E236" s="36">
        <v>8000</v>
      </c>
      <c r="F236" s="37">
        <v>41654</v>
      </c>
      <c r="G236" s="36">
        <v>8000</v>
      </c>
      <c r="H236" s="38">
        <f t="shared" si="10"/>
        <v>0</v>
      </c>
      <c r="I236" s="35" t="s">
        <v>109</v>
      </c>
    </row>
    <row r="237" spans="1:9" x14ac:dyDescent="0.25">
      <c r="A237" s="19">
        <v>41643</v>
      </c>
      <c r="B237" s="20">
        <v>361</v>
      </c>
      <c r="C237" s="20" t="s">
        <v>0</v>
      </c>
      <c r="D237" s="35" t="s">
        <v>37</v>
      </c>
      <c r="E237" s="22">
        <v>8000</v>
      </c>
      <c r="F237" s="23">
        <v>41654</v>
      </c>
      <c r="G237" s="22">
        <v>8000</v>
      </c>
      <c r="H237" s="24">
        <f t="shared" si="10"/>
        <v>0</v>
      </c>
      <c r="I237" s="35" t="s">
        <v>109</v>
      </c>
    </row>
    <row r="238" spans="1:9" x14ac:dyDescent="0.25">
      <c r="A238" s="19">
        <v>41644</v>
      </c>
      <c r="B238" s="20">
        <v>426</v>
      </c>
      <c r="C238" s="20" t="s">
        <v>0</v>
      </c>
      <c r="D238" s="21" t="s">
        <v>37</v>
      </c>
      <c r="E238" s="22">
        <v>6000</v>
      </c>
      <c r="F238" s="23">
        <v>41654</v>
      </c>
      <c r="G238" s="22">
        <v>6000</v>
      </c>
      <c r="H238" s="24">
        <f t="shared" si="10"/>
        <v>0</v>
      </c>
      <c r="I238" s="21" t="s">
        <v>7</v>
      </c>
    </row>
    <row r="239" spans="1:9" x14ac:dyDescent="0.25">
      <c r="A239" s="19">
        <v>41645</v>
      </c>
      <c r="B239" s="20">
        <v>462</v>
      </c>
      <c r="C239" s="20" t="s">
        <v>0</v>
      </c>
      <c r="D239" s="21" t="s">
        <v>37</v>
      </c>
      <c r="E239" s="22">
        <v>4800</v>
      </c>
      <c r="F239" s="32" t="s">
        <v>198</v>
      </c>
      <c r="G239" s="22">
        <f>4340+460</f>
        <v>4800</v>
      </c>
      <c r="H239" s="24">
        <f t="shared" si="10"/>
        <v>0</v>
      </c>
      <c r="I239" s="21" t="s">
        <v>38</v>
      </c>
    </row>
    <row r="240" spans="1:9" x14ac:dyDescent="0.25">
      <c r="A240" s="19">
        <v>41646</v>
      </c>
      <c r="B240" s="20">
        <v>523</v>
      </c>
      <c r="C240" s="20" t="s">
        <v>0</v>
      </c>
      <c r="D240" s="21" t="s">
        <v>37</v>
      </c>
      <c r="E240" s="22">
        <v>3040</v>
      </c>
      <c r="F240" s="23">
        <v>41667</v>
      </c>
      <c r="G240" s="22">
        <v>3040</v>
      </c>
      <c r="H240" s="24">
        <f t="shared" si="10"/>
        <v>0</v>
      </c>
      <c r="I240" s="21" t="s">
        <v>38</v>
      </c>
    </row>
    <row r="241" spans="1:9" x14ac:dyDescent="0.25">
      <c r="A241" s="19">
        <v>41647</v>
      </c>
      <c r="B241" s="20">
        <v>615</v>
      </c>
      <c r="C241" s="20" t="s">
        <v>0</v>
      </c>
      <c r="D241" s="21" t="s">
        <v>37</v>
      </c>
      <c r="E241" s="22">
        <v>2400</v>
      </c>
      <c r="F241" s="23">
        <v>41667</v>
      </c>
      <c r="G241" s="22">
        <v>2400</v>
      </c>
      <c r="H241" s="24">
        <f t="shared" si="10"/>
        <v>0</v>
      </c>
      <c r="I241" s="21" t="s">
        <v>38</v>
      </c>
    </row>
    <row r="242" spans="1:9" x14ac:dyDescent="0.25">
      <c r="A242" s="19">
        <v>41649</v>
      </c>
      <c r="B242" s="20">
        <v>757</v>
      </c>
      <c r="C242" s="20" t="s">
        <v>0</v>
      </c>
      <c r="D242" s="21" t="s">
        <v>37</v>
      </c>
      <c r="E242" s="22">
        <v>5700</v>
      </c>
      <c r="F242" s="23">
        <v>41667</v>
      </c>
      <c r="G242" s="22">
        <v>5700</v>
      </c>
      <c r="H242" s="24">
        <f t="shared" si="10"/>
        <v>0</v>
      </c>
      <c r="I242" s="21" t="s">
        <v>38</v>
      </c>
    </row>
    <row r="243" spans="1:9" x14ac:dyDescent="0.25">
      <c r="A243" s="19">
        <v>41650</v>
      </c>
      <c r="B243" s="20">
        <v>854</v>
      </c>
      <c r="C243" s="20" t="s">
        <v>0</v>
      </c>
      <c r="D243" s="21" t="s">
        <v>37</v>
      </c>
      <c r="E243" s="22">
        <v>5700</v>
      </c>
      <c r="F243" s="11">
        <v>41667</v>
      </c>
      <c r="G243" s="22">
        <v>5700</v>
      </c>
      <c r="H243" s="24">
        <f t="shared" si="10"/>
        <v>0</v>
      </c>
      <c r="I243" s="9" t="s">
        <v>38</v>
      </c>
    </row>
    <row r="244" spans="1:9" x14ac:dyDescent="0.25">
      <c r="A244" s="19">
        <v>41651</v>
      </c>
      <c r="B244" s="20">
        <v>934</v>
      </c>
      <c r="C244" s="20" t="s">
        <v>0</v>
      </c>
      <c r="D244" s="21" t="s">
        <v>37</v>
      </c>
      <c r="E244" s="22">
        <v>5700</v>
      </c>
      <c r="F244" s="11">
        <v>41667</v>
      </c>
      <c r="G244" s="22">
        <v>5700</v>
      </c>
      <c r="H244" s="24">
        <f t="shared" si="10"/>
        <v>0</v>
      </c>
      <c r="I244" s="9" t="s">
        <v>20</v>
      </c>
    </row>
    <row r="245" spans="1:9" x14ac:dyDescent="0.25">
      <c r="A245" s="19">
        <v>41652</v>
      </c>
      <c r="B245" s="20">
        <v>971</v>
      </c>
      <c r="C245" s="20" t="s">
        <v>0</v>
      </c>
      <c r="D245" s="21" t="s">
        <v>37</v>
      </c>
      <c r="E245" s="22">
        <v>3800</v>
      </c>
      <c r="F245" s="61" t="s">
        <v>361</v>
      </c>
      <c r="G245" s="22">
        <f>3280+520</f>
        <v>3800</v>
      </c>
      <c r="H245" s="24">
        <f t="shared" si="10"/>
        <v>0</v>
      </c>
      <c r="I245" s="21" t="s">
        <v>38</v>
      </c>
    </row>
    <row r="246" spans="1:9" x14ac:dyDescent="0.25">
      <c r="A246" s="19">
        <v>41653</v>
      </c>
      <c r="B246" s="20">
        <v>77</v>
      </c>
      <c r="C246" s="20" t="s">
        <v>365</v>
      </c>
      <c r="D246" s="21" t="s">
        <v>37</v>
      </c>
      <c r="E246" s="22">
        <v>3800</v>
      </c>
      <c r="F246" s="23">
        <v>41668</v>
      </c>
      <c r="G246" s="22">
        <v>3800</v>
      </c>
      <c r="H246" s="24">
        <f t="shared" si="10"/>
        <v>0</v>
      </c>
      <c r="I246" s="21" t="s">
        <v>38</v>
      </c>
    </row>
    <row r="247" spans="1:9" x14ac:dyDescent="0.25">
      <c r="A247" s="19">
        <v>41654</v>
      </c>
      <c r="B247" s="20">
        <v>116</v>
      </c>
      <c r="C247" s="20" t="s">
        <v>365</v>
      </c>
      <c r="D247" s="21" t="s">
        <v>37</v>
      </c>
      <c r="E247" s="22">
        <v>3800</v>
      </c>
      <c r="F247" s="11">
        <v>41668</v>
      </c>
      <c r="G247" s="22">
        <v>3800</v>
      </c>
      <c r="H247" s="24">
        <f t="shared" si="10"/>
        <v>0</v>
      </c>
      <c r="I247" s="9" t="s">
        <v>4</v>
      </c>
    </row>
    <row r="248" spans="1:9" x14ac:dyDescent="0.25">
      <c r="A248" s="19">
        <v>41655</v>
      </c>
      <c r="B248" s="20">
        <v>182</v>
      </c>
      <c r="C248" s="20" t="s">
        <v>365</v>
      </c>
      <c r="D248" s="21" t="s">
        <v>37</v>
      </c>
      <c r="E248" s="22">
        <v>3800</v>
      </c>
      <c r="F248" s="11">
        <v>41668</v>
      </c>
      <c r="G248" s="22">
        <v>3800</v>
      </c>
      <c r="H248" s="24">
        <f t="shared" si="10"/>
        <v>0</v>
      </c>
      <c r="I248" s="9" t="s">
        <v>23</v>
      </c>
    </row>
    <row r="249" spans="1:9" x14ac:dyDescent="0.25">
      <c r="A249" s="19">
        <v>41656</v>
      </c>
      <c r="B249" s="20">
        <v>311</v>
      </c>
      <c r="C249" s="20" t="s">
        <v>365</v>
      </c>
      <c r="D249" s="21" t="s">
        <v>37</v>
      </c>
      <c r="E249" s="22">
        <v>7600</v>
      </c>
      <c r="F249" s="11">
        <v>41668</v>
      </c>
      <c r="G249" s="22">
        <v>7600</v>
      </c>
      <c r="H249" s="24">
        <f t="shared" si="10"/>
        <v>0</v>
      </c>
      <c r="I249" s="9" t="s">
        <v>38</v>
      </c>
    </row>
    <row r="250" spans="1:9" x14ac:dyDescent="0.25">
      <c r="A250" s="19">
        <v>41657</v>
      </c>
      <c r="B250" s="20">
        <v>386</v>
      </c>
      <c r="C250" s="20" t="s">
        <v>365</v>
      </c>
      <c r="D250" s="21" t="s">
        <v>37</v>
      </c>
      <c r="E250" s="22">
        <v>5700</v>
      </c>
      <c r="F250" s="11">
        <v>41668</v>
      </c>
      <c r="G250" s="22">
        <v>5700</v>
      </c>
      <c r="H250" s="24">
        <f t="shared" si="10"/>
        <v>0</v>
      </c>
      <c r="I250" s="9" t="s">
        <v>38</v>
      </c>
    </row>
    <row r="251" spans="1:9" x14ac:dyDescent="0.25">
      <c r="A251" s="19">
        <v>41658</v>
      </c>
      <c r="B251" s="20">
        <v>459</v>
      </c>
      <c r="C251" s="20" t="s">
        <v>365</v>
      </c>
      <c r="D251" s="21" t="s">
        <v>37</v>
      </c>
      <c r="E251" s="22">
        <v>5700</v>
      </c>
      <c r="F251" s="11">
        <v>41668</v>
      </c>
      <c r="G251" s="22">
        <v>5700</v>
      </c>
      <c r="H251" s="24">
        <f t="shared" si="10"/>
        <v>0</v>
      </c>
      <c r="I251" s="9" t="s">
        <v>20</v>
      </c>
    </row>
    <row r="252" spans="1:9" x14ac:dyDescent="0.25">
      <c r="A252" s="19">
        <v>41659</v>
      </c>
      <c r="B252" s="20">
        <v>529</v>
      </c>
      <c r="C252" s="20" t="s">
        <v>365</v>
      </c>
      <c r="D252" s="21" t="s">
        <v>37</v>
      </c>
      <c r="E252" s="22">
        <v>3420</v>
      </c>
      <c r="F252" s="16">
        <v>41678</v>
      </c>
      <c r="G252" s="28">
        <v>3420</v>
      </c>
      <c r="H252" s="24">
        <f t="shared" si="10"/>
        <v>0</v>
      </c>
      <c r="I252" s="9" t="s">
        <v>38</v>
      </c>
    </row>
    <row r="253" spans="1:9" x14ac:dyDescent="0.25">
      <c r="A253" s="19">
        <v>41660</v>
      </c>
      <c r="B253" s="20">
        <v>620</v>
      </c>
      <c r="C253" s="20" t="s">
        <v>365</v>
      </c>
      <c r="D253" s="21" t="s">
        <v>37</v>
      </c>
      <c r="E253" s="22">
        <v>3420</v>
      </c>
      <c r="F253" s="16">
        <v>41678</v>
      </c>
      <c r="G253" s="28">
        <v>3420</v>
      </c>
      <c r="H253" s="24">
        <f t="shared" si="10"/>
        <v>0</v>
      </c>
      <c r="I253" s="9" t="s">
        <v>38</v>
      </c>
    </row>
    <row r="254" spans="1:9" x14ac:dyDescent="0.25">
      <c r="A254" s="19">
        <v>41661</v>
      </c>
      <c r="B254" s="20">
        <v>691</v>
      </c>
      <c r="C254" s="20" t="s">
        <v>365</v>
      </c>
      <c r="D254" s="21" t="s">
        <v>37</v>
      </c>
      <c r="E254" s="22">
        <v>2280</v>
      </c>
      <c r="F254" s="26">
        <v>41678</v>
      </c>
      <c r="G254" s="28">
        <v>2280</v>
      </c>
      <c r="H254" s="24">
        <f t="shared" si="10"/>
        <v>0</v>
      </c>
      <c r="I254" s="21" t="s">
        <v>38</v>
      </c>
    </row>
    <row r="255" spans="1:9" x14ac:dyDescent="0.25">
      <c r="A255" s="19">
        <v>41663</v>
      </c>
      <c r="B255" s="20">
        <v>828</v>
      </c>
      <c r="C255" s="20" t="s">
        <v>365</v>
      </c>
      <c r="D255" s="21" t="s">
        <v>37</v>
      </c>
      <c r="E255" s="22">
        <v>5700</v>
      </c>
      <c r="F255" s="16">
        <v>41678</v>
      </c>
      <c r="G255" s="28">
        <v>5700</v>
      </c>
      <c r="H255" s="24">
        <f t="shared" si="10"/>
        <v>0</v>
      </c>
      <c r="I255" s="21" t="s">
        <v>7</v>
      </c>
    </row>
    <row r="256" spans="1:9" x14ac:dyDescent="0.25">
      <c r="A256" s="19">
        <v>41664</v>
      </c>
      <c r="B256" s="20">
        <v>955</v>
      </c>
      <c r="C256" s="20" t="s">
        <v>365</v>
      </c>
      <c r="D256" s="21" t="s">
        <v>37</v>
      </c>
      <c r="E256" s="22">
        <v>5700</v>
      </c>
      <c r="F256" s="16">
        <v>41678</v>
      </c>
      <c r="G256" s="28">
        <v>5700</v>
      </c>
      <c r="H256" s="24">
        <f t="shared" si="10"/>
        <v>0</v>
      </c>
      <c r="I256" s="9" t="s">
        <v>38</v>
      </c>
    </row>
    <row r="257" spans="1:9" x14ac:dyDescent="0.25">
      <c r="A257" s="19">
        <v>41665</v>
      </c>
      <c r="B257" s="20">
        <v>8</v>
      </c>
      <c r="C257" s="20" t="s">
        <v>563</v>
      </c>
      <c r="D257" s="21" t="s">
        <v>37</v>
      </c>
      <c r="E257" s="22">
        <v>6460</v>
      </c>
      <c r="F257" s="84">
        <v>41678</v>
      </c>
      <c r="G257" s="28">
        <v>6460</v>
      </c>
      <c r="H257" s="85">
        <f t="shared" si="10"/>
        <v>0</v>
      </c>
      <c r="I257" s="9" t="s">
        <v>57</v>
      </c>
    </row>
    <row r="258" spans="1:9" x14ac:dyDescent="0.25">
      <c r="A258" s="19">
        <v>41666</v>
      </c>
      <c r="B258" s="20">
        <v>90</v>
      </c>
      <c r="C258" s="20" t="s">
        <v>563</v>
      </c>
      <c r="D258" s="21" t="s">
        <v>37</v>
      </c>
      <c r="E258" s="22">
        <v>3420</v>
      </c>
      <c r="F258" s="26">
        <v>41687</v>
      </c>
      <c r="G258" s="28">
        <v>3420</v>
      </c>
      <c r="H258" s="24">
        <f t="shared" si="10"/>
        <v>0</v>
      </c>
      <c r="I258" s="9" t="s">
        <v>7</v>
      </c>
    </row>
    <row r="259" spans="1:9" x14ac:dyDescent="0.25">
      <c r="A259" s="19">
        <v>41667</v>
      </c>
      <c r="B259" s="20">
        <v>176</v>
      </c>
      <c r="C259" s="20" t="s">
        <v>563</v>
      </c>
      <c r="D259" s="21" t="s">
        <v>37</v>
      </c>
      <c r="E259" s="22">
        <v>3420</v>
      </c>
      <c r="F259" s="26">
        <v>41687</v>
      </c>
      <c r="G259" s="28">
        <v>3420</v>
      </c>
      <c r="H259" s="24">
        <f t="shared" si="10"/>
        <v>0</v>
      </c>
      <c r="I259" s="9" t="s">
        <v>38</v>
      </c>
    </row>
    <row r="260" spans="1:9" x14ac:dyDescent="0.25">
      <c r="A260" s="19">
        <v>41668</v>
      </c>
      <c r="B260" s="20">
        <v>214</v>
      </c>
      <c r="C260" s="20" t="s">
        <v>563</v>
      </c>
      <c r="D260" s="21" t="s">
        <v>37</v>
      </c>
      <c r="E260" s="22">
        <v>3420</v>
      </c>
      <c r="F260" s="16">
        <v>41687</v>
      </c>
      <c r="G260" s="28">
        <v>3420</v>
      </c>
      <c r="H260" s="24">
        <f t="shared" si="10"/>
        <v>0</v>
      </c>
      <c r="I260" s="9" t="s">
        <v>38</v>
      </c>
    </row>
    <row r="261" spans="1:9" x14ac:dyDescent="0.25">
      <c r="A261" s="19">
        <v>41669</v>
      </c>
      <c r="B261" s="20">
        <v>307</v>
      </c>
      <c r="C261" s="20" t="s">
        <v>563</v>
      </c>
      <c r="D261" s="21" t="s">
        <v>37</v>
      </c>
      <c r="E261" s="22">
        <v>3800</v>
      </c>
      <c r="F261" s="16">
        <v>41687</v>
      </c>
      <c r="G261" s="28">
        <v>3800</v>
      </c>
      <c r="H261" s="24">
        <f t="shared" si="10"/>
        <v>0</v>
      </c>
      <c r="I261" s="9" t="s">
        <v>196</v>
      </c>
    </row>
    <row r="262" spans="1:9" x14ac:dyDescent="0.25">
      <c r="A262" s="19">
        <v>41670</v>
      </c>
      <c r="B262" s="20">
        <v>393</v>
      </c>
      <c r="C262" s="20" t="s">
        <v>563</v>
      </c>
      <c r="D262" s="21" t="s">
        <v>37</v>
      </c>
      <c r="E262" s="22">
        <v>9500</v>
      </c>
      <c r="F262" s="16">
        <v>41687</v>
      </c>
      <c r="G262" s="28">
        <v>9500</v>
      </c>
      <c r="H262" s="24">
        <f t="shared" si="10"/>
        <v>0</v>
      </c>
      <c r="I262" s="9" t="s">
        <v>38</v>
      </c>
    </row>
    <row r="263" spans="1:9" x14ac:dyDescent="0.25">
      <c r="A263" s="19">
        <v>41648</v>
      </c>
      <c r="B263" s="20">
        <v>690</v>
      </c>
      <c r="C263" s="20" t="s">
        <v>0</v>
      </c>
      <c r="D263" s="21" t="s">
        <v>284</v>
      </c>
      <c r="E263" s="22">
        <v>2280</v>
      </c>
      <c r="F263" s="23">
        <v>41667</v>
      </c>
      <c r="G263" s="22">
        <v>2280</v>
      </c>
      <c r="H263" s="24">
        <f t="shared" si="10"/>
        <v>0</v>
      </c>
      <c r="I263" s="21" t="s">
        <v>38</v>
      </c>
    </row>
    <row r="264" spans="1:9" x14ac:dyDescent="0.25">
      <c r="A264" s="7">
        <v>41641</v>
      </c>
      <c r="B264" s="8">
        <v>161</v>
      </c>
      <c r="C264" s="8" t="s">
        <v>0</v>
      </c>
      <c r="D264" s="9" t="s">
        <v>35</v>
      </c>
      <c r="E264" s="10">
        <v>2000</v>
      </c>
      <c r="F264" s="11">
        <v>41657</v>
      </c>
      <c r="G264" s="12">
        <v>2000</v>
      </c>
      <c r="H264" s="5">
        <f t="shared" si="10"/>
        <v>0</v>
      </c>
      <c r="I264" s="9" t="s">
        <v>23</v>
      </c>
    </row>
    <row r="265" spans="1:9" x14ac:dyDescent="0.25">
      <c r="A265" s="19">
        <v>41642</v>
      </c>
      <c r="B265" s="20">
        <v>265</v>
      </c>
      <c r="C265" s="8" t="s">
        <v>0</v>
      </c>
      <c r="D265" s="21" t="s">
        <v>35</v>
      </c>
      <c r="E265" s="22">
        <v>4000</v>
      </c>
      <c r="F265" s="23">
        <v>41657</v>
      </c>
      <c r="G265" s="22">
        <v>4000</v>
      </c>
      <c r="H265" s="24">
        <f t="shared" ref="H265:H296" si="11">E265-G265</f>
        <v>0</v>
      </c>
      <c r="I265" s="21" t="s">
        <v>109</v>
      </c>
    </row>
    <row r="266" spans="1:9" x14ac:dyDescent="0.25">
      <c r="A266" s="19">
        <v>41643</v>
      </c>
      <c r="B266" s="20">
        <v>366</v>
      </c>
      <c r="C266" s="20" t="s">
        <v>0</v>
      </c>
      <c r="D266" s="35" t="s">
        <v>35</v>
      </c>
      <c r="E266" s="36">
        <v>2000</v>
      </c>
      <c r="F266" s="37">
        <v>41657</v>
      </c>
      <c r="G266" s="36">
        <v>2000</v>
      </c>
      <c r="H266" s="38">
        <f t="shared" si="11"/>
        <v>0</v>
      </c>
      <c r="I266" s="35" t="s">
        <v>109</v>
      </c>
    </row>
    <row r="267" spans="1:9" x14ac:dyDescent="0.25">
      <c r="A267" s="19">
        <v>41644</v>
      </c>
      <c r="B267" s="20">
        <v>419</v>
      </c>
      <c r="C267" s="20" t="s">
        <v>0</v>
      </c>
      <c r="D267" s="21" t="s">
        <v>35</v>
      </c>
      <c r="E267" s="22">
        <v>1600</v>
      </c>
      <c r="F267" s="23">
        <v>41657</v>
      </c>
      <c r="G267" s="22">
        <v>1600</v>
      </c>
      <c r="H267" s="24">
        <f t="shared" si="11"/>
        <v>0</v>
      </c>
      <c r="I267" s="21" t="s">
        <v>23</v>
      </c>
    </row>
    <row r="268" spans="1:9" x14ac:dyDescent="0.25">
      <c r="A268" s="19">
        <v>41645</v>
      </c>
      <c r="B268" s="20">
        <v>463</v>
      </c>
      <c r="C268" s="20" t="s">
        <v>0</v>
      </c>
      <c r="D268" s="21" t="s">
        <v>35</v>
      </c>
      <c r="E268" s="22">
        <v>2000</v>
      </c>
      <c r="F268" s="23">
        <v>41657</v>
      </c>
      <c r="G268" s="22">
        <v>2000</v>
      </c>
      <c r="H268" s="24">
        <f t="shared" si="11"/>
        <v>0</v>
      </c>
      <c r="I268" s="21" t="s">
        <v>38</v>
      </c>
    </row>
    <row r="269" spans="1:9" x14ac:dyDescent="0.25">
      <c r="A269" s="19">
        <v>41646</v>
      </c>
      <c r="B269" s="20">
        <v>524</v>
      </c>
      <c r="C269" s="20" t="s">
        <v>0</v>
      </c>
      <c r="D269" s="21" t="s">
        <v>35</v>
      </c>
      <c r="E269" s="22">
        <v>1140</v>
      </c>
      <c r="F269" s="23">
        <v>41657</v>
      </c>
      <c r="G269" s="22">
        <v>1140</v>
      </c>
      <c r="H269" s="24">
        <f t="shared" si="11"/>
        <v>0</v>
      </c>
      <c r="I269" s="21" t="s">
        <v>38</v>
      </c>
    </row>
    <row r="270" spans="1:9" x14ac:dyDescent="0.25">
      <c r="A270" s="19">
        <v>41647</v>
      </c>
      <c r="B270" s="20">
        <v>616</v>
      </c>
      <c r="C270" s="20" t="s">
        <v>0</v>
      </c>
      <c r="D270" s="21" t="s">
        <v>35</v>
      </c>
      <c r="E270" s="22">
        <v>1200</v>
      </c>
      <c r="F270" s="23">
        <v>41657</v>
      </c>
      <c r="G270" s="22">
        <v>1200</v>
      </c>
      <c r="H270" s="24">
        <f t="shared" si="11"/>
        <v>0</v>
      </c>
      <c r="I270" s="21" t="s">
        <v>38</v>
      </c>
    </row>
    <row r="271" spans="1:9" x14ac:dyDescent="0.25">
      <c r="A271" s="19">
        <v>41648</v>
      </c>
      <c r="B271" s="20">
        <v>693</v>
      </c>
      <c r="C271" s="20" t="s">
        <v>0</v>
      </c>
      <c r="D271" s="21" t="s">
        <v>35</v>
      </c>
      <c r="E271" s="22">
        <v>1520</v>
      </c>
      <c r="F271" s="23">
        <v>41657</v>
      </c>
      <c r="G271" s="22">
        <v>1520</v>
      </c>
      <c r="H271" s="24">
        <f t="shared" si="11"/>
        <v>0</v>
      </c>
      <c r="I271" s="21" t="s">
        <v>38</v>
      </c>
    </row>
    <row r="272" spans="1:9" x14ac:dyDescent="0.25">
      <c r="A272" s="19">
        <v>41649</v>
      </c>
      <c r="B272" s="20">
        <v>759</v>
      </c>
      <c r="C272" s="20" t="s">
        <v>0</v>
      </c>
      <c r="D272" s="21" t="s">
        <v>35</v>
      </c>
      <c r="E272" s="22">
        <v>2660</v>
      </c>
      <c r="F272" s="23">
        <v>41657</v>
      </c>
      <c r="G272" s="22">
        <v>2660</v>
      </c>
      <c r="H272" s="24">
        <f t="shared" si="11"/>
        <v>0</v>
      </c>
      <c r="I272" s="21" t="s">
        <v>38</v>
      </c>
    </row>
    <row r="273" spans="1:9" x14ac:dyDescent="0.25">
      <c r="A273" s="19">
        <v>41650</v>
      </c>
      <c r="B273" s="20">
        <v>856</v>
      </c>
      <c r="C273" s="20" t="s">
        <v>0</v>
      </c>
      <c r="D273" s="21" t="s">
        <v>35</v>
      </c>
      <c r="E273" s="22">
        <v>1140</v>
      </c>
      <c r="F273" s="11">
        <v>41657</v>
      </c>
      <c r="G273" s="22">
        <v>1140</v>
      </c>
      <c r="H273" s="24">
        <f t="shared" si="11"/>
        <v>0</v>
      </c>
      <c r="I273" s="9" t="s">
        <v>38</v>
      </c>
    </row>
    <row r="274" spans="1:9" x14ac:dyDescent="0.25">
      <c r="A274" s="19">
        <v>41651</v>
      </c>
      <c r="B274" s="20">
        <v>935</v>
      </c>
      <c r="C274" s="20" t="s">
        <v>0</v>
      </c>
      <c r="D274" s="21" t="s">
        <v>35</v>
      </c>
      <c r="E274" s="22">
        <v>1900</v>
      </c>
      <c r="F274" s="11">
        <v>41657</v>
      </c>
      <c r="G274" s="22">
        <v>1900</v>
      </c>
      <c r="H274" s="24">
        <f t="shared" si="11"/>
        <v>0</v>
      </c>
      <c r="I274" s="9" t="s">
        <v>20</v>
      </c>
    </row>
    <row r="275" spans="1:9" x14ac:dyDescent="0.25">
      <c r="A275" s="19">
        <v>41652</v>
      </c>
      <c r="B275" s="20">
        <v>973</v>
      </c>
      <c r="C275" s="20" t="s">
        <v>0</v>
      </c>
      <c r="D275" s="21" t="s">
        <v>35</v>
      </c>
      <c r="E275" s="22">
        <v>1520</v>
      </c>
      <c r="F275" s="23">
        <v>41667</v>
      </c>
      <c r="G275" s="22">
        <v>1520</v>
      </c>
      <c r="H275" s="24">
        <f t="shared" si="11"/>
        <v>0</v>
      </c>
      <c r="I275" s="21" t="s">
        <v>23</v>
      </c>
    </row>
    <row r="276" spans="1:9" x14ac:dyDescent="0.25">
      <c r="A276" s="19">
        <v>41653</v>
      </c>
      <c r="B276" s="20">
        <v>81</v>
      </c>
      <c r="C276" s="20" t="s">
        <v>365</v>
      </c>
      <c r="D276" s="21" t="s">
        <v>35</v>
      </c>
      <c r="E276" s="22">
        <v>1140</v>
      </c>
      <c r="F276" s="23">
        <v>41667</v>
      </c>
      <c r="G276" s="22">
        <v>1140</v>
      </c>
      <c r="H276" s="24">
        <f t="shared" si="11"/>
        <v>0</v>
      </c>
      <c r="I276" s="21" t="s">
        <v>38</v>
      </c>
    </row>
    <row r="277" spans="1:9" x14ac:dyDescent="0.25">
      <c r="A277" s="19">
        <v>41654</v>
      </c>
      <c r="B277" s="20">
        <v>117</v>
      </c>
      <c r="C277" s="20" t="s">
        <v>365</v>
      </c>
      <c r="D277" s="21" t="s">
        <v>35</v>
      </c>
      <c r="E277" s="22">
        <v>1520</v>
      </c>
      <c r="F277" s="11">
        <v>41667</v>
      </c>
      <c r="G277" s="22">
        <v>1520</v>
      </c>
      <c r="H277" s="24">
        <f t="shared" si="11"/>
        <v>0</v>
      </c>
      <c r="I277" s="9" t="s">
        <v>23</v>
      </c>
    </row>
    <row r="278" spans="1:9" x14ac:dyDescent="0.25">
      <c r="A278" s="19">
        <v>41655</v>
      </c>
      <c r="B278" s="20">
        <v>184</v>
      </c>
      <c r="C278" s="20" t="s">
        <v>365</v>
      </c>
      <c r="D278" s="21" t="s">
        <v>35</v>
      </c>
      <c r="E278" s="22">
        <v>2660</v>
      </c>
      <c r="F278" s="11">
        <v>41667</v>
      </c>
      <c r="G278" s="22">
        <v>2660</v>
      </c>
      <c r="H278" s="24">
        <f t="shared" si="11"/>
        <v>0</v>
      </c>
      <c r="I278" s="9" t="s">
        <v>23</v>
      </c>
    </row>
    <row r="279" spans="1:9" x14ac:dyDescent="0.25">
      <c r="A279" s="19">
        <v>41656</v>
      </c>
      <c r="B279" s="20">
        <v>298</v>
      </c>
      <c r="C279" s="20" t="s">
        <v>365</v>
      </c>
      <c r="D279" s="21" t="s">
        <v>35</v>
      </c>
      <c r="E279" s="22">
        <v>1140</v>
      </c>
      <c r="F279" s="11">
        <v>41667</v>
      </c>
      <c r="G279" s="22">
        <v>1140</v>
      </c>
      <c r="H279" s="24">
        <f t="shared" si="11"/>
        <v>0</v>
      </c>
      <c r="I279" s="9" t="s">
        <v>23</v>
      </c>
    </row>
    <row r="280" spans="1:9" x14ac:dyDescent="0.25">
      <c r="A280" s="19">
        <v>41657</v>
      </c>
      <c r="B280" s="20">
        <v>387</v>
      </c>
      <c r="C280" s="20" t="s">
        <v>365</v>
      </c>
      <c r="D280" s="21" t="s">
        <v>35</v>
      </c>
      <c r="E280" s="22">
        <v>1140</v>
      </c>
      <c r="F280" s="11">
        <v>41667</v>
      </c>
      <c r="G280" s="22">
        <v>1140</v>
      </c>
      <c r="H280" s="24">
        <f t="shared" si="11"/>
        <v>0</v>
      </c>
      <c r="I280" s="9" t="s">
        <v>23</v>
      </c>
    </row>
    <row r="281" spans="1:9" x14ac:dyDescent="0.25">
      <c r="A281" s="19">
        <v>41658</v>
      </c>
      <c r="B281" s="20">
        <v>461</v>
      </c>
      <c r="C281" s="20" t="s">
        <v>365</v>
      </c>
      <c r="D281" s="21" t="s">
        <v>35</v>
      </c>
      <c r="E281" s="22">
        <v>1520</v>
      </c>
      <c r="F281" s="11">
        <v>41667</v>
      </c>
      <c r="G281" s="22">
        <v>1520</v>
      </c>
      <c r="H281" s="24">
        <f t="shared" si="11"/>
        <v>0</v>
      </c>
      <c r="I281" s="9" t="s">
        <v>20</v>
      </c>
    </row>
    <row r="282" spans="1:9" x14ac:dyDescent="0.25">
      <c r="A282" s="19">
        <v>41659</v>
      </c>
      <c r="B282" s="20">
        <v>515</v>
      </c>
      <c r="C282" s="20" t="s">
        <v>365</v>
      </c>
      <c r="D282" s="21" t="s">
        <v>35</v>
      </c>
      <c r="E282" s="22">
        <v>1520</v>
      </c>
      <c r="F282" s="16">
        <v>41678</v>
      </c>
      <c r="G282" s="28">
        <v>1520</v>
      </c>
      <c r="H282" s="24">
        <f t="shared" si="11"/>
        <v>0</v>
      </c>
      <c r="I282" s="9" t="s">
        <v>23</v>
      </c>
    </row>
    <row r="283" spans="1:9" x14ac:dyDescent="0.25">
      <c r="A283" s="19">
        <v>41660</v>
      </c>
      <c r="B283" s="20">
        <v>619</v>
      </c>
      <c r="C283" s="20" t="s">
        <v>365</v>
      </c>
      <c r="D283" s="21" t="s">
        <v>35</v>
      </c>
      <c r="E283" s="22">
        <v>1520</v>
      </c>
      <c r="F283" s="16">
        <v>41678</v>
      </c>
      <c r="G283" s="28">
        <v>1520</v>
      </c>
      <c r="H283" s="24">
        <f t="shared" si="11"/>
        <v>0</v>
      </c>
      <c r="I283" s="9" t="s">
        <v>23</v>
      </c>
    </row>
    <row r="284" spans="1:9" x14ac:dyDescent="0.25">
      <c r="A284" s="19">
        <v>41661</v>
      </c>
      <c r="B284" s="20">
        <v>664</v>
      </c>
      <c r="C284" s="20" t="s">
        <v>365</v>
      </c>
      <c r="D284" s="21" t="s">
        <v>35</v>
      </c>
      <c r="E284" s="22">
        <v>2280</v>
      </c>
      <c r="F284" s="26">
        <v>41678</v>
      </c>
      <c r="G284" s="28">
        <v>2280</v>
      </c>
      <c r="H284" s="24">
        <f t="shared" si="11"/>
        <v>0</v>
      </c>
      <c r="I284" s="21" t="s">
        <v>23</v>
      </c>
    </row>
    <row r="285" spans="1:9" x14ac:dyDescent="0.25">
      <c r="A285" s="19">
        <v>41662</v>
      </c>
      <c r="B285" s="20">
        <v>752</v>
      </c>
      <c r="C285" s="20" t="s">
        <v>365</v>
      </c>
      <c r="D285" s="21" t="s">
        <v>35</v>
      </c>
      <c r="E285" s="22">
        <v>1140</v>
      </c>
      <c r="F285" s="79">
        <v>41678</v>
      </c>
      <c r="G285" s="28">
        <v>1140</v>
      </c>
      <c r="H285" s="24">
        <f t="shared" si="11"/>
        <v>0</v>
      </c>
      <c r="I285" s="35" t="s">
        <v>23</v>
      </c>
    </row>
    <row r="286" spans="1:9" x14ac:dyDescent="0.25">
      <c r="A286" s="19">
        <v>41663</v>
      </c>
      <c r="B286" s="20">
        <v>830</v>
      </c>
      <c r="C286" s="20" t="s">
        <v>365</v>
      </c>
      <c r="D286" s="21" t="s">
        <v>35</v>
      </c>
      <c r="E286" s="22">
        <v>2660</v>
      </c>
      <c r="F286" s="16">
        <v>41678</v>
      </c>
      <c r="G286" s="28">
        <v>2660</v>
      </c>
      <c r="H286" s="24">
        <f t="shared" si="11"/>
        <v>0</v>
      </c>
      <c r="I286" s="21" t="s">
        <v>23</v>
      </c>
    </row>
    <row r="287" spans="1:9" x14ac:dyDescent="0.25">
      <c r="A287" s="19">
        <v>41664</v>
      </c>
      <c r="B287" s="20">
        <v>956</v>
      </c>
      <c r="C287" s="20" t="s">
        <v>365</v>
      </c>
      <c r="D287" s="21" t="s">
        <v>35</v>
      </c>
      <c r="E287" s="22">
        <v>2280</v>
      </c>
      <c r="F287" s="16">
        <v>41678</v>
      </c>
      <c r="G287" s="28">
        <v>2280</v>
      </c>
      <c r="H287" s="24">
        <f t="shared" si="11"/>
        <v>0</v>
      </c>
      <c r="I287" s="9" t="s">
        <v>38</v>
      </c>
    </row>
    <row r="288" spans="1:9" x14ac:dyDescent="0.25">
      <c r="A288" s="19">
        <v>41665</v>
      </c>
      <c r="B288" s="20">
        <v>9</v>
      </c>
      <c r="C288" s="20" t="s">
        <v>563</v>
      </c>
      <c r="D288" s="21" t="s">
        <v>35</v>
      </c>
      <c r="E288" s="22">
        <v>1140</v>
      </c>
      <c r="F288" s="84">
        <v>41678</v>
      </c>
      <c r="G288" s="28">
        <v>1140</v>
      </c>
      <c r="H288" s="85">
        <f t="shared" si="11"/>
        <v>0</v>
      </c>
      <c r="I288" s="9" t="s">
        <v>57</v>
      </c>
    </row>
    <row r="289" spans="1:9" x14ac:dyDescent="0.25">
      <c r="A289" s="19">
        <v>41666</v>
      </c>
      <c r="B289" s="20">
        <v>69</v>
      </c>
      <c r="C289" s="20" t="s">
        <v>563</v>
      </c>
      <c r="D289" s="21" t="s">
        <v>35</v>
      </c>
      <c r="E289" s="22">
        <v>1520</v>
      </c>
      <c r="F289" s="16">
        <v>41687</v>
      </c>
      <c r="G289" s="28">
        <v>1520</v>
      </c>
      <c r="H289" s="24">
        <f t="shared" si="11"/>
        <v>0</v>
      </c>
      <c r="I289" s="9" t="s">
        <v>23</v>
      </c>
    </row>
    <row r="290" spans="1:9" x14ac:dyDescent="0.25">
      <c r="A290" s="19">
        <v>41667</v>
      </c>
      <c r="B290" s="20">
        <v>172</v>
      </c>
      <c r="C290" s="20" t="s">
        <v>563</v>
      </c>
      <c r="D290" s="21" t="s">
        <v>35</v>
      </c>
      <c r="E290" s="22">
        <v>1140</v>
      </c>
      <c r="F290" s="16">
        <v>41687</v>
      </c>
      <c r="G290" s="28">
        <v>1140</v>
      </c>
      <c r="H290" s="24">
        <f t="shared" si="11"/>
        <v>0</v>
      </c>
      <c r="I290" s="9" t="s">
        <v>23</v>
      </c>
    </row>
    <row r="291" spans="1:9" x14ac:dyDescent="0.25">
      <c r="A291" s="19">
        <v>41668</v>
      </c>
      <c r="B291" s="20">
        <v>216</v>
      </c>
      <c r="C291" s="20" t="s">
        <v>563</v>
      </c>
      <c r="D291" s="21" t="s">
        <v>35</v>
      </c>
      <c r="E291" s="22">
        <v>1520</v>
      </c>
      <c r="F291" s="16">
        <v>41687</v>
      </c>
      <c r="G291" s="28">
        <v>1520</v>
      </c>
      <c r="H291" s="24">
        <f t="shared" si="11"/>
        <v>0</v>
      </c>
      <c r="I291" s="9" t="s">
        <v>23</v>
      </c>
    </row>
    <row r="292" spans="1:9" x14ac:dyDescent="0.25">
      <c r="A292" s="19">
        <v>41669</v>
      </c>
      <c r="B292" s="20">
        <v>303</v>
      </c>
      <c r="C292" s="20" t="s">
        <v>563</v>
      </c>
      <c r="D292" s="21" t="s">
        <v>35</v>
      </c>
      <c r="E292" s="22">
        <v>3800</v>
      </c>
      <c r="F292" s="16">
        <v>41687</v>
      </c>
      <c r="G292" s="28">
        <v>3800</v>
      </c>
      <c r="H292" s="24">
        <f t="shared" si="11"/>
        <v>0</v>
      </c>
      <c r="I292" s="9" t="s">
        <v>23</v>
      </c>
    </row>
    <row r="293" spans="1:9" x14ac:dyDescent="0.25">
      <c r="A293" s="19">
        <v>41670</v>
      </c>
      <c r="B293" s="20">
        <v>386</v>
      </c>
      <c r="C293" s="20" t="s">
        <v>563</v>
      </c>
      <c r="D293" s="21" t="s">
        <v>35</v>
      </c>
      <c r="E293" s="22">
        <v>1520</v>
      </c>
      <c r="F293" s="16">
        <v>41687</v>
      </c>
      <c r="G293" s="28">
        <v>1520</v>
      </c>
      <c r="H293" s="24">
        <f t="shared" si="11"/>
        <v>0</v>
      </c>
      <c r="I293" s="9" t="s">
        <v>38</v>
      </c>
    </row>
    <row r="294" spans="1:9" x14ac:dyDescent="0.25">
      <c r="A294" s="19">
        <v>41642</v>
      </c>
      <c r="B294" s="20">
        <v>268</v>
      </c>
      <c r="C294" s="8" t="s">
        <v>0</v>
      </c>
      <c r="D294" s="21" t="s">
        <v>111</v>
      </c>
      <c r="E294" s="36">
        <v>2800</v>
      </c>
      <c r="F294" s="37">
        <v>41654</v>
      </c>
      <c r="G294" s="36">
        <v>2800</v>
      </c>
      <c r="H294" s="38">
        <f t="shared" si="11"/>
        <v>0</v>
      </c>
      <c r="I294" s="35" t="s">
        <v>109</v>
      </c>
    </row>
    <row r="295" spans="1:9" x14ac:dyDescent="0.25">
      <c r="A295" s="19">
        <v>41643</v>
      </c>
      <c r="B295" s="20">
        <v>367</v>
      </c>
      <c r="C295" s="20" t="s">
        <v>0</v>
      </c>
      <c r="D295" s="35" t="s">
        <v>111</v>
      </c>
      <c r="E295" s="36">
        <v>2000</v>
      </c>
      <c r="F295" s="37">
        <v>41654</v>
      </c>
      <c r="G295" s="36">
        <v>2000</v>
      </c>
      <c r="H295" s="38">
        <f t="shared" si="11"/>
        <v>0</v>
      </c>
      <c r="I295" s="35" t="s">
        <v>109</v>
      </c>
    </row>
    <row r="296" spans="1:9" x14ac:dyDescent="0.25">
      <c r="A296" s="19">
        <v>41644</v>
      </c>
      <c r="B296" s="20">
        <v>427</v>
      </c>
      <c r="C296" s="20" t="s">
        <v>0</v>
      </c>
      <c r="D296" s="21" t="s">
        <v>111</v>
      </c>
      <c r="E296" s="22">
        <v>800</v>
      </c>
      <c r="F296" s="23">
        <v>41654</v>
      </c>
      <c r="G296" s="22">
        <v>800</v>
      </c>
      <c r="H296" s="24">
        <f t="shared" si="11"/>
        <v>0</v>
      </c>
      <c r="I296" s="21" t="s">
        <v>7</v>
      </c>
    </row>
    <row r="297" spans="1:9" x14ac:dyDescent="0.25">
      <c r="A297" s="19">
        <v>41650</v>
      </c>
      <c r="B297" s="20">
        <v>857</v>
      </c>
      <c r="C297" s="20" t="s">
        <v>0</v>
      </c>
      <c r="D297" s="21" t="s">
        <v>111</v>
      </c>
      <c r="E297" s="22">
        <v>2660</v>
      </c>
      <c r="F297" s="11">
        <v>41657</v>
      </c>
      <c r="G297" s="22">
        <v>2660</v>
      </c>
      <c r="H297" s="24">
        <f t="shared" ref="H297:H327" si="12">E297-G297</f>
        <v>0</v>
      </c>
      <c r="I297" s="9" t="s">
        <v>38</v>
      </c>
    </row>
    <row r="298" spans="1:9" x14ac:dyDescent="0.25">
      <c r="A298" s="19">
        <v>41657</v>
      </c>
      <c r="B298" s="20">
        <v>389</v>
      </c>
      <c r="C298" s="20" t="s">
        <v>365</v>
      </c>
      <c r="D298" s="21" t="s">
        <v>111</v>
      </c>
      <c r="E298" s="22">
        <v>1520</v>
      </c>
      <c r="F298" s="11">
        <v>41667</v>
      </c>
      <c r="G298" s="22">
        <v>1520</v>
      </c>
      <c r="H298" s="24">
        <f t="shared" si="12"/>
        <v>0</v>
      </c>
      <c r="I298" s="9" t="s">
        <v>38</v>
      </c>
    </row>
    <row r="299" spans="1:9" x14ac:dyDescent="0.25">
      <c r="A299" s="19">
        <v>41658</v>
      </c>
      <c r="B299" s="20">
        <v>458</v>
      </c>
      <c r="C299" s="20" t="s">
        <v>365</v>
      </c>
      <c r="D299" s="21" t="s">
        <v>111</v>
      </c>
      <c r="E299" s="22">
        <v>1900</v>
      </c>
      <c r="F299" s="11">
        <v>41667</v>
      </c>
      <c r="G299" s="22">
        <v>1900</v>
      </c>
      <c r="H299" s="24">
        <f t="shared" si="12"/>
        <v>0</v>
      </c>
      <c r="I299" s="9" t="s">
        <v>20</v>
      </c>
    </row>
    <row r="300" spans="1:9" x14ac:dyDescent="0.25">
      <c r="A300" s="19">
        <v>41661</v>
      </c>
      <c r="B300" s="20">
        <v>693</v>
      </c>
      <c r="C300" s="20" t="s">
        <v>365</v>
      </c>
      <c r="D300" s="21" t="s">
        <v>111</v>
      </c>
      <c r="E300" s="22">
        <v>1140</v>
      </c>
      <c r="F300" s="26">
        <v>41678</v>
      </c>
      <c r="G300" s="28">
        <v>1140</v>
      </c>
      <c r="H300" s="24">
        <f t="shared" si="12"/>
        <v>0</v>
      </c>
      <c r="I300" s="21" t="s">
        <v>38</v>
      </c>
    </row>
    <row r="301" spans="1:9" x14ac:dyDescent="0.25">
      <c r="A301" s="7">
        <v>41641</v>
      </c>
      <c r="B301" s="8">
        <v>162</v>
      </c>
      <c r="C301" s="8" t="s">
        <v>0</v>
      </c>
      <c r="D301" s="9" t="s">
        <v>36</v>
      </c>
      <c r="E301" s="10">
        <v>2000</v>
      </c>
      <c r="F301" s="11">
        <v>41657</v>
      </c>
      <c r="G301" s="12">
        <v>2000</v>
      </c>
      <c r="H301" s="5">
        <f t="shared" si="12"/>
        <v>0</v>
      </c>
      <c r="I301" s="9" t="s">
        <v>23</v>
      </c>
    </row>
    <row r="302" spans="1:9" x14ac:dyDescent="0.25">
      <c r="A302" s="19">
        <v>41642</v>
      </c>
      <c r="B302" s="20">
        <v>266</v>
      </c>
      <c r="C302" s="8" t="s">
        <v>0</v>
      </c>
      <c r="D302" s="21" t="s">
        <v>36</v>
      </c>
      <c r="E302" s="22">
        <v>3200</v>
      </c>
      <c r="F302" s="23">
        <v>41657</v>
      </c>
      <c r="G302" s="22">
        <v>3200</v>
      </c>
      <c r="H302" s="24">
        <f t="shared" si="12"/>
        <v>0</v>
      </c>
      <c r="I302" s="35" t="s">
        <v>109</v>
      </c>
    </row>
    <row r="303" spans="1:9" x14ac:dyDescent="0.25">
      <c r="A303" s="19">
        <v>41643</v>
      </c>
      <c r="B303" s="20">
        <v>362</v>
      </c>
      <c r="C303" s="20" t="s">
        <v>0</v>
      </c>
      <c r="D303" s="35" t="s">
        <v>36</v>
      </c>
      <c r="E303" s="22">
        <v>2000</v>
      </c>
      <c r="F303" s="23">
        <v>41657</v>
      </c>
      <c r="G303" s="22">
        <v>2000</v>
      </c>
      <c r="H303" s="24">
        <f t="shared" si="12"/>
        <v>0</v>
      </c>
      <c r="I303" s="35" t="s">
        <v>109</v>
      </c>
    </row>
    <row r="304" spans="1:9" x14ac:dyDescent="0.25">
      <c r="A304" s="19">
        <v>41644</v>
      </c>
      <c r="B304" s="20">
        <v>420</v>
      </c>
      <c r="C304" s="20" t="s">
        <v>0</v>
      </c>
      <c r="D304" s="29" t="s">
        <v>36</v>
      </c>
      <c r="E304" s="43">
        <v>1600</v>
      </c>
      <c r="F304" s="44">
        <v>41657</v>
      </c>
      <c r="G304" s="43">
        <v>1600</v>
      </c>
      <c r="H304" s="45">
        <f t="shared" si="12"/>
        <v>0</v>
      </c>
      <c r="I304" s="42" t="s">
        <v>23</v>
      </c>
    </row>
    <row r="305" spans="1:9" x14ac:dyDescent="0.25">
      <c r="A305" s="19">
        <v>41646</v>
      </c>
      <c r="B305" s="20">
        <v>525</v>
      </c>
      <c r="C305" s="20" t="s">
        <v>0</v>
      </c>
      <c r="D305" s="29" t="s">
        <v>36</v>
      </c>
      <c r="E305" s="30">
        <v>1520</v>
      </c>
      <c r="F305" s="31">
        <v>41657</v>
      </c>
      <c r="G305" s="30">
        <v>1520</v>
      </c>
      <c r="H305" s="5">
        <f t="shared" si="12"/>
        <v>0</v>
      </c>
      <c r="I305" s="29" t="s">
        <v>38</v>
      </c>
    </row>
    <row r="306" spans="1:9" x14ac:dyDescent="0.25">
      <c r="A306" s="19">
        <v>41648</v>
      </c>
      <c r="B306" s="20">
        <v>692</v>
      </c>
      <c r="C306" s="20" t="s">
        <v>0</v>
      </c>
      <c r="D306" s="21" t="s">
        <v>36</v>
      </c>
      <c r="E306" s="22">
        <v>1900</v>
      </c>
      <c r="F306" s="23">
        <v>41657</v>
      </c>
      <c r="G306" s="22">
        <v>1900</v>
      </c>
      <c r="H306" s="24">
        <f t="shared" si="12"/>
        <v>0</v>
      </c>
      <c r="I306" s="21" t="s">
        <v>38</v>
      </c>
    </row>
    <row r="307" spans="1:9" x14ac:dyDescent="0.25">
      <c r="A307" s="19">
        <v>41649</v>
      </c>
      <c r="B307" s="20">
        <v>758</v>
      </c>
      <c r="C307" s="20" t="s">
        <v>0</v>
      </c>
      <c r="D307" s="21" t="s">
        <v>36</v>
      </c>
      <c r="E307" s="22">
        <v>3200</v>
      </c>
      <c r="F307" s="23">
        <v>41657</v>
      </c>
      <c r="G307" s="22">
        <v>3200</v>
      </c>
      <c r="H307" s="24">
        <f t="shared" si="12"/>
        <v>0</v>
      </c>
      <c r="I307" s="21" t="s">
        <v>38</v>
      </c>
    </row>
    <row r="308" spans="1:9" x14ac:dyDescent="0.25">
      <c r="A308" s="19">
        <v>41650</v>
      </c>
      <c r="B308" s="20">
        <v>855</v>
      </c>
      <c r="C308" s="20" t="s">
        <v>0</v>
      </c>
      <c r="D308" s="21" t="s">
        <v>36</v>
      </c>
      <c r="E308" s="22">
        <v>1900</v>
      </c>
      <c r="F308" s="11">
        <v>41657</v>
      </c>
      <c r="G308" s="22">
        <v>1900</v>
      </c>
      <c r="H308" s="24">
        <f t="shared" si="12"/>
        <v>0</v>
      </c>
      <c r="I308" s="9" t="s">
        <v>38</v>
      </c>
    </row>
    <row r="309" spans="1:9" x14ac:dyDescent="0.25">
      <c r="A309" s="19">
        <v>41651</v>
      </c>
      <c r="B309" s="20">
        <v>936</v>
      </c>
      <c r="C309" s="20" t="s">
        <v>0</v>
      </c>
      <c r="D309" s="21" t="s">
        <v>36</v>
      </c>
      <c r="E309" s="22">
        <v>1900</v>
      </c>
      <c r="F309" s="11">
        <v>41657</v>
      </c>
      <c r="G309" s="22">
        <v>1900</v>
      </c>
      <c r="H309" s="24">
        <f t="shared" si="12"/>
        <v>0</v>
      </c>
      <c r="I309" s="9" t="s">
        <v>20</v>
      </c>
    </row>
    <row r="310" spans="1:9" x14ac:dyDescent="0.25">
      <c r="A310" s="19">
        <v>41652</v>
      </c>
      <c r="B310" s="20">
        <v>972</v>
      </c>
      <c r="C310" s="20" t="s">
        <v>0</v>
      </c>
      <c r="D310" s="21" t="s">
        <v>36</v>
      </c>
      <c r="E310" s="22">
        <v>1520</v>
      </c>
      <c r="F310" s="23">
        <v>41667</v>
      </c>
      <c r="G310" s="22">
        <v>1520</v>
      </c>
      <c r="H310" s="24">
        <f t="shared" si="12"/>
        <v>0</v>
      </c>
      <c r="I310" s="21" t="s">
        <v>23</v>
      </c>
    </row>
    <row r="311" spans="1:9" x14ac:dyDescent="0.25">
      <c r="A311" s="19">
        <v>41653</v>
      </c>
      <c r="B311" s="20">
        <v>78</v>
      </c>
      <c r="C311" s="20" t="s">
        <v>365</v>
      </c>
      <c r="D311" s="21" t="s">
        <v>36</v>
      </c>
      <c r="E311" s="22">
        <v>1140</v>
      </c>
      <c r="F311" s="23">
        <v>41667</v>
      </c>
      <c r="G311" s="22">
        <v>1140</v>
      </c>
      <c r="H311" s="24">
        <f t="shared" si="12"/>
        <v>0</v>
      </c>
      <c r="I311" s="21" t="s">
        <v>38</v>
      </c>
    </row>
    <row r="312" spans="1:9" x14ac:dyDescent="0.25">
      <c r="A312" s="19">
        <v>41654</v>
      </c>
      <c r="B312" s="20">
        <v>118</v>
      </c>
      <c r="C312" s="20" t="s">
        <v>365</v>
      </c>
      <c r="D312" s="21" t="s">
        <v>36</v>
      </c>
      <c r="E312" s="22">
        <v>1520</v>
      </c>
      <c r="F312" s="11">
        <v>41667</v>
      </c>
      <c r="G312" s="22">
        <v>1520</v>
      </c>
      <c r="H312" s="24">
        <f t="shared" si="12"/>
        <v>0</v>
      </c>
      <c r="I312" s="9" t="s">
        <v>23</v>
      </c>
    </row>
    <row r="313" spans="1:9" x14ac:dyDescent="0.25">
      <c r="A313" s="19">
        <v>41655</v>
      </c>
      <c r="B313" s="20">
        <v>183</v>
      </c>
      <c r="C313" s="20" t="s">
        <v>365</v>
      </c>
      <c r="D313" s="21" t="s">
        <v>36</v>
      </c>
      <c r="E313" s="22">
        <v>1140</v>
      </c>
      <c r="F313" s="11">
        <v>41667</v>
      </c>
      <c r="G313" s="22">
        <v>1140</v>
      </c>
      <c r="H313" s="24">
        <f t="shared" si="12"/>
        <v>0</v>
      </c>
      <c r="I313" s="9" t="s">
        <v>23</v>
      </c>
    </row>
    <row r="314" spans="1:9" x14ac:dyDescent="0.25">
      <c r="A314" s="19">
        <v>41656</v>
      </c>
      <c r="B314" s="20">
        <v>299</v>
      </c>
      <c r="C314" s="20" t="s">
        <v>365</v>
      </c>
      <c r="D314" s="21" t="s">
        <v>36</v>
      </c>
      <c r="E314" s="22">
        <v>1140</v>
      </c>
      <c r="F314" s="11">
        <v>41667</v>
      </c>
      <c r="G314" s="22">
        <v>1140</v>
      </c>
      <c r="H314" s="24">
        <f t="shared" si="12"/>
        <v>0</v>
      </c>
      <c r="I314" s="9" t="s">
        <v>23</v>
      </c>
    </row>
    <row r="315" spans="1:9" x14ac:dyDescent="0.25">
      <c r="A315" s="19">
        <v>41657</v>
      </c>
      <c r="B315" s="20">
        <v>388</v>
      </c>
      <c r="C315" s="20" t="s">
        <v>365</v>
      </c>
      <c r="D315" s="21" t="s">
        <v>36</v>
      </c>
      <c r="E315" s="22">
        <v>1520</v>
      </c>
      <c r="F315" s="11">
        <v>41667</v>
      </c>
      <c r="G315" s="22">
        <v>1520</v>
      </c>
      <c r="H315" s="24">
        <f t="shared" si="12"/>
        <v>0</v>
      </c>
      <c r="I315" s="9" t="s">
        <v>23</v>
      </c>
    </row>
    <row r="316" spans="1:9" x14ac:dyDescent="0.25">
      <c r="A316" s="19">
        <v>41658</v>
      </c>
      <c r="B316" s="20">
        <v>460</v>
      </c>
      <c r="C316" s="20" t="s">
        <v>365</v>
      </c>
      <c r="D316" s="21" t="s">
        <v>36</v>
      </c>
      <c r="E316" s="22">
        <v>1900</v>
      </c>
      <c r="F316" s="11">
        <v>41667</v>
      </c>
      <c r="G316" s="22">
        <v>1900</v>
      </c>
      <c r="H316" s="24">
        <f t="shared" si="12"/>
        <v>0</v>
      </c>
      <c r="I316" s="9" t="s">
        <v>20</v>
      </c>
    </row>
    <row r="317" spans="1:9" x14ac:dyDescent="0.25">
      <c r="A317" s="19">
        <v>41659</v>
      </c>
      <c r="B317" s="20">
        <v>514</v>
      </c>
      <c r="C317" s="20" t="s">
        <v>365</v>
      </c>
      <c r="D317" s="21" t="s">
        <v>36</v>
      </c>
      <c r="E317" s="22">
        <v>1140</v>
      </c>
      <c r="F317" s="16">
        <v>41678</v>
      </c>
      <c r="G317" s="28">
        <v>1140</v>
      </c>
      <c r="H317" s="24">
        <f t="shared" si="12"/>
        <v>0</v>
      </c>
      <c r="I317" s="9" t="s">
        <v>23</v>
      </c>
    </row>
    <row r="318" spans="1:9" x14ac:dyDescent="0.25">
      <c r="A318" s="19">
        <v>41660</v>
      </c>
      <c r="B318" s="20">
        <v>622</v>
      </c>
      <c r="C318" s="20" t="s">
        <v>365</v>
      </c>
      <c r="D318" s="21" t="s">
        <v>36</v>
      </c>
      <c r="E318" s="22">
        <v>1520</v>
      </c>
      <c r="F318" s="16">
        <v>41678</v>
      </c>
      <c r="G318" s="28">
        <v>1520</v>
      </c>
      <c r="H318" s="24">
        <f t="shared" si="12"/>
        <v>0</v>
      </c>
      <c r="I318" s="9" t="s">
        <v>23</v>
      </c>
    </row>
    <row r="319" spans="1:9" x14ac:dyDescent="0.25">
      <c r="A319" s="19">
        <v>41662</v>
      </c>
      <c r="B319" s="20">
        <v>754</v>
      </c>
      <c r="C319" s="20" t="s">
        <v>365</v>
      </c>
      <c r="D319" s="21" t="s">
        <v>36</v>
      </c>
      <c r="E319" s="22">
        <v>1140</v>
      </c>
      <c r="F319" s="79">
        <v>41678</v>
      </c>
      <c r="G319" s="28">
        <v>1140</v>
      </c>
      <c r="H319" s="24">
        <f t="shared" si="12"/>
        <v>0</v>
      </c>
      <c r="I319" s="35" t="s">
        <v>23</v>
      </c>
    </row>
    <row r="320" spans="1:9" x14ac:dyDescent="0.25">
      <c r="A320" s="19">
        <v>41663</v>
      </c>
      <c r="B320" s="20">
        <v>829</v>
      </c>
      <c r="C320" s="20" t="s">
        <v>365</v>
      </c>
      <c r="D320" s="21" t="s">
        <v>36</v>
      </c>
      <c r="E320" s="22">
        <v>1900</v>
      </c>
      <c r="F320" s="16">
        <v>41678</v>
      </c>
      <c r="G320" s="28">
        <v>1900</v>
      </c>
      <c r="H320" s="24">
        <f t="shared" si="12"/>
        <v>0</v>
      </c>
      <c r="I320" s="21" t="s">
        <v>23</v>
      </c>
    </row>
    <row r="321" spans="1:9" x14ac:dyDescent="0.25">
      <c r="A321" s="19">
        <v>41664</v>
      </c>
      <c r="B321" s="20">
        <v>957</v>
      </c>
      <c r="C321" s="20" t="s">
        <v>365</v>
      </c>
      <c r="D321" s="21" t="s">
        <v>36</v>
      </c>
      <c r="E321" s="22">
        <v>1520</v>
      </c>
      <c r="F321" s="16">
        <v>41678</v>
      </c>
      <c r="G321" s="28">
        <v>1520</v>
      </c>
      <c r="H321" s="24">
        <f t="shared" si="12"/>
        <v>0</v>
      </c>
      <c r="I321" s="9" t="s">
        <v>38</v>
      </c>
    </row>
    <row r="322" spans="1:9" x14ac:dyDescent="0.25">
      <c r="A322" s="19">
        <v>41665</v>
      </c>
      <c r="B322" s="20">
        <v>10</v>
      </c>
      <c r="C322" s="20" t="s">
        <v>563</v>
      </c>
      <c r="D322" s="21" t="s">
        <v>36</v>
      </c>
      <c r="E322" s="22">
        <v>1520</v>
      </c>
      <c r="F322" s="84">
        <v>41678</v>
      </c>
      <c r="G322" s="28">
        <v>1520</v>
      </c>
      <c r="H322" s="85">
        <f t="shared" si="12"/>
        <v>0</v>
      </c>
      <c r="I322" s="9" t="s">
        <v>57</v>
      </c>
    </row>
    <row r="323" spans="1:9" x14ac:dyDescent="0.25">
      <c r="A323" s="19">
        <v>41666</v>
      </c>
      <c r="B323" s="20">
        <v>70</v>
      </c>
      <c r="C323" s="20" t="s">
        <v>563</v>
      </c>
      <c r="D323" s="21" t="s">
        <v>36</v>
      </c>
      <c r="E323" s="22">
        <v>1140</v>
      </c>
      <c r="F323" s="16">
        <v>41687</v>
      </c>
      <c r="G323" s="28">
        <v>1140</v>
      </c>
      <c r="H323" s="24">
        <f t="shared" si="12"/>
        <v>0</v>
      </c>
      <c r="I323" s="9" t="s">
        <v>23</v>
      </c>
    </row>
    <row r="324" spans="1:9" x14ac:dyDescent="0.25">
      <c r="A324" s="19">
        <v>41667</v>
      </c>
      <c r="B324" s="20">
        <v>173</v>
      </c>
      <c r="C324" s="20" t="s">
        <v>563</v>
      </c>
      <c r="D324" s="21" t="s">
        <v>36</v>
      </c>
      <c r="E324" s="22">
        <v>1140</v>
      </c>
      <c r="F324" s="16">
        <v>41687</v>
      </c>
      <c r="G324" s="28">
        <v>1140</v>
      </c>
      <c r="H324" s="24">
        <f t="shared" si="12"/>
        <v>0</v>
      </c>
      <c r="I324" s="9" t="s">
        <v>23</v>
      </c>
    </row>
    <row r="325" spans="1:9" x14ac:dyDescent="0.25">
      <c r="A325" s="19">
        <v>41668</v>
      </c>
      <c r="B325" s="20">
        <v>215</v>
      </c>
      <c r="C325" s="20" t="s">
        <v>563</v>
      </c>
      <c r="D325" s="21" t="s">
        <v>36</v>
      </c>
      <c r="E325" s="22">
        <v>1520</v>
      </c>
      <c r="F325" s="16">
        <v>41687</v>
      </c>
      <c r="G325" s="28">
        <v>1520</v>
      </c>
      <c r="H325" s="24">
        <f t="shared" si="12"/>
        <v>0</v>
      </c>
      <c r="I325" s="9" t="s">
        <v>23</v>
      </c>
    </row>
    <row r="326" spans="1:9" x14ac:dyDescent="0.25">
      <c r="A326" s="19">
        <v>41669</v>
      </c>
      <c r="B326" s="20">
        <v>304</v>
      </c>
      <c r="C326" s="20" t="s">
        <v>563</v>
      </c>
      <c r="D326" s="21" t="s">
        <v>36</v>
      </c>
      <c r="E326" s="22">
        <v>2280</v>
      </c>
      <c r="F326" s="16">
        <v>41687</v>
      </c>
      <c r="G326" s="28">
        <v>2280</v>
      </c>
      <c r="H326" s="24">
        <f t="shared" si="12"/>
        <v>0</v>
      </c>
      <c r="I326" s="9" t="s">
        <v>23</v>
      </c>
    </row>
    <row r="327" spans="1:9" x14ac:dyDescent="0.25">
      <c r="A327" s="19">
        <v>41670</v>
      </c>
      <c r="B327" s="20">
        <v>385</v>
      </c>
      <c r="C327" s="20" t="s">
        <v>563</v>
      </c>
      <c r="D327" s="21" t="s">
        <v>36</v>
      </c>
      <c r="E327" s="22">
        <v>3040</v>
      </c>
      <c r="F327" s="16">
        <v>41687</v>
      </c>
      <c r="G327" s="28">
        <v>3040</v>
      </c>
      <c r="H327" s="24">
        <f t="shared" si="12"/>
        <v>0</v>
      </c>
      <c r="I327" s="9" t="s">
        <v>38</v>
      </c>
    </row>
    <row r="328" spans="1:9" x14ac:dyDescent="0.25">
      <c r="A328" s="19"/>
      <c r="B328" s="20"/>
      <c r="C328" s="20"/>
      <c r="D328" s="21"/>
      <c r="E328" s="22"/>
      <c r="F328" s="16"/>
      <c r="G328" s="28">
        <v>0</v>
      </c>
      <c r="H328" s="24"/>
      <c r="I328" s="9"/>
    </row>
    <row r="329" spans="1:9" ht="15.75" x14ac:dyDescent="0.25">
      <c r="A329" s="19"/>
      <c r="B329" s="20"/>
      <c r="C329" s="20"/>
      <c r="D329" s="21"/>
      <c r="E329" s="22"/>
      <c r="F329" s="103" t="s">
        <v>645</v>
      </c>
      <c r="G329" s="104">
        <f>SUM(G233:G328)</f>
        <v>262260</v>
      </c>
      <c r="H329" s="24"/>
      <c r="I329" s="9"/>
    </row>
    <row r="330" spans="1:9" x14ac:dyDescent="0.25">
      <c r="A330" s="19"/>
      <c r="B330" s="20"/>
      <c r="C330" s="20"/>
      <c r="D330" s="21"/>
      <c r="E330" s="22"/>
      <c r="F330" s="16"/>
      <c r="G330" s="28"/>
      <c r="H330" s="24"/>
      <c r="I330" s="9"/>
    </row>
    <row r="331" spans="1:9" x14ac:dyDescent="0.25">
      <c r="A331" s="19">
        <v>41652</v>
      </c>
      <c r="B331" s="20">
        <v>987</v>
      </c>
      <c r="C331" s="20" t="s">
        <v>0</v>
      </c>
      <c r="D331" s="21" t="s">
        <v>363</v>
      </c>
      <c r="E331" s="22">
        <v>3852</v>
      </c>
      <c r="F331" s="23">
        <v>41652</v>
      </c>
      <c r="G331" s="22">
        <v>3852</v>
      </c>
      <c r="H331" s="24">
        <f>E331-G331</f>
        <v>0</v>
      </c>
      <c r="I331" s="21"/>
    </row>
    <row r="332" spans="1:9" x14ac:dyDescent="0.25">
      <c r="A332" s="19"/>
      <c r="B332" s="20"/>
      <c r="C332" s="20"/>
      <c r="D332" s="21"/>
      <c r="E332" s="22"/>
      <c r="F332" s="23"/>
      <c r="G332" s="22"/>
      <c r="H332" s="24"/>
      <c r="I332" s="21"/>
    </row>
    <row r="333" spans="1:9" x14ac:dyDescent="0.25">
      <c r="A333" s="19">
        <v>41648</v>
      </c>
      <c r="B333" s="20">
        <v>669</v>
      </c>
      <c r="C333" s="20" t="s">
        <v>0</v>
      </c>
      <c r="D333" s="21" t="s">
        <v>20</v>
      </c>
      <c r="E333" s="22">
        <v>2368</v>
      </c>
      <c r="F333" s="23">
        <v>41648</v>
      </c>
      <c r="G333" s="22">
        <v>2368</v>
      </c>
      <c r="H333" s="24">
        <f t="shared" ref="H333:H338" si="13">E333-G333</f>
        <v>0</v>
      </c>
      <c r="I333" s="21" t="s">
        <v>20</v>
      </c>
    </row>
    <row r="334" spans="1:9" x14ac:dyDescent="0.25">
      <c r="A334" s="19">
        <v>41666</v>
      </c>
      <c r="B334" s="20">
        <v>83</v>
      </c>
      <c r="C334" s="20" t="s">
        <v>563</v>
      </c>
      <c r="D334" s="21" t="s">
        <v>20</v>
      </c>
      <c r="E334" s="22">
        <v>21399</v>
      </c>
      <c r="F334" s="57" t="s">
        <v>574</v>
      </c>
      <c r="G334" s="22">
        <v>21399</v>
      </c>
      <c r="H334" s="24">
        <f t="shared" si="13"/>
        <v>0</v>
      </c>
      <c r="I334" s="9"/>
    </row>
    <row r="335" spans="1:9" x14ac:dyDescent="0.25">
      <c r="A335" s="19">
        <v>41668</v>
      </c>
      <c r="B335" s="20">
        <v>204</v>
      </c>
      <c r="C335" s="20" t="s">
        <v>563</v>
      </c>
      <c r="D335" s="21" t="s">
        <v>20</v>
      </c>
      <c r="E335" s="22">
        <v>7351.5</v>
      </c>
      <c r="F335" s="11">
        <v>41668</v>
      </c>
      <c r="G335" s="22">
        <v>7351.5</v>
      </c>
      <c r="H335" s="24">
        <f t="shared" si="13"/>
        <v>0</v>
      </c>
      <c r="I335" s="9" t="s">
        <v>20</v>
      </c>
    </row>
    <row r="336" spans="1:9" x14ac:dyDescent="0.25">
      <c r="A336" s="19">
        <v>41670</v>
      </c>
      <c r="B336" s="20">
        <v>420</v>
      </c>
      <c r="C336" s="20" t="s">
        <v>563</v>
      </c>
      <c r="D336" s="21" t="s">
        <v>20</v>
      </c>
      <c r="E336" s="22">
        <v>2228.5</v>
      </c>
      <c r="F336" s="16">
        <v>41671</v>
      </c>
      <c r="G336" s="28">
        <v>2228.5</v>
      </c>
      <c r="H336" s="24">
        <f t="shared" si="13"/>
        <v>0</v>
      </c>
      <c r="I336" s="9" t="s">
        <v>20</v>
      </c>
    </row>
    <row r="337" spans="1:9" x14ac:dyDescent="0.25">
      <c r="A337" s="19">
        <v>41670</v>
      </c>
      <c r="B337" s="20">
        <v>422</v>
      </c>
      <c r="C337" s="20" t="s">
        <v>563</v>
      </c>
      <c r="D337" s="21" t="s">
        <v>20</v>
      </c>
      <c r="E337" s="22">
        <v>12371</v>
      </c>
      <c r="F337" s="16">
        <v>41671</v>
      </c>
      <c r="G337" s="28">
        <v>12371</v>
      </c>
      <c r="H337" s="24">
        <f t="shared" si="13"/>
        <v>0</v>
      </c>
      <c r="I337" s="9" t="s">
        <v>20</v>
      </c>
    </row>
    <row r="338" spans="1:9" x14ac:dyDescent="0.25">
      <c r="A338" s="19">
        <v>41655</v>
      </c>
      <c r="B338" s="20">
        <v>206</v>
      </c>
      <c r="C338" s="20" t="s">
        <v>365</v>
      </c>
      <c r="D338" s="21" t="s">
        <v>20</v>
      </c>
      <c r="E338" s="22">
        <v>19155</v>
      </c>
      <c r="F338" s="11">
        <v>41656</v>
      </c>
      <c r="G338" s="22">
        <v>19155</v>
      </c>
      <c r="H338" s="24">
        <f t="shared" si="13"/>
        <v>0</v>
      </c>
      <c r="I338" s="9" t="s">
        <v>20</v>
      </c>
    </row>
    <row r="339" spans="1:9" x14ac:dyDescent="0.25">
      <c r="A339" s="19"/>
      <c r="B339" s="20"/>
      <c r="C339" s="20"/>
      <c r="D339" s="21"/>
      <c r="E339" s="22"/>
      <c r="F339" s="11"/>
      <c r="G339" s="22">
        <v>0</v>
      </c>
      <c r="H339" s="24"/>
      <c r="I339" s="9"/>
    </row>
    <row r="340" spans="1:9" ht="15.75" x14ac:dyDescent="0.25">
      <c r="A340" s="19"/>
      <c r="B340" s="20"/>
      <c r="C340" s="20"/>
      <c r="D340" s="21"/>
      <c r="E340" s="22"/>
      <c r="F340" s="103" t="s">
        <v>645</v>
      </c>
      <c r="G340" s="104">
        <f>SUM(G333:G339)</f>
        <v>64873</v>
      </c>
      <c r="H340" s="24"/>
      <c r="I340" s="9"/>
    </row>
    <row r="341" spans="1:9" x14ac:dyDescent="0.25">
      <c r="A341" s="19"/>
      <c r="B341" s="20"/>
      <c r="C341" s="20"/>
      <c r="D341" s="21"/>
      <c r="E341" s="22"/>
      <c r="F341" s="11"/>
      <c r="G341" s="22"/>
      <c r="H341" s="24"/>
      <c r="I341" s="9"/>
    </row>
    <row r="342" spans="1:9" x14ac:dyDescent="0.25">
      <c r="A342" s="7">
        <v>41641</v>
      </c>
      <c r="B342" s="8">
        <v>190</v>
      </c>
      <c r="C342" s="8" t="s">
        <v>0</v>
      </c>
      <c r="D342" s="9" t="s">
        <v>62</v>
      </c>
      <c r="E342" s="10">
        <v>6173</v>
      </c>
      <c r="F342" s="11">
        <v>41641</v>
      </c>
      <c r="G342" s="12">
        <v>6173</v>
      </c>
      <c r="H342" s="5">
        <f t="shared" ref="H342:H349" si="14">E342-G342</f>
        <v>0</v>
      </c>
      <c r="I342" s="9"/>
    </row>
    <row r="343" spans="1:9" x14ac:dyDescent="0.25">
      <c r="A343" s="19">
        <v>41642</v>
      </c>
      <c r="B343" s="20">
        <v>228</v>
      </c>
      <c r="C343" s="8" t="s">
        <v>0</v>
      </c>
      <c r="D343" s="21" t="s">
        <v>62</v>
      </c>
      <c r="E343" s="22">
        <v>5364</v>
      </c>
      <c r="F343" s="23">
        <v>41642</v>
      </c>
      <c r="G343" s="22">
        <v>5364</v>
      </c>
      <c r="H343" s="24">
        <f t="shared" si="14"/>
        <v>0</v>
      </c>
      <c r="I343" s="21"/>
    </row>
    <row r="344" spans="1:9" x14ac:dyDescent="0.25">
      <c r="A344" s="19">
        <v>41642</v>
      </c>
      <c r="B344" s="20">
        <v>245</v>
      </c>
      <c r="C344" s="8" t="s">
        <v>0</v>
      </c>
      <c r="D344" s="29" t="s">
        <v>62</v>
      </c>
      <c r="E344" s="30">
        <v>14560</v>
      </c>
      <c r="F344" s="31">
        <v>41645</v>
      </c>
      <c r="G344" s="30">
        <v>14560</v>
      </c>
      <c r="H344" s="5">
        <f t="shared" si="14"/>
        <v>0</v>
      </c>
      <c r="I344" s="29"/>
    </row>
    <row r="345" spans="1:9" x14ac:dyDescent="0.25">
      <c r="A345" s="19">
        <v>41656</v>
      </c>
      <c r="B345" s="20">
        <v>362</v>
      </c>
      <c r="C345" s="20" t="s">
        <v>365</v>
      </c>
      <c r="D345" s="21" t="s">
        <v>62</v>
      </c>
      <c r="E345" s="22">
        <v>3928</v>
      </c>
      <c r="F345" s="11">
        <v>41667</v>
      </c>
      <c r="G345" s="22">
        <v>3928</v>
      </c>
      <c r="H345" s="24">
        <f t="shared" si="14"/>
        <v>0</v>
      </c>
      <c r="I345" s="9"/>
    </row>
    <row r="346" spans="1:9" x14ac:dyDescent="0.25">
      <c r="A346" s="19">
        <v>41662</v>
      </c>
      <c r="B346" s="20">
        <v>770</v>
      </c>
      <c r="C346" s="20" t="s">
        <v>365</v>
      </c>
      <c r="D346" s="21" t="s">
        <v>62</v>
      </c>
      <c r="E346" s="22">
        <v>6240</v>
      </c>
      <c r="F346" s="37">
        <v>41667</v>
      </c>
      <c r="G346" s="22">
        <v>6240</v>
      </c>
      <c r="H346" s="24">
        <f t="shared" si="14"/>
        <v>0</v>
      </c>
      <c r="I346" s="35"/>
    </row>
    <row r="347" spans="1:9" x14ac:dyDescent="0.25">
      <c r="A347" s="19">
        <v>41668</v>
      </c>
      <c r="B347" s="20">
        <v>203</v>
      </c>
      <c r="C347" s="20" t="s">
        <v>563</v>
      </c>
      <c r="D347" s="21" t="s">
        <v>62</v>
      </c>
      <c r="E347" s="22">
        <v>17709.599999999999</v>
      </c>
      <c r="F347" s="16">
        <v>41671</v>
      </c>
      <c r="G347" s="28">
        <v>17709.599999999999</v>
      </c>
      <c r="H347" s="24">
        <f t="shared" si="14"/>
        <v>0</v>
      </c>
      <c r="I347" s="9"/>
    </row>
    <row r="348" spans="1:9" x14ac:dyDescent="0.25">
      <c r="A348" s="19">
        <v>41668</v>
      </c>
      <c r="B348" s="20">
        <v>271</v>
      </c>
      <c r="C348" s="20" t="s">
        <v>563</v>
      </c>
      <c r="D348" s="21" t="s">
        <v>62</v>
      </c>
      <c r="E348" s="22">
        <v>9296.5</v>
      </c>
      <c r="F348" s="11">
        <v>41668</v>
      </c>
      <c r="G348" s="22">
        <v>9296.5</v>
      </c>
      <c r="H348" s="24">
        <f t="shared" si="14"/>
        <v>0</v>
      </c>
      <c r="I348" s="9"/>
    </row>
    <row r="349" spans="1:9" x14ac:dyDescent="0.25">
      <c r="A349" s="19">
        <v>41670</v>
      </c>
      <c r="B349" s="20">
        <v>368</v>
      </c>
      <c r="C349" s="20" t="s">
        <v>563</v>
      </c>
      <c r="D349" s="21" t="s">
        <v>62</v>
      </c>
      <c r="E349" s="22">
        <v>3896.5</v>
      </c>
      <c r="F349" s="16">
        <v>41671</v>
      </c>
      <c r="G349" s="28">
        <v>3896.5</v>
      </c>
      <c r="H349" s="24">
        <f t="shared" si="14"/>
        <v>0</v>
      </c>
      <c r="I349" s="9"/>
    </row>
    <row r="350" spans="1:9" x14ac:dyDescent="0.25">
      <c r="A350" s="19"/>
      <c r="B350" s="20"/>
      <c r="C350" s="20"/>
      <c r="D350" s="21"/>
      <c r="E350" s="22"/>
      <c r="F350" s="16"/>
      <c r="G350" s="28">
        <v>0</v>
      </c>
      <c r="H350" s="24"/>
      <c r="I350" s="9"/>
    </row>
    <row r="351" spans="1:9" ht="15.75" x14ac:dyDescent="0.25">
      <c r="A351" s="19"/>
      <c r="B351" s="20"/>
      <c r="C351" s="20"/>
      <c r="D351" s="21"/>
      <c r="E351" s="22"/>
      <c r="F351" s="103" t="s">
        <v>645</v>
      </c>
      <c r="G351" s="104">
        <f>SUM(G342:G350)</f>
        <v>67167.600000000006</v>
      </c>
      <c r="H351" s="24"/>
      <c r="I351" s="9"/>
    </row>
    <row r="352" spans="1:9" x14ac:dyDescent="0.25">
      <c r="A352" s="19"/>
      <c r="B352" s="20"/>
      <c r="C352" s="20"/>
      <c r="D352" s="21"/>
      <c r="E352" s="22"/>
      <c r="F352" s="16"/>
      <c r="G352" s="28"/>
      <c r="H352" s="24"/>
      <c r="I352" s="9"/>
    </row>
    <row r="353" spans="1:9" x14ac:dyDescent="0.25">
      <c r="A353" s="19">
        <v>41649</v>
      </c>
      <c r="B353" s="20">
        <v>745</v>
      </c>
      <c r="C353" s="20" t="s">
        <v>0</v>
      </c>
      <c r="D353" s="21" t="s">
        <v>304</v>
      </c>
      <c r="E353" s="22">
        <v>98</v>
      </c>
      <c r="F353" s="23">
        <v>41650</v>
      </c>
      <c r="G353" s="22">
        <v>98</v>
      </c>
      <c r="H353" s="24">
        <f>E353-G353</f>
        <v>0</v>
      </c>
      <c r="I353" s="21"/>
    </row>
    <row r="354" spans="1:9" x14ac:dyDescent="0.25">
      <c r="A354" s="19">
        <v>41657</v>
      </c>
      <c r="B354" s="20">
        <v>439</v>
      </c>
      <c r="C354" s="20" t="s">
        <v>365</v>
      </c>
      <c r="D354" s="21" t="s">
        <v>463</v>
      </c>
      <c r="E354" s="22">
        <v>1050</v>
      </c>
      <c r="F354" s="15" t="s">
        <v>464</v>
      </c>
      <c r="G354" s="22">
        <f>500+550</f>
        <v>1050</v>
      </c>
      <c r="H354" s="24">
        <f>E354-G354</f>
        <v>0</v>
      </c>
      <c r="I354" s="9"/>
    </row>
    <row r="355" spans="1:9" x14ac:dyDescent="0.25">
      <c r="A355" s="19">
        <v>41664</v>
      </c>
      <c r="B355" s="20">
        <v>925</v>
      </c>
      <c r="C355" s="20" t="s">
        <v>365</v>
      </c>
      <c r="D355" s="21" t="s">
        <v>463</v>
      </c>
      <c r="E355" s="22">
        <v>9</v>
      </c>
      <c r="F355" s="11">
        <v>41664</v>
      </c>
      <c r="G355" s="22">
        <v>9</v>
      </c>
      <c r="H355" s="24">
        <f>E355-G355</f>
        <v>0</v>
      </c>
      <c r="I355" s="9" t="s">
        <v>1</v>
      </c>
    </row>
    <row r="356" spans="1:9" x14ac:dyDescent="0.25">
      <c r="A356" s="19">
        <v>41669</v>
      </c>
      <c r="B356" s="20">
        <v>335</v>
      </c>
      <c r="C356" s="20" t="s">
        <v>563</v>
      </c>
      <c r="D356" s="21" t="s">
        <v>620</v>
      </c>
      <c r="E356" s="22">
        <v>700</v>
      </c>
      <c r="F356" s="11">
        <v>41697</v>
      </c>
      <c r="G356" s="22">
        <v>700</v>
      </c>
      <c r="H356" s="24">
        <f>E356-G356</f>
        <v>0</v>
      </c>
      <c r="I356" s="9"/>
    </row>
    <row r="357" spans="1:9" x14ac:dyDescent="0.25">
      <c r="A357" s="19"/>
      <c r="B357" s="20"/>
      <c r="C357" s="20"/>
      <c r="D357" s="21"/>
      <c r="E357" s="22"/>
      <c r="F357" s="11"/>
      <c r="G357" s="22">
        <v>0</v>
      </c>
      <c r="H357" s="24"/>
      <c r="I357" s="9"/>
    </row>
    <row r="358" spans="1:9" ht="15.75" x14ac:dyDescent="0.25">
      <c r="A358" s="19"/>
      <c r="B358" s="20"/>
      <c r="C358" s="20"/>
      <c r="D358" s="21"/>
      <c r="E358" s="22"/>
      <c r="F358" s="103" t="s">
        <v>645</v>
      </c>
      <c r="G358" s="104">
        <f>SUM(G353:G357)</f>
        <v>1857</v>
      </c>
      <c r="H358" s="24"/>
      <c r="I358" s="9"/>
    </row>
    <row r="359" spans="1:9" x14ac:dyDescent="0.25">
      <c r="A359" s="19"/>
      <c r="B359" s="20"/>
      <c r="C359" s="20"/>
      <c r="D359" s="21"/>
      <c r="E359" s="22"/>
      <c r="F359" s="11"/>
      <c r="G359" s="22"/>
      <c r="H359" s="24"/>
      <c r="I359" s="9"/>
    </row>
    <row r="360" spans="1:9" x14ac:dyDescent="0.25">
      <c r="A360" s="19">
        <v>41650</v>
      </c>
      <c r="B360" s="20">
        <v>848</v>
      </c>
      <c r="C360" s="20" t="s">
        <v>0</v>
      </c>
      <c r="D360" s="21" t="s">
        <v>339</v>
      </c>
      <c r="E360" s="22">
        <v>23979</v>
      </c>
      <c r="F360" s="11">
        <v>41650</v>
      </c>
      <c r="G360" s="22">
        <v>23979</v>
      </c>
      <c r="H360" s="24">
        <f>E360-G360</f>
        <v>0</v>
      </c>
      <c r="I360" s="9" t="s">
        <v>4</v>
      </c>
    </row>
    <row r="361" spans="1:9" x14ac:dyDescent="0.25">
      <c r="A361" s="19">
        <v>41660</v>
      </c>
      <c r="B361" s="20">
        <v>624</v>
      </c>
      <c r="C361" s="20" t="s">
        <v>365</v>
      </c>
      <c r="D361" s="21" t="s">
        <v>492</v>
      </c>
      <c r="E361" s="22">
        <v>1454</v>
      </c>
      <c r="F361" s="11">
        <v>41660</v>
      </c>
      <c r="G361" s="22">
        <v>1454</v>
      </c>
      <c r="H361" s="24">
        <f>E361-G361</f>
        <v>0</v>
      </c>
      <c r="I361" s="9" t="s">
        <v>23</v>
      </c>
    </row>
    <row r="362" spans="1:9" x14ac:dyDescent="0.25">
      <c r="A362" s="19"/>
      <c r="B362" s="20"/>
      <c r="C362" s="20"/>
      <c r="D362" s="21"/>
      <c r="E362" s="22"/>
      <c r="F362" s="11"/>
      <c r="G362" s="22"/>
      <c r="H362" s="24"/>
      <c r="I362" s="9"/>
    </row>
    <row r="363" spans="1:9" x14ac:dyDescent="0.25">
      <c r="A363" s="19">
        <v>41644</v>
      </c>
      <c r="B363" s="20">
        <v>423</v>
      </c>
      <c r="C363" s="20" t="s">
        <v>0</v>
      </c>
      <c r="D363" s="21" t="s">
        <v>187</v>
      </c>
      <c r="E363" s="22">
        <v>1890</v>
      </c>
      <c r="F363" s="23">
        <v>41645</v>
      </c>
      <c r="G363" s="22">
        <v>1890</v>
      </c>
      <c r="H363" s="24">
        <f t="shared" ref="H363:H387" si="15">E363-G363</f>
        <v>0</v>
      </c>
      <c r="I363" s="21" t="s">
        <v>23</v>
      </c>
    </row>
    <row r="364" spans="1:9" x14ac:dyDescent="0.25">
      <c r="A364" s="19">
        <v>41646</v>
      </c>
      <c r="B364" s="20">
        <v>559</v>
      </c>
      <c r="C364" s="20" t="s">
        <v>0</v>
      </c>
      <c r="D364" s="21" t="s">
        <v>187</v>
      </c>
      <c r="E364" s="22">
        <v>630</v>
      </c>
      <c r="F364" s="23">
        <v>41647</v>
      </c>
      <c r="G364" s="22">
        <v>630</v>
      </c>
      <c r="H364" s="24">
        <f t="shared" si="15"/>
        <v>0</v>
      </c>
      <c r="I364" s="21" t="s">
        <v>196</v>
      </c>
    </row>
    <row r="365" spans="1:9" x14ac:dyDescent="0.25">
      <c r="A365" s="19">
        <v>41648</v>
      </c>
      <c r="B365" s="20">
        <v>666</v>
      </c>
      <c r="C365" s="20" t="s">
        <v>0</v>
      </c>
      <c r="D365" s="21" t="s">
        <v>187</v>
      </c>
      <c r="E365" s="22">
        <v>1170</v>
      </c>
      <c r="F365" s="23">
        <v>41648</v>
      </c>
      <c r="G365" s="22">
        <v>1170</v>
      </c>
      <c r="H365" s="24">
        <f t="shared" si="15"/>
        <v>0</v>
      </c>
      <c r="I365" s="21" t="s">
        <v>57</v>
      </c>
    </row>
    <row r="366" spans="1:9" x14ac:dyDescent="0.25">
      <c r="A366" s="19">
        <v>41648</v>
      </c>
      <c r="B366" s="20">
        <v>702</v>
      </c>
      <c r="C366" s="20" t="s">
        <v>0</v>
      </c>
      <c r="D366" s="21" t="s">
        <v>187</v>
      </c>
      <c r="E366" s="22">
        <v>468</v>
      </c>
      <c r="F366" s="23">
        <v>41648</v>
      </c>
      <c r="G366" s="22">
        <v>468</v>
      </c>
      <c r="H366" s="24">
        <f t="shared" si="15"/>
        <v>0</v>
      </c>
      <c r="I366" s="21" t="s">
        <v>23</v>
      </c>
    </row>
    <row r="367" spans="1:9" x14ac:dyDescent="0.25">
      <c r="A367" s="7">
        <v>41641</v>
      </c>
      <c r="B367" s="8">
        <v>174</v>
      </c>
      <c r="C367" s="8" t="s">
        <v>0</v>
      </c>
      <c r="D367" s="9" t="s">
        <v>49</v>
      </c>
      <c r="E367" s="10">
        <v>1470</v>
      </c>
      <c r="F367" s="11">
        <v>41641</v>
      </c>
      <c r="G367" s="12">
        <v>1470</v>
      </c>
      <c r="H367" s="5">
        <f t="shared" si="15"/>
        <v>0</v>
      </c>
      <c r="I367" s="9" t="s">
        <v>23</v>
      </c>
    </row>
    <row r="368" spans="1:9" x14ac:dyDescent="0.25">
      <c r="A368" s="19">
        <v>41642</v>
      </c>
      <c r="B368" s="20">
        <v>256</v>
      </c>
      <c r="C368" s="8" t="s">
        <v>0</v>
      </c>
      <c r="D368" s="21" t="s">
        <v>49</v>
      </c>
      <c r="E368" s="22">
        <v>1640</v>
      </c>
      <c r="F368" s="23">
        <v>41642</v>
      </c>
      <c r="G368" s="22">
        <v>1640</v>
      </c>
      <c r="H368" s="24">
        <f t="shared" si="15"/>
        <v>0</v>
      </c>
      <c r="I368" s="21" t="s">
        <v>23</v>
      </c>
    </row>
    <row r="369" spans="1:9" x14ac:dyDescent="0.25">
      <c r="A369" s="19">
        <v>41643</v>
      </c>
      <c r="B369" s="20">
        <v>359</v>
      </c>
      <c r="C369" s="20" t="s">
        <v>0</v>
      </c>
      <c r="D369" s="35" t="s">
        <v>49</v>
      </c>
      <c r="E369" s="36">
        <v>1600</v>
      </c>
      <c r="F369" s="37">
        <v>41643</v>
      </c>
      <c r="G369" s="36">
        <v>1600</v>
      </c>
      <c r="H369" s="38">
        <f t="shared" si="15"/>
        <v>0</v>
      </c>
      <c r="I369" s="35" t="s">
        <v>23</v>
      </c>
    </row>
    <row r="370" spans="1:9" x14ac:dyDescent="0.25">
      <c r="A370" s="19">
        <v>41645</v>
      </c>
      <c r="B370" s="20">
        <v>488</v>
      </c>
      <c r="C370" s="20" t="s">
        <v>0</v>
      </c>
      <c r="D370" s="21" t="s">
        <v>49</v>
      </c>
      <c r="E370" s="22">
        <v>630</v>
      </c>
      <c r="F370" s="23">
        <v>41645</v>
      </c>
      <c r="G370" s="22">
        <v>630</v>
      </c>
      <c r="H370" s="24">
        <f t="shared" si="15"/>
        <v>0</v>
      </c>
      <c r="I370" s="21" t="s">
        <v>196</v>
      </c>
    </row>
    <row r="371" spans="1:9" x14ac:dyDescent="0.25">
      <c r="A371" s="19">
        <v>41649</v>
      </c>
      <c r="B371" s="20">
        <v>768</v>
      </c>
      <c r="C371" s="20" t="s">
        <v>0</v>
      </c>
      <c r="D371" s="21" t="s">
        <v>49</v>
      </c>
      <c r="E371" s="22">
        <v>1560</v>
      </c>
      <c r="F371" s="23">
        <v>41649</v>
      </c>
      <c r="G371" s="22">
        <v>1560</v>
      </c>
      <c r="H371" s="24">
        <f t="shared" si="15"/>
        <v>0</v>
      </c>
      <c r="I371" s="21" t="s">
        <v>23</v>
      </c>
    </row>
    <row r="372" spans="1:9" x14ac:dyDescent="0.25">
      <c r="A372" s="19">
        <v>41651</v>
      </c>
      <c r="B372" s="20">
        <v>948</v>
      </c>
      <c r="C372" s="20" t="s">
        <v>0</v>
      </c>
      <c r="D372" s="21" t="s">
        <v>49</v>
      </c>
      <c r="E372" s="22">
        <v>1470</v>
      </c>
      <c r="F372" s="11">
        <v>41653</v>
      </c>
      <c r="G372" s="22">
        <v>1470</v>
      </c>
      <c r="H372" s="24">
        <f t="shared" si="15"/>
        <v>0</v>
      </c>
      <c r="I372" s="9" t="s">
        <v>4</v>
      </c>
    </row>
    <row r="373" spans="1:9" x14ac:dyDescent="0.25">
      <c r="A373" s="19">
        <v>41652</v>
      </c>
      <c r="B373" s="20">
        <v>984</v>
      </c>
      <c r="C373" s="20" t="s">
        <v>0</v>
      </c>
      <c r="D373" s="21" t="s">
        <v>49</v>
      </c>
      <c r="E373" s="22">
        <v>780</v>
      </c>
      <c r="F373" s="23">
        <v>41652</v>
      </c>
      <c r="G373" s="22">
        <v>780</v>
      </c>
      <c r="H373" s="24">
        <f t="shared" si="15"/>
        <v>0</v>
      </c>
      <c r="I373" s="21" t="s">
        <v>23</v>
      </c>
    </row>
    <row r="374" spans="1:9" x14ac:dyDescent="0.25">
      <c r="A374" s="19">
        <v>41654</v>
      </c>
      <c r="B374" s="20">
        <v>134</v>
      </c>
      <c r="C374" s="20" t="s">
        <v>365</v>
      </c>
      <c r="D374" s="21" t="s">
        <v>49</v>
      </c>
      <c r="E374" s="22">
        <v>1365</v>
      </c>
      <c r="F374" s="11">
        <v>41654</v>
      </c>
      <c r="G374" s="22">
        <v>1365</v>
      </c>
      <c r="H374" s="24">
        <f t="shared" si="15"/>
        <v>0</v>
      </c>
      <c r="I374" s="9" t="s">
        <v>23</v>
      </c>
    </row>
    <row r="375" spans="1:9" x14ac:dyDescent="0.25">
      <c r="A375" s="19">
        <v>41655</v>
      </c>
      <c r="B375" s="20">
        <v>204</v>
      </c>
      <c r="C375" s="20" t="s">
        <v>365</v>
      </c>
      <c r="D375" s="21" t="s">
        <v>49</v>
      </c>
      <c r="E375" s="22">
        <v>1365</v>
      </c>
      <c r="F375" s="11">
        <v>41655</v>
      </c>
      <c r="G375" s="22">
        <v>1365</v>
      </c>
      <c r="H375" s="24">
        <f t="shared" si="15"/>
        <v>0</v>
      </c>
      <c r="I375" s="9" t="s">
        <v>23</v>
      </c>
    </row>
    <row r="376" spans="1:9" x14ac:dyDescent="0.25">
      <c r="A376" s="19">
        <v>41656</v>
      </c>
      <c r="B376" s="20">
        <v>306</v>
      </c>
      <c r="C376" s="20" t="s">
        <v>365</v>
      </c>
      <c r="D376" s="21" t="s">
        <v>49</v>
      </c>
      <c r="E376" s="22">
        <v>1170</v>
      </c>
      <c r="F376" s="11">
        <v>41656</v>
      </c>
      <c r="G376" s="22">
        <v>1170</v>
      </c>
      <c r="H376" s="24">
        <f t="shared" si="15"/>
        <v>0</v>
      </c>
      <c r="I376" s="9" t="s">
        <v>23</v>
      </c>
    </row>
    <row r="377" spans="1:9" x14ac:dyDescent="0.25">
      <c r="A377" s="19">
        <v>41657</v>
      </c>
      <c r="B377" s="20">
        <v>418</v>
      </c>
      <c r="C377" s="20" t="s">
        <v>365</v>
      </c>
      <c r="D377" s="21" t="s">
        <v>49</v>
      </c>
      <c r="E377" s="22">
        <v>1365</v>
      </c>
      <c r="F377" s="23">
        <v>41657</v>
      </c>
      <c r="G377" s="22">
        <v>1365</v>
      </c>
      <c r="H377" s="24">
        <f t="shared" si="15"/>
        <v>0</v>
      </c>
      <c r="I377" s="9" t="s">
        <v>23</v>
      </c>
    </row>
    <row r="378" spans="1:9" x14ac:dyDescent="0.25">
      <c r="A378" s="19">
        <v>41659</v>
      </c>
      <c r="B378" s="20">
        <v>517</v>
      </c>
      <c r="C378" s="20" t="s">
        <v>365</v>
      </c>
      <c r="D378" s="21" t="s">
        <v>49</v>
      </c>
      <c r="E378" s="22">
        <v>1170</v>
      </c>
      <c r="F378" s="11">
        <v>41660</v>
      </c>
      <c r="G378" s="22">
        <v>1170</v>
      </c>
      <c r="H378" s="24">
        <f t="shared" si="15"/>
        <v>0</v>
      </c>
      <c r="I378" s="9" t="s">
        <v>23</v>
      </c>
    </row>
    <row r="379" spans="1:9" x14ac:dyDescent="0.25">
      <c r="A379" s="19">
        <v>41660</v>
      </c>
      <c r="B379" s="20">
        <v>615</v>
      </c>
      <c r="C379" s="20" t="s">
        <v>365</v>
      </c>
      <c r="D379" s="21" t="s">
        <v>49</v>
      </c>
      <c r="E379" s="22">
        <v>858</v>
      </c>
      <c r="F379" s="11">
        <v>41660</v>
      </c>
      <c r="G379" s="22">
        <v>858</v>
      </c>
      <c r="H379" s="24">
        <f t="shared" si="15"/>
        <v>0</v>
      </c>
      <c r="I379" s="9" t="s">
        <v>23</v>
      </c>
    </row>
    <row r="380" spans="1:9" x14ac:dyDescent="0.25">
      <c r="A380" s="19">
        <v>41661</v>
      </c>
      <c r="B380" s="20">
        <v>672</v>
      </c>
      <c r="C380" s="20" t="s">
        <v>365</v>
      </c>
      <c r="D380" s="21" t="s">
        <v>49</v>
      </c>
      <c r="E380" s="22">
        <v>858</v>
      </c>
      <c r="F380" s="23">
        <v>41661</v>
      </c>
      <c r="G380" s="22">
        <v>858</v>
      </c>
      <c r="H380" s="24">
        <f t="shared" si="15"/>
        <v>0</v>
      </c>
      <c r="I380" s="21" t="s">
        <v>23</v>
      </c>
    </row>
    <row r="381" spans="1:9" x14ac:dyDescent="0.25">
      <c r="A381" s="19">
        <v>41662</v>
      </c>
      <c r="B381" s="20">
        <v>756</v>
      </c>
      <c r="C381" s="20" t="s">
        <v>365</v>
      </c>
      <c r="D381" s="21" t="s">
        <v>49</v>
      </c>
      <c r="E381" s="22">
        <v>780</v>
      </c>
      <c r="F381" s="37">
        <v>41662</v>
      </c>
      <c r="G381" s="22">
        <v>780</v>
      </c>
      <c r="H381" s="24">
        <f t="shared" si="15"/>
        <v>0</v>
      </c>
      <c r="I381" s="35" t="s">
        <v>23</v>
      </c>
    </row>
    <row r="382" spans="1:9" x14ac:dyDescent="0.25">
      <c r="A382" s="19">
        <v>41663</v>
      </c>
      <c r="B382" s="20">
        <v>845</v>
      </c>
      <c r="C382" s="20" t="s">
        <v>365</v>
      </c>
      <c r="D382" s="21" t="s">
        <v>49</v>
      </c>
      <c r="E382" s="22">
        <v>390</v>
      </c>
      <c r="F382" s="11">
        <v>41663</v>
      </c>
      <c r="G382" s="22">
        <v>390</v>
      </c>
      <c r="H382" s="24">
        <f t="shared" si="15"/>
        <v>0</v>
      </c>
      <c r="I382" s="9" t="s">
        <v>23</v>
      </c>
    </row>
    <row r="383" spans="1:9" x14ac:dyDescent="0.25">
      <c r="A383" s="19">
        <v>41664</v>
      </c>
      <c r="B383" s="20">
        <v>947</v>
      </c>
      <c r="C383" s="20" t="s">
        <v>365</v>
      </c>
      <c r="D383" s="21" t="s">
        <v>49</v>
      </c>
      <c r="E383" s="22">
        <v>1755</v>
      </c>
      <c r="F383" s="11">
        <v>41664</v>
      </c>
      <c r="G383" s="22">
        <v>1755</v>
      </c>
      <c r="H383" s="24">
        <f t="shared" si="15"/>
        <v>0</v>
      </c>
      <c r="I383" s="9" t="s">
        <v>38</v>
      </c>
    </row>
    <row r="384" spans="1:9" x14ac:dyDescent="0.25">
      <c r="A384" s="19">
        <v>41666</v>
      </c>
      <c r="B384" s="20">
        <v>71</v>
      </c>
      <c r="C384" s="20" t="s">
        <v>563</v>
      </c>
      <c r="D384" s="21" t="s">
        <v>49</v>
      </c>
      <c r="E384" s="22">
        <v>975</v>
      </c>
      <c r="F384" s="11">
        <v>41666</v>
      </c>
      <c r="G384" s="22">
        <v>975</v>
      </c>
      <c r="H384" s="24">
        <f t="shared" si="15"/>
        <v>0</v>
      </c>
      <c r="I384" s="9" t="s">
        <v>23</v>
      </c>
    </row>
    <row r="385" spans="1:9" x14ac:dyDescent="0.25">
      <c r="A385" s="19">
        <v>41668</v>
      </c>
      <c r="B385" s="20">
        <v>274</v>
      </c>
      <c r="C385" s="20" t="s">
        <v>563</v>
      </c>
      <c r="D385" s="21" t="s">
        <v>49</v>
      </c>
      <c r="E385" s="22">
        <v>390</v>
      </c>
      <c r="F385" s="11">
        <v>41669</v>
      </c>
      <c r="G385" s="22">
        <v>390</v>
      </c>
      <c r="H385" s="24">
        <f t="shared" si="15"/>
        <v>0</v>
      </c>
      <c r="I385" s="9" t="s">
        <v>23</v>
      </c>
    </row>
    <row r="386" spans="1:9" x14ac:dyDescent="0.25">
      <c r="A386" s="19">
        <v>41669</v>
      </c>
      <c r="B386" s="20">
        <v>288</v>
      </c>
      <c r="C386" s="20" t="s">
        <v>563</v>
      </c>
      <c r="D386" s="21" t="s">
        <v>49</v>
      </c>
      <c r="E386" s="22">
        <v>1365</v>
      </c>
      <c r="F386" s="11">
        <v>41669</v>
      </c>
      <c r="G386" s="22">
        <v>1365</v>
      </c>
      <c r="H386" s="24">
        <f t="shared" si="15"/>
        <v>0</v>
      </c>
      <c r="I386" s="9" t="s">
        <v>23</v>
      </c>
    </row>
    <row r="387" spans="1:9" x14ac:dyDescent="0.25">
      <c r="A387" s="19">
        <v>41670</v>
      </c>
      <c r="B387" s="20">
        <v>391</v>
      </c>
      <c r="C387" s="20" t="s">
        <v>563</v>
      </c>
      <c r="D387" s="21" t="s">
        <v>49</v>
      </c>
      <c r="E387" s="22">
        <v>4095</v>
      </c>
      <c r="F387" s="11">
        <v>41670</v>
      </c>
      <c r="G387" s="22">
        <v>4095</v>
      </c>
      <c r="H387" s="24">
        <f t="shared" si="15"/>
        <v>0</v>
      </c>
      <c r="I387" s="9" t="s">
        <v>7</v>
      </c>
    </row>
    <row r="388" spans="1:9" x14ac:dyDescent="0.25">
      <c r="A388" s="19"/>
      <c r="B388" s="20"/>
      <c r="C388" s="20"/>
      <c r="D388" s="21"/>
      <c r="E388" s="22"/>
      <c r="F388" s="11"/>
      <c r="G388" s="22">
        <v>0</v>
      </c>
      <c r="H388" s="24"/>
      <c r="I388" s="9"/>
    </row>
    <row r="389" spans="1:9" ht="15.75" x14ac:dyDescent="0.25">
      <c r="A389" s="19"/>
      <c r="B389" s="20"/>
      <c r="C389" s="20"/>
      <c r="D389" s="21"/>
      <c r="E389" s="22"/>
      <c r="F389" s="103" t="s">
        <v>645</v>
      </c>
      <c r="G389" s="104">
        <f>SUM(G363:G388)</f>
        <v>31209</v>
      </c>
      <c r="H389" s="24"/>
      <c r="I389" s="9"/>
    </row>
    <row r="390" spans="1:9" x14ac:dyDescent="0.25">
      <c r="A390" s="19"/>
      <c r="B390" s="20"/>
      <c r="C390" s="20"/>
      <c r="D390" s="21"/>
      <c r="E390" s="22"/>
      <c r="F390" s="11"/>
      <c r="G390" s="22"/>
      <c r="H390" s="24"/>
      <c r="I390" s="9"/>
    </row>
    <row r="391" spans="1:9" x14ac:dyDescent="0.25">
      <c r="A391" s="19">
        <v>41650</v>
      </c>
      <c r="B391" s="20">
        <v>818</v>
      </c>
      <c r="C391" s="20" t="s">
        <v>0</v>
      </c>
      <c r="D391" s="21" t="s">
        <v>328</v>
      </c>
      <c r="E391" s="22">
        <v>12345.5</v>
      </c>
      <c r="F391" s="55">
        <v>41652</v>
      </c>
      <c r="G391" s="22">
        <v>12345.5</v>
      </c>
      <c r="H391" s="24">
        <f>E391-G391</f>
        <v>0</v>
      </c>
      <c r="I391" s="9"/>
    </row>
    <row r="392" spans="1:9" x14ac:dyDescent="0.25">
      <c r="A392" s="19">
        <v>41652</v>
      </c>
      <c r="B392" s="20">
        <v>58</v>
      </c>
      <c r="C392" s="20" t="s">
        <v>365</v>
      </c>
      <c r="D392" s="21" t="s">
        <v>328</v>
      </c>
      <c r="E392" s="22">
        <v>8156.2</v>
      </c>
      <c r="F392" s="23">
        <v>41654</v>
      </c>
      <c r="G392" s="22">
        <v>8156.2</v>
      </c>
      <c r="H392" s="24">
        <f>E392-G392</f>
        <v>0</v>
      </c>
      <c r="I392" s="21" t="s">
        <v>146</v>
      </c>
    </row>
    <row r="393" spans="1:9" x14ac:dyDescent="0.25">
      <c r="A393" s="19">
        <v>41659</v>
      </c>
      <c r="B393" s="20">
        <v>587</v>
      </c>
      <c r="C393" s="20" t="s">
        <v>365</v>
      </c>
      <c r="D393" s="21" t="s">
        <v>328</v>
      </c>
      <c r="E393" s="22">
        <v>4932</v>
      </c>
      <c r="F393" s="11">
        <v>41661</v>
      </c>
      <c r="G393" s="22">
        <v>4932</v>
      </c>
      <c r="H393" s="24">
        <f>E393-G393</f>
        <v>0</v>
      </c>
      <c r="I393" s="9" t="s">
        <v>146</v>
      </c>
    </row>
    <row r="394" spans="1:9" x14ac:dyDescent="0.25">
      <c r="A394" s="19"/>
      <c r="B394" s="20"/>
      <c r="C394" s="20"/>
      <c r="D394" s="21"/>
      <c r="E394" s="22"/>
      <c r="F394" s="11"/>
      <c r="G394" s="22">
        <v>0</v>
      </c>
      <c r="H394" s="24"/>
      <c r="I394" s="9"/>
    </row>
    <row r="395" spans="1:9" ht="15.75" x14ac:dyDescent="0.25">
      <c r="A395" s="19"/>
      <c r="B395" s="20"/>
      <c r="C395" s="20"/>
      <c r="D395" s="21"/>
      <c r="E395" s="22"/>
      <c r="F395" s="103" t="s">
        <v>645</v>
      </c>
      <c r="G395" s="104">
        <f>SUM(G391:G394)</f>
        <v>25433.7</v>
      </c>
      <c r="H395" s="24"/>
      <c r="I395" s="9"/>
    </row>
    <row r="396" spans="1:9" x14ac:dyDescent="0.25">
      <c r="A396" s="19"/>
      <c r="B396" s="20"/>
      <c r="C396" s="20"/>
      <c r="D396" s="21"/>
      <c r="E396" s="22"/>
      <c r="F396" s="11"/>
      <c r="G396" s="22"/>
      <c r="H396" s="24"/>
      <c r="I396" s="9"/>
    </row>
    <row r="397" spans="1:9" x14ac:dyDescent="0.25">
      <c r="A397" s="19">
        <v>41648</v>
      </c>
      <c r="B397" s="20">
        <v>694</v>
      </c>
      <c r="C397" s="20" t="s">
        <v>0</v>
      </c>
      <c r="D397" s="21" t="s">
        <v>286</v>
      </c>
      <c r="E397" s="22">
        <v>1050</v>
      </c>
      <c r="F397" s="23">
        <v>41648</v>
      </c>
      <c r="G397" s="22">
        <v>1050</v>
      </c>
      <c r="H397" s="24">
        <f>E397-G397</f>
        <v>0</v>
      </c>
      <c r="I397" s="21" t="s">
        <v>23</v>
      </c>
    </row>
    <row r="398" spans="1:9" x14ac:dyDescent="0.25">
      <c r="A398" s="19">
        <v>41662</v>
      </c>
      <c r="B398" s="20">
        <v>718</v>
      </c>
      <c r="C398" s="20" t="s">
        <v>365</v>
      </c>
      <c r="D398" s="21" t="s">
        <v>286</v>
      </c>
      <c r="E398" s="22">
        <v>1150</v>
      </c>
      <c r="F398" s="37">
        <v>41662</v>
      </c>
      <c r="G398" s="22">
        <v>1150</v>
      </c>
      <c r="H398" s="24">
        <f>E398-G398</f>
        <v>0</v>
      </c>
      <c r="I398" s="36" t="s">
        <v>196</v>
      </c>
    </row>
    <row r="399" spans="1:9" ht="15.75" x14ac:dyDescent="0.25">
      <c r="A399" s="19"/>
      <c r="B399" s="20"/>
      <c r="C399" s="20"/>
      <c r="D399" s="21"/>
      <c r="E399" s="22"/>
      <c r="F399" s="107" t="s">
        <v>645</v>
      </c>
      <c r="G399" s="104">
        <f>SUM(G397:G398)</f>
        <v>2200</v>
      </c>
      <c r="H399" s="24"/>
      <c r="I399" s="36"/>
    </row>
    <row r="400" spans="1:9" x14ac:dyDescent="0.25">
      <c r="A400" s="19"/>
      <c r="B400" s="20"/>
      <c r="C400" s="20"/>
      <c r="D400" s="21"/>
      <c r="E400" s="22"/>
      <c r="F400" s="37"/>
      <c r="G400" s="22"/>
      <c r="H400" s="24"/>
      <c r="I400" s="36"/>
    </row>
    <row r="401" spans="1:9" x14ac:dyDescent="0.25">
      <c r="A401" s="7">
        <v>41641</v>
      </c>
      <c r="B401" s="8">
        <v>140</v>
      </c>
      <c r="C401" s="8" t="s">
        <v>0</v>
      </c>
      <c r="D401" s="9" t="s">
        <v>10</v>
      </c>
      <c r="E401" s="10">
        <v>10173</v>
      </c>
      <c r="F401" s="11">
        <v>41641</v>
      </c>
      <c r="G401" s="12">
        <v>10173</v>
      </c>
      <c r="H401" s="5">
        <f t="shared" ref="H401:H410" si="16">E401-G401</f>
        <v>0</v>
      </c>
      <c r="I401" s="9"/>
    </row>
    <row r="402" spans="1:9" x14ac:dyDescent="0.25">
      <c r="A402" s="19">
        <v>41644</v>
      </c>
      <c r="B402" s="20">
        <v>411</v>
      </c>
      <c r="C402" s="20" t="s">
        <v>0</v>
      </c>
      <c r="D402" s="21" t="s">
        <v>10</v>
      </c>
      <c r="E402" s="22">
        <v>5926.5</v>
      </c>
      <c r="F402" s="23">
        <v>41644</v>
      </c>
      <c r="G402" s="22">
        <v>5926.5</v>
      </c>
      <c r="H402" s="24">
        <f t="shared" si="16"/>
        <v>0</v>
      </c>
      <c r="I402" s="21"/>
    </row>
    <row r="403" spans="1:9" x14ac:dyDescent="0.25">
      <c r="A403" s="19">
        <v>41654</v>
      </c>
      <c r="B403" s="20">
        <v>142</v>
      </c>
      <c r="C403" s="20" t="s">
        <v>365</v>
      </c>
      <c r="D403" s="21" t="s">
        <v>10</v>
      </c>
      <c r="E403" s="22">
        <v>841.6</v>
      </c>
      <c r="F403" s="11">
        <v>41654</v>
      </c>
      <c r="G403" s="22">
        <v>841.6</v>
      </c>
      <c r="H403" s="24">
        <f t="shared" si="16"/>
        <v>0</v>
      </c>
      <c r="I403" s="9"/>
    </row>
    <row r="404" spans="1:9" x14ac:dyDescent="0.25">
      <c r="A404" s="19">
        <v>41657</v>
      </c>
      <c r="B404" s="20">
        <v>446</v>
      </c>
      <c r="C404" s="20" t="s">
        <v>365</v>
      </c>
      <c r="D404" s="21" t="s">
        <v>10</v>
      </c>
      <c r="E404" s="22">
        <v>2125.5</v>
      </c>
      <c r="F404" s="11">
        <v>41657</v>
      </c>
      <c r="G404" s="22">
        <v>2125.5</v>
      </c>
      <c r="H404" s="24">
        <f t="shared" si="16"/>
        <v>0</v>
      </c>
      <c r="I404" s="9"/>
    </row>
    <row r="405" spans="1:9" x14ac:dyDescent="0.25">
      <c r="A405" s="19">
        <v>41663</v>
      </c>
      <c r="B405" s="20">
        <v>853</v>
      </c>
      <c r="C405" s="20" t="s">
        <v>365</v>
      </c>
      <c r="D405" s="21" t="s">
        <v>10</v>
      </c>
      <c r="E405" s="22">
        <v>2657.4</v>
      </c>
      <c r="F405" s="11">
        <v>41663</v>
      </c>
      <c r="G405" s="22">
        <v>2657.4</v>
      </c>
      <c r="H405" s="24">
        <f t="shared" si="16"/>
        <v>0</v>
      </c>
      <c r="I405" s="9"/>
    </row>
    <row r="406" spans="1:9" x14ac:dyDescent="0.25">
      <c r="A406" s="19">
        <v>41665</v>
      </c>
      <c r="B406" s="20">
        <v>6</v>
      </c>
      <c r="C406" s="20" t="s">
        <v>563</v>
      </c>
      <c r="D406" s="21" t="s">
        <v>10</v>
      </c>
      <c r="E406" s="22">
        <v>2714.5</v>
      </c>
      <c r="F406" s="11">
        <v>41665</v>
      </c>
      <c r="G406" s="22">
        <v>2714.5</v>
      </c>
      <c r="H406" s="24">
        <f t="shared" si="16"/>
        <v>0</v>
      </c>
      <c r="I406" s="9"/>
    </row>
    <row r="407" spans="1:9" x14ac:dyDescent="0.25">
      <c r="A407" s="19">
        <v>41666</v>
      </c>
      <c r="B407" s="20">
        <v>64</v>
      </c>
      <c r="C407" s="20" t="s">
        <v>563</v>
      </c>
      <c r="D407" s="21" t="s">
        <v>10</v>
      </c>
      <c r="E407" s="22">
        <v>3225.5</v>
      </c>
      <c r="F407" s="11">
        <v>41666</v>
      </c>
      <c r="G407" s="22">
        <v>3225.5</v>
      </c>
      <c r="H407" s="24">
        <f t="shared" si="16"/>
        <v>0</v>
      </c>
      <c r="I407" s="9"/>
    </row>
    <row r="408" spans="1:9" x14ac:dyDescent="0.25">
      <c r="A408" s="19">
        <v>41668</v>
      </c>
      <c r="B408" s="20">
        <v>225</v>
      </c>
      <c r="C408" s="20" t="s">
        <v>563</v>
      </c>
      <c r="D408" s="21" t="s">
        <v>10</v>
      </c>
      <c r="E408" s="22">
        <v>3108</v>
      </c>
      <c r="F408" s="11">
        <v>41668</v>
      </c>
      <c r="G408" s="22">
        <v>3108</v>
      </c>
      <c r="H408" s="24">
        <f t="shared" si="16"/>
        <v>0</v>
      </c>
      <c r="I408" s="9"/>
    </row>
    <row r="409" spans="1:9" x14ac:dyDescent="0.25">
      <c r="A409" s="19">
        <v>41669</v>
      </c>
      <c r="B409" s="20">
        <v>283</v>
      </c>
      <c r="C409" s="20" t="s">
        <v>563</v>
      </c>
      <c r="D409" s="21" t="s">
        <v>10</v>
      </c>
      <c r="E409" s="22">
        <v>3083.5</v>
      </c>
      <c r="F409" s="11">
        <v>41669</v>
      </c>
      <c r="G409" s="22">
        <v>3083.5</v>
      </c>
      <c r="H409" s="24">
        <f t="shared" si="16"/>
        <v>0</v>
      </c>
      <c r="I409" s="9"/>
    </row>
    <row r="410" spans="1:9" x14ac:dyDescent="0.25">
      <c r="A410" s="19">
        <v>41670</v>
      </c>
      <c r="B410" s="20">
        <v>377</v>
      </c>
      <c r="C410" s="20" t="s">
        <v>563</v>
      </c>
      <c r="D410" s="21" t="s">
        <v>10</v>
      </c>
      <c r="E410" s="22">
        <v>352</v>
      </c>
      <c r="F410" s="11">
        <v>41670</v>
      </c>
      <c r="G410" s="22">
        <v>352</v>
      </c>
      <c r="H410" s="24">
        <f t="shared" si="16"/>
        <v>0</v>
      </c>
      <c r="I410" s="9"/>
    </row>
    <row r="411" spans="1:9" x14ac:dyDescent="0.25">
      <c r="A411" s="19"/>
      <c r="B411" s="20"/>
      <c r="C411" s="20"/>
      <c r="D411" s="21"/>
      <c r="E411" s="22"/>
      <c r="F411" s="11"/>
      <c r="G411" s="22">
        <v>0</v>
      </c>
      <c r="H411" s="24"/>
      <c r="I411" s="9"/>
    </row>
    <row r="412" spans="1:9" ht="15.75" x14ac:dyDescent="0.25">
      <c r="A412" s="19"/>
      <c r="B412" s="20"/>
      <c r="C412" s="20"/>
      <c r="D412" s="21"/>
      <c r="E412" s="22"/>
      <c r="F412" s="103" t="s">
        <v>645</v>
      </c>
      <c r="G412" s="104">
        <f>SUM(G401:G411)</f>
        <v>34207.5</v>
      </c>
      <c r="H412" s="24"/>
      <c r="I412" s="9"/>
    </row>
    <row r="413" spans="1:9" x14ac:dyDescent="0.25">
      <c r="A413" s="19"/>
      <c r="B413" s="20"/>
      <c r="C413" s="20"/>
      <c r="D413" s="21"/>
      <c r="E413" s="22"/>
      <c r="F413" s="11"/>
      <c r="G413" s="22"/>
      <c r="H413" s="24"/>
      <c r="I413" s="9"/>
    </row>
    <row r="414" spans="1:9" x14ac:dyDescent="0.25">
      <c r="A414" s="19">
        <v>41654</v>
      </c>
      <c r="B414" s="20">
        <v>166</v>
      </c>
      <c r="C414" s="20" t="s">
        <v>365</v>
      </c>
      <c r="D414" s="21" t="s">
        <v>406</v>
      </c>
      <c r="E414" s="22">
        <v>1010</v>
      </c>
      <c r="F414" s="11">
        <v>41655</v>
      </c>
      <c r="G414" s="22">
        <v>1010</v>
      </c>
      <c r="H414" s="24">
        <f>E414-G414</f>
        <v>0</v>
      </c>
      <c r="I414" s="9" t="s">
        <v>4</v>
      </c>
    </row>
    <row r="415" spans="1:9" x14ac:dyDescent="0.25">
      <c r="A415" s="19">
        <v>41656</v>
      </c>
      <c r="B415" s="20">
        <v>280</v>
      </c>
      <c r="C415" s="20" t="s">
        <v>365</v>
      </c>
      <c r="D415" s="21" t="s">
        <v>406</v>
      </c>
      <c r="E415" s="22">
        <v>230</v>
      </c>
      <c r="F415" s="11">
        <v>41656</v>
      </c>
      <c r="G415" s="22">
        <v>230</v>
      </c>
      <c r="H415" s="24">
        <f>E415-G415</f>
        <v>0</v>
      </c>
      <c r="I415" s="9"/>
    </row>
    <row r="416" spans="1:9" ht="15.75" x14ac:dyDescent="0.25">
      <c r="A416" s="19"/>
      <c r="B416" s="20"/>
      <c r="C416" s="20"/>
      <c r="D416" s="21"/>
      <c r="E416" s="22"/>
      <c r="F416" s="103" t="s">
        <v>645</v>
      </c>
      <c r="G416" s="104">
        <f>SUM(G414:G415)</f>
        <v>1240</v>
      </c>
      <c r="H416" s="24"/>
      <c r="I416" s="9"/>
    </row>
    <row r="417" spans="1:9" x14ac:dyDescent="0.25">
      <c r="A417" s="19"/>
      <c r="B417" s="20"/>
      <c r="C417" s="20"/>
      <c r="D417" s="21"/>
      <c r="E417" s="22"/>
      <c r="F417" s="11"/>
      <c r="G417" s="22"/>
      <c r="H417" s="24"/>
      <c r="I417" s="9"/>
    </row>
    <row r="418" spans="1:9" x14ac:dyDescent="0.25">
      <c r="A418" s="19">
        <v>41643</v>
      </c>
      <c r="B418" s="20">
        <v>331</v>
      </c>
      <c r="C418" s="20" t="s">
        <v>0</v>
      </c>
      <c r="D418" s="21" t="s">
        <v>157</v>
      </c>
      <c r="E418" s="22">
        <v>3591.5</v>
      </c>
      <c r="F418" s="23">
        <v>41645</v>
      </c>
      <c r="G418" s="22">
        <v>3591.5</v>
      </c>
      <c r="H418" s="24">
        <f>E418-G418</f>
        <v>0</v>
      </c>
      <c r="I418" s="21" t="s">
        <v>146</v>
      </c>
    </row>
    <row r="419" spans="1:9" x14ac:dyDescent="0.25">
      <c r="A419" s="19">
        <v>41643</v>
      </c>
      <c r="B419" s="20">
        <v>332</v>
      </c>
      <c r="C419" s="20" t="s">
        <v>0</v>
      </c>
      <c r="D419" s="21" t="s">
        <v>157</v>
      </c>
      <c r="E419" s="22">
        <v>1436.5</v>
      </c>
      <c r="F419" s="23">
        <v>41645</v>
      </c>
      <c r="G419" s="22">
        <v>1436.5</v>
      </c>
      <c r="H419" s="24">
        <f>E419-G419</f>
        <v>0</v>
      </c>
      <c r="I419" s="21" t="s">
        <v>146</v>
      </c>
    </row>
    <row r="420" spans="1:9" ht="15.75" x14ac:dyDescent="0.25">
      <c r="A420" s="19"/>
      <c r="B420" s="20"/>
      <c r="C420" s="20"/>
      <c r="D420" s="21"/>
      <c r="E420" s="22"/>
      <c r="F420" s="107" t="s">
        <v>645</v>
      </c>
      <c r="G420" s="104">
        <f>SUM(G418:G419)</f>
        <v>5028</v>
      </c>
      <c r="H420" s="24"/>
      <c r="I420" s="21"/>
    </row>
    <row r="421" spans="1:9" x14ac:dyDescent="0.25">
      <c r="A421" s="19"/>
      <c r="B421" s="20"/>
      <c r="C421" s="20"/>
      <c r="D421" s="21"/>
      <c r="E421" s="22"/>
      <c r="F421" s="23"/>
      <c r="G421" s="22"/>
      <c r="H421" s="24"/>
      <c r="I421" s="21"/>
    </row>
    <row r="422" spans="1:9" x14ac:dyDescent="0.25">
      <c r="A422" s="7">
        <v>41641</v>
      </c>
      <c r="B422" s="8">
        <v>203</v>
      </c>
      <c r="C422" s="8" t="s">
        <v>0</v>
      </c>
      <c r="D422" s="9" t="s">
        <v>70</v>
      </c>
      <c r="E422" s="10">
        <v>27399.5</v>
      </c>
      <c r="F422" s="11">
        <v>41642</v>
      </c>
      <c r="G422" s="12">
        <v>27399.5</v>
      </c>
      <c r="H422" s="5">
        <f>E422-G422</f>
        <v>0</v>
      </c>
      <c r="I422" s="9" t="s">
        <v>14</v>
      </c>
    </row>
    <row r="423" spans="1:9" x14ac:dyDescent="0.25">
      <c r="A423" s="19">
        <v>41666</v>
      </c>
      <c r="B423" s="20">
        <v>87</v>
      </c>
      <c r="C423" s="20" t="s">
        <v>563</v>
      </c>
      <c r="D423" s="21" t="s">
        <v>70</v>
      </c>
      <c r="E423" s="22">
        <v>18229.5</v>
      </c>
      <c r="F423" s="16">
        <v>41680</v>
      </c>
      <c r="G423" s="28">
        <v>18229.5</v>
      </c>
      <c r="H423" s="24">
        <f>E423-G423</f>
        <v>0</v>
      </c>
      <c r="I423" s="9" t="s">
        <v>14</v>
      </c>
    </row>
    <row r="424" spans="1:9" x14ac:dyDescent="0.25">
      <c r="A424" s="19"/>
      <c r="B424" s="20"/>
      <c r="C424" s="20"/>
      <c r="D424" s="21"/>
      <c r="E424" s="22"/>
      <c r="F424" s="16"/>
      <c r="G424" s="28">
        <v>0</v>
      </c>
      <c r="H424" s="24"/>
      <c r="I424" s="9"/>
    </row>
    <row r="425" spans="1:9" ht="15.75" x14ac:dyDescent="0.25">
      <c r="A425" s="19"/>
      <c r="B425" s="20"/>
      <c r="C425" s="20"/>
      <c r="D425" s="21"/>
      <c r="E425" s="22"/>
      <c r="F425" s="103" t="s">
        <v>645</v>
      </c>
      <c r="G425" s="104">
        <f>SUM(G422:G424)</f>
        <v>45629</v>
      </c>
      <c r="H425" s="24"/>
      <c r="I425" s="9"/>
    </row>
    <row r="426" spans="1:9" x14ac:dyDescent="0.25">
      <c r="A426" s="19"/>
      <c r="B426" s="20"/>
      <c r="C426" s="20"/>
      <c r="D426" s="21"/>
      <c r="E426" s="22"/>
      <c r="F426" s="16"/>
      <c r="G426" s="28"/>
      <c r="H426" s="24"/>
      <c r="I426" s="9"/>
    </row>
    <row r="427" spans="1:9" x14ac:dyDescent="0.25">
      <c r="A427" s="7">
        <v>41641</v>
      </c>
      <c r="B427" s="8">
        <v>171</v>
      </c>
      <c r="C427" s="8" t="s">
        <v>0</v>
      </c>
      <c r="D427" s="17" t="s">
        <v>46</v>
      </c>
      <c r="E427" s="18">
        <v>0</v>
      </c>
      <c r="F427" s="9"/>
      <c r="G427" s="12"/>
      <c r="H427" s="5">
        <f t="shared" ref="H427:H466" si="17">E427-G427</f>
        <v>0</v>
      </c>
      <c r="I427" s="9" t="s">
        <v>23</v>
      </c>
    </row>
    <row r="428" spans="1:9" x14ac:dyDescent="0.25">
      <c r="A428" s="7">
        <v>41641</v>
      </c>
      <c r="B428" s="8">
        <v>205</v>
      </c>
      <c r="C428" s="8" t="s">
        <v>0</v>
      </c>
      <c r="D428" s="17" t="s">
        <v>46</v>
      </c>
      <c r="E428" s="18">
        <v>0</v>
      </c>
      <c r="F428" s="9"/>
      <c r="G428" s="12"/>
      <c r="H428" s="5">
        <f t="shared" si="17"/>
        <v>0</v>
      </c>
      <c r="I428" s="9" t="s">
        <v>72</v>
      </c>
    </row>
    <row r="429" spans="1:9" x14ac:dyDescent="0.25">
      <c r="A429" s="19">
        <v>41642</v>
      </c>
      <c r="B429" s="20">
        <v>259</v>
      </c>
      <c r="C429" s="8" t="s">
        <v>0</v>
      </c>
      <c r="D429" s="33" t="s">
        <v>46</v>
      </c>
      <c r="E429" s="34">
        <v>0</v>
      </c>
      <c r="F429" s="23"/>
      <c r="G429" s="22">
        <v>0</v>
      </c>
      <c r="H429" s="24">
        <f t="shared" si="17"/>
        <v>0</v>
      </c>
      <c r="I429" s="21"/>
    </row>
    <row r="430" spans="1:9" x14ac:dyDescent="0.25">
      <c r="A430" s="19">
        <v>41644</v>
      </c>
      <c r="B430" s="20">
        <v>394</v>
      </c>
      <c r="C430" s="20" t="s">
        <v>0</v>
      </c>
      <c r="D430" s="33" t="s">
        <v>46</v>
      </c>
      <c r="E430" s="34">
        <v>0</v>
      </c>
      <c r="F430" s="23"/>
      <c r="G430" s="22">
        <v>0</v>
      </c>
      <c r="H430" s="24">
        <f t="shared" si="17"/>
        <v>0</v>
      </c>
      <c r="I430" s="21"/>
    </row>
    <row r="431" spans="1:9" x14ac:dyDescent="0.25">
      <c r="A431" s="19">
        <v>41644</v>
      </c>
      <c r="B431" s="20">
        <v>424</v>
      </c>
      <c r="C431" s="20" t="s">
        <v>0</v>
      </c>
      <c r="D431" s="33" t="s">
        <v>46</v>
      </c>
      <c r="E431" s="34">
        <v>0</v>
      </c>
      <c r="F431" s="23"/>
      <c r="G431" s="22"/>
      <c r="H431" s="24">
        <f t="shared" si="17"/>
        <v>0</v>
      </c>
      <c r="I431" s="21"/>
    </row>
    <row r="432" spans="1:9" x14ac:dyDescent="0.25">
      <c r="A432" s="19">
        <v>41645</v>
      </c>
      <c r="B432" s="20">
        <v>476</v>
      </c>
      <c r="C432" s="20" t="s">
        <v>0</v>
      </c>
      <c r="D432" s="33" t="s">
        <v>46</v>
      </c>
      <c r="E432" s="34">
        <v>0</v>
      </c>
      <c r="F432" s="23"/>
      <c r="G432" s="22">
        <v>0</v>
      </c>
      <c r="H432" s="24">
        <f t="shared" si="17"/>
        <v>0</v>
      </c>
      <c r="I432" s="21"/>
    </row>
    <row r="433" spans="1:9" x14ac:dyDescent="0.25">
      <c r="A433" s="19">
        <v>41646</v>
      </c>
      <c r="B433" s="20">
        <v>520</v>
      </c>
      <c r="C433" s="20" t="s">
        <v>0</v>
      </c>
      <c r="D433" s="33" t="s">
        <v>46</v>
      </c>
      <c r="E433" s="34">
        <v>0</v>
      </c>
      <c r="F433" s="23"/>
      <c r="G433" s="22"/>
      <c r="H433" s="24">
        <f t="shared" si="17"/>
        <v>0</v>
      </c>
      <c r="I433" s="21"/>
    </row>
    <row r="434" spans="1:9" x14ac:dyDescent="0.25">
      <c r="A434" s="19">
        <v>41646</v>
      </c>
      <c r="B434" s="20">
        <v>560</v>
      </c>
      <c r="C434" s="20" t="s">
        <v>0</v>
      </c>
      <c r="D434" s="33" t="s">
        <v>46</v>
      </c>
      <c r="E434" s="34">
        <v>0</v>
      </c>
      <c r="F434" s="23"/>
      <c r="G434" s="22"/>
      <c r="H434" s="24">
        <f t="shared" si="17"/>
        <v>0</v>
      </c>
      <c r="I434" s="21" t="s">
        <v>235</v>
      </c>
    </row>
    <row r="435" spans="1:9" x14ac:dyDescent="0.25">
      <c r="A435" s="19">
        <v>41648</v>
      </c>
      <c r="B435" s="20">
        <v>663</v>
      </c>
      <c r="C435" s="20" t="s">
        <v>0</v>
      </c>
      <c r="D435" s="33" t="s">
        <v>46</v>
      </c>
      <c r="E435" s="34">
        <v>0</v>
      </c>
      <c r="F435" s="23"/>
      <c r="G435" s="22"/>
      <c r="H435" s="24">
        <f t="shared" si="17"/>
        <v>0</v>
      </c>
      <c r="I435" s="21" t="s">
        <v>274</v>
      </c>
    </row>
    <row r="436" spans="1:9" x14ac:dyDescent="0.25">
      <c r="A436" s="19">
        <v>41648</v>
      </c>
      <c r="B436" s="20">
        <v>672</v>
      </c>
      <c r="C436" s="20" t="s">
        <v>0</v>
      </c>
      <c r="D436" s="33" t="s">
        <v>46</v>
      </c>
      <c r="E436" s="34">
        <v>0</v>
      </c>
      <c r="F436" s="23"/>
      <c r="G436" s="22"/>
      <c r="H436" s="24">
        <f t="shared" si="17"/>
        <v>0</v>
      </c>
      <c r="I436" s="21" t="s">
        <v>274</v>
      </c>
    </row>
    <row r="437" spans="1:9" x14ac:dyDescent="0.25">
      <c r="A437" s="19">
        <v>41648</v>
      </c>
      <c r="B437" s="20">
        <v>719</v>
      </c>
      <c r="C437" s="20" t="s">
        <v>0</v>
      </c>
      <c r="D437" s="33" t="s">
        <v>46</v>
      </c>
      <c r="E437" s="34">
        <v>0</v>
      </c>
      <c r="F437" s="23"/>
      <c r="G437" s="22"/>
      <c r="H437" s="24">
        <f t="shared" si="17"/>
        <v>0</v>
      </c>
      <c r="I437" s="21" t="s">
        <v>294</v>
      </c>
    </row>
    <row r="438" spans="1:9" x14ac:dyDescent="0.25">
      <c r="A438" s="19">
        <v>41650</v>
      </c>
      <c r="B438" s="20">
        <v>819</v>
      </c>
      <c r="C438" s="20" t="s">
        <v>0</v>
      </c>
      <c r="D438" s="33" t="s">
        <v>46</v>
      </c>
      <c r="E438" s="34">
        <v>0</v>
      </c>
      <c r="F438" s="9"/>
      <c r="G438" s="22"/>
      <c r="H438" s="24">
        <f t="shared" si="17"/>
        <v>0</v>
      </c>
      <c r="I438" s="21" t="s">
        <v>294</v>
      </c>
    </row>
    <row r="439" spans="1:9" x14ac:dyDescent="0.25">
      <c r="A439" s="19">
        <v>41650</v>
      </c>
      <c r="B439" s="20">
        <v>900</v>
      </c>
      <c r="C439" s="20" t="s">
        <v>0</v>
      </c>
      <c r="D439" s="33" t="s">
        <v>46</v>
      </c>
      <c r="E439" s="34">
        <v>0</v>
      </c>
      <c r="F439" s="9"/>
      <c r="G439" s="22"/>
      <c r="H439" s="24">
        <f t="shared" si="17"/>
        <v>0</v>
      </c>
      <c r="I439" s="9" t="s">
        <v>72</v>
      </c>
    </row>
    <row r="440" spans="1:9" x14ac:dyDescent="0.25">
      <c r="A440" s="19">
        <v>41652</v>
      </c>
      <c r="B440" s="20">
        <v>50</v>
      </c>
      <c r="C440" s="20" t="s">
        <v>365</v>
      </c>
      <c r="D440" s="33" t="s">
        <v>46</v>
      </c>
      <c r="E440" s="34">
        <v>0</v>
      </c>
      <c r="F440" s="23"/>
      <c r="G440" s="22"/>
      <c r="H440" s="24">
        <f t="shared" si="17"/>
        <v>0</v>
      </c>
      <c r="I440" s="21" t="s">
        <v>294</v>
      </c>
    </row>
    <row r="441" spans="1:9" x14ac:dyDescent="0.25">
      <c r="A441" s="19">
        <v>41653</v>
      </c>
      <c r="B441" s="20">
        <v>89</v>
      </c>
      <c r="C441" s="20" t="s">
        <v>365</v>
      </c>
      <c r="D441" s="33" t="s">
        <v>46</v>
      </c>
      <c r="E441" s="34">
        <v>0</v>
      </c>
      <c r="F441" s="23"/>
      <c r="G441" s="22"/>
      <c r="H441" s="24">
        <f t="shared" si="17"/>
        <v>0</v>
      </c>
      <c r="I441" s="21" t="s">
        <v>72</v>
      </c>
    </row>
    <row r="442" spans="1:9" x14ac:dyDescent="0.25">
      <c r="A442" s="19">
        <v>41654</v>
      </c>
      <c r="B442" s="20">
        <v>123</v>
      </c>
      <c r="C442" s="20" t="s">
        <v>365</v>
      </c>
      <c r="D442" s="33" t="s">
        <v>46</v>
      </c>
      <c r="E442" s="34">
        <v>0</v>
      </c>
      <c r="F442" s="9"/>
      <c r="G442" s="22"/>
      <c r="H442" s="24">
        <f t="shared" si="17"/>
        <v>0</v>
      </c>
      <c r="I442" s="9" t="s">
        <v>398</v>
      </c>
    </row>
    <row r="443" spans="1:9" x14ac:dyDescent="0.25">
      <c r="A443" s="19">
        <v>41654</v>
      </c>
      <c r="B443" s="20">
        <v>161</v>
      </c>
      <c r="C443" s="20" t="s">
        <v>365</v>
      </c>
      <c r="D443" s="33" t="s">
        <v>46</v>
      </c>
      <c r="E443" s="34">
        <v>0</v>
      </c>
      <c r="F443" s="9"/>
      <c r="G443" s="22"/>
      <c r="H443" s="24">
        <f t="shared" si="17"/>
        <v>0</v>
      </c>
      <c r="I443" s="9" t="s">
        <v>72</v>
      </c>
    </row>
    <row r="444" spans="1:9" x14ac:dyDescent="0.25">
      <c r="A444" s="19">
        <v>41655</v>
      </c>
      <c r="B444" s="20">
        <v>231</v>
      </c>
      <c r="C444" s="20" t="s">
        <v>365</v>
      </c>
      <c r="D444" s="33" t="s">
        <v>46</v>
      </c>
      <c r="E444" s="34">
        <v>0</v>
      </c>
      <c r="F444" s="9"/>
      <c r="G444" s="22"/>
      <c r="H444" s="24">
        <f t="shared" si="17"/>
        <v>0</v>
      </c>
      <c r="I444" s="9" t="s">
        <v>294</v>
      </c>
    </row>
    <row r="445" spans="1:9" x14ac:dyDescent="0.25">
      <c r="A445" s="19">
        <v>41656</v>
      </c>
      <c r="B445" s="20">
        <v>339</v>
      </c>
      <c r="C445" s="20" t="s">
        <v>365</v>
      </c>
      <c r="D445" s="33" t="s">
        <v>46</v>
      </c>
      <c r="E445" s="34">
        <v>0</v>
      </c>
      <c r="F445" s="9"/>
      <c r="G445" s="22"/>
      <c r="H445" s="24">
        <f t="shared" si="17"/>
        <v>0</v>
      </c>
      <c r="I445" s="9" t="s">
        <v>444</v>
      </c>
    </row>
    <row r="446" spans="1:9" x14ac:dyDescent="0.25">
      <c r="A446" s="19">
        <v>41657</v>
      </c>
      <c r="B446" s="20">
        <v>385</v>
      </c>
      <c r="C446" s="20" t="s">
        <v>365</v>
      </c>
      <c r="D446" s="33" t="s">
        <v>46</v>
      </c>
      <c r="E446" s="34">
        <v>0</v>
      </c>
      <c r="F446" s="9"/>
      <c r="G446" s="22"/>
      <c r="H446" s="24">
        <f t="shared" si="17"/>
        <v>0</v>
      </c>
      <c r="I446" s="9" t="s">
        <v>455</v>
      </c>
    </row>
    <row r="447" spans="1:9" x14ac:dyDescent="0.25">
      <c r="A447" s="19">
        <v>41657</v>
      </c>
      <c r="B447" s="20">
        <v>430</v>
      </c>
      <c r="C447" s="20" t="s">
        <v>365</v>
      </c>
      <c r="D447" s="33" t="s">
        <v>46</v>
      </c>
      <c r="E447" s="34">
        <v>0</v>
      </c>
      <c r="F447" s="9"/>
      <c r="G447" s="22"/>
      <c r="H447" s="24">
        <f t="shared" si="17"/>
        <v>0</v>
      </c>
      <c r="I447" s="9" t="s">
        <v>294</v>
      </c>
    </row>
    <row r="448" spans="1:9" x14ac:dyDescent="0.25">
      <c r="A448" s="19">
        <v>41657</v>
      </c>
      <c r="B448" s="20">
        <v>432</v>
      </c>
      <c r="C448" s="20" t="s">
        <v>365</v>
      </c>
      <c r="D448" s="33" t="s">
        <v>46</v>
      </c>
      <c r="E448" s="34">
        <v>0</v>
      </c>
      <c r="F448" s="13"/>
      <c r="G448" s="22"/>
      <c r="H448" s="24">
        <f t="shared" si="17"/>
        <v>0</v>
      </c>
      <c r="I448" s="13" t="s">
        <v>460</v>
      </c>
    </row>
    <row r="449" spans="1:9" x14ac:dyDescent="0.25">
      <c r="A449" s="19">
        <v>41660</v>
      </c>
      <c r="B449" s="20">
        <v>633</v>
      </c>
      <c r="C449" s="20" t="s">
        <v>365</v>
      </c>
      <c r="D449" s="33" t="s">
        <v>46</v>
      </c>
      <c r="E449" s="34">
        <v>0</v>
      </c>
      <c r="F449" s="9"/>
      <c r="G449" s="22"/>
      <c r="H449" s="24">
        <f t="shared" si="17"/>
        <v>0</v>
      </c>
      <c r="I449" s="9" t="s">
        <v>72</v>
      </c>
    </row>
    <row r="450" spans="1:9" x14ac:dyDescent="0.25">
      <c r="A450" s="19">
        <v>41660</v>
      </c>
      <c r="B450" s="20">
        <v>635</v>
      </c>
      <c r="C450" s="20" t="s">
        <v>365</v>
      </c>
      <c r="D450" s="33" t="s">
        <v>46</v>
      </c>
      <c r="E450" s="34">
        <v>0</v>
      </c>
      <c r="F450" s="9"/>
      <c r="G450" s="22"/>
      <c r="H450" s="24">
        <f t="shared" si="17"/>
        <v>0</v>
      </c>
      <c r="I450" s="9" t="s">
        <v>460</v>
      </c>
    </row>
    <row r="451" spans="1:9" x14ac:dyDescent="0.25">
      <c r="A451" s="19">
        <v>41660</v>
      </c>
      <c r="B451" s="20">
        <v>641</v>
      </c>
      <c r="C451" s="20" t="s">
        <v>365</v>
      </c>
      <c r="D451" s="33" t="s">
        <v>46</v>
      </c>
      <c r="E451" s="34">
        <v>0</v>
      </c>
      <c r="F451" s="9"/>
      <c r="G451" s="22"/>
      <c r="H451" s="24">
        <f t="shared" si="17"/>
        <v>0</v>
      </c>
      <c r="I451" s="9" t="s">
        <v>460</v>
      </c>
    </row>
    <row r="452" spans="1:9" x14ac:dyDescent="0.25">
      <c r="A452" s="19">
        <v>41661</v>
      </c>
      <c r="B452" s="20">
        <v>703</v>
      </c>
      <c r="C452" s="20" t="s">
        <v>365</v>
      </c>
      <c r="D452" s="33" t="s">
        <v>46</v>
      </c>
      <c r="E452" s="34">
        <v>0</v>
      </c>
      <c r="F452" s="23"/>
      <c r="G452" s="22"/>
      <c r="H452" s="24">
        <f t="shared" si="17"/>
        <v>0</v>
      </c>
      <c r="I452" s="21" t="s">
        <v>455</v>
      </c>
    </row>
    <row r="453" spans="1:9" x14ac:dyDescent="0.25">
      <c r="A453" s="19">
        <v>41662</v>
      </c>
      <c r="B453" s="20">
        <v>757</v>
      </c>
      <c r="C453" s="20" t="s">
        <v>365</v>
      </c>
      <c r="D453" s="33" t="s">
        <v>46</v>
      </c>
      <c r="E453" s="34">
        <v>0</v>
      </c>
      <c r="F453" s="37"/>
      <c r="G453" s="22"/>
      <c r="H453" s="24">
        <f t="shared" si="17"/>
        <v>0</v>
      </c>
      <c r="I453" s="35" t="s">
        <v>294</v>
      </c>
    </row>
    <row r="454" spans="1:9" x14ac:dyDescent="0.25">
      <c r="A454" s="19">
        <v>41662</v>
      </c>
      <c r="B454" s="20">
        <v>772</v>
      </c>
      <c r="C454" s="20" t="s">
        <v>365</v>
      </c>
      <c r="D454" s="33" t="s">
        <v>46</v>
      </c>
      <c r="E454" s="34">
        <v>0</v>
      </c>
      <c r="F454" s="37"/>
      <c r="G454" s="22">
        <v>0</v>
      </c>
      <c r="H454" s="24">
        <f t="shared" si="17"/>
        <v>0</v>
      </c>
      <c r="I454" s="35" t="s">
        <v>455</v>
      </c>
    </row>
    <row r="455" spans="1:9" x14ac:dyDescent="0.25">
      <c r="A455" s="19">
        <v>41662</v>
      </c>
      <c r="B455" s="20">
        <v>813</v>
      </c>
      <c r="C455" s="20" t="s">
        <v>365</v>
      </c>
      <c r="D455" s="33" t="s">
        <v>46</v>
      </c>
      <c r="E455" s="34">
        <v>0</v>
      </c>
      <c r="F455" s="37"/>
      <c r="G455" s="22">
        <v>0</v>
      </c>
      <c r="H455" s="24">
        <f t="shared" si="17"/>
        <v>0</v>
      </c>
      <c r="I455" s="35" t="s">
        <v>455</v>
      </c>
    </row>
    <row r="456" spans="1:9" x14ac:dyDescent="0.25">
      <c r="A456" s="19">
        <v>41663</v>
      </c>
      <c r="B456" s="20">
        <v>849</v>
      </c>
      <c r="C456" s="20" t="s">
        <v>365</v>
      </c>
      <c r="D456" s="33" t="s">
        <v>46</v>
      </c>
      <c r="E456" s="34">
        <v>0</v>
      </c>
      <c r="F456" s="9"/>
      <c r="G456" s="22"/>
      <c r="H456" s="24">
        <f t="shared" si="17"/>
        <v>0</v>
      </c>
      <c r="I456" s="9" t="s">
        <v>460</v>
      </c>
    </row>
    <row r="457" spans="1:9" x14ac:dyDescent="0.25">
      <c r="A457" s="19">
        <v>41663</v>
      </c>
      <c r="B457" s="20">
        <v>864</v>
      </c>
      <c r="C457" s="20" t="s">
        <v>365</v>
      </c>
      <c r="D457" s="33" t="s">
        <v>46</v>
      </c>
      <c r="E457" s="34">
        <v>0</v>
      </c>
      <c r="F457" s="9"/>
      <c r="G457" s="22">
        <v>0</v>
      </c>
      <c r="H457" s="24">
        <f t="shared" si="17"/>
        <v>0</v>
      </c>
      <c r="I457" s="9" t="s">
        <v>460</v>
      </c>
    </row>
    <row r="458" spans="1:9" x14ac:dyDescent="0.25">
      <c r="A458" s="19">
        <v>41663</v>
      </c>
      <c r="B458" s="20">
        <v>879</v>
      </c>
      <c r="C458" s="20" t="s">
        <v>365</v>
      </c>
      <c r="D458" s="33" t="s">
        <v>46</v>
      </c>
      <c r="E458" s="34">
        <v>0</v>
      </c>
      <c r="F458" s="9"/>
      <c r="G458" s="22">
        <v>0</v>
      </c>
      <c r="H458" s="24">
        <f t="shared" si="17"/>
        <v>0</v>
      </c>
      <c r="I458" s="9" t="s">
        <v>460</v>
      </c>
    </row>
    <row r="459" spans="1:9" x14ac:dyDescent="0.25">
      <c r="A459" s="19">
        <v>41664</v>
      </c>
      <c r="B459" s="20">
        <v>968</v>
      </c>
      <c r="C459" s="20" t="s">
        <v>365</v>
      </c>
      <c r="D459" s="33" t="s">
        <v>46</v>
      </c>
      <c r="E459" s="34">
        <v>0</v>
      </c>
      <c r="F459" s="9"/>
      <c r="G459" s="22"/>
      <c r="H459" s="24">
        <f t="shared" si="17"/>
        <v>0</v>
      </c>
      <c r="I459" s="9" t="s">
        <v>460</v>
      </c>
    </row>
    <row r="460" spans="1:9" x14ac:dyDescent="0.25">
      <c r="A460" s="19">
        <v>41664</v>
      </c>
      <c r="B460" s="20">
        <v>984</v>
      </c>
      <c r="C460" s="20" t="s">
        <v>365</v>
      </c>
      <c r="D460" s="33" t="s">
        <v>46</v>
      </c>
      <c r="E460" s="34">
        <v>0</v>
      </c>
      <c r="F460" s="9"/>
      <c r="G460" s="22"/>
      <c r="H460" s="24">
        <f t="shared" si="17"/>
        <v>0</v>
      </c>
      <c r="I460" s="9" t="s">
        <v>274</v>
      </c>
    </row>
    <row r="461" spans="1:9" x14ac:dyDescent="0.25">
      <c r="A461" s="19">
        <v>41667</v>
      </c>
      <c r="B461" s="20">
        <v>134</v>
      </c>
      <c r="C461" s="20" t="s">
        <v>563</v>
      </c>
      <c r="D461" s="33" t="s">
        <v>46</v>
      </c>
      <c r="E461" s="34">
        <v>0</v>
      </c>
      <c r="F461" s="9"/>
      <c r="G461" s="22"/>
      <c r="H461" s="24">
        <f t="shared" si="17"/>
        <v>0</v>
      </c>
      <c r="I461" s="9" t="s">
        <v>274</v>
      </c>
    </row>
    <row r="462" spans="1:9" x14ac:dyDescent="0.25">
      <c r="A462" s="19">
        <v>41644</v>
      </c>
      <c r="B462" s="20">
        <v>405</v>
      </c>
      <c r="C462" s="20" t="s">
        <v>0</v>
      </c>
      <c r="D462" s="21" t="s">
        <v>180</v>
      </c>
      <c r="E462" s="22">
        <v>1433</v>
      </c>
      <c r="F462" s="23">
        <v>41644</v>
      </c>
      <c r="G462" s="22">
        <v>1433</v>
      </c>
      <c r="H462" s="24">
        <f t="shared" si="17"/>
        <v>0</v>
      </c>
      <c r="I462" s="21"/>
    </row>
    <row r="463" spans="1:9" x14ac:dyDescent="0.25">
      <c r="A463" s="19">
        <v>41648</v>
      </c>
      <c r="B463" s="20">
        <v>732</v>
      </c>
      <c r="C463" s="20" t="s">
        <v>0</v>
      </c>
      <c r="D463" s="21" t="s">
        <v>180</v>
      </c>
      <c r="E463" s="22">
        <v>926</v>
      </c>
      <c r="F463" s="23">
        <v>41648</v>
      </c>
      <c r="G463" s="22">
        <v>926</v>
      </c>
      <c r="H463" s="24">
        <f t="shared" si="17"/>
        <v>0</v>
      </c>
      <c r="I463" s="21"/>
    </row>
    <row r="464" spans="1:9" x14ac:dyDescent="0.25">
      <c r="A464" s="19">
        <v>41650</v>
      </c>
      <c r="B464" s="20">
        <v>872</v>
      </c>
      <c r="C464" s="20" t="s">
        <v>0</v>
      </c>
      <c r="D464" s="21" t="s">
        <v>180</v>
      </c>
      <c r="E464" s="22">
        <v>6063</v>
      </c>
      <c r="F464" s="55">
        <v>41650</v>
      </c>
      <c r="G464" s="22">
        <v>6063</v>
      </c>
      <c r="H464" s="24">
        <f t="shared" si="17"/>
        <v>0</v>
      </c>
      <c r="I464" s="9" t="s">
        <v>38</v>
      </c>
    </row>
    <row r="465" spans="1:9" x14ac:dyDescent="0.25">
      <c r="A465" s="19">
        <v>41654</v>
      </c>
      <c r="B465" s="20">
        <v>146</v>
      </c>
      <c r="C465" s="20" t="s">
        <v>365</v>
      </c>
      <c r="D465" s="21" t="s">
        <v>180</v>
      </c>
      <c r="E465" s="22">
        <v>1509</v>
      </c>
      <c r="F465" s="11">
        <v>41654</v>
      </c>
      <c r="G465" s="22">
        <v>1509</v>
      </c>
      <c r="H465" s="24">
        <f t="shared" si="17"/>
        <v>0</v>
      </c>
      <c r="I465" s="9"/>
    </row>
    <row r="466" spans="1:9" x14ac:dyDescent="0.25">
      <c r="A466" s="19">
        <v>41654</v>
      </c>
      <c r="B466" s="20">
        <v>147</v>
      </c>
      <c r="C466" s="20" t="s">
        <v>365</v>
      </c>
      <c r="D466" s="21" t="s">
        <v>180</v>
      </c>
      <c r="E466" s="22">
        <v>374</v>
      </c>
      <c r="F466" s="11">
        <v>41654</v>
      </c>
      <c r="G466" s="22">
        <v>374</v>
      </c>
      <c r="H466" s="24">
        <f t="shared" si="17"/>
        <v>0</v>
      </c>
      <c r="I466" s="9"/>
    </row>
    <row r="467" spans="1:9" x14ac:dyDescent="0.25">
      <c r="A467" s="19"/>
      <c r="B467" s="20"/>
      <c r="C467" s="20"/>
      <c r="D467" s="21"/>
      <c r="E467" s="22"/>
      <c r="F467" s="11"/>
      <c r="G467" s="22">
        <v>0</v>
      </c>
      <c r="H467" s="24"/>
      <c r="I467" s="9"/>
    </row>
    <row r="468" spans="1:9" ht="15.75" x14ac:dyDescent="0.25">
      <c r="A468" s="19"/>
      <c r="B468" s="20"/>
      <c r="C468" s="20"/>
      <c r="D468" s="21"/>
      <c r="E468" s="22"/>
      <c r="F468" s="103" t="s">
        <v>645</v>
      </c>
      <c r="G468" s="104">
        <f>SUM(G462:G467)</f>
        <v>10305</v>
      </c>
      <c r="H468" s="24"/>
      <c r="I468" s="9"/>
    </row>
    <row r="469" spans="1:9" x14ac:dyDescent="0.25">
      <c r="A469" s="19"/>
      <c r="B469" s="20"/>
      <c r="C469" s="20"/>
      <c r="D469" s="21"/>
      <c r="E469" s="22"/>
      <c r="F469" s="11"/>
      <c r="G469" s="22"/>
      <c r="H469" s="24"/>
      <c r="I469" s="9"/>
    </row>
    <row r="470" spans="1:9" x14ac:dyDescent="0.25">
      <c r="A470" s="7">
        <v>41641</v>
      </c>
      <c r="B470" s="8">
        <v>153</v>
      </c>
      <c r="C470" s="8" t="s">
        <v>0</v>
      </c>
      <c r="D470" s="9" t="s">
        <v>26</v>
      </c>
      <c r="E470" s="10">
        <v>10206.6</v>
      </c>
      <c r="F470" s="11">
        <v>41641</v>
      </c>
      <c r="G470" s="12">
        <v>10206.6</v>
      </c>
      <c r="H470" s="5">
        <f t="shared" ref="H470:H490" si="18">E470-G470</f>
        <v>0</v>
      </c>
      <c r="I470" s="9"/>
    </row>
    <row r="471" spans="1:9" x14ac:dyDescent="0.25">
      <c r="A471" s="19">
        <v>41643</v>
      </c>
      <c r="B471" s="20">
        <v>348</v>
      </c>
      <c r="C471" s="20" t="s">
        <v>0</v>
      </c>
      <c r="D471" s="21" t="s">
        <v>26</v>
      </c>
      <c r="E471" s="22">
        <v>2713</v>
      </c>
      <c r="F471" s="23">
        <v>41643</v>
      </c>
      <c r="G471" s="22">
        <v>2713</v>
      </c>
      <c r="H471" s="24">
        <f t="shared" si="18"/>
        <v>0</v>
      </c>
      <c r="I471" s="21"/>
    </row>
    <row r="472" spans="1:9" x14ac:dyDescent="0.25">
      <c r="A472" s="19">
        <v>41644</v>
      </c>
      <c r="B472" s="20">
        <v>392</v>
      </c>
      <c r="C472" s="20" t="s">
        <v>0</v>
      </c>
      <c r="D472" s="21" t="s">
        <v>26</v>
      </c>
      <c r="E472" s="22">
        <v>5052.5</v>
      </c>
      <c r="F472" s="23">
        <v>41644</v>
      </c>
      <c r="G472" s="22">
        <v>5052.5</v>
      </c>
      <c r="H472" s="24">
        <f t="shared" si="18"/>
        <v>0</v>
      </c>
      <c r="I472" s="21" t="s">
        <v>7</v>
      </c>
    </row>
    <row r="473" spans="1:9" x14ac:dyDescent="0.25">
      <c r="A473" s="19">
        <v>41645</v>
      </c>
      <c r="B473" s="20">
        <v>459</v>
      </c>
      <c r="C473" s="20" t="s">
        <v>0</v>
      </c>
      <c r="D473" s="21" t="s">
        <v>26</v>
      </c>
      <c r="E473" s="22">
        <v>7507.5</v>
      </c>
      <c r="F473" s="23">
        <v>41645</v>
      </c>
      <c r="G473" s="22">
        <v>7507.5</v>
      </c>
      <c r="H473" s="24">
        <f t="shared" si="18"/>
        <v>0</v>
      </c>
      <c r="I473" s="21" t="s">
        <v>196</v>
      </c>
    </row>
    <row r="474" spans="1:9" x14ac:dyDescent="0.25">
      <c r="A474" s="19">
        <v>41648</v>
      </c>
      <c r="B474" s="20">
        <v>695</v>
      </c>
      <c r="C474" s="20" t="s">
        <v>0</v>
      </c>
      <c r="D474" s="29" t="s">
        <v>26</v>
      </c>
      <c r="E474" s="30">
        <v>4426.5</v>
      </c>
      <c r="F474" s="31">
        <v>41648</v>
      </c>
      <c r="G474" s="30">
        <v>4426.5</v>
      </c>
      <c r="H474" s="5">
        <f t="shared" si="18"/>
        <v>0</v>
      </c>
      <c r="I474" s="29" t="s">
        <v>196</v>
      </c>
    </row>
    <row r="475" spans="1:9" x14ac:dyDescent="0.25">
      <c r="A475" s="19">
        <v>41650</v>
      </c>
      <c r="B475" s="20">
        <v>851</v>
      </c>
      <c r="C475" s="20" t="s">
        <v>0</v>
      </c>
      <c r="D475" s="21" t="s">
        <v>26</v>
      </c>
      <c r="E475" s="22">
        <v>10753</v>
      </c>
      <c r="F475" s="55">
        <v>41650</v>
      </c>
      <c r="G475" s="22">
        <v>10753</v>
      </c>
      <c r="H475" s="24">
        <f t="shared" si="18"/>
        <v>0</v>
      </c>
      <c r="I475" s="9"/>
    </row>
    <row r="476" spans="1:9" x14ac:dyDescent="0.25">
      <c r="A476" s="19">
        <v>41651</v>
      </c>
      <c r="B476" s="20">
        <v>924</v>
      </c>
      <c r="C476" s="20" t="s">
        <v>0</v>
      </c>
      <c r="D476" s="21" t="s">
        <v>26</v>
      </c>
      <c r="E476" s="22">
        <v>4805</v>
      </c>
      <c r="F476" s="55">
        <v>41651</v>
      </c>
      <c r="G476" s="22">
        <v>4805</v>
      </c>
      <c r="H476" s="24">
        <f t="shared" si="18"/>
        <v>0</v>
      </c>
      <c r="I476" s="9"/>
    </row>
    <row r="477" spans="1:9" x14ac:dyDescent="0.25">
      <c r="A477" s="19">
        <v>41651</v>
      </c>
      <c r="B477" s="20">
        <v>945</v>
      </c>
      <c r="C477" s="20" t="s">
        <v>0</v>
      </c>
      <c r="D477" s="21" t="s">
        <v>26</v>
      </c>
      <c r="E477" s="22">
        <v>6708</v>
      </c>
      <c r="F477" s="55">
        <v>41651</v>
      </c>
      <c r="G477" s="22">
        <v>6708</v>
      </c>
      <c r="H477" s="24">
        <f t="shared" si="18"/>
        <v>0</v>
      </c>
      <c r="I477" s="9" t="s">
        <v>30</v>
      </c>
    </row>
    <row r="478" spans="1:9" x14ac:dyDescent="0.25">
      <c r="A478" s="19">
        <v>41655</v>
      </c>
      <c r="B478" s="20">
        <v>213</v>
      </c>
      <c r="C478" s="20" t="s">
        <v>365</v>
      </c>
      <c r="D478" s="21" t="s">
        <v>26</v>
      </c>
      <c r="E478" s="22">
        <v>5801</v>
      </c>
      <c r="F478" s="11">
        <v>41655</v>
      </c>
      <c r="G478" s="22">
        <v>5801</v>
      </c>
      <c r="H478" s="24">
        <f t="shared" si="18"/>
        <v>0</v>
      </c>
      <c r="I478" s="9" t="s">
        <v>30</v>
      </c>
    </row>
    <row r="479" spans="1:9" x14ac:dyDescent="0.25">
      <c r="A479" s="19">
        <v>41657</v>
      </c>
      <c r="B479" s="20">
        <v>409</v>
      </c>
      <c r="C479" s="20" t="s">
        <v>365</v>
      </c>
      <c r="D479" s="21" t="s">
        <v>26</v>
      </c>
      <c r="E479" s="22">
        <v>6999.5</v>
      </c>
      <c r="F479" s="11">
        <v>41657</v>
      </c>
      <c r="G479" s="22">
        <v>6999.5</v>
      </c>
      <c r="H479" s="24">
        <f t="shared" si="18"/>
        <v>0</v>
      </c>
      <c r="I479" s="9" t="s">
        <v>57</v>
      </c>
    </row>
    <row r="480" spans="1:9" x14ac:dyDescent="0.25">
      <c r="A480" s="19">
        <v>41659</v>
      </c>
      <c r="B480" s="20">
        <v>521</v>
      </c>
      <c r="C480" s="20" t="s">
        <v>365</v>
      </c>
      <c r="D480" s="21" t="s">
        <v>26</v>
      </c>
      <c r="E480" s="22">
        <v>7532.2</v>
      </c>
      <c r="F480" s="11">
        <v>41659</v>
      </c>
      <c r="G480" s="22">
        <v>7532.2</v>
      </c>
      <c r="H480" s="24">
        <f t="shared" si="18"/>
        <v>0</v>
      </c>
      <c r="I480" s="9" t="s">
        <v>57</v>
      </c>
    </row>
    <row r="481" spans="1:9" x14ac:dyDescent="0.25">
      <c r="A481" s="19">
        <v>41660</v>
      </c>
      <c r="B481" s="20">
        <v>602</v>
      </c>
      <c r="C481" s="20" t="s">
        <v>365</v>
      </c>
      <c r="D481" s="21" t="s">
        <v>26</v>
      </c>
      <c r="E481" s="22">
        <v>4256.3999999999996</v>
      </c>
      <c r="F481" s="15" t="s">
        <v>491</v>
      </c>
      <c r="G481" s="22">
        <v>4256.3999999999996</v>
      </c>
      <c r="H481" s="24">
        <f t="shared" si="18"/>
        <v>0</v>
      </c>
      <c r="I481" s="9" t="s">
        <v>57</v>
      </c>
    </row>
    <row r="482" spans="1:9" x14ac:dyDescent="0.25">
      <c r="A482" s="19">
        <v>41660</v>
      </c>
      <c r="B482" s="20">
        <v>618</v>
      </c>
      <c r="C482" s="20" t="s">
        <v>365</v>
      </c>
      <c r="D482" s="21" t="s">
        <v>26</v>
      </c>
      <c r="E482" s="22">
        <v>626.5</v>
      </c>
      <c r="F482" s="11">
        <v>41662</v>
      </c>
      <c r="G482" s="22">
        <v>626.5</v>
      </c>
      <c r="H482" s="24">
        <f t="shared" si="18"/>
        <v>0</v>
      </c>
      <c r="I482" s="9" t="s">
        <v>57</v>
      </c>
    </row>
    <row r="483" spans="1:9" x14ac:dyDescent="0.25">
      <c r="A483" s="19">
        <v>41664</v>
      </c>
      <c r="B483" s="20">
        <v>942</v>
      </c>
      <c r="C483" s="20" t="s">
        <v>365</v>
      </c>
      <c r="D483" s="21" t="s">
        <v>26</v>
      </c>
      <c r="E483" s="22">
        <v>2623</v>
      </c>
      <c r="F483" s="11">
        <v>41664</v>
      </c>
      <c r="G483" s="22">
        <v>2623</v>
      </c>
      <c r="H483" s="24">
        <f t="shared" si="18"/>
        <v>0</v>
      </c>
      <c r="I483" s="9"/>
    </row>
    <row r="484" spans="1:9" x14ac:dyDescent="0.25">
      <c r="A484" s="19">
        <v>41664</v>
      </c>
      <c r="B484" s="20">
        <v>953</v>
      </c>
      <c r="C484" s="20" t="s">
        <v>365</v>
      </c>
      <c r="D484" s="21" t="s">
        <v>26</v>
      </c>
      <c r="E484" s="22">
        <v>4149</v>
      </c>
      <c r="F484" s="11">
        <v>41664</v>
      </c>
      <c r="G484" s="22">
        <v>4149</v>
      </c>
      <c r="H484" s="24">
        <f t="shared" si="18"/>
        <v>0</v>
      </c>
      <c r="I484" s="9" t="s">
        <v>196</v>
      </c>
    </row>
    <row r="485" spans="1:9" x14ac:dyDescent="0.25">
      <c r="A485" s="19">
        <v>41664</v>
      </c>
      <c r="B485" s="20">
        <v>976</v>
      </c>
      <c r="C485" s="20" t="s">
        <v>365</v>
      </c>
      <c r="D485" s="21" t="s">
        <v>26</v>
      </c>
      <c r="E485" s="22">
        <v>1486.8</v>
      </c>
      <c r="F485" s="11">
        <v>41664</v>
      </c>
      <c r="G485" s="22">
        <v>1486.8</v>
      </c>
      <c r="H485" s="24">
        <f t="shared" si="18"/>
        <v>0</v>
      </c>
      <c r="I485" s="9" t="s">
        <v>57</v>
      </c>
    </row>
    <row r="486" spans="1:9" x14ac:dyDescent="0.25">
      <c r="A486" s="19">
        <v>41666</v>
      </c>
      <c r="B486" s="20">
        <v>60</v>
      </c>
      <c r="C486" s="20" t="s">
        <v>563</v>
      </c>
      <c r="D486" s="21" t="s">
        <v>26</v>
      </c>
      <c r="E486" s="22">
        <v>5159.5</v>
      </c>
      <c r="F486" s="11">
        <v>41666</v>
      </c>
      <c r="G486" s="22">
        <v>5159.5</v>
      </c>
      <c r="H486" s="24">
        <f t="shared" si="18"/>
        <v>0</v>
      </c>
      <c r="I486" s="9"/>
    </row>
    <row r="487" spans="1:9" x14ac:dyDescent="0.25">
      <c r="A487" s="19">
        <v>41667</v>
      </c>
      <c r="B487" s="20">
        <v>127</v>
      </c>
      <c r="C487" s="20" t="s">
        <v>563</v>
      </c>
      <c r="D487" s="21" t="s">
        <v>26</v>
      </c>
      <c r="E487" s="22">
        <v>4305</v>
      </c>
      <c r="F487" s="11">
        <v>41667</v>
      </c>
      <c r="G487" s="22">
        <v>4305</v>
      </c>
      <c r="H487" s="24">
        <f t="shared" si="18"/>
        <v>0</v>
      </c>
      <c r="I487" s="9" t="s">
        <v>57</v>
      </c>
    </row>
    <row r="488" spans="1:9" x14ac:dyDescent="0.25">
      <c r="A488" s="19">
        <v>41667</v>
      </c>
      <c r="B488" s="20">
        <v>157</v>
      </c>
      <c r="C488" s="20" t="s">
        <v>563</v>
      </c>
      <c r="D488" s="21" t="s">
        <v>26</v>
      </c>
      <c r="E488" s="22">
        <v>7196</v>
      </c>
      <c r="F488" s="11">
        <v>41667</v>
      </c>
      <c r="G488" s="22">
        <v>7196</v>
      </c>
      <c r="H488" s="24">
        <f t="shared" si="18"/>
        <v>0</v>
      </c>
      <c r="I488" s="9"/>
    </row>
    <row r="489" spans="1:9" x14ac:dyDescent="0.25">
      <c r="A489" s="19">
        <v>41668</v>
      </c>
      <c r="B489" s="20">
        <v>231</v>
      </c>
      <c r="C489" s="20" t="s">
        <v>563</v>
      </c>
      <c r="D489" s="21" t="s">
        <v>26</v>
      </c>
      <c r="E489" s="22">
        <v>4732</v>
      </c>
      <c r="F489" s="11">
        <v>41668</v>
      </c>
      <c r="G489" s="22">
        <v>4732</v>
      </c>
      <c r="H489" s="24">
        <f t="shared" si="18"/>
        <v>0</v>
      </c>
      <c r="I489" s="9" t="s">
        <v>57</v>
      </c>
    </row>
    <row r="490" spans="1:9" x14ac:dyDescent="0.25">
      <c r="A490" s="19">
        <v>41669</v>
      </c>
      <c r="B490" s="20">
        <v>298</v>
      </c>
      <c r="C490" s="20" t="s">
        <v>563</v>
      </c>
      <c r="D490" s="21" t="s">
        <v>26</v>
      </c>
      <c r="E490" s="22">
        <v>3444</v>
      </c>
      <c r="F490" s="55">
        <v>41670</v>
      </c>
      <c r="G490" s="22">
        <v>3444</v>
      </c>
      <c r="H490" s="24">
        <f t="shared" si="18"/>
        <v>0</v>
      </c>
      <c r="I490" s="9" t="s">
        <v>57</v>
      </c>
    </row>
    <row r="491" spans="1:9" x14ac:dyDescent="0.25">
      <c r="A491" s="19"/>
      <c r="B491" s="20"/>
      <c r="C491" s="20"/>
      <c r="D491" s="21"/>
      <c r="E491" s="22"/>
      <c r="F491" s="55"/>
      <c r="G491" s="22">
        <v>0</v>
      </c>
      <c r="H491" s="24"/>
      <c r="I491" s="9"/>
    </row>
    <row r="492" spans="1:9" ht="15.75" x14ac:dyDescent="0.25">
      <c r="A492" s="19"/>
      <c r="B492" s="20"/>
      <c r="C492" s="20"/>
      <c r="D492" s="21"/>
      <c r="E492" s="22"/>
      <c r="F492" s="103" t="s">
        <v>645</v>
      </c>
      <c r="G492" s="104">
        <f>SUM(G470:G491)</f>
        <v>110483</v>
      </c>
      <c r="H492" s="24"/>
      <c r="I492" s="9"/>
    </row>
    <row r="493" spans="1:9" x14ac:dyDescent="0.25">
      <c r="A493" s="19"/>
      <c r="B493" s="20"/>
      <c r="C493" s="20"/>
      <c r="D493" s="21"/>
      <c r="E493" s="22"/>
      <c r="F493" s="55"/>
      <c r="G493" s="22"/>
      <c r="H493" s="24"/>
      <c r="I493" s="9"/>
    </row>
    <row r="494" spans="1:9" x14ac:dyDescent="0.25">
      <c r="A494" s="19">
        <v>41646</v>
      </c>
      <c r="B494" s="20">
        <v>495</v>
      </c>
      <c r="C494" s="20" t="s">
        <v>0</v>
      </c>
      <c r="D494" s="21" t="s">
        <v>208</v>
      </c>
      <c r="E494" s="22">
        <v>1378.5</v>
      </c>
      <c r="F494" s="23">
        <v>41646</v>
      </c>
      <c r="G494" s="22">
        <v>1378.5</v>
      </c>
      <c r="H494" s="24">
        <f>E494-G494</f>
        <v>0</v>
      </c>
      <c r="I494" s="21" t="s">
        <v>23</v>
      </c>
    </row>
    <row r="495" spans="1:9" x14ac:dyDescent="0.25">
      <c r="A495" s="19">
        <v>41650</v>
      </c>
      <c r="B495" s="20">
        <v>895</v>
      </c>
      <c r="C495" s="20" t="s">
        <v>0</v>
      </c>
      <c r="D495" s="21" t="s">
        <v>208</v>
      </c>
      <c r="E495" s="22">
        <v>1102</v>
      </c>
      <c r="F495" s="11">
        <v>41652</v>
      </c>
      <c r="G495" s="22">
        <v>1102</v>
      </c>
      <c r="H495" s="24">
        <f>E495-G495</f>
        <v>0</v>
      </c>
      <c r="I495" s="9" t="s">
        <v>57</v>
      </c>
    </row>
    <row r="496" spans="1:9" x14ac:dyDescent="0.25">
      <c r="A496" s="19">
        <v>41655</v>
      </c>
      <c r="B496" s="20">
        <v>243</v>
      </c>
      <c r="C496" s="20" t="s">
        <v>365</v>
      </c>
      <c r="D496" s="21" t="s">
        <v>208</v>
      </c>
      <c r="E496" s="22">
        <v>1226.5</v>
      </c>
      <c r="F496" s="11">
        <v>41656</v>
      </c>
      <c r="G496" s="22">
        <v>1226.5</v>
      </c>
      <c r="H496" s="24">
        <f>E496-G496</f>
        <v>0</v>
      </c>
      <c r="I496" s="9" t="s">
        <v>4</v>
      </c>
    </row>
    <row r="497" spans="1:9" ht="15.75" x14ac:dyDescent="0.25">
      <c r="A497" s="19"/>
      <c r="B497" s="20"/>
      <c r="C497" s="20"/>
      <c r="D497" s="21"/>
      <c r="E497" s="22"/>
      <c r="F497" s="103" t="s">
        <v>645</v>
      </c>
      <c r="G497" s="104">
        <f>SUM(G494:G496)</f>
        <v>3707</v>
      </c>
      <c r="H497" s="24"/>
      <c r="I497" s="9"/>
    </row>
    <row r="498" spans="1:9" x14ac:dyDescent="0.25">
      <c r="A498" s="19"/>
      <c r="B498" s="20"/>
      <c r="C498" s="20"/>
      <c r="D498" s="21"/>
      <c r="E498" s="22"/>
      <c r="F498" s="11"/>
      <c r="G498" s="22"/>
      <c r="H498" s="24"/>
      <c r="I498" s="9"/>
    </row>
    <row r="499" spans="1:9" x14ac:dyDescent="0.25">
      <c r="A499" s="19"/>
      <c r="B499" s="20"/>
      <c r="C499" s="20"/>
      <c r="D499" s="21"/>
      <c r="E499" s="22"/>
      <c r="F499" s="11"/>
      <c r="G499" s="22"/>
      <c r="H499" s="24"/>
      <c r="I499" s="9"/>
    </row>
    <row r="500" spans="1:9" x14ac:dyDescent="0.25">
      <c r="A500" s="19">
        <v>41642</v>
      </c>
      <c r="B500" s="20">
        <v>226</v>
      </c>
      <c r="C500" s="8" t="s">
        <v>0</v>
      </c>
      <c r="D500" s="21" t="s">
        <v>91</v>
      </c>
      <c r="E500" s="22">
        <v>8039</v>
      </c>
      <c r="F500" s="25" t="s">
        <v>92</v>
      </c>
      <c r="G500" s="22">
        <v>8039</v>
      </c>
      <c r="H500" s="24">
        <f t="shared" ref="H500:H510" si="19">E500-G500</f>
        <v>0</v>
      </c>
      <c r="I500" s="21" t="s">
        <v>20</v>
      </c>
    </row>
    <row r="501" spans="1:9" x14ac:dyDescent="0.25">
      <c r="A501" s="19">
        <v>41643</v>
      </c>
      <c r="B501" s="20">
        <v>308</v>
      </c>
      <c r="C501" s="20" t="s">
        <v>0</v>
      </c>
      <c r="D501" s="21" t="s">
        <v>91</v>
      </c>
      <c r="E501" s="22">
        <v>19089</v>
      </c>
      <c r="F501" s="25" t="s">
        <v>136</v>
      </c>
      <c r="G501" s="22">
        <v>19089</v>
      </c>
      <c r="H501" s="24">
        <f t="shared" si="19"/>
        <v>0</v>
      </c>
      <c r="I501" s="21" t="s">
        <v>20</v>
      </c>
    </row>
    <row r="502" spans="1:9" x14ac:dyDescent="0.25">
      <c r="A502" s="19">
        <v>41648</v>
      </c>
      <c r="B502" s="20">
        <v>674</v>
      </c>
      <c r="C502" s="20" t="s">
        <v>0</v>
      </c>
      <c r="D502" s="21" t="s">
        <v>91</v>
      </c>
      <c r="E502" s="22">
        <v>18312</v>
      </c>
      <c r="F502" s="25" t="s">
        <v>278</v>
      </c>
      <c r="G502" s="22">
        <v>18312</v>
      </c>
      <c r="H502" s="24">
        <f t="shared" si="19"/>
        <v>0</v>
      </c>
      <c r="I502" s="21" t="s">
        <v>20</v>
      </c>
    </row>
    <row r="503" spans="1:9" x14ac:dyDescent="0.25">
      <c r="A503" s="19">
        <v>41649</v>
      </c>
      <c r="B503" s="20">
        <v>778</v>
      </c>
      <c r="C503" s="20" t="s">
        <v>0</v>
      </c>
      <c r="D503" s="21" t="s">
        <v>91</v>
      </c>
      <c r="E503" s="22">
        <v>23188</v>
      </c>
      <c r="F503" s="25" t="s">
        <v>310</v>
      </c>
      <c r="G503" s="22">
        <v>23188</v>
      </c>
      <c r="H503" s="24">
        <f t="shared" si="19"/>
        <v>0</v>
      </c>
      <c r="I503" s="21" t="s">
        <v>20</v>
      </c>
    </row>
    <row r="504" spans="1:9" x14ac:dyDescent="0.25">
      <c r="A504" s="19">
        <v>41652</v>
      </c>
      <c r="B504" s="20">
        <v>46</v>
      </c>
      <c r="C504" s="20" t="s">
        <v>365</v>
      </c>
      <c r="D504" s="21" t="s">
        <v>91</v>
      </c>
      <c r="E504" s="22">
        <v>27847.5</v>
      </c>
      <c r="F504" s="25" t="s">
        <v>377</v>
      </c>
      <c r="G504" s="22">
        <v>27847.5</v>
      </c>
      <c r="H504" s="24">
        <f t="shared" si="19"/>
        <v>0</v>
      </c>
      <c r="I504" s="21" t="s">
        <v>20</v>
      </c>
    </row>
    <row r="505" spans="1:9" x14ac:dyDescent="0.25">
      <c r="A505" s="19">
        <v>41656</v>
      </c>
      <c r="B505" s="20">
        <v>350</v>
      </c>
      <c r="C505" s="20" t="s">
        <v>365</v>
      </c>
      <c r="D505" s="21" t="s">
        <v>91</v>
      </c>
      <c r="E505" s="22">
        <v>37102</v>
      </c>
      <c r="F505" s="16" t="s">
        <v>447</v>
      </c>
      <c r="G505" s="28">
        <v>37102</v>
      </c>
      <c r="H505" s="24">
        <f t="shared" si="19"/>
        <v>0</v>
      </c>
      <c r="I505" s="9" t="s">
        <v>20</v>
      </c>
    </row>
    <row r="506" spans="1:9" x14ac:dyDescent="0.25">
      <c r="A506" s="19">
        <v>41659</v>
      </c>
      <c r="B506" s="20">
        <v>540</v>
      </c>
      <c r="C506" s="20" t="s">
        <v>365</v>
      </c>
      <c r="D506" s="21" t="s">
        <v>91</v>
      </c>
      <c r="E506" s="22">
        <v>30386.799999999999</v>
      </c>
      <c r="F506" s="65" t="s">
        <v>476</v>
      </c>
      <c r="G506" s="28">
        <v>30386.799999999999</v>
      </c>
      <c r="H506" s="24">
        <f t="shared" si="19"/>
        <v>0</v>
      </c>
      <c r="I506" s="9" t="s">
        <v>20</v>
      </c>
    </row>
    <row r="507" spans="1:9" x14ac:dyDescent="0.25">
      <c r="A507" s="19">
        <v>41664</v>
      </c>
      <c r="B507" s="20">
        <v>908</v>
      </c>
      <c r="C507" s="20" t="s">
        <v>365</v>
      </c>
      <c r="D507" s="21" t="s">
        <v>91</v>
      </c>
      <c r="E507" s="22">
        <v>41849.5</v>
      </c>
      <c r="F507" s="16" t="s">
        <v>546</v>
      </c>
      <c r="G507" s="22">
        <v>41849.5</v>
      </c>
      <c r="H507" s="24">
        <f t="shared" si="19"/>
        <v>0</v>
      </c>
      <c r="I507" s="9" t="s">
        <v>20</v>
      </c>
    </row>
    <row r="508" spans="1:9" x14ac:dyDescent="0.25">
      <c r="A508" s="19">
        <v>41666</v>
      </c>
      <c r="B508" s="20">
        <v>109</v>
      </c>
      <c r="C508" s="20" t="s">
        <v>563</v>
      </c>
      <c r="D508" s="21" t="s">
        <v>91</v>
      </c>
      <c r="E508" s="22">
        <v>29826</v>
      </c>
      <c r="F508" s="16" t="s">
        <v>575</v>
      </c>
      <c r="G508" s="28">
        <v>29826</v>
      </c>
      <c r="H508" s="24">
        <f t="shared" si="19"/>
        <v>0</v>
      </c>
      <c r="I508" s="9" t="s">
        <v>20</v>
      </c>
    </row>
    <row r="509" spans="1:9" x14ac:dyDescent="0.25">
      <c r="A509" s="19">
        <v>41670</v>
      </c>
      <c r="B509" s="20">
        <v>437</v>
      </c>
      <c r="C509" s="20" t="s">
        <v>563</v>
      </c>
      <c r="D509" s="21" t="s">
        <v>91</v>
      </c>
      <c r="E509" s="22">
        <v>46443.5</v>
      </c>
      <c r="F509" s="16" t="s">
        <v>640</v>
      </c>
      <c r="G509" s="28">
        <v>46443.5</v>
      </c>
      <c r="H509" s="24">
        <f t="shared" si="19"/>
        <v>0</v>
      </c>
      <c r="I509" s="9" t="s">
        <v>20</v>
      </c>
    </row>
    <row r="510" spans="1:9" x14ac:dyDescent="0.25">
      <c r="A510" s="19">
        <v>41646</v>
      </c>
      <c r="B510" s="20">
        <v>512</v>
      </c>
      <c r="C510" s="20" t="s">
        <v>0</v>
      </c>
      <c r="D510" s="21" t="s">
        <v>219</v>
      </c>
      <c r="E510" s="22">
        <v>10664</v>
      </c>
      <c r="F510" s="25" t="s">
        <v>220</v>
      </c>
      <c r="G510" s="22">
        <v>10664</v>
      </c>
      <c r="H510" s="24">
        <f t="shared" si="19"/>
        <v>0</v>
      </c>
      <c r="I510" s="21" t="s">
        <v>20</v>
      </c>
    </row>
    <row r="511" spans="1:9" ht="15.75" x14ac:dyDescent="0.25">
      <c r="A511" s="19"/>
      <c r="B511" s="20"/>
      <c r="C511" s="20"/>
      <c r="D511" s="21"/>
      <c r="E511" s="22"/>
      <c r="F511" s="110" t="s">
        <v>645</v>
      </c>
      <c r="G511" s="104">
        <f>SUM(G500:G510)</f>
        <v>292747.3</v>
      </c>
      <c r="H511" s="24"/>
      <c r="I511" s="21"/>
    </row>
    <row r="512" spans="1:9" x14ac:dyDescent="0.25">
      <c r="A512" s="19"/>
      <c r="B512" s="20"/>
      <c r="C512" s="20"/>
      <c r="D512" s="21"/>
      <c r="E512" s="22"/>
      <c r="F512" s="25"/>
      <c r="G512" s="22"/>
      <c r="H512" s="24"/>
      <c r="I512" s="21"/>
    </row>
    <row r="513" spans="1:9" x14ac:dyDescent="0.25">
      <c r="A513" s="7">
        <v>41641</v>
      </c>
      <c r="B513" s="8">
        <v>182</v>
      </c>
      <c r="C513" s="8" t="s">
        <v>0</v>
      </c>
      <c r="D513" s="9" t="s">
        <v>55</v>
      </c>
      <c r="E513" s="10">
        <v>2091</v>
      </c>
      <c r="F513" s="11">
        <v>41641</v>
      </c>
      <c r="G513" s="12">
        <v>2091</v>
      </c>
      <c r="H513" s="5">
        <f t="shared" ref="H513:H519" si="20">E513-G513</f>
        <v>0</v>
      </c>
      <c r="I513" s="9" t="s">
        <v>14</v>
      </c>
    </row>
    <row r="514" spans="1:9" x14ac:dyDescent="0.25">
      <c r="A514" s="19">
        <v>41647</v>
      </c>
      <c r="B514" s="20">
        <v>604</v>
      </c>
      <c r="C514" s="20" t="s">
        <v>0</v>
      </c>
      <c r="D514" s="29" t="s">
        <v>55</v>
      </c>
      <c r="E514" s="30">
        <v>2738.5</v>
      </c>
      <c r="F514" s="31">
        <v>41647</v>
      </c>
      <c r="G514" s="30">
        <v>2738.5</v>
      </c>
      <c r="H514" s="45">
        <f t="shared" si="20"/>
        <v>0</v>
      </c>
      <c r="I514" s="42" t="s">
        <v>14</v>
      </c>
    </row>
    <row r="515" spans="1:9" x14ac:dyDescent="0.25">
      <c r="A515" s="19">
        <v>41651</v>
      </c>
      <c r="B515" s="20">
        <v>922</v>
      </c>
      <c r="C515" s="20" t="s">
        <v>0</v>
      </c>
      <c r="D515" s="21" t="s">
        <v>55</v>
      </c>
      <c r="E515" s="22">
        <v>1809.5</v>
      </c>
      <c r="F515" s="11">
        <v>41652</v>
      </c>
      <c r="G515" s="22">
        <v>1809.5</v>
      </c>
      <c r="H515" s="24">
        <f t="shared" si="20"/>
        <v>0</v>
      </c>
      <c r="I515" s="9" t="s">
        <v>14</v>
      </c>
    </row>
    <row r="516" spans="1:9" x14ac:dyDescent="0.25">
      <c r="A516" s="19">
        <v>41655</v>
      </c>
      <c r="B516" s="20">
        <v>177</v>
      </c>
      <c r="C516" s="20" t="s">
        <v>365</v>
      </c>
      <c r="D516" s="21" t="s">
        <v>55</v>
      </c>
      <c r="E516" s="22">
        <v>2092.5</v>
      </c>
      <c r="F516" s="11">
        <v>41655</v>
      </c>
      <c r="G516" s="22">
        <v>2092.5</v>
      </c>
      <c r="H516" s="24">
        <f t="shared" si="20"/>
        <v>0</v>
      </c>
      <c r="I516" s="9" t="s">
        <v>14</v>
      </c>
    </row>
    <row r="517" spans="1:9" x14ac:dyDescent="0.25">
      <c r="A517" s="19">
        <v>41657</v>
      </c>
      <c r="B517" s="20">
        <v>436</v>
      </c>
      <c r="C517" s="20" t="s">
        <v>365</v>
      </c>
      <c r="D517" s="21" t="s">
        <v>55</v>
      </c>
      <c r="E517" s="22">
        <v>2355.6</v>
      </c>
      <c r="F517" s="11">
        <v>41659</v>
      </c>
      <c r="G517" s="22">
        <v>2355.6</v>
      </c>
      <c r="H517" s="24">
        <f t="shared" si="20"/>
        <v>0</v>
      </c>
      <c r="I517" s="9" t="s">
        <v>14</v>
      </c>
    </row>
    <row r="518" spans="1:9" x14ac:dyDescent="0.25">
      <c r="A518" s="19">
        <v>41662</v>
      </c>
      <c r="B518" s="20">
        <v>733</v>
      </c>
      <c r="C518" s="20" t="s">
        <v>365</v>
      </c>
      <c r="D518" s="21" t="s">
        <v>55</v>
      </c>
      <c r="E518" s="22">
        <v>2368</v>
      </c>
      <c r="F518" s="37">
        <v>41662</v>
      </c>
      <c r="G518" s="22">
        <v>2368</v>
      </c>
      <c r="H518" s="24">
        <f t="shared" si="20"/>
        <v>0</v>
      </c>
      <c r="I518" s="35" t="s">
        <v>14</v>
      </c>
    </row>
    <row r="519" spans="1:9" x14ac:dyDescent="0.25">
      <c r="A519" s="19">
        <v>41665</v>
      </c>
      <c r="B519" s="20">
        <v>4</v>
      </c>
      <c r="C519" s="20" t="s">
        <v>563</v>
      </c>
      <c r="D519" s="21" t="s">
        <v>55</v>
      </c>
      <c r="E519" s="22">
        <v>1675</v>
      </c>
      <c r="F519" s="11">
        <v>41666</v>
      </c>
      <c r="G519" s="22">
        <v>1675</v>
      </c>
      <c r="H519" s="24">
        <f t="shared" si="20"/>
        <v>0</v>
      </c>
      <c r="I519" s="9" t="s">
        <v>14</v>
      </c>
    </row>
    <row r="520" spans="1:9" ht="15.75" x14ac:dyDescent="0.25">
      <c r="A520" s="19"/>
      <c r="B520" s="20"/>
      <c r="C520" s="20"/>
      <c r="D520" s="21"/>
      <c r="E520" s="22"/>
      <c r="F520" s="103" t="s">
        <v>645</v>
      </c>
      <c r="G520" s="104">
        <f>SUM(G513:G519)</f>
        <v>15130.1</v>
      </c>
      <c r="H520" s="24"/>
      <c r="I520" s="9"/>
    </row>
    <row r="521" spans="1:9" x14ac:dyDescent="0.25">
      <c r="A521" s="19"/>
      <c r="B521" s="20"/>
      <c r="C521" s="20"/>
      <c r="D521" s="21"/>
      <c r="E521" s="22"/>
      <c r="F521" s="11"/>
      <c r="G521" s="22"/>
      <c r="H521" s="24"/>
      <c r="I521" s="9"/>
    </row>
    <row r="522" spans="1:9" x14ac:dyDescent="0.25">
      <c r="A522" s="19">
        <v>41655</v>
      </c>
      <c r="B522" s="20">
        <v>249</v>
      </c>
      <c r="C522" s="20" t="s">
        <v>365</v>
      </c>
      <c r="D522" s="21" t="s">
        <v>420</v>
      </c>
      <c r="E522" s="22">
        <v>1609.5</v>
      </c>
      <c r="F522" s="11">
        <v>41660</v>
      </c>
      <c r="G522" s="22">
        <v>1609.5</v>
      </c>
      <c r="H522" s="24">
        <f t="shared" ref="H522:H529" si="21">E522-G522</f>
        <v>0</v>
      </c>
      <c r="I522" s="9"/>
    </row>
    <row r="523" spans="1:9" x14ac:dyDescent="0.25">
      <c r="A523" s="19">
        <v>41656</v>
      </c>
      <c r="B523" s="20">
        <v>317</v>
      </c>
      <c r="C523" s="20" t="s">
        <v>365</v>
      </c>
      <c r="D523" s="21" t="s">
        <v>420</v>
      </c>
      <c r="E523" s="22">
        <v>2402</v>
      </c>
      <c r="F523" s="11">
        <v>41660</v>
      </c>
      <c r="G523" s="22">
        <v>2402</v>
      </c>
      <c r="H523" s="24">
        <f t="shared" si="21"/>
        <v>0</v>
      </c>
      <c r="I523" s="9" t="s">
        <v>57</v>
      </c>
    </row>
    <row r="524" spans="1:9" x14ac:dyDescent="0.25">
      <c r="A524" s="19">
        <v>41659</v>
      </c>
      <c r="B524" s="20">
        <v>562</v>
      </c>
      <c r="C524" s="20" t="s">
        <v>365</v>
      </c>
      <c r="D524" s="21" t="s">
        <v>420</v>
      </c>
      <c r="E524" s="22">
        <v>1562</v>
      </c>
      <c r="F524" s="11">
        <v>41660</v>
      </c>
      <c r="G524" s="22">
        <v>1562</v>
      </c>
      <c r="H524" s="24">
        <f t="shared" si="21"/>
        <v>0</v>
      </c>
      <c r="I524" s="9"/>
    </row>
    <row r="525" spans="1:9" x14ac:dyDescent="0.25">
      <c r="A525" s="19">
        <v>41660</v>
      </c>
      <c r="B525" s="20">
        <v>606</v>
      </c>
      <c r="C525" s="20" t="s">
        <v>365</v>
      </c>
      <c r="D525" s="21" t="s">
        <v>420</v>
      </c>
      <c r="E525" s="22">
        <v>2939</v>
      </c>
      <c r="F525" s="11">
        <v>41668</v>
      </c>
      <c r="G525" s="22">
        <v>2939</v>
      </c>
      <c r="H525" s="24">
        <f t="shared" si="21"/>
        <v>0</v>
      </c>
      <c r="I525" s="9" t="s">
        <v>20</v>
      </c>
    </row>
    <row r="526" spans="1:9" x14ac:dyDescent="0.25">
      <c r="A526" s="19">
        <v>41662</v>
      </c>
      <c r="B526" s="20">
        <v>785</v>
      </c>
      <c r="C526" s="20" t="s">
        <v>365</v>
      </c>
      <c r="D526" s="21" t="s">
        <v>420</v>
      </c>
      <c r="E526" s="22">
        <v>1489</v>
      </c>
      <c r="F526" s="37">
        <v>41668</v>
      </c>
      <c r="G526" s="22">
        <v>1489</v>
      </c>
      <c r="H526" s="24">
        <f t="shared" si="21"/>
        <v>0</v>
      </c>
      <c r="I526" s="35" t="s">
        <v>7</v>
      </c>
    </row>
    <row r="527" spans="1:9" x14ac:dyDescent="0.25">
      <c r="A527" s="19">
        <v>41663</v>
      </c>
      <c r="B527" s="20">
        <v>867</v>
      </c>
      <c r="C527" s="20" t="s">
        <v>365</v>
      </c>
      <c r="D527" s="21" t="s">
        <v>420</v>
      </c>
      <c r="E527" s="22">
        <v>2999</v>
      </c>
      <c r="F527" s="11">
        <v>41668</v>
      </c>
      <c r="G527" s="22">
        <v>2999</v>
      </c>
      <c r="H527" s="24">
        <f t="shared" si="21"/>
        <v>0</v>
      </c>
      <c r="I527" s="9" t="s">
        <v>7</v>
      </c>
    </row>
    <row r="528" spans="1:9" x14ac:dyDescent="0.25">
      <c r="A528" s="19">
        <v>41666</v>
      </c>
      <c r="B528" s="20">
        <v>105</v>
      </c>
      <c r="C528" s="20" t="s">
        <v>563</v>
      </c>
      <c r="D528" s="21" t="s">
        <v>420</v>
      </c>
      <c r="E528" s="22">
        <v>1080</v>
      </c>
      <c r="F528" s="11">
        <v>41666</v>
      </c>
      <c r="G528" s="22">
        <v>1080</v>
      </c>
      <c r="H528" s="24">
        <f t="shared" si="21"/>
        <v>0</v>
      </c>
      <c r="I528" s="9"/>
    </row>
    <row r="529" spans="1:9" x14ac:dyDescent="0.25">
      <c r="A529" s="19">
        <v>41670</v>
      </c>
      <c r="B529" s="20">
        <v>413</v>
      </c>
      <c r="C529" s="20" t="s">
        <v>563</v>
      </c>
      <c r="D529" s="21" t="s">
        <v>420</v>
      </c>
      <c r="E529" s="22">
        <v>449</v>
      </c>
      <c r="F529" s="11">
        <v>41670</v>
      </c>
      <c r="G529" s="22">
        <v>449</v>
      </c>
      <c r="H529" s="24">
        <f t="shared" si="21"/>
        <v>0</v>
      </c>
      <c r="I529" s="9"/>
    </row>
    <row r="530" spans="1:9" ht="15.75" x14ac:dyDescent="0.25">
      <c r="A530" s="19"/>
      <c r="B530" s="20"/>
      <c r="C530" s="20"/>
      <c r="D530" s="21"/>
      <c r="E530" s="22"/>
      <c r="F530" s="103" t="s">
        <v>645</v>
      </c>
      <c r="G530" s="104">
        <f>SUM(G522:G529)</f>
        <v>14529.5</v>
      </c>
      <c r="H530" s="24"/>
      <c r="I530" s="9"/>
    </row>
    <row r="531" spans="1:9" x14ac:dyDescent="0.25">
      <c r="A531" s="19"/>
      <c r="B531" s="20"/>
      <c r="C531" s="20"/>
      <c r="D531" s="21"/>
      <c r="E531" s="22"/>
      <c r="F531" s="11"/>
      <c r="G531" s="22"/>
      <c r="H531" s="24"/>
      <c r="I531" s="9"/>
    </row>
    <row r="532" spans="1:9" x14ac:dyDescent="0.25">
      <c r="A532" s="19">
        <v>41665</v>
      </c>
      <c r="B532" s="20">
        <v>3</v>
      </c>
      <c r="C532" s="20" t="s">
        <v>563</v>
      </c>
      <c r="D532" s="21" t="s">
        <v>564</v>
      </c>
      <c r="E532" s="22">
        <v>8416</v>
      </c>
      <c r="F532" s="11">
        <v>41665</v>
      </c>
      <c r="G532" s="22">
        <v>8416</v>
      </c>
      <c r="H532" s="24">
        <f t="shared" ref="H532:H538" si="22">E532-G532</f>
        <v>0</v>
      </c>
      <c r="I532" s="9"/>
    </row>
    <row r="533" spans="1:9" x14ac:dyDescent="0.25">
      <c r="A533" s="19">
        <v>41665</v>
      </c>
      <c r="B533" s="20">
        <v>44</v>
      </c>
      <c r="C533" s="20" t="s">
        <v>563</v>
      </c>
      <c r="D533" s="21" t="s">
        <v>564</v>
      </c>
      <c r="E533" s="22">
        <v>4963.5</v>
      </c>
      <c r="F533" s="16">
        <v>41675</v>
      </c>
      <c r="G533" s="28">
        <v>4963.5</v>
      </c>
      <c r="H533" s="24">
        <f t="shared" si="22"/>
        <v>0</v>
      </c>
      <c r="I533" s="9"/>
    </row>
    <row r="534" spans="1:9" x14ac:dyDescent="0.25">
      <c r="A534" s="19">
        <v>41662</v>
      </c>
      <c r="B534" s="20">
        <v>737</v>
      </c>
      <c r="C534" s="20" t="s">
        <v>365</v>
      </c>
      <c r="D534" s="21" t="s">
        <v>515</v>
      </c>
      <c r="E534" s="22">
        <v>10176</v>
      </c>
      <c r="F534" s="37">
        <v>41662</v>
      </c>
      <c r="G534" s="22">
        <v>10176</v>
      </c>
      <c r="H534" s="24">
        <f t="shared" si="22"/>
        <v>0</v>
      </c>
      <c r="I534" s="35"/>
    </row>
    <row r="535" spans="1:9" x14ac:dyDescent="0.25">
      <c r="A535" s="19">
        <v>41649</v>
      </c>
      <c r="B535" s="20">
        <v>747</v>
      </c>
      <c r="C535" s="20" t="s">
        <v>0</v>
      </c>
      <c r="D535" s="21" t="s">
        <v>305</v>
      </c>
      <c r="E535" s="22">
        <v>4857.5</v>
      </c>
      <c r="F535" s="23">
        <v>41652</v>
      </c>
      <c r="G535" s="22">
        <v>4857.5</v>
      </c>
      <c r="H535" s="24">
        <f t="shared" si="22"/>
        <v>0</v>
      </c>
      <c r="I535" s="21" t="s">
        <v>14</v>
      </c>
    </row>
    <row r="536" spans="1:9" x14ac:dyDescent="0.25">
      <c r="A536" s="19">
        <v>41656</v>
      </c>
      <c r="B536" s="20">
        <v>347</v>
      </c>
      <c r="C536" s="20" t="s">
        <v>365</v>
      </c>
      <c r="D536" s="21" t="s">
        <v>446</v>
      </c>
      <c r="E536" s="22">
        <v>2281.5</v>
      </c>
      <c r="F536" s="11">
        <v>41657</v>
      </c>
      <c r="G536" s="22">
        <v>2281.5</v>
      </c>
      <c r="H536" s="24">
        <f t="shared" si="22"/>
        <v>0</v>
      </c>
      <c r="I536" s="9"/>
    </row>
    <row r="537" spans="1:9" x14ac:dyDescent="0.25">
      <c r="A537" s="19">
        <v>41662</v>
      </c>
      <c r="B537" s="20">
        <v>774</v>
      </c>
      <c r="C537" s="20" t="s">
        <v>365</v>
      </c>
      <c r="D537" s="21" t="s">
        <v>446</v>
      </c>
      <c r="E537" s="22">
        <v>6335</v>
      </c>
      <c r="F537" s="37">
        <v>41664</v>
      </c>
      <c r="G537" s="22">
        <v>6335</v>
      </c>
      <c r="H537" s="24">
        <f t="shared" si="22"/>
        <v>0</v>
      </c>
      <c r="I537" s="35" t="s">
        <v>14</v>
      </c>
    </row>
    <row r="538" spans="1:9" x14ac:dyDescent="0.25">
      <c r="A538" s="19">
        <v>41663</v>
      </c>
      <c r="B538" s="20">
        <v>896</v>
      </c>
      <c r="C538" s="20" t="s">
        <v>365</v>
      </c>
      <c r="D538" s="21" t="s">
        <v>446</v>
      </c>
      <c r="E538" s="22">
        <v>2839</v>
      </c>
      <c r="F538" s="11">
        <v>41664</v>
      </c>
      <c r="G538" s="22">
        <v>2839</v>
      </c>
      <c r="H538" s="24">
        <f t="shared" si="22"/>
        <v>0</v>
      </c>
      <c r="I538" s="9"/>
    </row>
    <row r="539" spans="1:9" ht="15.75" x14ac:dyDescent="0.25">
      <c r="A539" s="19"/>
      <c r="B539" s="20"/>
      <c r="C539" s="20"/>
      <c r="D539" s="21"/>
      <c r="E539" s="22"/>
      <c r="F539" s="103" t="s">
        <v>645</v>
      </c>
      <c r="G539" s="104">
        <f>SUM(G532:G538)</f>
        <v>39868.5</v>
      </c>
      <c r="H539" s="24"/>
      <c r="I539" s="9"/>
    </row>
    <row r="540" spans="1:9" x14ac:dyDescent="0.25">
      <c r="A540" s="19"/>
      <c r="B540" s="20"/>
      <c r="C540" s="20"/>
      <c r="D540" s="21"/>
      <c r="E540" s="22"/>
      <c r="F540" s="11"/>
      <c r="G540" s="22"/>
      <c r="H540" s="24"/>
      <c r="I540" s="9"/>
    </row>
    <row r="541" spans="1:9" x14ac:dyDescent="0.25">
      <c r="A541" s="19">
        <v>41643</v>
      </c>
      <c r="B541" s="20">
        <v>371</v>
      </c>
      <c r="C541" s="20" t="s">
        <v>0</v>
      </c>
      <c r="D541" s="35" t="s">
        <v>168</v>
      </c>
      <c r="E541" s="36">
        <v>3857.5</v>
      </c>
      <c r="F541" s="37">
        <v>41652</v>
      </c>
      <c r="G541" s="36">
        <v>3857.5</v>
      </c>
      <c r="H541" s="38">
        <f t="shared" ref="H541:H553" si="23">E541-G541</f>
        <v>0</v>
      </c>
      <c r="I541" s="35" t="s">
        <v>14</v>
      </c>
    </row>
    <row r="542" spans="1:9" x14ac:dyDescent="0.25">
      <c r="A542" s="19">
        <v>41644</v>
      </c>
      <c r="B542" s="20">
        <v>402</v>
      </c>
      <c r="C542" s="20" t="s">
        <v>0</v>
      </c>
      <c r="D542" s="21" t="s">
        <v>168</v>
      </c>
      <c r="E542" s="22">
        <v>1122.5</v>
      </c>
      <c r="F542" s="23">
        <v>41652</v>
      </c>
      <c r="G542" s="22">
        <v>1122.5</v>
      </c>
      <c r="H542" s="24">
        <f t="shared" si="23"/>
        <v>0</v>
      </c>
      <c r="I542" s="21"/>
    </row>
    <row r="543" spans="1:9" x14ac:dyDescent="0.25">
      <c r="A543" s="19">
        <v>41647</v>
      </c>
      <c r="B543" s="20">
        <v>658</v>
      </c>
      <c r="C543" s="20" t="s">
        <v>0</v>
      </c>
      <c r="D543" s="21" t="s">
        <v>168</v>
      </c>
      <c r="E543" s="22">
        <v>2801</v>
      </c>
      <c r="F543" s="23">
        <v>41652</v>
      </c>
      <c r="G543" s="22">
        <v>2801</v>
      </c>
      <c r="H543" s="24">
        <f t="shared" si="23"/>
        <v>0</v>
      </c>
      <c r="I543" s="21"/>
    </row>
    <row r="544" spans="1:9" x14ac:dyDescent="0.25">
      <c r="A544" s="19">
        <v>41650</v>
      </c>
      <c r="B544" s="20">
        <v>834</v>
      </c>
      <c r="C544" s="20" t="s">
        <v>0</v>
      </c>
      <c r="D544" s="21" t="s">
        <v>168</v>
      </c>
      <c r="E544" s="22">
        <v>2216</v>
      </c>
      <c r="F544" s="11">
        <v>41653</v>
      </c>
      <c r="G544" s="22">
        <v>2216</v>
      </c>
      <c r="H544" s="24">
        <f t="shared" si="23"/>
        <v>0</v>
      </c>
      <c r="I544" s="21" t="s">
        <v>14</v>
      </c>
    </row>
    <row r="545" spans="1:9" x14ac:dyDescent="0.25">
      <c r="A545" s="19">
        <v>41650</v>
      </c>
      <c r="B545" s="20">
        <v>885</v>
      </c>
      <c r="C545" s="20" t="s">
        <v>0</v>
      </c>
      <c r="D545" s="21" t="s">
        <v>168</v>
      </c>
      <c r="E545" s="22">
        <v>5796</v>
      </c>
      <c r="F545" s="11">
        <v>41653</v>
      </c>
      <c r="G545" s="22">
        <v>5796</v>
      </c>
      <c r="H545" s="24">
        <f t="shared" si="23"/>
        <v>0</v>
      </c>
      <c r="I545" s="9"/>
    </row>
    <row r="546" spans="1:9" x14ac:dyDescent="0.25">
      <c r="A546" s="19">
        <v>41651</v>
      </c>
      <c r="B546" s="20">
        <v>956</v>
      </c>
      <c r="C546" s="20" t="s">
        <v>0</v>
      </c>
      <c r="D546" s="21" t="s">
        <v>168</v>
      </c>
      <c r="E546" s="22">
        <v>13191</v>
      </c>
      <c r="F546" s="11">
        <v>41653</v>
      </c>
      <c r="G546" s="22">
        <v>13191</v>
      </c>
      <c r="H546" s="24">
        <f t="shared" si="23"/>
        <v>0</v>
      </c>
      <c r="I546" s="9"/>
    </row>
    <row r="547" spans="1:9" x14ac:dyDescent="0.25">
      <c r="A547" s="19">
        <v>41651</v>
      </c>
      <c r="B547" s="20">
        <v>964</v>
      </c>
      <c r="C547" s="20" t="s">
        <v>0</v>
      </c>
      <c r="D547" s="21" t="s">
        <v>168</v>
      </c>
      <c r="E547" s="22">
        <v>6924</v>
      </c>
      <c r="F547" s="11">
        <v>41653</v>
      </c>
      <c r="G547" s="22">
        <v>6924</v>
      </c>
      <c r="H547" s="24">
        <f t="shared" si="23"/>
        <v>0</v>
      </c>
      <c r="I547" s="9"/>
    </row>
    <row r="548" spans="1:9" x14ac:dyDescent="0.25">
      <c r="A548" s="19">
        <v>41652</v>
      </c>
      <c r="B548" s="20">
        <v>11</v>
      </c>
      <c r="C548" s="20" t="s">
        <v>365</v>
      </c>
      <c r="D548" s="21" t="s">
        <v>168</v>
      </c>
      <c r="E548" s="22">
        <v>3625</v>
      </c>
      <c r="F548" s="23">
        <v>41654</v>
      </c>
      <c r="G548" s="22">
        <v>3625</v>
      </c>
      <c r="H548" s="24">
        <f t="shared" si="23"/>
        <v>0</v>
      </c>
      <c r="I548" s="21"/>
    </row>
    <row r="549" spans="1:9" x14ac:dyDescent="0.25">
      <c r="A549" s="19">
        <v>41652</v>
      </c>
      <c r="B549" s="20">
        <v>44</v>
      </c>
      <c r="C549" s="20" t="s">
        <v>365</v>
      </c>
      <c r="D549" s="21" t="s">
        <v>168</v>
      </c>
      <c r="E549" s="22">
        <v>3689.2</v>
      </c>
      <c r="F549" s="23">
        <v>41653</v>
      </c>
      <c r="G549" s="22">
        <v>3689.2</v>
      </c>
      <c r="H549" s="24">
        <f t="shared" si="23"/>
        <v>0</v>
      </c>
      <c r="I549" s="21"/>
    </row>
    <row r="550" spans="1:9" x14ac:dyDescent="0.25">
      <c r="A550" s="19">
        <v>41655</v>
      </c>
      <c r="B550" s="20">
        <v>230</v>
      </c>
      <c r="C550" s="20" t="s">
        <v>365</v>
      </c>
      <c r="D550" s="21" t="s">
        <v>168</v>
      </c>
      <c r="E550" s="22">
        <v>1755</v>
      </c>
      <c r="F550" s="11">
        <v>41657</v>
      </c>
      <c r="G550" s="22">
        <v>1755</v>
      </c>
      <c r="H550" s="24">
        <f t="shared" si="23"/>
        <v>0</v>
      </c>
      <c r="I550" s="9"/>
    </row>
    <row r="551" spans="1:9" x14ac:dyDescent="0.25">
      <c r="A551" s="19">
        <v>41658</v>
      </c>
      <c r="B551" s="20">
        <v>491</v>
      </c>
      <c r="C551" s="20" t="s">
        <v>365</v>
      </c>
      <c r="D551" s="21" t="s">
        <v>168</v>
      </c>
      <c r="E551" s="22">
        <v>2088</v>
      </c>
      <c r="F551" s="11">
        <v>41660</v>
      </c>
      <c r="G551" s="22">
        <v>2088</v>
      </c>
      <c r="H551" s="24">
        <f t="shared" si="23"/>
        <v>0</v>
      </c>
      <c r="I551" s="9"/>
    </row>
    <row r="552" spans="1:9" ht="21.75" customHeight="1" x14ac:dyDescent="0.25">
      <c r="A552" s="19">
        <v>41659</v>
      </c>
      <c r="B552" s="20">
        <v>543</v>
      </c>
      <c r="C552" s="20" t="s">
        <v>365</v>
      </c>
      <c r="D552" s="21" t="s">
        <v>168</v>
      </c>
      <c r="E552" s="22">
        <v>6199</v>
      </c>
      <c r="F552" s="71" t="s">
        <v>478</v>
      </c>
      <c r="G552" s="22">
        <v>6199</v>
      </c>
      <c r="H552" s="24">
        <f t="shared" si="23"/>
        <v>0</v>
      </c>
      <c r="I552" s="9" t="s">
        <v>14</v>
      </c>
    </row>
    <row r="553" spans="1:9" x14ac:dyDescent="0.25">
      <c r="A553" s="19">
        <v>41666</v>
      </c>
      <c r="B553" s="20">
        <v>88</v>
      </c>
      <c r="C553" s="20" t="s">
        <v>563</v>
      </c>
      <c r="D553" s="21" t="s">
        <v>168</v>
      </c>
      <c r="E553" s="22">
        <v>8218.7999999999993</v>
      </c>
      <c r="F553" s="11">
        <v>41666</v>
      </c>
      <c r="G553" s="22">
        <v>8218.8009999999995</v>
      </c>
      <c r="H553" s="24">
        <f t="shared" si="23"/>
        <v>-1.0000000002037268E-3</v>
      </c>
      <c r="I553" s="9" t="s">
        <v>14</v>
      </c>
    </row>
    <row r="554" spans="1:9" ht="15.75" x14ac:dyDescent="0.25">
      <c r="A554" s="19"/>
      <c r="B554" s="20"/>
      <c r="C554" s="20"/>
      <c r="D554" s="21"/>
      <c r="E554" s="22"/>
      <c r="F554" s="103" t="s">
        <v>645</v>
      </c>
      <c r="G554" s="104">
        <f>SUM(G541:G553)</f>
        <v>61483.000999999997</v>
      </c>
      <c r="H554" s="24"/>
      <c r="I554" s="9"/>
    </row>
    <row r="555" spans="1:9" x14ac:dyDescent="0.25">
      <c r="A555" s="19"/>
      <c r="B555" s="20"/>
      <c r="C555" s="20"/>
      <c r="D555" s="21"/>
      <c r="E555" s="22"/>
      <c r="F555" s="11"/>
      <c r="G555" s="22"/>
      <c r="H555" s="24"/>
      <c r="I555" s="9"/>
    </row>
    <row r="556" spans="1:9" x14ac:dyDescent="0.25">
      <c r="A556" s="19">
        <v>41644</v>
      </c>
      <c r="B556" s="20">
        <v>446</v>
      </c>
      <c r="C556" s="20" t="s">
        <v>0</v>
      </c>
      <c r="D556" s="35" t="s">
        <v>192</v>
      </c>
      <c r="E556" s="36">
        <v>1862.5</v>
      </c>
      <c r="F556" s="37">
        <v>41645</v>
      </c>
      <c r="G556" s="36">
        <v>1862.5</v>
      </c>
      <c r="H556" s="38">
        <f>E556-G556</f>
        <v>0</v>
      </c>
      <c r="I556" s="35" t="s">
        <v>4</v>
      </c>
    </row>
    <row r="557" spans="1:9" x14ac:dyDescent="0.25">
      <c r="A557" s="19">
        <v>41645</v>
      </c>
      <c r="B557" s="20">
        <v>448</v>
      </c>
      <c r="C557" s="20" t="s">
        <v>0</v>
      </c>
      <c r="D557" s="21" t="s">
        <v>192</v>
      </c>
      <c r="E557" s="22">
        <v>371.5</v>
      </c>
      <c r="F557" s="23">
        <v>41645</v>
      </c>
      <c r="G557" s="22">
        <v>371.5</v>
      </c>
      <c r="H557" s="24">
        <f>E557-G557</f>
        <v>0</v>
      </c>
      <c r="I557" s="22" t="s">
        <v>4</v>
      </c>
    </row>
    <row r="558" spans="1:9" ht="15.75" x14ac:dyDescent="0.25">
      <c r="A558" s="19"/>
      <c r="B558" s="20"/>
      <c r="C558" s="20"/>
      <c r="D558" s="21"/>
      <c r="E558" s="22"/>
      <c r="F558" s="107" t="s">
        <v>645</v>
      </c>
      <c r="G558" s="104">
        <f>SUM(G556:G557)</f>
        <v>2234</v>
      </c>
      <c r="H558" s="24"/>
      <c r="I558" s="22"/>
    </row>
    <row r="559" spans="1:9" x14ac:dyDescent="0.25">
      <c r="A559" s="19"/>
      <c r="B559" s="20"/>
      <c r="C559" s="20"/>
      <c r="D559" s="21"/>
      <c r="E559" s="22"/>
      <c r="F559" s="23"/>
      <c r="G559" s="22"/>
      <c r="H559" s="24"/>
      <c r="I559" s="22"/>
    </row>
    <row r="560" spans="1:9" x14ac:dyDescent="0.25">
      <c r="A560" s="19">
        <v>41663</v>
      </c>
      <c r="B560" s="20">
        <v>831</v>
      </c>
      <c r="C560" s="20" t="s">
        <v>365</v>
      </c>
      <c r="D560" s="21" t="s">
        <v>536</v>
      </c>
      <c r="E560" s="22">
        <v>48608</v>
      </c>
      <c r="F560" s="11">
        <v>41663</v>
      </c>
      <c r="G560" s="22">
        <v>48608</v>
      </c>
      <c r="H560" s="24">
        <f>E560-G560</f>
        <v>0</v>
      </c>
      <c r="I560" s="21" t="s">
        <v>20</v>
      </c>
    </row>
    <row r="561" spans="1:9" x14ac:dyDescent="0.25">
      <c r="A561" s="19">
        <v>41670</v>
      </c>
      <c r="B561" s="20">
        <v>430</v>
      </c>
      <c r="C561" s="20" t="s">
        <v>563</v>
      </c>
      <c r="D561" s="21" t="s">
        <v>637</v>
      </c>
      <c r="E561" s="22">
        <v>2516</v>
      </c>
      <c r="F561" s="11">
        <v>41670</v>
      </c>
      <c r="G561" s="22">
        <v>2516</v>
      </c>
      <c r="H561" s="24">
        <f>E561-G561</f>
        <v>0</v>
      </c>
      <c r="I561" s="9"/>
    </row>
    <row r="562" spans="1:9" x14ac:dyDescent="0.25">
      <c r="A562" s="19"/>
      <c r="B562" s="20"/>
      <c r="C562" s="20"/>
      <c r="D562" s="21"/>
      <c r="E562" s="22"/>
      <c r="F562" s="11"/>
      <c r="G562" s="22"/>
      <c r="H562" s="24"/>
      <c r="I562" s="9"/>
    </row>
    <row r="563" spans="1:9" x14ac:dyDescent="0.25">
      <c r="A563" s="7">
        <v>41641</v>
      </c>
      <c r="B563" s="8">
        <v>170</v>
      </c>
      <c r="C563" s="8" t="s">
        <v>0</v>
      </c>
      <c r="D563" s="9" t="s">
        <v>45</v>
      </c>
      <c r="E563" s="10">
        <v>3150.5</v>
      </c>
      <c r="F563" s="11">
        <v>41641</v>
      </c>
      <c r="G563" s="12">
        <v>3150.5</v>
      </c>
      <c r="H563" s="5">
        <f>E563-G563</f>
        <v>0</v>
      </c>
      <c r="I563" s="9" t="s">
        <v>38</v>
      </c>
    </row>
    <row r="564" spans="1:9" x14ac:dyDescent="0.25">
      <c r="A564" s="19">
        <v>41650</v>
      </c>
      <c r="B564" s="20">
        <v>883</v>
      </c>
      <c r="C564" s="20" t="s">
        <v>0</v>
      </c>
      <c r="D564" s="21" t="s">
        <v>45</v>
      </c>
      <c r="E564" s="22">
        <v>2783</v>
      </c>
      <c r="F564" s="55">
        <v>41650</v>
      </c>
      <c r="G564" s="22">
        <v>2783</v>
      </c>
      <c r="H564" s="24">
        <f>E564-G564</f>
        <v>0</v>
      </c>
      <c r="I564" s="9" t="s">
        <v>38</v>
      </c>
    </row>
    <row r="565" spans="1:9" x14ac:dyDescent="0.25">
      <c r="A565" s="19">
        <v>41657</v>
      </c>
      <c r="B565" s="20">
        <v>408</v>
      </c>
      <c r="C565" s="20" t="s">
        <v>365</v>
      </c>
      <c r="D565" s="21" t="s">
        <v>45</v>
      </c>
      <c r="E565" s="22">
        <v>1831.5</v>
      </c>
      <c r="F565" s="11">
        <v>41657</v>
      </c>
      <c r="G565" s="22">
        <v>1831.5</v>
      </c>
      <c r="H565" s="24">
        <f>E565-G565</f>
        <v>0</v>
      </c>
      <c r="I565" s="9" t="s">
        <v>38</v>
      </c>
    </row>
    <row r="566" spans="1:9" x14ac:dyDescent="0.25">
      <c r="A566" s="19">
        <v>41660</v>
      </c>
      <c r="B566" s="20">
        <v>621</v>
      </c>
      <c r="C566" s="20" t="s">
        <v>365</v>
      </c>
      <c r="D566" s="21" t="s">
        <v>45</v>
      </c>
      <c r="E566" s="22">
        <v>3512</v>
      </c>
      <c r="F566" s="11">
        <v>41660</v>
      </c>
      <c r="G566" s="22">
        <v>3512</v>
      </c>
      <c r="H566" s="24">
        <f>E566-G566</f>
        <v>0</v>
      </c>
      <c r="I566" s="9" t="s">
        <v>38</v>
      </c>
    </row>
    <row r="567" spans="1:9" ht="15.75" x14ac:dyDescent="0.25">
      <c r="A567" s="19"/>
      <c r="B567" s="20"/>
      <c r="C567" s="20"/>
      <c r="D567" s="21"/>
      <c r="E567" s="22"/>
      <c r="F567" s="103" t="s">
        <v>645</v>
      </c>
      <c r="G567" s="104">
        <f>SUM(G563:G566)</f>
        <v>11277</v>
      </c>
      <c r="H567" s="24"/>
      <c r="I567" s="9"/>
    </row>
    <row r="568" spans="1:9" x14ac:dyDescent="0.25">
      <c r="A568" s="19"/>
      <c r="B568" s="20"/>
      <c r="C568" s="20"/>
      <c r="D568" s="21"/>
      <c r="E568" s="22"/>
      <c r="F568" s="11"/>
      <c r="G568" s="22"/>
      <c r="H568" s="24"/>
      <c r="I568" s="9"/>
    </row>
    <row r="569" spans="1:9" x14ac:dyDescent="0.25">
      <c r="A569" s="19">
        <v>41650</v>
      </c>
      <c r="B569" s="20">
        <v>812</v>
      </c>
      <c r="C569" s="20" t="s">
        <v>0</v>
      </c>
      <c r="D569" s="21" t="s">
        <v>324</v>
      </c>
      <c r="E569" s="22">
        <v>4200</v>
      </c>
      <c r="F569" s="11">
        <v>41652</v>
      </c>
      <c r="G569" s="22">
        <v>4200</v>
      </c>
      <c r="H569" s="24">
        <f t="shared" ref="H569:H579" si="24">E569-G569</f>
        <v>0</v>
      </c>
      <c r="I569" s="21" t="s">
        <v>14</v>
      </c>
    </row>
    <row r="570" spans="1:9" x14ac:dyDescent="0.25">
      <c r="A570" s="19">
        <v>41661</v>
      </c>
      <c r="B570" s="20">
        <v>699</v>
      </c>
      <c r="C570" s="20" t="s">
        <v>365</v>
      </c>
      <c r="D570" s="21" t="s">
        <v>502</v>
      </c>
      <c r="E570" s="22">
        <v>2182</v>
      </c>
      <c r="F570" s="23">
        <v>41661</v>
      </c>
      <c r="G570" s="22">
        <v>2182</v>
      </c>
      <c r="H570" s="24">
        <f t="shared" si="24"/>
        <v>0</v>
      </c>
      <c r="I570" s="21" t="s">
        <v>38</v>
      </c>
    </row>
    <row r="571" spans="1:9" x14ac:dyDescent="0.25">
      <c r="A571" s="19">
        <v>41650</v>
      </c>
      <c r="B571" s="20">
        <v>889</v>
      </c>
      <c r="C571" s="20" t="s">
        <v>0</v>
      </c>
      <c r="D571" s="21" t="s">
        <v>346</v>
      </c>
      <c r="E571" s="22">
        <v>1754</v>
      </c>
      <c r="F571" s="11">
        <v>41652</v>
      </c>
      <c r="G571" s="22">
        <v>1754</v>
      </c>
      <c r="H571" s="24">
        <f t="shared" si="24"/>
        <v>0</v>
      </c>
      <c r="I571" s="9" t="s">
        <v>57</v>
      </c>
    </row>
    <row r="572" spans="1:9" x14ac:dyDescent="0.25">
      <c r="A572" s="19">
        <v>41649</v>
      </c>
      <c r="B572" s="20">
        <v>792</v>
      </c>
      <c r="C572" s="20" t="s">
        <v>0</v>
      </c>
      <c r="D572" s="21" t="s">
        <v>316</v>
      </c>
      <c r="E572" s="22">
        <v>3009</v>
      </c>
      <c r="F572" s="23">
        <v>41650</v>
      </c>
      <c r="G572" s="22">
        <v>3009</v>
      </c>
      <c r="H572" s="24">
        <f t="shared" si="24"/>
        <v>0</v>
      </c>
      <c r="I572" s="21" t="s">
        <v>4</v>
      </c>
    </row>
    <row r="573" spans="1:9" x14ac:dyDescent="0.25">
      <c r="A573" s="19">
        <v>41652</v>
      </c>
      <c r="B573" s="20">
        <v>16</v>
      </c>
      <c r="C573" s="20" t="s">
        <v>365</v>
      </c>
      <c r="D573" s="21" t="s">
        <v>368</v>
      </c>
      <c r="E573" s="22">
        <v>1976.5</v>
      </c>
      <c r="F573" s="23">
        <v>41652</v>
      </c>
      <c r="G573" s="22">
        <v>1976.5</v>
      </c>
      <c r="H573" s="24">
        <f t="shared" si="24"/>
        <v>0</v>
      </c>
      <c r="I573" s="21" t="s">
        <v>196</v>
      </c>
    </row>
    <row r="574" spans="1:9" x14ac:dyDescent="0.25">
      <c r="A574" s="19">
        <v>41659</v>
      </c>
      <c r="B574" s="20">
        <v>585</v>
      </c>
      <c r="C574" s="20" t="s">
        <v>365</v>
      </c>
      <c r="D574" s="21" t="s">
        <v>368</v>
      </c>
      <c r="E574" s="22">
        <v>676</v>
      </c>
      <c r="F574" s="11">
        <v>41660</v>
      </c>
      <c r="G574" s="22">
        <v>676</v>
      </c>
      <c r="H574" s="24">
        <f t="shared" si="24"/>
        <v>0</v>
      </c>
      <c r="I574" s="9" t="s">
        <v>14</v>
      </c>
    </row>
    <row r="575" spans="1:9" x14ac:dyDescent="0.25">
      <c r="A575" s="19">
        <v>41667</v>
      </c>
      <c r="B575" s="20">
        <v>135</v>
      </c>
      <c r="C575" s="20" t="s">
        <v>563</v>
      </c>
      <c r="D575" s="21" t="s">
        <v>648</v>
      </c>
      <c r="E575" s="22">
        <v>871.5</v>
      </c>
      <c r="F575" s="11">
        <v>41667</v>
      </c>
      <c r="G575" s="22">
        <v>871.5</v>
      </c>
      <c r="H575" s="24">
        <f t="shared" si="24"/>
        <v>0</v>
      </c>
      <c r="I575" s="9" t="s">
        <v>23</v>
      </c>
    </row>
    <row r="576" spans="1:9" x14ac:dyDescent="0.25">
      <c r="A576" s="19">
        <v>41649</v>
      </c>
      <c r="B576" s="20">
        <v>802</v>
      </c>
      <c r="C576" s="20" t="s">
        <v>0</v>
      </c>
      <c r="D576" s="21" t="s">
        <v>320</v>
      </c>
      <c r="E576" s="22">
        <v>3616</v>
      </c>
      <c r="F576" s="23">
        <v>41650</v>
      </c>
      <c r="G576" s="22">
        <v>3616</v>
      </c>
      <c r="H576" s="24">
        <f t="shared" si="24"/>
        <v>0</v>
      </c>
      <c r="I576" s="21" t="s">
        <v>4</v>
      </c>
    </row>
    <row r="577" spans="1:9" x14ac:dyDescent="0.25">
      <c r="A577" s="19">
        <v>41647</v>
      </c>
      <c r="B577" s="20">
        <v>629</v>
      </c>
      <c r="C577" s="20" t="s">
        <v>0</v>
      </c>
      <c r="D577" s="21" t="s">
        <v>264</v>
      </c>
      <c r="E577" s="22">
        <v>4817</v>
      </c>
      <c r="F577" s="23">
        <v>41648</v>
      </c>
      <c r="G577" s="22">
        <v>4817</v>
      </c>
      <c r="H577" s="24">
        <f t="shared" si="24"/>
        <v>0</v>
      </c>
      <c r="I577" s="21" t="s">
        <v>23</v>
      </c>
    </row>
    <row r="578" spans="1:9" x14ac:dyDescent="0.25">
      <c r="A578" s="19">
        <v>41661</v>
      </c>
      <c r="B578" s="20">
        <v>662</v>
      </c>
      <c r="C578" s="20" t="s">
        <v>365</v>
      </c>
      <c r="D578" s="21" t="s">
        <v>497</v>
      </c>
      <c r="E578" s="22">
        <v>3777.5</v>
      </c>
      <c r="F578" s="23">
        <v>41661</v>
      </c>
      <c r="G578" s="22">
        <v>3777.5</v>
      </c>
      <c r="H578" s="24">
        <f t="shared" si="24"/>
        <v>0</v>
      </c>
      <c r="I578" s="21" t="s">
        <v>23</v>
      </c>
    </row>
    <row r="579" spans="1:9" x14ac:dyDescent="0.25">
      <c r="A579" s="19">
        <v>41655</v>
      </c>
      <c r="B579" s="20">
        <v>199</v>
      </c>
      <c r="C579" s="20" t="s">
        <v>365</v>
      </c>
      <c r="D579" s="21" t="s">
        <v>412</v>
      </c>
      <c r="E579" s="22">
        <v>1290</v>
      </c>
      <c r="F579" s="11">
        <v>41655</v>
      </c>
      <c r="G579" s="22">
        <v>1290</v>
      </c>
      <c r="H579" s="24">
        <f t="shared" si="24"/>
        <v>0</v>
      </c>
      <c r="I579" s="9" t="s">
        <v>57</v>
      </c>
    </row>
    <row r="580" spans="1:9" ht="15.75" x14ac:dyDescent="0.25">
      <c r="A580" s="19"/>
      <c r="B580" s="20"/>
      <c r="C580" s="20"/>
      <c r="D580" s="21"/>
      <c r="E580" s="22"/>
      <c r="F580" s="103" t="s">
        <v>645</v>
      </c>
      <c r="G580" s="104">
        <f>SUM(G569:G579)</f>
        <v>28169.5</v>
      </c>
      <c r="H580" s="24"/>
      <c r="I580" s="9"/>
    </row>
    <row r="581" spans="1:9" x14ac:dyDescent="0.25">
      <c r="A581" s="19"/>
      <c r="B581" s="20"/>
      <c r="C581" s="20"/>
      <c r="D581" s="21"/>
      <c r="E581" s="22"/>
      <c r="F581" s="11"/>
      <c r="G581" s="22"/>
      <c r="H581" s="24"/>
      <c r="I581" s="9"/>
    </row>
    <row r="583" spans="1:9" x14ac:dyDescent="0.25">
      <c r="A583" s="19">
        <v>41648</v>
      </c>
      <c r="B583" s="20">
        <v>704</v>
      </c>
      <c r="C583" s="20" t="s">
        <v>0</v>
      </c>
      <c r="D583" s="21" t="s">
        <v>288</v>
      </c>
      <c r="E583" s="22">
        <v>5618</v>
      </c>
      <c r="F583" s="23">
        <v>41648</v>
      </c>
      <c r="G583" s="22">
        <v>5618</v>
      </c>
      <c r="H583" s="24">
        <f>E583-G583</f>
        <v>0</v>
      </c>
      <c r="I583" s="21"/>
    </row>
    <row r="584" spans="1:9" x14ac:dyDescent="0.25">
      <c r="A584" s="19">
        <v>41666</v>
      </c>
      <c r="B584" s="20">
        <v>56</v>
      </c>
      <c r="C584" s="20" t="s">
        <v>563</v>
      </c>
      <c r="D584" s="21" t="s">
        <v>571</v>
      </c>
      <c r="E584" s="22">
        <v>1650</v>
      </c>
      <c r="F584" s="11">
        <v>41666</v>
      </c>
      <c r="G584" s="22">
        <v>1650</v>
      </c>
      <c r="H584" s="24">
        <f>E584-G584</f>
        <v>0</v>
      </c>
      <c r="I584" s="9" t="s">
        <v>23</v>
      </c>
    </row>
    <row r="585" spans="1:9" x14ac:dyDescent="0.25">
      <c r="A585" s="19"/>
      <c r="B585" s="20"/>
      <c r="C585" s="20"/>
      <c r="D585" s="21"/>
      <c r="E585" s="22"/>
      <c r="F585" s="11"/>
      <c r="G585" s="22"/>
      <c r="H585" s="24"/>
      <c r="I585" s="9"/>
    </row>
    <row r="586" spans="1:9" x14ac:dyDescent="0.25">
      <c r="A586" s="19">
        <v>41643</v>
      </c>
      <c r="B586" s="20">
        <v>322</v>
      </c>
      <c r="C586" s="20" t="s">
        <v>0</v>
      </c>
      <c r="D586" s="21" t="s">
        <v>144</v>
      </c>
      <c r="E586" s="22">
        <v>103208</v>
      </c>
      <c r="F586" s="25" t="s">
        <v>145</v>
      </c>
      <c r="G586" s="22">
        <v>103208</v>
      </c>
      <c r="H586" s="24">
        <f t="shared" ref="H586:H602" si="25">E586-G586</f>
        <v>0</v>
      </c>
      <c r="I586" s="21" t="s">
        <v>146</v>
      </c>
    </row>
    <row r="587" spans="1:9" x14ac:dyDescent="0.25">
      <c r="A587" s="19">
        <v>41643</v>
      </c>
      <c r="B587" s="20">
        <v>330</v>
      </c>
      <c r="C587" s="20" t="s">
        <v>0</v>
      </c>
      <c r="D587" s="21" t="s">
        <v>144</v>
      </c>
      <c r="E587" s="22">
        <v>9527</v>
      </c>
      <c r="F587" s="25" t="s">
        <v>156</v>
      </c>
      <c r="G587" s="22">
        <v>9527</v>
      </c>
      <c r="H587" s="24">
        <f t="shared" si="25"/>
        <v>0</v>
      </c>
      <c r="I587" s="21" t="s">
        <v>146</v>
      </c>
    </row>
    <row r="588" spans="1:9" x14ac:dyDescent="0.25">
      <c r="A588" s="19">
        <v>41647</v>
      </c>
      <c r="B588" s="20">
        <v>582</v>
      </c>
      <c r="C588" s="20" t="s">
        <v>0</v>
      </c>
      <c r="D588" s="21" t="s">
        <v>144</v>
      </c>
      <c r="E588" s="22">
        <v>88203</v>
      </c>
      <c r="F588" s="26" t="s">
        <v>244</v>
      </c>
      <c r="G588" s="22">
        <v>88203</v>
      </c>
      <c r="H588" s="24">
        <f t="shared" si="25"/>
        <v>0</v>
      </c>
      <c r="I588" s="21" t="s">
        <v>146</v>
      </c>
    </row>
    <row r="589" spans="1:9" x14ac:dyDescent="0.25">
      <c r="A589" s="19">
        <v>41650</v>
      </c>
      <c r="B589" s="20">
        <v>810</v>
      </c>
      <c r="C589" s="20" t="s">
        <v>0</v>
      </c>
      <c r="D589" s="21" t="s">
        <v>144</v>
      </c>
      <c r="E589" s="22">
        <v>75875.5</v>
      </c>
      <c r="F589" s="16" t="s">
        <v>323</v>
      </c>
      <c r="G589" s="22">
        <v>75875.5</v>
      </c>
      <c r="H589" s="24">
        <f t="shared" si="25"/>
        <v>0</v>
      </c>
      <c r="I589" s="21" t="s">
        <v>146</v>
      </c>
    </row>
    <row r="590" spans="1:9" x14ac:dyDescent="0.25">
      <c r="A590" s="19">
        <v>41650</v>
      </c>
      <c r="B590" s="20">
        <v>815</v>
      </c>
      <c r="C590" s="20" t="s">
        <v>0</v>
      </c>
      <c r="D590" s="21" t="s">
        <v>144</v>
      </c>
      <c r="E590" s="22">
        <v>5119.5</v>
      </c>
      <c r="F590" s="16" t="s">
        <v>326</v>
      </c>
      <c r="G590" s="22">
        <v>5119.5</v>
      </c>
      <c r="H590" s="24">
        <f t="shared" si="25"/>
        <v>0</v>
      </c>
      <c r="I590" s="21" t="s">
        <v>146</v>
      </c>
    </row>
    <row r="591" spans="1:9" x14ac:dyDescent="0.25">
      <c r="A591" s="19">
        <v>41650</v>
      </c>
      <c r="B591" s="20">
        <v>839</v>
      </c>
      <c r="C591" s="20" t="s">
        <v>0</v>
      </c>
      <c r="D591" s="21" t="s">
        <v>144</v>
      </c>
      <c r="E591" s="22">
        <v>42577.64</v>
      </c>
      <c r="F591" s="16" t="s">
        <v>335</v>
      </c>
      <c r="G591" s="22">
        <v>42577.64</v>
      </c>
      <c r="H591" s="24">
        <f t="shared" si="25"/>
        <v>0</v>
      </c>
      <c r="I591" s="9" t="s">
        <v>146</v>
      </c>
    </row>
    <row r="592" spans="1:9" x14ac:dyDescent="0.25">
      <c r="A592" s="19">
        <v>41652</v>
      </c>
      <c r="B592" s="20">
        <v>42</v>
      </c>
      <c r="C592" s="20" t="s">
        <v>365</v>
      </c>
      <c r="D592" s="21" t="s">
        <v>144</v>
      </c>
      <c r="E592" s="22">
        <v>79202</v>
      </c>
      <c r="F592" s="25" t="s">
        <v>376</v>
      </c>
      <c r="G592" s="22">
        <v>79202</v>
      </c>
      <c r="H592" s="24">
        <f t="shared" si="25"/>
        <v>0</v>
      </c>
      <c r="I592" s="21" t="s">
        <v>146</v>
      </c>
    </row>
    <row r="593" spans="1:9" x14ac:dyDescent="0.25">
      <c r="A593" s="19">
        <v>41655</v>
      </c>
      <c r="B593" s="20">
        <v>252</v>
      </c>
      <c r="C593" s="20" t="s">
        <v>365</v>
      </c>
      <c r="D593" s="21" t="s">
        <v>144</v>
      </c>
      <c r="E593" s="22">
        <v>83641.5</v>
      </c>
      <c r="F593" s="11" t="s">
        <v>421</v>
      </c>
      <c r="G593" s="22">
        <v>83641.5</v>
      </c>
      <c r="H593" s="24">
        <f t="shared" si="25"/>
        <v>0</v>
      </c>
      <c r="I593" s="9" t="s">
        <v>146</v>
      </c>
    </row>
    <row r="594" spans="1:9" x14ac:dyDescent="0.25">
      <c r="A594" s="19">
        <v>41655</v>
      </c>
      <c r="B594" s="20">
        <v>255</v>
      </c>
      <c r="C594" s="20" t="s">
        <v>365</v>
      </c>
      <c r="D594" s="21" t="s">
        <v>144</v>
      </c>
      <c r="E594" s="22">
        <v>6369</v>
      </c>
      <c r="F594" s="16" t="s">
        <v>423</v>
      </c>
      <c r="G594" s="22">
        <v>6369</v>
      </c>
      <c r="H594" s="24">
        <f t="shared" si="25"/>
        <v>0</v>
      </c>
      <c r="I594" s="9" t="s">
        <v>146</v>
      </c>
    </row>
    <row r="595" spans="1:9" x14ac:dyDescent="0.25">
      <c r="A595" s="19">
        <v>41659</v>
      </c>
      <c r="B595" s="20">
        <v>568</v>
      </c>
      <c r="C595" s="20" t="s">
        <v>365</v>
      </c>
      <c r="D595" s="21" t="s">
        <v>144</v>
      </c>
      <c r="E595" s="22">
        <v>119128</v>
      </c>
      <c r="F595" s="65" t="s">
        <v>485</v>
      </c>
      <c r="G595" s="22">
        <v>119128</v>
      </c>
      <c r="H595" s="24">
        <f t="shared" si="25"/>
        <v>0</v>
      </c>
      <c r="I595" s="9" t="s">
        <v>146</v>
      </c>
    </row>
    <row r="596" spans="1:9" x14ac:dyDescent="0.25">
      <c r="A596" s="19">
        <v>41659</v>
      </c>
      <c r="B596" s="20">
        <v>571</v>
      </c>
      <c r="C596" s="20" t="s">
        <v>365</v>
      </c>
      <c r="D596" s="21" t="s">
        <v>144</v>
      </c>
      <c r="E596" s="22">
        <v>16689</v>
      </c>
      <c r="F596" s="65" t="s">
        <v>487</v>
      </c>
      <c r="G596" s="22">
        <v>16689</v>
      </c>
      <c r="H596" s="24">
        <f t="shared" si="25"/>
        <v>0</v>
      </c>
      <c r="I596" s="9" t="s">
        <v>146</v>
      </c>
    </row>
    <row r="597" spans="1:9" x14ac:dyDescent="0.25">
      <c r="A597" s="19">
        <v>41662</v>
      </c>
      <c r="B597" s="20">
        <v>795</v>
      </c>
      <c r="C597" s="20" t="s">
        <v>365</v>
      </c>
      <c r="D597" s="21" t="s">
        <v>144</v>
      </c>
      <c r="E597" s="22">
        <v>86106</v>
      </c>
      <c r="F597" s="78" t="s">
        <v>525</v>
      </c>
      <c r="G597" s="28">
        <v>86106</v>
      </c>
      <c r="H597" s="24">
        <f t="shared" si="25"/>
        <v>0</v>
      </c>
      <c r="I597" s="35" t="s">
        <v>146</v>
      </c>
    </row>
    <row r="598" spans="1:9" x14ac:dyDescent="0.25">
      <c r="A598" s="19">
        <v>41662</v>
      </c>
      <c r="B598" s="20">
        <v>798</v>
      </c>
      <c r="C598" s="20" t="s">
        <v>365</v>
      </c>
      <c r="D598" s="21" t="s">
        <v>144</v>
      </c>
      <c r="E598" s="22">
        <v>13816</v>
      </c>
      <c r="F598" s="78" t="s">
        <v>526</v>
      </c>
      <c r="G598" s="28">
        <v>13816</v>
      </c>
      <c r="H598" s="24">
        <f t="shared" si="25"/>
        <v>0</v>
      </c>
      <c r="I598" s="35" t="s">
        <v>146</v>
      </c>
    </row>
    <row r="599" spans="1:9" x14ac:dyDescent="0.25">
      <c r="A599" s="19">
        <v>41662</v>
      </c>
      <c r="B599" s="20">
        <v>821</v>
      </c>
      <c r="C599" s="20" t="s">
        <v>365</v>
      </c>
      <c r="D599" s="21" t="s">
        <v>144</v>
      </c>
      <c r="E599" s="22">
        <v>178</v>
      </c>
      <c r="F599" s="37">
        <v>41664</v>
      </c>
      <c r="G599" s="22">
        <v>178</v>
      </c>
      <c r="H599" s="24">
        <f t="shared" si="25"/>
        <v>0</v>
      </c>
      <c r="I599" s="35" t="s">
        <v>146</v>
      </c>
    </row>
    <row r="600" spans="1:9" x14ac:dyDescent="0.25">
      <c r="A600" s="19">
        <v>41667</v>
      </c>
      <c r="B600" s="20">
        <v>132</v>
      </c>
      <c r="C600" s="20" t="s">
        <v>563</v>
      </c>
      <c r="D600" s="21" t="s">
        <v>144</v>
      </c>
      <c r="E600" s="22">
        <v>66311</v>
      </c>
      <c r="F600" s="65" t="s">
        <v>581</v>
      </c>
      <c r="G600" s="28">
        <v>66311</v>
      </c>
      <c r="H600" s="24">
        <f t="shared" si="25"/>
        <v>0</v>
      </c>
      <c r="I600" s="9" t="s">
        <v>146</v>
      </c>
    </row>
    <row r="601" spans="1:9" x14ac:dyDescent="0.25">
      <c r="A601" s="19">
        <v>41667</v>
      </c>
      <c r="B601" s="20">
        <v>136</v>
      </c>
      <c r="C601" s="20" t="s">
        <v>563</v>
      </c>
      <c r="D601" s="21" t="s">
        <v>144</v>
      </c>
      <c r="E601" s="22">
        <v>63319</v>
      </c>
      <c r="F601" s="59" t="s">
        <v>582</v>
      </c>
      <c r="G601" s="28">
        <v>63319</v>
      </c>
      <c r="H601" s="24">
        <f t="shared" si="25"/>
        <v>0</v>
      </c>
      <c r="I601" s="9" t="s">
        <v>146</v>
      </c>
    </row>
    <row r="602" spans="1:9" x14ac:dyDescent="0.25">
      <c r="A602" s="19">
        <v>41670</v>
      </c>
      <c r="B602" s="20">
        <v>340</v>
      </c>
      <c r="C602" s="20" t="s">
        <v>563</v>
      </c>
      <c r="D602" s="21" t="s">
        <v>144</v>
      </c>
      <c r="E602" s="22">
        <v>106860.7</v>
      </c>
      <c r="F602" s="65" t="s">
        <v>622</v>
      </c>
      <c r="G602" s="28">
        <v>106860.7</v>
      </c>
      <c r="H602" s="24">
        <f t="shared" si="25"/>
        <v>0</v>
      </c>
      <c r="I602" s="56" t="s">
        <v>146</v>
      </c>
    </row>
    <row r="603" spans="1:9" ht="15.75" x14ac:dyDescent="0.25">
      <c r="A603" s="19"/>
      <c r="B603" s="20"/>
      <c r="C603" s="20"/>
      <c r="D603" s="21"/>
      <c r="E603" s="22"/>
      <c r="F603" s="108" t="s">
        <v>645</v>
      </c>
      <c r="G603" s="104">
        <f>SUM(G586:G602)</f>
        <v>966130.84</v>
      </c>
      <c r="H603" s="24"/>
      <c r="I603" s="56"/>
    </row>
    <row r="604" spans="1:9" x14ac:dyDescent="0.25">
      <c r="A604" s="19"/>
      <c r="B604" s="20"/>
      <c r="C604" s="20"/>
      <c r="D604" s="21"/>
      <c r="E604" s="22"/>
      <c r="F604" s="65"/>
      <c r="G604" s="28"/>
      <c r="H604" s="24"/>
      <c r="I604" s="56"/>
    </row>
    <row r="605" spans="1:9" x14ac:dyDescent="0.25">
      <c r="A605" s="19">
        <v>41668</v>
      </c>
      <c r="B605" s="20">
        <v>250</v>
      </c>
      <c r="C605" s="20" t="s">
        <v>563</v>
      </c>
      <c r="D605" s="91" t="s">
        <v>605</v>
      </c>
      <c r="E605" s="34">
        <v>0</v>
      </c>
      <c r="F605" s="92" t="s">
        <v>606</v>
      </c>
      <c r="G605" s="22">
        <v>0</v>
      </c>
      <c r="H605" s="24">
        <f t="shared" ref="H605:H625" si="26">E605-G605</f>
        <v>0</v>
      </c>
      <c r="I605" s="9" t="s">
        <v>38</v>
      </c>
    </row>
    <row r="606" spans="1:9" x14ac:dyDescent="0.25">
      <c r="A606" s="19">
        <v>41643</v>
      </c>
      <c r="B606" s="20">
        <v>303</v>
      </c>
      <c r="C606" s="20" t="s">
        <v>0</v>
      </c>
      <c r="D606" s="21" t="s">
        <v>133</v>
      </c>
      <c r="E606" s="22">
        <v>45214</v>
      </c>
      <c r="F606" s="23">
        <v>41647</v>
      </c>
      <c r="G606" s="22">
        <v>45214</v>
      </c>
      <c r="H606" s="24">
        <f t="shared" si="26"/>
        <v>0</v>
      </c>
      <c r="I606" s="21" t="s">
        <v>30</v>
      </c>
    </row>
    <row r="607" spans="1:9" x14ac:dyDescent="0.25">
      <c r="A607" s="19">
        <v>41646</v>
      </c>
      <c r="B607" s="20">
        <v>563</v>
      </c>
      <c r="C607" s="20" t="s">
        <v>0</v>
      </c>
      <c r="D607" s="21" t="s">
        <v>133</v>
      </c>
      <c r="E607" s="22">
        <v>3708</v>
      </c>
      <c r="F607" s="23">
        <v>41647</v>
      </c>
      <c r="G607" s="22">
        <v>3708</v>
      </c>
      <c r="H607" s="24">
        <f t="shared" si="26"/>
        <v>0</v>
      </c>
      <c r="I607" s="21" t="s">
        <v>196</v>
      </c>
    </row>
    <row r="608" spans="1:9" x14ac:dyDescent="0.25">
      <c r="A608" s="19">
        <v>41647</v>
      </c>
      <c r="B608" s="20">
        <v>655</v>
      </c>
      <c r="C608" s="20" t="s">
        <v>0</v>
      </c>
      <c r="D608" s="21" t="s">
        <v>133</v>
      </c>
      <c r="E608" s="22">
        <v>8726</v>
      </c>
      <c r="F608" s="23">
        <v>41650</v>
      </c>
      <c r="G608" s="22">
        <v>8726</v>
      </c>
      <c r="H608" s="24">
        <f t="shared" si="26"/>
        <v>0</v>
      </c>
      <c r="I608" s="21"/>
    </row>
    <row r="609" spans="1:9" x14ac:dyDescent="0.25">
      <c r="A609" s="19">
        <v>41648</v>
      </c>
      <c r="B609" s="20">
        <v>734</v>
      </c>
      <c r="C609" s="20" t="s">
        <v>0</v>
      </c>
      <c r="D609" s="21" t="s">
        <v>133</v>
      </c>
      <c r="E609" s="22">
        <v>5029.5</v>
      </c>
      <c r="F609" s="23">
        <v>41648</v>
      </c>
      <c r="G609" s="22">
        <v>5029.5</v>
      </c>
      <c r="H609" s="24">
        <f t="shared" si="26"/>
        <v>0</v>
      </c>
      <c r="I609" s="21"/>
    </row>
    <row r="610" spans="1:9" x14ac:dyDescent="0.25">
      <c r="A610" s="19">
        <v>41650</v>
      </c>
      <c r="B610" s="20">
        <v>846</v>
      </c>
      <c r="C610" s="20" t="s">
        <v>0</v>
      </c>
      <c r="D610" s="21" t="s">
        <v>133</v>
      </c>
      <c r="E610" s="22">
        <v>7915.2</v>
      </c>
      <c r="F610" s="11">
        <v>41650</v>
      </c>
      <c r="G610" s="22">
        <v>7915.2</v>
      </c>
      <c r="H610" s="24">
        <f t="shared" si="26"/>
        <v>0</v>
      </c>
      <c r="I610" s="9"/>
    </row>
    <row r="611" spans="1:9" x14ac:dyDescent="0.25">
      <c r="A611" s="19">
        <v>41653</v>
      </c>
      <c r="B611" s="20">
        <v>64</v>
      </c>
      <c r="C611" s="20" t="s">
        <v>365</v>
      </c>
      <c r="D611" s="21" t="s">
        <v>133</v>
      </c>
      <c r="E611" s="22">
        <v>37961</v>
      </c>
      <c r="F611" s="23">
        <v>41655</v>
      </c>
      <c r="G611" s="22">
        <v>37961</v>
      </c>
      <c r="H611" s="24">
        <f t="shared" si="26"/>
        <v>0</v>
      </c>
      <c r="I611" s="21"/>
    </row>
    <row r="612" spans="1:9" x14ac:dyDescent="0.25">
      <c r="A612" s="19">
        <v>41655</v>
      </c>
      <c r="B612" s="20">
        <v>180</v>
      </c>
      <c r="C612" s="20" t="s">
        <v>365</v>
      </c>
      <c r="D612" s="21" t="s">
        <v>133</v>
      </c>
      <c r="E612" s="22">
        <v>9444</v>
      </c>
      <c r="F612" s="11">
        <v>41658</v>
      </c>
      <c r="G612" s="22">
        <v>9444</v>
      </c>
      <c r="H612" s="24">
        <f t="shared" si="26"/>
        <v>0</v>
      </c>
      <c r="I612" s="9"/>
    </row>
    <row r="613" spans="1:9" x14ac:dyDescent="0.25">
      <c r="A613" s="19">
        <v>41655</v>
      </c>
      <c r="B613" s="20">
        <v>209</v>
      </c>
      <c r="C613" s="20" t="s">
        <v>365</v>
      </c>
      <c r="D613" s="21" t="s">
        <v>133</v>
      </c>
      <c r="E613" s="22">
        <v>14884</v>
      </c>
      <c r="F613" s="11">
        <v>41655</v>
      </c>
      <c r="G613" s="22">
        <v>14884</v>
      </c>
      <c r="H613" s="24">
        <f t="shared" si="26"/>
        <v>0</v>
      </c>
      <c r="I613" s="9" t="s">
        <v>30</v>
      </c>
    </row>
    <row r="614" spans="1:9" x14ac:dyDescent="0.25">
      <c r="A614" s="19">
        <v>41656</v>
      </c>
      <c r="B614" s="20">
        <v>367</v>
      </c>
      <c r="C614" s="20" t="s">
        <v>365</v>
      </c>
      <c r="D614" s="21" t="s">
        <v>133</v>
      </c>
      <c r="E614" s="22">
        <v>12617</v>
      </c>
      <c r="F614" s="55">
        <v>41660</v>
      </c>
      <c r="G614" s="22">
        <v>12617</v>
      </c>
      <c r="H614" s="24">
        <f t="shared" si="26"/>
        <v>0</v>
      </c>
      <c r="I614" s="9"/>
    </row>
    <row r="615" spans="1:9" x14ac:dyDescent="0.25">
      <c r="A615" s="19">
        <v>41657</v>
      </c>
      <c r="B615" s="20">
        <v>382</v>
      </c>
      <c r="C615" s="20" t="s">
        <v>365</v>
      </c>
      <c r="D615" s="21" t="s">
        <v>133</v>
      </c>
      <c r="E615" s="22">
        <v>19515.599999999999</v>
      </c>
      <c r="F615" s="15" t="s">
        <v>454</v>
      </c>
      <c r="G615" s="22">
        <v>19515.599999999999</v>
      </c>
      <c r="H615" s="24">
        <f t="shared" si="26"/>
        <v>0</v>
      </c>
      <c r="I615" s="9" t="s">
        <v>57</v>
      </c>
    </row>
    <row r="616" spans="1:9" x14ac:dyDescent="0.25">
      <c r="A616" s="19">
        <v>41659</v>
      </c>
      <c r="B616" s="20">
        <v>583</v>
      </c>
      <c r="C616" s="20" t="s">
        <v>365</v>
      </c>
      <c r="D616" s="21" t="s">
        <v>133</v>
      </c>
      <c r="E616" s="22">
        <v>39777.1</v>
      </c>
      <c r="F616" s="11">
        <v>41660</v>
      </c>
      <c r="G616" s="22">
        <v>39777.1</v>
      </c>
      <c r="H616" s="24">
        <f t="shared" si="26"/>
        <v>0</v>
      </c>
      <c r="I616" s="9" t="s">
        <v>14</v>
      </c>
    </row>
    <row r="617" spans="1:9" x14ac:dyDescent="0.25">
      <c r="A617" s="19">
        <v>41662</v>
      </c>
      <c r="B617" s="20">
        <v>794</v>
      </c>
      <c r="C617" s="20" t="s">
        <v>365</v>
      </c>
      <c r="D617" s="21" t="s">
        <v>133</v>
      </c>
      <c r="E617" s="22">
        <v>3724</v>
      </c>
      <c r="F617" s="37">
        <v>41667</v>
      </c>
      <c r="G617" s="22">
        <v>3724</v>
      </c>
      <c r="H617" s="24">
        <f t="shared" si="26"/>
        <v>0</v>
      </c>
      <c r="I617" s="35"/>
    </row>
    <row r="618" spans="1:9" x14ac:dyDescent="0.25">
      <c r="A618" s="19">
        <v>41662</v>
      </c>
      <c r="B618" s="20">
        <v>802</v>
      </c>
      <c r="C618" s="20" t="s">
        <v>365</v>
      </c>
      <c r="D618" s="21" t="s">
        <v>133</v>
      </c>
      <c r="E618" s="22">
        <v>31371.5</v>
      </c>
      <c r="F618" s="23">
        <v>41667</v>
      </c>
      <c r="G618" s="22">
        <v>31371.5</v>
      </c>
      <c r="H618" s="24">
        <f t="shared" si="26"/>
        <v>0</v>
      </c>
      <c r="I618" s="35"/>
    </row>
    <row r="619" spans="1:9" x14ac:dyDescent="0.25">
      <c r="A619" s="19">
        <v>41663</v>
      </c>
      <c r="B619" s="20">
        <v>893</v>
      </c>
      <c r="C619" s="20" t="s">
        <v>365</v>
      </c>
      <c r="D619" s="21" t="s">
        <v>133</v>
      </c>
      <c r="E619" s="22">
        <v>4164</v>
      </c>
      <c r="F619" s="82" t="s">
        <v>541</v>
      </c>
      <c r="G619" s="22">
        <v>4164</v>
      </c>
      <c r="H619" s="24">
        <f t="shared" si="26"/>
        <v>0</v>
      </c>
      <c r="I619" s="9"/>
    </row>
    <row r="620" spans="1:9" x14ac:dyDescent="0.25">
      <c r="A620" s="19">
        <v>41664</v>
      </c>
      <c r="B620" s="20">
        <v>924</v>
      </c>
      <c r="C620" s="20" t="s">
        <v>365</v>
      </c>
      <c r="D620" s="21" t="s">
        <v>133</v>
      </c>
      <c r="E620" s="22">
        <v>8656.2000000000007</v>
      </c>
      <c r="F620" s="83" t="s">
        <v>550</v>
      </c>
      <c r="G620" s="22">
        <v>8656.2000000000007</v>
      </c>
      <c r="H620" s="24">
        <f t="shared" si="26"/>
        <v>0</v>
      </c>
      <c r="I620" s="9"/>
    </row>
    <row r="621" spans="1:9" x14ac:dyDescent="0.25">
      <c r="A621" s="19">
        <v>41665</v>
      </c>
      <c r="B621" s="20">
        <v>40</v>
      </c>
      <c r="C621" s="20" t="s">
        <v>563</v>
      </c>
      <c r="D621" s="21" t="s">
        <v>133</v>
      </c>
      <c r="E621" s="22">
        <v>8727.6</v>
      </c>
      <c r="F621" s="55">
        <v>41667</v>
      </c>
      <c r="G621" s="22">
        <v>8727.6</v>
      </c>
      <c r="H621" s="24">
        <f t="shared" si="26"/>
        <v>0</v>
      </c>
      <c r="I621" s="9" t="s">
        <v>57</v>
      </c>
    </row>
    <row r="622" spans="1:9" x14ac:dyDescent="0.25">
      <c r="A622" s="19">
        <v>41666</v>
      </c>
      <c r="B622" s="20">
        <v>48</v>
      </c>
      <c r="C622" s="20" t="s">
        <v>563</v>
      </c>
      <c r="D622" s="21" t="s">
        <v>133</v>
      </c>
      <c r="E622" s="22">
        <v>20558</v>
      </c>
      <c r="F622" s="55">
        <v>41667</v>
      </c>
      <c r="G622" s="22">
        <v>20558</v>
      </c>
      <c r="H622" s="24">
        <f t="shared" si="26"/>
        <v>0</v>
      </c>
      <c r="I622" s="56"/>
    </row>
    <row r="623" spans="1:9" x14ac:dyDescent="0.25">
      <c r="A623" s="19">
        <v>41668</v>
      </c>
      <c r="B623" s="20">
        <v>263</v>
      </c>
      <c r="C623" s="20" t="s">
        <v>563</v>
      </c>
      <c r="D623" s="21" t="s">
        <v>133</v>
      </c>
      <c r="E623" s="22">
        <v>37662.5</v>
      </c>
      <c r="F623" s="60" t="s">
        <v>610</v>
      </c>
      <c r="G623" s="28">
        <f>15000+22662.5</f>
        <v>37662.5</v>
      </c>
      <c r="H623" s="24">
        <f t="shared" si="26"/>
        <v>0</v>
      </c>
      <c r="I623" s="9" t="s">
        <v>196</v>
      </c>
    </row>
    <row r="624" spans="1:9" x14ac:dyDescent="0.25">
      <c r="A624" s="19">
        <v>41670</v>
      </c>
      <c r="B624" s="20">
        <v>345</v>
      </c>
      <c r="C624" s="20" t="s">
        <v>563</v>
      </c>
      <c r="D624" s="21" t="s">
        <v>133</v>
      </c>
      <c r="E624" s="22">
        <v>15753.5</v>
      </c>
      <c r="F624" s="11">
        <v>41670</v>
      </c>
      <c r="G624" s="22">
        <v>15753.5</v>
      </c>
      <c r="H624" s="24">
        <f t="shared" si="26"/>
        <v>0</v>
      </c>
      <c r="I624" s="9"/>
    </row>
    <row r="625" spans="1:9" x14ac:dyDescent="0.25">
      <c r="A625" s="19">
        <v>41670</v>
      </c>
      <c r="B625" s="20">
        <v>415</v>
      </c>
      <c r="C625" s="20" t="s">
        <v>563</v>
      </c>
      <c r="D625" s="21" t="s">
        <v>133</v>
      </c>
      <c r="E625" s="22">
        <v>3960</v>
      </c>
      <c r="F625" s="11">
        <v>41670</v>
      </c>
      <c r="G625" s="22">
        <v>3960</v>
      </c>
      <c r="H625" s="24">
        <f t="shared" si="26"/>
        <v>0</v>
      </c>
      <c r="I625" s="9"/>
    </row>
    <row r="626" spans="1:9" ht="15.75" x14ac:dyDescent="0.25">
      <c r="A626" s="19"/>
      <c r="B626" s="20"/>
      <c r="C626" s="20"/>
      <c r="D626" s="21"/>
      <c r="E626" s="22"/>
      <c r="F626" s="103" t="s">
        <v>649</v>
      </c>
      <c r="G626" s="104">
        <f>SUM(G605:G625)</f>
        <v>339368.70000000007</v>
      </c>
      <c r="H626" s="24"/>
      <c r="I626" s="9"/>
    </row>
    <row r="627" spans="1:9" x14ac:dyDescent="0.25">
      <c r="A627" s="19"/>
      <c r="B627" s="20"/>
      <c r="C627" s="20"/>
      <c r="D627" s="21"/>
      <c r="E627" s="22"/>
      <c r="F627" s="11"/>
      <c r="G627" s="22"/>
      <c r="H627" s="24"/>
      <c r="I627" s="9"/>
    </row>
    <row r="628" spans="1:9" x14ac:dyDescent="0.25">
      <c r="A628" s="19">
        <v>41662</v>
      </c>
      <c r="B628" s="20">
        <v>730</v>
      </c>
      <c r="C628" s="20" t="s">
        <v>365</v>
      </c>
      <c r="D628" s="21" t="s">
        <v>513</v>
      </c>
      <c r="E628" s="22">
        <v>18468</v>
      </c>
      <c r="F628" s="79">
        <v>41680</v>
      </c>
      <c r="G628" s="28">
        <v>18468</v>
      </c>
      <c r="H628" s="24">
        <f>E628-G628</f>
        <v>0</v>
      </c>
      <c r="I628" s="35" t="s">
        <v>196</v>
      </c>
    </row>
    <row r="629" spans="1:9" x14ac:dyDescent="0.25">
      <c r="A629" s="19">
        <v>41656</v>
      </c>
      <c r="B629" s="20">
        <v>309</v>
      </c>
      <c r="C629" s="20" t="s">
        <v>365</v>
      </c>
      <c r="D629" s="21" t="s">
        <v>439</v>
      </c>
      <c r="E629" s="22">
        <v>1274</v>
      </c>
      <c r="F629" s="11">
        <v>41656</v>
      </c>
      <c r="G629" s="22">
        <v>1274</v>
      </c>
      <c r="H629" s="24">
        <f>E629-G629</f>
        <v>0</v>
      </c>
      <c r="I629" s="9"/>
    </row>
    <row r="630" spans="1:9" x14ac:dyDescent="0.25">
      <c r="A630" s="19"/>
      <c r="B630" s="20"/>
      <c r="C630" s="20"/>
      <c r="D630" s="21"/>
      <c r="E630" s="22"/>
      <c r="F630" s="11"/>
      <c r="G630" s="22"/>
      <c r="H630" s="24"/>
      <c r="I630" s="9"/>
    </row>
    <row r="631" spans="1:9" x14ac:dyDescent="0.25">
      <c r="A631" s="19">
        <v>41655</v>
      </c>
      <c r="B631" s="20">
        <v>241</v>
      </c>
      <c r="C631" s="20" t="s">
        <v>365</v>
      </c>
      <c r="D631" s="21" t="s">
        <v>415</v>
      </c>
      <c r="E631" s="22">
        <v>3965</v>
      </c>
      <c r="F631" s="11">
        <v>41662</v>
      </c>
      <c r="G631" s="22">
        <v>3965</v>
      </c>
      <c r="H631" s="24">
        <f t="shared" ref="H631:H636" si="27">E631-G631</f>
        <v>0</v>
      </c>
      <c r="I631" s="9" t="s">
        <v>4</v>
      </c>
    </row>
    <row r="632" spans="1:9" x14ac:dyDescent="0.25">
      <c r="A632" s="19">
        <v>41648</v>
      </c>
      <c r="B632" s="20">
        <v>673</v>
      </c>
      <c r="C632" s="20" t="s">
        <v>0</v>
      </c>
      <c r="D632" s="21" t="s">
        <v>277</v>
      </c>
      <c r="E632" s="22">
        <v>9046</v>
      </c>
      <c r="F632" s="23">
        <v>41648</v>
      </c>
      <c r="G632" s="22">
        <v>9046</v>
      </c>
      <c r="H632" s="24">
        <f t="shared" si="27"/>
        <v>0</v>
      </c>
      <c r="I632" s="21" t="s">
        <v>57</v>
      </c>
    </row>
    <row r="633" spans="1:9" x14ac:dyDescent="0.25">
      <c r="A633" s="19">
        <v>41652</v>
      </c>
      <c r="B633" s="20">
        <v>30</v>
      </c>
      <c r="C633" s="20" t="s">
        <v>365</v>
      </c>
      <c r="D633" s="21" t="s">
        <v>277</v>
      </c>
      <c r="E633" s="22">
        <v>5738</v>
      </c>
      <c r="F633" s="23">
        <v>41653</v>
      </c>
      <c r="G633" s="22">
        <v>5738</v>
      </c>
      <c r="H633" s="24">
        <f t="shared" si="27"/>
        <v>0</v>
      </c>
      <c r="I633" s="21" t="s">
        <v>57</v>
      </c>
    </row>
    <row r="634" spans="1:9" x14ac:dyDescent="0.25">
      <c r="A634" s="19">
        <v>41662</v>
      </c>
      <c r="B634" s="20">
        <v>719</v>
      </c>
      <c r="C634" s="20" t="s">
        <v>365</v>
      </c>
      <c r="D634" s="21" t="s">
        <v>277</v>
      </c>
      <c r="E634" s="22">
        <v>15906.5</v>
      </c>
      <c r="F634" s="32" t="s">
        <v>507</v>
      </c>
      <c r="G634" s="22">
        <f>4237.5+9950+1719</f>
        <v>15906.5</v>
      </c>
      <c r="H634" s="24">
        <f t="shared" si="27"/>
        <v>0</v>
      </c>
      <c r="I634" s="35" t="s">
        <v>7</v>
      </c>
    </row>
    <row r="635" spans="1:9" ht="17.25" customHeight="1" x14ac:dyDescent="0.25">
      <c r="A635" s="19">
        <v>41662</v>
      </c>
      <c r="B635" s="20">
        <v>764</v>
      </c>
      <c r="C635" s="20" t="s">
        <v>365</v>
      </c>
      <c r="D635" s="21" t="s">
        <v>277</v>
      </c>
      <c r="E635" s="22">
        <v>19671.5</v>
      </c>
      <c r="F635" s="53" t="s">
        <v>518</v>
      </c>
      <c r="G635" s="22">
        <f>1902.5+4000+650+5000+5000+3000+119</f>
        <v>19671.5</v>
      </c>
      <c r="H635" s="24">
        <f t="shared" si="27"/>
        <v>0</v>
      </c>
      <c r="I635" s="35" t="s">
        <v>7</v>
      </c>
    </row>
    <row r="636" spans="1:9" x14ac:dyDescent="0.25">
      <c r="A636" s="19">
        <v>41662</v>
      </c>
      <c r="B636" s="20">
        <v>765</v>
      </c>
      <c r="C636" s="20" t="s">
        <v>365</v>
      </c>
      <c r="D636" s="21" t="s">
        <v>277</v>
      </c>
      <c r="E636" s="22">
        <v>9924</v>
      </c>
      <c r="F636" s="27" t="s">
        <v>519</v>
      </c>
      <c r="G636" s="22">
        <f>6826.5+3097.5</f>
        <v>9924</v>
      </c>
      <c r="H636" s="24">
        <f t="shared" si="27"/>
        <v>0</v>
      </c>
      <c r="I636" s="21" t="s">
        <v>7</v>
      </c>
    </row>
    <row r="637" spans="1:9" ht="15.75" x14ac:dyDescent="0.25">
      <c r="A637" s="19"/>
      <c r="B637" s="20"/>
      <c r="C637" s="20"/>
      <c r="D637" s="21"/>
      <c r="E637" s="22"/>
      <c r="F637" s="107" t="s">
        <v>645</v>
      </c>
      <c r="G637" s="104">
        <f>SUM(G631:G636)</f>
        <v>64251</v>
      </c>
      <c r="H637" s="24"/>
      <c r="I637" s="21"/>
    </row>
    <row r="638" spans="1:9" x14ac:dyDescent="0.25">
      <c r="A638" s="19"/>
      <c r="B638" s="20"/>
      <c r="C638" s="20"/>
      <c r="D638" s="21"/>
      <c r="E638" s="22"/>
      <c r="F638" s="27"/>
      <c r="G638" s="22"/>
      <c r="H638" s="24"/>
      <c r="I638" s="21"/>
    </row>
    <row r="639" spans="1:9" x14ac:dyDescent="0.25">
      <c r="A639" s="7">
        <v>41641</v>
      </c>
      <c r="B639" s="8">
        <v>166</v>
      </c>
      <c r="C639" s="8" t="s">
        <v>0</v>
      </c>
      <c r="D639" s="9" t="s">
        <v>41</v>
      </c>
      <c r="E639" s="10">
        <v>1132</v>
      </c>
      <c r="F639" s="11">
        <v>41641</v>
      </c>
      <c r="G639" s="12">
        <v>1132</v>
      </c>
      <c r="H639" s="5">
        <f t="shared" ref="H639:H652" si="28">E639-G639</f>
        <v>0</v>
      </c>
      <c r="I639" s="9" t="s">
        <v>38</v>
      </c>
    </row>
    <row r="640" spans="1:9" x14ac:dyDescent="0.25">
      <c r="A640" s="19">
        <v>41643</v>
      </c>
      <c r="B640" s="20">
        <v>363</v>
      </c>
      <c r="C640" s="20" t="s">
        <v>0</v>
      </c>
      <c r="D640" s="35" t="s">
        <v>41</v>
      </c>
      <c r="E640" s="36">
        <v>792</v>
      </c>
      <c r="F640" s="37">
        <v>41644</v>
      </c>
      <c r="G640" s="36">
        <v>792</v>
      </c>
      <c r="H640" s="38">
        <f t="shared" si="28"/>
        <v>0</v>
      </c>
      <c r="I640" s="35" t="s">
        <v>109</v>
      </c>
    </row>
    <row r="641" spans="1:9" x14ac:dyDescent="0.25">
      <c r="A641" s="19">
        <v>41649</v>
      </c>
      <c r="B641" s="20">
        <v>765</v>
      </c>
      <c r="C641" s="20" t="s">
        <v>0</v>
      </c>
      <c r="D641" s="21" t="s">
        <v>41</v>
      </c>
      <c r="E641" s="22">
        <v>792</v>
      </c>
      <c r="F641" s="23">
        <v>41649</v>
      </c>
      <c r="G641" s="22">
        <v>792</v>
      </c>
      <c r="H641" s="24">
        <f t="shared" si="28"/>
        <v>0</v>
      </c>
      <c r="I641" s="21" t="s">
        <v>38</v>
      </c>
    </row>
    <row r="642" spans="1:9" x14ac:dyDescent="0.25">
      <c r="A642" s="19">
        <v>41651</v>
      </c>
      <c r="B642" s="20">
        <v>946</v>
      </c>
      <c r="C642" s="20" t="s">
        <v>0</v>
      </c>
      <c r="D642" s="21" t="s">
        <v>41</v>
      </c>
      <c r="E642" s="22">
        <v>963.5</v>
      </c>
      <c r="F642" s="55">
        <v>41651</v>
      </c>
      <c r="G642" s="22">
        <v>963.5</v>
      </c>
      <c r="H642" s="24">
        <f t="shared" si="28"/>
        <v>0</v>
      </c>
      <c r="I642" s="9" t="s">
        <v>20</v>
      </c>
    </row>
    <row r="643" spans="1:9" x14ac:dyDescent="0.25">
      <c r="A643" s="19">
        <v>41655</v>
      </c>
      <c r="B643" s="20">
        <v>218</v>
      </c>
      <c r="C643" s="20" t="s">
        <v>365</v>
      </c>
      <c r="D643" s="21" t="s">
        <v>41</v>
      </c>
      <c r="E643" s="22">
        <v>905</v>
      </c>
      <c r="F643" s="11">
        <v>41655</v>
      </c>
      <c r="G643" s="22">
        <v>905</v>
      </c>
      <c r="H643" s="24">
        <f t="shared" si="28"/>
        <v>0</v>
      </c>
      <c r="I643" s="9" t="s">
        <v>38</v>
      </c>
    </row>
    <row r="644" spans="1:9" x14ac:dyDescent="0.25">
      <c r="A644" s="19">
        <v>41656</v>
      </c>
      <c r="B644" s="20">
        <v>315</v>
      </c>
      <c r="C644" s="20" t="s">
        <v>365</v>
      </c>
      <c r="D644" s="21" t="s">
        <v>41</v>
      </c>
      <c r="E644" s="22">
        <v>830</v>
      </c>
      <c r="F644" s="11">
        <v>41656</v>
      </c>
      <c r="G644" s="22">
        <v>830</v>
      </c>
      <c r="H644" s="24">
        <f t="shared" si="28"/>
        <v>0</v>
      </c>
      <c r="I644" s="9" t="s">
        <v>38</v>
      </c>
    </row>
    <row r="645" spans="1:9" x14ac:dyDescent="0.25">
      <c r="A645" s="19">
        <v>41658</v>
      </c>
      <c r="B645" s="20">
        <v>470</v>
      </c>
      <c r="C645" s="20" t="s">
        <v>365</v>
      </c>
      <c r="D645" s="21" t="s">
        <v>41</v>
      </c>
      <c r="E645" s="22">
        <v>922.8</v>
      </c>
      <c r="F645" s="11">
        <v>41658</v>
      </c>
      <c r="G645" s="22">
        <v>922.8</v>
      </c>
      <c r="H645" s="24">
        <f t="shared" si="28"/>
        <v>0</v>
      </c>
      <c r="I645" s="9" t="s">
        <v>20</v>
      </c>
    </row>
    <row r="646" spans="1:9" x14ac:dyDescent="0.25">
      <c r="A646" s="19">
        <v>41662</v>
      </c>
      <c r="B646" s="20">
        <v>777</v>
      </c>
      <c r="C646" s="20" t="s">
        <v>365</v>
      </c>
      <c r="D646" s="21" t="s">
        <v>41</v>
      </c>
      <c r="E646" s="22">
        <v>838.5</v>
      </c>
      <c r="F646" s="37">
        <v>41662</v>
      </c>
      <c r="G646" s="22">
        <v>838.5</v>
      </c>
      <c r="H646" s="24">
        <f t="shared" si="28"/>
        <v>0</v>
      </c>
      <c r="I646" s="35" t="s">
        <v>38</v>
      </c>
    </row>
    <row r="647" spans="1:9" x14ac:dyDescent="0.25">
      <c r="A647" s="19">
        <v>41663</v>
      </c>
      <c r="B647" s="20">
        <v>856</v>
      </c>
      <c r="C647" s="20" t="s">
        <v>365</v>
      </c>
      <c r="D647" s="21" t="s">
        <v>41</v>
      </c>
      <c r="E647" s="22">
        <v>878</v>
      </c>
      <c r="F647" s="11">
        <v>41663</v>
      </c>
      <c r="G647" s="22">
        <v>878</v>
      </c>
      <c r="H647" s="24">
        <f t="shared" si="28"/>
        <v>0</v>
      </c>
      <c r="I647" s="9" t="s">
        <v>7</v>
      </c>
    </row>
    <row r="648" spans="1:9" x14ac:dyDescent="0.25">
      <c r="A648" s="19">
        <v>41666</v>
      </c>
      <c r="B648" s="20">
        <v>100</v>
      </c>
      <c r="C648" s="20" t="s">
        <v>563</v>
      </c>
      <c r="D648" s="21" t="s">
        <v>41</v>
      </c>
      <c r="E648" s="22">
        <v>755.6</v>
      </c>
      <c r="F648" s="11">
        <v>41666</v>
      </c>
      <c r="G648" s="22">
        <v>755.6</v>
      </c>
      <c r="H648" s="24">
        <f t="shared" si="28"/>
        <v>0</v>
      </c>
      <c r="I648" s="9" t="s">
        <v>7</v>
      </c>
    </row>
    <row r="649" spans="1:9" x14ac:dyDescent="0.25">
      <c r="A649" s="19">
        <v>41669</v>
      </c>
      <c r="B649" s="20">
        <v>311</v>
      </c>
      <c r="C649" s="20" t="s">
        <v>563</v>
      </c>
      <c r="D649" s="21" t="s">
        <v>41</v>
      </c>
      <c r="E649" s="22">
        <v>1011</v>
      </c>
      <c r="F649" s="11">
        <v>41670</v>
      </c>
      <c r="G649" s="22">
        <v>1011</v>
      </c>
      <c r="H649" s="24">
        <f t="shared" si="28"/>
        <v>0</v>
      </c>
      <c r="I649" s="9" t="s">
        <v>38</v>
      </c>
    </row>
    <row r="650" spans="1:9" x14ac:dyDescent="0.25">
      <c r="A650" s="19">
        <v>41670</v>
      </c>
      <c r="B650" s="20">
        <v>359</v>
      </c>
      <c r="C650" s="20" t="s">
        <v>563</v>
      </c>
      <c r="D650" s="21" t="s">
        <v>41</v>
      </c>
      <c r="E650" s="22">
        <v>230</v>
      </c>
      <c r="F650" s="11">
        <v>41670</v>
      </c>
      <c r="G650" s="22">
        <v>230</v>
      </c>
      <c r="H650" s="24">
        <f t="shared" si="28"/>
        <v>0</v>
      </c>
      <c r="I650" s="9" t="s">
        <v>38</v>
      </c>
    </row>
    <row r="651" spans="1:9" x14ac:dyDescent="0.25">
      <c r="A651" s="19">
        <v>41670</v>
      </c>
      <c r="B651" s="20">
        <v>404</v>
      </c>
      <c r="C651" s="20" t="s">
        <v>563</v>
      </c>
      <c r="D651" s="21" t="s">
        <v>41</v>
      </c>
      <c r="E651" s="22">
        <v>770</v>
      </c>
      <c r="F651" s="11">
        <v>41670</v>
      </c>
      <c r="G651" s="22">
        <v>770</v>
      </c>
      <c r="H651" s="24">
        <f t="shared" si="28"/>
        <v>0</v>
      </c>
      <c r="I651" s="9" t="s">
        <v>7</v>
      </c>
    </row>
    <row r="652" spans="1:9" x14ac:dyDescent="0.25">
      <c r="A652" s="19">
        <v>41642</v>
      </c>
      <c r="B652" s="20">
        <v>263</v>
      </c>
      <c r="C652" s="8" t="s">
        <v>0</v>
      </c>
      <c r="D652" s="21" t="s">
        <v>110</v>
      </c>
      <c r="E652" s="22">
        <v>1176</v>
      </c>
      <c r="F652" s="23">
        <v>41642</v>
      </c>
      <c r="G652" s="22">
        <v>1176</v>
      </c>
      <c r="H652" s="24">
        <f t="shared" si="28"/>
        <v>0</v>
      </c>
      <c r="I652" s="21" t="s">
        <v>109</v>
      </c>
    </row>
    <row r="653" spans="1:9" ht="15.75" x14ac:dyDescent="0.25">
      <c r="A653" s="19"/>
      <c r="B653" s="20"/>
      <c r="C653" s="8"/>
      <c r="D653" s="21"/>
      <c r="E653" s="22"/>
      <c r="F653" s="107" t="s">
        <v>645</v>
      </c>
      <c r="G653" s="104">
        <f>SUM(G639:G652)</f>
        <v>11996.4</v>
      </c>
      <c r="H653" s="24"/>
      <c r="I653" s="21"/>
    </row>
    <row r="654" spans="1:9" x14ac:dyDescent="0.25">
      <c r="A654" s="19"/>
      <c r="B654" s="20"/>
      <c r="C654" s="8"/>
      <c r="D654" s="21"/>
      <c r="E654" s="22"/>
      <c r="F654" s="23"/>
      <c r="G654" s="22"/>
      <c r="H654" s="24"/>
      <c r="I654" s="21"/>
    </row>
    <row r="655" spans="1:9" x14ac:dyDescent="0.25">
      <c r="A655" s="19">
        <v>41660</v>
      </c>
      <c r="B655" s="20">
        <v>625</v>
      </c>
      <c r="C655" s="20" t="s">
        <v>365</v>
      </c>
      <c r="D655" s="21" t="s">
        <v>493</v>
      </c>
      <c r="E655" s="22">
        <v>14312</v>
      </c>
      <c r="F655" s="11">
        <v>41660</v>
      </c>
      <c r="G655" s="22">
        <v>14312</v>
      </c>
      <c r="H655" s="24">
        <f>E655-G655</f>
        <v>0</v>
      </c>
      <c r="I655" s="9" t="s">
        <v>38</v>
      </c>
    </row>
    <row r="656" spans="1:9" x14ac:dyDescent="0.25">
      <c r="A656" s="19">
        <v>41666</v>
      </c>
      <c r="B656" s="20">
        <v>121</v>
      </c>
      <c r="C656" s="20" t="s">
        <v>563</v>
      </c>
      <c r="D656" s="21" t="s">
        <v>493</v>
      </c>
      <c r="E656" s="22">
        <v>11545</v>
      </c>
      <c r="F656" s="11">
        <v>41667</v>
      </c>
      <c r="G656" s="22">
        <v>11545</v>
      </c>
      <c r="H656" s="24">
        <f>E656-G656</f>
        <v>0</v>
      </c>
      <c r="I656" s="9" t="s">
        <v>57</v>
      </c>
    </row>
    <row r="657" spans="1:9" ht="15.75" x14ac:dyDescent="0.25">
      <c r="A657" s="19"/>
      <c r="B657" s="20"/>
      <c r="C657" s="20"/>
      <c r="D657" s="21"/>
      <c r="E657" s="22"/>
      <c r="F657" s="103" t="s">
        <v>645</v>
      </c>
      <c r="G657" s="104">
        <f>SUM(G655:G656)</f>
        <v>25857</v>
      </c>
      <c r="H657" s="24"/>
      <c r="I657" s="9"/>
    </row>
    <row r="658" spans="1:9" x14ac:dyDescent="0.25">
      <c r="A658" s="19"/>
      <c r="B658" s="20"/>
      <c r="C658" s="20"/>
      <c r="D658" s="21"/>
      <c r="E658" s="22"/>
      <c r="F658" s="11"/>
      <c r="G658" s="22"/>
      <c r="H658" s="24"/>
      <c r="I658" s="9"/>
    </row>
    <row r="659" spans="1:9" x14ac:dyDescent="0.25">
      <c r="A659" s="19">
        <v>41655</v>
      </c>
      <c r="B659" s="20">
        <v>242</v>
      </c>
      <c r="C659" s="20" t="s">
        <v>365</v>
      </c>
      <c r="D659" s="21" t="s">
        <v>416</v>
      </c>
      <c r="E659" s="22">
        <v>11570</v>
      </c>
      <c r="F659" s="57" t="s">
        <v>417</v>
      </c>
      <c r="G659" s="22">
        <v>11570</v>
      </c>
      <c r="H659" s="24">
        <f t="shared" ref="H659:H665" si="29">E659-G659</f>
        <v>0</v>
      </c>
      <c r="I659" s="9" t="s">
        <v>4</v>
      </c>
    </row>
    <row r="660" spans="1:9" x14ac:dyDescent="0.25">
      <c r="A660" s="19">
        <v>41657</v>
      </c>
      <c r="B660" s="20">
        <v>393</v>
      </c>
      <c r="C660" s="20" t="s">
        <v>365</v>
      </c>
      <c r="D660" s="21" t="s">
        <v>416</v>
      </c>
      <c r="E660" s="22">
        <v>23715.5</v>
      </c>
      <c r="F660" s="11">
        <v>41664</v>
      </c>
      <c r="G660" s="22">
        <v>23715.5</v>
      </c>
      <c r="H660" s="24">
        <f t="shared" si="29"/>
        <v>0</v>
      </c>
      <c r="I660" s="9"/>
    </row>
    <row r="661" spans="1:9" x14ac:dyDescent="0.25">
      <c r="A661" s="19">
        <v>41658</v>
      </c>
      <c r="B661" s="20">
        <v>464</v>
      </c>
      <c r="C661" s="20" t="s">
        <v>365</v>
      </c>
      <c r="D661" s="21" t="s">
        <v>416</v>
      </c>
      <c r="E661" s="22">
        <v>11362</v>
      </c>
      <c r="F661" s="11">
        <v>41658</v>
      </c>
      <c r="G661" s="22">
        <v>11362</v>
      </c>
      <c r="H661" s="24">
        <f t="shared" si="29"/>
        <v>0</v>
      </c>
      <c r="I661" s="9"/>
    </row>
    <row r="662" spans="1:9" x14ac:dyDescent="0.25">
      <c r="A662" s="19">
        <v>41663</v>
      </c>
      <c r="B662" s="20">
        <v>875</v>
      </c>
      <c r="C662" s="20" t="s">
        <v>365</v>
      </c>
      <c r="D662" s="21" t="s">
        <v>416</v>
      </c>
      <c r="E662" s="22">
        <v>7779.5</v>
      </c>
      <c r="F662" s="11">
        <v>41664</v>
      </c>
      <c r="G662" s="22">
        <v>7779.5</v>
      </c>
      <c r="H662" s="24">
        <f t="shared" si="29"/>
        <v>0</v>
      </c>
      <c r="I662" s="9" t="s">
        <v>57</v>
      </c>
    </row>
    <row r="663" spans="1:9" x14ac:dyDescent="0.25">
      <c r="A663" s="19">
        <v>41664</v>
      </c>
      <c r="B663" s="20">
        <v>979</v>
      </c>
      <c r="C663" s="20" t="s">
        <v>365</v>
      </c>
      <c r="D663" s="21" t="s">
        <v>416</v>
      </c>
      <c r="E663" s="22">
        <v>11066.5</v>
      </c>
      <c r="F663" s="84">
        <v>41674</v>
      </c>
      <c r="G663" s="28">
        <v>11066.5</v>
      </c>
      <c r="H663" s="24">
        <f t="shared" si="29"/>
        <v>0</v>
      </c>
      <c r="I663" s="9" t="s">
        <v>57</v>
      </c>
    </row>
    <row r="664" spans="1:9" x14ac:dyDescent="0.25">
      <c r="A664" s="19">
        <v>41665</v>
      </c>
      <c r="B664" s="20">
        <v>15</v>
      </c>
      <c r="C664" s="20" t="s">
        <v>563</v>
      </c>
      <c r="D664" s="21" t="s">
        <v>416</v>
      </c>
      <c r="E664" s="22">
        <v>8345</v>
      </c>
      <c r="F664" s="84">
        <v>41674</v>
      </c>
      <c r="G664" s="28">
        <v>8345</v>
      </c>
      <c r="H664" s="85">
        <f t="shared" si="29"/>
        <v>0</v>
      </c>
      <c r="I664" s="9" t="s">
        <v>30</v>
      </c>
    </row>
    <row r="665" spans="1:9" x14ac:dyDescent="0.25">
      <c r="A665" s="19">
        <v>41646</v>
      </c>
      <c r="B665" s="20">
        <v>557</v>
      </c>
      <c r="C665" s="20" t="s">
        <v>0</v>
      </c>
      <c r="D665" s="21" t="s">
        <v>234</v>
      </c>
      <c r="E665" s="22">
        <v>3369</v>
      </c>
      <c r="F665" s="23">
        <v>41647</v>
      </c>
      <c r="G665" s="22">
        <v>3369</v>
      </c>
      <c r="H665" s="24">
        <f t="shared" si="29"/>
        <v>0</v>
      </c>
      <c r="I665" s="21" t="s">
        <v>196</v>
      </c>
    </row>
    <row r="666" spans="1:9" ht="15.75" x14ac:dyDescent="0.25">
      <c r="A666" s="19"/>
      <c r="B666" s="20"/>
      <c r="C666" s="20"/>
      <c r="D666" s="21"/>
      <c r="E666" s="22"/>
      <c r="F666" s="107" t="s">
        <v>645</v>
      </c>
      <c r="G666" s="104">
        <f>SUM(G659:G665)</f>
        <v>77207.5</v>
      </c>
      <c r="H666" s="24"/>
      <c r="I666" s="21"/>
    </row>
    <row r="667" spans="1:9" x14ac:dyDescent="0.25">
      <c r="A667" s="19"/>
      <c r="B667" s="20"/>
      <c r="C667" s="20"/>
      <c r="D667" s="21"/>
      <c r="E667" s="22"/>
      <c r="F667" s="23"/>
      <c r="G667" s="22"/>
      <c r="H667" s="24"/>
      <c r="I667" s="21"/>
    </row>
    <row r="668" spans="1:9" x14ac:dyDescent="0.25">
      <c r="A668" s="19">
        <v>41642</v>
      </c>
      <c r="B668" s="20">
        <v>260</v>
      </c>
      <c r="C668" s="8" t="s">
        <v>0</v>
      </c>
      <c r="D668" s="21" t="s">
        <v>108</v>
      </c>
      <c r="E668" s="22">
        <v>4472</v>
      </c>
      <c r="F668" s="23">
        <v>41642</v>
      </c>
      <c r="G668" s="22">
        <v>4472</v>
      </c>
      <c r="H668" s="24">
        <f t="shared" ref="H668:H676" si="30">E668-G668</f>
        <v>0</v>
      </c>
      <c r="I668" s="21" t="s">
        <v>109</v>
      </c>
    </row>
    <row r="669" spans="1:9" x14ac:dyDescent="0.25">
      <c r="A669" s="19">
        <v>41643</v>
      </c>
      <c r="B669" s="20">
        <v>368</v>
      </c>
      <c r="C669" s="20" t="s">
        <v>0</v>
      </c>
      <c r="D669" s="35" t="s">
        <v>108</v>
      </c>
      <c r="E669" s="36">
        <v>3930</v>
      </c>
      <c r="F669" s="37">
        <v>41644</v>
      </c>
      <c r="G669" s="36">
        <v>3930</v>
      </c>
      <c r="H669" s="38">
        <f t="shared" si="30"/>
        <v>0</v>
      </c>
      <c r="I669" s="35" t="s">
        <v>109</v>
      </c>
    </row>
    <row r="670" spans="1:9" x14ac:dyDescent="0.25">
      <c r="A670" s="19">
        <v>41644</v>
      </c>
      <c r="B670" s="20">
        <v>437</v>
      </c>
      <c r="C670" s="20" t="s">
        <v>0</v>
      </c>
      <c r="D670" s="21" t="s">
        <v>108</v>
      </c>
      <c r="E670" s="22">
        <v>1755</v>
      </c>
      <c r="F670" s="23">
        <v>41644</v>
      </c>
      <c r="G670" s="22">
        <v>1755</v>
      </c>
      <c r="H670" s="24">
        <f t="shared" si="30"/>
        <v>0</v>
      </c>
      <c r="I670" s="21" t="s">
        <v>7</v>
      </c>
    </row>
    <row r="671" spans="1:9" x14ac:dyDescent="0.25">
      <c r="A671" s="19">
        <v>41647</v>
      </c>
      <c r="B671" s="20">
        <v>632</v>
      </c>
      <c r="C671" s="20" t="s">
        <v>0</v>
      </c>
      <c r="D671" s="21" t="s">
        <v>108</v>
      </c>
      <c r="E671" s="22">
        <v>2714</v>
      </c>
      <c r="F671" s="23">
        <v>41647</v>
      </c>
      <c r="G671" s="22">
        <v>2714</v>
      </c>
      <c r="H671" s="24">
        <f t="shared" si="30"/>
        <v>0</v>
      </c>
      <c r="I671" s="21" t="s">
        <v>38</v>
      </c>
    </row>
    <row r="672" spans="1:9" x14ac:dyDescent="0.25">
      <c r="A672" s="19">
        <v>41649</v>
      </c>
      <c r="B672" s="20">
        <v>771</v>
      </c>
      <c r="C672" s="20" t="s">
        <v>0</v>
      </c>
      <c r="D672" s="21" t="s">
        <v>108</v>
      </c>
      <c r="E672" s="22">
        <v>3937.5</v>
      </c>
      <c r="F672" s="23">
        <v>41649</v>
      </c>
      <c r="G672" s="22">
        <v>3937.5</v>
      </c>
      <c r="H672" s="24">
        <f t="shared" si="30"/>
        <v>0</v>
      </c>
      <c r="I672" s="21" t="s">
        <v>38</v>
      </c>
    </row>
    <row r="673" spans="1:9" x14ac:dyDescent="0.25">
      <c r="A673" s="19">
        <v>41654</v>
      </c>
      <c r="B673" s="20">
        <v>144</v>
      </c>
      <c r="C673" s="20" t="s">
        <v>365</v>
      </c>
      <c r="D673" s="21" t="s">
        <v>108</v>
      </c>
      <c r="E673" s="22">
        <v>3728</v>
      </c>
      <c r="F673" s="11">
        <v>41655</v>
      </c>
      <c r="G673" s="22">
        <v>3728</v>
      </c>
      <c r="H673" s="24">
        <f t="shared" si="30"/>
        <v>0</v>
      </c>
      <c r="I673" s="9" t="s">
        <v>4</v>
      </c>
    </row>
    <row r="674" spans="1:9" x14ac:dyDescent="0.25">
      <c r="A674" s="19">
        <v>41656</v>
      </c>
      <c r="B674" s="20">
        <v>314</v>
      </c>
      <c r="C674" s="20" t="s">
        <v>365</v>
      </c>
      <c r="D674" s="21" t="s">
        <v>108</v>
      </c>
      <c r="E674" s="22">
        <v>6096</v>
      </c>
      <c r="F674" s="57" t="s">
        <v>440</v>
      </c>
      <c r="G674" s="22">
        <v>6096</v>
      </c>
      <c r="H674" s="24">
        <f t="shared" si="30"/>
        <v>0</v>
      </c>
      <c r="I674" s="9" t="s">
        <v>38</v>
      </c>
    </row>
    <row r="675" spans="1:9" x14ac:dyDescent="0.25">
      <c r="A675" s="19">
        <v>41662</v>
      </c>
      <c r="B675" s="20">
        <v>775</v>
      </c>
      <c r="C675" s="20" t="s">
        <v>365</v>
      </c>
      <c r="D675" s="21" t="s">
        <v>108</v>
      </c>
      <c r="E675" s="22">
        <v>2550</v>
      </c>
      <c r="F675" s="37">
        <v>41662</v>
      </c>
      <c r="G675" s="22">
        <v>2550</v>
      </c>
      <c r="H675" s="24">
        <f t="shared" si="30"/>
        <v>0</v>
      </c>
      <c r="I675" s="35" t="s">
        <v>38</v>
      </c>
    </row>
    <row r="676" spans="1:9" x14ac:dyDescent="0.25">
      <c r="A676" s="19">
        <v>41646</v>
      </c>
      <c r="B676" s="20">
        <v>544</v>
      </c>
      <c r="C676" s="20" t="s">
        <v>0</v>
      </c>
      <c r="D676" s="21" t="s">
        <v>228</v>
      </c>
      <c r="E676" s="22">
        <v>1936</v>
      </c>
      <c r="F676" s="23">
        <v>41646</v>
      </c>
      <c r="G676" s="22">
        <v>1936</v>
      </c>
      <c r="H676" s="24">
        <f t="shared" si="30"/>
        <v>0</v>
      </c>
      <c r="I676" s="21" t="s">
        <v>38</v>
      </c>
    </row>
    <row r="677" spans="1:9" ht="15.75" x14ac:dyDescent="0.25">
      <c r="A677" s="19"/>
      <c r="B677" s="20"/>
      <c r="C677" s="20"/>
      <c r="D677" s="21"/>
      <c r="E677" s="22"/>
      <c r="F677" s="107" t="s">
        <v>649</v>
      </c>
      <c r="G677" s="104">
        <f>SUM(G668:G676)</f>
        <v>31118.5</v>
      </c>
      <c r="H677" s="24"/>
      <c r="I677" s="21"/>
    </row>
    <row r="678" spans="1:9" x14ac:dyDescent="0.25">
      <c r="A678" s="19"/>
      <c r="B678" s="20"/>
      <c r="C678" s="20"/>
      <c r="D678" s="21"/>
      <c r="E678" s="22"/>
      <c r="F678" s="23"/>
      <c r="G678" s="22"/>
      <c r="H678" s="24"/>
      <c r="I678" s="21"/>
    </row>
    <row r="679" spans="1:9" x14ac:dyDescent="0.25">
      <c r="A679" s="19">
        <v>41670</v>
      </c>
      <c r="B679" s="20">
        <v>447</v>
      </c>
      <c r="C679" s="20" t="s">
        <v>563</v>
      </c>
      <c r="D679" s="21" t="s">
        <v>644</v>
      </c>
      <c r="E679" s="22">
        <v>52</v>
      </c>
      <c r="F679" s="11">
        <v>41670</v>
      </c>
      <c r="G679" s="22">
        <v>52</v>
      </c>
      <c r="H679" s="24">
        <f>E679-G679</f>
        <v>0</v>
      </c>
      <c r="I679" s="9"/>
    </row>
    <row r="680" spans="1:9" x14ac:dyDescent="0.25">
      <c r="A680" s="19"/>
      <c r="B680" s="20"/>
      <c r="C680" s="20"/>
      <c r="D680" s="21"/>
      <c r="E680" s="22"/>
      <c r="F680" s="11"/>
      <c r="G680" s="22"/>
      <c r="H680" s="24"/>
      <c r="I680" s="9"/>
    </row>
    <row r="681" spans="1:9" x14ac:dyDescent="0.25">
      <c r="A681" s="7">
        <v>41641</v>
      </c>
      <c r="B681" s="8">
        <v>164</v>
      </c>
      <c r="C681" s="8" t="s">
        <v>0</v>
      </c>
      <c r="D681" s="9" t="s">
        <v>39</v>
      </c>
      <c r="E681" s="10">
        <v>3304</v>
      </c>
      <c r="F681" s="11">
        <v>41641</v>
      </c>
      <c r="G681" s="12">
        <v>3304</v>
      </c>
      <c r="H681" s="5">
        <f t="shared" ref="H681:H705" si="31">E681-G681</f>
        <v>0</v>
      </c>
      <c r="I681" s="9" t="s">
        <v>38</v>
      </c>
    </row>
    <row r="682" spans="1:9" x14ac:dyDescent="0.25">
      <c r="A682" s="19">
        <v>41642</v>
      </c>
      <c r="B682" s="20">
        <v>261</v>
      </c>
      <c r="C682" s="8" t="s">
        <v>0</v>
      </c>
      <c r="D682" s="21" t="s">
        <v>39</v>
      </c>
      <c r="E682" s="22">
        <v>3304</v>
      </c>
      <c r="F682" s="23">
        <v>41645</v>
      </c>
      <c r="G682" s="22">
        <v>3304</v>
      </c>
      <c r="H682" s="24">
        <f t="shared" si="31"/>
        <v>0</v>
      </c>
      <c r="I682" s="21" t="s">
        <v>109</v>
      </c>
    </row>
    <row r="683" spans="1:9" x14ac:dyDescent="0.25">
      <c r="A683" s="19">
        <v>41643</v>
      </c>
      <c r="B683" s="20">
        <v>377</v>
      </c>
      <c r="C683" s="20" t="s">
        <v>0</v>
      </c>
      <c r="D683" s="35" t="s">
        <v>39</v>
      </c>
      <c r="E683" s="36">
        <v>3004</v>
      </c>
      <c r="F683" s="37">
        <v>41643</v>
      </c>
      <c r="G683" s="36">
        <v>3004</v>
      </c>
      <c r="H683" s="38">
        <f t="shared" si="31"/>
        <v>0</v>
      </c>
      <c r="I683" s="35" t="s">
        <v>57</v>
      </c>
    </row>
    <row r="684" spans="1:9" x14ac:dyDescent="0.25">
      <c r="A684" s="19">
        <v>41644</v>
      </c>
      <c r="B684" s="20">
        <v>428</v>
      </c>
      <c r="C684" s="20" t="s">
        <v>0</v>
      </c>
      <c r="D684" s="21" t="s">
        <v>39</v>
      </c>
      <c r="E684" s="22">
        <v>944</v>
      </c>
      <c r="F684" s="23">
        <v>41644</v>
      </c>
      <c r="G684" s="22">
        <v>944</v>
      </c>
      <c r="H684" s="24">
        <f t="shared" si="31"/>
        <v>0</v>
      </c>
      <c r="I684" s="21" t="s">
        <v>7</v>
      </c>
    </row>
    <row r="685" spans="1:9" x14ac:dyDescent="0.25">
      <c r="A685" s="19">
        <v>41645</v>
      </c>
      <c r="B685" s="20">
        <v>464</v>
      </c>
      <c r="C685" s="20" t="s">
        <v>0</v>
      </c>
      <c r="D685" s="21" t="s">
        <v>39</v>
      </c>
      <c r="E685" s="22">
        <v>3304</v>
      </c>
      <c r="F685" s="23">
        <v>41645</v>
      </c>
      <c r="G685" s="22">
        <v>3304</v>
      </c>
      <c r="H685" s="24">
        <f t="shared" si="31"/>
        <v>0</v>
      </c>
      <c r="I685" s="21" t="s">
        <v>38</v>
      </c>
    </row>
    <row r="686" spans="1:9" x14ac:dyDescent="0.25">
      <c r="A686" s="19">
        <v>41646</v>
      </c>
      <c r="B686" s="20">
        <v>562</v>
      </c>
      <c r="C686" s="20" t="s">
        <v>0</v>
      </c>
      <c r="D686" s="21" t="s">
        <v>236</v>
      </c>
      <c r="E686" s="22">
        <v>1416</v>
      </c>
      <c r="F686" s="23">
        <v>41646</v>
      </c>
      <c r="G686" s="22">
        <v>1416</v>
      </c>
      <c r="H686" s="24">
        <f t="shared" si="31"/>
        <v>0</v>
      </c>
      <c r="I686" s="21" t="s">
        <v>196</v>
      </c>
    </row>
    <row r="687" spans="1:9" x14ac:dyDescent="0.25">
      <c r="A687" s="19">
        <v>41648</v>
      </c>
      <c r="B687" s="20">
        <v>689</v>
      </c>
      <c r="C687" s="20" t="s">
        <v>0</v>
      </c>
      <c r="D687" s="21" t="s">
        <v>236</v>
      </c>
      <c r="E687" s="22">
        <v>1416</v>
      </c>
      <c r="F687" s="23">
        <v>41648</v>
      </c>
      <c r="G687" s="22">
        <v>1416</v>
      </c>
      <c r="H687" s="24">
        <f t="shared" si="31"/>
        <v>0</v>
      </c>
      <c r="I687" s="21" t="s">
        <v>196</v>
      </c>
    </row>
    <row r="688" spans="1:9" x14ac:dyDescent="0.25">
      <c r="A688" s="19">
        <v>41649</v>
      </c>
      <c r="B688" s="20">
        <v>790</v>
      </c>
      <c r="C688" s="20" t="s">
        <v>0</v>
      </c>
      <c r="D688" s="21" t="s">
        <v>236</v>
      </c>
      <c r="E688" s="22">
        <v>2360</v>
      </c>
      <c r="F688" s="23">
        <v>41649</v>
      </c>
      <c r="G688" s="22">
        <v>2360</v>
      </c>
      <c r="H688" s="24">
        <f t="shared" si="31"/>
        <v>0</v>
      </c>
      <c r="I688" s="21" t="s">
        <v>146</v>
      </c>
    </row>
    <row r="689" spans="1:9" x14ac:dyDescent="0.25">
      <c r="A689" s="19">
        <v>41650</v>
      </c>
      <c r="B689" s="20">
        <v>850</v>
      </c>
      <c r="C689" s="20" t="s">
        <v>0</v>
      </c>
      <c r="D689" s="21" t="s">
        <v>236</v>
      </c>
      <c r="E689" s="22">
        <v>2360</v>
      </c>
      <c r="F689" s="11">
        <v>41652</v>
      </c>
      <c r="G689" s="22">
        <v>2360</v>
      </c>
      <c r="H689" s="24">
        <f t="shared" si="31"/>
        <v>0</v>
      </c>
      <c r="I689" s="9" t="s">
        <v>14</v>
      </c>
    </row>
    <row r="690" spans="1:9" x14ac:dyDescent="0.25">
      <c r="A690" s="19">
        <v>41651</v>
      </c>
      <c r="B690" s="20">
        <v>933</v>
      </c>
      <c r="C690" s="20" t="s">
        <v>0</v>
      </c>
      <c r="D690" s="21" t="s">
        <v>236</v>
      </c>
      <c r="E690" s="22">
        <v>1416</v>
      </c>
      <c r="F690" s="11">
        <v>41651</v>
      </c>
      <c r="G690" s="22">
        <v>1416</v>
      </c>
      <c r="H690" s="24">
        <f t="shared" si="31"/>
        <v>0</v>
      </c>
      <c r="I690" s="9" t="s">
        <v>20</v>
      </c>
    </row>
    <row r="691" spans="1:9" x14ac:dyDescent="0.25">
      <c r="A691" s="19">
        <v>41652</v>
      </c>
      <c r="B691" s="20">
        <v>17</v>
      </c>
      <c r="C691" s="20" t="s">
        <v>365</v>
      </c>
      <c r="D691" s="21" t="s">
        <v>236</v>
      </c>
      <c r="E691" s="22">
        <v>960</v>
      </c>
      <c r="F691" s="23">
        <v>41652</v>
      </c>
      <c r="G691" s="22">
        <v>960</v>
      </c>
      <c r="H691" s="24">
        <f t="shared" si="31"/>
        <v>0</v>
      </c>
      <c r="I691" s="21" t="s">
        <v>196</v>
      </c>
    </row>
    <row r="692" spans="1:9" x14ac:dyDescent="0.25">
      <c r="A692" s="19">
        <v>41653</v>
      </c>
      <c r="B692" s="20">
        <v>101</v>
      </c>
      <c r="C692" s="20" t="s">
        <v>365</v>
      </c>
      <c r="D692" s="21" t="s">
        <v>236</v>
      </c>
      <c r="E692" s="22">
        <v>960</v>
      </c>
      <c r="F692" s="23">
        <v>41659</v>
      </c>
      <c r="G692" s="22">
        <v>960</v>
      </c>
      <c r="H692" s="24">
        <f t="shared" si="31"/>
        <v>0</v>
      </c>
      <c r="I692" s="21" t="s">
        <v>38</v>
      </c>
    </row>
    <row r="693" spans="1:9" x14ac:dyDescent="0.25">
      <c r="A693" s="19">
        <v>41654</v>
      </c>
      <c r="B693" s="20">
        <v>115</v>
      </c>
      <c r="C693" s="20" t="s">
        <v>365</v>
      </c>
      <c r="D693" s="21" t="s">
        <v>236</v>
      </c>
      <c r="E693" s="22">
        <v>960</v>
      </c>
      <c r="F693" s="11">
        <v>41655</v>
      </c>
      <c r="G693" s="22">
        <v>960</v>
      </c>
      <c r="H693" s="24">
        <f t="shared" si="31"/>
        <v>0</v>
      </c>
      <c r="I693" s="9" t="s">
        <v>4</v>
      </c>
    </row>
    <row r="694" spans="1:9" x14ac:dyDescent="0.25">
      <c r="A694" s="19">
        <v>41655</v>
      </c>
      <c r="B694" s="20">
        <v>185</v>
      </c>
      <c r="C694" s="20" t="s">
        <v>365</v>
      </c>
      <c r="D694" s="21" t="s">
        <v>236</v>
      </c>
      <c r="E694" s="22">
        <v>2360</v>
      </c>
      <c r="F694" s="11">
        <v>41655</v>
      </c>
      <c r="G694" s="22">
        <v>2360</v>
      </c>
      <c r="H694" s="24">
        <f t="shared" si="31"/>
        <v>0</v>
      </c>
      <c r="I694" s="9" t="s">
        <v>23</v>
      </c>
    </row>
    <row r="695" spans="1:9" x14ac:dyDescent="0.25">
      <c r="A695" s="19">
        <v>41656</v>
      </c>
      <c r="B695" s="20">
        <v>318</v>
      </c>
      <c r="C695" s="20" t="s">
        <v>365</v>
      </c>
      <c r="D695" s="21" t="s">
        <v>236</v>
      </c>
      <c r="E695" s="22">
        <v>2832</v>
      </c>
      <c r="F695" s="11">
        <v>41656</v>
      </c>
      <c r="G695" s="22">
        <v>2832</v>
      </c>
      <c r="H695" s="24">
        <f t="shared" si="31"/>
        <v>0</v>
      </c>
      <c r="I695" s="9" t="s">
        <v>57</v>
      </c>
    </row>
    <row r="696" spans="1:9" x14ac:dyDescent="0.25">
      <c r="A696" s="19">
        <v>41657</v>
      </c>
      <c r="B696" s="20">
        <v>424</v>
      </c>
      <c r="C696" s="20" t="s">
        <v>365</v>
      </c>
      <c r="D696" s="21" t="s">
        <v>236</v>
      </c>
      <c r="E696" s="22">
        <v>2832</v>
      </c>
      <c r="F696" s="11">
        <v>41659</v>
      </c>
      <c r="G696" s="22">
        <v>2832</v>
      </c>
      <c r="H696" s="24">
        <f t="shared" si="31"/>
        <v>0</v>
      </c>
      <c r="I696" s="9" t="s">
        <v>196</v>
      </c>
    </row>
    <row r="697" spans="1:9" x14ac:dyDescent="0.25">
      <c r="A697" s="19">
        <v>41658</v>
      </c>
      <c r="B697" s="20">
        <v>462</v>
      </c>
      <c r="C697" s="20" t="s">
        <v>365</v>
      </c>
      <c r="D697" s="21" t="s">
        <v>236</v>
      </c>
      <c r="E697" s="22">
        <v>1416</v>
      </c>
      <c r="F697" s="11">
        <v>41658</v>
      </c>
      <c r="G697" s="22">
        <v>1416</v>
      </c>
      <c r="H697" s="24">
        <f t="shared" si="31"/>
        <v>0</v>
      </c>
      <c r="I697" s="9"/>
    </row>
    <row r="698" spans="1:9" x14ac:dyDescent="0.25">
      <c r="A698" s="19">
        <v>41659</v>
      </c>
      <c r="B698" s="20">
        <v>547</v>
      </c>
      <c r="C698" s="20" t="s">
        <v>365</v>
      </c>
      <c r="D698" s="21" t="s">
        <v>236</v>
      </c>
      <c r="E698" s="22">
        <v>1416</v>
      </c>
      <c r="F698" s="11">
        <v>41659</v>
      </c>
      <c r="G698" s="22">
        <v>1416</v>
      </c>
      <c r="H698" s="24">
        <f t="shared" si="31"/>
        <v>0</v>
      </c>
      <c r="I698" s="9" t="s">
        <v>479</v>
      </c>
    </row>
    <row r="699" spans="1:9" x14ac:dyDescent="0.25">
      <c r="A699" s="19">
        <v>41660</v>
      </c>
      <c r="B699" s="20">
        <v>623</v>
      </c>
      <c r="C699" s="20" t="s">
        <v>365</v>
      </c>
      <c r="D699" s="21" t="s">
        <v>236</v>
      </c>
      <c r="E699" s="22">
        <v>480</v>
      </c>
      <c r="F699" s="11">
        <v>41660</v>
      </c>
      <c r="G699" s="22">
        <v>480</v>
      </c>
      <c r="H699" s="24">
        <f t="shared" si="31"/>
        <v>0</v>
      </c>
      <c r="I699" s="9" t="s">
        <v>38</v>
      </c>
    </row>
    <row r="700" spans="1:9" x14ac:dyDescent="0.25">
      <c r="A700" s="19">
        <v>41661</v>
      </c>
      <c r="B700" s="20">
        <v>682</v>
      </c>
      <c r="C700" s="20" t="s">
        <v>365</v>
      </c>
      <c r="D700" s="21" t="s">
        <v>236</v>
      </c>
      <c r="E700" s="22">
        <v>1416</v>
      </c>
      <c r="F700" s="23">
        <v>41661</v>
      </c>
      <c r="G700" s="22">
        <v>1416</v>
      </c>
      <c r="H700" s="24">
        <f t="shared" si="31"/>
        <v>0</v>
      </c>
      <c r="I700" s="21" t="s">
        <v>7</v>
      </c>
    </row>
    <row r="701" spans="1:9" x14ac:dyDescent="0.25">
      <c r="A701" s="19">
        <v>41662</v>
      </c>
      <c r="B701" s="20">
        <v>763</v>
      </c>
      <c r="C701" s="20" t="s">
        <v>365</v>
      </c>
      <c r="D701" s="21" t="s">
        <v>236</v>
      </c>
      <c r="E701" s="22">
        <v>1400</v>
      </c>
      <c r="F701" s="37">
        <v>41662</v>
      </c>
      <c r="G701" s="22">
        <v>1400</v>
      </c>
      <c r="H701" s="24">
        <f t="shared" si="31"/>
        <v>0</v>
      </c>
      <c r="I701" s="35" t="s">
        <v>23</v>
      </c>
    </row>
    <row r="702" spans="1:9" x14ac:dyDescent="0.25">
      <c r="A702" s="19">
        <v>41666</v>
      </c>
      <c r="B702" s="20">
        <v>72</v>
      </c>
      <c r="C702" s="20" t="s">
        <v>563</v>
      </c>
      <c r="D702" s="21" t="s">
        <v>236</v>
      </c>
      <c r="E702" s="22">
        <v>1404</v>
      </c>
      <c r="F702" s="11">
        <v>41666</v>
      </c>
      <c r="G702" s="22">
        <v>1404</v>
      </c>
      <c r="H702" s="24">
        <f t="shared" si="31"/>
        <v>0</v>
      </c>
      <c r="I702" s="9" t="s">
        <v>23</v>
      </c>
    </row>
    <row r="703" spans="1:9" x14ac:dyDescent="0.25">
      <c r="A703" s="19">
        <v>41667</v>
      </c>
      <c r="B703" s="20">
        <v>167</v>
      </c>
      <c r="C703" s="20" t="s">
        <v>563</v>
      </c>
      <c r="D703" s="21" t="s">
        <v>236</v>
      </c>
      <c r="E703" s="22">
        <v>1404</v>
      </c>
      <c r="F703" s="11">
        <v>41667</v>
      </c>
      <c r="G703" s="22">
        <v>1404</v>
      </c>
      <c r="H703" s="24">
        <f t="shared" si="31"/>
        <v>0</v>
      </c>
      <c r="I703" s="9" t="s">
        <v>196</v>
      </c>
    </row>
    <row r="704" spans="1:9" x14ac:dyDescent="0.25">
      <c r="A704" s="19">
        <v>41669</v>
      </c>
      <c r="B704" s="20">
        <v>305</v>
      </c>
      <c r="C704" s="20" t="s">
        <v>563</v>
      </c>
      <c r="D704" s="21" t="s">
        <v>236</v>
      </c>
      <c r="E704" s="22">
        <v>1404</v>
      </c>
      <c r="F704" s="11">
        <v>41669</v>
      </c>
      <c r="G704" s="22">
        <v>1404</v>
      </c>
      <c r="H704" s="24">
        <f t="shared" si="31"/>
        <v>0</v>
      </c>
      <c r="I704" s="9" t="s">
        <v>57</v>
      </c>
    </row>
    <row r="705" spans="1:9" x14ac:dyDescent="0.25">
      <c r="A705" s="19">
        <v>41670</v>
      </c>
      <c r="B705" s="20">
        <v>402</v>
      </c>
      <c r="C705" s="20" t="s">
        <v>563</v>
      </c>
      <c r="D705" s="21" t="s">
        <v>236</v>
      </c>
      <c r="E705" s="22">
        <v>3276</v>
      </c>
      <c r="F705" s="11">
        <v>41670</v>
      </c>
      <c r="G705" s="22">
        <v>3276</v>
      </c>
      <c r="H705" s="24">
        <f t="shared" si="31"/>
        <v>0</v>
      </c>
      <c r="I705" s="9" t="s">
        <v>7</v>
      </c>
    </row>
    <row r="706" spans="1:9" ht="15.75" x14ac:dyDescent="0.25">
      <c r="A706" s="19"/>
      <c r="B706" s="20"/>
      <c r="C706" s="20"/>
      <c r="D706" s="21"/>
      <c r="E706" s="22"/>
      <c r="F706" s="103" t="s">
        <v>645</v>
      </c>
      <c r="G706" s="104">
        <f>SUM(G681:G705)</f>
        <v>47348</v>
      </c>
      <c r="H706" s="24"/>
      <c r="I706" s="9"/>
    </row>
    <row r="707" spans="1:9" x14ac:dyDescent="0.25">
      <c r="A707" s="19"/>
      <c r="B707" s="20"/>
      <c r="C707" s="20"/>
      <c r="D707" s="21"/>
      <c r="E707" s="22"/>
      <c r="F707" s="11"/>
      <c r="G707" s="22"/>
      <c r="H707" s="24"/>
      <c r="I707" s="9"/>
    </row>
    <row r="708" spans="1:9" x14ac:dyDescent="0.25">
      <c r="A708" s="7">
        <v>41641</v>
      </c>
      <c r="B708" s="8">
        <v>204</v>
      </c>
      <c r="C708" s="8" t="s">
        <v>0</v>
      </c>
      <c r="D708" s="9" t="s">
        <v>71</v>
      </c>
      <c r="E708" s="10">
        <v>1879.5</v>
      </c>
      <c r="F708" s="11">
        <v>41641</v>
      </c>
      <c r="G708" s="12">
        <v>1879.5</v>
      </c>
      <c r="H708" s="5">
        <f t="shared" ref="H708:H746" si="32">E708-G708</f>
        <v>0</v>
      </c>
      <c r="I708" s="9" t="s">
        <v>7</v>
      </c>
    </row>
    <row r="709" spans="1:9" x14ac:dyDescent="0.25">
      <c r="A709" s="7">
        <v>41641</v>
      </c>
      <c r="B709" s="8">
        <v>202</v>
      </c>
      <c r="C709" s="8" t="s">
        <v>0</v>
      </c>
      <c r="D709" s="9" t="s">
        <v>69</v>
      </c>
      <c r="E709" s="10">
        <v>4290</v>
      </c>
      <c r="F709" s="11">
        <v>41641</v>
      </c>
      <c r="G709" s="12">
        <v>4290</v>
      </c>
      <c r="H709" s="5">
        <f t="shared" si="32"/>
        <v>0</v>
      </c>
      <c r="I709" s="9" t="s">
        <v>7</v>
      </c>
    </row>
    <row r="710" spans="1:9" x14ac:dyDescent="0.25">
      <c r="A710" s="19">
        <v>41642</v>
      </c>
      <c r="B710" s="20">
        <v>297</v>
      </c>
      <c r="C710" s="8" t="s">
        <v>0</v>
      </c>
      <c r="D710" s="35" t="s">
        <v>71</v>
      </c>
      <c r="E710" s="36">
        <v>2205</v>
      </c>
      <c r="F710" s="37">
        <v>41643</v>
      </c>
      <c r="G710" s="36">
        <v>2205</v>
      </c>
      <c r="H710" s="38">
        <f t="shared" si="32"/>
        <v>0</v>
      </c>
      <c r="I710" s="35" t="s">
        <v>57</v>
      </c>
    </row>
    <row r="711" spans="1:9" x14ac:dyDescent="0.25">
      <c r="A711" s="19">
        <v>41642</v>
      </c>
      <c r="B711" s="20">
        <v>296</v>
      </c>
      <c r="C711" s="8" t="s">
        <v>0</v>
      </c>
      <c r="D711" s="35" t="s">
        <v>69</v>
      </c>
      <c r="E711" s="22">
        <v>3570</v>
      </c>
      <c r="F711" s="23">
        <v>41643</v>
      </c>
      <c r="G711" s="22">
        <v>3570</v>
      </c>
      <c r="H711" s="24">
        <f t="shared" si="32"/>
        <v>0</v>
      </c>
      <c r="I711" s="35" t="s">
        <v>57</v>
      </c>
    </row>
    <row r="712" spans="1:9" x14ac:dyDescent="0.25">
      <c r="A712" s="19">
        <v>41644</v>
      </c>
      <c r="B712" s="20">
        <v>386</v>
      </c>
      <c r="C712" s="20" t="s">
        <v>0</v>
      </c>
      <c r="D712" s="21" t="s">
        <v>173</v>
      </c>
      <c r="E712" s="22">
        <v>3370.5</v>
      </c>
      <c r="F712" s="23">
        <v>41644</v>
      </c>
      <c r="G712" s="22">
        <v>3370.5</v>
      </c>
      <c r="H712" s="24">
        <f t="shared" si="32"/>
        <v>0</v>
      </c>
      <c r="I712" s="21" t="s">
        <v>7</v>
      </c>
    </row>
    <row r="713" spans="1:9" x14ac:dyDescent="0.25">
      <c r="A713" s="19">
        <v>41644</v>
      </c>
      <c r="B713" s="20">
        <v>384</v>
      </c>
      <c r="C713" s="20" t="s">
        <v>0</v>
      </c>
      <c r="D713" s="21" t="s">
        <v>172</v>
      </c>
      <c r="E713" s="22">
        <v>5040</v>
      </c>
      <c r="F713" s="23">
        <v>41644</v>
      </c>
      <c r="G713" s="22">
        <v>5040</v>
      </c>
      <c r="H713" s="38">
        <f t="shared" si="32"/>
        <v>0</v>
      </c>
      <c r="I713" s="22" t="s">
        <v>7</v>
      </c>
    </row>
    <row r="714" spans="1:9" x14ac:dyDescent="0.25">
      <c r="A714" s="19">
        <v>41646</v>
      </c>
      <c r="B714" s="20">
        <v>494</v>
      </c>
      <c r="C714" s="20" t="s">
        <v>0</v>
      </c>
      <c r="D714" s="21" t="s">
        <v>173</v>
      </c>
      <c r="E714" s="22">
        <v>1890</v>
      </c>
      <c r="F714" s="23">
        <v>41646</v>
      </c>
      <c r="G714" s="22">
        <v>1890</v>
      </c>
      <c r="H714" s="24">
        <f t="shared" si="32"/>
        <v>0</v>
      </c>
      <c r="I714" s="21" t="s">
        <v>23</v>
      </c>
    </row>
    <row r="715" spans="1:9" x14ac:dyDescent="0.25">
      <c r="A715" s="19">
        <v>41646</v>
      </c>
      <c r="B715" s="20">
        <v>555</v>
      </c>
      <c r="C715" s="20" t="s">
        <v>0</v>
      </c>
      <c r="D715" s="21" t="s">
        <v>173</v>
      </c>
      <c r="E715" s="22">
        <v>1464</v>
      </c>
      <c r="F715" s="23">
        <v>41647</v>
      </c>
      <c r="G715" s="22">
        <v>1464</v>
      </c>
      <c r="H715" s="24">
        <f t="shared" si="32"/>
        <v>0</v>
      </c>
      <c r="I715" s="21" t="s">
        <v>196</v>
      </c>
    </row>
    <row r="716" spans="1:9" x14ac:dyDescent="0.25">
      <c r="A716" s="19">
        <v>41646</v>
      </c>
      <c r="B716" s="20">
        <v>554</v>
      </c>
      <c r="C716" s="20" t="s">
        <v>0</v>
      </c>
      <c r="D716" s="21" t="s">
        <v>172</v>
      </c>
      <c r="E716" s="22">
        <v>3444</v>
      </c>
      <c r="F716" s="23">
        <v>41647</v>
      </c>
      <c r="G716" s="22">
        <v>3444</v>
      </c>
      <c r="H716" s="24">
        <f t="shared" si="32"/>
        <v>0</v>
      </c>
      <c r="I716" s="21" t="s">
        <v>196</v>
      </c>
    </row>
    <row r="717" spans="1:9" x14ac:dyDescent="0.25">
      <c r="A717" s="19">
        <v>41648</v>
      </c>
      <c r="B717" s="20">
        <v>665</v>
      </c>
      <c r="C717" s="20" t="s">
        <v>0</v>
      </c>
      <c r="D717" s="21" t="s">
        <v>71</v>
      </c>
      <c r="E717" s="22">
        <v>2084</v>
      </c>
      <c r="F717" s="23">
        <v>41648</v>
      </c>
      <c r="G717" s="22">
        <v>2084</v>
      </c>
      <c r="H717" s="24">
        <f t="shared" si="32"/>
        <v>0</v>
      </c>
      <c r="I717" s="21" t="s">
        <v>57</v>
      </c>
    </row>
    <row r="718" spans="1:9" x14ac:dyDescent="0.25">
      <c r="A718" s="19">
        <v>41649</v>
      </c>
      <c r="B718" s="20">
        <v>805</v>
      </c>
      <c r="C718" s="20" t="s">
        <v>0</v>
      </c>
      <c r="D718" s="21" t="s">
        <v>322</v>
      </c>
      <c r="E718" s="22">
        <v>3352</v>
      </c>
      <c r="F718" s="23">
        <v>41650</v>
      </c>
      <c r="G718" s="22">
        <v>3352</v>
      </c>
      <c r="H718" s="24">
        <f t="shared" si="32"/>
        <v>0</v>
      </c>
      <c r="I718" s="21" t="s">
        <v>4</v>
      </c>
    </row>
    <row r="719" spans="1:9" x14ac:dyDescent="0.25">
      <c r="A719" s="19">
        <v>41649</v>
      </c>
      <c r="B719" s="20">
        <v>804</v>
      </c>
      <c r="C719" s="20" t="s">
        <v>0</v>
      </c>
      <c r="D719" s="21" t="s">
        <v>321</v>
      </c>
      <c r="E719" s="22">
        <v>3392</v>
      </c>
      <c r="F719" s="23">
        <v>41650</v>
      </c>
      <c r="G719" s="22">
        <v>3392</v>
      </c>
      <c r="H719" s="24">
        <f t="shared" si="32"/>
        <v>0</v>
      </c>
      <c r="I719" s="21" t="s">
        <v>4</v>
      </c>
    </row>
    <row r="720" spans="1:9" x14ac:dyDescent="0.25">
      <c r="A720" s="19">
        <v>41652</v>
      </c>
      <c r="B720" s="20">
        <v>15</v>
      </c>
      <c r="C720" s="20" t="s">
        <v>365</v>
      </c>
      <c r="D720" s="21" t="s">
        <v>173</v>
      </c>
      <c r="E720" s="22">
        <v>1180</v>
      </c>
      <c r="F720" s="23">
        <v>41653</v>
      </c>
      <c r="G720" s="22">
        <v>1180</v>
      </c>
      <c r="H720" s="24">
        <f t="shared" si="32"/>
        <v>0</v>
      </c>
      <c r="I720" s="21" t="s">
        <v>57</v>
      </c>
    </row>
    <row r="721" spans="1:9" x14ac:dyDescent="0.25">
      <c r="A721" s="19">
        <v>41652</v>
      </c>
      <c r="B721" s="20">
        <v>14</v>
      </c>
      <c r="C721" s="20" t="s">
        <v>365</v>
      </c>
      <c r="D721" s="21" t="s">
        <v>172</v>
      </c>
      <c r="E721" s="22">
        <v>2000</v>
      </c>
      <c r="F721" s="23">
        <v>41653</v>
      </c>
      <c r="G721" s="22">
        <v>2000</v>
      </c>
      <c r="H721" s="24">
        <f t="shared" si="32"/>
        <v>0</v>
      </c>
      <c r="I721" s="21" t="s">
        <v>57</v>
      </c>
    </row>
    <row r="722" spans="1:9" x14ac:dyDescent="0.25">
      <c r="A722" s="19">
        <v>41654</v>
      </c>
      <c r="B722" s="20">
        <v>164</v>
      </c>
      <c r="C722" s="20" t="s">
        <v>365</v>
      </c>
      <c r="D722" s="21" t="s">
        <v>405</v>
      </c>
      <c r="E722" s="22">
        <v>2072</v>
      </c>
      <c r="F722" s="11">
        <v>41655</v>
      </c>
      <c r="G722" s="22">
        <v>2072</v>
      </c>
      <c r="H722" s="24">
        <f t="shared" si="32"/>
        <v>0</v>
      </c>
      <c r="I722" s="9" t="s">
        <v>20</v>
      </c>
    </row>
    <row r="723" spans="1:9" x14ac:dyDescent="0.25">
      <c r="A723" s="19">
        <v>41654</v>
      </c>
      <c r="B723" s="20">
        <v>165</v>
      </c>
      <c r="C723" s="20" t="s">
        <v>365</v>
      </c>
      <c r="D723" s="21" t="s">
        <v>71</v>
      </c>
      <c r="E723" s="22">
        <v>1200</v>
      </c>
      <c r="F723" s="11">
        <v>41655</v>
      </c>
      <c r="G723" s="22">
        <v>1200</v>
      </c>
      <c r="H723" s="24">
        <f t="shared" si="32"/>
        <v>0</v>
      </c>
      <c r="I723" s="9" t="s">
        <v>20</v>
      </c>
    </row>
    <row r="724" spans="1:9" x14ac:dyDescent="0.25">
      <c r="A724" s="19">
        <v>41655</v>
      </c>
      <c r="B724" s="20">
        <v>245</v>
      </c>
      <c r="C724" s="20" t="s">
        <v>365</v>
      </c>
      <c r="D724" s="21" t="s">
        <v>419</v>
      </c>
      <c r="E724" s="22">
        <v>1708</v>
      </c>
      <c r="F724" s="11">
        <v>41656</v>
      </c>
      <c r="G724" s="22">
        <v>1708</v>
      </c>
      <c r="H724" s="24">
        <f t="shared" si="32"/>
        <v>0</v>
      </c>
      <c r="I724" s="9" t="s">
        <v>4</v>
      </c>
    </row>
    <row r="725" spans="1:9" x14ac:dyDescent="0.25">
      <c r="A725" s="19">
        <v>41655</v>
      </c>
      <c r="B725" s="20">
        <v>246</v>
      </c>
      <c r="C725" s="20" t="s">
        <v>365</v>
      </c>
      <c r="D725" s="21" t="s">
        <v>69</v>
      </c>
      <c r="E725" s="22">
        <v>2100</v>
      </c>
      <c r="F725" s="11">
        <v>41656</v>
      </c>
      <c r="G725" s="22">
        <v>2100</v>
      </c>
      <c r="H725" s="24">
        <f t="shared" si="32"/>
        <v>0</v>
      </c>
      <c r="I725" s="9" t="s">
        <v>4</v>
      </c>
    </row>
    <row r="726" spans="1:9" x14ac:dyDescent="0.25">
      <c r="A726" s="19">
        <v>41656</v>
      </c>
      <c r="B726" s="20">
        <v>338</v>
      </c>
      <c r="C726" s="20" t="s">
        <v>365</v>
      </c>
      <c r="D726" s="21" t="s">
        <v>71</v>
      </c>
      <c r="E726" s="22">
        <v>3693.5</v>
      </c>
      <c r="F726" s="11">
        <v>41657</v>
      </c>
      <c r="G726" s="22">
        <v>3693.5</v>
      </c>
      <c r="H726" s="24">
        <f t="shared" si="32"/>
        <v>0</v>
      </c>
      <c r="I726" s="9" t="s">
        <v>4</v>
      </c>
    </row>
    <row r="727" spans="1:9" x14ac:dyDescent="0.25">
      <c r="A727" s="19">
        <v>41656</v>
      </c>
      <c r="B727" s="20">
        <v>336</v>
      </c>
      <c r="C727" s="20" t="s">
        <v>365</v>
      </c>
      <c r="D727" s="21" t="s">
        <v>69</v>
      </c>
      <c r="E727" s="22">
        <v>3004</v>
      </c>
      <c r="F727" s="11">
        <v>41657</v>
      </c>
      <c r="G727" s="22">
        <v>3004</v>
      </c>
      <c r="H727" s="24">
        <f t="shared" si="32"/>
        <v>0</v>
      </c>
      <c r="I727" s="9" t="s">
        <v>4</v>
      </c>
    </row>
    <row r="728" spans="1:9" x14ac:dyDescent="0.25">
      <c r="A728" s="19">
        <v>41657</v>
      </c>
      <c r="B728" s="20">
        <v>412</v>
      </c>
      <c r="C728" s="20" t="s">
        <v>365</v>
      </c>
      <c r="D728" s="21" t="s">
        <v>71</v>
      </c>
      <c r="E728" s="22">
        <v>2048</v>
      </c>
      <c r="F728" s="11">
        <v>41657</v>
      </c>
      <c r="G728" s="22">
        <v>2048</v>
      </c>
      <c r="H728" s="24">
        <f t="shared" si="32"/>
        <v>0</v>
      </c>
      <c r="I728" s="9" t="s">
        <v>57</v>
      </c>
    </row>
    <row r="729" spans="1:9" x14ac:dyDescent="0.25">
      <c r="A729" s="19">
        <v>41657</v>
      </c>
      <c r="B729" s="20">
        <v>392</v>
      </c>
      <c r="C729" s="20" t="s">
        <v>365</v>
      </c>
      <c r="D729" s="21" t="s">
        <v>69</v>
      </c>
      <c r="E729" s="22">
        <v>5160</v>
      </c>
      <c r="F729" s="11">
        <v>41657</v>
      </c>
      <c r="G729" s="22">
        <v>5160</v>
      </c>
      <c r="H729" s="24">
        <f t="shared" si="32"/>
        <v>0</v>
      </c>
      <c r="I729" s="9" t="s">
        <v>57</v>
      </c>
    </row>
    <row r="730" spans="1:9" x14ac:dyDescent="0.25">
      <c r="A730" s="19">
        <v>41659</v>
      </c>
      <c r="B730" s="20">
        <v>520</v>
      </c>
      <c r="C730" s="20" t="s">
        <v>365</v>
      </c>
      <c r="D730" s="21" t="s">
        <v>71</v>
      </c>
      <c r="E730" s="22">
        <v>2424.5</v>
      </c>
      <c r="F730" s="55">
        <v>41660</v>
      </c>
      <c r="G730" s="22">
        <v>2424.5</v>
      </c>
      <c r="H730" s="24">
        <f t="shared" si="32"/>
        <v>0</v>
      </c>
      <c r="I730" s="9" t="s">
        <v>23</v>
      </c>
    </row>
    <row r="731" spans="1:9" x14ac:dyDescent="0.25">
      <c r="A731" s="19">
        <v>41659</v>
      </c>
      <c r="B731" s="20">
        <v>522</v>
      </c>
      <c r="C731" s="20" t="s">
        <v>365</v>
      </c>
      <c r="D731" s="21" t="s">
        <v>69</v>
      </c>
      <c r="E731" s="22">
        <v>2129</v>
      </c>
      <c r="F731" s="11">
        <v>41660</v>
      </c>
      <c r="G731" s="22">
        <v>2129</v>
      </c>
      <c r="H731" s="24">
        <f t="shared" si="32"/>
        <v>0</v>
      </c>
      <c r="I731" s="9" t="s">
        <v>23</v>
      </c>
    </row>
    <row r="732" spans="1:9" x14ac:dyDescent="0.25">
      <c r="A732" s="19">
        <v>41662</v>
      </c>
      <c r="B732" s="20">
        <v>723</v>
      </c>
      <c r="C732" s="20" t="s">
        <v>365</v>
      </c>
      <c r="D732" s="21" t="s">
        <v>508</v>
      </c>
      <c r="E732" s="22">
        <v>356</v>
      </c>
      <c r="F732" s="37">
        <v>41662</v>
      </c>
      <c r="G732" s="22">
        <v>356</v>
      </c>
      <c r="H732" s="24">
        <f t="shared" si="32"/>
        <v>0</v>
      </c>
      <c r="I732" s="35"/>
    </row>
    <row r="733" spans="1:9" x14ac:dyDescent="0.25">
      <c r="A733" s="19">
        <v>41662</v>
      </c>
      <c r="B733" s="20">
        <v>722</v>
      </c>
      <c r="C733" s="20" t="s">
        <v>365</v>
      </c>
      <c r="D733" s="21" t="s">
        <v>71</v>
      </c>
      <c r="E733" s="22">
        <v>1305</v>
      </c>
      <c r="F733" s="37">
        <v>41662</v>
      </c>
      <c r="G733" s="22">
        <v>1305</v>
      </c>
      <c r="H733" s="24">
        <f t="shared" si="32"/>
        <v>0</v>
      </c>
      <c r="I733" s="35" t="s">
        <v>7</v>
      </c>
    </row>
    <row r="734" spans="1:9" x14ac:dyDescent="0.25">
      <c r="A734" s="19">
        <v>41662</v>
      </c>
      <c r="B734" s="20">
        <v>778</v>
      </c>
      <c r="C734" s="20" t="s">
        <v>365</v>
      </c>
      <c r="D734" s="21" t="s">
        <v>69</v>
      </c>
      <c r="E734" s="22">
        <v>3338</v>
      </c>
      <c r="F734" s="37">
        <v>41663</v>
      </c>
      <c r="G734" s="22">
        <v>3338</v>
      </c>
      <c r="H734" s="24">
        <f t="shared" si="32"/>
        <v>0</v>
      </c>
      <c r="I734" s="35" t="s">
        <v>7</v>
      </c>
    </row>
    <row r="735" spans="1:9" x14ac:dyDescent="0.25">
      <c r="A735" s="19">
        <v>41663</v>
      </c>
      <c r="B735" s="20">
        <v>884</v>
      </c>
      <c r="C735" s="20" t="s">
        <v>365</v>
      </c>
      <c r="D735" s="21" t="s">
        <v>71</v>
      </c>
      <c r="E735" s="22">
        <v>1548</v>
      </c>
      <c r="F735" s="11">
        <v>41664</v>
      </c>
      <c r="G735" s="22">
        <v>1548</v>
      </c>
      <c r="H735" s="24">
        <f t="shared" si="32"/>
        <v>0</v>
      </c>
      <c r="I735" s="9" t="s">
        <v>57</v>
      </c>
    </row>
    <row r="736" spans="1:9" x14ac:dyDescent="0.25">
      <c r="A736" s="19">
        <v>41663</v>
      </c>
      <c r="B736" s="20">
        <v>883</v>
      </c>
      <c r="C736" s="20" t="s">
        <v>365</v>
      </c>
      <c r="D736" s="21" t="s">
        <v>69</v>
      </c>
      <c r="E736" s="22">
        <v>1952</v>
      </c>
      <c r="F736" s="11">
        <v>41664</v>
      </c>
      <c r="G736" s="22">
        <v>1952</v>
      </c>
      <c r="H736" s="24">
        <f t="shared" si="32"/>
        <v>0</v>
      </c>
      <c r="I736" s="9" t="s">
        <v>57</v>
      </c>
    </row>
    <row r="737" spans="1:9" x14ac:dyDescent="0.25">
      <c r="A737" s="19">
        <v>41664</v>
      </c>
      <c r="B737" s="20">
        <v>973</v>
      </c>
      <c r="C737" s="20" t="s">
        <v>365</v>
      </c>
      <c r="D737" s="21" t="s">
        <v>71</v>
      </c>
      <c r="E737" s="22">
        <v>1658</v>
      </c>
      <c r="F737" s="11">
        <v>41664</v>
      </c>
      <c r="G737" s="22">
        <v>1658</v>
      </c>
      <c r="H737" s="24">
        <f t="shared" si="32"/>
        <v>0</v>
      </c>
      <c r="I737" s="9" t="s">
        <v>57</v>
      </c>
    </row>
    <row r="738" spans="1:9" x14ac:dyDescent="0.25">
      <c r="A738" s="19">
        <v>41664</v>
      </c>
      <c r="B738" s="20">
        <v>974</v>
      </c>
      <c r="C738" s="20" t="s">
        <v>365</v>
      </c>
      <c r="D738" s="21" t="s">
        <v>69</v>
      </c>
      <c r="E738" s="22">
        <v>3936</v>
      </c>
      <c r="F738" s="11">
        <v>41664</v>
      </c>
      <c r="G738" s="22">
        <v>3936</v>
      </c>
      <c r="H738" s="24">
        <f t="shared" si="32"/>
        <v>0</v>
      </c>
      <c r="I738" s="9" t="s">
        <v>57</v>
      </c>
    </row>
    <row r="739" spans="1:9" x14ac:dyDescent="0.25">
      <c r="A739" s="19">
        <v>41666</v>
      </c>
      <c r="B739" s="20">
        <v>120</v>
      </c>
      <c r="C739" s="20" t="s">
        <v>563</v>
      </c>
      <c r="D739" s="21" t="s">
        <v>69</v>
      </c>
      <c r="E739" s="22">
        <v>1940</v>
      </c>
      <c r="F739" s="11">
        <v>41667</v>
      </c>
      <c r="G739" s="22">
        <v>1940</v>
      </c>
      <c r="H739" s="24">
        <f t="shared" si="32"/>
        <v>0</v>
      </c>
      <c r="I739" s="9" t="s">
        <v>57</v>
      </c>
    </row>
    <row r="740" spans="1:9" x14ac:dyDescent="0.25">
      <c r="A740" s="19">
        <v>41667</v>
      </c>
      <c r="B740" s="20">
        <v>125</v>
      </c>
      <c r="C740" s="20" t="s">
        <v>563</v>
      </c>
      <c r="D740" s="21" t="s">
        <v>71</v>
      </c>
      <c r="E740" s="22">
        <v>1690</v>
      </c>
      <c r="F740" s="11">
        <v>41667</v>
      </c>
      <c r="G740" s="22">
        <v>1690</v>
      </c>
      <c r="H740" s="24">
        <f t="shared" si="32"/>
        <v>0</v>
      </c>
      <c r="I740" s="56" t="s">
        <v>57</v>
      </c>
    </row>
    <row r="741" spans="1:9" x14ac:dyDescent="0.25">
      <c r="A741" s="19">
        <v>41667</v>
      </c>
      <c r="B741" s="20">
        <v>182</v>
      </c>
      <c r="C741" s="20" t="s">
        <v>563</v>
      </c>
      <c r="D741" s="21" t="s">
        <v>71</v>
      </c>
      <c r="E741" s="22">
        <v>1235</v>
      </c>
      <c r="F741" s="11">
        <v>41668</v>
      </c>
      <c r="G741" s="22">
        <v>1235</v>
      </c>
      <c r="H741" s="24">
        <f t="shared" si="32"/>
        <v>0</v>
      </c>
      <c r="I741" s="9" t="s">
        <v>14</v>
      </c>
    </row>
    <row r="742" spans="1:9" x14ac:dyDescent="0.25">
      <c r="A742" s="19">
        <v>41667</v>
      </c>
      <c r="B742" s="20">
        <v>180</v>
      </c>
      <c r="C742" s="20" t="s">
        <v>563</v>
      </c>
      <c r="D742" s="21" t="s">
        <v>69</v>
      </c>
      <c r="E742" s="22">
        <v>2076</v>
      </c>
      <c r="F742" s="11">
        <v>41668</v>
      </c>
      <c r="G742" s="22">
        <v>2076</v>
      </c>
      <c r="H742" s="24">
        <f t="shared" si="32"/>
        <v>0</v>
      </c>
      <c r="I742" s="9" t="s">
        <v>14</v>
      </c>
    </row>
    <row r="743" spans="1:9" x14ac:dyDescent="0.25">
      <c r="A743" s="19">
        <v>41668</v>
      </c>
      <c r="B743" s="20">
        <v>266</v>
      </c>
      <c r="C743" s="20" t="s">
        <v>563</v>
      </c>
      <c r="D743" s="21" t="s">
        <v>69</v>
      </c>
      <c r="E743" s="22">
        <v>2090</v>
      </c>
      <c r="F743" s="11">
        <v>41669</v>
      </c>
      <c r="G743" s="22">
        <v>2090</v>
      </c>
      <c r="H743" s="24">
        <f t="shared" si="32"/>
        <v>0</v>
      </c>
      <c r="I743" s="9" t="s">
        <v>196</v>
      </c>
    </row>
    <row r="744" spans="1:9" x14ac:dyDescent="0.25">
      <c r="A744" s="19">
        <v>41669</v>
      </c>
      <c r="B744" s="20">
        <v>318</v>
      </c>
      <c r="C744" s="20" t="s">
        <v>563</v>
      </c>
      <c r="D744" s="21" t="s">
        <v>69</v>
      </c>
      <c r="E744" s="22">
        <v>2172</v>
      </c>
      <c r="F744" s="11">
        <v>41670</v>
      </c>
      <c r="G744" s="22">
        <v>2172</v>
      </c>
      <c r="H744" s="24">
        <f t="shared" si="32"/>
        <v>0</v>
      </c>
      <c r="I744" s="9" t="s">
        <v>7</v>
      </c>
    </row>
    <row r="745" spans="1:9" x14ac:dyDescent="0.25">
      <c r="A745" s="19">
        <v>41670</v>
      </c>
      <c r="B745" s="20">
        <v>443</v>
      </c>
      <c r="C745" s="20" t="s">
        <v>563</v>
      </c>
      <c r="D745" s="21" t="s">
        <v>71</v>
      </c>
      <c r="E745" s="22">
        <v>3284</v>
      </c>
      <c r="F745" s="16">
        <v>41671</v>
      </c>
      <c r="G745" s="28">
        <v>3284</v>
      </c>
      <c r="H745" s="24">
        <f t="shared" si="32"/>
        <v>0</v>
      </c>
      <c r="I745" s="9" t="s">
        <v>7</v>
      </c>
    </row>
    <row r="746" spans="1:9" x14ac:dyDescent="0.25">
      <c r="A746" s="19">
        <v>41670</v>
      </c>
      <c r="B746" s="20">
        <v>441</v>
      </c>
      <c r="C746" s="20" t="s">
        <v>563</v>
      </c>
      <c r="D746" s="21" t="s">
        <v>69</v>
      </c>
      <c r="E746" s="22">
        <v>1990</v>
      </c>
      <c r="F746" s="16">
        <v>41671</v>
      </c>
      <c r="G746" s="28">
        <v>1990</v>
      </c>
      <c r="H746" s="24">
        <f t="shared" si="32"/>
        <v>0</v>
      </c>
      <c r="I746" s="9" t="s">
        <v>7</v>
      </c>
    </row>
    <row r="747" spans="1:9" ht="15.75" x14ac:dyDescent="0.25">
      <c r="A747" s="19"/>
      <c r="B747" s="20"/>
      <c r="C747" s="20"/>
      <c r="D747" s="21"/>
      <c r="E747" s="22"/>
      <c r="F747" s="103" t="s">
        <v>645</v>
      </c>
      <c r="G747" s="104">
        <f>SUM(G708:G746)</f>
        <v>95270</v>
      </c>
      <c r="H747" s="24"/>
      <c r="I747" s="9"/>
    </row>
    <row r="748" spans="1:9" x14ac:dyDescent="0.25">
      <c r="A748" s="19"/>
      <c r="B748" s="20"/>
      <c r="C748" s="20"/>
      <c r="D748" s="21"/>
      <c r="E748" s="22"/>
      <c r="F748" s="16"/>
      <c r="G748" s="28"/>
      <c r="H748" s="24"/>
      <c r="I748" s="9"/>
    </row>
    <row r="749" spans="1:9" x14ac:dyDescent="0.25">
      <c r="A749" s="19">
        <v>41652</v>
      </c>
      <c r="B749" s="20">
        <v>20</v>
      </c>
      <c r="C749" s="20" t="s">
        <v>365</v>
      </c>
      <c r="D749" s="21" t="s">
        <v>369</v>
      </c>
      <c r="E749" s="22">
        <v>1106</v>
      </c>
      <c r="F749" s="23">
        <v>41653</v>
      </c>
      <c r="G749" s="22">
        <v>1106</v>
      </c>
      <c r="H749" s="24">
        <f t="shared" ref="H749:H755" si="33">E749-G749</f>
        <v>0</v>
      </c>
      <c r="I749" s="21" t="s">
        <v>57</v>
      </c>
    </row>
    <row r="750" spans="1:9" x14ac:dyDescent="0.25">
      <c r="A750" s="19">
        <v>41656</v>
      </c>
      <c r="B750" s="20">
        <v>337</v>
      </c>
      <c r="C750" s="20" t="s">
        <v>365</v>
      </c>
      <c r="D750" s="21" t="s">
        <v>369</v>
      </c>
      <c r="E750" s="22">
        <v>957</v>
      </c>
      <c r="F750" s="11">
        <v>41657</v>
      </c>
      <c r="G750" s="22">
        <v>957</v>
      </c>
      <c r="H750" s="24">
        <f t="shared" si="33"/>
        <v>0</v>
      </c>
      <c r="I750" s="9" t="s">
        <v>4</v>
      </c>
    </row>
    <row r="751" spans="1:9" x14ac:dyDescent="0.25">
      <c r="A751" s="19">
        <v>41657</v>
      </c>
      <c r="B751" s="20">
        <v>407</v>
      </c>
      <c r="C751" s="20" t="s">
        <v>365</v>
      </c>
      <c r="D751" s="21" t="s">
        <v>369</v>
      </c>
      <c r="E751" s="22">
        <v>1573</v>
      </c>
      <c r="F751" s="11">
        <v>41657</v>
      </c>
      <c r="G751" s="22">
        <v>1573</v>
      </c>
      <c r="H751" s="24">
        <f t="shared" si="33"/>
        <v>0</v>
      </c>
      <c r="I751" s="9" t="s">
        <v>57</v>
      </c>
    </row>
    <row r="752" spans="1:9" x14ac:dyDescent="0.25">
      <c r="A752" s="19">
        <v>41659</v>
      </c>
      <c r="B752" s="20">
        <v>524</v>
      </c>
      <c r="C752" s="20" t="s">
        <v>365</v>
      </c>
      <c r="D752" s="21" t="s">
        <v>369</v>
      </c>
      <c r="E752" s="22">
        <v>720</v>
      </c>
      <c r="F752" s="11">
        <v>41660</v>
      </c>
      <c r="G752" s="22">
        <v>720</v>
      </c>
      <c r="H752" s="24">
        <f t="shared" si="33"/>
        <v>0</v>
      </c>
      <c r="I752" s="9" t="s">
        <v>23</v>
      </c>
    </row>
    <row r="753" spans="1:9" x14ac:dyDescent="0.25">
      <c r="A753" s="19">
        <v>41663</v>
      </c>
      <c r="B753" s="20">
        <v>887</v>
      </c>
      <c r="C753" s="20" t="s">
        <v>365</v>
      </c>
      <c r="D753" s="21" t="s">
        <v>369</v>
      </c>
      <c r="E753" s="22">
        <v>318</v>
      </c>
      <c r="F753" s="11">
        <v>41664</v>
      </c>
      <c r="G753" s="22">
        <v>318</v>
      </c>
      <c r="H753" s="24">
        <f t="shared" si="33"/>
        <v>0</v>
      </c>
      <c r="I753" s="9" t="s">
        <v>57</v>
      </c>
    </row>
    <row r="754" spans="1:9" x14ac:dyDescent="0.25">
      <c r="A754" s="19">
        <v>41664</v>
      </c>
      <c r="B754" s="20">
        <v>972</v>
      </c>
      <c r="C754" s="20" t="s">
        <v>365</v>
      </c>
      <c r="D754" s="21" t="s">
        <v>369</v>
      </c>
      <c r="E754" s="22">
        <v>1254</v>
      </c>
      <c r="F754" s="11">
        <v>41664</v>
      </c>
      <c r="G754" s="22">
        <v>1254</v>
      </c>
      <c r="H754" s="24">
        <f t="shared" si="33"/>
        <v>0</v>
      </c>
      <c r="I754" s="9" t="s">
        <v>57</v>
      </c>
    </row>
    <row r="755" spans="1:9" x14ac:dyDescent="0.25">
      <c r="A755" s="19">
        <v>41669</v>
      </c>
      <c r="B755" s="20">
        <v>319</v>
      </c>
      <c r="C755" s="20" t="s">
        <v>563</v>
      </c>
      <c r="D755" s="21" t="s">
        <v>369</v>
      </c>
      <c r="E755" s="22">
        <v>1235</v>
      </c>
      <c r="F755" s="11">
        <v>41670</v>
      </c>
      <c r="G755" s="22">
        <v>1235</v>
      </c>
      <c r="H755" s="24">
        <f t="shared" si="33"/>
        <v>0</v>
      </c>
      <c r="I755" s="9" t="s">
        <v>7</v>
      </c>
    </row>
    <row r="756" spans="1:9" ht="15.75" x14ac:dyDescent="0.25">
      <c r="A756" s="19"/>
      <c r="B756" s="20"/>
      <c r="C756" s="20"/>
      <c r="D756" s="21"/>
      <c r="E756" s="22"/>
      <c r="F756" s="103" t="s">
        <v>645</v>
      </c>
      <c r="G756" s="104">
        <f>SUM(G749:G755)</f>
        <v>7163</v>
      </c>
      <c r="H756" s="24"/>
      <c r="I756" s="9"/>
    </row>
    <row r="757" spans="1:9" x14ac:dyDescent="0.25">
      <c r="A757" s="19"/>
      <c r="B757" s="20"/>
      <c r="C757" s="20"/>
      <c r="D757" s="21"/>
      <c r="E757" s="22"/>
      <c r="F757" s="11"/>
      <c r="G757" s="22"/>
      <c r="H757" s="24"/>
      <c r="I757" s="9"/>
    </row>
    <row r="758" spans="1:9" x14ac:dyDescent="0.25">
      <c r="A758" s="19">
        <v>41650</v>
      </c>
      <c r="B758" s="20">
        <v>912</v>
      </c>
      <c r="C758" s="20" t="s">
        <v>0</v>
      </c>
      <c r="D758" s="21" t="s">
        <v>352</v>
      </c>
      <c r="E758" s="22">
        <v>2326.5</v>
      </c>
      <c r="F758" s="55">
        <v>41650</v>
      </c>
      <c r="G758" s="22">
        <v>2326.5</v>
      </c>
      <c r="H758" s="24">
        <f>E758-G758</f>
        <v>0</v>
      </c>
      <c r="I758" s="9" t="s">
        <v>1</v>
      </c>
    </row>
    <row r="759" spans="1:9" x14ac:dyDescent="0.25">
      <c r="A759" s="19">
        <v>41650</v>
      </c>
      <c r="B759" s="20">
        <v>914</v>
      </c>
      <c r="C759" s="20" t="s">
        <v>0</v>
      </c>
      <c r="D759" s="21" t="s">
        <v>352</v>
      </c>
      <c r="E759" s="22">
        <v>220</v>
      </c>
      <c r="F759" s="55">
        <v>41650</v>
      </c>
      <c r="G759" s="22">
        <v>220</v>
      </c>
      <c r="H759" s="24">
        <f>E759-G759</f>
        <v>0</v>
      </c>
      <c r="I759" s="9" t="s">
        <v>1</v>
      </c>
    </row>
    <row r="760" spans="1:9" x14ac:dyDescent="0.25">
      <c r="A760" s="19">
        <v>41653</v>
      </c>
      <c r="B760" s="20">
        <v>68</v>
      </c>
      <c r="C760" s="20" t="s">
        <v>365</v>
      </c>
      <c r="D760" s="21" t="s">
        <v>352</v>
      </c>
      <c r="E760" s="22">
        <v>2753.5</v>
      </c>
      <c r="F760" s="23">
        <v>14</v>
      </c>
      <c r="G760" s="22">
        <v>2753.5</v>
      </c>
      <c r="H760" s="24">
        <f>E760-G760</f>
        <v>0</v>
      </c>
      <c r="I760" s="21"/>
    </row>
    <row r="761" spans="1:9" x14ac:dyDescent="0.25">
      <c r="A761" s="19">
        <v>41654</v>
      </c>
      <c r="B761" s="20">
        <v>157</v>
      </c>
      <c r="C761" s="20" t="s">
        <v>365</v>
      </c>
      <c r="D761" s="21" t="s">
        <v>352</v>
      </c>
      <c r="E761" s="22">
        <v>2860.5</v>
      </c>
      <c r="F761" s="11">
        <v>41654</v>
      </c>
      <c r="G761" s="22">
        <v>2860.5</v>
      </c>
      <c r="H761" s="24">
        <f>E761-G761</f>
        <v>0</v>
      </c>
      <c r="I761" s="9"/>
    </row>
    <row r="762" spans="1:9" x14ac:dyDescent="0.25">
      <c r="A762" s="19">
        <v>41661</v>
      </c>
      <c r="B762" s="20">
        <v>652</v>
      </c>
      <c r="C762" s="20" t="s">
        <v>365</v>
      </c>
      <c r="D762" s="21" t="s">
        <v>352</v>
      </c>
      <c r="E762" s="22">
        <v>2714</v>
      </c>
      <c r="F762" s="23">
        <v>41661</v>
      </c>
      <c r="G762" s="22">
        <v>2714</v>
      </c>
      <c r="H762" s="24">
        <f>E762-G762</f>
        <v>0</v>
      </c>
      <c r="I762" s="21"/>
    </row>
    <row r="763" spans="1:9" ht="15.75" x14ac:dyDescent="0.25">
      <c r="A763" s="19"/>
      <c r="B763" s="20"/>
      <c r="C763" s="20"/>
      <c r="D763" s="21"/>
      <c r="E763" s="22"/>
      <c r="F763" s="107" t="s">
        <v>645</v>
      </c>
      <c r="G763" s="104">
        <f>SUM(G758:G762)</f>
        <v>10874.5</v>
      </c>
      <c r="H763" s="24"/>
      <c r="I763" s="21"/>
    </row>
    <row r="764" spans="1:9" x14ac:dyDescent="0.25">
      <c r="A764" s="19"/>
      <c r="B764" s="20"/>
      <c r="C764" s="20"/>
      <c r="D764" s="21"/>
      <c r="E764" s="22"/>
      <c r="F764" s="23"/>
      <c r="G764" s="22"/>
      <c r="H764" s="24"/>
      <c r="I764" s="21"/>
    </row>
    <row r="765" spans="1:9" x14ac:dyDescent="0.25">
      <c r="A765" s="7">
        <v>41641</v>
      </c>
      <c r="B765" s="8">
        <v>184</v>
      </c>
      <c r="C765" s="8" t="s">
        <v>0</v>
      </c>
      <c r="D765" s="9" t="s">
        <v>56</v>
      </c>
      <c r="E765" s="10">
        <v>12372</v>
      </c>
      <c r="F765" s="11">
        <v>41641</v>
      </c>
      <c r="G765" s="12">
        <v>12372</v>
      </c>
      <c r="H765" s="5">
        <f t="shared" ref="H765:H781" si="34">E765-G765</f>
        <v>0</v>
      </c>
      <c r="I765" s="9" t="s">
        <v>57</v>
      </c>
    </row>
    <row r="766" spans="1:9" x14ac:dyDescent="0.25">
      <c r="A766" s="19">
        <v>41645</v>
      </c>
      <c r="B766" s="20">
        <v>471</v>
      </c>
      <c r="C766" s="20" t="s">
        <v>0</v>
      </c>
      <c r="D766" s="21" t="s">
        <v>56</v>
      </c>
      <c r="E766" s="22">
        <v>15157</v>
      </c>
      <c r="F766" s="23">
        <v>41645</v>
      </c>
      <c r="G766" s="22">
        <v>15157</v>
      </c>
      <c r="H766" s="24">
        <f t="shared" si="34"/>
        <v>0</v>
      </c>
      <c r="I766" s="21" t="s">
        <v>57</v>
      </c>
    </row>
    <row r="767" spans="1:9" x14ac:dyDescent="0.25">
      <c r="A767" s="19">
        <v>41646</v>
      </c>
      <c r="B767" s="20">
        <v>532</v>
      </c>
      <c r="C767" s="20" t="s">
        <v>0</v>
      </c>
      <c r="D767" s="21" t="s">
        <v>56</v>
      </c>
      <c r="E767" s="22">
        <v>2685.5</v>
      </c>
      <c r="F767" s="23">
        <v>41646</v>
      </c>
      <c r="G767" s="22">
        <v>2685.5</v>
      </c>
      <c r="H767" s="24">
        <f t="shared" si="34"/>
        <v>0</v>
      </c>
      <c r="I767" s="21" t="s">
        <v>57</v>
      </c>
    </row>
    <row r="768" spans="1:9" x14ac:dyDescent="0.25">
      <c r="A768" s="19">
        <v>41650</v>
      </c>
      <c r="B768" s="20">
        <v>868</v>
      </c>
      <c r="C768" s="20" t="s">
        <v>0</v>
      </c>
      <c r="D768" s="21" t="s">
        <v>56</v>
      </c>
      <c r="E768" s="22">
        <v>4116.6000000000004</v>
      </c>
      <c r="F768" s="55">
        <v>41650</v>
      </c>
      <c r="G768" s="22">
        <v>4116.6000000000004</v>
      </c>
      <c r="H768" s="24">
        <f t="shared" si="34"/>
        <v>0</v>
      </c>
      <c r="I768" s="9" t="s">
        <v>196</v>
      </c>
    </row>
    <row r="769" spans="1:9" x14ac:dyDescent="0.25">
      <c r="A769" s="19">
        <v>41651</v>
      </c>
      <c r="B769" s="20">
        <v>930</v>
      </c>
      <c r="C769" s="20" t="s">
        <v>0</v>
      </c>
      <c r="D769" s="21" t="s">
        <v>56</v>
      </c>
      <c r="E769" s="22">
        <v>7200</v>
      </c>
      <c r="F769" s="11">
        <v>41652</v>
      </c>
      <c r="G769" s="22">
        <v>7200</v>
      </c>
      <c r="H769" s="24">
        <f t="shared" si="34"/>
        <v>0</v>
      </c>
      <c r="I769" s="9" t="s">
        <v>57</v>
      </c>
    </row>
    <row r="770" spans="1:9" x14ac:dyDescent="0.25">
      <c r="A770" s="19">
        <v>41653</v>
      </c>
      <c r="B770" s="20">
        <v>86</v>
      </c>
      <c r="C770" s="20" t="s">
        <v>365</v>
      </c>
      <c r="D770" s="21" t="s">
        <v>56</v>
      </c>
      <c r="E770" s="22">
        <v>5366</v>
      </c>
      <c r="F770" s="23">
        <v>14</v>
      </c>
      <c r="G770" s="22">
        <v>5366</v>
      </c>
      <c r="H770" s="24">
        <f t="shared" si="34"/>
        <v>0</v>
      </c>
      <c r="I770" s="21" t="s">
        <v>4</v>
      </c>
    </row>
    <row r="771" spans="1:9" x14ac:dyDescent="0.25">
      <c r="A771" s="19">
        <v>41654</v>
      </c>
      <c r="B771" s="20">
        <v>120</v>
      </c>
      <c r="C771" s="20" t="s">
        <v>365</v>
      </c>
      <c r="D771" s="21" t="s">
        <v>56</v>
      </c>
      <c r="E771" s="22">
        <v>11121</v>
      </c>
      <c r="F771" s="11">
        <v>41654</v>
      </c>
      <c r="G771" s="22">
        <v>11121</v>
      </c>
      <c r="H771" s="24">
        <f t="shared" si="34"/>
        <v>0</v>
      </c>
      <c r="I771" s="9" t="s">
        <v>57</v>
      </c>
    </row>
    <row r="772" spans="1:9" x14ac:dyDescent="0.25">
      <c r="A772" s="19">
        <v>41656</v>
      </c>
      <c r="B772" s="20">
        <v>279</v>
      </c>
      <c r="C772" s="20" t="s">
        <v>365</v>
      </c>
      <c r="D772" s="21" t="s">
        <v>56</v>
      </c>
      <c r="E772" s="22">
        <v>17353</v>
      </c>
      <c r="F772" s="11">
        <v>41656</v>
      </c>
      <c r="G772" s="22">
        <v>17353</v>
      </c>
      <c r="H772" s="24">
        <f t="shared" si="34"/>
        <v>0</v>
      </c>
      <c r="I772" s="9" t="s">
        <v>4</v>
      </c>
    </row>
    <row r="773" spans="1:9" x14ac:dyDescent="0.25">
      <c r="A773" s="19">
        <v>41657</v>
      </c>
      <c r="B773" s="20">
        <v>427</v>
      </c>
      <c r="C773" s="20" t="s">
        <v>365</v>
      </c>
      <c r="D773" s="21" t="s">
        <v>56</v>
      </c>
      <c r="E773" s="22">
        <v>14984.5</v>
      </c>
      <c r="F773" s="11">
        <v>41659</v>
      </c>
      <c r="G773" s="22">
        <v>14984.5</v>
      </c>
      <c r="H773" s="24">
        <f t="shared" si="34"/>
        <v>0</v>
      </c>
      <c r="I773" s="9" t="s">
        <v>14</v>
      </c>
    </row>
    <row r="774" spans="1:9" x14ac:dyDescent="0.25">
      <c r="A774" s="19">
        <v>41661</v>
      </c>
      <c r="B774" s="20">
        <v>688</v>
      </c>
      <c r="C774" s="20" t="s">
        <v>365</v>
      </c>
      <c r="D774" s="21" t="s">
        <v>56</v>
      </c>
      <c r="E774" s="22">
        <v>9516</v>
      </c>
      <c r="F774" s="23">
        <v>41661</v>
      </c>
      <c r="G774" s="22">
        <v>9516</v>
      </c>
      <c r="H774" s="24">
        <f t="shared" si="34"/>
        <v>0</v>
      </c>
      <c r="I774" s="21" t="s">
        <v>57</v>
      </c>
    </row>
    <row r="775" spans="1:9" x14ac:dyDescent="0.25">
      <c r="A775" s="19">
        <v>41663</v>
      </c>
      <c r="B775" s="20">
        <v>836</v>
      </c>
      <c r="C775" s="20" t="s">
        <v>365</v>
      </c>
      <c r="D775" s="21" t="s">
        <v>56</v>
      </c>
      <c r="E775" s="22">
        <v>17542</v>
      </c>
      <c r="F775" s="11">
        <v>41663</v>
      </c>
      <c r="G775" s="22">
        <v>17542</v>
      </c>
      <c r="H775" s="24">
        <f t="shared" si="34"/>
        <v>0</v>
      </c>
      <c r="I775" s="21" t="s">
        <v>196</v>
      </c>
    </row>
    <row r="776" spans="1:9" x14ac:dyDescent="0.25">
      <c r="A776" s="19">
        <v>41663</v>
      </c>
      <c r="B776" s="20">
        <v>848</v>
      </c>
      <c r="C776" s="20" t="s">
        <v>365</v>
      </c>
      <c r="D776" s="21" t="s">
        <v>56</v>
      </c>
      <c r="E776" s="22">
        <v>2748</v>
      </c>
      <c r="F776" s="11">
        <v>41663</v>
      </c>
      <c r="G776" s="22">
        <v>2748</v>
      </c>
      <c r="H776" s="24">
        <f t="shared" si="34"/>
        <v>0</v>
      </c>
      <c r="I776" s="9" t="s">
        <v>196</v>
      </c>
    </row>
    <row r="777" spans="1:9" x14ac:dyDescent="0.25">
      <c r="A777" s="19">
        <v>41664</v>
      </c>
      <c r="B777" s="20">
        <v>982</v>
      </c>
      <c r="C777" s="20" t="s">
        <v>365</v>
      </c>
      <c r="D777" s="21" t="s">
        <v>56</v>
      </c>
      <c r="E777" s="22">
        <v>9813.5</v>
      </c>
      <c r="F777" s="11">
        <v>41664</v>
      </c>
      <c r="G777" s="22">
        <v>9813.5</v>
      </c>
      <c r="H777" s="24">
        <f t="shared" si="34"/>
        <v>0</v>
      </c>
      <c r="I777" s="9" t="s">
        <v>30</v>
      </c>
    </row>
    <row r="778" spans="1:9" x14ac:dyDescent="0.25">
      <c r="A778" s="19">
        <v>41666</v>
      </c>
      <c r="B778" s="20">
        <v>76</v>
      </c>
      <c r="C778" s="20" t="s">
        <v>563</v>
      </c>
      <c r="D778" s="21" t="s">
        <v>56</v>
      </c>
      <c r="E778" s="22">
        <v>12227</v>
      </c>
      <c r="F778" s="11">
        <v>41666</v>
      </c>
      <c r="G778" s="22">
        <v>12227</v>
      </c>
      <c r="H778" s="24">
        <f t="shared" si="34"/>
        <v>0</v>
      </c>
      <c r="I778" s="9" t="s">
        <v>30</v>
      </c>
    </row>
    <row r="779" spans="1:9" x14ac:dyDescent="0.25">
      <c r="A779" s="19">
        <v>41668</v>
      </c>
      <c r="B779" s="20">
        <v>247</v>
      </c>
      <c r="C779" s="20" t="s">
        <v>563</v>
      </c>
      <c r="D779" s="21" t="s">
        <v>56</v>
      </c>
      <c r="E779" s="22">
        <v>15385</v>
      </c>
      <c r="F779" s="11">
        <v>41668</v>
      </c>
      <c r="G779" s="22">
        <v>15385</v>
      </c>
      <c r="H779" s="24">
        <f t="shared" si="34"/>
        <v>0</v>
      </c>
      <c r="I779" s="9" t="s">
        <v>57</v>
      </c>
    </row>
    <row r="780" spans="1:9" x14ac:dyDescent="0.25">
      <c r="A780" s="19">
        <v>41670</v>
      </c>
      <c r="B780" s="20">
        <v>379</v>
      </c>
      <c r="C780" s="20" t="s">
        <v>563</v>
      </c>
      <c r="D780" s="21" t="s">
        <v>56</v>
      </c>
      <c r="E780" s="22">
        <v>22581</v>
      </c>
      <c r="F780" s="11">
        <v>41670</v>
      </c>
      <c r="G780" s="22">
        <v>22581</v>
      </c>
      <c r="H780" s="24">
        <f t="shared" si="34"/>
        <v>0</v>
      </c>
      <c r="I780" s="9" t="s">
        <v>196</v>
      </c>
    </row>
    <row r="781" spans="1:9" x14ac:dyDescent="0.25">
      <c r="A781" s="19">
        <v>41642</v>
      </c>
      <c r="B781" s="20">
        <v>287</v>
      </c>
      <c r="C781" s="8" t="s">
        <v>0</v>
      </c>
      <c r="D781" s="35" t="s">
        <v>127</v>
      </c>
      <c r="E781" s="36">
        <v>19045.5</v>
      </c>
      <c r="F781" s="37">
        <v>41642</v>
      </c>
      <c r="G781" s="36">
        <v>19045.5</v>
      </c>
      <c r="H781" s="38">
        <f t="shared" si="34"/>
        <v>0</v>
      </c>
      <c r="I781" s="35" t="s">
        <v>4</v>
      </c>
    </row>
    <row r="782" spans="1:9" ht="15.75" x14ac:dyDescent="0.25">
      <c r="A782" s="19"/>
      <c r="B782" s="20"/>
      <c r="C782" s="8"/>
      <c r="D782" s="35"/>
      <c r="E782" s="36"/>
      <c r="F782" s="107" t="s">
        <v>645</v>
      </c>
      <c r="G782" s="104">
        <f>SUM(G765:G781)</f>
        <v>199213.6</v>
      </c>
      <c r="H782" s="38"/>
      <c r="I782" s="35"/>
    </row>
    <row r="783" spans="1:9" x14ac:dyDescent="0.25">
      <c r="A783" s="19"/>
      <c r="B783" s="20"/>
      <c r="C783" s="8"/>
      <c r="D783" s="35"/>
      <c r="E783" s="36"/>
      <c r="F783" s="37"/>
      <c r="G783" s="36"/>
      <c r="H783" s="38"/>
      <c r="I783" s="35"/>
    </row>
    <row r="784" spans="1:9" x14ac:dyDescent="0.25">
      <c r="A784" s="19">
        <v>41643</v>
      </c>
      <c r="B784" s="20">
        <v>344</v>
      </c>
      <c r="C784" s="20" t="s">
        <v>0</v>
      </c>
      <c r="D784" s="21" t="s">
        <v>163</v>
      </c>
      <c r="E784" s="22">
        <v>2337</v>
      </c>
      <c r="F784" s="23">
        <v>41643</v>
      </c>
      <c r="G784" s="22">
        <v>2337</v>
      </c>
      <c r="H784" s="24">
        <f>E784-G784</f>
        <v>0</v>
      </c>
      <c r="I784" s="21" t="s">
        <v>30</v>
      </c>
    </row>
    <row r="785" spans="1:9" x14ac:dyDescent="0.25">
      <c r="A785" s="19"/>
      <c r="B785" s="20"/>
      <c r="C785" s="20"/>
      <c r="D785" s="21"/>
      <c r="E785" s="22"/>
      <c r="F785" s="23"/>
      <c r="G785" s="22"/>
      <c r="H785" s="24"/>
      <c r="I785" s="21"/>
    </row>
    <row r="786" spans="1:9" x14ac:dyDescent="0.25">
      <c r="A786" s="19">
        <v>41655</v>
      </c>
      <c r="B786" s="20">
        <v>261</v>
      </c>
      <c r="C786" s="20" t="s">
        <v>365</v>
      </c>
      <c r="D786" s="21" t="s">
        <v>425</v>
      </c>
      <c r="E786" s="22">
        <v>19060</v>
      </c>
      <c r="F786" s="11">
        <v>41656</v>
      </c>
      <c r="G786" s="22">
        <v>19060</v>
      </c>
      <c r="H786" s="24">
        <f>E786-G786</f>
        <v>0</v>
      </c>
      <c r="I786" s="9" t="s">
        <v>30</v>
      </c>
    </row>
    <row r="787" spans="1:9" x14ac:dyDescent="0.25">
      <c r="A787" s="19">
        <v>41660</v>
      </c>
      <c r="B787" s="20">
        <v>634</v>
      </c>
      <c r="C787" s="20" t="s">
        <v>365</v>
      </c>
      <c r="D787" s="21" t="s">
        <v>425</v>
      </c>
      <c r="E787" s="22">
        <v>14701</v>
      </c>
      <c r="F787" s="11">
        <v>41660</v>
      </c>
      <c r="G787" s="22">
        <v>14701</v>
      </c>
      <c r="H787" s="24">
        <f>E787-G787</f>
        <v>0</v>
      </c>
      <c r="I787" s="9" t="s">
        <v>30</v>
      </c>
    </row>
    <row r="788" spans="1:9" x14ac:dyDescent="0.25">
      <c r="A788" s="19">
        <v>41668</v>
      </c>
      <c r="B788" s="20">
        <v>199</v>
      </c>
      <c r="C788" s="20" t="s">
        <v>563</v>
      </c>
      <c r="D788" s="21" t="s">
        <v>425</v>
      </c>
      <c r="E788" s="54">
        <v>19014.25</v>
      </c>
      <c r="F788" s="57" t="s">
        <v>595</v>
      </c>
      <c r="G788" s="22">
        <v>19014.25</v>
      </c>
      <c r="H788" s="24">
        <f>E788-G788</f>
        <v>0</v>
      </c>
      <c r="I788" s="9" t="s">
        <v>30</v>
      </c>
    </row>
    <row r="789" spans="1:9" ht="15.75" x14ac:dyDescent="0.25">
      <c r="A789" s="19"/>
      <c r="B789" s="20"/>
      <c r="C789" s="20"/>
      <c r="D789" s="21"/>
      <c r="E789" s="54"/>
      <c r="F789" s="103" t="s">
        <v>645</v>
      </c>
      <c r="G789" s="102">
        <f>SUM(G786:G788)</f>
        <v>52775.25</v>
      </c>
      <c r="H789" s="24"/>
      <c r="I789" s="9"/>
    </row>
    <row r="790" spans="1:9" x14ac:dyDescent="0.25">
      <c r="A790" s="19"/>
      <c r="B790" s="20"/>
      <c r="C790" s="20"/>
      <c r="D790" s="21"/>
      <c r="E790" s="54"/>
      <c r="F790" s="15"/>
      <c r="G790" s="22"/>
      <c r="H790" s="24"/>
      <c r="I790" s="9"/>
    </row>
    <row r="791" spans="1:9" x14ac:dyDescent="0.25">
      <c r="A791" s="19">
        <v>41656</v>
      </c>
      <c r="B791" s="20">
        <v>307</v>
      </c>
      <c r="C791" s="20" t="s">
        <v>365</v>
      </c>
      <c r="D791" s="21" t="s">
        <v>437</v>
      </c>
      <c r="E791" s="22">
        <v>1096.5</v>
      </c>
      <c r="F791" s="11">
        <v>41656</v>
      </c>
      <c r="G791" s="22">
        <v>1096.5</v>
      </c>
      <c r="H791" s="24">
        <f>E791-G791</f>
        <v>0</v>
      </c>
      <c r="I791" s="9" t="s">
        <v>23</v>
      </c>
    </row>
    <row r="792" spans="1:9" x14ac:dyDescent="0.25">
      <c r="A792" s="19">
        <v>41647</v>
      </c>
      <c r="B792" s="20">
        <v>608</v>
      </c>
      <c r="C792" s="20" t="s">
        <v>0</v>
      </c>
      <c r="D792" s="21" t="s">
        <v>259</v>
      </c>
      <c r="E792" s="22">
        <v>837</v>
      </c>
      <c r="F792" s="23">
        <v>41647</v>
      </c>
      <c r="G792" s="22">
        <v>837</v>
      </c>
      <c r="H792" s="24">
        <f>E792-G792</f>
        <v>0</v>
      </c>
      <c r="I792" s="21"/>
    </row>
    <row r="793" spans="1:9" x14ac:dyDescent="0.25">
      <c r="A793" s="19">
        <v>41649</v>
      </c>
      <c r="B793" s="20">
        <v>753</v>
      </c>
      <c r="C793" s="20" t="s">
        <v>0</v>
      </c>
      <c r="D793" s="21" t="s">
        <v>259</v>
      </c>
      <c r="E793" s="22">
        <v>1551</v>
      </c>
      <c r="F793" s="23">
        <v>41649</v>
      </c>
      <c r="G793" s="22">
        <v>1551</v>
      </c>
      <c r="H793" s="24">
        <f>E793-G793</f>
        <v>0</v>
      </c>
      <c r="I793" s="21"/>
    </row>
    <row r="794" spans="1:9" x14ac:dyDescent="0.25">
      <c r="A794" s="19"/>
      <c r="B794" s="20"/>
      <c r="C794" s="20"/>
      <c r="D794" s="21"/>
      <c r="E794" s="22"/>
      <c r="F794" s="23"/>
      <c r="G794" s="22"/>
      <c r="H794" s="24"/>
      <c r="I794" s="21"/>
    </row>
    <row r="795" spans="1:9" x14ac:dyDescent="0.25">
      <c r="A795" s="19">
        <v>41664</v>
      </c>
      <c r="B795" s="20">
        <v>935</v>
      </c>
      <c r="C795" s="20" t="s">
        <v>365</v>
      </c>
      <c r="D795" s="21" t="s">
        <v>552</v>
      </c>
      <c r="E795" s="22">
        <v>1327</v>
      </c>
      <c r="F795" s="11">
        <v>41664</v>
      </c>
      <c r="G795" s="22">
        <v>1327</v>
      </c>
      <c r="H795" s="24">
        <f>E795-G795</f>
        <v>0</v>
      </c>
      <c r="I795" s="9"/>
    </row>
    <row r="796" spans="1:9" x14ac:dyDescent="0.25">
      <c r="A796" s="19">
        <v>41664</v>
      </c>
      <c r="B796" s="20">
        <v>936</v>
      </c>
      <c r="C796" s="20" t="s">
        <v>365</v>
      </c>
      <c r="D796" s="21" t="s">
        <v>552</v>
      </c>
      <c r="E796" s="22">
        <v>1019.5</v>
      </c>
      <c r="F796" s="11">
        <v>41664</v>
      </c>
      <c r="G796" s="22">
        <v>1019.5</v>
      </c>
      <c r="H796" s="24">
        <f>E796-G796</f>
        <v>0</v>
      </c>
      <c r="I796" s="9"/>
    </row>
    <row r="797" spans="1:9" x14ac:dyDescent="0.25">
      <c r="A797" s="19"/>
      <c r="B797" s="20"/>
      <c r="C797" s="20"/>
      <c r="D797" s="21"/>
      <c r="E797" s="22"/>
      <c r="F797" s="11"/>
      <c r="G797" s="22"/>
      <c r="H797" s="24"/>
      <c r="I797" s="9"/>
    </row>
    <row r="798" spans="1:9" x14ac:dyDescent="0.25">
      <c r="A798" s="7">
        <v>41641</v>
      </c>
      <c r="B798" s="8">
        <v>197</v>
      </c>
      <c r="C798" s="8" t="s">
        <v>0</v>
      </c>
      <c r="D798" s="9" t="s">
        <v>68</v>
      </c>
      <c r="E798" s="10">
        <v>3294</v>
      </c>
      <c r="F798" s="11">
        <v>41641</v>
      </c>
      <c r="G798" s="12">
        <v>3294</v>
      </c>
      <c r="H798" s="5">
        <f>E798-G798</f>
        <v>0</v>
      </c>
      <c r="I798" s="9"/>
    </row>
    <row r="799" spans="1:9" x14ac:dyDescent="0.25">
      <c r="A799" s="19">
        <v>41649</v>
      </c>
      <c r="B799" s="20">
        <v>762</v>
      </c>
      <c r="C799" s="20" t="s">
        <v>0</v>
      </c>
      <c r="D799" s="21" t="s">
        <v>68</v>
      </c>
      <c r="E799" s="22">
        <v>956</v>
      </c>
      <c r="F799" s="23">
        <v>41649</v>
      </c>
      <c r="G799" s="22">
        <v>956</v>
      </c>
      <c r="H799" s="24">
        <f>E799-G799</f>
        <v>0</v>
      </c>
      <c r="I799" s="21"/>
    </row>
    <row r="800" spans="1:9" x14ac:dyDescent="0.25">
      <c r="A800" s="19">
        <v>41652</v>
      </c>
      <c r="B800" s="20">
        <v>976</v>
      </c>
      <c r="C800" s="20" t="s">
        <v>0</v>
      </c>
      <c r="D800" s="21" t="s">
        <v>68</v>
      </c>
      <c r="E800" s="22">
        <v>1809</v>
      </c>
      <c r="F800" s="23">
        <v>41652</v>
      </c>
      <c r="G800" s="22">
        <v>1809</v>
      </c>
      <c r="H800" s="24">
        <f>E800-G800</f>
        <v>0</v>
      </c>
      <c r="I800" s="21"/>
    </row>
    <row r="801" spans="1:9" x14ac:dyDescent="0.25">
      <c r="A801" s="19">
        <v>41666</v>
      </c>
      <c r="B801" s="20">
        <v>51</v>
      </c>
      <c r="C801" s="20" t="s">
        <v>563</v>
      </c>
      <c r="D801" s="21" t="s">
        <v>68</v>
      </c>
      <c r="E801" s="22">
        <v>710</v>
      </c>
      <c r="F801" s="11">
        <v>41666</v>
      </c>
      <c r="G801" s="22">
        <v>710</v>
      </c>
      <c r="H801" s="24">
        <f>E801-G801</f>
        <v>0</v>
      </c>
      <c r="I801" s="9"/>
    </row>
    <row r="802" spans="1:9" x14ac:dyDescent="0.25">
      <c r="A802" s="19">
        <v>41666</v>
      </c>
      <c r="B802" s="20">
        <v>99</v>
      </c>
      <c r="C802" s="20" t="s">
        <v>563</v>
      </c>
      <c r="D802" s="21" t="s">
        <v>68</v>
      </c>
      <c r="E802" s="22">
        <v>5555</v>
      </c>
      <c r="F802" s="11">
        <v>41666</v>
      </c>
      <c r="G802" s="22">
        <v>5555</v>
      </c>
      <c r="H802" s="24">
        <f>E802-G802</f>
        <v>0</v>
      </c>
      <c r="I802" s="9" t="s">
        <v>7</v>
      </c>
    </row>
    <row r="803" spans="1:9" ht="15.75" x14ac:dyDescent="0.25">
      <c r="A803" s="19"/>
      <c r="B803" s="20"/>
      <c r="C803" s="20"/>
      <c r="D803" s="21"/>
      <c r="E803" s="22"/>
      <c r="F803" s="103" t="s">
        <v>645</v>
      </c>
      <c r="G803" s="104">
        <f>SUM(G798:G802)</f>
        <v>12324</v>
      </c>
      <c r="H803" s="24"/>
      <c r="I803" s="9"/>
    </row>
    <row r="804" spans="1:9" x14ac:dyDescent="0.25">
      <c r="A804" s="19"/>
      <c r="B804" s="20"/>
      <c r="C804" s="20"/>
      <c r="D804" s="21"/>
      <c r="E804" s="22"/>
      <c r="F804" s="11"/>
      <c r="G804" s="22"/>
      <c r="H804" s="24"/>
      <c r="I804" s="9"/>
    </row>
    <row r="805" spans="1:9" x14ac:dyDescent="0.25">
      <c r="A805" s="19">
        <v>41650</v>
      </c>
      <c r="B805" s="20">
        <v>843</v>
      </c>
      <c r="C805" s="20" t="s">
        <v>0</v>
      </c>
      <c r="D805" s="21" t="s">
        <v>336</v>
      </c>
      <c r="E805" s="22">
        <v>1281</v>
      </c>
      <c r="F805" s="11">
        <v>41652</v>
      </c>
      <c r="G805" s="22">
        <v>1281</v>
      </c>
      <c r="H805" s="24">
        <f t="shared" ref="H805:H811" si="35">E805-G805</f>
        <v>0</v>
      </c>
      <c r="I805" s="9" t="s">
        <v>146</v>
      </c>
    </row>
    <row r="806" spans="1:9" x14ac:dyDescent="0.25">
      <c r="A806" s="19">
        <v>41652</v>
      </c>
      <c r="B806" s="20">
        <v>32</v>
      </c>
      <c r="C806" s="20" t="s">
        <v>365</v>
      </c>
      <c r="D806" s="21" t="s">
        <v>336</v>
      </c>
      <c r="E806" s="22">
        <v>20541</v>
      </c>
      <c r="F806" s="23">
        <v>41654</v>
      </c>
      <c r="G806" s="22">
        <v>20541</v>
      </c>
      <c r="H806" s="24">
        <f t="shared" si="35"/>
        <v>0</v>
      </c>
      <c r="I806" s="21" t="s">
        <v>146</v>
      </c>
    </row>
    <row r="807" spans="1:9" x14ac:dyDescent="0.25">
      <c r="A807" s="19">
        <v>41652</v>
      </c>
      <c r="B807" s="20">
        <v>57</v>
      </c>
      <c r="C807" s="20" t="s">
        <v>365</v>
      </c>
      <c r="D807" s="21" t="s">
        <v>336</v>
      </c>
      <c r="E807" s="22">
        <v>14038.5</v>
      </c>
      <c r="F807" s="23">
        <v>41654</v>
      </c>
      <c r="G807" s="22">
        <v>14038.5</v>
      </c>
      <c r="H807" s="24">
        <f t="shared" si="35"/>
        <v>0</v>
      </c>
      <c r="I807" s="21" t="s">
        <v>146</v>
      </c>
    </row>
    <row r="808" spans="1:9" x14ac:dyDescent="0.25">
      <c r="A808" s="19">
        <v>41655</v>
      </c>
      <c r="B808" s="20">
        <v>260</v>
      </c>
      <c r="C808" s="20" t="s">
        <v>365</v>
      </c>
      <c r="D808" s="21" t="s">
        <v>336</v>
      </c>
      <c r="E808" s="22">
        <v>3542</v>
      </c>
      <c r="F808" s="11">
        <v>41657</v>
      </c>
      <c r="G808" s="22">
        <v>3542</v>
      </c>
      <c r="H808" s="24">
        <f t="shared" si="35"/>
        <v>0</v>
      </c>
      <c r="I808" s="9" t="s">
        <v>146</v>
      </c>
    </row>
    <row r="809" spans="1:9" x14ac:dyDescent="0.25">
      <c r="A809" s="19">
        <v>41659</v>
      </c>
      <c r="B809" s="20">
        <v>581</v>
      </c>
      <c r="C809" s="20" t="s">
        <v>365</v>
      </c>
      <c r="D809" s="21" t="s">
        <v>336</v>
      </c>
      <c r="E809" s="22">
        <v>35298.400000000001</v>
      </c>
      <c r="F809" s="11">
        <v>41661</v>
      </c>
      <c r="G809" s="22">
        <v>35298.400000000001</v>
      </c>
      <c r="H809" s="24">
        <f t="shared" si="35"/>
        <v>0</v>
      </c>
      <c r="I809" s="9" t="s">
        <v>146</v>
      </c>
    </row>
    <row r="810" spans="1:9" x14ac:dyDescent="0.25">
      <c r="A810" s="19">
        <v>41662</v>
      </c>
      <c r="B810" s="20">
        <v>811</v>
      </c>
      <c r="C810" s="20" t="s">
        <v>365</v>
      </c>
      <c r="D810" s="21" t="s">
        <v>336</v>
      </c>
      <c r="E810" s="22">
        <v>19475</v>
      </c>
      <c r="F810" s="37">
        <v>41664</v>
      </c>
      <c r="G810" s="22">
        <v>19475</v>
      </c>
      <c r="H810" s="24">
        <f t="shared" si="35"/>
        <v>0</v>
      </c>
      <c r="I810" s="35" t="s">
        <v>146</v>
      </c>
    </row>
    <row r="811" spans="1:9" x14ac:dyDescent="0.25">
      <c r="A811" s="19">
        <v>41667</v>
      </c>
      <c r="B811" s="20">
        <v>147</v>
      </c>
      <c r="C811" s="20" t="s">
        <v>563</v>
      </c>
      <c r="D811" s="21" t="s">
        <v>336</v>
      </c>
      <c r="E811" s="22">
        <v>44319</v>
      </c>
      <c r="F811" s="11">
        <v>41668</v>
      </c>
      <c r="G811" s="22">
        <v>44319</v>
      </c>
      <c r="H811" s="24">
        <f t="shared" si="35"/>
        <v>0</v>
      </c>
      <c r="I811" s="9" t="s">
        <v>146</v>
      </c>
    </row>
    <row r="812" spans="1:9" ht="15.75" x14ac:dyDescent="0.25">
      <c r="A812" s="19"/>
      <c r="B812" s="20"/>
      <c r="C812" s="20"/>
      <c r="D812" s="21"/>
      <c r="E812" s="22"/>
      <c r="F812" s="103" t="s">
        <v>645</v>
      </c>
      <c r="G812" s="104">
        <f>SUM(G805:G811)</f>
        <v>138494.9</v>
      </c>
      <c r="H812" s="24"/>
      <c r="I812" s="9"/>
    </row>
    <row r="813" spans="1:9" x14ac:dyDescent="0.25">
      <c r="A813" s="19"/>
      <c r="B813" s="20"/>
      <c r="C813" s="20"/>
      <c r="D813" s="21"/>
      <c r="E813" s="22"/>
      <c r="F813" s="11"/>
      <c r="G813" s="22"/>
      <c r="H813" s="24"/>
      <c r="I813" s="9"/>
    </row>
    <row r="814" spans="1:9" x14ac:dyDescent="0.25">
      <c r="A814" s="19">
        <v>41648</v>
      </c>
      <c r="B814" s="20">
        <v>709</v>
      </c>
      <c r="C814" s="20" t="s">
        <v>0</v>
      </c>
      <c r="D814" s="21" t="s">
        <v>290</v>
      </c>
      <c r="E814" s="22">
        <v>3365</v>
      </c>
      <c r="F814" s="23">
        <v>41648</v>
      </c>
      <c r="G814" s="22">
        <v>3365</v>
      </c>
      <c r="H814" s="24">
        <f>E814-G814</f>
        <v>0</v>
      </c>
      <c r="I814" s="21"/>
    </row>
    <row r="815" spans="1:9" x14ac:dyDescent="0.25">
      <c r="A815" s="19">
        <v>41662</v>
      </c>
      <c r="B815" s="20">
        <v>762</v>
      </c>
      <c r="C815" s="20" t="s">
        <v>365</v>
      </c>
      <c r="D815" s="21" t="s">
        <v>290</v>
      </c>
      <c r="E815" s="22">
        <v>3147.5</v>
      </c>
      <c r="F815" s="37">
        <v>41662</v>
      </c>
      <c r="G815" s="22">
        <v>3147.5</v>
      </c>
      <c r="H815" s="24">
        <f>E815-G815</f>
        <v>0</v>
      </c>
      <c r="I815" s="35"/>
    </row>
    <row r="816" spans="1:9" x14ac:dyDescent="0.25">
      <c r="A816" s="19"/>
      <c r="B816" s="20"/>
      <c r="C816" s="20"/>
      <c r="D816" s="21"/>
      <c r="E816" s="22"/>
      <c r="F816" s="37"/>
      <c r="G816" s="22"/>
      <c r="H816" s="24"/>
      <c r="I816" s="35"/>
    </row>
    <row r="817" spans="1:9" x14ac:dyDescent="0.25">
      <c r="A817" s="19">
        <v>41646</v>
      </c>
      <c r="B817" s="20">
        <v>553</v>
      </c>
      <c r="C817" s="20" t="s">
        <v>0</v>
      </c>
      <c r="D817" s="21" t="s">
        <v>233</v>
      </c>
      <c r="E817" s="22">
        <v>12916</v>
      </c>
      <c r="F817" s="23">
        <v>41647</v>
      </c>
      <c r="G817" s="22">
        <v>12916</v>
      </c>
      <c r="H817" s="24">
        <f>E817-G817</f>
        <v>0</v>
      </c>
      <c r="I817" s="21" t="s">
        <v>196</v>
      </c>
    </row>
    <row r="818" spans="1:9" x14ac:dyDescent="0.25">
      <c r="A818" s="19">
        <v>41653</v>
      </c>
      <c r="B818" s="20">
        <v>72</v>
      </c>
      <c r="C818" s="20" t="s">
        <v>365</v>
      </c>
      <c r="D818" s="21" t="s">
        <v>233</v>
      </c>
      <c r="E818" s="22">
        <v>13419</v>
      </c>
      <c r="F818" s="23">
        <v>41654</v>
      </c>
      <c r="G818" s="22">
        <v>13419</v>
      </c>
      <c r="H818" s="24">
        <f>E818-G818</f>
        <v>0</v>
      </c>
      <c r="I818" s="21" t="s">
        <v>7</v>
      </c>
    </row>
    <row r="819" spans="1:9" x14ac:dyDescent="0.25">
      <c r="A819" s="19">
        <v>41660</v>
      </c>
      <c r="B819" s="20">
        <v>609</v>
      </c>
      <c r="C819" s="20" t="s">
        <v>365</v>
      </c>
      <c r="D819" s="21" t="s">
        <v>233</v>
      </c>
      <c r="E819" s="22">
        <v>13235</v>
      </c>
      <c r="F819" s="11">
        <v>41660</v>
      </c>
      <c r="G819" s="22">
        <v>13235</v>
      </c>
      <c r="H819" s="24">
        <f>E819-G819</f>
        <v>0</v>
      </c>
      <c r="I819" s="9" t="s">
        <v>57</v>
      </c>
    </row>
    <row r="820" spans="1:9" x14ac:dyDescent="0.25">
      <c r="A820" s="19">
        <v>41667</v>
      </c>
      <c r="B820" s="20">
        <v>155</v>
      </c>
      <c r="C820" s="20" t="s">
        <v>563</v>
      </c>
      <c r="D820" s="21" t="s">
        <v>233</v>
      </c>
      <c r="E820" s="22">
        <v>13504</v>
      </c>
      <c r="F820" s="11">
        <v>41667</v>
      </c>
      <c r="G820" s="22">
        <v>13504</v>
      </c>
      <c r="H820" s="24">
        <f>E820-G820</f>
        <v>0</v>
      </c>
      <c r="I820" s="9" t="s">
        <v>196</v>
      </c>
    </row>
    <row r="821" spans="1:9" ht="15.75" x14ac:dyDescent="0.25">
      <c r="A821" s="19"/>
      <c r="B821" s="20"/>
      <c r="C821" s="20"/>
      <c r="D821" s="21"/>
      <c r="E821" s="22"/>
      <c r="F821" s="103" t="s">
        <v>645</v>
      </c>
      <c r="G821" s="104">
        <f>SUM(G817:G820)</f>
        <v>53074</v>
      </c>
      <c r="H821" s="24"/>
      <c r="I821" s="9"/>
    </row>
    <row r="822" spans="1:9" x14ac:dyDescent="0.25">
      <c r="A822" s="19"/>
      <c r="B822" s="20"/>
      <c r="C822" s="20"/>
      <c r="D822" s="21"/>
      <c r="E822" s="22"/>
      <c r="F822" s="11"/>
      <c r="G822" s="22"/>
      <c r="H822" s="24"/>
      <c r="I822" s="9"/>
    </row>
    <row r="823" spans="1:9" x14ac:dyDescent="0.25">
      <c r="A823" s="19">
        <v>41651</v>
      </c>
      <c r="B823" s="20">
        <v>921</v>
      </c>
      <c r="C823" s="20" t="s">
        <v>0</v>
      </c>
      <c r="D823" s="21" t="s">
        <v>355</v>
      </c>
      <c r="E823" s="22">
        <v>412</v>
      </c>
      <c r="F823" s="11">
        <v>41652</v>
      </c>
      <c r="G823" s="22">
        <v>412</v>
      </c>
      <c r="H823" s="24">
        <f>E823-G823</f>
        <v>0</v>
      </c>
      <c r="I823" s="56"/>
    </row>
    <row r="824" spans="1:9" x14ac:dyDescent="0.25">
      <c r="A824" s="19">
        <v>41657</v>
      </c>
      <c r="B824" s="20">
        <v>383</v>
      </c>
      <c r="C824" s="20" t="s">
        <v>365</v>
      </c>
      <c r="D824" s="21" t="s">
        <v>355</v>
      </c>
      <c r="E824" s="22">
        <v>516.5</v>
      </c>
      <c r="F824" s="11">
        <v>41661</v>
      </c>
      <c r="G824" s="22">
        <v>516.5</v>
      </c>
      <c r="H824" s="24">
        <f>E824-G824</f>
        <v>0</v>
      </c>
      <c r="I824" s="9"/>
    </row>
    <row r="825" spans="1:9" x14ac:dyDescent="0.25">
      <c r="A825" s="19">
        <v>41646</v>
      </c>
      <c r="B825" s="20">
        <v>492</v>
      </c>
      <c r="C825" s="20" t="s">
        <v>0</v>
      </c>
      <c r="D825" s="21" t="s">
        <v>207</v>
      </c>
      <c r="E825" s="22">
        <v>134.5</v>
      </c>
      <c r="F825" s="23">
        <v>41649</v>
      </c>
      <c r="G825" s="22">
        <v>134.5</v>
      </c>
      <c r="H825" s="24">
        <f>E825-G825</f>
        <v>0</v>
      </c>
      <c r="I825" s="21"/>
    </row>
    <row r="826" spans="1:9" x14ac:dyDescent="0.25">
      <c r="A826" s="19"/>
      <c r="B826" s="20"/>
      <c r="C826" s="20"/>
      <c r="D826" s="21"/>
      <c r="E826" s="22"/>
      <c r="F826" s="23"/>
      <c r="G826" s="22"/>
      <c r="H826" s="24"/>
      <c r="I826" s="21"/>
    </row>
    <row r="827" spans="1:9" x14ac:dyDescent="0.25">
      <c r="A827" s="19">
        <v>41648</v>
      </c>
      <c r="B827" s="20">
        <v>724</v>
      </c>
      <c r="C827" s="20" t="s">
        <v>0</v>
      </c>
      <c r="D827" s="21" t="s">
        <v>296</v>
      </c>
      <c r="E827" s="22">
        <v>9087.5</v>
      </c>
      <c r="F827" s="23">
        <v>41648</v>
      </c>
      <c r="G827" s="22">
        <v>9087.5</v>
      </c>
      <c r="H827" s="24">
        <f>E827-G827</f>
        <v>0</v>
      </c>
      <c r="I827" s="21"/>
    </row>
    <row r="828" spans="1:9" x14ac:dyDescent="0.25">
      <c r="A828" s="19"/>
      <c r="B828" s="20"/>
      <c r="C828" s="20"/>
      <c r="D828" s="21"/>
      <c r="E828" s="22"/>
      <c r="F828" s="23"/>
      <c r="G828" s="22"/>
      <c r="H828" s="24"/>
      <c r="I828" s="21"/>
    </row>
    <row r="829" spans="1:9" x14ac:dyDescent="0.25">
      <c r="A829" s="19">
        <v>41642</v>
      </c>
      <c r="B829" s="20">
        <v>240</v>
      </c>
      <c r="C829" s="8" t="s">
        <v>0</v>
      </c>
      <c r="D829" s="21" t="s">
        <v>28</v>
      </c>
      <c r="E829" s="22">
        <v>26631.5</v>
      </c>
      <c r="F829" s="23">
        <v>41652</v>
      </c>
      <c r="G829" s="22">
        <v>26631.5</v>
      </c>
      <c r="H829" s="24">
        <f t="shared" ref="H829:H847" si="36">E829-G829</f>
        <v>0</v>
      </c>
      <c r="I829" s="21" t="s">
        <v>23</v>
      </c>
    </row>
    <row r="830" spans="1:9" x14ac:dyDescent="0.25">
      <c r="A830" s="7">
        <v>41641</v>
      </c>
      <c r="B830" s="8">
        <v>155</v>
      </c>
      <c r="C830" s="8" t="s">
        <v>0</v>
      </c>
      <c r="D830" s="9" t="s">
        <v>28</v>
      </c>
      <c r="E830" s="10">
        <v>1430.5</v>
      </c>
      <c r="F830" s="11">
        <v>41641</v>
      </c>
      <c r="G830" s="12">
        <v>1430.5</v>
      </c>
      <c r="H830" s="5">
        <f t="shared" si="36"/>
        <v>0</v>
      </c>
      <c r="I830" s="9" t="s">
        <v>23</v>
      </c>
    </row>
    <row r="831" spans="1:9" x14ac:dyDescent="0.25">
      <c r="A831" s="19">
        <v>41646</v>
      </c>
      <c r="B831" s="20">
        <v>538</v>
      </c>
      <c r="C831" s="20" t="s">
        <v>0</v>
      </c>
      <c r="D831" s="21" t="s">
        <v>28</v>
      </c>
      <c r="E831" s="22">
        <v>3246.5</v>
      </c>
      <c r="F831" s="23">
        <v>41646</v>
      </c>
      <c r="G831" s="22">
        <v>3246.5</v>
      </c>
      <c r="H831" s="24">
        <f t="shared" si="36"/>
        <v>0</v>
      </c>
      <c r="I831" s="21" t="s">
        <v>23</v>
      </c>
    </row>
    <row r="832" spans="1:9" x14ac:dyDescent="0.25">
      <c r="A832" s="19">
        <v>41647</v>
      </c>
      <c r="B832" s="20">
        <v>621</v>
      </c>
      <c r="C832" s="20" t="s">
        <v>0</v>
      </c>
      <c r="D832" s="21" t="s">
        <v>28</v>
      </c>
      <c r="E832" s="22">
        <v>3358</v>
      </c>
      <c r="F832" s="23">
        <v>41648</v>
      </c>
      <c r="G832" s="22">
        <v>3358</v>
      </c>
      <c r="H832" s="24">
        <f t="shared" si="36"/>
        <v>0</v>
      </c>
      <c r="I832" s="21" t="s">
        <v>23</v>
      </c>
    </row>
    <row r="833" spans="1:9" x14ac:dyDescent="0.25">
      <c r="A833" s="19">
        <v>41648</v>
      </c>
      <c r="B833" s="20">
        <v>715</v>
      </c>
      <c r="C833" s="20" t="s">
        <v>0</v>
      </c>
      <c r="D833" s="21" t="s">
        <v>28</v>
      </c>
      <c r="E833" s="22">
        <v>3184</v>
      </c>
      <c r="F833" s="23">
        <v>41648</v>
      </c>
      <c r="G833" s="22">
        <v>3184</v>
      </c>
      <c r="H833" s="24">
        <f t="shared" si="36"/>
        <v>0</v>
      </c>
      <c r="I833" s="21"/>
    </row>
    <row r="834" spans="1:9" x14ac:dyDescent="0.25">
      <c r="A834" s="19">
        <v>41649</v>
      </c>
      <c r="B834" s="20">
        <v>751</v>
      </c>
      <c r="C834" s="20" t="s">
        <v>0</v>
      </c>
      <c r="D834" s="21" t="s">
        <v>28</v>
      </c>
      <c r="E834" s="22">
        <v>2822</v>
      </c>
      <c r="F834" s="23">
        <v>41649</v>
      </c>
      <c r="G834" s="22">
        <v>2822</v>
      </c>
      <c r="H834" s="24">
        <f t="shared" si="36"/>
        <v>0</v>
      </c>
      <c r="I834" s="21" t="s">
        <v>23</v>
      </c>
    </row>
    <row r="835" spans="1:9" x14ac:dyDescent="0.25">
      <c r="A835" s="19">
        <v>41650</v>
      </c>
      <c r="B835" s="20">
        <v>853</v>
      </c>
      <c r="C835" s="20" t="s">
        <v>0</v>
      </c>
      <c r="D835" s="21" t="s">
        <v>28</v>
      </c>
      <c r="E835" s="22">
        <v>23474</v>
      </c>
      <c r="F835" s="11">
        <v>41657</v>
      </c>
      <c r="G835" s="22">
        <v>23474</v>
      </c>
      <c r="H835" s="24">
        <f t="shared" si="36"/>
        <v>0</v>
      </c>
      <c r="I835" s="9" t="s">
        <v>23</v>
      </c>
    </row>
    <row r="836" spans="1:9" x14ac:dyDescent="0.25">
      <c r="A836" s="19">
        <v>41654</v>
      </c>
      <c r="B836" s="20">
        <v>122</v>
      </c>
      <c r="C836" s="20" t="s">
        <v>365</v>
      </c>
      <c r="D836" s="21" t="s">
        <v>28</v>
      </c>
      <c r="E836" s="22">
        <v>25297.439999999999</v>
      </c>
      <c r="F836" s="11">
        <v>41664</v>
      </c>
      <c r="G836" s="22">
        <v>25297.439999999999</v>
      </c>
      <c r="H836" s="24">
        <f t="shared" si="36"/>
        <v>0</v>
      </c>
      <c r="I836" s="9" t="s">
        <v>23</v>
      </c>
    </row>
    <row r="837" spans="1:9" x14ac:dyDescent="0.25">
      <c r="A837" s="19">
        <v>41657</v>
      </c>
      <c r="B837" s="20">
        <v>397</v>
      </c>
      <c r="C837" s="20" t="s">
        <v>365</v>
      </c>
      <c r="D837" s="21" t="s">
        <v>28</v>
      </c>
      <c r="E837" s="22">
        <v>1071</v>
      </c>
      <c r="F837" s="11">
        <v>41657</v>
      </c>
      <c r="G837" s="22">
        <v>1071</v>
      </c>
      <c r="H837" s="24">
        <f t="shared" si="36"/>
        <v>0</v>
      </c>
      <c r="I837" s="9" t="s">
        <v>23</v>
      </c>
    </row>
    <row r="838" spans="1:9" x14ac:dyDescent="0.25">
      <c r="A838" s="19">
        <v>41658</v>
      </c>
      <c r="B838" s="20">
        <v>477</v>
      </c>
      <c r="C838" s="20" t="s">
        <v>365</v>
      </c>
      <c r="D838" s="21" t="s">
        <v>28</v>
      </c>
      <c r="E838" s="22">
        <v>1269.5999999999999</v>
      </c>
      <c r="F838" s="11">
        <v>41659</v>
      </c>
      <c r="G838" s="22">
        <v>1269.5999999999999</v>
      </c>
      <c r="H838" s="24">
        <f t="shared" si="36"/>
        <v>0</v>
      </c>
      <c r="I838" s="9" t="s">
        <v>4</v>
      </c>
    </row>
    <row r="839" spans="1:9" x14ac:dyDescent="0.25">
      <c r="A839" s="19">
        <v>41659</v>
      </c>
      <c r="B839" s="20">
        <v>516</v>
      </c>
      <c r="C839" s="20" t="s">
        <v>365</v>
      </c>
      <c r="D839" s="21" t="s">
        <v>28</v>
      </c>
      <c r="E839" s="22">
        <v>1320.2</v>
      </c>
      <c r="F839" s="11">
        <v>41660</v>
      </c>
      <c r="G839" s="22">
        <v>1320.2</v>
      </c>
      <c r="H839" s="24">
        <f t="shared" si="36"/>
        <v>0</v>
      </c>
      <c r="I839" s="9" t="s">
        <v>23</v>
      </c>
    </row>
    <row r="840" spans="1:9" x14ac:dyDescent="0.25">
      <c r="A840" s="19">
        <v>41660</v>
      </c>
      <c r="B840" s="20">
        <v>614</v>
      </c>
      <c r="C840" s="20" t="s">
        <v>365</v>
      </c>
      <c r="D840" s="21" t="s">
        <v>28</v>
      </c>
      <c r="E840" s="22">
        <v>4160</v>
      </c>
      <c r="F840" s="11">
        <v>41660</v>
      </c>
      <c r="G840" s="22">
        <v>4160</v>
      </c>
      <c r="H840" s="24">
        <f t="shared" si="36"/>
        <v>0</v>
      </c>
      <c r="I840" s="9" t="s">
        <v>23</v>
      </c>
    </row>
    <row r="841" spans="1:9" x14ac:dyDescent="0.25">
      <c r="A841" s="19">
        <v>41661</v>
      </c>
      <c r="B841" s="20">
        <v>677</v>
      </c>
      <c r="C841" s="20" t="s">
        <v>365</v>
      </c>
      <c r="D841" s="21" t="s">
        <v>28</v>
      </c>
      <c r="E841" s="22">
        <v>1289</v>
      </c>
      <c r="F841" s="23">
        <v>41661</v>
      </c>
      <c r="G841" s="22">
        <v>1289</v>
      </c>
      <c r="H841" s="24">
        <f t="shared" si="36"/>
        <v>0</v>
      </c>
      <c r="I841" s="21" t="s">
        <v>23</v>
      </c>
    </row>
    <row r="842" spans="1:9" x14ac:dyDescent="0.25">
      <c r="A842" s="19">
        <v>41663</v>
      </c>
      <c r="B842" s="20">
        <v>873</v>
      </c>
      <c r="C842" s="20" t="s">
        <v>365</v>
      </c>
      <c r="D842" s="21" t="s">
        <v>28</v>
      </c>
      <c r="E842" s="22">
        <v>1300</v>
      </c>
      <c r="F842" s="11">
        <v>41663</v>
      </c>
      <c r="G842" s="22">
        <v>1300</v>
      </c>
      <c r="H842" s="24">
        <f t="shared" si="36"/>
        <v>0</v>
      </c>
      <c r="I842" s="9" t="s">
        <v>23</v>
      </c>
    </row>
    <row r="843" spans="1:9" x14ac:dyDescent="0.25">
      <c r="A843" s="19">
        <v>41664</v>
      </c>
      <c r="B843" s="20">
        <v>930</v>
      </c>
      <c r="C843" s="20" t="s">
        <v>365</v>
      </c>
      <c r="D843" s="21" t="s">
        <v>28</v>
      </c>
      <c r="E843" s="22">
        <v>26433</v>
      </c>
      <c r="F843" s="16">
        <v>41674</v>
      </c>
      <c r="G843" s="28">
        <v>26433</v>
      </c>
      <c r="H843" s="24">
        <f t="shared" si="36"/>
        <v>0</v>
      </c>
      <c r="I843" s="9" t="s">
        <v>23</v>
      </c>
    </row>
    <row r="844" spans="1:9" x14ac:dyDescent="0.25">
      <c r="A844" s="19">
        <v>41666</v>
      </c>
      <c r="B844" s="20">
        <v>59</v>
      </c>
      <c r="C844" s="20" t="s">
        <v>563</v>
      </c>
      <c r="D844" s="21" t="s">
        <v>28</v>
      </c>
      <c r="E844" s="22">
        <v>1010</v>
      </c>
      <c r="F844" s="11">
        <v>41666</v>
      </c>
      <c r="G844" s="22">
        <v>1010</v>
      </c>
      <c r="H844" s="24">
        <f t="shared" si="36"/>
        <v>0</v>
      </c>
      <c r="I844" s="9" t="s">
        <v>23</v>
      </c>
    </row>
    <row r="845" spans="1:9" x14ac:dyDescent="0.25">
      <c r="A845" s="19">
        <v>41667</v>
      </c>
      <c r="B845" s="20">
        <v>166</v>
      </c>
      <c r="C845" s="20" t="s">
        <v>563</v>
      </c>
      <c r="D845" s="21" t="s">
        <v>28</v>
      </c>
      <c r="E845" s="22">
        <v>1449</v>
      </c>
      <c r="F845" s="11">
        <v>41668</v>
      </c>
      <c r="G845" s="22">
        <v>1449</v>
      </c>
      <c r="H845" s="24">
        <f t="shared" si="36"/>
        <v>0</v>
      </c>
      <c r="I845" s="9" t="s">
        <v>23</v>
      </c>
    </row>
    <row r="846" spans="1:9" x14ac:dyDescent="0.25">
      <c r="A846" s="19">
        <v>41669</v>
      </c>
      <c r="B846" s="20">
        <v>296</v>
      </c>
      <c r="C846" s="20" t="s">
        <v>563</v>
      </c>
      <c r="D846" s="21" t="s">
        <v>28</v>
      </c>
      <c r="E846" s="22">
        <v>1046</v>
      </c>
      <c r="F846" s="16">
        <v>41671</v>
      </c>
      <c r="G846" s="28">
        <v>1046</v>
      </c>
      <c r="H846" s="24">
        <f t="shared" si="36"/>
        <v>0</v>
      </c>
      <c r="I846" s="9" t="s">
        <v>23</v>
      </c>
    </row>
    <row r="847" spans="1:9" x14ac:dyDescent="0.25">
      <c r="A847" s="19">
        <v>41670</v>
      </c>
      <c r="B847" s="20">
        <v>380</v>
      </c>
      <c r="C847" s="20" t="s">
        <v>563</v>
      </c>
      <c r="D847" s="21" t="s">
        <v>28</v>
      </c>
      <c r="E847" s="22">
        <v>3338</v>
      </c>
      <c r="F847" s="11">
        <v>41670</v>
      </c>
      <c r="G847" s="22">
        <v>3338</v>
      </c>
      <c r="H847" s="24">
        <f t="shared" si="36"/>
        <v>0</v>
      </c>
      <c r="I847" s="9" t="s">
        <v>23</v>
      </c>
    </row>
    <row r="848" spans="1:9" ht="15.75" x14ac:dyDescent="0.25">
      <c r="A848" s="19"/>
      <c r="B848" s="20"/>
      <c r="C848" s="20"/>
      <c r="D848" s="21"/>
      <c r="E848" s="22"/>
      <c r="F848" s="103" t="s">
        <v>645</v>
      </c>
      <c r="G848" s="104">
        <f>SUM(G829:G847)</f>
        <v>133129.74</v>
      </c>
      <c r="H848" s="24"/>
      <c r="I848" s="9"/>
    </row>
    <row r="849" spans="1:9" x14ac:dyDescent="0.25">
      <c r="A849" s="19"/>
      <c r="B849" s="20"/>
      <c r="C849" s="20"/>
      <c r="D849" s="21"/>
      <c r="E849" s="22"/>
      <c r="F849" s="11"/>
      <c r="G849" s="22"/>
      <c r="H849" s="24"/>
      <c r="I849" s="9"/>
    </row>
    <row r="850" spans="1:9" x14ac:dyDescent="0.25">
      <c r="A850" s="19">
        <v>41642</v>
      </c>
      <c r="B850" s="20">
        <v>282</v>
      </c>
      <c r="C850" s="8" t="s">
        <v>0</v>
      </c>
      <c r="D850" s="35" t="s">
        <v>123</v>
      </c>
      <c r="E850" s="36">
        <v>5387</v>
      </c>
      <c r="F850" s="37">
        <v>41642</v>
      </c>
      <c r="G850" s="36">
        <v>5387</v>
      </c>
      <c r="H850" s="38">
        <f t="shared" ref="H850:H875" si="37">E850-G850</f>
        <v>0</v>
      </c>
      <c r="I850" s="35"/>
    </row>
    <row r="851" spans="1:9" x14ac:dyDescent="0.25">
      <c r="A851" s="19">
        <v>41643</v>
      </c>
      <c r="B851" s="20">
        <v>372</v>
      </c>
      <c r="C851" s="20" t="s">
        <v>0</v>
      </c>
      <c r="D851" s="35" t="s">
        <v>169</v>
      </c>
      <c r="E851" s="36">
        <v>1316</v>
      </c>
      <c r="F851" s="37">
        <v>41643</v>
      </c>
      <c r="G851" s="36">
        <v>1316</v>
      </c>
      <c r="H851" s="38">
        <f t="shared" si="37"/>
        <v>0</v>
      </c>
      <c r="I851" s="35"/>
    </row>
    <row r="852" spans="1:9" x14ac:dyDescent="0.25">
      <c r="A852" s="7">
        <v>41641</v>
      </c>
      <c r="B852" s="8">
        <v>145</v>
      </c>
      <c r="C852" s="8" t="s">
        <v>0</v>
      </c>
      <c r="D852" s="9" t="s">
        <v>15</v>
      </c>
      <c r="E852" s="10">
        <v>4618</v>
      </c>
      <c r="F852" s="11">
        <v>41646</v>
      </c>
      <c r="G852" s="12">
        <v>4618</v>
      </c>
      <c r="H852" s="5">
        <f t="shared" si="37"/>
        <v>0</v>
      </c>
      <c r="I852" s="9" t="s">
        <v>14</v>
      </c>
    </row>
    <row r="853" spans="1:9" x14ac:dyDescent="0.25">
      <c r="A853" s="19">
        <v>41646</v>
      </c>
      <c r="B853" s="20">
        <v>561</v>
      </c>
      <c r="C853" s="20" t="s">
        <v>0</v>
      </c>
      <c r="D853" s="21" t="s">
        <v>15</v>
      </c>
      <c r="E853" s="22">
        <v>1017</v>
      </c>
      <c r="F853" s="23">
        <v>41646</v>
      </c>
      <c r="G853" s="22">
        <v>1017</v>
      </c>
      <c r="H853" s="24">
        <f t="shared" si="37"/>
        <v>0</v>
      </c>
      <c r="I853" s="21"/>
    </row>
    <row r="854" spans="1:9" x14ac:dyDescent="0.25">
      <c r="A854" s="19">
        <v>41648</v>
      </c>
      <c r="B854" s="20">
        <v>721</v>
      </c>
      <c r="C854" s="20" t="s">
        <v>0</v>
      </c>
      <c r="D854" s="21" t="s">
        <v>15</v>
      </c>
      <c r="E854" s="22">
        <v>461</v>
      </c>
      <c r="F854" s="23">
        <v>41648</v>
      </c>
      <c r="G854" s="22">
        <v>461</v>
      </c>
      <c r="H854" s="24">
        <f t="shared" si="37"/>
        <v>0</v>
      </c>
      <c r="I854" s="21"/>
    </row>
    <row r="855" spans="1:9" x14ac:dyDescent="0.25">
      <c r="A855" s="19">
        <v>41650</v>
      </c>
      <c r="B855" s="20">
        <v>825</v>
      </c>
      <c r="C855" s="20" t="s">
        <v>0</v>
      </c>
      <c r="D855" s="21" t="s">
        <v>15</v>
      </c>
      <c r="E855" s="22">
        <v>14678.5</v>
      </c>
      <c r="F855" s="11">
        <v>41652</v>
      </c>
      <c r="G855" s="22">
        <v>14678.5</v>
      </c>
      <c r="H855" s="24">
        <f t="shared" si="37"/>
        <v>0</v>
      </c>
      <c r="I855" s="21" t="s">
        <v>146</v>
      </c>
    </row>
    <row r="856" spans="1:9" x14ac:dyDescent="0.25">
      <c r="A856" s="19">
        <v>41650</v>
      </c>
      <c r="B856" s="20">
        <v>898</v>
      </c>
      <c r="C856" s="20" t="s">
        <v>0</v>
      </c>
      <c r="D856" s="21" t="s">
        <v>15</v>
      </c>
      <c r="E856" s="22">
        <v>1550</v>
      </c>
      <c r="F856" s="11">
        <v>41650</v>
      </c>
      <c r="G856" s="22">
        <v>1550</v>
      </c>
      <c r="H856" s="24">
        <f t="shared" si="37"/>
        <v>0</v>
      </c>
      <c r="I856" s="9"/>
    </row>
    <row r="857" spans="1:9" x14ac:dyDescent="0.25">
      <c r="A857" s="19">
        <v>41652</v>
      </c>
      <c r="B857" s="20">
        <v>986</v>
      </c>
      <c r="C857" s="20" t="s">
        <v>0</v>
      </c>
      <c r="D857" s="21" t="s">
        <v>15</v>
      </c>
      <c r="E857" s="22">
        <v>1084.5</v>
      </c>
      <c r="F857" s="23">
        <v>41652</v>
      </c>
      <c r="G857" s="22">
        <v>1084.5</v>
      </c>
      <c r="H857" s="24">
        <f t="shared" si="37"/>
        <v>0</v>
      </c>
      <c r="I857" s="21"/>
    </row>
    <row r="858" spans="1:9" x14ac:dyDescent="0.25">
      <c r="A858" s="19">
        <v>41652</v>
      </c>
      <c r="B858" s="20">
        <v>36</v>
      </c>
      <c r="C858" s="20" t="s">
        <v>365</v>
      </c>
      <c r="D858" s="21" t="s">
        <v>15</v>
      </c>
      <c r="E858" s="22">
        <v>11817</v>
      </c>
      <c r="F858" s="23">
        <v>41654</v>
      </c>
      <c r="G858" s="22">
        <v>11817</v>
      </c>
      <c r="H858" s="24">
        <f t="shared" si="37"/>
        <v>0</v>
      </c>
      <c r="I858" s="21" t="s">
        <v>146</v>
      </c>
    </row>
    <row r="859" spans="1:9" x14ac:dyDescent="0.25">
      <c r="A859" s="19">
        <v>41655</v>
      </c>
      <c r="B859" s="20">
        <v>232</v>
      </c>
      <c r="C859" s="20" t="s">
        <v>365</v>
      </c>
      <c r="D859" s="21" t="s">
        <v>15</v>
      </c>
      <c r="E859" s="22">
        <v>6402</v>
      </c>
      <c r="F859" s="11">
        <v>41659</v>
      </c>
      <c r="G859" s="22">
        <v>6402</v>
      </c>
      <c r="H859" s="24">
        <f t="shared" si="37"/>
        <v>0</v>
      </c>
      <c r="I859" s="9"/>
    </row>
    <row r="860" spans="1:9" x14ac:dyDescent="0.25">
      <c r="A860" s="19">
        <v>41655</v>
      </c>
      <c r="B860" s="20">
        <v>263</v>
      </c>
      <c r="C860" s="20" t="s">
        <v>365</v>
      </c>
      <c r="D860" s="21" t="s">
        <v>15</v>
      </c>
      <c r="E860" s="22">
        <v>17297.599999999999</v>
      </c>
      <c r="F860" s="11">
        <v>41657</v>
      </c>
      <c r="G860" s="22">
        <v>17297.599999999999</v>
      </c>
      <c r="H860" s="24">
        <f t="shared" si="37"/>
        <v>0</v>
      </c>
      <c r="I860" s="9" t="s">
        <v>146</v>
      </c>
    </row>
    <row r="861" spans="1:9" x14ac:dyDescent="0.25">
      <c r="A861" s="19">
        <v>41656</v>
      </c>
      <c r="B861" s="20">
        <v>342</v>
      </c>
      <c r="C861" s="20" t="s">
        <v>365</v>
      </c>
      <c r="D861" s="21" t="s">
        <v>15</v>
      </c>
      <c r="E861" s="22">
        <v>774</v>
      </c>
      <c r="F861" s="11">
        <v>41656</v>
      </c>
      <c r="G861" s="22">
        <v>774</v>
      </c>
      <c r="H861" s="24">
        <f t="shared" si="37"/>
        <v>0</v>
      </c>
      <c r="I861" s="9"/>
    </row>
    <row r="862" spans="1:9" x14ac:dyDescent="0.25">
      <c r="A862" s="19">
        <v>41657</v>
      </c>
      <c r="B862" s="20">
        <v>429</v>
      </c>
      <c r="C862" s="20" t="s">
        <v>365</v>
      </c>
      <c r="D862" s="21" t="s">
        <v>15</v>
      </c>
      <c r="E862" s="22">
        <v>9012</v>
      </c>
      <c r="F862" s="11">
        <v>41657</v>
      </c>
      <c r="G862" s="22">
        <v>9012</v>
      </c>
      <c r="H862" s="24">
        <f t="shared" si="37"/>
        <v>0</v>
      </c>
      <c r="I862" s="9"/>
    </row>
    <row r="863" spans="1:9" x14ac:dyDescent="0.25">
      <c r="A863" s="19">
        <v>41659</v>
      </c>
      <c r="B863" s="20">
        <v>506</v>
      </c>
      <c r="C863" s="20" t="s">
        <v>365</v>
      </c>
      <c r="D863" s="21" t="s">
        <v>15</v>
      </c>
      <c r="E863" s="22">
        <v>4641.5</v>
      </c>
      <c r="F863" s="11">
        <v>41659</v>
      </c>
      <c r="G863" s="22">
        <v>4641.5</v>
      </c>
      <c r="H863" s="24">
        <f t="shared" si="37"/>
        <v>0</v>
      </c>
      <c r="I863" s="9"/>
    </row>
    <row r="864" spans="1:9" x14ac:dyDescent="0.25">
      <c r="A864" s="19">
        <v>41659</v>
      </c>
      <c r="B864" s="20">
        <v>574</v>
      </c>
      <c r="C864" s="20" t="s">
        <v>365</v>
      </c>
      <c r="D864" s="21" t="s">
        <v>15</v>
      </c>
      <c r="E864" s="22">
        <v>16917.5</v>
      </c>
      <c r="F864" s="11">
        <v>41661</v>
      </c>
      <c r="G864" s="22">
        <v>16917.5</v>
      </c>
      <c r="H864" s="24">
        <f t="shared" si="37"/>
        <v>0</v>
      </c>
      <c r="I864" s="9" t="s">
        <v>146</v>
      </c>
    </row>
    <row r="865" spans="1:9" x14ac:dyDescent="0.25">
      <c r="A865" s="19">
        <v>41661</v>
      </c>
      <c r="B865" s="20">
        <v>669</v>
      </c>
      <c r="C865" s="20" t="s">
        <v>365</v>
      </c>
      <c r="D865" s="21" t="s">
        <v>15</v>
      </c>
      <c r="E865" s="22">
        <v>11457</v>
      </c>
      <c r="F865" s="23">
        <v>41663</v>
      </c>
      <c r="G865" s="22">
        <v>11457</v>
      </c>
      <c r="H865" s="24">
        <f t="shared" si="37"/>
        <v>0</v>
      </c>
      <c r="I865" s="21" t="s">
        <v>7</v>
      </c>
    </row>
    <row r="866" spans="1:9" x14ac:dyDescent="0.25">
      <c r="A866" s="19">
        <v>41662</v>
      </c>
      <c r="B866" s="20">
        <v>789</v>
      </c>
      <c r="C866" s="20" t="s">
        <v>365</v>
      </c>
      <c r="D866" s="21" t="s">
        <v>15</v>
      </c>
      <c r="E866" s="22">
        <v>386</v>
      </c>
      <c r="F866" s="37">
        <v>23</v>
      </c>
      <c r="G866" s="22">
        <v>386</v>
      </c>
      <c r="H866" s="24">
        <f t="shared" si="37"/>
        <v>0</v>
      </c>
      <c r="I866" s="35"/>
    </row>
    <row r="867" spans="1:9" x14ac:dyDescent="0.25">
      <c r="A867" s="19">
        <v>41662</v>
      </c>
      <c r="B867" s="20">
        <v>801</v>
      </c>
      <c r="C867" s="20" t="s">
        <v>365</v>
      </c>
      <c r="D867" s="21" t="s">
        <v>15</v>
      </c>
      <c r="E867" s="22">
        <v>15375.5</v>
      </c>
      <c r="F867" s="23">
        <v>41664</v>
      </c>
      <c r="G867" s="22">
        <v>15375.5</v>
      </c>
      <c r="H867" s="24">
        <f t="shared" si="37"/>
        <v>0</v>
      </c>
      <c r="I867" s="35" t="s">
        <v>38</v>
      </c>
    </row>
    <row r="868" spans="1:9" x14ac:dyDescent="0.25">
      <c r="A868" s="19">
        <v>41663</v>
      </c>
      <c r="B868" s="20">
        <v>871</v>
      </c>
      <c r="C868" s="20" t="s">
        <v>365</v>
      </c>
      <c r="D868" s="21" t="s">
        <v>15</v>
      </c>
      <c r="E868" s="22">
        <v>9234</v>
      </c>
      <c r="F868" s="11">
        <v>41666</v>
      </c>
      <c r="G868" s="22">
        <v>9234</v>
      </c>
      <c r="H868" s="24">
        <f t="shared" si="37"/>
        <v>0</v>
      </c>
      <c r="I868" s="9"/>
    </row>
    <row r="869" spans="1:9" x14ac:dyDescent="0.25">
      <c r="A869" s="19">
        <v>41665</v>
      </c>
      <c r="B869" s="20">
        <v>25</v>
      </c>
      <c r="C869" s="20" t="s">
        <v>563</v>
      </c>
      <c r="D869" s="21" t="s">
        <v>15</v>
      </c>
      <c r="E869" s="22">
        <v>1440</v>
      </c>
      <c r="F869" s="11">
        <v>41665</v>
      </c>
      <c r="G869" s="22">
        <v>1440</v>
      </c>
      <c r="H869" s="24">
        <f t="shared" si="37"/>
        <v>0</v>
      </c>
      <c r="I869" s="9"/>
    </row>
    <row r="870" spans="1:9" x14ac:dyDescent="0.25">
      <c r="A870" s="19">
        <v>41667</v>
      </c>
      <c r="B870" s="20">
        <v>156</v>
      </c>
      <c r="C870" s="20" t="s">
        <v>563</v>
      </c>
      <c r="D870" s="21" t="s">
        <v>15</v>
      </c>
      <c r="E870" s="22">
        <v>1370</v>
      </c>
      <c r="F870" s="11">
        <v>41667</v>
      </c>
      <c r="G870" s="22">
        <v>1370</v>
      </c>
      <c r="H870" s="24">
        <f t="shared" si="37"/>
        <v>0</v>
      </c>
      <c r="I870" s="9"/>
    </row>
    <row r="871" spans="1:9" x14ac:dyDescent="0.25">
      <c r="A871" s="19">
        <v>41668</v>
      </c>
      <c r="B871" s="20">
        <v>245</v>
      </c>
      <c r="C871" s="20" t="s">
        <v>563</v>
      </c>
      <c r="D871" s="21" t="s">
        <v>15</v>
      </c>
      <c r="E871" s="22">
        <v>6653</v>
      </c>
      <c r="F871" s="16">
        <v>41673</v>
      </c>
      <c r="G871" s="28">
        <v>6653</v>
      </c>
      <c r="H871" s="24">
        <f t="shared" si="37"/>
        <v>0</v>
      </c>
      <c r="I871" s="9" t="s">
        <v>146</v>
      </c>
    </row>
    <row r="872" spans="1:9" x14ac:dyDescent="0.25">
      <c r="A872" s="19">
        <v>41669</v>
      </c>
      <c r="B872" s="20">
        <v>286</v>
      </c>
      <c r="C872" s="20" t="s">
        <v>563</v>
      </c>
      <c r="D872" s="21" t="s">
        <v>15</v>
      </c>
      <c r="E872" s="22">
        <v>10474</v>
      </c>
      <c r="F872" s="11">
        <v>41669</v>
      </c>
      <c r="G872" s="22">
        <v>10474</v>
      </c>
      <c r="H872" s="24">
        <f t="shared" si="37"/>
        <v>0</v>
      </c>
      <c r="I872" s="9"/>
    </row>
    <row r="873" spans="1:9" x14ac:dyDescent="0.25">
      <c r="A873" s="19">
        <v>41670</v>
      </c>
      <c r="B873" s="20">
        <v>349</v>
      </c>
      <c r="C873" s="20" t="s">
        <v>563</v>
      </c>
      <c r="D873" s="21" t="s">
        <v>15</v>
      </c>
      <c r="E873" s="22">
        <v>20071.580000000002</v>
      </c>
      <c r="F873" s="86" t="s">
        <v>623</v>
      </c>
      <c r="G873" s="28">
        <v>20071.580000000002</v>
      </c>
      <c r="H873" s="24">
        <f t="shared" si="37"/>
        <v>0</v>
      </c>
      <c r="I873" s="9" t="s">
        <v>146</v>
      </c>
    </row>
    <row r="874" spans="1:9" x14ac:dyDescent="0.25">
      <c r="A874" s="19">
        <v>41647</v>
      </c>
      <c r="B874" s="20">
        <v>591</v>
      </c>
      <c r="C874" s="20" t="s">
        <v>0</v>
      </c>
      <c r="D874" s="21" t="s">
        <v>250</v>
      </c>
      <c r="E874" s="22">
        <v>14943.5</v>
      </c>
      <c r="F874" s="23">
        <v>41648</v>
      </c>
      <c r="G874" s="22">
        <v>14943.5</v>
      </c>
      <c r="H874" s="24">
        <f t="shared" si="37"/>
        <v>0</v>
      </c>
      <c r="I874" s="21" t="s">
        <v>146</v>
      </c>
    </row>
    <row r="875" spans="1:9" x14ac:dyDescent="0.25">
      <c r="A875" s="19">
        <v>41647</v>
      </c>
      <c r="B875" s="20">
        <v>617</v>
      </c>
      <c r="C875" s="20" t="s">
        <v>0</v>
      </c>
      <c r="D875" s="21" t="s">
        <v>250</v>
      </c>
      <c r="E875" s="22">
        <v>6807</v>
      </c>
      <c r="F875" s="23">
        <v>41652</v>
      </c>
      <c r="G875" s="22">
        <v>6807</v>
      </c>
      <c r="H875" s="24">
        <f t="shared" si="37"/>
        <v>0</v>
      </c>
      <c r="I875" s="21"/>
    </row>
    <row r="876" spans="1:9" ht="15.75" x14ac:dyDescent="0.25">
      <c r="A876" s="19"/>
      <c r="B876" s="20"/>
      <c r="C876" s="20"/>
      <c r="D876" s="21"/>
      <c r="E876" s="22"/>
      <c r="F876" s="107" t="s">
        <v>645</v>
      </c>
      <c r="G876" s="104">
        <f>SUM(G850:G875)</f>
        <v>195185.18</v>
      </c>
      <c r="H876" s="24"/>
      <c r="I876" s="21"/>
    </row>
    <row r="877" spans="1:9" x14ac:dyDescent="0.25">
      <c r="A877" s="19"/>
      <c r="B877" s="20"/>
      <c r="C877" s="20"/>
      <c r="D877" s="21"/>
      <c r="E877" s="22"/>
      <c r="F877" s="23"/>
      <c r="G877" s="22"/>
      <c r="H877" s="24"/>
      <c r="I877" s="21"/>
    </row>
    <row r="878" spans="1:9" x14ac:dyDescent="0.25">
      <c r="A878" s="7">
        <v>41641</v>
      </c>
      <c r="B878" s="8">
        <v>180</v>
      </c>
      <c r="C878" s="8" t="s">
        <v>0</v>
      </c>
      <c r="D878" s="9" t="s">
        <v>54</v>
      </c>
      <c r="E878" s="10">
        <v>31374.5</v>
      </c>
      <c r="F878" s="11">
        <v>41641</v>
      </c>
      <c r="G878" s="12">
        <v>31374.5</v>
      </c>
      <c r="H878" s="5">
        <f t="shared" ref="H878:H897" si="38">E878-G878</f>
        <v>0</v>
      </c>
      <c r="I878" s="9"/>
    </row>
    <row r="879" spans="1:9" x14ac:dyDescent="0.25">
      <c r="A879" s="19">
        <v>41643</v>
      </c>
      <c r="B879" s="20">
        <v>316</v>
      </c>
      <c r="C879" s="20" t="s">
        <v>0</v>
      </c>
      <c r="D879" s="21" t="s">
        <v>54</v>
      </c>
      <c r="E879" s="22">
        <v>29895.5</v>
      </c>
      <c r="F879" s="23">
        <v>41645</v>
      </c>
      <c r="G879" s="22">
        <v>29895.5</v>
      </c>
      <c r="H879" s="24">
        <f t="shared" si="38"/>
        <v>0</v>
      </c>
      <c r="I879" s="21" t="s">
        <v>7</v>
      </c>
    </row>
    <row r="880" spans="1:9" x14ac:dyDescent="0.25">
      <c r="A880" s="19">
        <v>41644</v>
      </c>
      <c r="B880" s="20">
        <v>401</v>
      </c>
      <c r="C880" s="20" t="s">
        <v>0</v>
      </c>
      <c r="D880" s="21" t="s">
        <v>54</v>
      </c>
      <c r="E880" s="22">
        <v>24202.5</v>
      </c>
      <c r="F880" s="23">
        <v>41645</v>
      </c>
      <c r="G880" s="22">
        <v>24202.5</v>
      </c>
      <c r="H880" s="24">
        <f t="shared" si="38"/>
        <v>0</v>
      </c>
      <c r="I880" s="21" t="s">
        <v>4</v>
      </c>
    </row>
    <row r="881" spans="1:9" x14ac:dyDescent="0.25">
      <c r="A881" s="19">
        <v>41646</v>
      </c>
      <c r="B881" s="20">
        <v>543</v>
      </c>
      <c r="C881" s="20" t="s">
        <v>0</v>
      </c>
      <c r="D881" s="21" t="s">
        <v>54</v>
      </c>
      <c r="E881" s="22">
        <v>8816</v>
      </c>
      <c r="F881" s="23">
        <v>41646</v>
      </c>
      <c r="G881" s="22">
        <v>8816</v>
      </c>
      <c r="H881" s="24">
        <f t="shared" si="38"/>
        <v>0</v>
      </c>
      <c r="I881" s="21"/>
    </row>
    <row r="882" spans="1:9" x14ac:dyDescent="0.25">
      <c r="A882" s="19">
        <v>41647</v>
      </c>
      <c r="B882" s="20">
        <v>642</v>
      </c>
      <c r="C882" s="20" t="s">
        <v>0</v>
      </c>
      <c r="D882" s="21" t="s">
        <v>54</v>
      </c>
      <c r="E882" s="22">
        <v>32873</v>
      </c>
      <c r="F882" s="23">
        <v>41647</v>
      </c>
      <c r="G882" s="22">
        <v>32873</v>
      </c>
      <c r="H882" s="24">
        <f t="shared" si="38"/>
        <v>0</v>
      </c>
      <c r="I882" s="21"/>
    </row>
    <row r="883" spans="1:9" x14ac:dyDescent="0.25">
      <c r="A883" s="19">
        <v>41649</v>
      </c>
      <c r="B883" s="20">
        <v>738</v>
      </c>
      <c r="C883" s="20" t="s">
        <v>0</v>
      </c>
      <c r="D883" s="21" t="s">
        <v>54</v>
      </c>
      <c r="E883" s="22">
        <v>22497.5</v>
      </c>
      <c r="F883" s="23">
        <v>41649</v>
      </c>
      <c r="G883" s="22">
        <v>22497.5</v>
      </c>
      <c r="H883" s="24">
        <f t="shared" si="38"/>
        <v>0</v>
      </c>
      <c r="I883" s="21" t="s">
        <v>30</v>
      </c>
    </row>
    <row r="884" spans="1:9" x14ac:dyDescent="0.25">
      <c r="A884" s="19">
        <v>41649</v>
      </c>
      <c r="B884" s="20">
        <v>783</v>
      </c>
      <c r="C884" s="20" t="s">
        <v>0</v>
      </c>
      <c r="D884" s="21" t="s">
        <v>54</v>
      </c>
      <c r="E884" s="22">
        <v>16056</v>
      </c>
      <c r="F884" s="23">
        <v>41653</v>
      </c>
      <c r="G884" s="22">
        <v>16056</v>
      </c>
      <c r="H884" s="24">
        <f t="shared" si="38"/>
        <v>0</v>
      </c>
      <c r="I884" s="21" t="s">
        <v>196</v>
      </c>
    </row>
    <row r="885" spans="1:9" x14ac:dyDescent="0.25">
      <c r="A885" s="19">
        <v>41650</v>
      </c>
      <c r="B885" s="20">
        <v>909</v>
      </c>
      <c r="C885" s="20" t="s">
        <v>0</v>
      </c>
      <c r="D885" s="21" t="s">
        <v>54</v>
      </c>
      <c r="E885" s="22">
        <v>20184</v>
      </c>
      <c r="F885" s="11">
        <v>41653</v>
      </c>
      <c r="G885" s="22">
        <v>20184</v>
      </c>
      <c r="H885" s="24">
        <f t="shared" si="38"/>
        <v>0</v>
      </c>
      <c r="I885" s="9" t="s">
        <v>196</v>
      </c>
    </row>
    <row r="886" spans="1:9" x14ac:dyDescent="0.25">
      <c r="A886" s="19">
        <v>41654</v>
      </c>
      <c r="B886" s="20">
        <v>150</v>
      </c>
      <c r="C886" s="20" t="s">
        <v>365</v>
      </c>
      <c r="D886" s="21" t="s">
        <v>54</v>
      </c>
      <c r="E886" s="22">
        <v>36900.5</v>
      </c>
      <c r="F886" s="11">
        <v>41654</v>
      </c>
      <c r="G886" s="22">
        <v>36900.5</v>
      </c>
      <c r="H886" s="24">
        <f t="shared" si="38"/>
        <v>0</v>
      </c>
      <c r="I886" s="9"/>
    </row>
    <row r="887" spans="1:9" x14ac:dyDescent="0.25">
      <c r="A887" s="19">
        <v>41656</v>
      </c>
      <c r="B887" s="20">
        <v>270</v>
      </c>
      <c r="C887" s="20" t="s">
        <v>365</v>
      </c>
      <c r="D887" s="21" t="s">
        <v>54</v>
      </c>
      <c r="E887" s="22">
        <v>31123.5</v>
      </c>
      <c r="F887" s="11">
        <v>41656</v>
      </c>
      <c r="G887" s="22">
        <v>31123.5</v>
      </c>
      <c r="H887" s="24">
        <f t="shared" si="38"/>
        <v>0</v>
      </c>
      <c r="I887" s="56" t="s">
        <v>23</v>
      </c>
    </row>
    <row r="888" spans="1:9" x14ac:dyDescent="0.25">
      <c r="A888" s="19">
        <v>41656</v>
      </c>
      <c r="B888" s="20">
        <v>340</v>
      </c>
      <c r="C888" s="20" t="s">
        <v>365</v>
      </c>
      <c r="D888" s="21" t="s">
        <v>54</v>
      </c>
      <c r="E888" s="22">
        <v>16618</v>
      </c>
      <c r="F888" s="11">
        <v>41656</v>
      </c>
      <c r="G888" s="22">
        <v>16618</v>
      </c>
      <c r="H888" s="24">
        <f t="shared" si="38"/>
        <v>0</v>
      </c>
      <c r="I888" s="9" t="s">
        <v>30</v>
      </c>
    </row>
    <row r="889" spans="1:9" x14ac:dyDescent="0.25">
      <c r="A889" s="19">
        <v>41657</v>
      </c>
      <c r="B889" s="20">
        <v>431</v>
      </c>
      <c r="C889" s="20" t="s">
        <v>365</v>
      </c>
      <c r="D889" s="21" t="s">
        <v>54</v>
      </c>
      <c r="E889" s="22">
        <v>18440</v>
      </c>
      <c r="F889" s="11">
        <v>41660</v>
      </c>
      <c r="G889" s="22">
        <v>18440</v>
      </c>
      <c r="H889" s="24">
        <f t="shared" si="38"/>
        <v>0</v>
      </c>
      <c r="I889" s="9" t="s">
        <v>23</v>
      </c>
    </row>
    <row r="890" spans="1:9" x14ac:dyDescent="0.25">
      <c r="A890" s="19">
        <v>41660</v>
      </c>
      <c r="B890" s="20">
        <v>610</v>
      </c>
      <c r="C890" s="20" t="s">
        <v>365</v>
      </c>
      <c r="D890" s="21" t="s">
        <v>54</v>
      </c>
      <c r="E890" s="22">
        <v>8020</v>
      </c>
      <c r="F890" s="11">
        <v>41660</v>
      </c>
      <c r="G890" s="22">
        <v>8020</v>
      </c>
      <c r="H890" s="24">
        <f t="shared" si="38"/>
        <v>0</v>
      </c>
      <c r="I890" s="9"/>
    </row>
    <row r="891" spans="1:9" x14ac:dyDescent="0.25">
      <c r="A891" s="19">
        <v>41661</v>
      </c>
      <c r="B891" s="20">
        <v>678</v>
      </c>
      <c r="C891" s="20" t="s">
        <v>365</v>
      </c>
      <c r="D891" s="21" t="s">
        <v>54</v>
      </c>
      <c r="E891" s="22">
        <v>29221</v>
      </c>
      <c r="F891" s="23">
        <v>41661</v>
      </c>
      <c r="G891" s="22">
        <v>29221</v>
      </c>
      <c r="H891" s="24">
        <f t="shared" si="38"/>
        <v>0</v>
      </c>
      <c r="I891" s="21"/>
    </row>
    <row r="892" spans="1:9" x14ac:dyDescent="0.25">
      <c r="A892" s="19">
        <v>41663</v>
      </c>
      <c r="B892" s="20">
        <v>824</v>
      </c>
      <c r="C892" s="20" t="s">
        <v>365</v>
      </c>
      <c r="D892" s="21" t="s">
        <v>54</v>
      </c>
      <c r="E892" s="22">
        <v>34004.5</v>
      </c>
      <c r="F892" s="81" t="s">
        <v>534</v>
      </c>
      <c r="G892" s="22">
        <v>34004.5</v>
      </c>
      <c r="H892" s="24">
        <f t="shared" si="38"/>
        <v>0</v>
      </c>
      <c r="I892" s="56" t="s">
        <v>23</v>
      </c>
    </row>
    <row r="893" spans="1:9" x14ac:dyDescent="0.25">
      <c r="A893" s="19">
        <v>41663</v>
      </c>
      <c r="B893" s="20">
        <v>857</v>
      </c>
      <c r="C893" s="20" t="s">
        <v>365</v>
      </c>
      <c r="D893" s="21" t="s">
        <v>54</v>
      </c>
      <c r="E893" s="22">
        <v>12236.8</v>
      </c>
      <c r="F893" s="11">
        <v>41663</v>
      </c>
      <c r="G893" s="22">
        <v>12236.8</v>
      </c>
      <c r="H893" s="24">
        <f t="shared" si="38"/>
        <v>0</v>
      </c>
      <c r="I893" s="9" t="s">
        <v>196</v>
      </c>
    </row>
    <row r="894" spans="1:9" x14ac:dyDescent="0.25">
      <c r="A894" s="19">
        <v>41664</v>
      </c>
      <c r="B894" s="20">
        <v>995</v>
      </c>
      <c r="C894" s="20" t="s">
        <v>365</v>
      </c>
      <c r="D894" s="21" t="s">
        <v>54</v>
      </c>
      <c r="E894" s="22">
        <v>20112</v>
      </c>
      <c r="F894" s="11">
        <v>41667</v>
      </c>
      <c r="G894" s="22">
        <v>20112</v>
      </c>
      <c r="H894" s="24">
        <f t="shared" si="38"/>
        <v>0</v>
      </c>
      <c r="I894" s="9" t="s">
        <v>30</v>
      </c>
    </row>
    <row r="895" spans="1:9" x14ac:dyDescent="0.25">
      <c r="A895" s="19">
        <v>41667</v>
      </c>
      <c r="B895" s="20">
        <v>174</v>
      </c>
      <c r="C895" s="20" t="s">
        <v>563</v>
      </c>
      <c r="D895" s="21" t="s">
        <v>54</v>
      </c>
      <c r="E895" s="22">
        <v>8731.2000000000007</v>
      </c>
      <c r="F895" s="11">
        <v>41667</v>
      </c>
      <c r="G895" s="22">
        <v>8731.2000000000007</v>
      </c>
      <c r="H895" s="24">
        <f t="shared" si="38"/>
        <v>0</v>
      </c>
      <c r="I895" s="9"/>
    </row>
    <row r="896" spans="1:9" x14ac:dyDescent="0.25">
      <c r="A896" s="19">
        <v>41668</v>
      </c>
      <c r="B896" s="20">
        <v>234</v>
      </c>
      <c r="C896" s="20" t="s">
        <v>563</v>
      </c>
      <c r="D896" s="21" t="s">
        <v>54</v>
      </c>
      <c r="E896" s="22">
        <v>25479</v>
      </c>
      <c r="F896" s="11">
        <v>41668</v>
      </c>
      <c r="G896" s="22">
        <v>25479</v>
      </c>
      <c r="H896" s="24">
        <f t="shared" si="38"/>
        <v>0</v>
      </c>
      <c r="I896" s="9"/>
    </row>
    <row r="897" spans="1:9" x14ac:dyDescent="0.25">
      <c r="A897" s="19">
        <v>41670</v>
      </c>
      <c r="B897" s="20">
        <v>355</v>
      </c>
      <c r="C897" s="20" t="s">
        <v>563</v>
      </c>
      <c r="D897" s="21" t="s">
        <v>54</v>
      </c>
      <c r="E897" s="22">
        <v>22074.5</v>
      </c>
      <c r="F897" s="16">
        <v>41671</v>
      </c>
      <c r="G897" s="28">
        <v>22074.5</v>
      </c>
      <c r="H897" s="24">
        <f t="shared" si="38"/>
        <v>0</v>
      </c>
      <c r="I897" s="9" t="s">
        <v>23</v>
      </c>
    </row>
    <row r="898" spans="1:9" ht="15.75" x14ac:dyDescent="0.25">
      <c r="A898" s="19"/>
      <c r="B898" s="20"/>
      <c r="C898" s="20"/>
      <c r="D898" s="21"/>
      <c r="E898" s="22"/>
      <c r="F898" s="103" t="s">
        <v>645</v>
      </c>
      <c r="G898" s="104">
        <f>SUM(G878:G897)</f>
        <v>448860</v>
      </c>
      <c r="H898" s="24"/>
      <c r="I898" s="9"/>
    </row>
    <row r="899" spans="1:9" x14ac:dyDescent="0.25">
      <c r="A899" s="19"/>
      <c r="B899" s="20"/>
      <c r="C899" s="20"/>
      <c r="D899" s="21"/>
      <c r="E899" s="22"/>
      <c r="F899" s="16"/>
      <c r="G899" s="28"/>
      <c r="H899" s="24"/>
      <c r="I899" s="9"/>
    </row>
    <row r="900" spans="1:9" x14ac:dyDescent="0.25">
      <c r="A900" s="19">
        <v>41642</v>
      </c>
      <c r="B900" s="20">
        <v>270</v>
      </c>
      <c r="C900" s="8" t="s">
        <v>0</v>
      </c>
      <c r="D900" s="21" t="s">
        <v>113</v>
      </c>
      <c r="E900" s="22">
        <v>11645.5</v>
      </c>
      <c r="F900" s="23">
        <v>41642</v>
      </c>
      <c r="G900" s="22">
        <v>11645.5</v>
      </c>
      <c r="H900" s="24">
        <f t="shared" ref="H900:H910" si="39">E900-G900</f>
        <v>0</v>
      </c>
      <c r="I900" s="35" t="s">
        <v>23</v>
      </c>
    </row>
    <row r="901" spans="1:9" x14ac:dyDescent="0.25">
      <c r="A901" s="19">
        <v>41645</v>
      </c>
      <c r="B901" s="20">
        <v>487</v>
      </c>
      <c r="C901" s="20" t="s">
        <v>0</v>
      </c>
      <c r="D901" s="21" t="s">
        <v>113</v>
      </c>
      <c r="E901" s="22">
        <v>7752</v>
      </c>
      <c r="F901" s="23">
        <v>41645</v>
      </c>
      <c r="G901" s="22">
        <v>7752</v>
      </c>
      <c r="H901" s="24">
        <f t="shared" si="39"/>
        <v>0</v>
      </c>
      <c r="I901" s="21" t="s">
        <v>196</v>
      </c>
    </row>
    <row r="902" spans="1:9" x14ac:dyDescent="0.25">
      <c r="A902" s="19">
        <v>41648</v>
      </c>
      <c r="B902" s="20">
        <v>727</v>
      </c>
      <c r="C902" s="20" t="s">
        <v>0</v>
      </c>
      <c r="D902" s="21" t="s">
        <v>113</v>
      </c>
      <c r="E902" s="22">
        <v>9545.6</v>
      </c>
      <c r="F902" s="23">
        <v>41649</v>
      </c>
      <c r="G902" s="22">
        <v>9545.6</v>
      </c>
      <c r="H902" s="24">
        <f t="shared" si="39"/>
        <v>0</v>
      </c>
      <c r="I902" s="21" t="s">
        <v>4</v>
      </c>
    </row>
    <row r="903" spans="1:9" x14ac:dyDescent="0.25">
      <c r="A903" s="19">
        <v>41652</v>
      </c>
      <c r="B903" s="20">
        <v>982</v>
      </c>
      <c r="C903" s="20" t="s">
        <v>0</v>
      </c>
      <c r="D903" s="21" t="s">
        <v>113</v>
      </c>
      <c r="E903" s="22">
        <v>122</v>
      </c>
      <c r="F903" s="23">
        <v>41652</v>
      </c>
      <c r="G903" s="22">
        <v>122</v>
      </c>
      <c r="H903" s="24">
        <f t="shared" si="39"/>
        <v>0</v>
      </c>
      <c r="I903" s="21" t="s">
        <v>23</v>
      </c>
    </row>
    <row r="904" spans="1:9" x14ac:dyDescent="0.25">
      <c r="A904" s="19">
        <v>41656</v>
      </c>
      <c r="B904" s="20">
        <v>303</v>
      </c>
      <c r="C904" s="20" t="s">
        <v>365</v>
      </c>
      <c r="D904" s="21" t="s">
        <v>113</v>
      </c>
      <c r="E904" s="22">
        <v>9576</v>
      </c>
      <c r="F904" s="11">
        <v>41656</v>
      </c>
      <c r="G904" s="22">
        <v>9576</v>
      </c>
      <c r="H904" s="24">
        <f t="shared" si="39"/>
        <v>0</v>
      </c>
      <c r="I904" s="9" t="s">
        <v>23</v>
      </c>
    </row>
    <row r="905" spans="1:9" x14ac:dyDescent="0.25">
      <c r="A905" s="19">
        <v>41658</v>
      </c>
      <c r="B905" s="20">
        <v>474</v>
      </c>
      <c r="C905" s="20" t="s">
        <v>365</v>
      </c>
      <c r="D905" s="21" t="s">
        <v>113</v>
      </c>
      <c r="E905" s="22">
        <v>7714</v>
      </c>
      <c r="F905" s="11">
        <v>41659</v>
      </c>
      <c r="G905" s="22">
        <v>7714</v>
      </c>
      <c r="H905" s="24">
        <f t="shared" si="39"/>
        <v>0</v>
      </c>
      <c r="I905" s="9" t="s">
        <v>4</v>
      </c>
    </row>
    <row r="906" spans="1:9" x14ac:dyDescent="0.25">
      <c r="A906" s="19">
        <v>41661</v>
      </c>
      <c r="B906" s="20">
        <v>668</v>
      </c>
      <c r="C906" s="20" t="s">
        <v>365</v>
      </c>
      <c r="D906" s="21" t="s">
        <v>113</v>
      </c>
      <c r="E906" s="22">
        <v>7919</v>
      </c>
      <c r="F906" s="23">
        <v>41661</v>
      </c>
      <c r="G906" s="22">
        <v>7919</v>
      </c>
      <c r="H906" s="24">
        <f t="shared" si="39"/>
        <v>0</v>
      </c>
      <c r="I906" s="21" t="s">
        <v>23</v>
      </c>
    </row>
    <row r="907" spans="1:9" x14ac:dyDescent="0.25">
      <c r="A907" s="19">
        <v>41664</v>
      </c>
      <c r="B907" s="20">
        <v>932</v>
      </c>
      <c r="C907" s="20" t="s">
        <v>365</v>
      </c>
      <c r="D907" s="21" t="s">
        <v>113</v>
      </c>
      <c r="E907" s="22">
        <v>8732.5</v>
      </c>
      <c r="F907" s="11">
        <v>41664</v>
      </c>
      <c r="G907" s="22">
        <v>8732.5</v>
      </c>
      <c r="H907" s="24">
        <f t="shared" si="39"/>
        <v>0</v>
      </c>
      <c r="I907" s="9" t="s">
        <v>23</v>
      </c>
    </row>
    <row r="908" spans="1:9" x14ac:dyDescent="0.25">
      <c r="A908" s="19">
        <v>41666</v>
      </c>
      <c r="B908" s="20">
        <v>57</v>
      </c>
      <c r="C908" s="20" t="s">
        <v>563</v>
      </c>
      <c r="D908" s="21" t="s">
        <v>113</v>
      </c>
      <c r="E908" s="22">
        <v>5419</v>
      </c>
      <c r="F908" s="11">
        <v>41666</v>
      </c>
      <c r="G908" s="22">
        <v>5419</v>
      </c>
      <c r="H908" s="24">
        <f t="shared" si="39"/>
        <v>0</v>
      </c>
      <c r="I908" s="9" t="s">
        <v>23</v>
      </c>
    </row>
    <row r="909" spans="1:9" x14ac:dyDescent="0.25">
      <c r="A909" s="19">
        <v>41668</v>
      </c>
      <c r="B909" s="20">
        <v>226</v>
      </c>
      <c r="C909" s="20" t="s">
        <v>563</v>
      </c>
      <c r="D909" s="21" t="s">
        <v>113</v>
      </c>
      <c r="E909" s="22">
        <v>7098</v>
      </c>
      <c r="F909" s="11">
        <v>41668</v>
      </c>
      <c r="G909" s="22">
        <v>7098</v>
      </c>
      <c r="H909" s="24">
        <f t="shared" si="39"/>
        <v>0</v>
      </c>
      <c r="I909" s="9" t="s">
        <v>23</v>
      </c>
    </row>
    <row r="910" spans="1:9" x14ac:dyDescent="0.25">
      <c r="A910" s="19">
        <v>41670</v>
      </c>
      <c r="B910" s="20">
        <v>378</v>
      </c>
      <c r="C910" s="20" t="s">
        <v>563</v>
      </c>
      <c r="D910" s="21" t="s">
        <v>113</v>
      </c>
      <c r="E910" s="22">
        <v>10511</v>
      </c>
      <c r="F910" s="11">
        <v>41670</v>
      </c>
      <c r="G910" s="22">
        <v>10511</v>
      </c>
      <c r="H910" s="24">
        <f t="shared" si="39"/>
        <v>0</v>
      </c>
      <c r="I910" s="9" t="s">
        <v>23</v>
      </c>
    </row>
    <row r="911" spans="1:9" ht="15.75" x14ac:dyDescent="0.25">
      <c r="A911" s="19"/>
      <c r="B911" s="20"/>
      <c r="C911" s="20"/>
      <c r="D911" s="21"/>
      <c r="E911" s="22"/>
      <c r="F911" s="103" t="s">
        <v>645</v>
      </c>
      <c r="G911" s="104">
        <f>SUM(G900:G910)</f>
        <v>86034.6</v>
      </c>
      <c r="H911" s="24"/>
      <c r="I911" s="9"/>
    </row>
    <row r="912" spans="1:9" x14ac:dyDescent="0.25">
      <c r="A912" s="19"/>
      <c r="B912" s="20"/>
      <c r="C912" s="20"/>
      <c r="D912" s="21"/>
      <c r="E912" s="22"/>
      <c r="F912" s="11"/>
      <c r="G912" s="22"/>
      <c r="H912" s="24"/>
      <c r="I912" s="9"/>
    </row>
    <row r="913" spans="1:9" x14ac:dyDescent="0.25">
      <c r="A913" s="19">
        <v>41643</v>
      </c>
      <c r="B913" s="20">
        <v>328</v>
      </c>
      <c r="C913" s="20" t="s">
        <v>0</v>
      </c>
      <c r="D913" s="21" t="s">
        <v>153</v>
      </c>
      <c r="E913" s="22">
        <v>13473</v>
      </c>
      <c r="F913" s="41" t="s">
        <v>154</v>
      </c>
      <c r="G913" s="22">
        <v>13473</v>
      </c>
      <c r="H913" s="24">
        <f t="shared" ref="H913:H921" si="40">E913-G913</f>
        <v>0</v>
      </c>
      <c r="I913" s="21" t="s">
        <v>146</v>
      </c>
    </row>
    <row r="914" spans="1:9" x14ac:dyDescent="0.25">
      <c r="A914" s="19">
        <v>41647</v>
      </c>
      <c r="B914" s="20">
        <v>588</v>
      </c>
      <c r="C914" s="20" t="s">
        <v>0</v>
      </c>
      <c r="D914" s="21" t="s">
        <v>153</v>
      </c>
      <c r="E914" s="22">
        <v>14725.5</v>
      </c>
      <c r="F914" s="23">
        <v>41648</v>
      </c>
      <c r="G914" s="22">
        <v>14725.5</v>
      </c>
      <c r="H914" s="24">
        <f t="shared" si="40"/>
        <v>0</v>
      </c>
      <c r="I914" s="21" t="s">
        <v>146</v>
      </c>
    </row>
    <row r="915" spans="1:9" x14ac:dyDescent="0.25">
      <c r="A915" s="19">
        <v>41650</v>
      </c>
      <c r="B915" s="20">
        <v>824</v>
      </c>
      <c r="C915" s="20" t="s">
        <v>0</v>
      </c>
      <c r="D915" s="21" t="s">
        <v>153</v>
      </c>
      <c r="E915" s="22">
        <v>11455</v>
      </c>
      <c r="F915" s="11">
        <v>41652</v>
      </c>
      <c r="G915" s="22">
        <v>11455</v>
      </c>
      <c r="H915" s="24">
        <f t="shared" si="40"/>
        <v>0</v>
      </c>
      <c r="I915" s="21" t="s">
        <v>146</v>
      </c>
    </row>
    <row r="916" spans="1:9" x14ac:dyDescent="0.25">
      <c r="A916" s="19">
        <v>41652</v>
      </c>
      <c r="B916" s="20">
        <v>37</v>
      </c>
      <c r="C916" s="20" t="s">
        <v>365</v>
      </c>
      <c r="D916" s="21" t="s">
        <v>153</v>
      </c>
      <c r="E916" s="22">
        <v>13153.5</v>
      </c>
      <c r="F916" s="23">
        <v>41654</v>
      </c>
      <c r="G916" s="22">
        <v>13153.5</v>
      </c>
      <c r="H916" s="24">
        <f t="shared" si="40"/>
        <v>0</v>
      </c>
      <c r="I916" s="21" t="s">
        <v>146</v>
      </c>
    </row>
    <row r="917" spans="1:9" x14ac:dyDescent="0.25">
      <c r="A917" s="19">
        <v>41655</v>
      </c>
      <c r="B917" s="20">
        <v>264</v>
      </c>
      <c r="C917" s="20" t="s">
        <v>365</v>
      </c>
      <c r="D917" s="21" t="s">
        <v>153</v>
      </c>
      <c r="E917" s="22">
        <v>7407.5</v>
      </c>
      <c r="F917" s="11">
        <v>41657</v>
      </c>
      <c r="G917" s="22">
        <v>7407.5</v>
      </c>
      <c r="H917" s="24">
        <f t="shared" si="40"/>
        <v>0</v>
      </c>
      <c r="I917" s="9" t="s">
        <v>146</v>
      </c>
    </row>
    <row r="918" spans="1:9" x14ac:dyDescent="0.25">
      <c r="A918" s="19">
        <v>41659</v>
      </c>
      <c r="B918" s="20">
        <v>559</v>
      </c>
      <c r="C918" s="20" t="s">
        <v>365</v>
      </c>
      <c r="D918" s="21" t="s">
        <v>153</v>
      </c>
      <c r="E918" s="22">
        <v>12266.5</v>
      </c>
      <c r="F918" s="55">
        <v>41661</v>
      </c>
      <c r="G918" s="22">
        <v>12266.5</v>
      </c>
      <c r="H918" s="24">
        <f t="shared" si="40"/>
        <v>0</v>
      </c>
      <c r="I918" s="9" t="s">
        <v>146</v>
      </c>
    </row>
    <row r="919" spans="1:9" x14ac:dyDescent="0.25">
      <c r="A919" s="19">
        <v>41662</v>
      </c>
      <c r="B919" s="20">
        <v>808</v>
      </c>
      <c r="C919" s="20" t="s">
        <v>365</v>
      </c>
      <c r="D919" s="21" t="s">
        <v>153</v>
      </c>
      <c r="E919" s="22">
        <v>12760</v>
      </c>
      <c r="F919" s="37">
        <v>41664</v>
      </c>
      <c r="G919" s="22">
        <v>12760</v>
      </c>
      <c r="H919" s="24">
        <f t="shared" si="40"/>
        <v>0</v>
      </c>
      <c r="I919" s="35" t="s">
        <v>146</v>
      </c>
    </row>
    <row r="920" spans="1:9" x14ac:dyDescent="0.25">
      <c r="A920" s="19">
        <v>41667</v>
      </c>
      <c r="B920" s="20">
        <v>139</v>
      </c>
      <c r="C920" s="20" t="s">
        <v>563</v>
      </c>
      <c r="D920" s="21" t="s">
        <v>153</v>
      </c>
      <c r="E920" s="22">
        <v>10564.5</v>
      </c>
      <c r="F920" s="11">
        <v>41668</v>
      </c>
      <c r="G920" s="22">
        <v>10564.5</v>
      </c>
      <c r="H920" s="24">
        <f t="shared" si="40"/>
        <v>0</v>
      </c>
      <c r="I920" s="9" t="s">
        <v>584</v>
      </c>
    </row>
    <row r="921" spans="1:9" x14ac:dyDescent="0.25">
      <c r="A921" s="19">
        <v>41670</v>
      </c>
      <c r="B921" s="20">
        <v>351</v>
      </c>
      <c r="C921" s="20" t="s">
        <v>563</v>
      </c>
      <c r="D921" s="21" t="s">
        <v>153</v>
      </c>
      <c r="E921" s="22">
        <v>10602</v>
      </c>
      <c r="F921" s="16">
        <v>41671</v>
      </c>
      <c r="G921" s="28">
        <v>10602</v>
      </c>
      <c r="H921" s="24">
        <f t="shared" si="40"/>
        <v>0</v>
      </c>
      <c r="I921" s="9" t="s">
        <v>146</v>
      </c>
    </row>
    <row r="922" spans="1:9" ht="15.75" x14ac:dyDescent="0.25">
      <c r="A922" s="19"/>
      <c r="B922" s="20"/>
      <c r="C922" s="20"/>
      <c r="D922" s="21"/>
      <c r="E922" s="22"/>
      <c r="F922" s="103" t="s">
        <v>645</v>
      </c>
      <c r="G922" s="104">
        <f>SUM(G913:G921)</f>
        <v>106407.5</v>
      </c>
      <c r="H922" s="24"/>
      <c r="I922" s="9"/>
    </row>
    <row r="923" spans="1:9" x14ac:dyDescent="0.25">
      <c r="A923" s="19"/>
      <c r="B923" s="20"/>
      <c r="C923" s="20"/>
      <c r="D923" s="21"/>
      <c r="E923" s="22"/>
      <c r="F923" s="16"/>
      <c r="G923" s="28"/>
      <c r="H923" s="24"/>
      <c r="I923" s="9"/>
    </row>
    <row r="924" spans="1:9" x14ac:dyDescent="0.25">
      <c r="A924" s="19">
        <v>41661</v>
      </c>
      <c r="B924" s="20">
        <v>690</v>
      </c>
      <c r="C924" s="20" t="s">
        <v>365</v>
      </c>
      <c r="D924" s="21" t="s">
        <v>500</v>
      </c>
      <c r="E924" s="22">
        <v>2863</v>
      </c>
      <c r="F924" s="23">
        <v>41661</v>
      </c>
      <c r="G924" s="22">
        <v>2863</v>
      </c>
      <c r="H924" s="24">
        <f t="shared" ref="H924:H930" si="41">E924-G924</f>
        <v>0</v>
      </c>
      <c r="I924" s="21" t="s">
        <v>196</v>
      </c>
    </row>
    <row r="925" spans="1:9" x14ac:dyDescent="0.25">
      <c r="A925" s="19">
        <v>41662</v>
      </c>
      <c r="B925" s="20">
        <v>717</v>
      </c>
      <c r="C925" s="20" t="s">
        <v>365</v>
      </c>
      <c r="D925" s="21" t="s">
        <v>500</v>
      </c>
      <c r="E925" s="36">
        <v>2190</v>
      </c>
      <c r="F925" s="37">
        <v>41662</v>
      </c>
      <c r="G925" s="22">
        <v>2190</v>
      </c>
      <c r="H925" s="24">
        <f t="shared" si="41"/>
        <v>0</v>
      </c>
      <c r="I925" s="35" t="s">
        <v>7</v>
      </c>
    </row>
    <row r="926" spans="1:9" x14ac:dyDescent="0.25">
      <c r="A926" s="19">
        <v>41664</v>
      </c>
      <c r="B926" s="20">
        <v>960</v>
      </c>
      <c r="C926" s="20" t="s">
        <v>365</v>
      </c>
      <c r="D926" s="21" t="s">
        <v>500</v>
      </c>
      <c r="E926" s="22">
        <v>3384</v>
      </c>
      <c r="F926" s="11">
        <v>41664</v>
      </c>
      <c r="G926" s="22">
        <v>3384</v>
      </c>
      <c r="H926" s="24">
        <f t="shared" si="41"/>
        <v>0</v>
      </c>
      <c r="I926" s="9" t="s">
        <v>7</v>
      </c>
    </row>
    <row r="927" spans="1:9" x14ac:dyDescent="0.25">
      <c r="A927" s="19">
        <v>41667</v>
      </c>
      <c r="B927" s="20">
        <v>188</v>
      </c>
      <c r="C927" s="20" t="s">
        <v>563</v>
      </c>
      <c r="D927" s="21" t="s">
        <v>500</v>
      </c>
      <c r="E927" s="22">
        <v>212</v>
      </c>
      <c r="F927" s="11">
        <v>41668</v>
      </c>
      <c r="G927" s="22">
        <v>212</v>
      </c>
      <c r="H927" s="24">
        <f t="shared" si="41"/>
        <v>0</v>
      </c>
      <c r="I927" s="9" t="s">
        <v>14</v>
      </c>
    </row>
    <row r="928" spans="1:9" x14ac:dyDescent="0.25">
      <c r="A928" s="19">
        <v>41668</v>
      </c>
      <c r="B928" s="20">
        <v>239</v>
      </c>
      <c r="C928" s="20" t="s">
        <v>563</v>
      </c>
      <c r="D928" s="21" t="s">
        <v>500</v>
      </c>
      <c r="E928" s="22">
        <v>2763</v>
      </c>
      <c r="F928" s="16">
        <v>41674</v>
      </c>
      <c r="G928" s="28">
        <v>2763</v>
      </c>
      <c r="H928" s="24">
        <f t="shared" si="41"/>
        <v>0</v>
      </c>
      <c r="I928" s="9" t="s">
        <v>23</v>
      </c>
    </row>
    <row r="929" spans="1:9" x14ac:dyDescent="0.25">
      <c r="A929" s="19">
        <v>41669</v>
      </c>
      <c r="B929" s="20">
        <v>317</v>
      </c>
      <c r="C929" s="20" t="s">
        <v>563</v>
      </c>
      <c r="D929" s="21" t="s">
        <v>500</v>
      </c>
      <c r="E929" s="22">
        <v>1723</v>
      </c>
      <c r="F929" s="11">
        <v>41670</v>
      </c>
      <c r="G929" s="22">
        <v>1723</v>
      </c>
      <c r="H929" s="24">
        <f t="shared" si="41"/>
        <v>0</v>
      </c>
      <c r="I929" s="9" t="s">
        <v>7</v>
      </c>
    </row>
    <row r="930" spans="1:9" x14ac:dyDescent="0.25">
      <c r="A930" s="19">
        <v>41663</v>
      </c>
      <c r="B930" s="20">
        <v>885</v>
      </c>
      <c r="C930" s="20" t="s">
        <v>365</v>
      </c>
      <c r="D930" s="21" t="s">
        <v>540</v>
      </c>
      <c r="E930" s="22">
        <v>1980</v>
      </c>
      <c r="F930" s="11">
        <v>41664</v>
      </c>
      <c r="G930" s="22">
        <v>1980</v>
      </c>
      <c r="H930" s="24">
        <f t="shared" si="41"/>
        <v>0</v>
      </c>
      <c r="I930" s="9" t="s">
        <v>57</v>
      </c>
    </row>
    <row r="931" spans="1:9" ht="15.75" x14ac:dyDescent="0.25">
      <c r="A931" s="19"/>
      <c r="B931" s="20"/>
      <c r="C931" s="20"/>
      <c r="D931" s="21"/>
      <c r="E931" s="22"/>
      <c r="F931" s="103" t="s">
        <v>645</v>
      </c>
      <c r="G931" s="104">
        <f>SUM(G924:G930)</f>
        <v>15115</v>
      </c>
      <c r="H931" s="24"/>
      <c r="I931" s="9"/>
    </row>
    <row r="932" spans="1:9" x14ac:dyDescent="0.25">
      <c r="A932" s="19"/>
      <c r="B932" s="20"/>
      <c r="C932" s="20"/>
      <c r="D932" s="21"/>
      <c r="E932" s="22"/>
      <c r="F932" s="11"/>
      <c r="G932" s="22"/>
      <c r="H932" s="24"/>
      <c r="I932" s="9"/>
    </row>
    <row r="933" spans="1:9" x14ac:dyDescent="0.25">
      <c r="A933" s="19">
        <v>41658</v>
      </c>
      <c r="B933" s="20">
        <v>490</v>
      </c>
      <c r="C933" s="20" t="s">
        <v>365</v>
      </c>
      <c r="D933" s="21" t="s">
        <v>470</v>
      </c>
      <c r="E933" s="22">
        <v>245</v>
      </c>
      <c r="F933" s="11">
        <v>41659</v>
      </c>
      <c r="G933" s="22">
        <v>245</v>
      </c>
      <c r="H933" s="24">
        <f>E933-G933</f>
        <v>0</v>
      </c>
      <c r="I933" s="9"/>
    </row>
    <row r="934" spans="1:9" x14ac:dyDescent="0.25">
      <c r="A934" s="19">
        <v>41665</v>
      </c>
      <c r="B934" s="20">
        <v>45</v>
      </c>
      <c r="C934" s="20" t="s">
        <v>563</v>
      </c>
      <c r="D934" s="21" t="s">
        <v>470</v>
      </c>
      <c r="E934" s="22">
        <v>256</v>
      </c>
      <c r="F934" s="11">
        <v>41665</v>
      </c>
      <c r="G934" s="22">
        <v>256</v>
      </c>
      <c r="H934" s="24">
        <f>E934-G934</f>
        <v>0</v>
      </c>
      <c r="I934" s="9"/>
    </row>
    <row r="935" spans="1:9" x14ac:dyDescent="0.25">
      <c r="A935" s="19"/>
      <c r="B935" s="20"/>
      <c r="C935" s="20"/>
      <c r="D935" s="21"/>
      <c r="E935" s="22"/>
      <c r="F935" s="11"/>
      <c r="G935" s="22"/>
      <c r="H935" s="24"/>
      <c r="I935" s="9"/>
    </row>
    <row r="936" spans="1:9" x14ac:dyDescent="0.25">
      <c r="A936" s="19">
        <v>41642</v>
      </c>
      <c r="B936" s="20">
        <v>242</v>
      </c>
      <c r="C936" s="8" t="s">
        <v>0</v>
      </c>
      <c r="D936" s="21" t="s">
        <v>99</v>
      </c>
      <c r="E936" s="22">
        <v>13292</v>
      </c>
      <c r="F936" s="23">
        <v>41642</v>
      </c>
      <c r="G936" s="22">
        <v>13292</v>
      </c>
      <c r="H936" s="24">
        <f>E936-G936</f>
        <v>0</v>
      </c>
      <c r="I936" s="21"/>
    </row>
    <row r="937" spans="1:9" x14ac:dyDescent="0.25">
      <c r="A937" s="19">
        <v>41650</v>
      </c>
      <c r="B937" s="20">
        <v>864</v>
      </c>
      <c r="C937" s="20" t="s">
        <v>0</v>
      </c>
      <c r="D937" s="21" t="s">
        <v>99</v>
      </c>
      <c r="E937" s="22">
        <v>14956.5</v>
      </c>
      <c r="F937" s="55">
        <v>41650</v>
      </c>
      <c r="G937" s="22">
        <v>14956.5</v>
      </c>
      <c r="H937" s="24">
        <f>E937-G937</f>
        <v>0</v>
      </c>
      <c r="I937" s="9"/>
    </row>
    <row r="938" spans="1:9" x14ac:dyDescent="0.25">
      <c r="A938" s="19">
        <v>41656</v>
      </c>
      <c r="B938" s="20">
        <v>281</v>
      </c>
      <c r="C938" s="20" t="s">
        <v>365</v>
      </c>
      <c r="D938" s="21" t="s">
        <v>99</v>
      </c>
      <c r="E938" s="22">
        <v>12711</v>
      </c>
      <c r="F938" s="11">
        <v>41656</v>
      </c>
      <c r="G938" s="22">
        <v>12711</v>
      </c>
      <c r="H938" s="24">
        <f>E938-G938</f>
        <v>0</v>
      </c>
      <c r="I938" s="9"/>
    </row>
    <row r="939" spans="1:9" x14ac:dyDescent="0.25">
      <c r="A939" s="19">
        <v>41663</v>
      </c>
      <c r="B939" s="20">
        <v>835</v>
      </c>
      <c r="C939" s="20" t="s">
        <v>365</v>
      </c>
      <c r="D939" s="21" t="s">
        <v>99</v>
      </c>
      <c r="E939" s="22">
        <v>18257</v>
      </c>
      <c r="F939" s="11">
        <v>41663</v>
      </c>
      <c r="G939" s="22">
        <v>18257</v>
      </c>
      <c r="H939" s="24">
        <f>E939-G939</f>
        <v>0</v>
      </c>
      <c r="I939" s="9"/>
    </row>
    <row r="940" spans="1:9" ht="15.75" x14ac:dyDescent="0.25">
      <c r="A940" s="19"/>
      <c r="B940" s="20"/>
      <c r="C940" s="20"/>
      <c r="D940" s="21"/>
      <c r="E940" s="22"/>
      <c r="F940" s="103" t="s">
        <v>645</v>
      </c>
      <c r="G940" s="104">
        <f>SUM(G936:G939)</f>
        <v>59216.5</v>
      </c>
      <c r="H940" s="24"/>
      <c r="I940" s="9"/>
    </row>
    <row r="941" spans="1:9" x14ac:dyDescent="0.25">
      <c r="A941" s="19"/>
      <c r="B941" s="20"/>
      <c r="C941" s="20"/>
      <c r="D941" s="21"/>
      <c r="E941" s="22"/>
      <c r="F941" s="11"/>
      <c r="G941" s="22"/>
      <c r="H941" s="24"/>
      <c r="I941" s="9"/>
    </row>
    <row r="942" spans="1:9" x14ac:dyDescent="0.25">
      <c r="A942" s="7">
        <v>41641</v>
      </c>
      <c r="B942" s="8">
        <v>188</v>
      </c>
      <c r="C942" s="8" t="s">
        <v>0</v>
      </c>
      <c r="D942" s="9" t="s">
        <v>61</v>
      </c>
      <c r="E942" s="10">
        <v>814</v>
      </c>
      <c r="F942" s="11">
        <v>41641</v>
      </c>
      <c r="G942" s="12">
        <v>814</v>
      </c>
      <c r="H942" s="5">
        <f>E942-G942</f>
        <v>0</v>
      </c>
      <c r="I942" s="9"/>
    </row>
    <row r="943" spans="1:9" x14ac:dyDescent="0.25">
      <c r="A943" s="7">
        <v>41641</v>
      </c>
      <c r="B943" s="8">
        <v>189</v>
      </c>
      <c r="C943" s="8" t="s">
        <v>0</v>
      </c>
      <c r="D943" s="9" t="s">
        <v>61</v>
      </c>
      <c r="E943" s="10">
        <v>521</v>
      </c>
      <c r="F943" s="11">
        <v>41641</v>
      </c>
      <c r="G943" s="12">
        <v>521</v>
      </c>
      <c r="H943" s="5">
        <f>E943-G943</f>
        <v>0</v>
      </c>
      <c r="I943" s="9"/>
    </row>
    <row r="944" spans="1:9" x14ac:dyDescent="0.25">
      <c r="A944" s="19">
        <v>41660</v>
      </c>
      <c r="B944" s="20">
        <v>645</v>
      </c>
      <c r="C944" s="20" t="s">
        <v>365</v>
      </c>
      <c r="D944" s="21" t="s">
        <v>61</v>
      </c>
      <c r="E944" s="22">
        <v>1666</v>
      </c>
      <c r="F944" s="11">
        <v>41660</v>
      </c>
      <c r="G944" s="22">
        <v>1666</v>
      </c>
      <c r="H944" s="24">
        <f>E944-G944</f>
        <v>0</v>
      </c>
      <c r="I944" s="9"/>
    </row>
    <row r="945" spans="1:9" x14ac:dyDescent="0.25">
      <c r="A945" s="19"/>
      <c r="B945" s="20"/>
      <c r="C945" s="20"/>
      <c r="D945" s="21"/>
      <c r="E945" s="22"/>
      <c r="F945" s="11"/>
      <c r="G945" s="22"/>
      <c r="H945" s="24"/>
      <c r="I945" s="9"/>
    </row>
    <row r="946" spans="1:9" x14ac:dyDescent="0.25">
      <c r="A946" s="19"/>
      <c r="B946" s="20"/>
      <c r="C946" s="20"/>
      <c r="D946" s="21"/>
      <c r="E946" s="22"/>
      <c r="F946" s="11"/>
      <c r="G946" s="22"/>
      <c r="H946" s="24"/>
      <c r="I946" s="9"/>
    </row>
    <row r="947" spans="1:9" x14ac:dyDescent="0.25">
      <c r="A947" s="7">
        <v>41641</v>
      </c>
      <c r="B947" s="8">
        <v>175</v>
      </c>
      <c r="C947" s="8" t="s">
        <v>0</v>
      </c>
      <c r="D947" s="9" t="s">
        <v>50</v>
      </c>
      <c r="E947" s="10">
        <v>518.5</v>
      </c>
      <c r="F947" s="11">
        <v>41641</v>
      </c>
      <c r="G947" s="12">
        <v>518.5</v>
      </c>
      <c r="H947" s="5">
        <f t="shared" ref="H947:H957" si="42">E947-G947</f>
        <v>0</v>
      </c>
      <c r="I947" s="9" t="s">
        <v>23</v>
      </c>
    </row>
    <row r="948" spans="1:9" x14ac:dyDescent="0.25">
      <c r="A948" s="19">
        <v>41644</v>
      </c>
      <c r="B948" s="20">
        <v>418</v>
      </c>
      <c r="C948" s="20" t="s">
        <v>0</v>
      </c>
      <c r="D948" s="29" t="s">
        <v>50</v>
      </c>
      <c r="E948" s="30">
        <v>160</v>
      </c>
      <c r="F948" s="31">
        <v>41645</v>
      </c>
      <c r="G948" s="30">
        <v>160</v>
      </c>
      <c r="H948" s="5">
        <f t="shared" si="42"/>
        <v>0</v>
      </c>
      <c r="I948" s="29" t="s">
        <v>23</v>
      </c>
    </row>
    <row r="949" spans="1:9" x14ac:dyDescent="0.25">
      <c r="A949" s="19">
        <v>41652</v>
      </c>
      <c r="B949" s="20">
        <v>993</v>
      </c>
      <c r="C949" s="20" t="s">
        <v>0</v>
      </c>
      <c r="D949" s="21" t="s">
        <v>50</v>
      </c>
      <c r="E949" s="22">
        <v>1303</v>
      </c>
      <c r="F949" s="23">
        <v>41652</v>
      </c>
      <c r="G949" s="22">
        <v>1303</v>
      </c>
      <c r="H949" s="24">
        <f t="shared" si="42"/>
        <v>0</v>
      </c>
      <c r="I949" s="21" t="s">
        <v>23</v>
      </c>
    </row>
    <row r="950" spans="1:9" x14ac:dyDescent="0.25">
      <c r="A950" s="19">
        <v>41656</v>
      </c>
      <c r="B950" s="20">
        <v>300</v>
      </c>
      <c r="C950" s="20" t="s">
        <v>365</v>
      </c>
      <c r="D950" s="21" t="s">
        <v>50</v>
      </c>
      <c r="E950" s="22">
        <v>963</v>
      </c>
      <c r="F950" s="11">
        <v>41656</v>
      </c>
      <c r="G950" s="22">
        <v>963</v>
      </c>
      <c r="H950" s="24">
        <f t="shared" si="42"/>
        <v>0</v>
      </c>
      <c r="I950" s="9" t="s">
        <v>23</v>
      </c>
    </row>
    <row r="951" spans="1:9" x14ac:dyDescent="0.25">
      <c r="A951" s="19">
        <v>41657</v>
      </c>
      <c r="B951" s="20">
        <v>400</v>
      </c>
      <c r="C951" s="20" t="s">
        <v>365</v>
      </c>
      <c r="D951" s="21" t="s">
        <v>50</v>
      </c>
      <c r="E951" s="22">
        <v>1123</v>
      </c>
      <c r="F951" s="11">
        <v>41657</v>
      </c>
      <c r="G951" s="22">
        <v>1123</v>
      </c>
      <c r="H951" s="24">
        <f t="shared" si="42"/>
        <v>0</v>
      </c>
      <c r="I951" s="9" t="s">
        <v>23</v>
      </c>
    </row>
    <row r="952" spans="1:9" x14ac:dyDescent="0.25">
      <c r="A952" s="19">
        <v>41659</v>
      </c>
      <c r="B952" s="20">
        <v>523</v>
      </c>
      <c r="C952" s="20" t="s">
        <v>365</v>
      </c>
      <c r="D952" s="21" t="s">
        <v>50</v>
      </c>
      <c r="E952" s="22">
        <v>444</v>
      </c>
      <c r="F952" s="11">
        <v>41660</v>
      </c>
      <c r="G952" s="22">
        <v>444</v>
      </c>
      <c r="H952" s="24">
        <f t="shared" si="42"/>
        <v>0</v>
      </c>
      <c r="I952" s="9" t="s">
        <v>23</v>
      </c>
    </row>
    <row r="953" spans="1:9" x14ac:dyDescent="0.25">
      <c r="A953" s="19">
        <v>41661</v>
      </c>
      <c r="B953" s="20">
        <v>680</v>
      </c>
      <c r="C953" s="20" t="s">
        <v>365</v>
      </c>
      <c r="D953" s="21" t="s">
        <v>50</v>
      </c>
      <c r="E953" s="22">
        <v>1149.5</v>
      </c>
      <c r="F953" s="23">
        <v>41661</v>
      </c>
      <c r="G953" s="22">
        <v>1149.5</v>
      </c>
      <c r="H953" s="24">
        <f t="shared" si="42"/>
        <v>0</v>
      </c>
      <c r="I953" s="21" t="s">
        <v>23</v>
      </c>
    </row>
    <row r="954" spans="1:9" x14ac:dyDescent="0.25">
      <c r="A954" s="19">
        <v>41663</v>
      </c>
      <c r="B954" s="20">
        <v>855</v>
      </c>
      <c r="C954" s="20" t="s">
        <v>365</v>
      </c>
      <c r="D954" s="21" t="s">
        <v>50</v>
      </c>
      <c r="E954" s="22">
        <v>1836</v>
      </c>
      <c r="F954" s="11">
        <v>41663</v>
      </c>
      <c r="G954" s="22">
        <v>1836</v>
      </c>
      <c r="H954" s="24">
        <f t="shared" si="42"/>
        <v>0</v>
      </c>
      <c r="I954" s="9" t="s">
        <v>23</v>
      </c>
    </row>
    <row r="955" spans="1:9" x14ac:dyDescent="0.25">
      <c r="A955" s="19">
        <v>41665</v>
      </c>
      <c r="B955" s="20">
        <v>33</v>
      </c>
      <c r="C955" s="20" t="s">
        <v>563</v>
      </c>
      <c r="D955" s="21" t="s">
        <v>50</v>
      </c>
      <c r="E955" s="22">
        <v>1150</v>
      </c>
      <c r="F955" s="11">
        <v>41667</v>
      </c>
      <c r="G955" s="22">
        <v>1150</v>
      </c>
      <c r="H955" s="24">
        <f t="shared" si="42"/>
        <v>0</v>
      </c>
      <c r="I955" s="9" t="s">
        <v>4</v>
      </c>
    </row>
    <row r="956" spans="1:9" x14ac:dyDescent="0.25">
      <c r="A956" s="19">
        <v>41667</v>
      </c>
      <c r="B956" s="20">
        <v>189</v>
      </c>
      <c r="C956" s="20" t="s">
        <v>563</v>
      </c>
      <c r="D956" s="21" t="s">
        <v>50</v>
      </c>
      <c r="E956" s="22">
        <v>1728</v>
      </c>
      <c r="F956" s="11">
        <v>41668</v>
      </c>
      <c r="G956" s="22">
        <v>1728</v>
      </c>
      <c r="H956" s="24">
        <f t="shared" si="42"/>
        <v>0</v>
      </c>
      <c r="I956" s="9" t="s">
        <v>38</v>
      </c>
    </row>
    <row r="957" spans="1:9" x14ac:dyDescent="0.25">
      <c r="A957" s="19">
        <v>41670</v>
      </c>
      <c r="B957" s="20">
        <v>390</v>
      </c>
      <c r="C957" s="20" t="s">
        <v>563</v>
      </c>
      <c r="D957" s="21" t="s">
        <v>50</v>
      </c>
      <c r="E957" s="22">
        <v>2251</v>
      </c>
      <c r="F957" s="11">
        <v>41670</v>
      </c>
      <c r="G957" s="22">
        <v>2251</v>
      </c>
      <c r="H957" s="24">
        <f t="shared" si="42"/>
        <v>0</v>
      </c>
      <c r="I957" s="9" t="s">
        <v>23</v>
      </c>
    </row>
    <row r="958" spans="1:9" ht="15.75" x14ac:dyDescent="0.25">
      <c r="A958" s="19"/>
      <c r="B958" s="20"/>
      <c r="C958" s="20"/>
      <c r="D958" s="21"/>
      <c r="E958" s="22"/>
      <c r="F958" s="103" t="s">
        <v>645</v>
      </c>
      <c r="G958" s="104">
        <f>SUM(G947:G957)</f>
        <v>12626</v>
      </c>
      <c r="H958" s="24"/>
      <c r="I958" s="9"/>
    </row>
    <row r="959" spans="1:9" x14ac:dyDescent="0.25">
      <c r="A959" s="19"/>
      <c r="B959" s="20"/>
      <c r="C959" s="20"/>
      <c r="D959" s="21"/>
      <c r="E959" s="22"/>
      <c r="F959" s="11"/>
      <c r="G959" s="22"/>
      <c r="H959" s="24"/>
      <c r="I959" s="9"/>
    </row>
    <row r="960" spans="1:9" x14ac:dyDescent="0.25">
      <c r="A960" s="19">
        <v>41650</v>
      </c>
      <c r="B960" s="20">
        <v>915</v>
      </c>
      <c r="C960" s="20" t="s">
        <v>0</v>
      </c>
      <c r="D960" s="21" t="s">
        <v>353</v>
      </c>
      <c r="E960" s="22">
        <v>2083.5</v>
      </c>
      <c r="F960" s="55">
        <v>41650</v>
      </c>
      <c r="G960" s="22">
        <v>2083.5</v>
      </c>
      <c r="H960" s="24">
        <f>E960-G960</f>
        <v>0</v>
      </c>
      <c r="I960" s="9"/>
    </row>
    <row r="961" spans="1:9" x14ac:dyDescent="0.25">
      <c r="A961" s="19">
        <v>41652</v>
      </c>
      <c r="B961" s="20">
        <v>28</v>
      </c>
      <c r="C961" s="20" t="s">
        <v>365</v>
      </c>
      <c r="D961" s="21" t="s">
        <v>353</v>
      </c>
      <c r="E961" s="22">
        <v>1968</v>
      </c>
      <c r="F961" s="23">
        <v>41652</v>
      </c>
      <c r="G961" s="22">
        <v>1968</v>
      </c>
      <c r="H961" s="24">
        <f>E961-G961</f>
        <v>0</v>
      </c>
      <c r="I961" s="21"/>
    </row>
    <row r="962" spans="1:9" x14ac:dyDescent="0.25">
      <c r="A962" s="19">
        <v>41664</v>
      </c>
      <c r="B962" s="20">
        <v>967</v>
      </c>
      <c r="C962" s="20" t="s">
        <v>365</v>
      </c>
      <c r="D962" s="21" t="s">
        <v>353</v>
      </c>
      <c r="E962" s="22">
        <v>3702.5</v>
      </c>
      <c r="F962" s="11">
        <v>41664</v>
      </c>
      <c r="G962" s="22">
        <v>3702.5</v>
      </c>
      <c r="H962" s="24">
        <f>E962-G962</f>
        <v>0</v>
      </c>
      <c r="I962" s="9"/>
    </row>
    <row r="963" spans="1:9" x14ac:dyDescent="0.25">
      <c r="A963" s="19">
        <v>41670</v>
      </c>
      <c r="B963" s="20">
        <v>442</v>
      </c>
      <c r="C963" s="20" t="s">
        <v>563</v>
      </c>
      <c r="D963" s="21" t="s">
        <v>353</v>
      </c>
      <c r="E963" s="22">
        <v>2600</v>
      </c>
      <c r="F963" s="11">
        <v>41670</v>
      </c>
      <c r="G963" s="22">
        <v>2600</v>
      </c>
      <c r="H963" s="24">
        <f>E963-G963</f>
        <v>0</v>
      </c>
      <c r="I963" s="9"/>
    </row>
    <row r="964" spans="1:9" x14ac:dyDescent="0.25">
      <c r="A964" s="19"/>
      <c r="B964" s="20"/>
      <c r="C964" s="20"/>
      <c r="D964" s="21"/>
      <c r="E964" s="22"/>
      <c r="F964" s="11"/>
      <c r="G964" s="22"/>
      <c r="H964" s="24"/>
      <c r="I964" s="9"/>
    </row>
    <row r="965" spans="1:9" x14ac:dyDescent="0.25">
      <c r="A965" s="19">
        <v>41642</v>
      </c>
      <c r="B965" s="20">
        <v>223</v>
      </c>
      <c r="C965" s="8" t="s">
        <v>0</v>
      </c>
      <c r="D965" s="21" t="s">
        <v>88</v>
      </c>
      <c r="E965" s="22">
        <v>11344</v>
      </c>
      <c r="F965" s="23">
        <v>41642</v>
      </c>
      <c r="G965" s="22">
        <v>11344</v>
      </c>
      <c r="H965" s="24">
        <f t="shared" ref="H965:H982" si="43">E965-G965</f>
        <v>0</v>
      </c>
      <c r="I965" s="21" t="s">
        <v>4</v>
      </c>
    </row>
    <row r="966" spans="1:9" x14ac:dyDescent="0.25">
      <c r="A966" s="19">
        <v>41642</v>
      </c>
      <c r="B966" s="20">
        <v>285</v>
      </c>
      <c r="C966" s="8" t="s">
        <v>0</v>
      </c>
      <c r="D966" s="35" t="s">
        <v>88</v>
      </c>
      <c r="E966" s="36">
        <v>9789</v>
      </c>
      <c r="F966" s="37">
        <v>41642</v>
      </c>
      <c r="G966" s="36">
        <v>9789</v>
      </c>
      <c r="H966" s="38">
        <f t="shared" si="43"/>
        <v>0</v>
      </c>
      <c r="I966" s="35" t="s">
        <v>4</v>
      </c>
    </row>
    <row r="967" spans="1:9" x14ac:dyDescent="0.25">
      <c r="A967" s="19">
        <v>41644</v>
      </c>
      <c r="B967" s="20">
        <v>398</v>
      </c>
      <c r="C967" s="20" t="s">
        <v>0</v>
      </c>
      <c r="D967" s="21" t="s">
        <v>88</v>
      </c>
      <c r="E967" s="22">
        <v>14843.5</v>
      </c>
      <c r="F967" s="23">
        <v>41645</v>
      </c>
      <c r="G967" s="22">
        <v>14843.5</v>
      </c>
      <c r="H967" s="24">
        <f t="shared" si="43"/>
        <v>0</v>
      </c>
      <c r="I967" s="21" t="s">
        <v>4</v>
      </c>
    </row>
    <row r="968" spans="1:9" x14ac:dyDescent="0.25">
      <c r="A968" s="19">
        <v>41646</v>
      </c>
      <c r="B968" s="20">
        <v>502</v>
      </c>
      <c r="C968" s="20" t="s">
        <v>0</v>
      </c>
      <c r="D968" s="21" t="s">
        <v>88</v>
      </c>
      <c r="E968" s="22">
        <v>14860</v>
      </c>
      <c r="F968" s="23">
        <v>41646</v>
      </c>
      <c r="G968" s="22">
        <v>14860</v>
      </c>
      <c r="H968" s="24">
        <f t="shared" si="43"/>
        <v>0</v>
      </c>
      <c r="I968" s="21" t="s">
        <v>57</v>
      </c>
    </row>
    <row r="969" spans="1:9" x14ac:dyDescent="0.25">
      <c r="A969" s="19">
        <v>41648</v>
      </c>
      <c r="B969" s="20">
        <v>668</v>
      </c>
      <c r="C969" s="20" t="s">
        <v>0</v>
      </c>
      <c r="D969" s="21" t="s">
        <v>88</v>
      </c>
      <c r="E969" s="22">
        <v>10777</v>
      </c>
      <c r="F969" s="23">
        <v>41648</v>
      </c>
      <c r="G969" s="22">
        <v>10777</v>
      </c>
      <c r="H969" s="24">
        <f t="shared" si="43"/>
        <v>0</v>
      </c>
      <c r="I969" s="21" t="s">
        <v>196</v>
      </c>
    </row>
    <row r="970" spans="1:9" x14ac:dyDescent="0.25">
      <c r="A970" s="19">
        <v>41648</v>
      </c>
      <c r="B970" s="20">
        <v>682</v>
      </c>
      <c r="C970" s="20" t="s">
        <v>0</v>
      </c>
      <c r="D970" s="21" t="s">
        <v>88</v>
      </c>
      <c r="E970" s="22">
        <v>4665.5</v>
      </c>
      <c r="F970" s="23">
        <v>41654</v>
      </c>
      <c r="G970" s="22">
        <v>4665.5</v>
      </c>
      <c r="H970" s="24">
        <f t="shared" si="43"/>
        <v>0</v>
      </c>
      <c r="I970" s="21" t="s">
        <v>23</v>
      </c>
    </row>
    <row r="971" spans="1:9" x14ac:dyDescent="0.25">
      <c r="A971" s="19">
        <v>41649</v>
      </c>
      <c r="B971" s="20">
        <v>763</v>
      </c>
      <c r="C971" s="20" t="s">
        <v>0</v>
      </c>
      <c r="D971" s="21" t="s">
        <v>88</v>
      </c>
      <c r="E971" s="22">
        <v>13715</v>
      </c>
      <c r="F971" s="23">
        <v>41649</v>
      </c>
      <c r="G971" s="22">
        <v>13715</v>
      </c>
      <c r="H971" s="24">
        <f t="shared" si="43"/>
        <v>0</v>
      </c>
      <c r="I971" s="21" t="s">
        <v>196</v>
      </c>
    </row>
    <row r="972" spans="1:9" x14ac:dyDescent="0.25">
      <c r="A972" s="19">
        <v>41650</v>
      </c>
      <c r="B972" s="20">
        <v>908</v>
      </c>
      <c r="C972" s="20" t="s">
        <v>0</v>
      </c>
      <c r="D972" s="21" t="s">
        <v>88</v>
      </c>
      <c r="E972" s="22">
        <v>10290.5</v>
      </c>
      <c r="F972" s="11">
        <v>41652</v>
      </c>
      <c r="G972" s="22">
        <v>10290.5</v>
      </c>
      <c r="H972" s="24">
        <f t="shared" si="43"/>
        <v>0</v>
      </c>
      <c r="I972" s="9" t="s">
        <v>196</v>
      </c>
    </row>
    <row r="973" spans="1:9" x14ac:dyDescent="0.25">
      <c r="A973" s="19">
        <v>41652</v>
      </c>
      <c r="B973" s="20">
        <v>31</v>
      </c>
      <c r="C973" s="20" t="s">
        <v>365</v>
      </c>
      <c r="D973" s="21" t="s">
        <v>88</v>
      </c>
      <c r="E973" s="22">
        <v>11811.5</v>
      </c>
      <c r="F973" s="23">
        <v>41653</v>
      </c>
      <c r="G973" s="22">
        <v>11811.5</v>
      </c>
      <c r="H973" s="24">
        <f t="shared" si="43"/>
        <v>0</v>
      </c>
      <c r="I973" s="21" t="s">
        <v>30</v>
      </c>
    </row>
    <row r="974" spans="1:9" x14ac:dyDescent="0.25">
      <c r="A974" s="19">
        <v>41655</v>
      </c>
      <c r="B974" s="20">
        <v>176</v>
      </c>
      <c r="C974" s="20" t="s">
        <v>365</v>
      </c>
      <c r="D974" s="21" t="s">
        <v>88</v>
      </c>
      <c r="E974" s="22">
        <v>10972</v>
      </c>
      <c r="F974" s="15" t="s">
        <v>407</v>
      </c>
      <c r="G974" s="22">
        <f>2972+8000</f>
        <v>10972</v>
      </c>
      <c r="H974" s="24">
        <f t="shared" si="43"/>
        <v>0</v>
      </c>
      <c r="I974" s="9" t="s">
        <v>4</v>
      </c>
    </row>
    <row r="975" spans="1:9" x14ac:dyDescent="0.25">
      <c r="A975" s="19">
        <v>41655</v>
      </c>
      <c r="B975" s="20">
        <v>191</v>
      </c>
      <c r="C975" s="20" t="s">
        <v>365</v>
      </c>
      <c r="D975" s="21" t="s">
        <v>88</v>
      </c>
      <c r="E975" s="22">
        <v>3422</v>
      </c>
      <c r="F975" s="11">
        <v>41655</v>
      </c>
      <c r="G975" s="22">
        <v>3422</v>
      </c>
      <c r="H975" s="24">
        <f t="shared" si="43"/>
        <v>0</v>
      </c>
      <c r="I975" s="9" t="s">
        <v>57</v>
      </c>
    </row>
    <row r="976" spans="1:9" x14ac:dyDescent="0.25">
      <c r="A976" s="19">
        <v>41656</v>
      </c>
      <c r="B976" s="20">
        <v>335</v>
      </c>
      <c r="C976" s="20" t="s">
        <v>365</v>
      </c>
      <c r="D976" s="21" t="s">
        <v>88</v>
      </c>
      <c r="E976" s="22">
        <v>12417</v>
      </c>
      <c r="F976" s="11">
        <v>41656</v>
      </c>
      <c r="G976" s="22">
        <v>12417</v>
      </c>
      <c r="H976" s="24">
        <f t="shared" si="43"/>
        <v>0</v>
      </c>
      <c r="I976" s="9" t="s">
        <v>30</v>
      </c>
    </row>
    <row r="977" spans="1:9" x14ac:dyDescent="0.25">
      <c r="A977" s="19">
        <v>41657</v>
      </c>
      <c r="B977" s="20">
        <v>428</v>
      </c>
      <c r="C977" s="20" t="s">
        <v>365</v>
      </c>
      <c r="D977" s="21" t="s">
        <v>88</v>
      </c>
      <c r="E977" s="22">
        <v>11316.8</v>
      </c>
      <c r="F977" s="15" t="s">
        <v>459</v>
      </c>
      <c r="G977" s="22">
        <f>10100+1216.8</f>
        <v>11316.8</v>
      </c>
      <c r="H977" s="24">
        <f t="shared" si="43"/>
        <v>0</v>
      </c>
      <c r="I977" s="9" t="s">
        <v>14</v>
      </c>
    </row>
    <row r="978" spans="1:9" x14ac:dyDescent="0.25">
      <c r="A978" s="19">
        <v>41659</v>
      </c>
      <c r="B978" s="20">
        <v>575</v>
      </c>
      <c r="C978" s="20" t="s">
        <v>365</v>
      </c>
      <c r="D978" s="21" t="s">
        <v>88</v>
      </c>
      <c r="E978" s="22">
        <v>11599.8</v>
      </c>
      <c r="F978" s="11">
        <v>41659</v>
      </c>
      <c r="G978" s="22">
        <v>11599.8</v>
      </c>
      <c r="H978" s="24">
        <f t="shared" si="43"/>
        <v>0</v>
      </c>
      <c r="I978" s="9" t="s">
        <v>57</v>
      </c>
    </row>
    <row r="979" spans="1:9" x14ac:dyDescent="0.25">
      <c r="A979" s="19">
        <v>41661</v>
      </c>
      <c r="B979" s="20">
        <v>686</v>
      </c>
      <c r="C979" s="20" t="s">
        <v>365</v>
      </c>
      <c r="D979" s="21" t="s">
        <v>88</v>
      </c>
      <c r="E979" s="22">
        <v>9514</v>
      </c>
      <c r="F979" s="23">
        <v>41661</v>
      </c>
      <c r="G979" s="22">
        <v>9514</v>
      </c>
      <c r="H979" s="24">
        <f t="shared" si="43"/>
        <v>0</v>
      </c>
      <c r="I979" s="21" t="s">
        <v>57</v>
      </c>
    </row>
    <row r="980" spans="1:9" x14ac:dyDescent="0.25">
      <c r="A980" s="19">
        <v>41663</v>
      </c>
      <c r="B980" s="20">
        <v>851</v>
      </c>
      <c r="C980" s="20" t="s">
        <v>365</v>
      </c>
      <c r="D980" s="21" t="s">
        <v>88</v>
      </c>
      <c r="E980" s="22">
        <v>15447</v>
      </c>
      <c r="F980" s="11">
        <v>41663</v>
      </c>
      <c r="G980" s="22">
        <v>15447</v>
      </c>
      <c r="H980" s="24">
        <f t="shared" si="43"/>
        <v>0</v>
      </c>
      <c r="I980" s="9" t="s">
        <v>196</v>
      </c>
    </row>
    <row r="981" spans="1:9" x14ac:dyDescent="0.25">
      <c r="A981" s="19">
        <v>41664</v>
      </c>
      <c r="B981" s="20">
        <v>981</v>
      </c>
      <c r="C981" s="20" t="s">
        <v>365</v>
      </c>
      <c r="D981" s="21" t="s">
        <v>88</v>
      </c>
      <c r="E981" s="22">
        <v>13467.2</v>
      </c>
      <c r="F981" s="11">
        <v>41664</v>
      </c>
      <c r="G981" s="22">
        <v>13467.2</v>
      </c>
      <c r="H981" s="24">
        <f t="shared" si="43"/>
        <v>0</v>
      </c>
      <c r="I981" s="9" t="s">
        <v>30</v>
      </c>
    </row>
    <row r="982" spans="1:9" x14ac:dyDescent="0.25">
      <c r="A982" s="19">
        <v>41667</v>
      </c>
      <c r="B982" s="20">
        <v>129</v>
      </c>
      <c r="C982" s="20" t="s">
        <v>563</v>
      </c>
      <c r="D982" s="21" t="s">
        <v>88</v>
      </c>
      <c r="E982" s="22">
        <v>10195.4</v>
      </c>
      <c r="F982" s="11">
        <v>41667</v>
      </c>
      <c r="G982" s="22">
        <v>10195.4</v>
      </c>
      <c r="H982" s="24">
        <f t="shared" si="43"/>
        <v>0</v>
      </c>
      <c r="I982" s="9" t="s">
        <v>14</v>
      </c>
    </row>
    <row r="983" spans="1:9" ht="15.75" x14ac:dyDescent="0.25">
      <c r="A983" s="19"/>
      <c r="B983" s="20"/>
      <c r="C983" s="20"/>
      <c r="D983" s="21"/>
      <c r="E983" s="22"/>
      <c r="F983" s="103" t="s">
        <v>645</v>
      </c>
      <c r="G983" s="104">
        <f>SUM(G965:G982)</f>
        <v>200447.19999999998</v>
      </c>
      <c r="H983" s="24"/>
      <c r="I983" s="9"/>
    </row>
    <row r="984" spans="1:9" x14ac:dyDescent="0.25">
      <c r="A984" s="19"/>
      <c r="B984" s="20"/>
      <c r="C984" s="20"/>
      <c r="D984" s="21"/>
      <c r="E984" s="22"/>
      <c r="F984" s="11"/>
      <c r="G984" s="22"/>
      <c r="H984" s="24"/>
      <c r="I984" s="9"/>
    </row>
    <row r="985" spans="1:9" x14ac:dyDescent="0.25">
      <c r="A985" s="19">
        <v>41644</v>
      </c>
      <c r="B985" s="20">
        <v>406</v>
      </c>
      <c r="C985" s="20" t="s">
        <v>0</v>
      </c>
      <c r="D985" s="21" t="s">
        <v>181</v>
      </c>
      <c r="E985" s="22">
        <v>24047</v>
      </c>
      <c r="F985" s="25" t="s">
        <v>182</v>
      </c>
      <c r="G985" s="22">
        <v>24047</v>
      </c>
      <c r="H985" s="24">
        <f>E985-G985</f>
        <v>0</v>
      </c>
      <c r="I985" s="21"/>
    </row>
    <row r="986" spans="1:9" x14ac:dyDescent="0.25">
      <c r="A986" s="19">
        <v>41667</v>
      </c>
      <c r="B986" s="20">
        <v>128</v>
      </c>
      <c r="C986" s="20" t="s">
        <v>563</v>
      </c>
      <c r="D986" s="21" t="s">
        <v>181</v>
      </c>
      <c r="E986" s="22">
        <v>13850</v>
      </c>
      <c r="F986" s="16" t="s">
        <v>579</v>
      </c>
      <c r="G986" s="28">
        <v>13850</v>
      </c>
      <c r="H986" s="24">
        <f>E986-G986</f>
        <v>0</v>
      </c>
      <c r="I986" s="9"/>
    </row>
    <row r="987" spans="1:9" x14ac:dyDescent="0.25">
      <c r="A987" s="19">
        <v>41668</v>
      </c>
      <c r="B987" s="20">
        <v>272</v>
      </c>
      <c r="C987" s="20" t="s">
        <v>563</v>
      </c>
      <c r="D987" s="21" t="s">
        <v>181</v>
      </c>
      <c r="E987" s="22">
        <v>22645</v>
      </c>
      <c r="F987" s="16" t="s">
        <v>612</v>
      </c>
      <c r="G987" s="28">
        <v>22645</v>
      </c>
      <c r="H987" s="24">
        <f>E987-G987</f>
        <v>0</v>
      </c>
      <c r="I987" s="9"/>
    </row>
    <row r="988" spans="1:9" x14ac:dyDescent="0.25">
      <c r="A988" s="19"/>
      <c r="B988" s="20"/>
      <c r="C988" s="20"/>
      <c r="D988" s="21"/>
      <c r="E988" s="22"/>
      <c r="F988" s="16"/>
      <c r="G988" s="28"/>
      <c r="H988" s="24"/>
      <c r="I988" s="9"/>
    </row>
    <row r="989" spans="1:9" x14ac:dyDescent="0.25">
      <c r="A989" s="19">
        <v>41656</v>
      </c>
      <c r="B989" s="20">
        <v>372</v>
      </c>
      <c r="C989" s="20" t="s">
        <v>365</v>
      </c>
      <c r="D989" s="21" t="s">
        <v>451</v>
      </c>
      <c r="E989" s="22">
        <v>3595</v>
      </c>
      <c r="F989" s="11">
        <v>41656</v>
      </c>
      <c r="G989" s="22">
        <v>3595</v>
      </c>
      <c r="H989" s="24">
        <f>E989-G989</f>
        <v>0</v>
      </c>
      <c r="I989" s="9"/>
    </row>
    <row r="990" spans="1:9" x14ac:dyDescent="0.25">
      <c r="A990" s="19">
        <v>41642</v>
      </c>
      <c r="B990" s="20">
        <v>252</v>
      </c>
      <c r="C990" s="8" t="s">
        <v>0</v>
      </c>
      <c r="D990" s="21" t="s">
        <v>103</v>
      </c>
      <c r="E990" s="22">
        <v>4039.5</v>
      </c>
      <c r="F990" s="23">
        <v>41642</v>
      </c>
      <c r="G990" s="22">
        <v>4039.5</v>
      </c>
      <c r="H990" s="24">
        <f>E990-G990</f>
        <v>0</v>
      </c>
      <c r="I990" s="21"/>
    </row>
    <row r="991" spans="1:9" x14ac:dyDescent="0.25">
      <c r="A991" s="19">
        <v>41654</v>
      </c>
      <c r="B991" s="20">
        <v>113</v>
      </c>
      <c r="C991" s="20" t="s">
        <v>365</v>
      </c>
      <c r="D991" s="21" t="s">
        <v>23</v>
      </c>
      <c r="E991" s="22">
        <v>2374.9499999999998</v>
      </c>
      <c r="F991" s="15" t="s">
        <v>396</v>
      </c>
      <c r="G991" s="22">
        <f>2000+374.95</f>
        <v>2374.9499999999998</v>
      </c>
      <c r="H991" s="24">
        <f>E991-G991</f>
        <v>0</v>
      </c>
      <c r="I991" s="9" t="s">
        <v>23</v>
      </c>
    </row>
    <row r="992" spans="1:9" x14ac:dyDescent="0.25">
      <c r="A992" s="19">
        <v>41648</v>
      </c>
      <c r="B992" s="20">
        <v>706</v>
      </c>
      <c r="C992" s="20" t="s">
        <v>0</v>
      </c>
      <c r="D992" s="21" t="s">
        <v>289</v>
      </c>
      <c r="E992" s="22">
        <v>10000</v>
      </c>
      <c r="F992" s="23">
        <v>41648</v>
      </c>
      <c r="G992" s="22">
        <v>10000</v>
      </c>
      <c r="H992" s="24">
        <f>E992-G992</f>
        <v>0</v>
      </c>
      <c r="I992" s="21" t="s">
        <v>20</v>
      </c>
    </row>
    <row r="993" spans="1:9" x14ac:dyDescent="0.25">
      <c r="A993" s="19"/>
      <c r="B993" s="20"/>
      <c r="C993" s="20"/>
      <c r="D993" s="21"/>
      <c r="E993" s="22"/>
      <c r="F993" s="23"/>
      <c r="G993" s="22"/>
      <c r="H993" s="24"/>
      <c r="I993" s="21"/>
    </row>
    <row r="994" spans="1:9" x14ac:dyDescent="0.25">
      <c r="A994" s="19">
        <v>41642</v>
      </c>
      <c r="B994" s="20">
        <v>281</v>
      </c>
      <c r="C994" s="8" t="s">
        <v>0</v>
      </c>
      <c r="D994" s="35" t="s">
        <v>122</v>
      </c>
      <c r="E994" s="36">
        <v>4119.5</v>
      </c>
      <c r="F994" s="37">
        <v>41642</v>
      </c>
      <c r="G994" s="36">
        <v>4119.5</v>
      </c>
      <c r="H994" s="38">
        <f>E994-G994</f>
        <v>0</v>
      </c>
      <c r="I994" s="35" t="s">
        <v>4</v>
      </c>
    </row>
    <row r="995" spans="1:9" x14ac:dyDescent="0.25">
      <c r="A995" s="19">
        <v>41647</v>
      </c>
      <c r="B995" s="20">
        <v>579</v>
      </c>
      <c r="C995" s="20" t="s">
        <v>0</v>
      </c>
      <c r="D995" s="21" t="s">
        <v>122</v>
      </c>
      <c r="E995" s="22">
        <v>7751</v>
      </c>
      <c r="F995" s="23">
        <v>41647</v>
      </c>
      <c r="G995" s="22">
        <v>7751</v>
      </c>
      <c r="H995" s="24">
        <f>E995-G995</f>
        <v>0</v>
      </c>
      <c r="I995" s="21" t="s">
        <v>57</v>
      </c>
    </row>
    <row r="996" spans="1:9" x14ac:dyDescent="0.25">
      <c r="A996" s="19">
        <v>41654</v>
      </c>
      <c r="B996" s="20">
        <v>119</v>
      </c>
      <c r="C996" s="20" t="s">
        <v>365</v>
      </c>
      <c r="D996" s="21" t="s">
        <v>122</v>
      </c>
      <c r="E996" s="22">
        <v>6176</v>
      </c>
      <c r="F996" s="11">
        <v>41654</v>
      </c>
      <c r="G996" s="22">
        <v>6176</v>
      </c>
      <c r="H996" s="24">
        <f>E996-G996</f>
        <v>0</v>
      </c>
      <c r="I996" s="9" t="s">
        <v>57</v>
      </c>
    </row>
    <row r="997" spans="1:9" x14ac:dyDescent="0.25">
      <c r="A997" s="19">
        <v>41661</v>
      </c>
      <c r="B997" s="20">
        <v>685</v>
      </c>
      <c r="C997" s="20" t="s">
        <v>365</v>
      </c>
      <c r="D997" s="29" t="s">
        <v>122</v>
      </c>
      <c r="E997" s="30">
        <v>7333</v>
      </c>
      <c r="F997" s="31">
        <v>41661</v>
      </c>
      <c r="G997" s="30">
        <v>7333</v>
      </c>
      <c r="H997" s="5">
        <f>E997-G997</f>
        <v>0</v>
      </c>
      <c r="I997" s="29" t="s">
        <v>57</v>
      </c>
    </row>
    <row r="998" spans="1:9" x14ac:dyDescent="0.25">
      <c r="A998" s="19">
        <v>41669</v>
      </c>
      <c r="B998" s="20">
        <v>331</v>
      </c>
      <c r="C998" s="20" t="s">
        <v>563</v>
      </c>
      <c r="D998" s="21" t="s">
        <v>122</v>
      </c>
      <c r="E998" s="22">
        <v>7200</v>
      </c>
      <c r="F998" s="16">
        <v>41673</v>
      </c>
      <c r="G998" s="28">
        <v>7200</v>
      </c>
      <c r="H998" s="24">
        <f>E998-G998</f>
        <v>0</v>
      </c>
      <c r="I998" s="9" t="s">
        <v>57</v>
      </c>
    </row>
    <row r="999" spans="1:9" ht="15.75" x14ac:dyDescent="0.25">
      <c r="A999" s="19"/>
      <c r="B999" s="20"/>
      <c r="C999" s="20"/>
      <c r="D999" s="21"/>
      <c r="E999" s="22"/>
      <c r="F999" s="103" t="s">
        <v>645</v>
      </c>
      <c r="G999" s="104">
        <f>SUM(G994:G998)</f>
        <v>32579.5</v>
      </c>
      <c r="H999" s="24"/>
      <c r="I999" s="9"/>
    </row>
    <row r="1000" spans="1:9" x14ac:dyDescent="0.25">
      <c r="A1000" s="19"/>
      <c r="B1000" s="20"/>
      <c r="C1000" s="20"/>
      <c r="D1000" s="21"/>
      <c r="E1000" s="22"/>
      <c r="F1000" s="16"/>
      <c r="G1000" s="28"/>
      <c r="H1000" s="24"/>
      <c r="I1000" s="9"/>
    </row>
    <row r="1001" spans="1:9" x14ac:dyDescent="0.25">
      <c r="A1001" s="19">
        <v>41650</v>
      </c>
      <c r="B1001" s="20">
        <v>830</v>
      </c>
      <c r="C1001" s="20" t="s">
        <v>0</v>
      </c>
      <c r="D1001" s="21" t="s">
        <v>332</v>
      </c>
      <c r="E1001" s="22">
        <v>9079</v>
      </c>
      <c r="F1001" s="11">
        <v>41650</v>
      </c>
      <c r="G1001" s="22">
        <v>9079</v>
      </c>
      <c r="H1001" s="24">
        <f t="shared" ref="H1001:H1014" si="44">E1001-G1001</f>
        <v>0</v>
      </c>
      <c r="I1001" s="21" t="s">
        <v>30</v>
      </c>
    </row>
    <row r="1002" spans="1:9" x14ac:dyDescent="0.25">
      <c r="A1002" s="19">
        <v>41654</v>
      </c>
      <c r="B1002" s="20">
        <v>154</v>
      </c>
      <c r="C1002" s="20" t="s">
        <v>365</v>
      </c>
      <c r="D1002" s="21" t="s">
        <v>332</v>
      </c>
      <c r="E1002" s="22">
        <v>5472</v>
      </c>
      <c r="F1002" s="11">
        <v>41654</v>
      </c>
      <c r="G1002" s="22">
        <v>5472</v>
      </c>
      <c r="H1002" s="24">
        <f t="shared" si="44"/>
        <v>0</v>
      </c>
      <c r="I1002" s="9" t="s">
        <v>14</v>
      </c>
    </row>
    <row r="1003" spans="1:9" x14ac:dyDescent="0.25">
      <c r="A1003" s="19">
        <v>41655</v>
      </c>
      <c r="B1003" s="20">
        <v>225</v>
      </c>
      <c r="C1003" s="20" t="s">
        <v>365</v>
      </c>
      <c r="D1003" s="21" t="s">
        <v>332</v>
      </c>
      <c r="E1003" s="22">
        <v>5371</v>
      </c>
      <c r="F1003" s="11">
        <v>41655</v>
      </c>
      <c r="G1003" s="22">
        <v>5371</v>
      </c>
      <c r="H1003" s="24">
        <f t="shared" si="44"/>
        <v>0</v>
      </c>
      <c r="I1003" s="9" t="s">
        <v>4</v>
      </c>
    </row>
    <row r="1004" spans="1:9" x14ac:dyDescent="0.25">
      <c r="A1004" s="19">
        <v>41656</v>
      </c>
      <c r="B1004" s="20">
        <v>348</v>
      </c>
      <c r="C1004" s="20" t="s">
        <v>365</v>
      </c>
      <c r="D1004" s="21" t="s">
        <v>332</v>
      </c>
      <c r="E1004" s="22">
        <v>6120</v>
      </c>
      <c r="F1004" s="11">
        <v>41656</v>
      </c>
      <c r="G1004" s="22">
        <v>6120</v>
      </c>
      <c r="H1004" s="24">
        <f t="shared" si="44"/>
        <v>0</v>
      </c>
      <c r="I1004" s="9" t="s">
        <v>57</v>
      </c>
    </row>
    <row r="1005" spans="1:9" x14ac:dyDescent="0.25">
      <c r="A1005" s="19">
        <v>41659</v>
      </c>
      <c r="B1005" s="20">
        <v>504</v>
      </c>
      <c r="C1005" s="20" t="s">
        <v>365</v>
      </c>
      <c r="D1005" s="21" t="s">
        <v>332</v>
      </c>
      <c r="E1005" s="22">
        <v>3600</v>
      </c>
      <c r="F1005" s="11">
        <v>41659</v>
      </c>
      <c r="G1005" s="22">
        <v>3600</v>
      </c>
      <c r="H1005" s="24">
        <f t="shared" si="44"/>
        <v>0</v>
      </c>
      <c r="I1005" s="9"/>
    </row>
    <row r="1006" spans="1:9" x14ac:dyDescent="0.25">
      <c r="A1006" s="19">
        <v>41660</v>
      </c>
      <c r="B1006" s="20">
        <v>631</v>
      </c>
      <c r="C1006" s="20" t="s">
        <v>365</v>
      </c>
      <c r="D1006" s="21" t="s">
        <v>332</v>
      </c>
      <c r="E1006" s="22">
        <v>5544</v>
      </c>
      <c r="F1006" s="11">
        <v>41660</v>
      </c>
      <c r="G1006" s="22">
        <v>5544</v>
      </c>
      <c r="H1006" s="24">
        <f t="shared" si="44"/>
        <v>0</v>
      </c>
      <c r="I1006" s="9" t="s">
        <v>14</v>
      </c>
    </row>
    <row r="1007" spans="1:9" x14ac:dyDescent="0.25">
      <c r="A1007" s="19">
        <v>41662</v>
      </c>
      <c r="B1007" s="20">
        <v>766</v>
      </c>
      <c r="C1007" s="20" t="s">
        <v>365</v>
      </c>
      <c r="D1007" s="21" t="s">
        <v>332</v>
      </c>
      <c r="E1007" s="22">
        <v>3751</v>
      </c>
      <c r="F1007" s="37">
        <v>41662</v>
      </c>
      <c r="G1007" s="22">
        <v>3751</v>
      </c>
      <c r="H1007" s="24">
        <f t="shared" si="44"/>
        <v>0</v>
      </c>
      <c r="I1007" s="35" t="s">
        <v>57</v>
      </c>
    </row>
    <row r="1008" spans="1:9" x14ac:dyDescent="0.25">
      <c r="A1008" s="19">
        <v>41663</v>
      </c>
      <c r="B1008" s="20">
        <v>891</v>
      </c>
      <c r="C1008" s="20" t="s">
        <v>365</v>
      </c>
      <c r="D1008" s="21" t="s">
        <v>332</v>
      </c>
      <c r="E1008" s="22">
        <v>5522</v>
      </c>
      <c r="F1008" s="11">
        <v>41663</v>
      </c>
      <c r="G1008" s="22">
        <v>5522</v>
      </c>
      <c r="H1008" s="24">
        <f t="shared" si="44"/>
        <v>0</v>
      </c>
      <c r="I1008" s="9" t="s">
        <v>20</v>
      </c>
    </row>
    <row r="1009" spans="1:9" x14ac:dyDescent="0.25">
      <c r="A1009" s="19">
        <v>41664</v>
      </c>
      <c r="B1009" s="20">
        <v>965</v>
      </c>
      <c r="C1009" s="20" t="s">
        <v>365</v>
      </c>
      <c r="D1009" s="21" t="s">
        <v>332</v>
      </c>
      <c r="E1009" s="22">
        <v>5328</v>
      </c>
      <c r="F1009" s="11">
        <v>41664</v>
      </c>
      <c r="G1009" s="22">
        <v>5328</v>
      </c>
      <c r="H1009" s="24">
        <f t="shared" si="44"/>
        <v>0</v>
      </c>
      <c r="I1009" s="9" t="s">
        <v>7</v>
      </c>
    </row>
    <row r="1010" spans="1:9" x14ac:dyDescent="0.25">
      <c r="A1010" s="19">
        <v>41666</v>
      </c>
      <c r="B1010" s="20">
        <v>84</v>
      </c>
      <c r="C1010" s="20" t="s">
        <v>563</v>
      </c>
      <c r="D1010" s="21" t="s">
        <v>332</v>
      </c>
      <c r="E1010" s="22">
        <v>3708</v>
      </c>
      <c r="F1010" s="11">
        <v>41666</v>
      </c>
      <c r="G1010" s="22">
        <v>3708</v>
      </c>
      <c r="H1010" s="24">
        <f t="shared" si="44"/>
        <v>0</v>
      </c>
      <c r="I1010" s="9" t="s">
        <v>14</v>
      </c>
    </row>
    <row r="1011" spans="1:9" x14ac:dyDescent="0.25">
      <c r="A1011" s="19">
        <v>41667</v>
      </c>
      <c r="B1011" s="20">
        <v>177</v>
      </c>
      <c r="C1011" s="20" t="s">
        <v>563</v>
      </c>
      <c r="D1011" s="21" t="s">
        <v>332</v>
      </c>
      <c r="E1011" s="22">
        <v>3729.5</v>
      </c>
      <c r="F1011" s="11">
        <v>41668</v>
      </c>
      <c r="G1011" s="22">
        <v>3729.5</v>
      </c>
      <c r="H1011" s="24">
        <f t="shared" si="44"/>
        <v>0</v>
      </c>
      <c r="I1011" s="9" t="s">
        <v>14</v>
      </c>
    </row>
    <row r="1012" spans="1:9" x14ac:dyDescent="0.25">
      <c r="A1012" s="19">
        <v>41668</v>
      </c>
      <c r="B1012" s="20">
        <v>242</v>
      </c>
      <c r="C1012" s="20" t="s">
        <v>563</v>
      </c>
      <c r="D1012" s="21" t="s">
        <v>332</v>
      </c>
      <c r="E1012" s="22">
        <v>3686</v>
      </c>
      <c r="F1012" s="11">
        <v>41668</v>
      </c>
      <c r="G1012" s="22">
        <v>3686</v>
      </c>
      <c r="H1012" s="24">
        <f t="shared" si="44"/>
        <v>0</v>
      </c>
      <c r="I1012" s="9" t="s">
        <v>14</v>
      </c>
    </row>
    <row r="1013" spans="1:9" x14ac:dyDescent="0.25">
      <c r="A1013" s="19">
        <v>41669</v>
      </c>
      <c r="B1013" s="20">
        <v>312</v>
      </c>
      <c r="C1013" s="20" t="s">
        <v>563</v>
      </c>
      <c r="D1013" s="21" t="s">
        <v>332</v>
      </c>
      <c r="E1013" s="22">
        <v>3614.5</v>
      </c>
      <c r="F1013" s="11">
        <v>41669</v>
      </c>
      <c r="G1013" s="22">
        <v>3614.5</v>
      </c>
      <c r="H1013" s="24">
        <f t="shared" si="44"/>
        <v>0</v>
      </c>
      <c r="I1013" s="9" t="s">
        <v>14</v>
      </c>
    </row>
    <row r="1014" spans="1:9" x14ac:dyDescent="0.25">
      <c r="A1014" s="19">
        <v>41670</v>
      </c>
      <c r="B1014" s="20">
        <v>397</v>
      </c>
      <c r="C1014" s="20" t="s">
        <v>563</v>
      </c>
      <c r="D1014" s="21" t="s">
        <v>332</v>
      </c>
      <c r="E1014" s="22">
        <v>3933</v>
      </c>
      <c r="F1014" s="11">
        <v>41670</v>
      </c>
      <c r="G1014" s="22">
        <v>3933</v>
      </c>
      <c r="H1014" s="24">
        <f t="shared" si="44"/>
        <v>0</v>
      </c>
      <c r="I1014" s="9" t="s">
        <v>14</v>
      </c>
    </row>
    <row r="1015" spans="1:9" ht="15.75" x14ac:dyDescent="0.25">
      <c r="A1015" s="19"/>
      <c r="B1015" s="20"/>
      <c r="C1015" s="20"/>
      <c r="D1015" s="21"/>
      <c r="E1015" s="22"/>
      <c r="F1015" s="103" t="s">
        <v>645</v>
      </c>
      <c r="G1015" s="104">
        <f>SUM(G1001:G1014)</f>
        <v>68458</v>
      </c>
      <c r="H1015" s="24"/>
      <c r="I1015" s="9"/>
    </row>
    <row r="1016" spans="1:9" x14ac:dyDescent="0.25">
      <c r="A1016" s="19"/>
      <c r="B1016" s="20"/>
      <c r="C1016" s="20"/>
      <c r="D1016" s="21"/>
      <c r="E1016" s="22"/>
      <c r="F1016" s="11"/>
      <c r="G1016" s="22"/>
      <c r="H1016" s="24"/>
      <c r="I1016" s="9"/>
    </row>
    <row r="1017" spans="1:9" x14ac:dyDescent="0.25">
      <c r="A1017" s="19">
        <v>41646</v>
      </c>
      <c r="B1017" s="20">
        <v>539</v>
      </c>
      <c r="C1017" s="20" t="s">
        <v>0</v>
      </c>
      <c r="D1017" s="21" t="s">
        <v>226</v>
      </c>
      <c r="E1017" s="22">
        <v>18175</v>
      </c>
      <c r="F1017" s="26">
        <v>41674</v>
      </c>
      <c r="G1017" s="28">
        <v>18175</v>
      </c>
      <c r="H1017" s="24">
        <f t="shared" ref="H1017:H1036" si="45">E1017-G1017</f>
        <v>0</v>
      </c>
      <c r="I1017" s="21" t="s">
        <v>4</v>
      </c>
    </row>
    <row r="1018" spans="1:9" x14ac:dyDescent="0.25">
      <c r="A1018" s="19">
        <v>41661</v>
      </c>
      <c r="B1018" s="20">
        <v>698</v>
      </c>
      <c r="C1018" s="20" t="s">
        <v>365</v>
      </c>
      <c r="D1018" s="21" t="s">
        <v>226</v>
      </c>
      <c r="E1018" s="22">
        <v>10389</v>
      </c>
      <c r="F1018" s="23">
        <v>41661</v>
      </c>
      <c r="G1018" s="22">
        <v>10389</v>
      </c>
      <c r="H1018" s="24">
        <f t="shared" si="45"/>
        <v>0</v>
      </c>
      <c r="I1018" s="21" t="s">
        <v>14</v>
      </c>
    </row>
    <row r="1019" spans="1:9" x14ac:dyDescent="0.25">
      <c r="A1019" s="19">
        <v>41662</v>
      </c>
      <c r="B1019" s="20">
        <v>760</v>
      </c>
      <c r="C1019" s="20" t="s">
        <v>365</v>
      </c>
      <c r="D1019" s="21" t="s">
        <v>226</v>
      </c>
      <c r="E1019" s="22">
        <v>7502.5</v>
      </c>
      <c r="F1019" s="37">
        <v>41662</v>
      </c>
      <c r="G1019" s="22">
        <v>7502.5</v>
      </c>
      <c r="H1019" s="24">
        <f t="shared" si="45"/>
        <v>0</v>
      </c>
      <c r="I1019" s="35" t="s">
        <v>23</v>
      </c>
    </row>
    <row r="1020" spans="1:9" x14ac:dyDescent="0.25">
      <c r="A1020" s="19">
        <v>41663</v>
      </c>
      <c r="B1020" s="20">
        <v>874</v>
      </c>
      <c r="C1020" s="20" t="s">
        <v>365</v>
      </c>
      <c r="D1020" s="21" t="s">
        <v>226</v>
      </c>
      <c r="E1020" s="22">
        <v>10965.5</v>
      </c>
      <c r="F1020" s="11">
        <v>41663</v>
      </c>
      <c r="G1020" s="22">
        <v>10965.5</v>
      </c>
      <c r="H1020" s="24">
        <f t="shared" si="45"/>
        <v>0</v>
      </c>
      <c r="I1020" s="9" t="s">
        <v>23</v>
      </c>
    </row>
    <row r="1021" spans="1:9" x14ac:dyDescent="0.25">
      <c r="A1021" s="19">
        <v>41667</v>
      </c>
      <c r="B1021" s="20">
        <v>197</v>
      </c>
      <c r="C1021" s="20" t="s">
        <v>563</v>
      </c>
      <c r="D1021" s="21" t="s">
        <v>226</v>
      </c>
      <c r="E1021" s="22">
        <v>18003.599999999999</v>
      </c>
      <c r="F1021" s="89">
        <v>41725</v>
      </c>
      <c r="G1021" s="48">
        <v>18003.599999999999</v>
      </c>
      <c r="H1021" s="24">
        <f t="shared" si="45"/>
        <v>0</v>
      </c>
      <c r="I1021" s="9" t="s">
        <v>30</v>
      </c>
    </row>
    <row r="1022" spans="1:9" x14ac:dyDescent="0.25">
      <c r="A1022" s="19">
        <v>41668</v>
      </c>
      <c r="B1022" s="20">
        <v>236</v>
      </c>
      <c r="C1022" s="20" t="s">
        <v>563</v>
      </c>
      <c r="D1022" s="21" t="s">
        <v>226</v>
      </c>
      <c r="E1022" s="22">
        <v>8003</v>
      </c>
      <c r="F1022" s="11">
        <v>41668</v>
      </c>
      <c r="G1022" s="22">
        <v>8003</v>
      </c>
      <c r="H1022" s="24">
        <f t="shared" si="45"/>
        <v>0</v>
      </c>
      <c r="I1022" s="9" t="s">
        <v>23</v>
      </c>
    </row>
    <row r="1023" spans="1:9" x14ac:dyDescent="0.25">
      <c r="A1023" s="19">
        <v>41669</v>
      </c>
      <c r="B1023" s="20">
        <v>300</v>
      </c>
      <c r="C1023" s="20" t="s">
        <v>563</v>
      </c>
      <c r="D1023" s="21" t="s">
        <v>226</v>
      </c>
      <c r="E1023" s="22">
        <v>8819.5</v>
      </c>
      <c r="F1023" s="11">
        <v>41669</v>
      </c>
      <c r="G1023" s="22">
        <v>8819.5</v>
      </c>
      <c r="H1023" s="24">
        <f t="shared" si="45"/>
        <v>0</v>
      </c>
      <c r="I1023" s="9" t="s">
        <v>23</v>
      </c>
    </row>
    <row r="1024" spans="1:9" x14ac:dyDescent="0.25">
      <c r="A1024" s="19">
        <v>41646</v>
      </c>
      <c r="B1024" s="20">
        <v>541</v>
      </c>
      <c r="C1024" s="20" t="s">
        <v>0</v>
      </c>
      <c r="D1024" s="21" t="s">
        <v>227</v>
      </c>
      <c r="E1024" s="22">
        <v>7592.5</v>
      </c>
      <c r="F1024" s="23">
        <v>41646</v>
      </c>
      <c r="G1024" s="22">
        <v>7592.5</v>
      </c>
      <c r="H1024" s="24">
        <f t="shared" si="45"/>
        <v>0</v>
      </c>
      <c r="I1024" s="21" t="s">
        <v>23</v>
      </c>
    </row>
    <row r="1025" spans="1:9" x14ac:dyDescent="0.25">
      <c r="A1025" s="19">
        <v>41647</v>
      </c>
      <c r="B1025" s="20">
        <v>637</v>
      </c>
      <c r="C1025" s="20" t="s">
        <v>0</v>
      </c>
      <c r="D1025" s="21" t="s">
        <v>227</v>
      </c>
      <c r="E1025" s="22">
        <v>7888</v>
      </c>
      <c r="F1025" s="23">
        <v>41648</v>
      </c>
      <c r="G1025" s="22">
        <v>7888</v>
      </c>
      <c r="H1025" s="24">
        <f t="shared" si="45"/>
        <v>0</v>
      </c>
      <c r="I1025" s="21" t="s">
        <v>23</v>
      </c>
    </row>
    <row r="1026" spans="1:9" x14ac:dyDescent="0.25">
      <c r="A1026" s="19">
        <v>41648</v>
      </c>
      <c r="B1026" s="20">
        <v>720</v>
      </c>
      <c r="C1026" s="20" t="s">
        <v>0</v>
      </c>
      <c r="D1026" s="21" t="s">
        <v>227</v>
      </c>
      <c r="E1026" s="22">
        <v>14104</v>
      </c>
      <c r="F1026" s="23">
        <v>41648</v>
      </c>
      <c r="G1026" s="22">
        <v>14104</v>
      </c>
      <c r="H1026" s="24">
        <f t="shared" si="45"/>
        <v>0</v>
      </c>
      <c r="I1026" s="21" t="s">
        <v>14</v>
      </c>
    </row>
    <row r="1027" spans="1:9" x14ac:dyDescent="0.25">
      <c r="A1027" s="19">
        <v>41649</v>
      </c>
      <c r="B1027" s="20">
        <v>776</v>
      </c>
      <c r="C1027" s="20" t="s">
        <v>0</v>
      </c>
      <c r="D1027" s="21" t="s">
        <v>227</v>
      </c>
      <c r="E1027" s="22">
        <v>18447</v>
      </c>
      <c r="F1027" s="23">
        <v>41649</v>
      </c>
      <c r="G1027" s="22">
        <v>18447</v>
      </c>
      <c r="H1027" s="24">
        <f t="shared" si="45"/>
        <v>0</v>
      </c>
      <c r="I1027" s="21" t="s">
        <v>30</v>
      </c>
    </row>
    <row r="1028" spans="1:9" x14ac:dyDescent="0.25">
      <c r="A1028" s="19">
        <v>41650</v>
      </c>
      <c r="B1028" s="20">
        <v>869</v>
      </c>
      <c r="C1028" s="20" t="s">
        <v>0</v>
      </c>
      <c r="D1028" s="21" t="s">
        <v>227</v>
      </c>
      <c r="E1028" s="22">
        <v>8364</v>
      </c>
      <c r="F1028" s="11">
        <v>41652</v>
      </c>
      <c r="G1028" s="22">
        <v>8364</v>
      </c>
      <c r="H1028" s="24">
        <f t="shared" si="45"/>
        <v>0</v>
      </c>
      <c r="I1028" s="9" t="s">
        <v>23</v>
      </c>
    </row>
    <row r="1029" spans="1:9" x14ac:dyDescent="0.25">
      <c r="A1029" s="19">
        <v>41650</v>
      </c>
      <c r="B1029" s="20">
        <v>887</v>
      </c>
      <c r="C1029" s="20" t="s">
        <v>0</v>
      </c>
      <c r="D1029" s="21" t="s">
        <v>227</v>
      </c>
      <c r="E1029" s="22">
        <v>4039.5</v>
      </c>
      <c r="F1029" s="11">
        <v>41652</v>
      </c>
      <c r="G1029" s="22">
        <v>4039.5</v>
      </c>
      <c r="H1029" s="24">
        <f t="shared" si="45"/>
        <v>0</v>
      </c>
      <c r="I1029" s="9" t="s">
        <v>57</v>
      </c>
    </row>
    <row r="1030" spans="1:9" x14ac:dyDescent="0.25">
      <c r="A1030" s="19">
        <v>41651</v>
      </c>
      <c r="B1030" s="20">
        <v>944</v>
      </c>
      <c r="C1030" s="20" t="s">
        <v>0</v>
      </c>
      <c r="D1030" s="21" t="s">
        <v>227</v>
      </c>
      <c r="E1030" s="22">
        <v>9173</v>
      </c>
      <c r="F1030" s="11">
        <v>41653</v>
      </c>
      <c r="G1030" s="22">
        <v>9173</v>
      </c>
      <c r="H1030" s="24">
        <f t="shared" si="45"/>
        <v>0</v>
      </c>
      <c r="I1030" s="9" t="s">
        <v>4</v>
      </c>
    </row>
    <row r="1031" spans="1:9" x14ac:dyDescent="0.25">
      <c r="A1031" s="19">
        <v>41652</v>
      </c>
      <c r="B1031" s="20">
        <v>997</v>
      </c>
      <c r="C1031" s="20" t="s">
        <v>0</v>
      </c>
      <c r="D1031" s="21" t="s">
        <v>227</v>
      </c>
      <c r="E1031" s="22">
        <v>6170.5</v>
      </c>
      <c r="F1031" s="23">
        <v>41652</v>
      </c>
      <c r="G1031" s="22">
        <v>6170.5</v>
      </c>
      <c r="H1031" s="24">
        <f t="shared" si="45"/>
        <v>0</v>
      </c>
      <c r="I1031" s="21" t="s">
        <v>23</v>
      </c>
    </row>
    <row r="1032" spans="1:9" x14ac:dyDescent="0.25">
      <c r="A1032" s="19">
        <v>41654</v>
      </c>
      <c r="B1032" s="20">
        <v>151</v>
      </c>
      <c r="C1032" s="20" t="s">
        <v>365</v>
      </c>
      <c r="D1032" s="21" t="s">
        <v>227</v>
      </c>
      <c r="E1032" s="22">
        <v>9043</v>
      </c>
      <c r="F1032" s="11">
        <v>41655</v>
      </c>
      <c r="G1032" s="22">
        <v>9043</v>
      </c>
      <c r="H1032" s="24">
        <f t="shared" si="45"/>
        <v>0</v>
      </c>
      <c r="I1032" s="9" t="s">
        <v>196</v>
      </c>
    </row>
    <row r="1033" spans="1:9" x14ac:dyDescent="0.25">
      <c r="A1033" s="19">
        <v>41654</v>
      </c>
      <c r="B1033" s="20">
        <v>162</v>
      </c>
      <c r="C1033" s="20" t="s">
        <v>365</v>
      </c>
      <c r="D1033" s="21" t="s">
        <v>227</v>
      </c>
      <c r="E1033" s="22">
        <v>2546.5</v>
      </c>
      <c r="F1033" s="11">
        <v>41657</v>
      </c>
      <c r="G1033" s="22">
        <v>2546.5</v>
      </c>
      <c r="H1033" s="24">
        <f t="shared" si="45"/>
        <v>0</v>
      </c>
      <c r="I1033" s="9" t="s">
        <v>20</v>
      </c>
    </row>
    <row r="1034" spans="1:9" x14ac:dyDescent="0.25">
      <c r="A1034" s="19">
        <v>41655</v>
      </c>
      <c r="B1034" s="20">
        <v>229</v>
      </c>
      <c r="C1034" s="20" t="s">
        <v>365</v>
      </c>
      <c r="D1034" s="21" t="s">
        <v>227</v>
      </c>
      <c r="E1034" s="22">
        <v>7234.5</v>
      </c>
      <c r="F1034" s="11">
        <v>41655</v>
      </c>
      <c r="G1034" s="22">
        <v>7234.5</v>
      </c>
      <c r="H1034" s="24">
        <f t="shared" si="45"/>
        <v>0</v>
      </c>
      <c r="I1034" s="9" t="s">
        <v>196</v>
      </c>
    </row>
    <row r="1035" spans="1:9" x14ac:dyDescent="0.25">
      <c r="A1035" s="19">
        <v>41656</v>
      </c>
      <c r="B1035" s="20">
        <v>301</v>
      </c>
      <c r="C1035" s="20" t="s">
        <v>365</v>
      </c>
      <c r="D1035" s="21" t="s">
        <v>227</v>
      </c>
      <c r="E1035" s="22">
        <v>15858</v>
      </c>
      <c r="F1035" s="15" t="s">
        <v>435</v>
      </c>
      <c r="G1035" s="22">
        <f>15800+58</f>
        <v>15858</v>
      </c>
      <c r="H1035" s="24">
        <f t="shared" si="45"/>
        <v>0</v>
      </c>
      <c r="I1035" s="9" t="s">
        <v>14</v>
      </c>
    </row>
    <row r="1036" spans="1:9" x14ac:dyDescent="0.25">
      <c r="A1036" s="19">
        <v>41657</v>
      </c>
      <c r="B1036" s="20">
        <v>420</v>
      </c>
      <c r="C1036" s="20" t="s">
        <v>365</v>
      </c>
      <c r="D1036" s="21" t="s">
        <v>227</v>
      </c>
      <c r="E1036" s="22">
        <v>7961.5</v>
      </c>
      <c r="F1036" s="11">
        <v>41657</v>
      </c>
      <c r="G1036" s="22">
        <v>7961.5</v>
      </c>
      <c r="H1036" s="24">
        <f t="shared" si="45"/>
        <v>0</v>
      </c>
      <c r="I1036" s="9" t="s">
        <v>30</v>
      </c>
    </row>
    <row r="1037" spans="1:9" ht="15.75" x14ac:dyDescent="0.25">
      <c r="A1037" s="19"/>
      <c r="B1037" s="20"/>
      <c r="C1037" s="20"/>
      <c r="D1037" s="21"/>
      <c r="E1037" s="22"/>
      <c r="F1037" s="103" t="s">
        <v>645</v>
      </c>
      <c r="G1037" s="104">
        <f>SUM(G1017:G1036)</f>
        <v>200280.1</v>
      </c>
      <c r="H1037" s="24"/>
      <c r="I1037" s="9"/>
    </row>
    <row r="1038" spans="1:9" x14ac:dyDescent="0.25">
      <c r="A1038" s="19"/>
      <c r="B1038" s="20"/>
      <c r="C1038" s="20"/>
      <c r="D1038" s="21"/>
      <c r="E1038" s="22"/>
      <c r="F1038" s="11"/>
      <c r="G1038" s="22"/>
      <c r="H1038" s="24"/>
      <c r="I1038" s="9"/>
    </row>
    <row r="1039" spans="1:9" x14ac:dyDescent="0.25">
      <c r="A1039" s="7">
        <v>41641</v>
      </c>
      <c r="B1039" s="8">
        <v>138</v>
      </c>
      <c r="C1039" s="8" t="s">
        <v>0</v>
      </c>
      <c r="D1039" s="9" t="s">
        <v>8</v>
      </c>
      <c r="E1039" s="10">
        <v>4491.3</v>
      </c>
      <c r="F1039" s="11">
        <v>41641</v>
      </c>
      <c r="G1039" s="12">
        <v>4491.3</v>
      </c>
      <c r="H1039" s="5">
        <f t="shared" ref="H1039:H1070" si="46">E1039-G1039</f>
        <v>0</v>
      </c>
      <c r="I1039" s="9" t="s">
        <v>7</v>
      </c>
    </row>
    <row r="1040" spans="1:9" x14ac:dyDescent="0.25">
      <c r="A1040" s="7">
        <v>41641</v>
      </c>
      <c r="B1040" s="8">
        <v>200</v>
      </c>
      <c r="C1040" s="8" t="s">
        <v>0</v>
      </c>
      <c r="D1040" s="9" t="s">
        <v>8</v>
      </c>
      <c r="E1040" s="10">
        <v>24525.5</v>
      </c>
      <c r="F1040" s="11">
        <v>41666</v>
      </c>
      <c r="G1040" s="12">
        <v>24525.5</v>
      </c>
      <c r="H1040" s="5">
        <f t="shared" si="46"/>
        <v>0</v>
      </c>
      <c r="I1040" s="9"/>
    </row>
    <row r="1041" spans="1:9" x14ac:dyDescent="0.25">
      <c r="A1041" s="19">
        <v>41642</v>
      </c>
      <c r="B1041" s="20">
        <v>290</v>
      </c>
      <c r="C1041" s="8" t="s">
        <v>0</v>
      </c>
      <c r="D1041" s="35" t="s">
        <v>8</v>
      </c>
      <c r="E1041" s="36">
        <v>5805</v>
      </c>
      <c r="F1041" s="37">
        <v>41666</v>
      </c>
      <c r="G1041" s="36">
        <v>5805</v>
      </c>
      <c r="H1041" s="38">
        <f t="shared" si="46"/>
        <v>0</v>
      </c>
      <c r="I1041" s="35"/>
    </row>
    <row r="1042" spans="1:9" x14ac:dyDescent="0.25">
      <c r="A1042" s="19">
        <v>41643</v>
      </c>
      <c r="B1042" s="20">
        <v>341</v>
      </c>
      <c r="C1042" s="20" t="s">
        <v>0</v>
      </c>
      <c r="D1042" s="21" t="s">
        <v>8</v>
      </c>
      <c r="E1042" s="22">
        <v>101639</v>
      </c>
      <c r="F1042" s="23">
        <v>41666</v>
      </c>
      <c r="G1042" s="22">
        <v>101639</v>
      </c>
      <c r="H1042" s="24">
        <f t="shared" si="46"/>
        <v>0</v>
      </c>
      <c r="I1042" s="21"/>
    </row>
    <row r="1043" spans="1:9" x14ac:dyDescent="0.25">
      <c r="A1043" s="19">
        <v>41644</v>
      </c>
      <c r="B1043" s="20">
        <v>395</v>
      </c>
      <c r="C1043" s="20" t="s">
        <v>0</v>
      </c>
      <c r="D1043" s="21" t="s">
        <v>8</v>
      </c>
      <c r="E1043" s="22">
        <v>7121</v>
      </c>
      <c r="F1043" s="23">
        <v>41666</v>
      </c>
      <c r="G1043" s="22">
        <v>7121</v>
      </c>
      <c r="H1043" s="24">
        <f t="shared" si="46"/>
        <v>0</v>
      </c>
      <c r="I1043" s="21"/>
    </row>
    <row r="1044" spans="1:9" x14ac:dyDescent="0.25">
      <c r="A1044" s="19">
        <v>41645</v>
      </c>
      <c r="B1044" s="20">
        <v>466</v>
      </c>
      <c r="C1044" s="20" t="s">
        <v>0</v>
      </c>
      <c r="D1044" s="21" t="s">
        <v>8</v>
      </c>
      <c r="E1044" s="22">
        <v>151398</v>
      </c>
      <c r="F1044" s="23">
        <v>41666</v>
      </c>
      <c r="G1044" s="22">
        <v>151398</v>
      </c>
      <c r="H1044" s="24">
        <f t="shared" si="46"/>
        <v>0</v>
      </c>
      <c r="I1044" s="21"/>
    </row>
    <row r="1045" spans="1:9" x14ac:dyDescent="0.25">
      <c r="A1045" s="19">
        <v>41647</v>
      </c>
      <c r="B1045" s="20">
        <v>628</v>
      </c>
      <c r="C1045" s="20" t="s">
        <v>0</v>
      </c>
      <c r="D1045" s="21" t="s">
        <v>8</v>
      </c>
      <c r="E1045" s="22">
        <v>40320</v>
      </c>
      <c r="F1045" s="23">
        <v>41666</v>
      </c>
      <c r="G1045" s="22">
        <v>40320</v>
      </c>
      <c r="H1045" s="24">
        <f t="shared" si="46"/>
        <v>0</v>
      </c>
      <c r="I1045" s="21" t="s">
        <v>30</v>
      </c>
    </row>
    <row r="1046" spans="1:9" x14ac:dyDescent="0.25">
      <c r="A1046" s="19">
        <v>41648</v>
      </c>
      <c r="B1046" s="20">
        <v>708</v>
      </c>
      <c r="C1046" s="20" t="s">
        <v>0</v>
      </c>
      <c r="D1046" s="21" t="s">
        <v>8</v>
      </c>
      <c r="E1046" s="22">
        <v>137516.4</v>
      </c>
      <c r="F1046" s="23">
        <v>41666</v>
      </c>
      <c r="G1046" s="22">
        <v>137516.4</v>
      </c>
      <c r="H1046" s="24">
        <f t="shared" si="46"/>
        <v>0</v>
      </c>
      <c r="I1046" s="21" t="s">
        <v>57</v>
      </c>
    </row>
    <row r="1047" spans="1:9" x14ac:dyDescent="0.25">
      <c r="A1047" s="19">
        <v>41649</v>
      </c>
      <c r="B1047" s="20">
        <v>772</v>
      </c>
      <c r="C1047" s="20" t="s">
        <v>0</v>
      </c>
      <c r="D1047" s="29" t="s">
        <v>8</v>
      </c>
      <c r="E1047" s="30">
        <v>114858</v>
      </c>
      <c r="F1047" s="31">
        <v>41666</v>
      </c>
      <c r="G1047" s="30">
        <v>114858</v>
      </c>
      <c r="H1047" s="5">
        <f t="shared" si="46"/>
        <v>0</v>
      </c>
      <c r="I1047" s="29" t="s">
        <v>57</v>
      </c>
    </row>
    <row r="1048" spans="1:9" x14ac:dyDescent="0.25">
      <c r="A1048" s="19">
        <v>41650</v>
      </c>
      <c r="B1048" s="20">
        <v>807</v>
      </c>
      <c r="C1048" s="20" t="s">
        <v>0</v>
      </c>
      <c r="D1048" s="21" t="s">
        <v>8</v>
      </c>
      <c r="E1048" s="54">
        <v>4864</v>
      </c>
      <c r="F1048" s="55">
        <v>41650</v>
      </c>
      <c r="G1048" s="54">
        <v>4864</v>
      </c>
      <c r="H1048" s="24">
        <f t="shared" si="46"/>
        <v>0</v>
      </c>
      <c r="I1048" s="21" t="s">
        <v>4</v>
      </c>
    </row>
    <row r="1049" spans="1:9" x14ac:dyDescent="0.25">
      <c r="A1049" s="19">
        <v>41650</v>
      </c>
      <c r="B1049" s="20">
        <v>877</v>
      </c>
      <c r="C1049" s="20" t="s">
        <v>0</v>
      </c>
      <c r="D1049" s="21" t="s">
        <v>8</v>
      </c>
      <c r="E1049" s="22">
        <v>2520</v>
      </c>
      <c r="F1049" s="55">
        <v>41650</v>
      </c>
      <c r="G1049" s="22">
        <v>2520</v>
      </c>
      <c r="H1049" s="24">
        <f t="shared" si="46"/>
        <v>0</v>
      </c>
      <c r="I1049" s="9" t="s">
        <v>30</v>
      </c>
    </row>
    <row r="1050" spans="1:9" x14ac:dyDescent="0.25">
      <c r="A1050" s="19">
        <v>41650</v>
      </c>
      <c r="B1050" s="20">
        <v>904</v>
      </c>
      <c r="C1050" s="20" t="s">
        <v>0</v>
      </c>
      <c r="D1050" s="21" t="s">
        <v>8</v>
      </c>
      <c r="E1050" s="22">
        <v>83912.5</v>
      </c>
      <c r="F1050" s="11">
        <v>41666</v>
      </c>
      <c r="G1050" s="22">
        <v>83912.5</v>
      </c>
      <c r="H1050" s="24">
        <f t="shared" si="46"/>
        <v>0</v>
      </c>
      <c r="I1050" s="9" t="s">
        <v>30</v>
      </c>
    </row>
    <row r="1051" spans="1:9" x14ac:dyDescent="0.25">
      <c r="A1051" s="19">
        <v>41652</v>
      </c>
      <c r="B1051" s="20">
        <v>980</v>
      </c>
      <c r="C1051" s="20" t="s">
        <v>0</v>
      </c>
      <c r="D1051" s="21" t="s">
        <v>8</v>
      </c>
      <c r="E1051" s="22">
        <v>57679.199999999997</v>
      </c>
      <c r="F1051" s="26">
        <v>41710</v>
      </c>
      <c r="G1051" s="28">
        <v>57679.199999999997</v>
      </c>
      <c r="H1051" s="24">
        <f t="shared" si="46"/>
        <v>0</v>
      </c>
      <c r="I1051" s="21"/>
    </row>
    <row r="1052" spans="1:9" x14ac:dyDescent="0.25">
      <c r="A1052" s="19">
        <v>41653</v>
      </c>
      <c r="B1052" s="20">
        <v>93</v>
      </c>
      <c r="C1052" s="20" t="s">
        <v>365</v>
      </c>
      <c r="D1052" s="21" t="s">
        <v>8</v>
      </c>
      <c r="E1052" s="22">
        <v>110213</v>
      </c>
      <c r="F1052" s="26">
        <v>41710</v>
      </c>
      <c r="G1052" s="28">
        <v>110213</v>
      </c>
      <c r="H1052" s="24">
        <f t="shared" si="46"/>
        <v>0</v>
      </c>
      <c r="I1052" s="21"/>
    </row>
    <row r="1053" spans="1:9" x14ac:dyDescent="0.25">
      <c r="A1053" s="19">
        <v>41655</v>
      </c>
      <c r="B1053" s="20">
        <v>212</v>
      </c>
      <c r="C1053" s="20" t="s">
        <v>365</v>
      </c>
      <c r="D1053" s="21" t="s">
        <v>8</v>
      </c>
      <c r="E1053" s="22">
        <v>55399.5</v>
      </c>
      <c r="F1053" s="16">
        <v>41710</v>
      </c>
      <c r="G1053" s="28">
        <v>55399.5</v>
      </c>
      <c r="H1053" s="24">
        <f t="shared" si="46"/>
        <v>0</v>
      </c>
      <c r="I1053" s="9"/>
    </row>
    <row r="1054" spans="1:9" x14ac:dyDescent="0.25">
      <c r="A1054" s="19">
        <v>41656</v>
      </c>
      <c r="B1054" s="20">
        <v>275</v>
      </c>
      <c r="C1054" s="20" t="s">
        <v>365</v>
      </c>
      <c r="D1054" s="21" t="s">
        <v>8</v>
      </c>
      <c r="E1054" s="22">
        <v>183387.5</v>
      </c>
      <c r="F1054" s="16">
        <v>41710</v>
      </c>
      <c r="G1054" s="28">
        <v>183387.5</v>
      </c>
      <c r="H1054" s="24">
        <f t="shared" si="46"/>
        <v>0</v>
      </c>
      <c r="I1054" s="9"/>
    </row>
    <row r="1055" spans="1:9" x14ac:dyDescent="0.25">
      <c r="A1055" s="19">
        <v>41659</v>
      </c>
      <c r="B1055" s="20">
        <v>496</v>
      </c>
      <c r="C1055" s="20" t="s">
        <v>365</v>
      </c>
      <c r="D1055" s="21" t="s">
        <v>8</v>
      </c>
      <c r="E1055" s="22">
        <v>120163.51</v>
      </c>
      <c r="F1055" s="67">
        <v>41710</v>
      </c>
      <c r="G1055" s="68">
        <v>120163.51</v>
      </c>
      <c r="H1055" s="24">
        <f t="shared" si="46"/>
        <v>0</v>
      </c>
      <c r="I1055" s="9"/>
    </row>
    <row r="1056" spans="1:9" x14ac:dyDescent="0.25">
      <c r="A1056" s="19">
        <v>41659</v>
      </c>
      <c r="B1056" s="20">
        <v>584</v>
      </c>
      <c r="C1056" s="20" t="s">
        <v>365</v>
      </c>
      <c r="D1056" s="21" t="s">
        <v>8</v>
      </c>
      <c r="E1056" s="22">
        <v>8277.4</v>
      </c>
      <c r="F1056" s="16">
        <v>41710</v>
      </c>
      <c r="G1056" s="28">
        <v>8277.4</v>
      </c>
      <c r="H1056" s="24">
        <f t="shared" si="46"/>
        <v>0</v>
      </c>
      <c r="I1056" s="9" t="s">
        <v>14</v>
      </c>
    </row>
    <row r="1057" spans="1:9" x14ac:dyDescent="0.25">
      <c r="A1057" s="19">
        <v>41660</v>
      </c>
      <c r="B1057" s="20">
        <v>626</v>
      </c>
      <c r="C1057" s="20" t="s">
        <v>365</v>
      </c>
      <c r="D1057" s="21" t="s">
        <v>8</v>
      </c>
      <c r="E1057" s="22">
        <v>10588</v>
      </c>
      <c r="F1057" s="16">
        <v>41710</v>
      </c>
      <c r="G1057" s="28">
        <v>10588</v>
      </c>
      <c r="H1057" s="24">
        <f t="shared" si="46"/>
        <v>0</v>
      </c>
      <c r="I1057" s="9" t="s">
        <v>57</v>
      </c>
    </row>
    <row r="1058" spans="1:9" x14ac:dyDescent="0.25">
      <c r="A1058" s="19">
        <v>41661</v>
      </c>
      <c r="B1058" s="20">
        <v>658</v>
      </c>
      <c r="C1058" s="20" t="s">
        <v>365</v>
      </c>
      <c r="D1058" s="21" t="s">
        <v>8</v>
      </c>
      <c r="E1058" s="22">
        <v>54231</v>
      </c>
      <c r="F1058" s="27" t="s">
        <v>496</v>
      </c>
      <c r="G1058" s="28">
        <v>54231</v>
      </c>
      <c r="H1058" s="24">
        <f t="shared" si="46"/>
        <v>0</v>
      </c>
      <c r="I1058" s="21"/>
    </row>
    <row r="1059" spans="1:9" x14ac:dyDescent="0.25">
      <c r="A1059" s="19">
        <v>41662</v>
      </c>
      <c r="B1059" s="20">
        <v>740</v>
      </c>
      <c r="C1059" s="20" t="s">
        <v>365</v>
      </c>
      <c r="D1059" s="21" t="s">
        <v>8</v>
      </c>
      <c r="E1059" s="22">
        <v>77405</v>
      </c>
      <c r="F1059" s="79">
        <v>41710</v>
      </c>
      <c r="G1059" s="28">
        <v>77405</v>
      </c>
      <c r="H1059" s="24">
        <f t="shared" si="46"/>
        <v>0</v>
      </c>
      <c r="I1059" s="35" t="s">
        <v>30</v>
      </c>
    </row>
    <row r="1060" spans="1:9" x14ac:dyDescent="0.25">
      <c r="A1060" s="19">
        <v>41663</v>
      </c>
      <c r="B1060" s="20">
        <v>832</v>
      </c>
      <c r="C1060" s="20" t="s">
        <v>365</v>
      </c>
      <c r="D1060" s="21" t="s">
        <v>8</v>
      </c>
      <c r="E1060" s="22">
        <v>216459.81</v>
      </c>
      <c r="F1060" s="16">
        <v>41710</v>
      </c>
      <c r="G1060" s="28">
        <v>216459.81</v>
      </c>
      <c r="H1060" s="24">
        <f t="shared" si="46"/>
        <v>0</v>
      </c>
      <c r="I1060" s="9"/>
    </row>
    <row r="1061" spans="1:9" x14ac:dyDescent="0.25">
      <c r="A1061" s="19">
        <v>41664</v>
      </c>
      <c r="B1061" s="20">
        <v>916</v>
      </c>
      <c r="C1061" s="20" t="s">
        <v>365</v>
      </c>
      <c r="D1061" s="21" t="s">
        <v>8</v>
      </c>
      <c r="E1061" s="22">
        <v>12362</v>
      </c>
      <c r="F1061" s="16">
        <v>41710</v>
      </c>
      <c r="G1061" s="28">
        <v>12362</v>
      </c>
      <c r="H1061" s="24">
        <f t="shared" si="46"/>
        <v>0</v>
      </c>
      <c r="I1061" s="9" t="s">
        <v>23</v>
      </c>
    </row>
    <row r="1062" spans="1:9" x14ac:dyDescent="0.25">
      <c r="A1062" s="19">
        <v>41664</v>
      </c>
      <c r="B1062" s="20">
        <v>933</v>
      </c>
      <c r="C1062" s="20" t="s">
        <v>365</v>
      </c>
      <c r="D1062" s="21" t="s">
        <v>8</v>
      </c>
      <c r="E1062" s="22">
        <v>107378.46</v>
      </c>
      <c r="F1062" s="16">
        <v>41710</v>
      </c>
      <c r="G1062" s="28">
        <v>107378.46</v>
      </c>
      <c r="H1062" s="24">
        <f t="shared" si="46"/>
        <v>0</v>
      </c>
      <c r="I1062" s="9" t="s">
        <v>30</v>
      </c>
    </row>
    <row r="1063" spans="1:9" x14ac:dyDescent="0.25">
      <c r="A1063" s="19">
        <v>41665</v>
      </c>
      <c r="B1063" s="20">
        <v>37</v>
      </c>
      <c r="C1063" s="20" t="s">
        <v>563</v>
      </c>
      <c r="D1063" s="21" t="s">
        <v>8</v>
      </c>
      <c r="E1063" s="22">
        <v>1353.6</v>
      </c>
      <c r="F1063" s="23">
        <v>41666</v>
      </c>
      <c r="G1063" s="22">
        <v>1353.6</v>
      </c>
      <c r="H1063" s="24">
        <f t="shared" si="46"/>
        <v>0</v>
      </c>
      <c r="I1063" s="9" t="s">
        <v>14</v>
      </c>
    </row>
    <row r="1064" spans="1:9" x14ac:dyDescent="0.25">
      <c r="A1064" s="19">
        <v>41667</v>
      </c>
      <c r="B1064" s="20">
        <v>126</v>
      </c>
      <c r="C1064" s="20" t="s">
        <v>563</v>
      </c>
      <c r="D1064" s="21" t="s">
        <v>8</v>
      </c>
      <c r="E1064" s="22">
        <v>25468.5</v>
      </c>
      <c r="F1064" s="84">
        <v>41710</v>
      </c>
      <c r="G1064" s="28">
        <v>25468.5</v>
      </c>
      <c r="H1064" s="24">
        <f t="shared" si="46"/>
        <v>0</v>
      </c>
      <c r="I1064" s="9" t="s">
        <v>57</v>
      </c>
    </row>
    <row r="1065" spans="1:9" x14ac:dyDescent="0.25">
      <c r="A1065" s="19">
        <v>41667</v>
      </c>
      <c r="B1065" s="20">
        <v>175</v>
      </c>
      <c r="C1065" s="20" t="s">
        <v>563</v>
      </c>
      <c r="D1065" s="21" t="s">
        <v>8</v>
      </c>
      <c r="E1065" s="22">
        <v>67723</v>
      </c>
      <c r="F1065" s="16">
        <v>41710</v>
      </c>
      <c r="G1065" s="28">
        <v>67723</v>
      </c>
      <c r="H1065" s="24">
        <f t="shared" si="46"/>
        <v>0</v>
      </c>
      <c r="I1065" s="9" t="s">
        <v>57</v>
      </c>
    </row>
    <row r="1066" spans="1:9" x14ac:dyDescent="0.25">
      <c r="A1066" s="19">
        <v>41668</v>
      </c>
      <c r="B1066" s="20">
        <v>201</v>
      </c>
      <c r="C1066" s="20" t="s">
        <v>563</v>
      </c>
      <c r="D1066" s="21" t="s">
        <v>8</v>
      </c>
      <c r="E1066" s="22">
        <v>1899</v>
      </c>
      <c r="F1066" s="11">
        <v>41668</v>
      </c>
      <c r="G1066" s="22">
        <v>1899</v>
      </c>
      <c r="H1066" s="24">
        <f t="shared" si="46"/>
        <v>0</v>
      </c>
      <c r="I1066" s="9" t="s">
        <v>23</v>
      </c>
    </row>
    <row r="1067" spans="1:9" x14ac:dyDescent="0.25">
      <c r="A1067" s="19">
        <v>41668</v>
      </c>
      <c r="B1067" s="20">
        <v>259</v>
      </c>
      <c r="C1067" s="20" t="s">
        <v>563</v>
      </c>
      <c r="D1067" s="21" t="s">
        <v>8</v>
      </c>
      <c r="E1067" s="22">
        <v>154278</v>
      </c>
      <c r="F1067" s="16">
        <v>41710</v>
      </c>
      <c r="G1067" s="28">
        <v>154278</v>
      </c>
      <c r="H1067" s="24">
        <f t="shared" si="46"/>
        <v>0</v>
      </c>
      <c r="I1067" s="9"/>
    </row>
    <row r="1068" spans="1:9" x14ac:dyDescent="0.25">
      <c r="A1068" s="19">
        <v>41669</v>
      </c>
      <c r="B1068" s="20">
        <v>323</v>
      </c>
      <c r="C1068" s="20" t="s">
        <v>563</v>
      </c>
      <c r="D1068" s="21" t="s">
        <v>8</v>
      </c>
      <c r="E1068" s="22">
        <v>11698</v>
      </c>
      <c r="F1068" s="16">
        <v>41710</v>
      </c>
      <c r="G1068" s="28">
        <v>11698</v>
      </c>
      <c r="H1068" s="24">
        <f t="shared" si="46"/>
        <v>0</v>
      </c>
      <c r="I1068" s="9" t="s">
        <v>7</v>
      </c>
    </row>
    <row r="1069" spans="1:9" x14ac:dyDescent="0.25">
      <c r="A1069" s="19">
        <v>41669</v>
      </c>
      <c r="B1069" s="20">
        <v>336</v>
      </c>
      <c r="C1069" s="20" t="s">
        <v>563</v>
      </c>
      <c r="D1069" s="21" t="s">
        <v>8</v>
      </c>
      <c r="E1069" s="22">
        <v>5619</v>
      </c>
      <c r="F1069" s="16">
        <v>41710</v>
      </c>
      <c r="G1069" s="28">
        <v>5619</v>
      </c>
      <c r="H1069" s="24">
        <f t="shared" si="46"/>
        <v>0</v>
      </c>
      <c r="I1069" s="9"/>
    </row>
    <row r="1070" spans="1:9" x14ac:dyDescent="0.25">
      <c r="A1070" s="19">
        <v>41670</v>
      </c>
      <c r="B1070" s="20">
        <v>400</v>
      </c>
      <c r="C1070" s="62" t="s">
        <v>563</v>
      </c>
      <c r="D1070" s="21" t="s">
        <v>8</v>
      </c>
      <c r="E1070" s="22">
        <v>252691.74</v>
      </c>
      <c r="F1070" s="16">
        <v>41710</v>
      </c>
      <c r="G1070" s="28">
        <v>252691.74</v>
      </c>
      <c r="H1070" s="24">
        <f t="shared" si="46"/>
        <v>0</v>
      </c>
      <c r="I1070" s="9"/>
    </row>
    <row r="1071" spans="1:9" ht="15.75" x14ac:dyDescent="0.25">
      <c r="A1071" s="19"/>
      <c r="B1071" s="20"/>
      <c r="C1071" s="62"/>
      <c r="D1071" s="21"/>
      <c r="E1071" s="22"/>
      <c r="F1071" s="103" t="s">
        <v>645</v>
      </c>
      <c r="G1071" s="104">
        <f>SUM(G1039:G1070)</f>
        <v>2213245.92</v>
      </c>
      <c r="H1071" s="24"/>
      <c r="I1071" s="9"/>
    </row>
    <row r="1072" spans="1:9" x14ac:dyDescent="0.25">
      <c r="A1072" s="19"/>
      <c r="B1072" s="20"/>
      <c r="C1072" s="62"/>
      <c r="D1072" s="21"/>
      <c r="E1072" s="22"/>
      <c r="F1072" s="16"/>
      <c r="G1072" s="28"/>
      <c r="H1072" s="24"/>
      <c r="I1072" s="9"/>
    </row>
    <row r="1073" spans="1:9" x14ac:dyDescent="0.25">
      <c r="A1073" s="19">
        <v>41665</v>
      </c>
      <c r="B1073" s="20">
        <v>24</v>
      </c>
      <c r="C1073" s="20" t="s">
        <v>563</v>
      </c>
      <c r="D1073" s="21" t="s">
        <v>566</v>
      </c>
      <c r="E1073" s="22">
        <v>1080</v>
      </c>
      <c r="F1073" s="11">
        <v>41665</v>
      </c>
      <c r="G1073" s="22">
        <v>1080</v>
      </c>
      <c r="H1073" s="24">
        <f>E1073-G1073</f>
        <v>0</v>
      </c>
      <c r="I1073" s="9"/>
    </row>
    <row r="1074" spans="1:9" x14ac:dyDescent="0.25">
      <c r="A1074" s="19"/>
      <c r="B1074" s="20"/>
      <c r="C1074" s="20"/>
      <c r="D1074" s="21"/>
      <c r="E1074" s="22"/>
      <c r="F1074" s="11"/>
      <c r="G1074" s="22"/>
      <c r="H1074" s="24"/>
      <c r="I1074" s="9"/>
    </row>
    <row r="1075" spans="1:9" x14ac:dyDescent="0.25">
      <c r="A1075" s="19">
        <v>41652</v>
      </c>
      <c r="B1075" s="20">
        <v>55</v>
      </c>
      <c r="C1075" s="20" t="s">
        <v>365</v>
      </c>
      <c r="D1075" s="21" t="s">
        <v>385</v>
      </c>
      <c r="E1075" s="22">
        <v>490</v>
      </c>
      <c r="F1075" s="23">
        <v>41652</v>
      </c>
      <c r="G1075" s="22">
        <v>490</v>
      </c>
      <c r="H1075" s="24">
        <f>E1075-G1075</f>
        <v>0</v>
      </c>
      <c r="I1075" s="21"/>
    </row>
    <row r="1076" spans="1:9" x14ac:dyDescent="0.25">
      <c r="A1076" s="19">
        <v>41668</v>
      </c>
      <c r="B1076" s="20">
        <v>270</v>
      </c>
      <c r="C1076" s="20" t="s">
        <v>563</v>
      </c>
      <c r="D1076" s="21" t="s">
        <v>611</v>
      </c>
      <c r="E1076" s="22">
        <v>597</v>
      </c>
      <c r="F1076" s="11">
        <v>41668</v>
      </c>
      <c r="G1076" s="22">
        <v>597</v>
      </c>
      <c r="H1076" s="24">
        <f>E1076-G1076</f>
        <v>0</v>
      </c>
      <c r="I1076" s="9"/>
    </row>
    <row r="1077" spans="1:9" x14ac:dyDescent="0.25">
      <c r="A1077" s="19">
        <v>41666</v>
      </c>
      <c r="B1077" s="20">
        <v>47</v>
      </c>
      <c r="C1077" s="20" t="s">
        <v>563</v>
      </c>
      <c r="D1077" s="21" t="s">
        <v>569</v>
      </c>
      <c r="E1077" s="56">
        <v>320</v>
      </c>
      <c r="F1077" s="11">
        <v>41666</v>
      </c>
      <c r="G1077" s="22">
        <v>320</v>
      </c>
      <c r="H1077" s="24">
        <f>E1077-G1077</f>
        <v>0</v>
      </c>
      <c r="I1077" s="9"/>
    </row>
    <row r="1078" spans="1:9" x14ac:dyDescent="0.25">
      <c r="A1078" s="19"/>
      <c r="B1078" s="20"/>
      <c r="C1078" s="20"/>
      <c r="D1078" s="21"/>
      <c r="E1078" s="56"/>
      <c r="F1078" s="11"/>
      <c r="G1078" s="22"/>
      <c r="H1078" s="24"/>
      <c r="I1078" s="9"/>
    </row>
    <row r="1079" spans="1:9" x14ac:dyDescent="0.25">
      <c r="A1079" s="19">
        <v>41644</v>
      </c>
      <c r="B1079" s="20">
        <v>393</v>
      </c>
      <c r="C1079" s="20" t="s">
        <v>0</v>
      </c>
      <c r="D1079" s="21" t="s">
        <v>177</v>
      </c>
      <c r="E1079" s="22">
        <v>1524.5</v>
      </c>
      <c r="F1079" s="23">
        <v>41644</v>
      </c>
      <c r="G1079" s="22">
        <v>1524.5</v>
      </c>
      <c r="H1079" s="24">
        <f>E1079-G1079</f>
        <v>0</v>
      </c>
      <c r="I1079" s="21" t="s">
        <v>7</v>
      </c>
    </row>
    <row r="1080" spans="1:9" x14ac:dyDescent="0.25">
      <c r="A1080" s="19"/>
      <c r="B1080" s="20"/>
      <c r="C1080" s="20"/>
      <c r="D1080" s="21"/>
      <c r="E1080" s="22"/>
      <c r="F1080" s="23"/>
      <c r="G1080" s="22"/>
      <c r="H1080" s="24"/>
      <c r="I1080" s="21"/>
    </row>
    <row r="1081" spans="1:9" x14ac:dyDescent="0.25">
      <c r="A1081" s="19">
        <v>41642</v>
      </c>
      <c r="B1081" s="20">
        <v>225</v>
      </c>
      <c r="C1081" s="8" t="s">
        <v>0</v>
      </c>
      <c r="D1081" s="21" t="s">
        <v>90</v>
      </c>
      <c r="E1081" s="22">
        <v>24494</v>
      </c>
      <c r="F1081" s="23">
        <v>41642</v>
      </c>
      <c r="G1081" s="22">
        <v>24494</v>
      </c>
      <c r="H1081" s="24">
        <f>E1081-G1081</f>
        <v>0</v>
      </c>
      <c r="I1081" s="21" t="s">
        <v>20</v>
      </c>
    </row>
    <row r="1082" spans="1:9" x14ac:dyDescent="0.25">
      <c r="A1082" s="19">
        <v>41643</v>
      </c>
      <c r="B1082" s="20">
        <v>318</v>
      </c>
      <c r="C1082" s="20" t="s">
        <v>0</v>
      </c>
      <c r="D1082" s="21" t="s">
        <v>90</v>
      </c>
      <c r="E1082" s="22">
        <v>21528</v>
      </c>
      <c r="F1082" s="23">
        <v>41644</v>
      </c>
      <c r="G1082" s="22">
        <v>21528</v>
      </c>
      <c r="H1082" s="24">
        <f>E1082-G1082</f>
        <v>0</v>
      </c>
      <c r="I1082" s="21" t="s">
        <v>20</v>
      </c>
    </row>
    <row r="1083" spans="1:9" x14ac:dyDescent="0.25">
      <c r="A1083" s="19">
        <v>41660</v>
      </c>
      <c r="B1083" s="20">
        <v>639</v>
      </c>
      <c r="C1083" s="20" t="s">
        <v>365</v>
      </c>
      <c r="D1083" s="21" t="s">
        <v>90</v>
      </c>
      <c r="E1083" s="22">
        <v>15510.5</v>
      </c>
      <c r="F1083" s="11">
        <v>41663</v>
      </c>
      <c r="G1083" s="22">
        <v>15510.5</v>
      </c>
      <c r="H1083" s="24">
        <f>E1083-G1083</f>
        <v>0</v>
      </c>
      <c r="I1083" s="9" t="s">
        <v>20</v>
      </c>
    </row>
    <row r="1084" spans="1:9" x14ac:dyDescent="0.25">
      <c r="A1084" s="19">
        <v>41660</v>
      </c>
      <c r="B1084" s="20">
        <v>640</v>
      </c>
      <c r="C1084" s="20" t="s">
        <v>365</v>
      </c>
      <c r="D1084" s="21" t="s">
        <v>90</v>
      </c>
      <c r="E1084" s="22">
        <v>2497</v>
      </c>
      <c r="F1084" s="11">
        <v>41663</v>
      </c>
      <c r="G1084" s="22">
        <v>2497</v>
      </c>
      <c r="H1084" s="24">
        <f>E1084-G1084</f>
        <v>0</v>
      </c>
      <c r="I1084" s="9" t="s">
        <v>20</v>
      </c>
    </row>
    <row r="1085" spans="1:9" x14ac:dyDescent="0.25">
      <c r="A1085" s="19">
        <v>41668</v>
      </c>
      <c r="B1085" s="20">
        <v>209</v>
      </c>
      <c r="C1085" s="20" t="s">
        <v>563</v>
      </c>
      <c r="D1085" s="21" t="s">
        <v>90</v>
      </c>
      <c r="E1085" s="22">
        <v>19883.5</v>
      </c>
      <c r="F1085" s="11">
        <v>41668</v>
      </c>
      <c r="G1085" s="22">
        <v>19883.5</v>
      </c>
      <c r="H1085" s="24">
        <f>E1085-G1085</f>
        <v>0</v>
      </c>
      <c r="I1085" s="9" t="s">
        <v>20</v>
      </c>
    </row>
    <row r="1086" spans="1:9" ht="15.75" x14ac:dyDescent="0.25">
      <c r="A1086" s="19"/>
      <c r="B1086" s="20"/>
      <c r="C1086" s="20"/>
      <c r="D1086" s="21"/>
      <c r="E1086" s="22"/>
      <c r="F1086" s="103" t="s">
        <v>645</v>
      </c>
      <c r="G1086" s="104">
        <f>SUM(G1081:G1085)</f>
        <v>83913</v>
      </c>
      <c r="H1086" s="24"/>
      <c r="I1086" s="9"/>
    </row>
    <row r="1087" spans="1:9" x14ac:dyDescent="0.25">
      <c r="A1087" s="19"/>
      <c r="B1087" s="20"/>
      <c r="C1087" s="20"/>
      <c r="D1087" s="21"/>
      <c r="E1087" s="22"/>
      <c r="F1087" s="11"/>
      <c r="G1087" s="22"/>
      <c r="H1087" s="24"/>
      <c r="I1087" s="9"/>
    </row>
    <row r="1088" spans="1:9" x14ac:dyDescent="0.25">
      <c r="A1088" s="19">
        <v>41642</v>
      </c>
      <c r="B1088" s="20">
        <v>278</v>
      </c>
      <c r="C1088" s="8" t="s">
        <v>0</v>
      </c>
      <c r="D1088" s="39" t="s">
        <v>119</v>
      </c>
      <c r="E1088" s="34">
        <v>0</v>
      </c>
      <c r="F1088" s="40" t="s">
        <v>120</v>
      </c>
      <c r="G1088" s="22"/>
      <c r="H1088" s="24">
        <f t="shared" ref="H1088:H1110" si="47">E1088-G1088</f>
        <v>0</v>
      </c>
      <c r="I1088" s="35" t="s">
        <v>30</v>
      </c>
    </row>
    <row r="1089" spans="1:9" x14ac:dyDescent="0.25">
      <c r="A1089" s="19">
        <v>41642</v>
      </c>
      <c r="B1089" s="20">
        <v>279</v>
      </c>
      <c r="C1089" s="8" t="s">
        <v>0</v>
      </c>
      <c r="D1089" s="39" t="s">
        <v>119</v>
      </c>
      <c r="E1089" s="34">
        <v>0</v>
      </c>
      <c r="F1089" s="40" t="s">
        <v>120</v>
      </c>
      <c r="G1089" s="22"/>
      <c r="H1089" s="24">
        <f t="shared" si="47"/>
        <v>0</v>
      </c>
      <c r="I1089" s="35" t="s">
        <v>30</v>
      </c>
    </row>
    <row r="1090" spans="1:9" x14ac:dyDescent="0.25">
      <c r="A1090" s="19">
        <v>41645</v>
      </c>
      <c r="B1090" s="20">
        <v>458</v>
      </c>
      <c r="C1090" s="20" t="s">
        <v>0</v>
      </c>
      <c r="D1090" s="21" t="s">
        <v>119</v>
      </c>
      <c r="E1090" s="22">
        <v>6044.5</v>
      </c>
      <c r="F1090" s="23">
        <v>41652</v>
      </c>
      <c r="G1090" s="22">
        <v>6044.5</v>
      </c>
      <c r="H1090" s="24">
        <f t="shared" si="47"/>
        <v>0</v>
      </c>
      <c r="I1090" s="21" t="s">
        <v>14</v>
      </c>
    </row>
    <row r="1091" spans="1:9" x14ac:dyDescent="0.25">
      <c r="A1091" s="19">
        <v>41647</v>
      </c>
      <c r="B1091" s="20">
        <v>638</v>
      </c>
      <c r="C1091" s="20" t="s">
        <v>0</v>
      </c>
      <c r="D1091" s="21" t="s">
        <v>119</v>
      </c>
      <c r="E1091" s="22">
        <v>5038</v>
      </c>
      <c r="F1091" s="23">
        <v>41652</v>
      </c>
      <c r="G1091" s="22">
        <v>5038</v>
      </c>
      <c r="H1091" s="24">
        <f t="shared" si="47"/>
        <v>0</v>
      </c>
      <c r="I1091" s="21" t="s">
        <v>57</v>
      </c>
    </row>
    <row r="1092" spans="1:9" x14ac:dyDescent="0.25">
      <c r="A1092" s="19">
        <v>41650</v>
      </c>
      <c r="B1092" s="20">
        <v>862</v>
      </c>
      <c r="C1092" s="20" t="s">
        <v>0</v>
      </c>
      <c r="D1092" s="21" t="s">
        <v>119</v>
      </c>
      <c r="E1092" s="22">
        <v>6105.5</v>
      </c>
      <c r="F1092" s="11">
        <v>41652</v>
      </c>
      <c r="G1092" s="22">
        <v>6105.5</v>
      </c>
      <c r="H1092" s="24">
        <f t="shared" si="47"/>
        <v>0</v>
      </c>
      <c r="I1092" s="9" t="s">
        <v>14</v>
      </c>
    </row>
    <row r="1093" spans="1:9" x14ac:dyDescent="0.25">
      <c r="A1093" s="19">
        <v>41651</v>
      </c>
      <c r="B1093" s="20">
        <v>942</v>
      </c>
      <c r="C1093" s="20" t="s">
        <v>0</v>
      </c>
      <c r="D1093" s="21" t="s">
        <v>119</v>
      </c>
      <c r="E1093" s="22">
        <v>6206.5</v>
      </c>
      <c r="F1093" s="11">
        <v>41652</v>
      </c>
      <c r="G1093" s="22">
        <v>6206.5</v>
      </c>
      <c r="H1093" s="24">
        <f t="shared" si="47"/>
        <v>0</v>
      </c>
      <c r="I1093" s="9" t="s">
        <v>14</v>
      </c>
    </row>
    <row r="1094" spans="1:9" x14ac:dyDescent="0.25">
      <c r="A1094" s="19">
        <v>41652</v>
      </c>
      <c r="B1094" s="20">
        <v>6</v>
      </c>
      <c r="C1094" s="20" t="s">
        <v>365</v>
      </c>
      <c r="D1094" s="21" t="s">
        <v>119</v>
      </c>
      <c r="E1094" s="22">
        <v>2932</v>
      </c>
      <c r="F1094" s="23">
        <v>41652</v>
      </c>
      <c r="G1094" s="22">
        <v>2932</v>
      </c>
      <c r="H1094" s="24">
        <f t="shared" si="47"/>
        <v>0</v>
      </c>
      <c r="I1094" s="21" t="s">
        <v>14</v>
      </c>
    </row>
    <row r="1095" spans="1:9" x14ac:dyDescent="0.25">
      <c r="A1095" s="19">
        <v>41654</v>
      </c>
      <c r="B1095" s="20">
        <v>149</v>
      </c>
      <c r="C1095" s="20" t="s">
        <v>365</v>
      </c>
      <c r="D1095" s="21" t="s">
        <v>119</v>
      </c>
      <c r="E1095" s="22">
        <v>4289.5</v>
      </c>
      <c r="F1095" s="11">
        <v>41660</v>
      </c>
      <c r="G1095" s="22">
        <v>4289.5</v>
      </c>
      <c r="H1095" s="24">
        <f t="shared" si="47"/>
        <v>0</v>
      </c>
      <c r="I1095" s="9" t="s">
        <v>14</v>
      </c>
    </row>
    <row r="1096" spans="1:9" x14ac:dyDescent="0.25">
      <c r="A1096" s="19">
        <v>41656</v>
      </c>
      <c r="B1096" s="20">
        <v>321</v>
      </c>
      <c r="C1096" s="20" t="s">
        <v>365</v>
      </c>
      <c r="D1096" s="21" t="s">
        <v>119</v>
      </c>
      <c r="E1096" s="22">
        <v>4104</v>
      </c>
      <c r="F1096" s="11">
        <v>41660</v>
      </c>
      <c r="G1096" s="22">
        <v>4104</v>
      </c>
      <c r="H1096" s="24">
        <f t="shared" si="47"/>
        <v>0</v>
      </c>
      <c r="I1096" s="9" t="s">
        <v>14</v>
      </c>
    </row>
    <row r="1097" spans="1:9" x14ac:dyDescent="0.25">
      <c r="A1097" s="19">
        <v>41657</v>
      </c>
      <c r="B1097" s="20">
        <v>416</v>
      </c>
      <c r="C1097" s="20" t="s">
        <v>365</v>
      </c>
      <c r="D1097" s="21" t="s">
        <v>119</v>
      </c>
      <c r="E1097" s="22">
        <v>5163.2</v>
      </c>
      <c r="F1097" s="11">
        <v>41660</v>
      </c>
      <c r="G1097" s="22">
        <v>5163.2</v>
      </c>
      <c r="H1097" s="24">
        <f t="shared" si="47"/>
        <v>0</v>
      </c>
      <c r="I1097" s="9" t="s">
        <v>30</v>
      </c>
    </row>
    <row r="1098" spans="1:9" x14ac:dyDescent="0.25">
      <c r="A1098" s="19">
        <v>41658</v>
      </c>
      <c r="B1098" s="20">
        <v>468</v>
      </c>
      <c r="C1098" s="20" t="s">
        <v>365</v>
      </c>
      <c r="D1098" s="21" t="s">
        <v>119</v>
      </c>
      <c r="E1098" s="22">
        <v>7767.5</v>
      </c>
      <c r="F1098" s="11">
        <v>41660</v>
      </c>
      <c r="G1098" s="22">
        <v>7767.5</v>
      </c>
      <c r="H1098" s="24">
        <f t="shared" si="47"/>
        <v>0</v>
      </c>
      <c r="I1098" s="9" t="s">
        <v>14</v>
      </c>
    </row>
    <row r="1099" spans="1:9" x14ac:dyDescent="0.25">
      <c r="A1099" s="19">
        <v>41659</v>
      </c>
      <c r="B1099" s="20">
        <v>536</v>
      </c>
      <c r="C1099" s="20" t="s">
        <v>365</v>
      </c>
      <c r="D1099" s="21" t="s">
        <v>119</v>
      </c>
      <c r="E1099" s="22">
        <v>2993.5</v>
      </c>
      <c r="F1099" s="11">
        <v>41660</v>
      </c>
      <c r="G1099" s="22">
        <v>2993.5</v>
      </c>
      <c r="H1099" s="24">
        <f t="shared" si="47"/>
        <v>0</v>
      </c>
      <c r="I1099" s="9" t="s">
        <v>14</v>
      </c>
    </row>
    <row r="1100" spans="1:9" x14ac:dyDescent="0.25">
      <c r="A1100" s="19">
        <v>41661</v>
      </c>
      <c r="B1100" s="20">
        <v>692</v>
      </c>
      <c r="C1100" s="20" t="s">
        <v>365</v>
      </c>
      <c r="D1100" s="21" t="s">
        <v>119</v>
      </c>
      <c r="E1100" s="22">
        <v>4906</v>
      </c>
      <c r="F1100" s="23">
        <v>41666</v>
      </c>
      <c r="G1100" s="22">
        <v>4906</v>
      </c>
      <c r="H1100" s="24">
        <f t="shared" si="47"/>
        <v>0</v>
      </c>
      <c r="I1100" s="21" t="s">
        <v>14</v>
      </c>
    </row>
    <row r="1101" spans="1:9" x14ac:dyDescent="0.25">
      <c r="A1101" s="19">
        <v>41662</v>
      </c>
      <c r="B1101" s="20">
        <v>787</v>
      </c>
      <c r="C1101" s="20" t="s">
        <v>365</v>
      </c>
      <c r="D1101" s="21" t="s">
        <v>119</v>
      </c>
      <c r="E1101" s="22">
        <v>6568.5</v>
      </c>
      <c r="F1101" s="37">
        <v>41666</v>
      </c>
      <c r="G1101" s="22">
        <v>6568.5</v>
      </c>
      <c r="H1101" s="24">
        <f t="shared" si="47"/>
        <v>0</v>
      </c>
      <c r="I1101" s="35" t="s">
        <v>14</v>
      </c>
    </row>
    <row r="1102" spans="1:9" x14ac:dyDescent="0.25">
      <c r="A1102" s="19">
        <v>41663</v>
      </c>
      <c r="B1102" s="20">
        <v>839</v>
      </c>
      <c r="C1102" s="20" t="s">
        <v>365</v>
      </c>
      <c r="D1102" s="21" t="s">
        <v>119</v>
      </c>
      <c r="E1102" s="22">
        <v>6398</v>
      </c>
      <c r="F1102" s="11">
        <v>41666</v>
      </c>
      <c r="G1102" s="22">
        <v>6398</v>
      </c>
      <c r="H1102" s="24">
        <f t="shared" si="47"/>
        <v>0</v>
      </c>
      <c r="I1102" s="21" t="s">
        <v>14</v>
      </c>
    </row>
    <row r="1103" spans="1:9" x14ac:dyDescent="0.25">
      <c r="A1103" s="19">
        <v>41664</v>
      </c>
      <c r="B1103" s="20">
        <v>945</v>
      </c>
      <c r="C1103" s="20" t="s">
        <v>365</v>
      </c>
      <c r="D1103" s="21" t="s">
        <v>119</v>
      </c>
      <c r="E1103" s="22">
        <v>10145</v>
      </c>
      <c r="F1103" s="11">
        <v>41666</v>
      </c>
      <c r="G1103" s="22">
        <v>10145</v>
      </c>
      <c r="H1103" s="24">
        <f t="shared" si="47"/>
        <v>0</v>
      </c>
      <c r="I1103" s="9" t="s">
        <v>14</v>
      </c>
    </row>
    <row r="1104" spans="1:9" x14ac:dyDescent="0.25">
      <c r="A1104" s="19">
        <v>41665</v>
      </c>
      <c r="B1104" s="20">
        <v>13</v>
      </c>
      <c r="C1104" s="20" t="s">
        <v>563</v>
      </c>
      <c r="D1104" s="21" t="s">
        <v>119</v>
      </c>
      <c r="E1104" s="22">
        <v>10651.6</v>
      </c>
      <c r="F1104" s="11">
        <v>41666</v>
      </c>
      <c r="G1104" s="22">
        <v>10651.6</v>
      </c>
      <c r="H1104" s="24">
        <f t="shared" si="47"/>
        <v>0</v>
      </c>
      <c r="I1104" s="9" t="s">
        <v>14</v>
      </c>
    </row>
    <row r="1105" spans="1:9" x14ac:dyDescent="0.25">
      <c r="A1105" s="19">
        <v>41665</v>
      </c>
      <c r="B1105" s="20">
        <v>17</v>
      </c>
      <c r="C1105" s="20" t="s">
        <v>563</v>
      </c>
      <c r="D1105" s="21" t="s">
        <v>119</v>
      </c>
      <c r="E1105" s="22">
        <v>205</v>
      </c>
      <c r="F1105" s="11">
        <v>41666</v>
      </c>
      <c r="G1105" s="22">
        <v>205</v>
      </c>
      <c r="H1105" s="24">
        <f t="shared" si="47"/>
        <v>0</v>
      </c>
      <c r="I1105" s="9" t="s">
        <v>14</v>
      </c>
    </row>
    <row r="1106" spans="1:9" x14ac:dyDescent="0.25">
      <c r="A1106" s="19">
        <v>41666</v>
      </c>
      <c r="B1106" s="20">
        <v>92</v>
      </c>
      <c r="C1106" s="20" t="s">
        <v>563</v>
      </c>
      <c r="D1106" s="21" t="s">
        <v>119</v>
      </c>
      <c r="E1106" s="22">
        <v>8806</v>
      </c>
      <c r="F1106" s="11">
        <v>41670</v>
      </c>
      <c r="G1106" s="22">
        <v>8806</v>
      </c>
      <c r="H1106" s="24">
        <f t="shared" si="47"/>
        <v>0</v>
      </c>
      <c r="I1106" s="9" t="s">
        <v>14</v>
      </c>
    </row>
    <row r="1107" spans="1:9" x14ac:dyDescent="0.25">
      <c r="A1107" s="19">
        <v>41667</v>
      </c>
      <c r="B1107" s="20">
        <v>178</v>
      </c>
      <c r="C1107" s="20" t="s">
        <v>563</v>
      </c>
      <c r="D1107" s="21" t="s">
        <v>119</v>
      </c>
      <c r="E1107" s="22">
        <v>6131</v>
      </c>
      <c r="F1107" s="11">
        <v>41670</v>
      </c>
      <c r="G1107" s="22">
        <v>6131</v>
      </c>
      <c r="H1107" s="24">
        <f t="shared" si="47"/>
        <v>0</v>
      </c>
      <c r="I1107" s="9" t="s">
        <v>14</v>
      </c>
    </row>
    <row r="1108" spans="1:9" x14ac:dyDescent="0.25">
      <c r="A1108" s="19">
        <v>41668</v>
      </c>
      <c r="B1108" s="20">
        <v>238</v>
      </c>
      <c r="C1108" s="20" t="s">
        <v>563</v>
      </c>
      <c r="D1108" s="21" t="s">
        <v>119</v>
      </c>
      <c r="E1108" s="22">
        <v>4838</v>
      </c>
      <c r="F1108" s="11">
        <v>41670</v>
      </c>
      <c r="G1108" s="22">
        <v>4838</v>
      </c>
      <c r="H1108" s="24">
        <f t="shared" si="47"/>
        <v>0</v>
      </c>
      <c r="I1108" s="9" t="s">
        <v>14</v>
      </c>
    </row>
    <row r="1109" spans="1:9" x14ac:dyDescent="0.25">
      <c r="A1109" s="19">
        <v>41669</v>
      </c>
      <c r="B1109" s="20">
        <v>309</v>
      </c>
      <c r="C1109" s="20" t="s">
        <v>563</v>
      </c>
      <c r="D1109" s="21" t="s">
        <v>119</v>
      </c>
      <c r="E1109" s="22">
        <v>5998.5</v>
      </c>
      <c r="F1109" s="11">
        <v>41670</v>
      </c>
      <c r="G1109" s="22">
        <v>5998.5</v>
      </c>
      <c r="H1109" s="24">
        <f t="shared" si="47"/>
        <v>0</v>
      </c>
      <c r="I1109" s="9" t="s">
        <v>14</v>
      </c>
    </row>
    <row r="1110" spans="1:9" x14ac:dyDescent="0.25">
      <c r="A1110" s="19">
        <v>41670</v>
      </c>
      <c r="B1110" s="20">
        <v>398</v>
      </c>
      <c r="C1110" s="20" t="s">
        <v>563</v>
      </c>
      <c r="D1110" s="21" t="s">
        <v>119</v>
      </c>
      <c r="E1110" s="22">
        <v>7102</v>
      </c>
      <c r="F1110" s="16">
        <v>41673</v>
      </c>
      <c r="G1110" s="28">
        <v>7102</v>
      </c>
      <c r="H1110" s="24">
        <f t="shared" si="47"/>
        <v>0</v>
      </c>
      <c r="I1110" s="9" t="s">
        <v>14</v>
      </c>
    </row>
    <row r="1111" spans="1:9" ht="15.75" x14ac:dyDescent="0.25">
      <c r="A1111" s="19"/>
      <c r="B1111" s="20"/>
      <c r="C1111" s="20"/>
      <c r="D1111" s="21"/>
      <c r="E1111" s="22"/>
      <c r="F1111" s="103" t="s">
        <v>645</v>
      </c>
      <c r="G1111" s="104">
        <f>SUM(G1090:G1110)</f>
        <v>122393.8</v>
      </c>
      <c r="H1111" s="24"/>
      <c r="I1111" s="9"/>
    </row>
    <row r="1112" spans="1:9" x14ac:dyDescent="0.25">
      <c r="A1112" s="19"/>
      <c r="B1112" s="20"/>
      <c r="C1112" s="20"/>
      <c r="D1112" s="21"/>
      <c r="E1112" s="22"/>
      <c r="F1112" s="16"/>
      <c r="G1112" s="28"/>
      <c r="H1112" s="24"/>
      <c r="I1112" s="9"/>
    </row>
    <row r="1113" spans="1:9" x14ac:dyDescent="0.25">
      <c r="A1113" s="19">
        <v>41646</v>
      </c>
      <c r="B1113" s="20">
        <v>514</v>
      </c>
      <c r="C1113" s="20" t="s">
        <v>0</v>
      </c>
      <c r="D1113" s="21" t="s">
        <v>222</v>
      </c>
      <c r="E1113" s="22">
        <v>38898.5</v>
      </c>
      <c r="F1113" s="23">
        <v>41647</v>
      </c>
      <c r="G1113" s="22">
        <v>38898.5</v>
      </c>
      <c r="H1113" s="24">
        <f t="shared" ref="H1113:H1119" si="48">E1113-G1113</f>
        <v>0</v>
      </c>
      <c r="I1113" s="21"/>
    </row>
    <row r="1114" spans="1:9" x14ac:dyDescent="0.25">
      <c r="A1114" s="19">
        <v>41656</v>
      </c>
      <c r="B1114" s="20">
        <v>364</v>
      </c>
      <c r="C1114" s="20" t="s">
        <v>365</v>
      </c>
      <c r="D1114" s="21" t="s">
        <v>222</v>
      </c>
      <c r="E1114" s="22">
        <v>33218</v>
      </c>
      <c r="F1114" s="11">
        <v>41656</v>
      </c>
      <c r="G1114" s="22">
        <v>33218</v>
      </c>
      <c r="H1114" s="24">
        <f t="shared" si="48"/>
        <v>0</v>
      </c>
      <c r="I1114" s="9" t="s">
        <v>196</v>
      </c>
    </row>
    <row r="1115" spans="1:9" x14ac:dyDescent="0.25">
      <c r="A1115" s="19">
        <v>41659</v>
      </c>
      <c r="B1115" s="20">
        <v>544</v>
      </c>
      <c r="C1115" s="20" t="s">
        <v>365</v>
      </c>
      <c r="D1115" s="21" t="s">
        <v>222</v>
      </c>
      <c r="E1115" s="22">
        <v>20758.45</v>
      </c>
      <c r="F1115" s="11">
        <v>41659</v>
      </c>
      <c r="G1115" s="22">
        <v>20758.45</v>
      </c>
      <c r="H1115" s="24">
        <f t="shared" si="48"/>
        <v>0</v>
      </c>
      <c r="I1115" s="9" t="s">
        <v>20</v>
      </c>
    </row>
    <row r="1116" spans="1:9" x14ac:dyDescent="0.25">
      <c r="A1116" s="19">
        <v>41664</v>
      </c>
      <c r="B1116" s="20">
        <v>921</v>
      </c>
      <c r="C1116" s="20" t="s">
        <v>365</v>
      </c>
      <c r="D1116" s="21" t="s">
        <v>222</v>
      </c>
      <c r="E1116" s="22">
        <v>19724.400000000001</v>
      </c>
      <c r="F1116" s="11">
        <v>41664</v>
      </c>
      <c r="G1116" s="22">
        <v>19724.400000000001</v>
      </c>
      <c r="H1116" s="24">
        <f t="shared" si="48"/>
        <v>0</v>
      </c>
      <c r="I1116" s="9" t="s">
        <v>20</v>
      </c>
    </row>
    <row r="1117" spans="1:9" x14ac:dyDescent="0.25">
      <c r="A1117" s="19">
        <v>41666</v>
      </c>
      <c r="B1117" s="20">
        <v>78</v>
      </c>
      <c r="C1117" s="20" t="s">
        <v>563</v>
      </c>
      <c r="D1117" s="21" t="s">
        <v>222</v>
      </c>
      <c r="E1117" s="22">
        <v>23671</v>
      </c>
      <c r="F1117" s="11">
        <v>41667</v>
      </c>
      <c r="G1117" s="22">
        <v>23671</v>
      </c>
      <c r="H1117" s="24">
        <f t="shared" si="48"/>
        <v>0</v>
      </c>
      <c r="I1117" s="9" t="s">
        <v>20</v>
      </c>
    </row>
    <row r="1118" spans="1:9" x14ac:dyDescent="0.25">
      <c r="A1118" s="19">
        <v>41668</v>
      </c>
      <c r="B1118" s="20">
        <v>267</v>
      </c>
      <c r="C1118" s="20" t="s">
        <v>563</v>
      </c>
      <c r="D1118" s="21" t="s">
        <v>222</v>
      </c>
      <c r="E1118" s="22">
        <v>15662</v>
      </c>
      <c r="F1118" s="11">
        <v>41669</v>
      </c>
      <c r="G1118" s="22">
        <v>15662</v>
      </c>
      <c r="H1118" s="24">
        <f t="shared" si="48"/>
        <v>0</v>
      </c>
      <c r="I1118" s="9" t="s">
        <v>20</v>
      </c>
    </row>
    <row r="1119" spans="1:9" x14ac:dyDescent="0.25">
      <c r="A1119" s="19">
        <v>41649</v>
      </c>
      <c r="B1119" s="20">
        <v>774</v>
      </c>
      <c r="C1119" s="20" t="s">
        <v>0</v>
      </c>
      <c r="D1119" s="21" t="s">
        <v>309</v>
      </c>
      <c r="E1119" s="22">
        <v>26705</v>
      </c>
      <c r="F1119" s="23">
        <v>41650</v>
      </c>
      <c r="G1119" s="22">
        <v>26705</v>
      </c>
      <c r="H1119" s="24">
        <f t="shared" si="48"/>
        <v>0</v>
      </c>
      <c r="I1119" s="21" t="s">
        <v>20</v>
      </c>
    </row>
    <row r="1120" spans="1:9" ht="15.75" x14ac:dyDescent="0.25">
      <c r="A1120" s="19"/>
      <c r="B1120" s="20"/>
      <c r="C1120" s="20"/>
      <c r="D1120" s="21"/>
      <c r="E1120" s="22"/>
      <c r="F1120" s="107" t="s">
        <v>645</v>
      </c>
      <c r="G1120" s="104">
        <f>SUM(G1113:G1119)</f>
        <v>178637.35</v>
      </c>
      <c r="H1120" s="24"/>
      <c r="I1120" s="21"/>
    </row>
    <row r="1121" spans="1:9" x14ac:dyDescent="0.25">
      <c r="A1121" s="19"/>
      <c r="B1121" s="20"/>
      <c r="C1121" s="20"/>
      <c r="D1121" s="21"/>
      <c r="E1121" s="22"/>
      <c r="F1121" s="23"/>
      <c r="G1121" s="22"/>
      <c r="H1121" s="24"/>
      <c r="I1121" s="21"/>
    </row>
    <row r="1122" spans="1:9" x14ac:dyDescent="0.25">
      <c r="A1122" s="19">
        <v>41646</v>
      </c>
      <c r="B1122" s="20">
        <v>549</v>
      </c>
      <c r="C1122" s="20" t="s">
        <v>0</v>
      </c>
      <c r="D1122" s="21" t="s">
        <v>230</v>
      </c>
      <c r="E1122" s="22">
        <v>1329</v>
      </c>
      <c r="F1122" s="23">
        <v>41646</v>
      </c>
      <c r="G1122" s="22">
        <v>1329</v>
      </c>
      <c r="H1122" s="24">
        <f>E1122-G1122</f>
        <v>0</v>
      </c>
      <c r="I1122" s="21"/>
    </row>
    <row r="1123" spans="1:9" x14ac:dyDescent="0.25">
      <c r="A1123" s="19">
        <v>41646</v>
      </c>
      <c r="B1123" s="20">
        <v>550</v>
      </c>
      <c r="C1123" s="20" t="s">
        <v>0</v>
      </c>
      <c r="D1123" s="21" t="s">
        <v>230</v>
      </c>
      <c r="E1123" s="22">
        <v>3490.5</v>
      </c>
      <c r="F1123" s="23">
        <v>41652</v>
      </c>
      <c r="G1123" s="22">
        <v>3490.5</v>
      </c>
      <c r="H1123" s="24">
        <f>E1123-G1123</f>
        <v>0</v>
      </c>
      <c r="I1123" s="21" t="s">
        <v>14</v>
      </c>
    </row>
    <row r="1124" spans="1:9" x14ac:dyDescent="0.25">
      <c r="A1124" s="19"/>
      <c r="B1124" s="20"/>
      <c r="C1124" s="20"/>
      <c r="D1124" s="21"/>
      <c r="E1124" s="22"/>
      <c r="F1124" s="23"/>
      <c r="G1124" s="22"/>
      <c r="H1124" s="24"/>
      <c r="I1124" s="21"/>
    </row>
    <row r="1125" spans="1:9" x14ac:dyDescent="0.25">
      <c r="A1125" s="19">
        <v>41646</v>
      </c>
      <c r="B1125" s="20">
        <v>517</v>
      </c>
      <c r="C1125" s="20" t="s">
        <v>0</v>
      </c>
      <c r="D1125" s="21" t="s">
        <v>223</v>
      </c>
      <c r="E1125" s="22">
        <v>5056</v>
      </c>
      <c r="F1125" s="23">
        <v>41647</v>
      </c>
      <c r="G1125" s="22">
        <v>5056</v>
      </c>
      <c r="H1125" s="24">
        <f>E1125-G1125</f>
        <v>0</v>
      </c>
      <c r="I1125" s="21" t="s">
        <v>20</v>
      </c>
    </row>
    <row r="1126" spans="1:9" x14ac:dyDescent="0.25">
      <c r="A1126" s="19">
        <v>41647</v>
      </c>
      <c r="B1126" s="20">
        <v>597</v>
      </c>
      <c r="C1126" s="20" t="s">
        <v>0</v>
      </c>
      <c r="D1126" s="21" t="s">
        <v>254</v>
      </c>
      <c r="E1126" s="22">
        <v>24011</v>
      </c>
      <c r="F1126" s="23">
        <v>41664</v>
      </c>
      <c r="G1126" s="22">
        <v>24011</v>
      </c>
      <c r="H1126" s="24">
        <f>E1126-G1126</f>
        <v>0</v>
      </c>
      <c r="I1126" s="21" t="s">
        <v>14</v>
      </c>
    </row>
    <row r="1127" spans="1:9" x14ac:dyDescent="0.25">
      <c r="A1127" s="19"/>
      <c r="B1127" s="20"/>
      <c r="C1127" s="20"/>
      <c r="D1127" s="21"/>
      <c r="E1127" s="22"/>
      <c r="F1127" s="23"/>
      <c r="G1127" s="22"/>
      <c r="H1127" s="24"/>
      <c r="I1127" s="21"/>
    </row>
    <row r="1128" spans="1:9" x14ac:dyDescent="0.25">
      <c r="A1128" s="19">
        <v>41642</v>
      </c>
      <c r="B1128" s="20">
        <v>214</v>
      </c>
      <c r="C1128" s="8" t="s">
        <v>0</v>
      </c>
      <c r="D1128" s="21" t="s">
        <v>79</v>
      </c>
      <c r="E1128" s="22">
        <v>4598</v>
      </c>
      <c r="F1128" s="23">
        <v>41642</v>
      </c>
      <c r="G1128" s="22">
        <v>4598</v>
      </c>
      <c r="H1128" s="24">
        <f t="shared" ref="H1128:H1135" si="49">E1128-G1128</f>
        <v>0</v>
      </c>
      <c r="I1128" s="21" t="s">
        <v>20</v>
      </c>
    </row>
    <row r="1129" spans="1:9" x14ac:dyDescent="0.25">
      <c r="A1129" s="19">
        <v>41649</v>
      </c>
      <c r="B1129" s="20">
        <v>788</v>
      </c>
      <c r="C1129" s="20" t="s">
        <v>0</v>
      </c>
      <c r="D1129" s="21" t="s">
        <v>79</v>
      </c>
      <c r="E1129" s="22">
        <v>5469.5</v>
      </c>
      <c r="F1129" s="23">
        <v>41650</v>
      </c>
      <c r="G1129" s="22">
        <v>5469.5</v>
      </c>
      <c r="H1129" s="24">
        <f t="shared" si="49"/>
        <v>0</v>
      </c>
      <c r="I1129" s="21" t="s">
        <v>20</v>
      </c>
    </row>
    <row r="1130" spans="1:9" x14ac:dyDescent="0.25">
      <c r="A1130" s="19">
        <v>41656</v>
      </c>
      <c r="B1130" s="20">
        <v>359</v>
      </c>
      <c r="C1130" s="20" t="s">
        <v>365</v>
      </c>
      <c r="D1130" s="21" t="s">
        <v>79</v>
      </c>
      <c r="E1130" s="22">
        <v>4817</v>
      </c>
      <c r="F1130" s="11">
        <v>41656</v>
      </c>
      <c r="G1130" s="22">
        <v>4817</v>
      </c>
      <c r="H1130" s="24">
        <f t="shared" si="49"/>
        <v>0</v>
      </c>
      <c r="I1130" s="9" t="s">
        <v>20</v>
      </c>
    </row>
    <row r="1131" spans="1:9" x14ac:dyDescent="0.25">
      <c r="A1131" s="19">
        <v>41659</v>
      </c>
      <c r="B1131" s="20">
        <v>555</v>
      </c>
      <c r="C1131" s="20" t="s">
        <v>365</v>
      </c>
      <c r="D1131" s="21" t="s">
        <v>79</v>
      </c>
      <c r="E1131" s="22">
        <v>4554</v>
      </c>
      <c r="F1131" s="11">
        <v>41659</v>
      </c>
      <c r="G1131" s="22">
        <v>4554</v>
      </c>
      <c r="H1131" s="24">
        <f t="shared" si="49"/>
        <v>0</v>
      </c>
      <c r="I1131" s="9" t="s">
        <v>20</v>
      </c>
    </row>
    <row r="1132" spans="1:9" x14ac:dyDescent="0.25">
      <c r="A1132" s="19">
        <v>41664</v>
      </c>
      <c r="B1132" s="20">
        <v>918</v>
      </c>
      <c r="C1132" s="20" t="s">
        <v>365</v>
      </c>
      <c r="D1132" s="21" t="s">
        <v>79</v>
      </c>
      <c r="E1132" s="22">
        <v>3288</v>
      </c>
      <c r="F1132" s="11">
        <v>41664</v>
      </c>
      <c r="G1132" s="22">
        <v>3288</v>
      </c>
      <c r="H1132" s="24">
        <f t="shared" si="49"/>
        <v>0</v>
      </c>
      <c r="I1132" s="9" t="s">
        <v>20</v>
      </c>
    </row>
    <row r="1133" spans="1:9" x14ac:dyDescent="0.25">
      <c r="A1133" s="19">
        <v>41666</v>
      </c>
      <c r="B1133" s="20">
        <v>106</v>
      </c>
      <c r="C1133" s="20" t="s">
        <v>563</v>
      </c>
      <c r="D1133" s="21" t="s">
        <v>79</v>
      </c>
      <c r="E1133" s="22">
        <v>2064</v>
      </c>
      <c r="F1133" s="11">
        <v>41667</v>
      </c>
      <c r="G1133" s="22">
        <v>2064</v>
      </c>
      <c r="H1133" s="24">
        <f t="shared" si="49"/>
        <v>0</v>
      </c>
      <c r="I1133" s="9" t="s">
        <v>20</v>
      </c>
    </row>
    <row r="1134" spans="1:9" x14ac:dyDescent="0.25">
      <c r="A1134" s="19">
        <v>41666</v>
      </c>
      <c r="B1134" s="20">
        <v>107</v>
      </c>
      <c r="C1134" s="20" t="s">
        <v>563</v>
      </c>
      <c r="D1134" s="21" t="s">
        <v>79</v>
      </c>
      <c r="E1134" s="22">
        <v>3988</v>
      </c>
      <c r="F1134" s="11">
        <v>41667</v>
      </c>
      <c r="G1134" s="22">
        <v>3988</v>
      </c>
      <c r="H1134" s="24">
        <f t="shared" si="49"/>
        <v>0</v>
      </c>
      <c r="I1134" s="9" t="s">
        <v>20</v>
      </c>
    </row>
    <row r="1135" spans="1:9" x14ac:dyDescent="0.25">
      <c r="A1135" s="19">
        <v>41670</v>
      </c>
      <c r="B1135" s="20">
        <v>429</v>
      </c>
      <c r="C1135" s="20" t="s">
        <v>563</v>
      </c>
      <c r="D1135" s="21" t="s">
        <v>79</v>
      </c>
      <c r="E1135" s="22">
        <v>4839</v>
      </c>
      <c r="F1135" s="16">
        <v>41671</v>
      </c>
      <c r="G1135" s="28">
        <v>4839</v>
      </c>
      <c r="H1135" s="24">
        <f t="shared" si="49"/>
        <v>0</v>
      </c>
      <c r="I1135" s="9" t="s">
        <v>20</v>
      </c>
    </row>
    <row r="1136" spans="1:9" ht="15.75" x14ac:dyDescent="0.25">
      <c r="A1136" s="19"/>
      <c r="B1136" s="20"/>
      <c r="C1136" s="20"/>
      <c r="D1136" s="21"/>
      <c r="E1136" s="22"/>
      <c r="F1136" s="103" t="s">
        <v>645</v>
      </c>
      <c r="G1136" s="104">
        <f>SUM(G1128:G1135)</f>
        <v>33617.5</v>
      </c>
      <c r="H1136" s="24"/>
      <c r="I1136" s="9"/>
    </row>
    <row r="1137" spans="1:9" x14ac:dyDescent="0.25">
      <c r="A1137" s="19"/>
      <c r="B1137" s="20"/>
      <c r="C1137" s="20"/>
      <c r="D1137" s="21"/>
      <c r="E1137" s="22"/>
      <c r="F1137" s="16"/>
      <c r="G1137" s="28"/>
      <c r="H1137" s="24"/>
      <c r="I1137" s="9"/>
    </row>
    <row r="1138" spans="1:9" x14ac:dyDescent="0.25">
      <c r="A1138" s="19">
        <v>41645</v>
      </c>
      <c r="B1138" s="20">
        <v>455</v>
      </c>
      <c r="C1138" s="20" t="s">
        <v>0</v>
      </c>
      <c r="D1138" s="21" t="s">
        <v>195</v>
      </c>
      <c r="E1138" s="22">
        <v>22701</v>
      </c>
      <c r="F1138" s="23">
        <v>41645</v>
      </c>
      <c r="G1138" s="22">
        <v>22701</v>
      </c>
      <c r="H1138" s="24">
        <f>E1138-G1138</f>
        <v>0</v>
      </c>
      <c r="I1138" s="21"/>
    </row>
    <row r="1139" spans="1:9" x14ac:dyDescent="0.25">
      <c r="A1139" s="19"/>
      <c r="B1139" s="20"/>
      <c r="C1139" s="20"/>
      <c r="D1139" s="21"/>
      <c r="E1139" s="22"/>
      <c r="F1139" s="23"/>
      <c r="G1139" s="22"/>
      <c r="H1139" s="24"/>
      <c r="I1139" s="21"/>
    </row>
    <row r="1140" spans="1:9" x14ac:dyDescent="0.25">
      <c r="A1140" s="19">
        <v>41642</v>
      </c>
      <c r="B1140" s="20">
        <v>248</v>
      </c>
      <c r="C1140" s="8" t="s">
        <v>0</v>
      </c>
      <c r="D1140" s="21" t="s">
        <v>102</v>
      </c>
      <c r="E1140" s="22">
        <v>24852</v>
      </c>
      <c r="F1140" s="23">
        <v>41651</v>
      </c>
      <c r="G1140" s="22">
        <v>24852</v>
      </c>
      <c r="H1140" s="24">
        <f t="shared" ref="H1140:H1145" si="50">E1140-G1140</f>
        <v>0</v>
      </c>
      <c r="I1140" s="21" t="s">
        <v>4</v>
      </c>
    </row>
    <row r="1141" spans="1:9" x14ac:dyDescent="0.25">
      <c r="A1141" s="19">
        <v>41651</v>
      </c>
      <c r="B1141" s="20">
        <v>932</v>
      </c>
      <c r="C1141" s="20" t="s">
        <v>0</v>
      </c>
      <c r="D1141" s="21" t="s">
        <v>102</v>
      </c>
      <c r="E1141" s="22">
        <v>11078</v>
      </c>
      <c r="F1141" s="11">
        <v>41655</v>
      </c>
      <c r="G1141" s="22">
        <v>11078</v>
      </c>
      <c r="H1141" s="24">
        <f t="shared" si="50"/>
        <v>0</v>
      </c>
      <c r="I1141" s="9" t="s">
        <v>14</v>
      </c>
    </row>
    <row r="1142" spans="1:9" x14ac:dyDescent="0.25">
      <c r="A1142" s="19">
        <v>41655</v>
      </c>
      <c r="B1142" s="20">
        <v>228</v>
      </c>
      <c r="C1142" s="20" t="s">
        <v>365</v>
      </c>
      <c r="D1142" s="21" t="s">
        <v>102</v>
      </c>
      <c r="E1142" s="22">
        <v>22363</v>
      </c>
      <c r="F1142" s="11">
        <v>41670</v>
      </c>
      <c r="G1142" s="22">
        <v>22363</v>
      </c>
      <c r="H1142" s="24">
        <f t="shared" si="50"/>
        <v>0</v>
      </c>
      <c r="I1142" s="9" t="s">
        <v>14</v>
      </c>
    </row>
    <row r="1143" spans="1:9" x14ac:dyDescent="0.25">
      <c r="A1143" s="19">
        <v>41661</v>
      </c>
      <c r="B1143" s="20">
        <v>653</v>
      </c>
      <c r="C1143" s="20" t="s">
        <v>365</v>
      </c>
      <c r="D1143" s="21" t="s">
        <v>102</v>
      </c>
      <c r="E1143" s="22">
        <v>11152</v>
      </c>
      <c r="F1143" s="23">
        <v>41661</v>
      </c>
      <c r="G1143" s="22">
        <v>11152</v>
      </c>
      <c r="H1143" s="24">
        <f t="shared" si="50"/>
        <v>0</v>
      </c>
      <c r="I1143" s="21" t="s">
        <v>196</v>
      </c>
    </row>
    <row r="1144" spans="1:9" x14ac:dyDescent="0.25">
      <c r="A1144" s="19">
        <v>41664</v>
      </c>
      <c r="B1144" s="20">
        <v>940</v>
      </c>
      <c r="C1144" s="20" t="s">
        <v>365</v>
      </c>
      <c r="D1144" s="21" t="s">
        <v>102</v>
      </c>
      <c r="E1144" s="22">
        <v>20372</v>
      </c>
      <c r="F1144" s="16">
        <v>41674</v>
      </c>
      <c r="G1144" s="28">
        <v>20372</v>
      </c>
      <c r="H1144" s="24">
        <f t="shared" si="50"/>
        <v>0</v>
      </c>
      <c r="I1144" s="9" t="s">
        <v>14</v>
      </c>
    </row>
    <row r="1145" spans="1:9" x14ac:dyDescent="0.25">
      <c r="A1145" s="19">
        <v>41670</v>
      </c>
      <c r="B1145" s="20">
        <v>361</v>
      </c>
      <c r="C1145" s="20" t="s">
        <v>563</v>
      </c>
      <c r="D1145" s="21" t="s">
        <v>102</v>
      </c>
      <c r="E1145" s="22">
        <v>22237</v>
      </c>
      <c r="F1145" s="16">
        <v>41698</v>
      </c>
      <c r="G1145" s="28">
        <v>22237</v>
      </c>
      <c r="H1145" s="24">
        <f t="shared" si="50"/>
        <v>0</v>
      </c>
      <c r="I1145" s="9" t="s">
        <v>196</v>
      </c>
    </row>
    <row r="1146" spans="1:9" ht="15.75" x14ac:dyDescent="0.25">
      <c r="A1146" s="19"/>
      <c r="B1146" s="20"/>
      <c r="C1146" s="20"/>
      <c r="D1146" s="21"/>
      <c r="E1146" s="22"/>
      <c r="F1146" s="109" t="s">
        <v>645</v>
      </c>
      <c r="G1146" s="105">
        <f>SUM(G1140:G1145)</f>
        <v>112054</v>
      </c>
      <c r="H1146" s="24"/>
      <c r="I1146" s="9"/>
    </row>
    <row r="1147" spans="1:9" x14ac:dyDescent="0.25">
      <c r="A1147" s="19"/>
      <c r="B1147" s="20"/>
      <c r="C1147" s="20"/>
      <c r="D1147" s="21"/>
      <c r="E1147" s="22"/>
      <c r="F1147" s="16"/>
      <c r="G1147" s="28"/>
      <c r="H1147" s="24"/>
      <c r="I1147" s="9"/>
    </row>
    <row r="1148" spans="1:9" x14ac:dyDescent="0.25">
      <c r="A1148" s="19">
        <v>41669</v>
      </c>
      <c r="B1148" s="20">
        <v>333</v>
      </c>
      <c r="C1148" s="20" t="s">
        <v>563</v>
      </c>
      <c r="D1148" s="21" t="s">
        <v>619</v>
      </c>
      <c r="E1148" s="22">
        <v>4263</v>
      </c>
      <c r="F1148" s="16">
        <v>41673</v>
      </c>
      <c r="G1148" s="28">
        <v>4263</v>
      </c>
      <c r="H1148" s="24">
        <f>E1148-G1148</f>
        <v>0</v>
      </c>
      <c r="I1148" s="9" t="s">
        <v>57</v>
      </c>
    </row>
    <row r="1149" spans="1:9" x14ac:dyDescent="0.25">
      <c r="A1149" s="19">
        <v>41664</v>
      </c>
      <c r="B1149" s="20">
        <v>937</v>
      </c>
      <c r="C1149" s="20" t="s">
        <v>365</v>
      </c>
      <c r="D1149" s="21" t="s">
        <v>553</v>
      </c>
      <c r="E1149" s="22">
        <v>2073</v>
      </c>
      <c r="F1149" s="11">
        <v>41664</v>
      </c>
      <c r="G1149" s="22">
        <v>2073</v>
      </c>
      <c r="H1149" s="24">
        <f>E1149-G1149</f>
        <v>0</v>
      </c>
      <c r="I1149" s="9"/>
    </row>
    <row r="1150" spans="1:9" x14ac:dyDescent="0.25">
      <c r="A1150" s="19"/>
      <c r="B1150" s="20"/>
      <c r="C1150" s="20"/>
      <c r="D1150" s="21"/>
      <c r="E1150" s="22"/>
      <c r="F1150" s="11"/>
      <c r="G1150" s="22"/>
      <c r="H1150" s="24"/>
      <c r="I1150" s="9"/>
    </row>
    <row r="1151" spans="1:9" x14ac:dyDescent="0.25">
      <c r="A1151" s="19">
        <v>41647</v>
      </c>
      <c r="B1151" s="20">
        <v>627</v>
      </c>
      <c r="C1151" s="20" t="s">
        <v>0</v>
      </c>
      <c r="D1151" s="21" t="s">
        <v>434</v>
      </c>
      <c r="E1151" s="22">
        <v>366</v>
      </c>
      <c r="F1151" s="23">
        <v>41648</v>
      </c>
      <c r="G1151" s="22">
        <v>366</v>
      </c>
      <c r="H1151" s="24">
        <f>E1151-G1151</f>
        <v>0</v>
      </c>
      <c r="I1151" s="21" t="s">
        <v>23</v>
      </c>
    </row>
    <row r="1152" spans="1:9" x14ac:dyDescent="0.25">
      <c r="A1152" s="19">
        <v>41656</v>
      </c>
      <c r="B1152" s="20">
        <v>291</v>
      </c>
      <c r="C1152" s="20" t="s">
        <v>365</v>
      </c>
      <c r="D1152" s="21" t="s">
        <v>434</v>
      </c>
      <c r="E1152" s="22">
        <v>884</v>
      </c>
      <c r="F1152" s="11">
        <v>41656</v>
      </c>
      <c r="G1152" s="22">
        <v>884</v>
      </c>
      <c r="H1152" s="24">
        <f>E1152-G1152</f>
        <v>0</v>
      </c>
      <c r="I1152" s="9" t="s">
        <v>23</v>
      </c>
    </row>
    <row r="1153" spans="1:9" x14ac:dyDescent="0.25">
      <c r="A1153" s="19">
        <v>41662</v>
      </c>
      <c r="B1153" s="20">
        <v>732</v>
      </c>
      <c r="C1153" s="20" t="s">
        <v>365</v>
      </c>
      <c r="D1153" s="21" t="s">
        <v>434</v>
      </c>
      <c r="E1153" s="22">
        <v>2072</v>
      </c>
      <c r="F1153" s="37">
        <v>41662</v>
      </c>
      <c r="G1153" s="22">
        <v>2072</v>
      </c>
      <c r="H1153" s="24">
        <f>E1153-G1153</f>
        <v>0</v>
      </c>
      <c r="I1153" s="35" t="s">
        <v>196</v>
      </c>
    </row>
    <row r="1154" spans="1:9" x14ac:dyDescent="0.25">
      <c r="A1154" s="19">
        <v>41654</v>
      </c>
      <c r="B1154" s="20">
        <v>126</v>
      </c>
      <c r="C1154" s="20" t="s">
        <v>365</v>
      </c>
      <c r="D1154" s="21" t="s">
        <v>399</v>
      </c>
      <c r="E1154" s="22">
        <v>424</v>
      </c>
      <c r="F1154" s="11">
        <v>41654</v>
      </c>
      <c r="G1154" s="22">
        <v>424</v>
      </c>
      <c r="H1154" s="24">
        <f>E1154-G1154</f>
        <v>0</v>
      </c>
      <c r="I1154" s="9" t="s">
        <v>23</v>
      </c>
    </row>
    <row r="1155" spans="1:9" ht="15.75" x14ac:dyDescent="0.25">
      <c r="A1155" s="19"/>
      <c r="B1155" s="20"/>
      <c r="C1155" s="20"/>
      <c r="D1155" s="21"/>
      <c r="E1155" s="22"/>
      <c r="F1155" s="103" t="s">
        <v>645</v>
      </c>
      <c r="G1155" s="104">
        <f>SUM(G1151:G1154)</f>
        <v>3746</v>
      </c>
      <c r="H1155" s="24"/>
      <c r="I1155" s="9"/>
    </row>
    <row r="1156" spans="1:9" x14ac:dyDescent="0.25">
      <c r="A1156" s="19"/>
      <c r="B1156" s="20"/>
      <c r="C1156" s="20"/>
      <c r="D1156" s="21"/>
      <c r="E1156" s="22"/>
      <c r="F1156" s="11"/>
      <c r="G1156" s="22"/>
      <c r="H1156" s="24"/>
      <c r="I1156" s="9"/>
    </row>
    <row r="1157" spans="1:9" x14ac:dyDescent="0.25">
      <c r="A1157" s="19">
        <v>41670</v>
      </c>
      <c r="B1157" s="20">
        <v>414</v>
      </c>
      <c r="C1157" s="20" t="s">
        <v>563</v>
      </c>
      <c r="D1157" s="21" t="s">
        <v>633</v>
      </c>
      <c r="E1157" s="22">
        <v>2051</v>
      </c>
      <c r="F1157" s="11">
        <v>41670</v>
      </c>
      <c r="G1157" s="22">
        <v>2051</v>
      </c>
      <c r="H1157" s="24">
        <f>E1157-G1157</f>
        <v>0</v>
      </c>
      <c r="I1157" s="9"/>
    </row>
    <row r="1158" spans="1:9" x14ac:dyDescent="0.25">
      <c r="A1158" s="19">
        <v>41656</v>
      </c>
      <c r="B1158" s="20">
        <v>373</v>
      </c>
      <c r="C1158" s="20" t="s">
        <v>365</v>
      </c>
      <c r="D1158" s="21" t="s">
        <v>452</v>
      </c>
      <c r="E1158" s="22">
        <v>13297</v>
      </c>
      <c r="F1158" s="11">
        <v>41656</v>
      </c>
      <c r="G1158" s="22">
        <v>13297</v>
      </c>
      <c r="H1158" s="24">
        <f>E1158-G1158</f>
        <v>0</v>
      </c>
      <c r="I1158" s="9" t="s">
        <v>30</v>
      </c>
    </row>
    <row r="1159" spans="1:9" x14ac:dyDescent="0.25">
      <c r="A1159" s="19">
        <v>41663</v>
      </c>
      <c r="B1159" s="20">
        <v>889</v>
      </c>
      <c r="C1159" s="20" t="s">
        <v>365</v>
      </c>
      <c r="D1159" s="21" t="s">
        <v>452</v>
      </c>
      <c r="E1159" s="22">
        <v>19045.5</v>
      </c>
      <c r="F1159" s="11">
        <v>41663</v>
      </c>
      <c r="G1159" s="22">
        <v>19045.5</v>
      </c>
      <c r="H1159" s="24">
        <f>E1159-G1159</f>
        <v>0</v>
      </c>
      <c r="I1159" s="9"/>
    </row>
    <row r="1160" spans="1:9" x14ac:dyDescent="0.25">
      <c r="A1160" s="19">
        <v>41670</v>
      </c>
      <c r="B1160" s="20">
        <v>416</v>
      </c>
      <c r="C1160" s="20" t="s">
        <v>563</v>
      </c>
      <c r="D1160" s="21" t="s">
        <v>452</v>
      </c>
      <c r="E1160" s="22">
        <v>26140.5</v>
      </c>
      <c r="F1160" s="60" t="s">
        <v>634</v>
      </c>
      <c r="G1160" s="28">
        <f>21700+4440.5</f>
        <v>26140.5</v>
      </c>
      <c r="H1160" s="24">
        <f>E1160-G1160</f>
        <v>0</v>
      </c>
      <c r="I1160" s="9" t="s">
        <v>1</v>
      </c>
    </row>
    <row r="1161" spans="1:9" ht="15.75" x14ac:dyDescent="0.25">
      <c r="A1161" s="19"/>
      <c r="B1161" s="20"/>
      <c r="C1161" s="20"/>
      <c r="D1161" s="21"/>
      <c r="E1161" s="22"/>
      <c r="F1161" s="103" t="s">
        <v>645</v>
      </c>
      <c r="G1161" s="104">
        <f>SUM(G1157:G1160)</f>
        <v>60534</v>
      </c>
      <c r="H1161" s="24"/>
      <c r="I1161" s="9"/>
    </row>
    <row r="1162" spans="1:9" x14ac:dyDescent="0.25">
      <c r="A1162" s="19"/>
      <c r="B1162" s="20"/>
      <c r="C1162" s="20"/>
      <c r="D1162" s="21"/>
      <c r="E1162" s="22"/>
      <c r="F1162" s="60"/>
      <c r="G1162" s="28"/>
      <c r="H1162" s="24"/>
      <c r="I1162" s="9"/>
    </row>
    <row r="1163" spans="1:9" x14ac:dyDescent="0.25">
      <c r="A1163" s="7">
        <v>41641</v>
      </c>
      <c r="B1163" s="8">
        <v>146</v>
      </c>
      <c r="C1163" s="8" t="s">
        <v>0</v>
      </c>
      <c r="D1163" s="9" t="s">
        <v>16</v>
      </c>
      <c r="E1163" s="10">
        <v>2133.5</v>
      </c>
      <c r="F1163" s="11">
        <v>41641</v>
      </c>
      <c r="G1163" s="12">
        <v>2133.5</v>
      </c>
      <c r="H1163" s="5">
        <f>E1163-G1163</f>
        <v>0</v>
      </c>
      <c r="I1163" s="9"/>
    </row>
    <row r="1164" spans="1:9" x14ac:dyDescent="0.25">
      <c r="A1164" s="19">
        <v>41647</v>
      </c>
      <c r="B1164" s="20">
        <v>659</v>
      </c>
      <c r="C1164" s="20" t="s">
        <v>0</v>
      </c>
      <c r="D1164" s="21" t="s">
        <v>16</v>
      </c>
      <c r="E1164" s="22">
        <v>1110</v>
      </c>
      <c r="F1164" s="23">
        <v>41647</v>
      </c>
      <c r="G1164" s="22">
        <v>1110</v>
      </c>
      <c r="H1164" s="24">
        <f>E1164-G1164</f>
        <v>0</v>
      </c>
      <c r="I1164" s="21"/>
    </row>
    <row r="1165" spans="1:9" x14ac:dyDescent="0.25">
      <c r="A1165" s="19">
        <v>41651</v>
      </c>
      <c r="B1165" s="20">
        <v>923</v>
      </c>
      <c r="C1165" s="20" t="s">
        <v>0</v>
      </c>
      <c r="D1165" s="21" t="s">
        <v>16</v>
      </c>
      <c r="E1165" s="22">
        <v>989</v>
      </c>
      <c r="F1165" s="55">
        <v>41651</v>
      </c>
      <c r="G1165" s="22">
        <v>989</v>
      </c>
      <c r="H1165" s="24">
        <f>E1165-G1165</f>
        <v>0</v>
      </c>
      <c r="I1165" s="9"/>
    </row>
    <row r="1166" spans="1:9" x14ac:dyDescent="0.25">
      <c r="A1166" s="19">
        <v>41659</v>
      </c>
      <c r="B1166" s="20">
        <v>557</v>
      </c>
      <c r="C1166" s="20" t="s">
        <v>365</v>
      </c>
      <c r="D1166" s="21" t="s">
        <v>16</v>
      </c>
      <c r="E1166" s="22">
        <v>1891.5</v>
      </c>
      <c r="F1166" s="11">
        <v>41659</v>
      </c>
      <c r="G1166" s="22">
        <v>1891.5</v>
      </c>
      <c r="H1166" s="24">
        <f>E1166-G1166</f>
        <v>0</v>
      </c>
      <c r="I1166" s="9"/>
    </row>
    <row r="1167" spans="1:9" ht="15.75" x14ac:dyDescent="0.25">
      <c r="A1167" s="19"/>
      <c r="B1167" s="20"/>
      <c r="C1167" s="20"/>
      <c r="D1167" s="21"/>
      <c r="E1167" s="22"/>
      <c r="F1167" s="103" t="s">
        <v>645</v>
      </c>
      <c r="G1167" s="104">
        <f>SUM(G1163:G1166)</f>
        <v>6124</v>
      </c>
      <c r="H1167" s="24"/>
      <c r="I1167" s="9"/>
    </row>
    <row r="1168" spans="1:9" x14ac:dyDescent="0.25">
      <c r="A1168" s="19"/>
      <c r="B1168" s="20"/>
      <c r="C1168" s="20"/>
      <c r="D1168" s="21"/>
      <c r="E1168" s="22"/>
      <c r="F1168" s="11"/>
      <c r="G1168" s="22"/>
      <c r="H1168" s="24"/>
      <c r="I1168" s="9"/>
    </row>
    <row r="1169" spans="1:9" x14ac:dyDescent="0.25">
      <c r="A1169" s="7">
        <v>41641</v>
      </c>
      <c r="B1169" s="8">
        <v>195</v>
      </c>
      <c r="C1169" s="8" t="s">
        <v>0</v>
      </c>
      <c r="D1169" s="9" t="s">
        <v>66</v>
      </c>
      <c r="E1169" s="10">
        <v>1328.5</v>
      </c>
      <c r="F1169" s="11">
        <v>41641</v>
      </c>
      <c r="G1169" s="12">
        <v>1328.5</v>
      </c>
      <c r="H1169" s="5">
        <f t="shared" ref="H1169:H1195" si="51">E1169-G1169</f>
        <v>0</v>
      </c>
      <c r="I1169" s="9"/>
    </row>
    <row r="1170" spans="1:9" x14ac:dyDescent="0.25">
      <c r="A1170" s="19">
        <v>41642</v>
      </c>
      <c r="B1170" s="20">
        <v>293</v>
      </c>
      <c r="C1170" s="8" t="s">
        <v>0</v>
      </c>
      <c r="D1170" s="35" t="s">
        <v>66</v>
      </c>
      <c r="E1170" s="36">
        <v>13076</v>
      </c>
      <c r="F1170" s="37">
        <v>41642</v>
      </c>
      <c r="G1170" s="36">
        <v>13076</v>
      </c>
      <c r="H1170" s="38">
        <f t="shared" si="51"/>
        <v>0</v>
      </c>
      <c r="I1170" s="35"/>
    </row>
    <row r="1171" spans="1:9" x14ac:dyDescent="0.25">
      <c r="A1171" s="19">
        <v>41643</v>
      </c>
      <c r="B1171" s="20">
        <v>382</v>
      </c>
      <c r="C1171" s="20" t="s">
        <v>0</v>
      </c>
      <c r="D1171" s="35" t="s">
        <v>66</v>
      </c>
      <c r="E1171" s="36">
        <v>1059.5</v>
      </c>
      <c r="F1171" s="37">
        <v>41643</v>
      </c>
      <c r="G1171" s="36">
        <v>1059.5</v>
      </c>
      <c r="H1171" s="38">
        <f t="shared" si="51"/>
        <v>0</v>
      </c>
      <c r="I1171" s="35"/>
    </row>
    <row r="1172" spans="1:9" x14ac:dyDescent="0.25">
      <c r="A1172" s="19">
        <v>41644</v>
      </c>
      <c r="B1172" s="20">
        <v>414</v>
      </c>
      <c r="C1172" s="20" t="s">
        <v>0</v>
      </c>
      <c r="D1172" s="21" t="s">
        <v>66</v>
      </c>
      <c r="E1172" s="22">
        <v>993.5</v>
      </c>
      <c r="F1172" s="23">
        <v>41644</v>
      </c>
      <c r="G1172" s="22">
        <v>993.5</v>
      </c>
      <c r="H1172" s="24">
        <f t="shared" si="51"/>
        <v>0</v>
      </c>
      <c r="I1172" s="21"/>
    </row>
    <row r="1173" spans="1:9" x14ac:dyDescent="0.25">
      <c r="A1173" s="19">
        <v>41646</v>
      </c>
      <c r="B1173" s="20">
        <v>567</v>
      </c>
      <c r="C1173" s="20" t="s">
        <v>0</v>
      </c>
      <c r="D1173" s="21" t="s">
        <v>66</v>
      </c>
      <c r="E1173" s="22">
        <v>1164.5</v>
      </c>
      <c r="F1173" s="23">
        <v>41646</v>
      </c>
      <c r="G1173" s="22">
        <v>1164.5</v>
      </c>
      <c r="H1173" s="24">
        <f t="shared" si="51"/>
        <v>0</v>
      </c>
      <c r="I1173" s="21"/>
    </row>
    <row r="1174" spans="1:9" x14ac:dyDescent="0.25">
      <c r="A1174" s="19">
        <v>41647</v>
      </c>
      <c r="B1174" s="20">
        <v>573</v>
      </c>
      <c r="C1174" s="20" t="s">
        <v>0</v>
      </c>
      <c r="D1174" s="21" t="s">
        <v>66</v>
      </c>
      <c r="E1174" s="22">
        <v>1159</v>
      </c>
      <c r="F1174" s="23">
        <v>41647</v>
      </c>
      <c r="G1174" s="22">
        <v>1159</v>
      </c>
      <c r="H1174" s="24">
        <f t="shared" si="51"/>
        <v>0</v>
      </c>
      <c r="I1174" s="21"/>
    </row>
    <row r="1175" spans="1:9" x14ac:dyDescent="0.25">
      <c r="A1175" s="19">
        <v>41648</v>
      </c>
      <c r="B1175" s="20">
        <v>726</v>
      </c>
      <c r="C1175" s="20" t="s">
        <v>0</v>
      </c>
      <c r="D1175" s="21" t="s">
        <v>66</v>
      </c>
      <c r="E1175" s="22">
        <v>1281</v>
      </c>
      <c r="F1175" s="23">
        <v>41648</v>
      </c>
      <c r="G1175" s="22">
        <v>1281</v>
      </c>
      <c r="H1175" s="24">
        <f t="shared" si="51"/>
        <v>0</v>
      </c>
      <c r="I1175" s="21"/>
    </row>
    <row r="1176" spans="1:9" x14ac:dyDescent="0.25">
      <c r="A1176" s="19">
        <v>41648</v>
      </c>
      <c r="B1176" s="20">
        <v>735</v>
      </c>
      <c r="C1176" s="20" t="s">
        <v>0</v>
      </c>
      <c r="D1176" s="21" t="s">
        <v>66</v>
      </c>
      <c r="E1176" s="22">
        <v>2458.6</v>
      </c>
      <c r="F1176" s="23">
        <v>41648</v>
      </c>
      <c r="G1176" s="22">
        <v>2458.6</v>
      </c>
      <c r="H1176" s="24">
        <f t="shared" si="51"/>
        <v>0</v>
      </c>
      <c r="I1176" s="21"/>
    </row>
    <row r="1177" spans="1:9" x14ac:dyDescent="0.25">
      <c r="A1177" s="19">
        <v>41650</v>
      </c>
      <c r="B1177" s="20">
        <v>884</v>
      </c>
      <c r="C1177" s="20" t="s">
        <v>0</v>
      </c>
      <c r="D1177" s="21" t="s">
        <v>66</v>
      </c>
      <c r="E1177" s="22">
        <v>2657</v>
      </c>
      <c r="F1177" s="55">
        <v>41650</v>
      </c>
      <c r="G1177" s="22">
        <v>2657</v>
      </c>
      <c r="H1177" s="24">
        <f t="shared" si="51"/>
        <v>0</v>
      </c>
      <c r="I1177" s="9"/>
    </row>
    <row r="1178" spans="1:9" x14ac:dyDescent="0.25">
      <c r="A1178" s="19">
        <v>41653</v>
      </c>
      <c r="B1178" s="20">
        <v>80</v>
      </c>
      <c r="C1178" s="20" t="s">
        <v>365</v>
      </c>
      <c r="D1178" s="21" t="s">
        <v>66</v>
      </c>
      <c r="E1178" s="22">
        <v>2456.5</v>
      </c>
      <c r="F1178" s="23">
        <v>14</v>
      </c>
      <c r="G1178" s="22">
        <v>2456.5</v>
      </c>
      <c r="H1178" s="24">
        <f t="shared" si="51"/>
        <v>0</v>
      </c>
      <c r="I1178" s="21"/>
    </row>
    <row r="1179" spans="1:9" x14ac:dyDescent="0.25">
      <c r="A1179" s="19">
        <v>41653</v>
      </c>
      <c r="B1179" s="20">
        <v>92</v>
      </c>
      <c r="C1179" s="20" t="s">
        <v>365</v>
      </c>
      <c r="D1179" s="21" t="s">
        <v>66</v>
      </c>
      <c r="E1179" s="22">
        <v>6504</v>
      </c>
      <c r="F1179" s="23">
        <v>14</v>
      </c>
      <c r="G1179" s="22">
        <v>6504</v>
      </c>
      <c r="H1179" s="24">
        <f t="shared" si="51"/>
        <v>0</v>
      </c>
      <c r="I1179" s="21"/>
    </row>
    <row r="1180" spans="1:9" x14ac:dyDescent="0.25">
      <c r="A1180" s="19">
        <v>41655</v>
      </c>
      <c r="B1180" s="20">
        <v>223</v>
      </c>
      <c r="C1180" s="20" t="s">
        <v>365</v>
      </c>
      <c r="D1180" s="21" t="s">
        <v>66</v>
      </c>
      <c r="E1180" s="22">
        <v>1049.5</v>
      </c>
      <c r="F1180" s="11">
        <v>41655</v>
      </c>
      <c r="G1180" s="22">
        <v>1049.5</v>
      </c>
      <c r="H1180" s="24">
        <f t="shared" si="51"/>
        <v>0</v>
      </c>
      <c r="I1180" s="9"/>
    </row>
    <row r="1181" spans="1:9" x14ac:dyDescent="0.25">
      <c r="A1181" s="19">
        <v>41656</v>
      </c>
      <c r="B1181" s="20">
        <v>290</v>
      </c>
      <c r="C1181" s="20" t="s">
        <v>365</v>
      </c>
      <c r="D1181" s="21" t="s">
        <v>66</v>
      </c>
      <c r="E1181" s="22">
        <v>2212</v>
      </c>
      <c r="F1181" s="11">
        <v>41656</v>
      </c>
      <c r="G1181" s="22">
        <v>2212</v>
      </c>
      <c r="H1181" s="24">
        <f t="shared" si="51"/>
        <v>0</v>
      </c>
      <c r="I1181" s="9"/>
    </row>
    <row r="1182" spans="1:9" x14ac:dyDescent="0.25">
      <c r="A1182" s="19">
        <v>41659</v>
      </c>
      <c r="B1182" s="20">
        <v>505</v>
      </c>
      <c r="C1182" s="20" t="s">
        <v>365</v>
      </c>
      <c r="D1182" s="21" t="s">
        <v>66</v>
      </c>
      <c r="E1182" s="22">
        <v>1192</v>
      </c>
      <c r="F1182" s="11">
        <v>41659</v>
      </c>
      <c r="G1182" s="22">
        <v>1192</v>
      </c>
      <c r="H1182" s="24">
        <f t="shared" si="51"/>
        <v>0</v>
      </c>
      <c r="I1182" s="9"/>
    </row>
    <row r="1183" spans="1:9" x14ac:dyDescent="0.25">
      <c r="A1183" s="19">
        <v>41659</v>
      </c>
      <c r="B1183" s="20">
        <v>546</v>
      </c>
      <c r="C1183" s="20" t="s">
        <v>365</v>
      </c>
      <c r="D1183" s="21" t="s">
        <v>66</v>
      </c>
      <c r="E1183" s="22">
        <v>7173.5</v>
      </c>
      <c r="F1183" s="11">
        <v>41659</v>
      </c>
      <c r="G1183" s="22">
        <v>7173.5</v>
      </c>
      <c r="H1183" s="24">
        <f t="shared" si="51"/>
        <v>0</v>
      </c>
      <c r="I1183" s="9"/>
    </row>
    <row r="1184" spans="1:9" x14ac:dyDescent="0.25">
      <c r="A1184" s="19">
        <v>41660</v>
      </c>
      <c r="B1184" s="20">
        <v>643</v>
      </c>
      <c r="C1184" s="20" t="s">
        <v>365</v>
      </c>
      <c r="D1184" s="21" t="s">
        <v>66</v>
      </c>
      <c r="E1184" s="22">
        <v>1111.5</v>
      </c>
      <c r="F1184" s="11">
        <v>41660</v>
      </c>
      <c r="G1184" s="22">
        <v>1111.5</v>
      </c>
      <c r="H1184" s="24">
        <f t="shared" si="51"/>
        <v>0</v>
      </c>
      <c r="I1184" s="9"/>
    </row>
    <row r="1185" spans="1:9" x14ac:dyDescent="0.25">
      <c r="A1185" s="19">
        <v>41661</v>
      </c>
      <c r="B1185" s="20">
        <v>670</v>
      </c>
      <c r="C1185" s="20" t="s">
        <v>365</v>
      </c>
      <c r="D1185" s="21" t="s">
        <v>66</v>
      </c>
      <c r="E1185" s="22">
        <v>594</v>
      </c>
      <c r="F1185" s="23">
        <v>41661</v>
      </c>
      <c r="G1185" s="22">
        <v>594</v>
      </c>
      <c r="H1185" s="24">
        <f t="shared" si="51"/>
        <v>0</v>
      </c>
      <c r="I1185" s="21"/>
    </row>
    <row r="1186" spans="1:9" x14ac:dyDescent="0.25">
      <c r="A1186" s="19">
        <v>41663</v>
      </c>
      <c r="B1186" s="20">
        <v>890</v>
      </c>
      <c r="C1186" s="20" t="s">
        <v>365</v>
      </c>
      <c r="D1186" s="21" t="s">
        <v>66</v>
      </c>
      <c r="E1186" s="22">
        <v>4237</v>
      </c>
      <c r="F1186" s="11">
        <v>41663</v>
      </c>
      <c r="G1186" s="22">
        <v>4237</v>
      </c>
      <c r="H1186" s="24">
        <f t="shared" si="51"/>
        <v>0</v>
      </c>
      <c r="I1186" s="9"/>
    </row>
    <row r="1187" spans="1:9" x14ac:dyDescent="0.25">
      <c r="A1187" s="19">
        <v>41663</v>
      </c>
      <c r="B1187" s="20">
        <v>901</v>
      </c>
      <c r="C1187" s="20" t="s">
        <v>365</v>
      </c>
      <c r="D1187" s="21" t="s">
        <v>66</v>
      </c>
      <c r="E1187" s="22">
        <v>2516</v>
      </c>
      <c r="F1187" s="11">
        <v>41663</v>
      </c>
      <c r="G1187" s="22">
        <v>2516</v>
      </c>
      <c r="H1187" s="24">
        <f t="shared" si="51"/>
        <v>0</v>
      </c>
      <c r="I1187" s="9"/>
    </row>
    <row r="1188" spans="1:9" x14ac:dyDescent="0.25">
      <c r="A1188" s="19">
        <v>41664</v>
      </c>
      <c r="B1188" s="20">
        <v>970</v>
      </c>
      <c r="C1188" s="20" t="s">
        <v>365</v>
      </c>
      <c r="D1188" s="21" t="s">
        <v>66</v>
      </c>
      <c r="E1188" s="22">
        <v>6307</v>
      </c>
      <c r="F1188" s="11">
        <v>41664</v>
      </c>
      <c r="G1188" s="22">
        <v>6307</v>
      </c>
      <c r="H1188" s="24">
        <f t="shared" si="51"/>
        <v>0</v>
      </c>
      <c r="I1188" s="9" t="s">
        <v>1</v>
      </c>
    </row>
    <row r="1189" spans="1:9" x14ac:dyDescent="0.25">
      <c r="A1189" s="19">
        <v>41666</v>
      </c>
      <c r="B1189" s="20">
        <v>104</v>
      </c>
      <c r="C1189" s="20" t="s">
        <v>563</v>
      </c>
      <c r="D1189" s="21" t="s">
        <v>66</v>
      </c>
      <c r="E1189" s="22">
        <v>8770.5</v>
      </c>
      <c r="F1189" s="11">
        <v>41666</v>
      </c>
      <c r="G1189" s="22">
        <v>8770.5</v>
      </c>
      <c r="H1189" s="24">
        <f t="shared" si="51"/>
        <v>0</v>
      </c>
      <c r="I1189" s="9"/>
    </row>
    <row r="1190" spans="1:9" x14ac:dyDescent="0.25">
      <c r="A1190" s="19">
        <v>41667</v>
      </c>
      <c r="B1190" s="20">
        <v>133</v>
      </c>
      <c r="C1190" s="20" t="s">
        <v>563</v>
      </c>
      <c r="D1190" s="21" t="s">
        <v>66</v>
      </c>
      <c r="E1190" s="22">
        <v>1051</v>
      </c>
      <c r="F1190" s="11">
        <v>41667</v>
      </c>
      <c r="G1190" s="22">
        <v>1051</v>
      </c>
      <c r="H1190" s="24">
        <f t="shared" si="51"/>
        <v>0</v>
      </c>
      <c r="I1190" s="9"/>
    </row>
    <row r="1191" spans="1:9" x14ac:dyDescent="0.25">
      <c r="A1191" s="19">
        <v>41667</v>
      </c>
      <c r="B1191" s="20">
        <v>164</v>
      </c>
      <c r="C1191" s="20" t="s">
        <v>563</v>
      </c>
      <c r="D1191" s="21" t="s">
        <v>66</v>
      </c>
      <c r="E1191" s="22">
        <v>1116</v>
      </c>
      <c r="F1191" s="11">
        <v>41667</v>
      </c>
      <c r="G1191" s="22">
        <v>1116</v>
      </c>
      <c r="H1191" s="24">
        <f t="shared" si="51"/>
        <v>0</v>
      </c>
      <c r="I1191" s="9"/>
    </row>
    <row r="1192" spans="1:9" x14ac:dyDescent="0.25">
      <c r="A1192" s="19">
        <v>41670</v>
      </c>
      <c r="B1192" s="20">
        <v>348</v>
      </c>
      <c r="C1192" s="20" t="s">
        <v>563</v>
      </c>
      <c r="D1192" s="21" t="s">
        <v>66</v>
      </c>
      <c r="E1192" s="22">
        <v>1323</v>
      </c>
      <c r="F1192" s="11">
        <v>41670</v>
      </c>
      <c r="G1192" s="22">
        <v>1323</v>
      </c>
      <c r="H1192" s="24">
        <f t="shared" si="51"/>
        <v>0</v>
      </c>
      <c r="I1192" s="9"/>
    </row>
    <row r="1193" spans="1:9" x14ac:dyDescent="0.25">
      <c r="A1193" s="19">
        <v>41670</v>
      </c>
      <c r="B1193" s="20">
        <v>382</v>
      </c>
      <c r="C1193" s="20" t="s">
        <v>563</v>
      </c>
      <c r="D1193" s="21" t="s">
        <v>66</v>
      </c>
      <c r="E1193" s="22">
        <v>14150</v>
      </c>
      <c r="F1193" s="11">
        <v>41670</v>
      </c>
      <c r="G1193" s="22">
        <v>14150</v>
      </c>
      <c r="H1193" s="24">
        <f t="shared" si="51"/>
        <v>0</v>
      </c>
      <c r="I1193" s="9"/>
    </row>
    <row r="1194" spans="1:9" x14ac:dyDescent="0.25">
      <c r="A1194" s="19">
        <v>41652</v>
      </c>
      <c r="B1194" s="20">
        <v>54</v>
      </c>
      <c r="C1194" s="20" t="s">
        <v>365</v>
      </c>
      <c r="D1194" s="21" t="s">
        <v>384</v>
      </c>
      <c r="E1194" s="22">
        <v>1066.5</v>
      </c>
      <c r="F1194" s="23">
        <v>41652</v>
      </c>
      <c r="G1194" s="22">
        <v>1066.5</v>
      </c>
      <c r="H1194" s="24">
        <f t="shared" si="51"/>
        <v>0</v>
      </c>
      <c r="I1194" s="21"/>
    </row>
    <row r="1195" spans="1:9" x14ac:dyDescent="0.25">
      <c r="A1195" s="19">
        <v>41652</v>
      </c>
      <c r="B1195" s="20">
        <v>56</v>
      </c>
      <c r="C1195" s="20" t="s">
        <v>365</v>
      </c>
      <c r="D1195" s="21" t="s">
        <v>384</v>
      </c>
      <c r="E1195" s="22">
        <v>48</v>
      </c>
      <c r="F1195" s="23">
        <v>41652</v>
      </c>
      <c r="G1195" s="22">
        <v>48</v>
      </c>
      <c r="H1195" s="24">
        <f t="shared" si="51"/>
        <v>0</v>
      </c>
      <c r="I1195" s="21"/>
    </row>
    <row r="1196" spans="1:9" ht="15.75" x14ac:dyDescent="0.25">
      <c r="A1196" s="19"/>
      <c r="B1196" s="20"/>
      <c r="C1196" s="20"/>
      <c r="D1196" s="21"/>
      <c r="E1196" s="22"/>
      <c r="F1196" s="107" t="s">
        <v>645</v>
      </c>
      <c r="G1196" s="104">
        <f>SUM(G1169:G1195)</f>
        <v>88055.6</v>
      </c>
      <c r="H1196" s="24"/>
      <c r="I1196" s="21"/>
    </row>
    <row r="1197" spans="1:9" x14ac:dyDescent="0.25">
      <c r="A1197" s="19"/>
      <c r="B1197" s="20"/>
      <c r="C1197" s="20"/>
      <c r="D1197" s="21"/>
      <c r="E1197" s="22"/>
      <c r="F1197" s="23"/>
      <c r="G1197" s="22"/>
      <c r="H1197" s="24"/>
      <c r="I1197" s="21"/>
    </row>
    <row r="1198" spans="1:9" x14ac:dyDescent="0.25">
      <c r="A1198" s="19">
        <v>41642</v>
      </c>
      <c r="B1198" s="20">
        <v>269</v>
      </c>
      <c r="C1198" s="8" t="s">
        <v>0</v>
      </c>
      <c r="D1198" s="21" t="s">
        <v>112</v>
      </c>
      <c r="E1198" s="36">
        <v>5907</v>
      </c>
      <c r="F1198" s="37">
        <v>41642</v>
      </c>
      <c r="G1198" s="36">
        <v>5907</v>
      </c>
      <c r="H1198" s="38">
        <f t="shared" ref="H1198:H1222" si="52">E1198-G1198</f>
        <v>0</v>
      </c>
      <c r="I1198" s="35"/>
    </row>
    <row r="1199" spans="1:9" x14ac:dyDescent="0.25">
      <c r="A1199" s="19">
        <v>41643</v>
      </c>
      <c r="B1199" s="20">
        <v>346</v>
      </c>
      <c r="C1199" s="20" t="s">
        <v>0</v>
      </c>
      <c r="D1199" s="21" t="s">
        <v>112</v>
      </c>
      <c r="E1199" s="22">
        <v>5868.2</v>
      </c>
      <c r="F1199" s="23">
        <v>41645</v>
      </c>
      <c r="G1199" s="22">
        <v>5868.2</v>
      </c>
      <c r="H1199" s="24">
        <f t="shared" si="52"/>
        <v>0</v>
      </c>
      <c r="I1199" s="21"/>
    </row>
    <row r="1200" spans="1:9" x14ac:dyDescent="0.25">
      <c r="A1200" s="19">
        <v>41644</v>
      </c>
      <c r="B1200" s="20">
        <v>431</v>
      </c>
      <c r="C1200" s="20" t="s">
        <v>0</v>
      </c>
      <c r="D1200" s="21" t="s">
        <v>112</v>
      </c>
      <c r="E1200" s="22">
        <v>3379.5</v>
      </c>
      <c r="F1200" s="23">
        <v>41644</v>
      </c>
      <c r="G1200" s="22">
        <v>3379.5</v>
      </c>
      <c r="H1200" s="24">
        <f t="shared" si="52"/>
        <v>0</v>
      </c>
      <c r="I1200" s="21"/>
    </row>
    <row r="1201" spans="1:9" x14ac:dyDescent="0.25">
      <c r="A1201" s="19">
        <v>41646</v>
      </c>
      <c r="B1201" s="20">
        <v>527</v>
      </c>
      <c r="C1201" s="20" t="s">
        <v>0</v>
      </c>
      <c r="D1201" s="42" t="s">
        <v>112</v>
      </c>
      <c r="E1201" s="43">
        <v>5804</v>
      </c>
      <c r="F1201" s="44">
        <v>41649</v>
      </c>
      <c r="G1201" s="43">
        <v>5804</v>
      </c>
      <c r="H1201" s="45">
        <f t="shared" si="52"/>
        <v>0</v>
      </c>
      <c r="I1201" s="42"/>
    </row>
    <row r="1202" spans="1:9" x14ac:dyDescent="0.25">
      <c r="A1202" s="19">
        <v>41647</v>
      </c>
      <c r="B1202" s="20">
        <v>631</v>
      </c>
      <c r="C1202" s="20" t="s">
        <v>0</v>
      </c>
      <c r="D1202" s="21" t="s">
        <v>112</v>
      </c>
      <c r="E1202" s="22">
        <v>2205</v>
      </c>
      <c r="F1202" s="23">
        <v>41647</v>
      </c>
      <c r="G1202" s="22">
        <v>2205</v>
      </c>
      <c r="H1202" s="24">
        <f t="shared" si="52"/>
        <v>0</v>
      </c>
      <c r="I1202" s="21"/>
    </row>
    <row r="1203" spans="1:9" x14ac:dyDescent="0.25">
      <c r="A1203" s="19">
        <v>41648</v>
      </c>
      <c r="B1203" s="20">
        <v>688</v>
      </c>
      <c r="C1203" s="20" t="s">
        <v>0</v>
      </c>
      <c r="D1203" s="21" t="s">
        <v>112</v>
      </c>
      <c r="E1203" s="22">
        <v>2017</v>
      </c>
      <c r="F1203" s="23">
        <v>41648</v>
      </c>
      <c r="G1203" s="22">
        <v>2017</v>
      </c>
      <c r="H1203" s="24">
        <f t="shared" si="52"/>
        <v>0</v>
      </c>
      <c r="I1203" s="21"/>
    </row>
    <row r="1204" spans="1:9" x14ac:dyDescent="0.25">
      <c r="A1204" s="19">
        <v>41649</v>
      </c>
      <c r="B1204" s="20">
        <v>754</v>
      </c>
      <c r="C1204" s="20" t="s">
        <v>0</v>
      </c>
      <c r="D1204" s="21" t="s">
        <v>112</v>
      </c>
      <c r="E1204" s="22">
        <v>11424</v>
      </c>
      <c r="F1204" s="32" t="s">
        <v>306</v>
      </c>
      <c r="G1204" s="22">
        <f>6400+5024</f>
        <v>11424</v>
      </c>
      <c r="H1204" s="24">
        <f t="shared" si="52"/>
        <v>0</v>
      </c>
      <c r="I1204" s="21"/>
    </row>
    <row r="1205" spans="1:9" x14ac:dyDescent="0.25">
      <c r="A1205" s="19">
        <v>41650</v>
      </c>
      <c r="B1205" s="20">
        <v>874</v>
      </c>
      <c r="C1205" s="20" t="s">
        <v>0</v>
      </c>
      <c r="D1205" s="21" t="s">
        <v>112</v>
      </c>
      <c r="E1205" s="22">
        <v>4115</v>
      </c>
      <c r="F1205" s="55">
        <v>41650</v>
      </c>
      <c r="G1205" s="22">
        <v>4115</v>
      </c>
      <c r="H1205" s="24">
        <f t="shared" si="52"/>
        <v>0</v>
      </c>
      <c r="I1205" s="9"/>
    </row>
    <row r="1206" spans="1:9" x14ac:dyDescent="0.25">
      <c r="A1206" s="19">
        <v>41653</v>
      </c>
      <c r="B1206" s="20">
        <v>96</v>
      </c>
      <c r="C1206" s="20" t="s">
        <v>365</v>
      </c>
      <c r="D1206" s="21" t="s">
        <v>112</v>
      </c>
      <c r="E1206" s="22">
        <v>5359</v>
      </c>
      <c r="F1206" s="23">
        <v>14</v>
      </c>
      <c r="G1206" s="22">
        <v>5359</v>
      </c>
      <c r="H1206" s="24">
        <f t="shared" si="52"/>
        <v>0</v>
      </c>
      <c r="I1206" s="21"/>
    </row>
    <row r="1207" spans="1:9" x14ac:dyDescent="0.25">
      <c r="A1207" s="19">
        <v>41654</v>
      </c>
      <c r="B1207" s="20">
        <v>135</v>
      </c>
      <c r="C1207" s="20" t="s">
        <v>365</v>
      </c>
      <c r="D1207" s="21" t="s">
        <v>112</v>
      </c>
      <c r="E1207" s="22">
        <v>2098</v>
      </c>
      <c r="F1207" s="11">
        <v>41655</v>
      </c>
      <c r="G1207" s="22">
        <v>2098</v>
      </c>
      <c r="H1207" s="24">
        <f t="shared" si="52"/>
        <v>0</v>
      </c>
      <c r="I1207" s="9"/>
    </row>
    <row r="1208" spans="1:9" x14ac:dyDescent="0.25">
      <c r="A1208" s="19">
        <v>41655</v>
      </c>
      <c r="B1208" s="20">
        <v>202</v>
      </c>
      <c r="C1208" s="20" t="s">
        <v>365</v>
      </c>
      <c r="D1208" s="21" t="s">
        <v>112</v>
      </c>
      <c r="E1208" s="22">
        <v>3409</v>
      </c>
      <c r="F1208" s="11">
        <v>41655</v>
      </c>
      <c r="G1208" s="22">
        <v>3409</v>
      </c>
      <c r="H1208" s="24">
        <f t="shared" si="52"/>
        <v>0</v>
      </c>
      <c r="I1208" s="9"/>
    </row>
    <row r="1209" spans="1:9" x14ac:dyDescent="0.25">
      <c r="A1209" s="19">
        <v>41656</v>
      </c>
      <c r="B1209" s="20">
        <v>293</v>
      </c>
      <c r="C1209" s="20" t="s">
        <v>365</v>
      </c>
      <c r="D1209" s="21" t="s">
        <v>112</v>
      </c>
      <c r="E1209" s="22">
        <v>2227</v>
      </c>
      <c r="F1209" s="11">
        <v>41656</v>
      </c>
      <c r="G1209" s="22">
        <v>2227</v>
      </c>
      <c r="H1209" s="24">
        <f t="shared" si="52"/>
        <v>0</v>
      </c>
      <c r="I1209" s="9" t="s">
        <v>1</v>
      </c>
    </row>
    <row r="1210" spans="1:9" x14ac:dyDescent="0.25">
      <c r="A1210" s="19">
        <v>41657</v>
      </c>
      <c r="B1210" s="20">
        <v>398</v>
      </c>
      <c r="C1210" s="20" t="s">
        <v>365</v>
      </c>
      <c r="D1210" s="21" t="s">
        <v>112</v>
      </c>
      <c r="E1210" s="22">
        <v>4007.5</v>
      </c>
      <c r="F1210" s="11">
        <v>41657</v>
      </c>
      <c r="G1210" s="22">
        <v>4007.5</v>
      </c>
      <c r="H1210" s="24">
        <f t="shared" si="52"/>
        <v>0</v>
      </c>
      <c r="I1210" s="9" t="s">
        <v>1</v>
      </c>
    </row>
    <row r="1211" spans="1:9" x14ac:dyDescent="0.25">
      <c r="A1211" s="19">
        <v>41660</v>
      </c>
      <c r="B1211" s="20">
        <v>592</v>
      </c>
      <c r="C1211" s="20" t="s">
        <v>365</v>
      </c>
      <c r="D1211" s="21" t="s">
        <v>112</v>
      </c>
      <c r="E1211" s="22">
        <v>7310.5</v>
      </c>
      <c r="F1211" s="11">
        <v>41660</v>
      </c>
      <c r="G1211" s="22">
        <v>7310.5</v>
      </c>
      <c r="H1211" s="24">
        <f t="shared" si="52"/>
        <v>0</v>
      </c>
      <c r="I1211" s="9" t="s">
        <v>1</v>
      </c>
    </row>
    <row r="1212" spans="1:9" x14ac:dyDescent="0.25">
      <c r="A1212" s="19">
        <v>41661</v>
      </c>
      <c r="B1212" s="20">
        <v>679</v>
      </c>
      <c r="C1212" s="20" t="s">
        <v>365</v>
      </c>
      <c r="D1212" s="21" t="s">
        <v>112</v>
      </c>
      <c r="E1212" s="22">
        <v>2389</v>
      </c>
      <c r="F1212" s="23">
        <v>41661</v>
      </c>
      <c r="G1212" s="22">
        <v>2389</v>
      </c>
      <c r="H1212" s="24">
        <f t="shared" si="52"/>
        <v>0</v>
      </c>
      <c r="I1212" s="21"/>
    </row>
    <row r="1213" spans="1:9" x14ac:dyDescent="0.25">
      <c r="A1213" s="19">
        <v>41662</v>
      </c>
      <c r="B1213" s="20">
        <v>748</v>
      </c>
      <c r="C1213" s="20" t="s">
        <v>365</v>
      </c>
      <c r="D1213" s="21" t="s">
        <v>112</v>
      </c>
      <c r="E1213" s="22">
        <v>4228</v>
      </c>
      <c r="F1213" s="37">
        <v>41662</v>
      </c>
      <c r="G1213" s="22">
        <v>4228</v>
      </c>
      <c r="H1213" s="24">
        <f t="shared" si="52"/>
        <v>0</v>
      </c>
      <c r="I1213" s="35"/>
    </row>
    <row r="1214" spans="1:9" x14ac:dyDescent="0.25">
      <c r="A1214" s="19">
        <v>41663</v>
      </c>
      <c r="B1214" s="20">
        <v>850</v>
      </c>
      <c r="C1214" s="20" t="s">
        <v>365</v>
      </c>
      <c r="D1214" s="21" t="s">
        <v>112</v>
      </c>
      <c r="E1214" s="22">
        <v>3711</v>
      </c>
      <c r="F1214" s="11">
        <v>41663</v>
      </c>
      <c r="G1214" s="22">
        <v>3711</v>
      </c>
      <c r="H1214" s="24">
        <f t="shared" si="52"/>
        <v>0</v>
      </c>
      <c r="I1214" s="9"/>
    </row>
    <row r="1215" spans="1:9" x14ac:dyDescent="0.25">
      <c r="A1215" s="19">
        <v>41664</v>
      </c>
      <c r="B1215" s="20">
        <v>962</v>
      </c>
      <c r="C1215" s="20" t="s">
        <v>365</v>
      </c>
      <c r="D1215" s="21" t="s">
        <v>112</v>
      </c>
      <c r="E1215" s="22">
        <v>5377</v>
      </c>
      <c r="F1215" s="15" t="s">
        <v>555</v>
      </c>
      <c r="G1215" s="22">
        <f>2900+2477</f>
        <v>5377</v>
      </c>
      <c r="H1215" s="24">
        <f t="shared" si="52"/>
        <v>0</v>
      </c>
      <c r="I1215" s="9" t="s">
        <v>1</v>
      </c>
    </row>
    <row r="1216" spans="1:9" x14ac:dyDescent="0.25">
      <c r="A1216" s="19">
        <v>41665</v>
      </c>
      <c r="B1216" s="20">
        <v>27</v>
      </c>
      <c r="C1216" s="20" t="s">
        <v>563</v>
      </c>
      <c r="D1216" s="21" t="s">
        <v>112</v>
      </c>
      <c r="E1216" s="22">
        <v>2164.5</v>
      </c>
      <c r="F1216" s="11">
        <v>41665</v>
      </c>
      <c r="G1216" s="22">
        <v>2164.5</v>
      </c>
      <c r="H1216" s="24">
        <f t="shared" si="52"/>
        <v>0</v>
      </c>
      <c r="I1216" s="9"/>
    </row>
    <row r="1217" spans="1:9" x14ac:dyDescent="0.25">
      <c r="A1217" s="19">
        <v>41666</v>
      </c>
      <c r="B1217" s="20">
        <v>80</v>
      </c>
      <c r="C1217" s="20" t="s">
        <v>563</v>
      </c>
      <c r="D1217" s="21" t="s">
        <v>112</v>
      </c>
      <c r="E1217" s="22">
        <v>995</v>
      </c>
      <c r="F1217" s="11">
        <v>41666</v>
      </c>
      <c r="G1217" s="22">
        <v>995</v>
      </c>
      <c r="H1217" s="24">
        <f t="shared" si="52"/>
        <v>0</v>
      </c>
      <c r="I1217" s="9" t="s">
        <v>1</v>
      </c>
    </row>
    <row r="1218" spans="1:9" x14ac:dyDescent="0.25">
      <c r="A1218" s="19">
        <v>41667</v>
      </c>
      <c r="B1218" s="20">
        <v>152</v>
      </c>
      <c r="C1218" s="20" t="s">
        <v>563</v>
      </c>
      <c r="D1218" s="21" t="s">
        <v>112</v>
      </c>
      <c r="E1218" s="22">
        <v>6226</v>
      </c>
      <c r="F1218" s="15" t="s">
        <v>587</v>
      </c>
      <c r="G1218" s="22">
        <f>3726+2500</f>
        <v>6226</v>
      </c>
      <c r="H1218" s="24">
        <f t="shared" si="52"/>
        <v>0</v>
      </c>
      <c r="I1218" s="13" t="s">
        <v>1</v>
      </c>
    </row>
    <row r="1219" spans="1:9" x14ac:dyDescent="0.25">
      <c r="A1219" s="19">
        <v>41668</v>
      </c>
      <c r="B1219" s="20">
        <v>230</v>
      </c>
      <c r="C1219" s="20" t="s">
        <v>563</v>
      </c>
      <c r="D1219" s="21" t="s">
        <v>112</v>
      </c>
      <c r="E1219" s="22">
        <v>3531</v>
      </c>
      <c r="F1219" s="15" t="s">
        <v>602</v>
      </c>
      <c r="G1219" s="22">
        <f>3000+531</f>
        <v>3531</v>
      </c>
      <c r="H1219" s="24">
        <f t="shared" si="52"/>
        <v>0</v>
      </c>
      <c r="I1219" s="9"/>
    </row>
    <row r="1220" spans="1:9" x14ac:dyDescent="0.25">
      <c r="A1220" s="19">
        <v>41669</v>
      </c>
      <c r="B1220" s="20">
        <v>290</v>
      </c>
      <c r="C1220" s="20" t="s">
        <v>563</v>
      </c>
      <c r="D1220" s="21" t="s">
        <v>112</v>
      </c>
      <c r="E1220" s="22">
        <v>3515.5</v>
      </c>
      <c r="F1220" s="11">
        <v>41669</v>
      </c>
      <c r="G1220" s="22">
        <v>3515.5</v>
      </c>
      <c r="H1220" s="24">
        <f t="shared" si="52"/>
        <v>0</v>
      </c>
      <c r="I1220" s="9" t="s">
        <v>1</v>
      </c>
    </row>
    <row r="1221" spans="1:9" x14ac:dyDescent="0.25">
      <c r="A1221" s="19">
        <v>41670</v>
      </c>
      <c r="B1221" s="20">
        <v>375</v>
      </c>
      <c r="C1221" s="20" t="s">
        <v>563</v>
      </c>
      <c r="D1221" s="21" t="s">
        <v>112</v>
      </c>
      <c r="E1221" s="22">
        <v>6393</v>
      </c>
      <c r="F1221" s="11">
        <v>41670</v>
      </c>
      <c r="G1221" s="22">
        <v>6393</v>
      </c>
      <c r="H1221" s="24">
        <f t="shared" si="52"/>
        <v>0</v>
      </c>
      <c r="I1221" s="9" t="s">
        <v>1</v>
      </c>
    </row>
    <row r="1222" spans="1:9" x14ac:dyDescent="0.25">
      <c r="A1222" s="19">
        <v>41656</v>
      </c>
      <c r="B1222" s="20">
        <v>354</v>
      </c>
      <c r="C1222" s="20" t="s">
        <v>365</v>
      </c>
      <c r="D1222" s="21" t="s">
        <v>449</v>
      </c>
      <c r="E1222" s="22">
        <v>7862</v>
      </c>
      <c r="F1222" s="11">
        <v>41656</v>
      </c>
      <c r="G1222" s="22">
        <v>7862</v>
      </c>
      <c r="H1222" s="24">
        <f t="shared" si="52"/>
        <v>0</v>
      </c>
      <c r="I1222" s="9"/>
    </row>
    <row r="1223" spans="1:9" ht="15.75" x14ac:dyDescent="0.25">
      <c r="A1223" s="19"/>
      <c r="B1223" s="20"/>
      <c r="C1223" s="20"/>
      <c r="D1223" s="21"/>
      <c r="E1223" s="22"/>
      <c r="F1223" s="103" t="s">
        <v>645</v>
      </c>
      <c r="G1223" s="104">
        <f>SUM(G1198:G1222)</f>
        <v>111522.7</v>
      </c>
      <c r="H1223" s="24"/>
      <c r="I1223" s="9"/>
    </row>
    <row r="1224" spans="1:9" x14ac:dyDescent="0.25">
      <c r="A1224" s="19"/>
      <c r="B1224" s="20"/>
      <c r="C1224" s="20"/>
      <c r="D1224" s="21"/>
      <c r="E1224" s="22"/>
      <c r="F1224" s="11"/>
      <c r="G1224" s="22"/>
      <c r="H1224" s="24"/>
      <c r="I1224" s="9"/>
    </row>
    <row r="1225" spans="1:9" x14ac:dyDescent="0.25">
      <c r="A1225" s="19">
        <v>41642</v>
      </c>
      <c r="B1225" s="20">
        <v>218</v>
      </c>
      <c r="C1225" s="8" t="s">
        <v>0</v>
      </c>
      <c r="D1225" s="21" t="s">
        <v>84</v>
      </c>
      <c r="E1225" s="22">
        <v>5901</v>
      </c>
      <c r="F1225" s="23">
        <v>41642</v>
      </c>
      <c r="G1225" s="22">
        <v>5901</v>
      </c>
      <c r="H1225" s="24">
        <f t="shared" ref="H1225:H1233" si="53">E1225-G1225</f>
        <v>0</v>
      </c>
      <c r="I1225" s="21" t="s">
        <v>20</v>
      </c>
    </row>
    <row r="1226" spans="1:9" x14ac:dyDescent="0.25">
      <c r="A1226" s="19">
        <v>41643</v>
      </c>
      <c r="B1226" s="20">
        <v>306</v>
      </c>
      <c r="C1226" s="20" t="s">
        <v>0</v>
      </c>
      <c r="D1226" s="21" t="s">
        <v>84</v>
      </c>
      <c r="E1226" s="22">
        <v>5628</v>
      </c>
      <c r="F1226" s="23">
        <v>41644</v>
      </c>
      <c r="G1226" s="22">
        <v>5628</v>
      </c>
      <c r="H1226" s="24">
        <f t="shared" si="53"/>
        <v>0</v>
      </c>
      <c r="I1226" s="21" t="s">
        <v>20</v>
      </c>
    </row>
    <row r="1227" spans="1:9" x14ac:dyDescent="0.25">
      <c r="A1227" s="19">
        <v>41649</v>
      </c>
      <c r="B1227" s="20">
        <v>782</v>
      </c>
      <c r="C1227" s="20" t="s">
        <v>0</v>
      </c>
      <c r="D1227" s="21" t="s">
        <v>84</v>
      </c>
      <c r="E1227" s="22">
        <v>9152</v>
      </c>
      <c r="F1227" s="23">
        <v>41650</v>
      </c>
      <c r="G1227" s="22">
        <v>9152</v>
      </c>
      <c r="H1227" s="24">
        <f t="shared" si="53"/>
        <v>0</v>
      </c>
      <c r="I1227" s="21" t="s">
        <v>20</v>
      </c>
    </row>
    <row r="1228" spans="1:9" x14ac:dyDescent="0.25">
      <c r="A1228" s="19">
        <v>41652</v>
      </c>
      <c r="B1228" s="20">
        <v>45</v>
      </c>
      <c r="C1228" s="20" t="s">
        <v>365</v>
      </c>
      <c r="D1228" s="21" t="s">
        <v>84</v>
      </c>
      <c r="E1228" s="22">
        <v>8166.5</v>
      </c>
      <c r="F1228" s="23">
        <v>41653</v>
      </c>
      <c r="G1228" s="22">
        <v>8166.5</v>
      </c>
      <c r="H1228" s="24">
        <f t="shared" si="53"/>
        <v>0</v>
      </c>
      <c r="I1228" s="21" t="s">
        <v>20</v>
      </c>
    </row>
    <row r="1229" spans="1:9" x14ac:dyDescent="0.25">
      <c r="A1229" s="19">
        <v>41656</v>
      </c>
      <c r="B1229" s="20">
        <v>357</v>
      </c>
      <c r="C1229" s="20" t="s">
        <v>365</v>
      </c>
      <c r="D1229" s="21" t="s">
        <v>84</v>
      </c>
      <c r="E1229" s="22">
        <v>5977.5</v>
      </c>
      <c r="F1229" s="11">
        <v>41656</v>
      </c>
      <c r="G1229" s="22">
        <v>5977.5</v>
      </c>
      <c r="H1229" s="24">
        <f t="shared" si="53"/>
        <v>0</v>
      </c>
      <c r="I1229" s="9" t="s">
        <v>20</v>
      </c>
    </row>
    <row r="1230" spans="1:9" x14ac:dyDescent="0.25">
      <c r="A1230" s="19">
        <v>41659</v>
      </c>
      <c r="B1230" s="20">
        <v>548</v>
      </c>
      <c r="C1230" s="20" t="s">
        <v>365</v>
      </c>
      <c r="D1230" s="21" t="s">
        <v>84</v>
      </c>
      <c r="E1230" s="22">
        <v>9478</v>
      </c>
      <c r="F1230" s="11">
        <v>41659</v>
      </c>
      <c r="G1230" s="22">
        <v>9478</v>
      </c>
      <c r="H1230" s="24">
        <f t="shared" si="53"/>
        <v>0</v>
      </c>
      <c r="I1230" s="9" t="s">
        <v>20</v>
      </c>
    </row>
    <row r="1231" spans="1:9" x14ac:dyDescent="0.25">
      <c r="A1231" s="19">
        <v>41663</v>
      </c>
      <c r="B1231" s="20">
        <v>904</v>
      </c>
      <c r="C1231" s="20" t="s">
        <v>365</v>
      </c>
      <c r="D1231" s="21" t="s">
        <v>84</v>
      </c>
      <c r="E1231" s="22">
        <v>7457.1</v>
      </c>
      <c r="F1231" s="11">
        <v>41664</v>
      </c>
      <c r="G1231" s="22">
        <v>7457.1</v>
      </c>
      <c r="H1231" s="24">
        <f t="shared" si="53"/>
        <v>0</v>
      </c>
      <c r="I1231" s="9" t="s">
        <v>20</v>
      </c>
    </row>
    <row r="1232" spans="1:9" x14ac:dyDescent="0.25">
      <c r="A1232" s="19">
        <v>41666</v>
      </c>
      <c r="B1232" s="20">
        <v>115</v>
      </c>
      <c r="C1232" s="20" t="s">
        <v>563</v>
      </c>
      <c r="D1232" s="21" t="s">
        <v>84</v>
      </c>
      <c r="E1232" s="22">
        <v>7457</v>
      </c>
      <c r="F1232" s="11">
        <v>41667</v>
      </c>
      <c r="G1232" s="22">
        <v>7457</v>
      </c>
      <c r="H1232" s="24">
        <f t="shared" si="53"/>
        <v>0</v>
      </c>
      <c r="I1232" s="9" t="s">
        <v>20</v>
      </c>
    </row>
    <row r="1233" spans="1:9" x14ac:dyDescent="0.25">
      <c r="A1233" s="19">
        <v>41670</v>
      </c>
      <c r="B1233" s="20">
        <v>424</v>
      </c>
      <c r="C1233" s="20" t="s">
        <v>563</v>
      </c>
      <c r="D1233" s="21" t="s">
        <v>84</v>
      </c>
      <c r="E1233" s="22">
        <v>6211</v>
      </c>
      <c r="F1233" s="16">
        <v>41671</v>
      </c>
      <c r="G1233" s="28">
        <v>6211</v>
      </c>
      <c r="H1233" s="24">
        <f t="shared" si="53"/>
        <v>0</v>
      </c>
      <c r="I1233" s="9" t="s">
        <v>20</v>
      </c>
    </row>
    <row r="1234" spans="1:9" ht="15.75" x14ac:dyDescent="0.25">
      <c r="A1234" s="19"/>
      <c r="B1234" s="20"/>
      <c r="C1234" s="20"/>
      <c r="D1234" s="21"/>
      <c r="E1234" s="22"/>
      <c r="F1234" s="103" t="s">
        <v>645</v>
      </c>
      <c r="G1234" s="104">
        <f>SUM(G1225:G1233)</f>
        <v>65428.1</v>
      </c>
      <c r="H1234" s="24"/>
      <c r="I1234" s="9"/>
    </row>
    <row r="1235" spans="1:9" x14ac:dyDescent="0.25">
      <c r="A1235" s="19"/>
      <c r="B1235" s="20"/>
      <c r="C1235" s="20"/>
      <c r="D1235" s="21"/>
      <c r="E1235" s="22"/>
      <c r="F1235" s="16"/>
      <c r="G1235" s="28"/>
      <c r="H1235" s="24"/>
      <c r="I1235" s="9"/>
    </row>
    <row r="1236" spans="1:9" x14ac:dyDescent="0.25">
      <c r="A1236" s="19">
        <v>41656</v>
      </c>
      <c r="B1236" s="20">
        <v>308</v>
      </c>
      <c r="C1236" s="20" t="s">
        <v>365</v>
      </c>
      <c r="D1236" s="21" t="s">
        <v>438</v>
      </c>
      <c r="E1236" s="22">
        <v>2701</v>
      </c>
      <c r="F1236" s="11">
        <v>41656</v>
      </c>
      <c r="G1236" s="22">
        <v>2701</v>
      </c>
      <c r="H1236" s="24">
        <f t="shared" ref="H1236:H1243" si="54">E1236-G1236</f>
        <v>0</v>
      </c>
      <c r="I1236" s="9" t="s">
        <v>57</v>
      </c>
    </row>
    <row r="1237" spans="1:9" x14ac:dyDescent="0.25">
      <c r="A1237" s="19">
        <v>41656</v>
      </c>
      <c r="B1237" s="20">
        <v>344</v>
      </c>
      <c r="C1237" s="20" t="s">
        <v>365</v>
      </c>
      <c r="D1237" s="21" t="s">
        <v>438</v>
      </c>
      <c r="E1237" s="22">
        <v>1212</v>
      </c>
      <c r="F1237" s="11">
        <v>41656</v>
      </c>
      <c r="G1237" s="22">
        <v>1212</v>
      </c>
      <c r="H1237" s="24">
        <f t="shared" si="54"/>
        <v>0</v>
      </c>
      <c r="I1237" s="9"/>
    </row>
    <row r="1238" spans="1:9" x14ac:dyDescent="0.25">
      <c r="A1238" s="19">
        <v>41657</v>
      </c>
      <c r="B1238" s="20">
        <v>441</v>
      </c>
      <c r="C1238" s="20" t="s">
        <v>365</v>
      </c>
      <c r="D1238" s="21" t="s">
        <v>438</v>
      </c>
      <c r="E1238" s="22">
        <v>4747</v>
      </c>
      <c r="F1238" s="11">
        <v>41657</v>
      </c>
      <c r="G1238" s="22">
        <v>4747</v>
      </c>
      <c r="H1238" s="24">
        <f t="shared" si="54"/>
        <v>0</v>
      </c>
      <c r="I1238" s="9" t="s">
        <v>4</v>
      </c>
    </row>
    <row r="1239" spans="1:9" x14ac:dyDescent="0.25">
      <c r="A1239" s="19">
        <v>41660</v>
      </c>
      <c r="B1239" s="20">
        <v>630</v>
      </c>
      <c r="C1239" s="20" t="s">
        <v>365</v>
      </c>
      <c r="D1239" s="21" t="s">
        <v>438</v>
      </c>
      <c r="E1239" s="22">
        <v>26</v>
      </c>
      <c r="F1239" s="11">
        <v>41660</v>
      </c>
      <c r="G1239" s="22">
        <v>26</v>
      </c>
      <c r="H1239" s="24">
        <f t="shared" si="54"/>
        <v>0</v>
      </c>
      <c r="I1239" s="9"/>
    </row>
    <row r="1240" spans="1:9" x14ac:dyDescent="0.25">
      <c r="A1240" s="19">
        <v>41664</v>
      </c>
      <c r="B1240" s="20">
        <v>963</v>
      </c>
      <c r="C1240" s="20" t="s">
        <v>365</v>
      </c>
      <c r="D1240" s="21" t="s">
        <v>438</v>
      </c>
      <c r="E1240" s="22">
        <v>204</v>
      </c>
      <c r="F1240" s="11">
        <v>41664</v>
      </c>
      <c r="G1240" s="22">
        <v>204</v>
      </c>
      <c r="H1240" s="24">
        <f t="shared" si="54"/>
        <v>0</v>
      </c>
      <c r="I1240" s="9"/>
    </row>
    <row r="1241" spans="1:9" x14ac:dyDescent="0.25">
      <c r="A1241" s="19">
        <v>41664</v>
      </c>
      <c r="B1241" s="20">
        <v>988</v>
      </c>
      <c r="C1241" s="20" t="s">
        <v>365</v>
      </c>
      <c r="D1241" s="21" t="s">
        <v>438</v>
      </c>
      <c r="E1241" s="22">
        <v>2581</v>
      </c>
      <c r="F1241" s="11">
        <v>41664</v>
      </c>
      <c r="G1241" s="22">
        <v>2581</v>
      </c>
      <c r="H1241" s="24">
        <f t="shared" si="54"/>
        <v>0</v>
      </c>
      <c r="I1241" s="9" t="s">
        <v>38</v>
      </c>
    </row>
    <row r="1242" spans="1:9" x14ac:dyDescent="0.25">
      <c r="A1242" s="19">
        <v>41665</v>
      </c>
      <c r="B1242" s="20">
        <v>31</v>
      </c>
      <c r="C1242" s="20" t="s">
        <v>563</v>
      </c>
      <c r="D1242" s="21" t="s">
        <v>438</v>
      </c>
      <c r="E1242" s="22">
        <v>1730.6</v>
      </c>
      <c r="F1242" s="11">
        <v>41665</v>
      </c>
      <c r="G1242" s="22">
        <v>1730.6</v>
      </c>
      <c r="H1242" s="24">
        <f t="shared" si="54"/>
        <v>0</v>
      </c>
      <c r="I1242" s="9"/>
    </row>
    <row r="1243" spans="1:9" x14ac:dyDescent="0.25">
      <c r="A1243" s="19">
        <v>41670</v>
      </c>
      <c r="B1243" s="20">
        <v>435</v>
      </c>
      <c r="C1243" s="20" t="s">
        <v>563</v>
      </c>
      <c r="D1243" s="21" t="s">
        <v>438</v>
      </c>
      <c r="E1243" s="22">
        <v>2523.5</v>
      </c>
      <c r="F1243" s="11">
        <v>41670</v>
      </c>
      <c r="G1243" s="22">
        <v>2523.5</v>
      </c>
      <c r="H1243" s="24">
        <f t="shared" si="54"/>
        <v>0</v>
      </c>
      <c r="I1243" s="9" t="s">
        <v>14</v>
      </c>
    </row>
    <row r="1244" spans="1:9" ht="15.75" x14ac:dyDescent="0.25">
      <c r="A1244" s="19"/>
      <c r="B1244" s="20"/>
      <c r="C1244" s="20"/>
      <c r="D1244" s="21"/>
      <c r="E1244" s="22"/>
      <c r="F1244" s="103" t="s">
        <v>645</v>
      </c>
      <c r="G1244" s="104">
        <f>SUM(G1236:G1243)</f>
        <v>15725.1</v>
      </c>
      <c r="H1244" s="24"/>
      <c r="I1244" s="9"/>
    </row>
    <row r="1245" spans="1:9" x14ac:dyDescent="0.25">
      <c r="A1245" s="19"/>
      <c r="B1245" s="20"/>
      <c r="C1245" s="20"/>
      <c r="D1245" s="21"/>
      <c r="E1245" s="22"/>
      <c r="F1245" s="11"/>
      <c r="G1245" s="22"/>
      <c r="H1245" s="24"/>
      <c r="I1245" s="9"/>
    </row>
    <row r="1246" spans="1:9" x14ac:dyDescent="0.25">
      <c r="A1246" s="19">
        <v>41643</v>
      </c>
      <c r="B1246" s="20">
        <v>307</v>
      </c>
      <c r="C1246" s="20" t="s">
        <v>0</v>
      </c>
      <c r="D1246" s="21" t="s">
        <v>135</v>
      </c>
      <c r="E1246" s="22">
        <v>14562.5</v>
      </c>
      <c r="F1246" s="23">
        <v>41644</v>
      </c>
      <c r="G1246" s="22">
        <v>14562.5</v>
      </c>
      <c r="H1246" s="24">
        <f t="shared" ref="H1246:H1260" si="55">E1246-G1246</f>
        <v>0</v>
      </c>
      <c r="I1246" s="21" t="s">
        <v>20</v>
      </c>
    </row>
    <row r="1247" spans="1:9" x14ac:dyDescent="0.25">
      <c r="A1247" s="19">
        <v>41646</v>
      </c>
      <c r="B1247" s="20">
        <v>518</v>
      </c>
      <c r="C1247" s="20" t="s">
        <v>0</v>
      </c>
      <c r="D1247" s="21" t="s">
        <v>135</v>
      </c>
      <c r="E1247" s="22">
        <v>1674</v>
      </c>
      <c r="F1247" s="23">
        <v>41650</v>
      </c>
      <c r="G1247" s="22">
        <v>1674</v>
      </c>
      <c r="H1247" s="24">
        <f t="shared" si="55"/>
        <v>0</v>
      </c>
      <c r="I1247" s="21" t="s">
        <v>20</v>
      </c>
    </row>
    <row r="1248" spans="1:9" x14ac:dyDescent="0.25">
      <c r="A1248" s="19">
        <v>41652</v>
      </c>
      <c r="B1248" s="20">
        <v>989</v>
      </c>
      <c r="C1248" s="20" t="s">
        <v>0</v>
      </c>
      <c r="D1248" s="21" t="s">
        <v>135</v>
      </c>
      <c r="E1248" s="22">
        <v>14453.5</v>
      </c>
      <c r="F1248" s="23">
        <v>41652</v>
      </c>
      <c r="G1248" s="22">
        <v>14453.5</v>
      </c>
      <c r="H1248" s="24">
        <f t="shared" si="55"/>
        <v>0</v>
      </c>
      <c r="I1248" s="21"/>
    </row>
    <row r="1249" spans="1:9" x14ac:dyDescent="0.25">
      <c r="A1249" s="19">
        <v>41655</v>
      </c>
      <c r="B1249" s="20">
        <v>190</v>
      </c>
      <c r="C1249" s="20" t="s">
        <v>365</v>
      </c>
      <c r="D1249" s="21" t="s">
        <v>135</v>
      </c>
      <c r="E1249" s="22">
        <v>19636</v>
      </c>
      <c r="F1249" s="15" t="s">
        <v>410</v>
      </c>
      <c r="G1249" s="22">
        <f>10636+9000</f>
        <v>19636</v>
      </c>
      <c r="H1249" s="24">
        <f t="shared" si="55"/>
        <v>0</v>
      </c>
      <c r="I1249" s="9" t="s">
        <v>20</v>
      </c>
    </row>
    <row r="1250" spans="1:9" x14ac:dyDescent="0.25">
      <c r="A1250" s="19">
        <v>41656</v>
      </c>
      <c r="B1250" s="20">
        <v>277</v>
      </c>
      <c r="C1250" s="20" t="s">
        <v>365</v>
      </c>
      <c r="D1250" s="21" t="s">
        <v>135</v>
      </c>
      <c r="E1250" s="22">
        <v>6131.5</v>
      </c>
      <c r="F1250" s="11">
        <v>41656</v>
      </c>
      <c r="G1250" s="22">
        <v>6131.5</v>
      </c>
      <c r="H1250" s="24">
        <f t="shared" si="55"/>
        <v>0</v>
      </c>
      <c r="I1250" s="9"/>
    </row>
    <row r="1251" spans="1:9" x14ac:dyDescent="0.25">
      <c r="A1251" s="19">
        <v>41656</v>
      </c>
      <c r="B1251" s="20">
        <v>365</v>
      </c>
      <c r="C1251" s="20" t="s">
        <v>365</v>
      </c>
      <c r="D1251" s="21" t="s">
        <v>135</v>
      </c>
      <c r="E1251" s="22">
        <v>7302.5</v>
      </c>
      <c r="F1251" s="11">
        <v>41656</v>
      </c>
      <c r="G1251" s="22">
        <v>7302.5</v>
      </c>
      <c r="H1251" s="24">
        <f t="shared" si="55"/>
        <v>0</v>
      </c>
      <c r="I1251" s="9" t="s">
        <v>196</v>
      </c>
    </row>
    <row r="1252" spans="1:9" x14ac:dyDescent="0.25">
      <c r="A1252" s="19">
        <v>41659</v>
      </c>
      <c r="B1252" s="20">
        <v>528</v>
      </c>
      <c r="C1252" s="20" t="s">
        <v>365</v>
      </c>
      <c r="D1252" s="21" t="s">
        <v>135</v>
      </c>
      <c r="E1252" s="22">
        <v>7541.5</v>
      </c>
      <c r="F1252" s="11">
        <v>41659</v>
      </c>
      <c r="G1252" s="22">
        <v>7541.5</v>
      </c>
      <c r="H1252" s="24">
        <f t="shared" si="55"/>
        <v>0</v>
      </c>
      <c r="I1252" s="9"/>
    </row>
    <row r="1253" spans="1:9" x14ac:dyDescent="0.25">
      <c r="A1253" s="19">
        <v>41659</v>
      </c>
      <c r="B1253" s="20">
        <v>535</v>
      </c>
      <c r="C1253" s="20" t="s">
        <v>365</v>
      </c>
      <c r="D1253" s="21" t="s">
        <v>135</v>
      </c>
      <c r="E1253" s="22">
        <v>10796</v>
      </c>
      <c r="F1253" s="11">
        <v>41663</v>
      </c>
      <c r="G1253" s="22">
        <v>10796</v>
      </c>
      <c r="H1253" s="24">
        <f t="shared" si="55"/>
        <v>0</v>
      </c>
      <c r="I1253" s="9" t="s">
        <v>20</v>
      </c>
    </row>
    <row r="1254" spans="1:9" x14ac:dyDescent="0.25">
      <c r="A1254" s="19">
        <v>41661</v>
      </c>
      <c r="B1254" s="20">
        <v>709</v>
      </c>
      <c r="C1254" s="20" t="s">
        <v>365</v>
      </c>
      <c r="D1254" s="21" t="s">
        <v>135</v>
      </c>
      <c r="E1254" s="22">
        <v>11194</v>
      </c>
      <c r="F1254" s="23">
        <v>41663</v>
      </c>
      <c r="G1254" s="22">
        <v>11194</v>
      </c>
      <c r="H1254" s="24">
        <f t="shared" si="55"/>
        <v>0</v>
      </c>
      <c r="I1254" s="21" t="s">
        <v>20</v>
      </c>
    </row>
    <row r="1255" spans="1:9" x14ac:dyDescent="0.25">
      <c r="A1255" s="19">
        <v>41661</v>
      </c>
      <c r="B1255" s="20">
        <v>713</v>
      </c>
      <c r="C1255" s="20" t="s">
        <v>365</v>
      </c>
      <c r="D1255" s="21" t="s">
        <v>135</v>
      </c>
      <c r="E1255" s="22">
        <v>168</v>
      </c>
      <c r="F1255" s="23">
        <v>41663</v>
      </c>
      <c r="G1255" s="22">
        <v>168</v>
      </c>
      <c r="H1255" s="24">
        <f t="shared" si="55"/>
        <v>0</v>
      </c>
      <c r="I1255" s="21" t="s">
        <v>20</v>
      </c>
    </row>
    <row r="1256" spans="1:9" x14ac:dyDescent="0.25">
      <c r="A1256" s="19">
        <v>41663</v>
      </c>
      <c r="B1256" s="20">
        <v>862</v>
      </c>
      <c r="C1256" s="20" t="s">
        <v>365</v>
      </c>
      <c r="D1256" s="21" t="s">
        <v>135</v>
      </c>
      <c r="E1256" s="22">
        <v>7210</v>
      </c>
      <c r="F1256" s="11">
        <v>41663</v>
      </c>
      <c r="G1256" s="22">
        <v>7210</v>
      </c>
      <c r="H1256" s="24">
        <f t="shared" si="55"/>
        <v>0</v>
      </c>
      <c r="I1256" s="9"/>
    </row>
    <row r="1257" spans="1:9" x14ac:dyDescent="0.25">
      <c r="A1257" s="19">
        <v>41664</v>
      </c>
      <c r="B1257" s="20">
        <v>923</v>
      </c>
      <c r="C1257" s="20" t="s">
        <v>365</v>
      </c>
      <c r="D1257" s="21" t="s">
        <v>135</v>
      </c>
      <c r="E1257" s="22">
        <v>3996.5</v>
      </c>
      <c r="F1257" s="11">
        <v>41664</v>
      </c>
      <c r="G1257" s="22">
        <v>3996.5</v>
      </c>
      <c r="H1257" s="24">
        <f t="shared" si="55"/>
        <v>0</v>
      </c>
      <c r="I1257" s="9" t="s">
        <v>20</v>
      </c>
    </row>
    <row r="1258" spans="1:9" x14ac:dyDescent="0.25">
      <c r="A1258" s="19">
        <v>41666</v>
      </c>
      <c r="B1258" s="20">
        <v>81</v>
      </c>
      <c r="C1258" s="20" t="s">
        <v>563</v>
      </c>
      <c r="D1258" s="21" t="s">
        <v>135</v>
      </c>
      <c r="E1258" s="22">
        <v>6000</v>
      </c>
      <c r="F1258" s="11">
        <v>41666</v>
      </c>
      <c r="G1258" s="22">
        <v>6000</v>
      </c>
      <c r="H1258" s="24">
        <f t="shared" si="55"/>
        <v>0</v>
      </c>
      <c r="I1258" s="9"/>
    </row>
    <row r="1259" spans="1:9" x14ac:dyDescent="0.25">
      <c r="A1259" s="19">
        <v>41666</v>
      </c>
      <c r="B1259" s="20">
        <v>86</v>
      </c>
      <c r="C1259" s="20" t="s">
        <v>563</v>
      </c>
      <c r="D1259" s="21" t="s">
        <v>135</v>
      </c>
      <c r="E1259" s="22">
        <v>12694</v>
      </c>
      <c r="F1259" s="11">
        <v>41667</v>
      </c>
      <c r="G1259" s="22">
        <v>12694</v>
      </c>
      <c r="H1259" s="24">
        <f t="shared" si="55"/>
        <v>0</v>
      </c>
      <c r="I1259" s="9" t="s">
        <v>20</v>
      </c>
    </row>
    <row r="1260" spans="1:9" x14ac:dyDescent="0.25">
      <c r="A1260" s="19">
        <v>41670</v>
      </c>
      <c r="B1260" s="20">
        <v>384</v>
      </c>
      <c r="C1260" s="20" t="s">
        <v>563</v>
      </c>
      <c r="D1260" s="21" t="s">
        <v>135</v>
      </c>
      <c r="E1260" s="22">
        <v>17807</v>
      </c>
      <c r="F1260" s="11">
        <v>41670</v>
      </c>
      <c r="G1260" s="22">
        <v>17807</v>
      </c>
      <c r="H1260" s="24">
        <f t="shared" si="55"/>
        <v>0</v>
      </c>
      <c r="I1260" s="9"/>
    </row>
    <row r="1261" spans="1:9" ht="15.75" x14ac:dyDescent="0.25">
      <c r="A1261" s="19"/>
      <c r="B1261" s="20"/>
      <c r="C1261" s="20"/>
      <c r="D1261" s="21"/>
      <c r="E1261" s="22"/>
      <c r="F1261" s="103" t="s">
        <v>645</v>
      </c>
      <c r="G1261" s="104">
        <f>SUM(G1246:G1260)</f>
        <v>141167</v>
      </c>
      <c r="H1261" s="24"/>
      <c r="I1261" s="9"/>
    </row>
    <row r="1262" spans="1:9" x14ac:dyDescent="0.25">
      <c r="A1262" s="19"/>
      <c r="B1262" s="20"/>
      <c r="C1262" s="20"/>
      <c r="D1262" s="21"/>
      <c r="E1262" s="22"/>
      <c r="F1262" s="11"/>
      <c r="G1262" s="22"/>
      <c r="H1262" s="24"/>
      <c r="I1262" s="9"/>
    </row>
    <row r="1263" spans="1:9" x14ac:dyDescent="0.25">
      <c r="A1263" s="7">
        <v>41641</v>
      </c>
      <c r="B1263" s="8">
        <v>169</v>
      </c>
      <c r="C1263" s="8" t="s">
        <v>0</v>
      </c>
      <c r="D1263" s="9" t="s">
        <v>44</v>
      </c>
      <c r="E1263" s="10">
        <v>1997.5</v>
      </c>
      <c r="F1263" s="11">
        <v>41641</v>
      </c>
      <c r="G1263" s="12">
        <v>1997.5</v>
      </c>
      <c r="H1263" s="5">
        <f t="shared" ref="H1263:H1279" si="56">E1263-G1263</f>
        <v>0</v>
      </c>
      <c r="I1263" s="9" t="s">
        <v>38</v>
      </c>
    </row>
    <row r="1264" spans="1:9" x14ac:dyDescent="0.25">
      <c r="A1264" s="19">
        <v>41643</v>
      </c>
      <c r="B1264" s="20">
        <v>369</v>
      </c>
      <c r="C1264" s="20" t="s">
        <v>0</v>
      </c>
      <c r="D1264" s="35" t="s">
        <v>44</v>
      </c>
      <c r="E1264" s="36">
        <v>2332</v>
      </c>
      <c r="F1264" s="37">
        <v>41644</v>
      </c>
      <c r="G1264" s="36">
        <v>2332</v>
      </c>
      <c r="H1264" s="38">
        <f t="shared" si="56"/>
        <v>0</v>
      </c>
      <c r="I1264" s="35" t="s">
        <v>109</v>
      </c>
    </row>
    <row r="1265" spans="1:9" x14ac:dyDescent="0.25">
      <c r="A1265" s="19">
        <v>41645</v>
      </c>
      <c r="B1265" s="20">
        <v>473</v>
      </c>
      <c r="C1265" s="20" t="s">
        <v>0</v>
      </c>
      <c r="D1265" s="21" t="s">
        <v>44</v>
      </c>
      <c r="E1265" s="22">
        <v>1883.2</v>
      </c>
      <c r="F1265" s="23">
        <v>41645</v>
      </c>
      <c r="G1265" s="22">
        <v>1883.2</v>
      </c>
      <c r="H1265" s="24">
        <f t="shared" si="56"/>
        <v>0</v>
      </c>
      <c r="I1265" s="21" t="s">
        <v>38</v>
      </c>
    </row>
    <row r="1266" spans="1:9" x14ac:dyDescent="0.25">
      <c r="A1266" s="19">
        <v>41647</v>
      </c>
      <c r="B1266" s="20">
        <v>633</v>
      </c>
      <c r="C1266" s="20" t="s">
        <v>0</v>
      </c>
      <c r="D1266" s="21" t="s">
        <v>44</v>
      </c>
      <c r="E1266" s="22">
        <v>2094</v>
      </c>
      <c r="F1266" s="23">
        <v>41647</v>
      </c>
      <c r="G1266" s="22">
        <v>2094</v>
      </c>
      <c r="H1266" s="24">
        <f t="shared" si="56"/>
        <v>0</v>
      </c>
      <c r="I1266" s="21" t="s">
        <v>196</v>
      </c>
    </row>
    <row r="1267" spans="1:9" x14ac:dyDescent="0.25">
      <c r="A1267" s="19">
        <v>41649</v>
      </c>
      <c r="B1267" s="20">
        <v>769</v>
      </c>
      <c r="C1267" s="20" t="s">
        <v>0</v>
      </c>
      <c r="D1267" s="21" t="s">
        <v>44</v>
      </c>
      <c r="E1267" s="22">
        <v>2136</v>
      </c>
      <c r="F1267" s="23">
        <v>41649</v>
      </c>
      <c r="G1267" s="22">
        <v>2136</v>
      </c>
      <c r="H1267" s="24">
        <f t="shared" si="56"/>
        <v>0</v>
      </c>
      <c r="I1267" s="21" t="s">
        <v>38</v>
      </c>
    </row>
    <row r="1268" spans="1:9" x14ac:dyDescent="0.25">
      <c r="A1268" s="19">
        <v>41651</v>
      </c>
      <c r="B1268" s="20">
        <v>958</v>
      </c>
      <c r="C1268" s="20" t="s">
        <v>0</v>
      </c>
      <c r="D1268" s="21" t="s">
        <v>44</v>
      </c>
      <c r="E1268" s="22">
        <v>1925.5</v>
      </c>
      <c r="F1268" s="15" t="s">
        <v>359</v>
      </c>
      <c r="G1268" s="22">
        <f>1200+725.5</f>
        <v>1925.5</v>
      </c>
      <c r="H1268" s="24">
        <f t="shared" si="56"/>
        <v>0</v>
      </c>
      <c r="I1268" s="9"/>
    </row>
    <row r="1269" spans="1:9" x14ac:dyDescent="0.25">
      <c r="A1269" s="19">
        <v>41652</v>
      </c>
      <c r="B1269" s="20">
        <v>999</v>
      </c>
      <c r="C1269" s="20" t="s">
        <v>0</v>
      </c>
      <c r="D1269" s="21" t="s">
        <v>44</v>
      </c>
      <c r="E1269" s="22">
        <v>2200</v>
      </c>
      <c r="F1269" s="23">
        <v>41661</v>
      </c>
      <c r="G1269" s="22">
        <v>2200</v>
      </c>
      <c r="H1269" s="24">
        <f t="shared" si="56"/>
        <v>0</v>
      </c>
      <c r="I1269" s="21" t="s">
        <v>38</v>
      </c>
    </row>
    <row r="1270" spans="1:9" x14ac:dyDescent="0.25">
      <c r="A1270" s="19">
        <v>41653</v>
      </c>
      <c r="B1270" s="20">
        <v>99</v>
      </c>
      <c r="C1270" s="20" t="s">
        <v>365</v>
      </c>
      <c r="D1270" s="21" t="s">
        <v>44</v>
      </c>
      <c r="E1270" s="22">
        <v>1752.5</v>
      </c>
      <c r="F1270" s="23">
        <v>14</v>
      </c>
      <c r="G1270" s="22">
        <v>1752.5</v>
      </c>
      <c r="H1270" s="24">
        <f t="shared" si="56"/>
        <v>0</v>
      </c>
      <c r="I1270" s="21"/>
    </row>
    <row r="1271" spans="1:9" x14ac:dyDescent="0.25">
      <c r="A1271" s="19">
        <v>41654</v>
      </c>
      <c r="B1271" s="20">
        <v>140</v>
      </c>
      <c r="C1271" s="20" t="s">
        <v>365</v>
      </c>
      <c r="D1271" s="21" t="s">
        <v>44</v>
      </c>
      <c r="E1271" s="22">
        <v>1055</v>
      </c>
      <c r="F1271" s="15" t="s">
        <v>402</v>
      </c>
      <c r="G1271" s="22">
        <v>1055</v>
      </c>
      <c r="H1271" s="24">
        <f t="shared" si="56"/>
        <v>0</v>
      </c>
      <c r="I1271" s="9" t="s">
        <v>4</v>
      </c>
    </row>
    <row r="1272" spans="1:9" x14ac:dyDescent="0.25">
      <c r="A1272" s="19">
        <v>41656</v>
      </c>
      <c r="B1272" s="20">
        <v>316</v>
      </c>
      <c r="C1272" s="20" t="s">
        <v>365</v>
      </c>
      <c r="D1272" s="21" t="s">
        <v>44</v>
      </c>
      <c r="E1272" s="22">
        <v>1813</v>
      </c>
      <c r="F1272" s="11">
        <v>41656</v>
      </c>
      <c r="G1272" s="22">
        <v>1813</v>
      </c>
      <c r="H1272" s="24">
        <f t="shared" si="56"/>
        <v>0</v>
      </c>
      <c r="I1272" s="9" t="s">
        <v>38</v>
      </c>
    </row>
    <row r="1273" spans="1:9" x14ac:dyDescent="0.25">
      <c r="A1273" s="19">
        <v>41657</v>
      </c>
      <c r="B1273" s="20">
        <v>438</v>
      </c>
      <c r="C1273" s="20" t="s">
        <v>365</v>
      </c>
      <c r="D1273" s="21" t="s">
        <v>44</v>
      </c>
      <c r="E1273" s="22">
        <v>1668</v>
      </c>
      <c r="F1273" s="11">
        <v>41657</v>
      </c>
      <c r="G1273" s="22">
        <v>1668</v>
      </c>
      <c r="H1273" s="24">
        <f t="shared" si="56"/>
        <v>0</v>
      </c>
      <c r="I1273" s="9"/>
    </row>
    <row r="1274" spans="1:9" x14ac:dyDescent="0.25">
      <c r="A1274" s="19">
        <v>41659</v>
      </c>
      <c r="B1274" s="20">
        <v>533</v>
      </c>
      <c r="C1274" s="20" t="s">
        <v>365</v>
      </c>
      <c r="D1274" s="21" t="s">
        <v>44</v>
      </c>
      <c r="E1274" s="22">
        <v>1936</v>
      </c>
      <c r="F1274" s="11">
        <v>41659</v>
      </c>
      <c r="G1274" s="22">
        <v>1936</v>
      </c>
      <c r="H1274" s="24">
        <f t="shared" si="56"/>
        <v>0</v>
      </c>
      <c r="I1274" s="9" t="s">
        <v>38</v>
      </c>
    </row>
    <row r="1275" spans="1:9" x14ac:dyDescent="0.25">
      <c r="A1275" s="19">
        <v>41660</v>
      </c>
      <c r="B1275" s="20">
        <v>632</v>
      </c>
      <c r="C1275" s="20" t="s">
        <v>365</v>
      </c>
      <c r="D1275" s="21" t="s">
        <v>44</v>
      </c>
      <c r="E1275" s="22">
        <v>550</v>
      </c>
      <c r="F1275" s="11">
        <v>41660</v>
      </c>
      <c r="G1275" s="22">
        <v>550</v>
      </c>
      <c r="H1275" s="24">
        <f t="shared" si="56"/>
        <v>0</v>
      </c>
      <c r="I1275" s="9"/>
    </row>
    <row r="1276" spans="1:9" x14ac:dyDescent="0.25">
      <c r="A1276" s="19">
        <v>41661</v>
      </c>
      <c r="B1276" s="20">
        <v>697</v>
      </c>
      <c r="C1276" s="20" t="s">
        <v>365</v>
      </c>
      <c r="D1276" s="21" t="s">
        <v>44</v>
      </c>
      <c r="E1276" s="22">
        <v>2129.5</v>
      </c>
      <c r="F1276" s="23">
        <v>41661</v>
      </c>
      <c r="G1276" s="22">
        <v>2129.5</v>
      </c>
      <c r="H1276" s="24">
        <f t="shared" si="56"/>
        <v>0</v>
      </c>
      <c r="I1276" s="21" t="s">
        <v>38</v>
      </c>
    </row>
    <row r="1277" spans="1:9" x14ac:dyDescent="0.25">
      <c r="A1277" s="19">
        <v>41663</v>
      </c>
      <c r="B1277" s="20">
        <v>859</v>
      </c>
      <c r="C1277" s="20" t="s">
        <v>365</v>
      </c>
      <c r="D1277" s="21" t="s">
        <v>44</v>
      </c>
      <c r="E1277" s="22">
        <v>2182</v>
      </c>
      <c r="F1277" s="11">
        <v>41666</v>
      </c>
      <c r="G1277" s="22">
        <v>2182</v>
      </c>
      <c r="H1277" s="24">
        <f t="shared" si="56"/>
        <v>0</v>
      </c>
      <c r="I1277" s="9" t="s">
        <v>7</v>
      </c>
    </row>
    <row r="1278" spans="1:9" x14ac:dyDescent="0.25">
      <c r="A1278" s="19">
        <v>41666</v>
      </c>
      <c r="B1278" s="20">
        <v>95</v>
      </c>
      <c r="C1278" s="20" t="s">
        <v>563</v>
      </c>
      <c r="D1278" s="21" t="s">
        <v>44</v>
      </c>
      <c r="E1278" s="22">
        <v>1971.5</v>
      </c>
      <c r="F1278" s="11">
        <v>41666</v>
      </c>
      <c r="G1278" s="22">
        <v>1971.5</v>
      </c>
      <c r="H1278" s="24">
        <f t="shared" si="56"/>
        <v>0</v>
      </c>
      <c r="I1278" s="9" t="s">
        <v>7</v>
      </c>
    </row>
    <row r="1279" spans="1:9" x14ac:dyDescent="0.25">
      <c r="A1279" s="19">
        <v>41669</v>
      </c>
      <c r="B1279" s="20">
        <v>308</v>
      </c>
      <c r="C1279" s="20" t="s">
        <v>563</v>
      </c>
      <c r="D1279" s="21" t="s">
        <v>44</v>
      </c>
      <c r="E1279" s="22">
        <v>2276</v>
      </c>
      <c r="F1279" s="11">
        <v>41670</v>
      </c>
      <c r="G1279" s="22">
        <v>2276</v>
      </c>
      <c r="H1279" s="24">
        <f t="shared" si="56"/>
        <v>0</v>
      </c>
      <c r="I1279" s="9" t="s">
        <v>38</v>
      </c>
    </row>
    <row r="1280" spans="1:9" ht="15.75" x14ac:dyDescent="0.25">
      <c r="A1280" s="19"/>
      <c r="B1280" s="20"/>
      <c r="C1280" s="20"/>
      <c r="D1280" s="21"/>
      <c r="E1280" s="22"/>
      <c r="F1280" s="103" t="s">
        <v>645</v>
      </c>
      <c r="G1280" s="104">
        <f>SUM(G1263:G1279)</f>
        <v>31901.7</v>
      </c>
      <c r="H1280" s="24"/>
      <c r="I1280" s="9"/>
    </row>
    <row r="1281" spans="1:9" x14ac:dyDescent="0.25">
      <c r="A1281" s="19"/>
      <c r="B1281" s="20"/>
      <c r="C1281" s="20"/>
      <c r="D1281" s="21"/>
      <c r="E1281" s="22"/>
      <c r="F1281" s="11"/>
      <c r="G1281" s="22"/>
      <c r="H1281" s="24"/>
      <c r="I1281" s="9"/>
    </row>
    <row r="1282" spans="1:9" x14ac:dyDescent="0.25">
      <c r="A1282" s="19">
        <v>41659</v>
      </c>
      <c r="B1282" s="20">
        <v>563</v>
      </c>
      <c r="C1282" s="20" t="s">
        <v>365</v>
      </c>
      <c r="D1282" s="21" t="s">
        <v>482</v>
      </c>
      <c r="E1282" s="22">
        <v>8278.5</v>
      </c>
      <c r="F1282" s="11">
        <v>41664</v>
      </c>
      <c r="G1282" s="22">
        <v>8278.5</v>
      </c>
      <c r="H1282" s="24">
        <f>E1282-G1282</f>
        <v>0</v>
      </c>
      <c r="I1282" s="9" t="s">
        <v>146</v>
      </c>
    </row>
    <row r="1283" spans="1:9" x14ac:dyDescent="0.25">
      <c r="A1283" s="19"/>
      <c r="B1283" s="20"/>
      <c r="C1283" s="20"/>
      <c r="D1283" s="21"/>
      <c r="E1283" s="22"/>
      <c r="F1283" s="11"/>
      <c r="G1283" s="22"/>
      <c r="H1283" s="24"/>
      <c r="I1283" s="9"/>
    </row>
    <row r="1284" spans="1:9" x14ac:dyDescent="0.25">
      <c r="A1284" s="19">
        <v>41655</v>
      </c>
      <c r="B1284" s="20">
        <v>262</v>
      </c>
      <c r="C1284" s="20" t="s">
        <v>365</v>
      </c>
      <c r="D1284" s="21" t="s">
        <v>426</v>
      </c>
      <c r="E1284" s="22">
        <v>16083</v>
      </c>
      <c r="F1284" s="11">
        <v>41656</v>
      </c>
      <c r="G1284" s="22">
        <v>16083</v>
      </c>
      <c r="H1284" s="24">
        <f>E1284-G1284</f>
        <v>0</v>
      </c>
      <c r="I1284" s="9" t="s">
        <v>30</v>
      </c>
    </row>
    <row r="1285" spans="1:9" x14ac:dyDescent="0.25">
      <c r="A1285" s="19">
        <v>41662</v>
      </c>
      <c r="B1285" s="20">
        <v>735</v>
      </c>
      <c r="C1285" s="20" t="s">
        <v>365</v>
      </c>
      <c r="D1285" s="21" t="s">
        <v>426</v>
      </c>
      <c r="E1285" s="22">
        <v>8622</v>
      </c>
      <c r="F1285" s="37">
        <v>41662</v>
      </c>
      <c r="G1285" s="22">
        <v>8622</v>
      </c>
      <c r="H1285" s="24">
        <f>E1285-G1285</f>
        <v>0</v>
      </c>
      <c r="I1285" s="35" t="s">
        <v>14</v>
      </c>
    </row>
    <row r="1286" spans="1:9" x14ac:dyDescent="0.25">
      <c r="A1286" s="19">
        <v>41666</v>
      </c>
      <c r="B1286" s="20">
        <v>117</v>
      </c>
      <c r="C1286" s="20" t="s">
        <v>563</v>
      </c>
      <c r="D1286" s="21" t="s">
        <v>426</v>
      </c>
      <c r="E1286" s="22">
        <v>4112</v>
      </c>
      <c r="F1286" s="11">
        <v>41667</v>
      </c>
      <c r="G1286" s="22">
        <v>4112</v>
      </c>
      <c r="H1286" s="24">
        <f>E1286-G1286</f>
        <v>0</v>
      </c>
      <c r="I1286" s="9" t="s">
        <v>20</v>
      </c>
    </row>
    <row r="1287" spans="1:9" x14ac:dyDescent="0.25">
      <c r="A1287" s="19">
        <v>41666</v>
      </c>
      <c r="B1287" s="20">
        <v>123</v>
      </c>
      <c r="C1287" s="20" t="s">
        <v>563</v>
      </c>
      <c r="D1287" s="21" t="s">
        <v>426</v>
      </c>
      <c r="E1287" s="22">
        <v>10128</v>
      </c>
      <c r="F1287" s="11">
        <v>41666</v>
      </c>
      <c r="G1287" s="22">
        <v>10128</v>
      </c>
      <c r="H1287" s="24">
        <f>E1287-G1287</f>
        <v>0</v>
      </c>
      <c r="I1287" s="9"/>
    </row>
    <row r="1288" spans="1:9" x14ac:dyDescent="0.25">
      <c r="A1288" s="19">
        <v>41668</v>
      </c>
      <c r="B1288" s="20">
        <v>200</v>
      </c>
      <c r="C1288" s="20" t="s">
        <v>563</v>
      </c>
      <c r="D1288" s="21" t="s">
        <v>426</v>
      </c>
      <c r="E1288" s="22">
        <v>29716</v>
      </c>
      <c r="F1288" s="57" t="s">
        <v>596</v>
      </c>
      <c r="G1288" s="22">
        <v>29716</v>
      </c>
      <c r="H1288" s="24">
        <f>E1288-G1288</f>
        <v>0</v>
      </c>
      <c r="I1288" s="56" t="s">
        <v>30</v>
      </c>
    </row>
    <row r="1289" spans="1:9" ht="15.75" x14ac:dyDescent="0.25">
      <c r="A1289" s="19"/>
      <c r="B1289" s="20"/>
      <c r="C1289" s="20"/>
      <c r="D1289" s="21"/>
      <c r="E1289" s="22"/>
      <c r="F1289" s="103" t="s">
        <v>645</v>
      </c>
      <c r="G1289" s="104">
        <f>SUM(G1284:G1288)</f>
        <v>68661</v>
      </c>
      <c r="H1289" s="24"/>
      <c r="I1289" s="56"/>
    </row>
    <row r="1290" spans="1:9" x14ac:dyDescent="0.25">
      <c r="A1290" s="19"/>
      <c r="B1290" s="20"/>
      <c r="C1290" s="20"/>
      <c r="D1290" s="21"/>
      <c r="E1290" s="22"/>
      <c r="F1290" s="15"/>
      <c r="G1290" s="22"/>
      <c r="H1290" s="24"/>
      <c r="I1290" s="56"/>
    </row>
    <row r="1291" spans="1:9" x14ac:dyDescent="0.25">
      <c r="A1291" s="19">
        <v>41642</v>
      </c>
      <c r="B1291" s="20">
        <v>211</v>
      </c>
      <c r="C1291" s="8" t="s">
        <v>0</v>
      </c>
      <c r="D1291" s="21" t="s">
        <v>76</v>
      </c>
      <c r="E1291" s="22">
        <v>32562</v>
      </c>
      <c r="F1291" s="23">
        <v>41642</v>
      </c>
      <c r="G1291" s="22">
        <v>32562</v>
      </c>
      <c r="H1291" s="24">
        <f t="shared" ref="H1291:H1305" si="57">E1291-G1291</f>
        <v>0</v>
      </c>
      <c r="I1291" s="22"/>
    </row>
    <row r="1292" spans="1:9" x14ac:dyDescent="0.25">
      <c r="A1292" s="19">
        <v>41643</v>
      </c>
      <c r="B1292" s="20">
        <v>315</v>
      </c>
      <c r="C1292" s="20" t="s">
        <v>0</v>
      </c>
      <c r="D1292" s="21" t="s">
        <v>76</v>
      </c>
      <c r="E1292" s="22">
        <v>20958</v>
      </c>
      <c r="F1292" s="23">
        <v>41644</v>
      </c>
      <c r="G1292" s="22">
        <v>20958</v>
      </c>
      <c r="H1292" s="24">
        <f t="shared" si="57"/>
        <v>0</v>
      </c>
      <c r="I1292" s="21" t="s">
        <v>20</v>
      </c>
    </row>
    <row r="1293" spans="1:9" x14ac:dyDescent="0.25">
      <c r="A1293" s="19">
        <v>41646</v>
      </c>
      <c r="B1293" s="20">
        <v>510</v>
      </c>
      <c r="C1293" s="20" t="s">
        <v>0</v>
      </c>
      <c r="D1293" s="21" t="s">
        <v>76</v>
      </c>
      <c r="E1293" s="22">
        <v>21815</v>
      </c>
      <c r="F1293" s="23">
        <v>41647</v>
      </c>
      <c r="G1293" s="22">
        <v>21815</v>
      </c>
      <c r="H1293" s="24">
        <f t="shared" si="57"/>
        <v>0</v>
      </c>
      <c r="I1293" s="21"/>
    </row>
    <row r="1294" spans="1:9" x14ac:dyDescent="0.25">
      <c r="A1294" s="19">
        <v>41661</v>
      </c>
      <c r="B1294" s="20">
        <v>710</v>
      </c>
      <c r="C1294" s="20" t="s">
        <v>365</v>
      </c>
      <c r="D1294" s="21" t="s">
        <v>76</v>
      </c>
      <c r="E1294" s="22">
        <v>26532</v>
      </c>
      <c r="F1294" s="23">
        <v>41663</v>
      </c>
      <c r="G1294" s="22">
        <v>26532</v>
      </c>
      <c r="H1294" s="24">
        <f t="shared" si="57"/>
        <v>0</v>
      </c>
      <c r="I1294" s="21" t="s">
        <v>20</v>
      </c>
    </row>
    <row r="1295" spans="1:9" x14ac:dyDescent="0.25">
      <c r="A1295" s="19">
        <v>41663</v>
      </c>
      <c r="B1295" s="20">
        <v>902</v>
      </c>
      <c r="C1295" s="20" t="s">
        <v>365</v>
      </c>
      <c r="D1295" s="21" t="s">
        <v>76</v>
      </c>
      <c r="E1295" s="22">
        <v>30136</v>
      </c>
      <c r="F1295" s="11">
        <v>41664</v>
      </c>
      <c r="G1295" s="22">
        <v>30136</v>
      </c>
      <c r="H1295" s="24">
        <f t="shared" si="57"/>
        <v>0</v>
      </c>
      <c r="I1295" s="9" t="s">
        <v>20</v>
      </c>
    </row>
    <row r="1296" spans="1:9" x14ac:dyDescent="0.25">
      <c r="A1296" s="19">
        <v>41666</v>
      </c>
      <c r="B1296" s="20">
        <v>91</v>
      </c>
      <c r="C1296" s="20" t="s">
        <v>563</v>
      </c>
      <c r="D1296" s="21" t="s">
        <v>76</v>
      </c>
      <c r="E1296" s="22">
        <v>7645.5</v>
      </c>
      <c r="F1296" s="11">
        <v>41667</v>
      </c>
      <c r="G1296" s="22">
        <v>7645.5</v>
      </c>
      <c r="H1296" s="24">
        <f t="shared" si="57"/>
        <v>0</v>
      </c>
      <c r="I1296" s="9" t="s">
        <v>20</v>
      </c>
    </row>
    <row r="1297" spans="1:9" x14ac:dyDescent="0.25">
      <c r="A1297" s="19">
        <v>41666</v>
      </c>
      <c r="B1297" s="20">
        <v>103</v>
      </c>
      <c r="C1297" s="20" t="s">
        <v>563</v>
      </c>
      <c r="D1297" s="21" t="s">
        <v>76</v>
      </c>
      <c r="E1297" s="22">
        <v>8873.5</v>
      </c>
      <c r="F1297" s="11">
        <v>41667</v>
      </c>
      <c r="G1297" s="22">
        <v>8873.5</v>
      </c>
      <c r="H1297" s="24">
        <f t="shared" si="57"/>
        <v>0</v>
      </c>
      <c r="I1297" s="9" t="s">
        <v>20</v>
      </c>
    </row>
    <row r="1298" spans="1:9" x14ac:dyDescent="0.25">
      <c r="A1298" s="19">
        <v>41668</v>
      </c>
      <c r="B1298" s="20">
        <v>262</v>
      </c>
      <c r="C1298" s="20" t="s">
        <v>563</v>
      </c>
      <c r="D1298" s="21" t="s">
        <v>76</v>
      </c>
      <c r="E1298" s="22">
        <v>26558</v>
      </c>
      <c r="F1298" s="57" t="s">
        <v>609</v>
      </c>
      <c r="G1298" s="22">
        <v>26558</v>
      </c>
      <c r="H1298" s="24">
        <f t="shared" si="57"/>
        <v>0</v>
      </c>
      <c r="I1298" s="9" t="s">
        <v>20</v>
      </c>
    </row>
    <row r="1299" spans="1:9" x14ac:dyDescent="0.25">
      <c r="A1299" s="19">
        <v>41670</v>
      </c>
      <c r="B1299" s="20">
        <v>433</v>
      </c>
      <c r="C1299" s="20" t="s">
        <v>563</v>
      </c>
      <c r="D1299" s="21" t="s">
        <v>76</v>
      </c>
      <c r="E1299" s="22">
        <v>33838.5</v>
      </c>
      <c r="F1299" s="16">
        <v>41671</v>
      </c>
      <c r="G1299" s="28">
        <v>33838.5</v>
      </c>
      <c r="H1299" s="24">
        <f t="shared" si="57"/>
        <v>0</v>
      </c>
      <c r="I1299" s="9" t="s">
        <v>20</v>
      </c>
    </row>
    <row r="1300" spans="1:9" x14ac:dyDescent="0.25">
      <c r="A1300" s="19">
        <v>41648</v>
      </c>
      <c r="B1300" s="20">
        <v>662</v>
      </c>
      <c r="C1300" s="20" t="s">
        <v>0</v>
      </c>
      <c r="D1300" s="21" t="s">
        <v>273</v>
      </c>
      <c r="E1300" s="22">
        <v>10243</v>
      </c>
      <c r="F1300" s="23">
        <v>41648</v>
      </c>
      <c r="G1300" s="22">
        <v>10243</v>
      </c>
      <c r="H1300" s="24">
        <f t="shared" si="57"/>
        <v>0</v>
      </c>
      <c r="I1300" s="21" t="s">
        <v>20</v>
      </c>
    </row>
    <row r="1301" spans="1:9" x14ac:dyDescent="0.25">
      <c r="A1301" s="19">
        <v>41649</v>
      </c>
      <c r="B1301" s="20">
        <v>770</v>
      </c>
      <c r="C1301" s="20" t="s">
        <v>0</v>
      </c>
      <c r="D1301" s="29" t="s">
        <v>273</v>
      </c>
      <c r="E1301" s="30">
        <v>28325</v>
      </c>
      <c r="F1301" s="31">
        <v>41650</v>
      </c>
      <c r="G1301" s="30">
        <v>28325</v>
      </c>
      <c r="H1301" s="5">
        <f t="shared" si="57"/>
        <v>0</v>
      </c>
      <c r="I1301" s="29" t="s">
        <v>20</v>
      </c>
    </row>
    <row r="1302" spans="1:9" x14ac:dyDescent="0.25">
      <c r="A1302" s="19">
        <v>41652</v>
      </c>
      <c r="B1302" s="20">
        <v>49</v>
      </c>
      <c r="C1302" s="20" t="s">
        <v>365</v>
      </c>
      <c r="D1302" s="21" t="s">
        <v>273</v>
      </c>
      <c r="E1302" s="22">
        <v>23261</v>
      </c>
      <c r="F1302" s="23">
        <v>41653</v>
      </c>
      <c r="G1302" s="22">
        <v>23261</v>
      </c>
      <c r="H1302" s="24">
        <f t="shared" si="57"/>
        <v>0</v>
      </c>
      <c r="I1302" s="21" t="s">
        <v>20</v>
      </c>
    </row>
    <row r="1303" spans="1:9" x14ac:dyDescent="0.25">
      <c r="A1303" s="19">
        <v>41655</v>
      </c>
      <c r="B1303" s="20">
        <v>196</v>
      </c>
      <c r="C1303" s="20" t="s">
        <v>365</v>
      </c>
      <c r="D1303" s="21" t="s">
        <v>273</v>
      </c>
      <c r="E1303" s="22">
        <v>26801</v>
      </c>
      <c r="F1303" s="11">
        <v>41656</v>
      </c>
      <c r="G1303" s="22">
        <v>26801</v>
      </c>
      <c r="H1303" s="24">
        <f t="shared" si="57"/>
        <v>0</v>
      </c>
      <c r="I1303" s="9" t="s">
        <v>20</v>
      </c>
    </row>
    <row r="1304" spans="1:9" x14ac:dyDescent="0.25">
      <c r="A1304" s="19">
        <v>41656</v>
      </c>
      <c r="B1304" s="20">
        <v>366</v>
      </c>
      <c r="C1304" s="20" t="s">
        <v>365</v>
      </c>
      <c r="D1304" s="21" t="s">
        <v>273</v>
      </c>
      <c r="E1304" s="22">
        <v>20464</v>
      </c>
      <c r="F1304" s="11">
        <v>41656</v>
      </c>
      <c r="G1304" s="22">
        <v>20464</v>
      </c>
      <c r="H1304" s="24">
        <f t="shared" si="57"/>
        <v>0</v>
      </c>
      <c r="I1304" s="9" t="s">
        <v>196</v>
      </c>
    </row>
    <row r="1305" spans="1:9" x14ac:dyDescent="0.25">
      <c r="A1305" s="19">
        <v>41659</v>
      </c>
      <c r="B1305" s="20">
        <v>537</v>
      </c>
      <c r="C1305" s="20" t="s">
        <v>365</v>
      </c>
      <c r="D1305" s="21" t="s">
        <v>273</v>
      </c>
      <c r="E1305" s="22">
        <v>14977.5</v>
      </c>
      <c r="F1305" s="11">
        <v>41659</v>
      </c>
      <c r="G1305" s="22">
        <v>14977.5</v>
      </c>
      <c r="H1305" s="24">
        <f t="shared" si="57"/>
        <v>0</v>
      </c>
      <c r="I1305" s="9" t="s">
        <v>20</v>
      </c>
    </row>
    <row r="1306" spans="1:9" ht="15.75" x14ac:dyDescent="0.25">
      <c r="A1306" s="19"/>
      <c r="B1306" s="20"/>
      <c r="C1306" s="20"/>
      <c r="D1306" s="21"/>
      <c r="E1306" s="22"/>
      <c r="F1306" s="103" t="s">
        <v>645</v>
      </c>
      <c r="G1306" s="104">
        <f>SUM(G1291:G1305)</f>
        <v>332990</v>
      </c>
      <c r="H1306" s="24"/>
      <c r="I1306" s="9"/>
    </row>
    <row r="1307" spans="1:9" x14ac:dyDescent="0.25">
      <c r="A1307" s="19"/>
      <c r="B1307" s="20"/>
      <c r="C1307" s="20"/>
      <c r="D1307" s="21"/>
      <c r="E1307" s="22"/>
      <c r="F1307" s="11"/>
      <c r="G1307" s="22"/>
      <c r="H1307" s="24"/>
      <c r="I1307" s="9"/>
    </row>
    <row r="1308" spans="1:9" x14ac:dyDescent="0.25">
      <c r="A1308" s="19">
        <v>41647</v>
      </c>
      <c r="B1308" s="20">
        <v>581</v>
      </c>
      <c r="C1308" s="20" t="s">
        <v>0</v>
      </c>
      <c r="D1308" s="21" t="s">
        <v>243</v>
      </c>
      <c r="E1308" s="22">
        <v>1354</v>
      </c>
      <c r="F1308" s="23">
        <v>41647</v>
      </c>
      <c r="G1308" s="22">
        <v>1354</v>
      </c>
      <c r="H1308" s="24">
        <f>E1308-G1308</f>
        <v>0</v>
      </c>
      <c r="I1308" s="21"/>
    </row>
    <row r="1309" spans="1:9" x14ac:dyDescent="0.25">
      <c r="A1309" s="19">
        <v>41651</v>
      </c>
      <c r="B1309" s="20">
        <v>961</v>
      </c>
      <c r="C1309" s="20" t="s">
        <v>0</v>
      </c>
      <c r="D1309" s="21" t="s">
        <v>243</v>
      </c>
      <c r="E1309" s="22">
        <v>1416</v>
      </c>
      <c r="F1309" s="55">
        <v>41651</v>
      </c>
      <c r="G1309" s="22">
        <v>1416</v>
      </c>
      <c r="H1309" s="24">
        <f>E1309-G1309</f>
        <v>0</v>
      </c>
      <c r="I1309" s="9"/>
    </row>
    <row r="1310" spans="1:9" x14ac:dyDescent="0.25">
      <c r="A1310" s="19">
        <v>41648</v>
      </c>
      <c r="B1310" s="20">
        <v>731</v>
      </c>
      <c r="C1310" s="20" t="s">
        <v>0</v>
      </c>
      <c r="D1310" s="21" t="s">
        <v>298</v>
      </c>
      <c r="E1310" s="22">
        <v>660</v>
      </c>
      <c r="F1310" s="23">
        <v>41648</v>
      </c>
      <c r="G1310" s="22">
        <v>660</v>
      </c>
      <c r="H1310" s="24">
        <f>E1310-G1310</f>
        <v>0</v>
      </c>
      <c r="I1310" s="21"/>
    </row>
    <row r="1311" spans="1:9" x14ac:dyDescent="0.25">
      <c r="A1311" s="19">
        <v>41653</v>
      </c>
      <c r="B1311" s="20">
        <v>100</v>
      </c>
      <c r="C1311" s="20" t="s">
        <v>365</v>
      </c>
      <c r="D1311" s="21" t="s">
        <v>298</v>
      </c>
      <c r="E1311" s="22">
        <v>1366</v>
      </c>
      <c r="F1311" s="23">
        <v>14</v>
      </c>
      <c r="G1311" s="22">
        <v>1366</v>
      </c>
      <c r="H1311" s="24">
        <f>E1311-G1311</f>
        <v>0</v>
      </c>
      <c r="I1311" s="21"/>
    </row>
    <row r="1312" spans="1:9" ht="15.75" x14ac:dyDescent="0.25">
      <c r="A1312" s="19"/>
      <c r="B1312" s="20"/>
      <c r="C1312" s="20"/>
      <c r="D1312" s="21"/>
      <c r="E1312" s="22"/>
      <c r="F1312" s="107" t="s">
        <v>645</v>
      </c>
      <c r="G1312" s="104">
        <f>SUM(G1308:G1311)</f>
        <v>4796</v>
      </c>
      <c r="H1312" s="24"/>
      <c r="I1312" s="21"/>
    </row>
    <row r="1313" spans="1:9" x14ac:dyDescent="0.25">
      <c r="A1313" s="19"/>
      <c r="B1313" s="20"/>
      <c r="C1313" s="20"/>
      <c r="D1313" s="21"/>
      <c r="E1313" s="22"/>
      <c r="F1313" s="23"/>
      <c r="G1313" s="22"/>
      <c r="H1313" s="24"/>
      <c r="I1313" s="21"/>
    </row>
    <row r="1314" spans="1:9" x14ac:dyDescent="0.25">
      <c r="A1314" s="19">
        <v>41643</v>
      </c>
      <c r="B1314" s="20">
        <v>310</v>
      </c>
      <c r="C1314" s="20" t="s">
        <v>0</v>
      </c>
      <c r="D1314" s="21" t="s">
        <v>138</v>
      </c>
      <c r="E1314" s="22">
        <v>7503</v>
      </c>
      <c r="F1314" s="23">
        <v>41643</v>
      </c>
      <c r="G1314" s="22">
        <v>7503</v>
      </c>
      <c r="H1314" s="24">
        <f t="shared" ref="H1314:H1335" si="58">E1314-G1314</f>
        <v>0</v>
      </c>
      <c r="I1314" s="21"/>
    </row>
    <row r="1315" spans="1:9" x14ac:dyDescent="0.25">
      <c r="A1315" s="19">
        <v>41643</v>
      </c>
      <c r="B1315" s="20">
        <v>350</v>
      </c>
      <c r="C1315" s="20" t="s">
        <v>0</v>
      </c>
      <c r="D1315" s="21" t="s">
        <v>138</v>
      </c>
      <c r="E1315" s="22">
        <v>2816</v>
      </c>
      <c r="F1315" s="23">
        <v>41643</v>
      </c>
      <c r="G1315" s="22">
        <v>2816</v>
      </c>
      <c r="H1315" s="24">
        <f t="shared" si="58"/>
        <v>0</v>
      </c>
      <c r="I1315" s="21"/>
    </row>
    <row r="1316" spans="1:9" x14ac:dyDescent="0.25">
      <c r="A1316" s="19">
        <v>41644</v>
      </c>
      <c r="B1316" s="20">
        <v>447</v>
      </c>
      <c r="C1316" s="20" t="s">
        <v>0</v>
      </c>
      <c r="D1316" s="35" t="s">
        <v>138</v>
      </c>
      <c r="E1316" s="36">
        <v>7512</v>
      </c>
      <c r="F1316" s="37">
        <v>41644</v>
      </c>
      <c r="G1316" s="36">
        <v>7512</v>
      </c>
      <c r="H1316" s="38">
        <f t="shared" si="58"/>
        <v>0</v>
      </c>
      <c r="I1316" s="35"/>
    </row>
    <row r="1317" spans="1:9" x14ac:dyDescent="0.25">
      <c r="A1317" s="19">
        <v>41646</v>
      </c>
      <c r="B1317" s="20">
        <v>506</v>
      </c>
      <c r="C1317" s="20" t="s">
        <v>0</v>
      </c>
      <c r="D1317" s="21" t="s">
        <v>138</v>
      </c>
      <c r="E1317" s="22">
        <v>6919</v>
      </c>
      <c r="F1317" s="23">
        <v>41646</v>
      </c>
      <c r="G1317" s="22">
        <v>6919</v>
      </c>
      <c r="H1317" s="24">
        <f t="shared" si="58"/>
        <v>0</v>
      </c>
      <c r="I1317" s="21"/>
    </row>
    <row r="1318" spans="1:9" x14ac:dyDescent="0.25">
      <c r="A1318" s="19">
        <v>41647</v>
      </c>
      <c r="B1318" s="20">
        <v>605</v>
      </c>
      <c r="C1318" s="20" t="s">
        <v>0</v>
      </c>
      <c r="D1318" s="21" t="s">
        <v>138</v>
      </c>
      <c r="E1318" s="22">
        <v>6215.5</v>
      </c>
      <c r="F1318" s="23">
        <v>41647</v>
      </c>
      <c r="G1318" s="22">
        <v>6215.5</v>
      </c>
      <c r="H1318" s="24">
        <f t="shared" si="58"/>
        <v>0</v>
      </c>
      <c r="I1318" s="21"/>
    </row>
    <row r="1319" spans="1:9" x14ac:dyDescent="0.25">
      <c r="A1319" s="19">
        <v>41648</v>
      </c>
      <c r="B1319" s="20">
        <v>722</v>
      </c>
      <c r="C1319" s="20" t="s">
        <v>0</v>
      </c>
      <c r="D1319" s="21" t="s">
        <v>138</v>
      </c>
      <c r="E1319" s="22">
        <v>10853</v>
      </c>
      <c r="F1319" s="27" t="s">
        <v>295</v>
      </c>
      <c r="G1319" s="28">
        <f>9500+1353</f>
        <v>10853</v>
      </c>
      <c r="H1319" s="24">
        <f t="shared" si="58"/>
        <v>0</v>
      </c>
      <c r="I1319" s="21"/>
    </row>
    <row r="1320" spans="1:9" x14ac:dyDescent="0.25">
      <c r="A1320" s="19">
        <v>41648</v>
      </c>
      <c r="B1320" s="20">
        <v>733</v>
      </c>
      <c r="C1320" s="20" t="s">
        <v>0</v>
      </c>
      <c r="D1320" s="21" t="s">
        <v>138</v>
      </c>
      <c r="E1320" s="22">
        <v>3840</v>
      </c>
      <c r="F1320" s="23">
        <v>41648</v>
      </c>
      <c r="G1320" s="22">
        <v>3840</v>
      </c>
      <c r="H1320" s="24">
        <f t="shared" si="58"/>
        <v>0</v>
      </c>
      <c r="I1320" s="21"/>
    </row>
    <row r="1321" spans="1:9" x14ac:dyDescent="0.25">
      <c r="A1321" s="19">
        <v>41649</v>
      </c>
      <c r="B1321" s="20">
        <v>743</v>
      </c>
      <c r="C1321" s="20" t="s">
        <v>0</v>
      </c>
      <c r="D1321" s="21" t="s">
        <v>138</v>
      </c>
      <c r="E1321" s="22">
        <v>7629</v>
      </c>
      <c r="F1321" s="23">
        <v>41649</v>
      </c>
      <c r="G1321" s="22">
        <v>7629</v>
      </c>
      <c r="H1321" s="24">
        <f t="shared" si="58"/>
        <v>0</v>
      </c>
      <c r="I1321" s="21"/>
    </row>
    <row r="1322" spans="1:9" x14ac:dyDescent="0.25">
      <c r="A1322" s="19">
        <v>41650</v>
      </c>
      <c r="B1322" s="20">
        <v>840</v>
      </c>
      <c r="C1322" s="20" t="s">
        <v>0</v>
      </c>
      <c r="D1322" s="21" t="s">
        <v>138</v>
      </c>
      <c r="E1322" s="22">
        <v>7614</v>
      </c>
      <c r="F1322" s="55">
        <v>41650</v>
      </c>
      <c r="G1322" s="22">
        <v>7614</v>
      </c>
      <c r="H1322" s="24">
        <f t="shared" si="58"/>
        <v>0</v>
      </c>
      <c r="I1322" s="9"/>
    </row>
    <row r="1323" spans="1:9" x14ac:dyDescent="0.25">
      <c r="A1323" s="19">
        <v>41651</v>
      </c>
      <c r="B1323" s="20">
        <v>965</v>
      </c>
      <c r="C1323" s="20" t="s">
        <v>0</v>
      </c>
      <c r="D1323" s="21" t="s">
        <v>138</v>
      </c>
      <c r="E1323" s="22">
        <v>6018</v>
      </c>
      <c r="F1323" s="11">
        <v>41651</v>
      </c>
      <c r="G1323" s="22">
        <v>6018</v>
      </c>
      <c r="H1323" s="24">
        <f t="shared" si="58"/>
        <v>0</v>
      </c>
      <c r="I1323" s="9"/>
    </row>
    <row r="1324" spans="1:9" x14ac:dyDescent="0.25">
      <c r="A1324" s="19">
        <v>41652</v>
      </c>
      <c r="B1324" s="20">
        <v>992</v>
      </c>
      <c r="C1324" s="20" t="s">
        <v>0</v>
      </c>
      <c r="D1324" s="21" t="s">
        <v>138</v>
      </c>
      <c r="E1324" s="22">
        <v>19988.5</v>
      </c>
      <c r="F1324" s="23">
        <v>41652</v>
      </c>
      <c r="G1324" s="22">
        <v>19988.5</v>
      </c>
      <c r="H1324" s="24">
        <f t="shared" si="58"/>
        <v>0</v>
      </c>
      <c r="I1324" s="21"/>
    </row>
    <row r="1325" spans="1:9" x14ac:dyDescent="0.25">
      <c r="A1325" s="19">
        <v>41653</v>
      </c>
      <c r="B1325" s="20">
        <v>63</v>
      </c>
      <c r="C1325" s="20" t="s">
        <v>365</v>
      </c>
      <c r="D1325" s="21" t="s">
        <v>138</v>
      </c>
      <c r="E1325" s="22">
        <v>7500</v>
      </c>
      <c r="F1325" s="23">
        <v>14</v>
      </c>
      <c r="G1325" s="22">
        <v>7500</v>
      </c>
      <c r="H1325" s="24">
        <f t="shared" si="58"/>
        <v>0</v>
      </c>
      <c r="I1325" s="21"/>
    </row>
    <row r="1326" spans="1:9" x14ac:dyDescent="0.25">
      <c r="A1326" s="19">
        <v>41653</v>
      </c>
      <c r="B1326" s="20">
        <v>110</v>
      </c>
      <c r="C1326" s="20" t="s">
        <v>365</v>
      </c>
      <c r="D1326" s="21" t="s">
        <v>138</v>
      </c>
      <c r="E1326" s="22">
        <v>8009.5</v>
      </c>
      <c r="F1326" s="23">
        <v>14</v>
      </c>
      <c r="G1326" s="22">
        <v>8009.5</v>
      </c>
      <c r="H1326" s="24">
        <f t="shared" si="58"/>
        <v>0</v>
      </c>
      <c r="I1326" s="21"/>
    </row>
    <row r="1327" spans="1:9" x14ac:dyDescent="0.25">
      <c r="A1327" s="19">
        <v>41657</v>
      </c>
      <c r="B1327" s="20">
        <v>374</v>
      </c>
      <c r="C1327" s="20" t="s">
        <v>365</v>
      </c>
      <c r="D1327" s="21" t="s">
        <v>138</v>
      </c>
      <c r="E1327" s="56">
        <v>7605</v>
      </c>
      <c r="F1327" s="11">
        <v>41657</v>
      </c>
      <c r="G1327" s="56">
        <v>7605</v>
      </c>
      <c r="H1327" s="24">
        <f t="shared" si="58"/>
        <v>0</v>
      </c>
      <c r="I1327" s="9"/>
    </row>
    <row r="1328" spans="1:9" x14ac:dyDescent="0.25">
      <c r="A1328" s="19">
        <v>41658</v>
      </c>
      <c r="B1328" s="20">
        <v>492</v>
      </c>
      <c r="C1328" s="20" t="s">
        <v>365</v>
      </c>
      <c r="D1328" s="21" t="s">
        <v>138</v>
      </c>
      <c r="E1328" s="22">
        <v>6582</v>
      </c>
      <c r="F1328" s="11">
        <v>41658</v>
      </c>
      <c r="G1328" s="22">
        <v>6582</v>
      </c>
      <c r="H1328" s="24">
        <f t="shared" si="58"/>
        <v>0</v>
      </c>
      <c r="I1328" s="9"/>
    </row>
    <row r="1329" spans="1:9" x14ac:dyDescent="0.25">
      <c r="A1329" s="19">
        <v>41659</v>
      </c>
      <c r="B1329" s="20">
        <v>588</v>
      </c>
      <c r="C1329" s="20" t="s">
        <v>365</v>
      </c>
      <c r="D1329" s="21" t="s">
        <v>138</v>
      </c>
      <c r="E1329" s="22">
        <v>6534.4</v>
      </c>
      <c r="F1329" s="11">
        <v>41659</v>
      </c>
      <c r="G1329" s="22">
        <v>6534.4</v>
      </c>
      <c r="H1329" s="24">
        <f t="shared" si="58"/>
        <v>0</v>
      </c>
      <c r="I1329" s="9"/>
    </row>
    <row r="1330" spans="1:9" x14ac:dyDescent="0.25">
      <c r="A1330" s="19">
        <v>41660</v>
      </c>
      <c r="B1330" s="20">
        <v>648</v>
      </c>
      <c r="C1330" s="20" t="s">
        <v>365</v>
      </c>
      <c r="D1330" s="21" t="s">
        <v>138</v>
      </c>
      <c r="E1330" s="22">
        <v>11259.5</v>
      </c>
      <c r="F1330" s="11">
        <v>41661</v>
      </c>
      <c r="G1330" s="22">
        <v>11259.5</v>
      </c>
      <c r="H1330" s="24">
        <f t="shared" si="58"/>
        <v>0</v>
      </c>
      <c r="I1330" s="9" t="s">
        <v>14</v>
      </c>
    </row>
    <row r="1331" spans="1:9" x14ac:dyDescent="0.25">
      <c r="A1331" s="19">
        <v>41662</v>
      </c>
      <c r="B1331" s="20">
        <v>724</v>
      </c>
      <c r="C1331" s="20" t="s">
        <v>365</v>
      </c>
      <c r="D1331" s="21" t="s">
        <v>138</v>
      </c>
      <c r="E1331" s="22">
        <v>7200</v>
      </c>
      <c r="F1331" s="37">
        <v>41662</v>
      </c>
      <c r="G1331" s="22">
        <v>7200</v>
      </c>
      <c r="H1331" s="24">
        <f t="shared" si="58"/>
        <v>0</v>
      </c>
      <c r="I1331" s="35" t="s">
        <v>7</v>
      </c>
    </row>
    <row r="1332" spans="1:9" x14ac:dyDescent="0.25">
      <c r="A1332" s="19">
        <v>41669</v>
      </c>
      <c r="B1332" s="20">
        <v>306</v>
      </c>
      <c r="C1332" s="20" t="s">
        <v>563</v>
      </c>
      <c r="D1332" s="21" t="s">
        <v>138</v>
      </c>
      <c r="E1332" s="22">
        <v>482</v>
      </c>
      <c r="F1332" s="11">
        <v>41669</v>
      </c>
      <c r="G1332" s="22">
        <v>482</v>
      </c>
      <c r="H1332" s="24">
        <f t="shared" si="58"/>
        <v>0</v>
      </c>
      <c r="I1332" s="9" t="s">
        <v>23</v>
      </c>
    </row>
    <row r="1333" spans="1:9" x14ac:dyDescent="0.25">
      <c r="A1333" s="19">
        <v>41669</v>
      </c>
      <c r="B1333" s="20">
        <v>326</v>
      </c>
      <c r="C1333" s="20" t="s">
        <v>563</v>
      </c>
      <c r="D1333" s="21" t="s">
        <v>138</v>
      </c>
      <c r="E1333" s="22">
        <v>7508</v>
      </c>
      <c r="F1333" s="11">
        <v>41670</v>
      </c>
      <c r="G1333" s="22">
        <v>7508</v>
      </c>
      <c r="H1333" s="24">
        <f t="shared" si="58"/>
        <v>0</v>
      </c>
      <c r="I1333" s="9" t="s">
        <v>7</v>
      </c>
    </row>
    <row r="1334" spans="1:9" x14ac:dyDescent="0.25">
      <c r="A1334" s="19">
        <v>41670</v>
      </c>
      <c r="B1334" s="20">
        <v>347</v>
      </c>
      <c r="C1334" s="20" t="s">
        <v>563</v>
      </c>
      <c r="D1334" s="21" t="s">
        <v>138</v>
      </c>
      <c r="E1334" s="22">
        <v>8224</v>
      </c>
      <c r="F1334" s="11">
        <v>41670</v>
      </c>
      <c r="G1334" s="22">
        <v>8224</v>
      </c>
      <c r="H1334" s="24">
        <f t="shared" si="58"/>
        <v>0</v>
      </c>
      <c r="I1334" s="9"/>
    </row>
    <row r="1335" spans="1:9" x14ac:dyDescent="0.25">
      <c r="A1335" s="19">
        <v>41642</v>
      </c>
      <c r="B1335" s="20">
        <v>227</v>
      </c>
      <c r="C1335" s="8" t="s">
        <v>0</v>
      </c>
      <c r="D1335" s="21" t="s">
        <v>93</v>
      </c>
      <c r="E1335" s="22">
        <v>7530</v>
      </c>
      <c r="F1335" s="23">
        <v>41642</v>
      </c>
      <c r="G1335" s="22">
        <v>7530</v>
      </c>
      <c r="H1335" s="24">
        <f t="shared" si="58"/>
        <v>0</v>
      </c>
      <c r="I1335" s="21"/>
    </row>
    <row r="1336" spans="1:9" ht="15.75" x14ac:dyDescent="0.25">
      <c r="A1336" s="19"/>
      <c r="B1336" s="20"/>
      <c r="C1336" s="8"/>
      <c r="D1336" s="21"/>
      <c r="E1336" s="22"/>
      <c r="F1336" s="107" t="s">
        <v>645</v>
      </c>
      <c r="G1336" s="104">
        <f>SUM(G1314:G1335)</f>
        <v>165342.39999999999</v>
      </c>
      <c r="H1336" s="24"/>
      <c r="I1336" s="21"/>
    </row>
    <row r="1337" spans="1:9" x14ac:dyDescent="0.25">
      <c r="A1337" s="19"/>
      <c r="B1337" s="20"/>
      <c r="C1337" s="8"/>
      <c r="D1337" s="21"/>
      <c r="E1337" s="22"/>
      <c r="F1337" s="23"/>
      <c r="G1337" s="22"/>
      <c r="H1337" s="24"/>
      <c r="I1337" s="21"/>
    </row>
    <row r="1338" spans="1:9" x14ac:dyDescent="0.25">
      <c r="A1338" s="19">
        <v>41667</v>
      </c>
      <c r="B1338" s="20">
        <v>193</v>
      </c>
      <c r="C1338" s="20" t="s">
        <v>563</v>
      </c>
      <c r="D1338" s="21" t="s">
        <v>594</v>
      </c>
      <c r="E1338" s="22">
        <v>6622</v>
      </c>
      <c r="F1338" s="11">
        <v>41668</v>
      </c>
      <c r="G1338" s="22">
        <v>6622</v>
      </c>
      <c r="H1338" s="24">
        <f>E1338-G1338</f>
        <v>0</v>
      </c>
      <c r="I1338" s="9" t="s">
        <v>14</v>
      </c>
    </row>
    <row r="1339" spans="1:9" x14ac:dyDescent="0.25">
      <c r="A1339" s="19">
        <v>41667</v>
      </c>
      <c r="B1339" s="20">
        <v>154</v>
      </c>
      <c r="C1339" s="20" t="s">
        <v>563</v>
      </c>
      <c r="D1339" s="21" t="s">
        <v>588</v>
      </c>
      <c r="E1339" s="22">
        <v>22847</v>
      </c>
      <c r="F1339" s="11">
        <v>41667</v>
      </c>
      <c r="G1339" s="22">
        <v>22847</v>
      </c>
      <c r="H1339" s="24">
        <f>E1339-G1339</f>
        <v>0</v>
      </c>
      <c r="I1339" s="9" t="s">
        <v>196</v>
      </c>
    </row>
    <row r="1340" spans="1:9" x14ac:dyDescent="0.25">
      <c r="A1340" s="19"/>
      <c r="B1340" s="20"/>
      <c r="C1340" s="20"/>
      <c r="D1340" s="21"/>
      <c r="E1340" s="22"/>
      <c r="F1340" s="11"/>
      <c r="G1340" s="22"/>
      <c r="H1340" s="24"/>
      <c r="I1340" s="9"/>
    </row>
    <row r="1341" spans="1:9" x14ac:dyDescent="0.25">
      <c r="A1341" s="19">
        <v>41645</v>
      </c>
      <c r="B1341" s="20">
        <v>454</v>
      </c>
      <c r="C1341" s="20" t="s">
        <v>0</v>
      </c>
      <c r="D1341" s="21" t="s">
        <v>194</v>
      </c>
      <c r="E1341" s="22">
        <v>2959.5</v>
      </c>
      <c r="F1341" s="23">
        <v>41645</v>
      </c>
      <c r="G1341" s="22">
        <v>2959.5</v>
      </c>
      <c r="H1341" s="24">
        <f t="shared" ref="H1341:H1359" si="59">E1341-G1341</f>
        <v>0</v>
      </c>
      <c r="I1341" s="21"/>
    </row>
    <row r="1342" spans="1:9" x14ac:dyDescent="0.25">
      <c r="A1342" s="19">
        <v>41650</v>
      </c>
      <c r="B1342" s="20">
        <v>878</v>
      </c>
      <c r="C1342" s="20" t="s">
        <v>0</v>
      </c>
      <c r="D1342" s="21" t="s">
        <v>194</v>
      </c>
      <c r="E1342" s="22">
        <v>1198</v>
      </c>
      <c r="F1342" s="55">
        <v>41650</v>
      </c>
      <c r="G1342" s="22">
        <v>1198</v>
      </c>
      <c r="H1342" s="24">
        <f t="shared" si="59"/>
        <v>0</v>
      </c>
      <c r="I1342" s="9"/>
    </row>
    <row r="1343" spans="1:9" x14ac:dyDescent="0.25">
      <c r="A1343" s="19">
        <v>41652</v>
      </c>
      <c r="B1343" s="20">
        <v>990</v>
      </c>
      <c r="C1343" s="20" t="s">
        <v>0</v>
      </c>
      <c r="D1343" s="21" t="s">
        <v>194</v>
      </c>
      <c r="E1343" s="22">
        <v>3161</v>
      </c>
      <c r="F1343" s="23">
        <v>41652</v>
      </c>
      <c r="G1343" s="22">
        <v>3161</v>
      </c>
      <c r="H1343" s="24">
        <f t="shared" si="59"/>
        <v>0</v>
      </c>
      <c r="I1343" s="21"/>
    </row>
    <row r="1344" spans="1:9" x14ac:dyDescent="0.25">
      <c r="A1344" s="19">
        <v>41655</v>
      </c>
      <c r="B1344" s="20">
        <v>205</v>
      </c>
      <c r="C1344" s="20" t="s">
        <v>365</v>
      </c>
      <c r="D1344" s="21" t="s">
        <v>194</v>
      </c>
      <c r="E1344" s="22">
        <v>2875.5</v>
      </c>
      <c r="F1344" s="11">
        <v>41655</v>
      </c>
      <c r="G1344" s="22">
        <v>2875.5</v>
      </c>
      <c r="H1344" s="24">
        <f t="shared" si="59"/>
        <v>0</v>
      </c>
      <c r="I1344" s="9"/>
    </row>
    <row r="1345" spans="1:9" x14ac:dyDescent="0.25">
      <c r="A1345" s="19">
        <v>41656</v>
      </c>
      <c r="B1345" s="20">
        <v>294</v>
      </c>
      <c r="C1345" s="20" t="s">
        <v>365</v>
      </c>
      <c r="D1345" s="21" t="s">
        <v>194</v>
      </c>
      <c r="E1345" s="22">
        <v>2332</v>
      </c>
      <c r="F1345" s="11">
        <v>41656</v>
      </c>
      <c r="G1345" s="22">
        <v>2332</v>
      </c>
      <c r="H1345" s="24">
        <f t="shared" si="59"/>
        <v>0</v>
      </c>
      <c r="I1345" s="9"/>
    </row>
    <row r="1346" spans="1:9" x14ac:dyDescent="0.25">
      <c r="A1346" s="19">
        <v>41666</v>
      </c>
      <c r="B1346" s="20">
        <v>66</v>
      </c>
      <c r="C1346" s="20" t="s">
        <v>563</v>
      </c>
      <c r="D1346" s="21" t="s">
        <v>194</v>
      </c>
      <c r="E1346" s="22">
        <v>3182.5</v>
      </c>
      <c r="F1346" s="23">
        <v>41666</v>
      </c>
      <c r="G1346" s="22">
        <v>3182.5</v>
      </c>
      <c r="H1346" s="24">
        <f t="shared" si="59"/>
        <v>0</v>
      </c>
      <c r="I1346" s="9"/>
    </row>
    <row r="1347" spans="1:9" x14ac:dyDescent="0.25">
      <c r="A1347" s="19">
        <v>41669</v>
      </c>
      <c r="B1347" s="20">
        <v>293</v>
      </c>
      <c r="C1347" s="20" t="s">
        <v>563</v>
      </c>
      <c r="D1347" s="21" t="s">
        <v>194</v>
      </c>
      <c r="E1347" s="22">
        <v>3131</v>
      </c>
      <c r="F1347" s="11">
        <v>41669</v>
      </c>
      <c r="G1347" s="22">
        <v>3131</v>
      </c>
      <c r="H1347" s="24">
        <f t="shared" si="59"/>
        <v>0</v>
      </c>
      <c r="I1347" s="9"/>
    </row>
    <row r="1348" spans="1:9" x14ac:dyDescent="0.25">
      <c r="A1348" s="19">
        <v>41648</v>
      </c>
      <c r="B1348" s="20">
        <v>701</v>
      </c>
      <c r="C1348" s="20" t="s">
        <v>0</v>
      </c>
      <c r="D1348" s="21" t="s">
        <v>287</v>
      </c>
      <c r="E1348" s="22">
        <v>2851</v>
      </c>
      <c r="F1348" s="23">
        <v>41648</v>
      </c>
      <c r="G1348" s="22">
        <v>2851</v>
      </c>
      <c r="H1348" s="24">
        <f t="shared" si="59"/>
        <v>0</v>
      </c>
      <c r="I1348" s="21" t="s">
        <v>14</v>
      </c>
    </row>
    <row r="1349" spans="1:9" x14ac:dyDescent="0.25">
      <c r="A1349" s="19">
        <v>41649</v>
      </c>
      <c r="B1349" s="20">
        <v>789</v>
      </c>
      <c r="C1349" s="20" t="s">
        <v>0</v>
      </c>
      <c r="D1349" s="21" t="s">
        <v>315</v>
      </c>
      <c r="E1349" s="22">
        <v>1142</v>
      </c>
      <c r="F1349" s="23">
        <v>41650</v>
      </c>
      <c r="G1349" s="22">
        <v>1142</v>
      </c>
      <c r="H1349" s="24">
        <f t="shared" si="59"/>
        <v>0</v>
      </c>
      <c r="I1349" s="21" t="s">
        <v>20</v>
      </c>
    </row>
    <row r="1350" spans="1:9" x14ac:dyDescent="0.25">
      <c r="A1350" s="19">
        <v>41653</v>
      </c>
      <c r="B1350" s="20">
        <v>66</v>
      </c>
      <c r="C1350" s="20" t="s">
        <v>365</v>
      </c>
      <c r="D1350" s="21" t="s">
        <v>315</v>
      </c>
      <c r="E1350" s="22">
        <v>680.5</v>
      </c>
      <c r="F1350" s="23">
        <v>14</v>
      </c>
      <c r="G1350" s="22">
        <v>680.5</v>
      </c>
      <c r="H1350" s="24">
        <f t="shared" si="59"/>
        <v>0</v>
      </c>
      <c r="I1350" s="21" t="s">
        <v>20</v>
      </c>
    </row>
    <row r="1351" spans="1:9" x14ac:dyDescent="0.25">
      <c r="A1351" s="19">
        <v>41655</v>
      </c>
      <c r="B1351" s="20">
        <v>211</v>
      </c>
      <c r="C1351" s="20" t="s">
        <v>365</v>
      </c>
      <c r="D1351" s="21" t="s">
        <v>315</v>
      </c>
      <c r="E1351" s="22">
        <v>2591.5</v>
      </c>
      <c r="F1351" s="11">
        <v>41656</v>
      </c>
      <c r="G1351" s="22">
        <v>2591.5</v>
      </c>
      <c r="H1351" s="24">
        <f t="shared" si="59"/>
        <v>0</v>
      </c>
      <c r="I1351" s="9" t="s">
        <v>20</v>
      </c>
    </row>
    <row r="1352" spans="1:9" x14ac:dyDescent="0.25">
      <c r="A1352" s="19">
        <v>41656</v>
      </c>
      <c r="B1352" s="20">
        <v>356</v>
      </c>
      <c r="C1352" s="20" t="s">
        <v>365</v>
      </c>
      <c r="D1352" s="21" t="s">
        <v>315</v>
      </c>
      <c r="E1352" s="22">
        <v>2755</v>
      </c>
      <c r="F1352" s="11">
        <v>41656</v>
      </c>
      <c r="G1352" s="22">
        <v>2755</v>
      </c>
      <c r="H1352" s="24">
        <f t="shared" si="59"/>
        <v>0</v>
      </c>
      <c r="I1352" s="9" t="s">
        <v>20</v>
      </c>
    </row>
    <row r="1353" spans="1:9" x14ac:dyDescent="0.25">
      <c r="A1353" s="19">
        <v>41659</v>
      </c>
      <c r="B1353" s="20">
        <v>551</v>
      </c>
      <c r="C1353" s="20" t="s">
        <v>365</v>
      </c>
      <c r="D1353" s="21" t="s">
        <v>315</v>
      </c>
      <c r="E1353" s="22">
        <v>2675.5</v>
      </c>
      <c r="F1353" s="11">
        <v>41659</v>
      </c>
      <c r="G1353" s="22">
        <v>2675.5</v>
      </c>
      <c r="H1353" s="24">
        <f t="shared" si="59"/>
        <v>0</v>
      </c>
      <c r="I1353" s="9" t="s">
        <v>20</v>
      </c>
    </row>
    <row r="1354" spans="1:9" x14ac:dyDescent="0.25">
      <c r="A1354" s="19">
        <v>41660</v>
      </c>
      <c r="B1354" s="20">
        <v>636</v>
      </c>
      <c r="C1354" s="20" t="s">
        <v>365</v>
      </c>
      <c r="D1354" s="21" t="s">
        <v>315</v>
      </c>
      <c r="E1354" s="22">
        <v>1737.5</v>
      </c>
      <c r="F1354" s="11">
        <v>41663</v>
      </c>
      <c r="G1354" s="22">
        <v>1737.5</v>
      </c>
      <c r="H1354" s="24">
        <f t="shared" si="59"/>
        <v>0</v>
      </c>
      <c r="I1354" s="9" t="s">
        <v>20</v>
      </c>
    </row>
    <row r="1355" spans="1:9" x14ac:dyDescent="0.25">
      <c r="A1355" s="19">
        <v>41664</v>
      </c>
      <c r="B1355" s="20">
        <v>917</v>
      </c>
      <c r="C1355" s="20" t="s">
        <v>365</v>
      </c>
      <c r="D1355" s="21" t="s">
        <v>315</v>
      </c>
      <c r="E1355" s="22">
        <v>2136</v>
      </c>
      <c r="F1355" s="11">
        <v>41664</v>
      </c>
      <c r="G1355" s="22">
        <v>2136</v>
      </c>
      <c r="H1355" s="24">
        <f t="shared" si="59"/>
        <v>0</v>
      </c>
      <c r="I1355" s="9" t="s">
        <v>20</v>
      </c>
    </row>
    <row r="1356" spans="1:9" x14ac:dyDescent="0.25">
      <c r="A1356" s="19">
        <v>41666</v>
      </c>
      <c r="B1356" s="20">
        <v>108</v>
      </c>
      <c r="C1356" s="20" t="s">
        <v>563</v>
      </c>
      <c r="D1356" s="21" t="s">
        <v>315</v>
      </c>
      <c r="E1356" s="22">
        <v>2566</v>
      </c>
      <c r="F1356" s="11">
        <v>41667</v>
      </c>
      <c r="G1356" s="22">
        <v>2566</v>
      </c>
      <c r="H1356" s="24">
        <f t="shared" si="59"/>
        <v>0</v>
      </c>
      <c r="I1356" s="9" t="s">
        <v>20</v>
      </c>
    </row>
    <row r="1357" spans="1:9" x14ac:dyDescent="0.25">
      <c r="A1357" s="19">
        <v>41668</v>
      </c>
      <c r="B1357" s="20">
        <v>207</v>
      </c>
      <c r="C1357" s="20" t="s">
        <v>563</v>
      </c>
      <c r="D1357" s="21" t="s">
        <v>315</v>
      </c>
      <c r="E1357" s="22">
        <v>3048</v>
      </c>
      <c r="F1357" s="11">
        <v>41668</v>
      </c>
      <c r="G1357" s="22">
        <v>3048</v>
      </c>
      <c r="H1357" s="24">
        <f t="shared" si="59"/>
        <v>0</v>
      </c>
      <c r="I1357" s="9" t="s">
        <v>20</v>
      </c>
    </row>
    <row r="1358" spans="1:9" x14ac:dyDescent="0.25">
      <c r="A1358" s="19">
        <v>41670</v>
      </c>
      <c r="B1358" s="20">
        <v>427</v>
      </c>
      <c r="C1358" s="20" t="s">
        <v>563</v>
      </c>
      <c r="D1358" s="21" t="s">
        <v>315</v>
      </c>
      <c r="E1358" s="22">
        <v>4104</v>
      </c>
      <c r="F1358" s="16">
        <v>41671</v>
      </c>
      <c r="G1358" s="28">
        <v>4104</v>
      </c>
      <c r="H1358" s="24">
        <f t="shared" si="59"/>
        <v>0</v>
      </c>
      <c r="I1358" s="9" t="s">
        <v>20</v>
      </c>
    </row>
    <row r="1359" spans="1:9" x14ac:dyDescent="0.25">
      <c r="A1359" s="19">
        <v>41643</v>
      </c>
      <c r="B1359" s="20">
        <v>309</v>
      </c>
      <c r="C1359" s="20" t="s">
        <v>0</v>
      </c>
      <c r="D1359" s="21" t="s">
        <v>137</v>
      </c>
      <c r="E1359" s="22">
        <v>1020.5</v>
      </c>
      <c r="F1359" s="23">
        <v>41643</v>
      </c>
      <c r="G1359" s="22">
        <v>1020.5</v>
      </c>
      <c r="H1359" s="24">
        <f t="shared" si="59"/>
        <v>0</v>
      </c>
      <c r="I1359" s="21"/>
    </row>
    <row r="1360" spans="1:9" ht="15.75" x14ac:dyDescent="0.25">
      <c r="A1360" s="19"/>
      <c r="B1360" s="20"/>
      <c r="C1360" s="20"/>
      <c r="D1360" s="21"/>
      <c r="E1360" s="22"/>
      <c r="F1360" s="107" t="s">
        <v>645</v>
      </c>
      <c r="G1360" s="104">
        <f>SUM(G1341:G1359)</f>
        <v>46147</v>
      </c>
      <c r="H1360" s="24"/>
      <c r="I1360" s="21"/>
    </row>
    <row r="1361" spans="1:9" x14ac:dyDescent="0.25">
      <c r="A1361" s="19"/>
      <c r="B1361" s="20"/>
      <c r="C1361" s="20"/>
      <c r="D1361" s="21"/>
      <c r="E1361" s="22"/>
      <c r="F1361" s="23"/>
      <c r="G1361" s="22"/>
      <c r="H1361" s="24"/>
      <c r="I1361" s="21"/>
    </row>
    <row r="1362" spans="1:9" x14ac:dyDescent="0.25">
      <c r="A1362" s="19">
        <v>41669</v>
      </c>
      <c r="B1362" s="20">
        <v>299</v>
      </c>
      <c r="C1362" s="20" t="s">
        <v>563</v>
      </c>
      <c r="D1362" s="21" t="s">
        <v>613</v>
      </c>
      <c r="E1362" s="22">
        <v>7142</v>
      </c>
      <c r="F1362" s="11">
        <v>41669</v>
      </c>
      <c r="G1362" s="22">
        <v>7142</v>
      </c>
      <c r="H1362" s="24">
        <f t="shared" ref="H1362:H1392" si="60">E1362-G1362</f>
        <v>0</v>
      </c>
      <c r="I1362" s="9"/>
    </row>
    <row r="1363" spans="1:9" x14ac:dyDescent="0.25">
      <c r="A1363" s="7">
        <v>41641</v>
      </c>
      <c r="B1363" s="8">
        <v>173</v>
      </c>
      <c r="C1363" s="8" t="s">
        <v>0</v>
      </c>
      <c r="D1363" s="9" t="s">
        <v>48</v>
      </c>
      <c r="E1363" s="10">
        <v>5940</v>
      </c>
      <c r="F1363" s="11">
        <v>41641</v>
      </c>
      <c r="G1363" s="12">
        <v>5940</v>
      </c>
      <c r="H1363" s="5">
        <f t="shared" si="60"/>
        <v>0</v>
      </c>
      <c r="I1363" s="9"/>
    </row>
    <row r="1364" spans="1:9" x14ac:dyDescent="0.25">
      <c r="A1364" s="19">
        <v>41643</v>
      </c>
      <c r="B1364" s="20">
        <v>360</v>
      </c>
      <c r="C1364" s="20" t="s">
        <v>0</v>
      </c>
      <c r="D1364" s="35" t="s">
        <v>48</v>
      </c>
      <c r="E1364" s="22">
        <v>11333.6</v>
      </c>
      <c r="F1364" s="23">
        <v>41643</v>
      </c>
      <c r="G1364" s="22">
        <v>11333.6</v>
      </c>
      <c r="H1364" s="24">
        <f t="shared" si="60"/>
        <v>0</v>
      </c>
      <c r="I1364" s="35"/>
    </row>
    <row r="1365" spans="1:9" x14ac:dyDescent="0.25">
      <c r="A1365" s="19">
        <v>41644</v>
      </c>
      <c r="B1365" s="20">
        <v>415</v>
      </c>
      <c r="C1365" s="20" t="s">
        <v>0</v>
      </c>
      <c r="D1365" s="21" t="s">
        <v>48</v>
      </c>
      <c r="E1365" s="22">
        <v>12336</v>
      </c>
      <c r="F1365" s="23">
        <v>41644</v>
      </c>
      <c r="G1365" s="22">
        <v>12336</v>
      </c>
      <c r="H1365" s="24">
        <f t="shared" si="60"/>
        <v>0</v>
      </c>
      <c r="I1365" s="21"/>
    </row>
    <row r="1366" spans="1:9" x14ac:dyDescent="0.25">
      <c r="A1366" s="19">
        <v>41645</v>
      </c>
      <c r="B1366" s="20">
        <v>469</v>
      </c>
      <c r="C1366" s="20" t="s">
        <v>0</v>
      </c>
      <c r="D1366" s="21" t="s">
        <v>48</v>
      </c>
      <c r="E1366" s="22">
        <v>10178</v>
      </c>
      <c r="F1366" s="23">
        <v>41645</v>
      </c>
      <c r="G1366" s="22">
        <v>10178</v>
      </c>
      <c r="H1366" s="24">
        <f t="shared" si="60"/>
        <v>0</v>
      </c>
      <c r="I1366" s="21"/>
    </row>
    <row r="1367" spans="1:9" x14ac:dyDescent="0.25">
      <c r="A1367" s="19">
        <v>41646</v>
      </c>
      <c r="B1367" s="20">
        <v>545</v>
      </c>
      <c r="C1367" s="20" t="s">
        <v>0</v>
      </c>
      <c r="D1367" s="21" t="s">
        <v>48</v>
      </c>
      <c r="E1367" s="22">
        <v>6371.4</v>
      </c>
      <c r="F1367" s="23">
        <v>41646</v>
      </c>
      <c r="G1367" s="22">
        <v>6371.4</v>
      </c>
      <c r="H1367" s="24">
        <f t="shared" si="60"/>
        <v>0</v>
      </c>
      <c r="I1367" s="21"/>
    </row>
    <row r="1368" spans="1:9" x14ac:dyDescent="0.25">
      <c r="A1368" s="19">
        <v>41647</v>
      </c>
      <c r="B1368" s="20">
        <v>636</v>
      </c>
      <c r="C1368" s="20" t="s">
        <v>0</v>
      </c>
      <c r="D1368" s="21" t="s">
        <v>48</v>
      </c>
      <c r="E1368" s="22">
        <v>9473</v>
      </c>
      <c r="F1368" s="23">
        <v>41647</v>
      </c>
      <c r="G1368" s="22">
        <v>9473</v>
      </c>
      <c r="H1368" s="24">
        <f t="shared" si="60"/>
        <v>0</v>
      </c>
      <c r="I1368" s="21"/>
    </row>
    <row r="1369" spans="1:9" x14ac:dyDescent="0.25">
      <c r="A1369" s="19">
        <v>41648</v>
      </c>
      <c r="B1369" s="20">
        <v>711</v>
      </c>
      <c r="C1369" s="20" t="s">
        <v>0</v>
      </c>
      <c r="D1369" s="21" t="s">
        <v>48</v>
      </c>
      <c r="E1369" s="22">
        <v>8688</v>
      </c>
      <c r="F1369" s="23">
        <v>41648</v>
      </c>
      <c r="G1369" s="22">
        <v>8688</v>
      </c>
      <c r="H1369" s="24">
        <f t="shared" si="60"/>
        <v>0</v>
      </c>
      <c r="I1369" s="21"/>
    </row>
    <row r="1370" spans="1:9" x14ac:dyDescent="0.25">
      <c r="A1370" s="19">
        <v>41649</v>
      </c>
      <c r="B1370" s="20">
        <v>781</v>
      </c>
      <c r="C1370" s="20" t="s">
        <v>0</v>
      </c>
      <c r="D1370" s="21" t="s">
        <v>48</v>
      </c>
      <c r="E1370" s="22">
        <v>12991.5</v>
      </c>
      <c r="F1370" s="23">
        <v>41649</v>
      </c>
      <c r="G1370" s="22">
        <v>12991.5</v>
      </c>
      <c r="H1370" s="24">
        <f t="shared" si="60"/>
        <v>0</v>
      </c>
      <c r="I1370" s="21"/>
    </row>
    <row r="1371" spans="1:9" x14ac:dyDescent="0.25">
      <c r="A1371" s="19">
        <v>41650</v>
      </c>
      <c r="B1371" s="20">
        <v>867</v>
      </c>
      <c r="C1371" s="20" t="s">
        <v>0</v>
      </c>
      <c r="D1371" s="21" t="s">
        <v>48</v>
      </c>
      <c r="E1371" s="22">
        <v>9108.5</v>
      </c>
      <c r="F1371" s="55">
        <v>41650</v>
      </c>
      <c r="G1371" s="22">
        <v>9108.5</v>
      </c>
      <c r="H1371" s="24">
        <f t="shared" si="60"/>
        <v>0</v>
      </c>
      <c r="I1371" s="9"/>
    </row>
    <row r="1372" spans="1:9" x14ac:dyDescent="0.25">
      <c r="A1372" s="19">
        <v>41651</v>
      </c>
      <c r="B1372" s="20">
        <v>943</v>
      </c>
      <c r="C1372" s="20" t="s">
        <v>0</v>
      </c>
      <c r="D1372" s="21" t="s">
        <v>48</v>
      </c>
      <c r="E1372" s="22">
        <v>14841</v>
      </c>
      <c r="F1372" s="15" t="s">
        <v>357</v>
      </c>
      <c r="G1372" s="22">
        <f>13000+1841</f>
        <v>14841</v>
      </c>
      <c r="H1372" s="24">
        <f t="shared" si="60"/>
        <v>0</v>
      </c>
      <c r="I1372" s="9"/>
    </row>
    <row r="1373" spans="1:9" x14ac:dyDescent="0.25">
      <c r="A1373" s="19">
        <v>41652</v>
      </c>
      <c r="B1373" s="20">
        <v>991</v>
      </c>
      <c r="C1373" s="20" t="s">
        <v>0</v>
      </c>
      <c r="D1373" s="21" t="s">
        <v>48</v>
      </c>
      <c r="E1373" s="22">
        <v>11559</v>
      </c>
      <c r="F1373" s="23">
        <v>41652</v>
      </c>
      <c r="G1373" s="22">
        <v>11559</v>
      </c>
      <c r="H1373" s="24">
        <f t="shared" si="60"/>
        <v>0</v>
      </c>
      <c r="I1373" s="21"/>
    </row>
    <row r="1374" spans="1:9" x14ac:dyDescent="0.25">
      <c r="A1374" s="19">
        <v>41653</v>
      </c>
      <c r="B1374" s="20">
        <v>90</v>
      </c>
      <c r="C1374" s="20" t="s">
        <v>365</v>
      </c>
      <c r="D1374" s="21" t="s">
        <v>48</v>
      </c>
      <c r="E1374" s="22">
        <v>11049</v>
      </c>
      <c r="F1374" s="23">
        <v>14</v>
      </c>
      <c r="G1374" s="22">
        <v>11049</v>
      </c>
      <c r="H1374" s="24">
        <f t="shared" si="60"/>
        <v>0</v>
      </c>
      <c r="I1374" s="21"/>
    </row>
    <row r="1375" spans="1:9" x14ac:dyDescent="0.25">
      <c r="A1375" s="19">
        <v>41655</v>
      </c>
      <c r="B1375" s="20">
        <v>214</v>
      </c>
      <c r="C1375" s="20" t="s">
        <v>365</v>
      </c>
      <c r="D1375" s="21" t="s">
        <v>48</v>
      </c>
      <c r="E1375" s="22">
        <v>8830.5</v>
      </c>
      <c r="F1375" s="11">
        <v>41655</v>
      </c>
      <c r="G1375" s="22">
        <v>8830.5</v>
      </c>
      <c r="H1375" s="24">
        <f t="shared" si="60"/>
        <v>0</v>
      </c>
      <c r="I1375" s="9"/>
    </row>
    <row r="1376" spans="1:9" x14ac:dyDescent="0.25">
      <c r="A1376" s="19">
        <v>41656</v>
      </c>
      <c r="B1376" s="20">
        <v>292</v>
      </c>
      <c r="C1376" s="20" t="s">
        <v>365</v>
      </c>
      <c r="D1376" s="21" t="s">
        <v>48</v>
      </c>
      <c r="E1376" s="22">
        <v>14529</v>
      </c>
      <c r="F1376" s="11">
        <v>41656</v>
      </c>
      <c r="G1376" s="22">
        <v>14529</v>
      </c>
      <c r="H1376" s="24">
        <f t="shared" si="60"/>
        <v>0</v>
      </c>
      <c r="I1376" s="9"/>
    </row>
    <row r="1377" spans="1:9" x14ac:dyDescent="0.25">
      <c r="A1377" s="19">
        <v>41657</v>
      </c>
      <c r="B1377" s="20">
        <v>402</v>
      </c>
      <c r="C1377" s="20" t="s">
        <v>365</v>
      </c>
      <c r="D1377" s="21" t="s">
        <v>48</v>
      </c>
      <c r="E1377" s="22">
        <v>8784</v>
      </c>
      <c r="F1377" s="11">
        <v>41657</v>
      </c>
      <c r="G1377" s="22">
        <v>8784</v>
      </c>
      <c r="H1377" s="24">
        <f t="shared" si="60"/>
        <v>0</v>
      </c>
      <c r="I1377" s="9" t="s">
        <v>1</v>
      </c>
    </row>
    <row r="1378" spans="1:9" x14ac:dyDescent="0.25">
      <c r="A1378" s="19">
        <v>41658</v>
      </c>
      <c r="B1378" s="20">
        <v>456</v>
      </c>
      <c r="C1378" s="20" t="s">
        <v>365</v>
      </c>
      <c r="D1378" s="21" t="s">
        <v>48</v>
      </c>
      <c r="E1378" s="22">
        <v>3789.5</v>
      </c>
      <c r="F1378" s="11">
        <v>41659</v>
      </c>
      <c r="G1378" s="22">
        <v>3789.5</v>
      </c>
      <c r="H1378" s="24">
        <f t="shared" si="60"/>
        <v>0</v>
      </c>
      <c r="I1378" s="56"/>
    </row>
    <row r="1379" spans="1:9" x14ac:dyDescent="0.25">
      <c r="A1379" s="19">
        <v>41658</v>
      </c>
      <c r="B1379" s="20">
        <v>471</v>
      </c>
      <c r="C1379" s="20" t="s">
        <v>365</v>
      </c>
      <c r="D1379" s="21" t="s">
        <v>48</v>
      </c>
      <c r="E1379" s="22">
        <v>10916.8</v>
      </c>
      <c r="F1379" s="11">
        <v>41658</v>
      </c>
      <c r="G1379" s="22">
        <v>10916.8</v>
      </c>
      <c r="H1379" s="24">
        <f t="shared" si="60"/>
        <v>0</v>
      </c>
      <c r="I1379" s="9"/>
    </row>
    <row r="1380" spans="1:9" x14ac:dyDescent="0.25">
      <c r="A1380" s="19">
        <v>41659</v>
      </c>
      <c r="B1380" s="20">
        <v>530</v>
      </c>
      <c r="C1380" s="20" t="s">
        <v>365</v>
      </c>
      <c r="D1380" s="21" t="s">
        <v>48</v>
      </c>
      <c r="E1380" s="22">
        <v>19431.400000000001</v>
      </c>
      <c r="F1380" s="11">
        <v>41659</v>
      </c>
      <c r="G1380" s="22">
        <v>19431.400000000001</v>
      </c>
      <c r="H1380" s="24">
        <f t="shared" si="60"/>
        <v>0</v>
      </c>
      <c r="I1380" s="9"/>
    </row>
    <row r="1381" spans="1:9" x14ac:dyDescent="0.25">
      <c r="A1381" s="19">
        <v>41661</v>
      </c>
      <c r="B1381" s="20">
        <v>695</v>
      </c>
      <c r="C1381" s="20" t="s">
        <v>365</v>
      </c>
      <c r="D1381" s="21" t="s">
        <v>48</v>
      </c>
      <c r="E1381" s="22">
        <v>7291</v>
      </c>
      <c r="F1381" s="23">
        <v>41661</v>
      </c>
      <c r="G1381" s="22">
        <v>7291</v>
      </c>
      <c r="H1381" s="24">
        <f t="shared" si="60"/>
        <v>0</v>
      </c>
      <c r="I1381" s="21"/>
    </row>
    <row r="1382" spans="1:9" x14ac:dyDescent="0.25">
      <c r="A1382" s="19">
        <v>41661</v>
      </c>
      <c r="B1382" s="20">
        <v>711</v>
      </c>
      <c r="C1382" s="20" t="s">
        <v>365</v>
      </c>
      <c r="D1382" s="21" t="s">
        <v>48</v>
      </c>
      <c r="E1382" s="22">
        <v>4267</v>
      </c>
      <c r="F1382" s="23">
        <v>41661</v>
      </c>
      <c r="G1382" s="22">
        <v>4267</v>
      </c>
      <c r="H1382" s="24">
        <f t="shared" si="60"/>
        <v>0</v>
      </c>
      <c r="I1382" s="21"/>
    </row>
    <row r="1383" spans="1:9" x14ac:dyDescent="0.25">
      <c r="A1383" s="19">
        <v>41662</v>
      </c>
      <c r="B1383" s="20">
        <v>761</v>
      </c>
      <c r="C1383" s="20" t="s">
        <v>365</v>
      </c>
      <c r="D1383" s="21" t="s">
        <v>48</v>
      </c>
      <c r="E1383" s="22">
        <v>6711.2</v>
      </c>
      <c r="F1383" s="37">
        <v>41662</v>
      </c>
      <c r="G1383" s="22">
        <v>6711.2</v>
      </c>
      <c r="H1383" s="24">
        <f t="shared" si="60"/>
        <v>0</v>
      </c>
      <c r="I1383" s="35" t="s">
        <v>14</v>
      </c>
    </row>
    <row r="1384" spans="1:9" x14ac:dyDescent="0.25">
      <c r="A1384" s="19">
        <v>41663</v>
      </c>
      <c r="B1384" s="20">
        <v>846</v>
      </c>
      <c r="C1384" s="20" t="s">
        <v>365</v>
      </c>
      <c r="D1384" s="21" t="s">
        <v>48</v>
      </c>
      <c r="E1384" s="22">
        <v>12257.5</v>
      </c>
      <c r="F1384" s="15" t="s">
        <v>538</v>
      </c>
      <c r="G1384" s="22">
        <f>10000+2257.5</f>
        <v>12257.5</v>
      </c>
      <c r="H1384" s="24">
        <f t="shared" si="60"/>
        <v>0</v>
      </c>
      <c r="I1384" s="9"/>
    </row>
    <row r="1385" spans="1:9" x14ac:dyDescent="0.25">
      <c r="A1385" s="19">
        <v>41664</v>
      </c>
      <c r="B1385" s="20">
        <v>951</v>
      </c>
      <c r="C1385" s="20" t="s">
        <v>365</v>
      </c>
      <c r="D1385" s="21" t="s">
        <v>48</v>
      </c>
      <c r="E1385" s="22">
        <v>17369</v>
      </c>
      <c r="F1385" s="11">
        <v>41664</v>
      </c>
      <c r="G1385" s="22">
        <v>17369</v>
      </c>
      <c r="H1385" s="24">
        <f t="shared" si="60"/>
        <v>0</v>
      </c>
      <c r="I1385" s="9"/>
    </row>
    <row r="1386" spans="1:9" x14ac:dyDescent="0.25">
      <c r="A1386" s="19">
        <v>41665</v>
      </c>
      <c r="B1386" s="20">
        <v>23</v>
      </c>
      <c r="C1386" s="20" t="s">
        <v>563</v>
      </c>
      <c r="D1386" s="21" t="s">
        <v>48</v>
      </c>
      <c r="E1386" s="22">
        <v>14770</v>
      </c>
      <c r="F1386" s="11">
        <v>41665</v>
      </c>
      <c r="G1386" s="22">
        <v>14770</v>
      </c>
      <c r="H1386" s="24">
        <f t="shared" si="60"/>
        <v>0</v>
      </c>
      <c r="I1386" s="9" t="s">
        <v>1</v>
      </c>
    </row>
    <row r="1387" spans="1:9" x14ac:dyDescent="0.25">
      <c r="A1387" s="19">
        <v>41665</v>
      </c>
      <c r="B1387" s="20">
        <v>30</v>
      </c>
      <c r="C1387" s="20" t="s">
        <v>563</v>
      </c>
      <c r="D1387" s="21" t="s">
        <v>48</v>
      </c>
      <c r="E1387" s="22">
        <v>2055.4</v>
      </c>
      <c r="F1387" s="11">
        <v>41665</v>
      </c>
      <c r="G1387" s="22">
        <v>2055.4</v>
      </c>
      <c r="H1387" s="24">
        <f t="shared" si="60"/>
        <v>0</v>
      </c>
      <c r="I1387" s="9"/>
    </row>
    <row r="1388" spans="1:9" x14ac:dyDescent="0.25">
      <c r="A1388" s="19">
        <v>41666</v>
      </c>
      <c r="B1388" s="20">
        <v>73</v>
      </c>
      <c r="C1388" s="20" t="s">
        <v>563</v>
      </c>
      <c r="D1388" s="21" t="s">
        <v>48</v>
      </c>
      <c r="E1388" s="22">
        <v>15246</v>
      </c>
      <c r="F1388" s="11">
        <v>41666</v>
      </c>
      <c r="G1388" s="22">
        <v>15246</v>
      </c>
      <c r="H1388" s="24">
        <f t="shared" si="60"/>
        <v>0</v>
      </c>
      <c r="I1388" s="9" t="s">
        <v>1</v>
      </c>
    </row>
    <row r="1389" spans="1:9" x14ac:dyDescent="0.25">
      <c r="A1389" s="19">
        <v>41667</v>
      </c>
      <c r="B1389" s="20">
        <v>171</v>
      </c>
      <c r="C1389" s="20" t="s">
        <v>563</v>
      </c>
      <c r="D1389" s="21" t="s">
        <v>48</v>
      </c>
      <c r="E1389" s="22">
        <v>10817</v>
      </c>
      <c r="F1389" s="11">
        <v>41667</v>
      </c>
      <c r="G1389" s="22">
        <v>10817</v>
      </c>
      <c r="H1389" s="24">
        <f t="shared" si="60"/>
        <v>0</v>
      </c>
      <c r="I1389" s="9" t="s">
        <v>1</v>
      </c>
    </row>
    <row r="1390" spans="1:9" x14ac:dyDescent="0.25">
      <c r="A1390" s="19">
        <v>41668</v>
      </c>
      <c r="B1390" s="20">
        <v>232</v>
      </c>
      <c r="C1390" s="20" t="s">
        <v>563</v>
      </c>
      <c r="D1390" s="21" t="s">
        <v>48</v>
      </c>
      <c r="E1390" s="22">
        <v>13000</v>
      </c>
      <c r="F1390" s="11">
        <v>41668</v>
      </c>
      <c r="G1390" s="22">
        <v>13000</v>
      </c>
      <c r="H1390" s="24">
        <f t="shared" si="60"/>
        <v>0</v>
      </c>
      <c r="I1390" s="9"/>
    </row>
    <row r="1391" spans="1:9" x14ac:dyDescent="0.25">
      <c r="A1391" s="19">
        <v>41670</v>
      </c>
      <c r="B1391" s="20">
        <v>387</v>
      </c>
      <c r="C1391" s="20" t="s">
        <v>563</v>
      </c>
      <c r="D1391" s="21" t="s">
        <v>48</v>
      </c>
      <c r="E1391" s="22">
        <v>12806</v>
      </c>
      <c r="F1391" s="11">
        <v>41670</v>
      </c>
      <c r="G1391" s="22">
        <v>12806</v>
      </c>
      <c r="H1391" s="24">
        <f t="shared" si="60"/>
        <v>0</v>
      </c>
      <c r="I1391" s="9" t="s">
        <v>1</v>
      </c>
    </row>
    <row r="1392" spans="1:9" x14ac:dyDescent="0.25">
      <c r="A1392" s="19">
        <v>41642</v>
      </c>
      <c r="B1392" s="20">
        <v>253</v>
      </c>
      <c r="C1392" s="8" t="s">
        <v>0</v>
      </c>
      <c r="D1392" s="21" t="s">
        <v>48</v>
      </c>
      <c r="E1392" s="22">
        <v>10779.5</v>
      </c>
      <c r="F1392" s="32" t="s">
        <v>104</v>
      </c>
      <c r="G1392" s="22">
        <f>10000+779.5</f>
        <v>10779.5</v>
      </c>
      <c r="H1392" s="24">
        <f t="shared" si="60"/>
        <v>0</v>
      </c>
      <c r="I1392" s="21"/>
    </row>
    <row r="1393" spans="1:9" ht="15.75" x14ac:dyDescent="0.25">
      <c r="A1393" s="19"/>
      <c r="B1393" s="20"/>
      <c r="C1393" s="8"/>
      <c r="D1393" s="21"/>
      <c r="E1393" s="22"/>
      <c r="F1393" s="107" t="s">
        <v>645</v>
      </c>
      <c r="G1393" s="104">
        <f>SUM(G1362:G1392)</f>
        <v>324661.8</v>
      </c>
      <c r="H1393" s="24"/>
      <c r="I1393" s="21"/>
    </row>
    <row r="1394" spans="1:9" x14ac:dyDescent="0.25">
      <c r="A1394" s="19"/>
      <c r="B1394" s="20"/>
      <c r="C1394" s="8"/>
      <c r="D1394" s="21"/>
      <c r="E1394" s="22"/>
      <c r="F1394" s="32"/>
      <c r="G1394" s="22"/>
      <c r="H1394" s="24"/>
      <c r="I1394" s="21"/>
    </row>
    <row r="1395" spans="1:9" x14ac:dyDescent="0.25">
      <c r="A1395" s="19">
        <v>41645</v>
      </c>
      <c r="B1395" s="20">
        <v>470</v>
      </c>
      <c r="C1395" s="20" t="s">
        <v>0</v>
      </c>
      <c r="D1395" s="21" t="s">
        <v>201</v>
      </c>
      <c r="E1395" s="22">
        <v>2672</v>
      </c>
      <c r="F1395" s="23">
        <v>41645</v>
      </c>
      <c r="G1395" s="22">
        <v>2672</v>
      </c>
      <c r="H1395" s="24">
        <f>E1395-G1395</f>
        <v>0</v>
      </c>
      <c r="I1395" s="21"/>
    </row>
    <row r="1396" spans="1:9" x14ac:dyDescent="0.25">
      <c r="A1396" s="19"/>
      <c r="B1396" s="20"/>
      <c r="C1396" s="20"/>
      <c r="D1396" s="21"/>
      <c r="E1396" s="22"/>
      <c r="F1396" s="23"/>
      <c r="G1396" s="22"/>
      <c r="H1396" s="24"/>
      <c r="I1396" s="21"/>
    </row>
    <row r="1397" spans="1:9" x14ac:dyDescent="0.25">
      <c r="A1397" s="19">
        <v>41643</v>
      </c>
      <c r="B1397" s="20">
        <v>342</v>
      </c>
      <c r="C1397" s="20" t="s">
        <v>0</v>
      </c>
      <c r="D1397" s="21" t="s">
        <v>161</v>
      </c>
      <c r="E1397" s="22">
        <v>20544</v>
      </c>
      <c r="F1397" s="23">
        <v>41645</v>
      </c>
      <c r="G1397" s="22">
        <v>20544</v>
      </c>
      <c r="H1397" s="24">
        <f>E1397-G1397</f>
        <v>0</v>
      </c>
      <c r="I1397" s="21" t="s">
        <v>4</v>
      </c>
    </row>
    <row r="1398" spans="1:9" x14ac:dyDescent="0.25">
      <c r="A1398" s="19">
        <v>41650</v>
      </c>
      <c r="B1398" s="20">
        <v>888</v>
      </c>
      <c r="C1398" s="20" t="s">
        <v>0</v>
      </c>
      <c r="D1398" s="21" t="s">
        <v>161</v>
      </c>
      <c r="E1398" s="22">
        <v>25049.5</v>
      </c>
      <c r="F1398" s="11">
        <v>41653</v>
      </c>
      <c r="G1398" s="22">
        <v>25049.5</v>
      </c>
      <c r="H1398" s="24">
        <f>E1398-G1398</f>
        <v>0</v>
      </c>
      <c r="I1398" s="9"/>
    </row>
    <row r="1399" spans="1:9" x14ac:dyDescent="0.25">
      <c r="A1399" s="19">
        <v>41669</v>
      </c>
      <c r="B1399" s="20">
        <v>338</v>
      </c>
      <c r="C1399" s="20" t="s">
        <v>563</v>
      </c>
      <c r="D1399" s="9" t="s">
        <v>161</v>
      </c>
      <c r="E1399" s="22">
        <v>2768</v>
      </c>
      <c r="F1399" s="11">
        <v>41669</v>
      </c>
      <c r="G1399" s="22">
        <v>2768</v>
      </c>
      <c r="H1399" s="24">
        <f>E1399-G1399</f>
        <v>0</v>
      </c>
      <c r="I1399" s="9"/>
    </row>
    <row r="1400" spans="1:9" ht="15.75" x14ac:dyDescent="0.25">
      <c r="A1400" s="19"/>
      <c r="B1400" s="20"/>
      <c r="C1400" s="20"/>
      <c r="D1400" s="9"/>
      <c r="E1400" s="22"/>
      <c r="F1400" s="103" t="s">
        <v>645</v>
      </c>
      <c r="G1400" s="104">
        <f>SUM(G1397:G1399)</f>
        <v>48361.5</v>
      </c>
      <c r="H1400" s="24"/>
      <c r="I1400" s="9"/>
    </row>
    <row r="1401" spans="1:9" x14ac:dyDescent="0.25">
      <c r="A1401" s="19"/>
      <c r="B1401" s="20"/>
      <c r="C1401" s="20"/>
      <c r="D1401" s="9"/>
      <c r="E1401" s="22"/>
      <c r="F1401" s="11"/>
      <c r="G1401" s="22"/>
      <c r="H1401" s="24"/>
      <c r="I1401" s="9"/>
    </row>
    <row r="1402" spans="1:9" x14ac:dyDescent="0.25">
      <c r="A1402" s="19">
        <v>41659</v>
      </c>
      <c r="B1402" s="20">
        <v>507</v>
      </c>
      <c r="C1402" s="20" t="s">
        <v>365</v>
      </c>
      <c r="D1402" s="21" t="s">
        <v>472</v>
      </c>
      <c r="E1402" s="22">
        <v>3110.5</v>
      </c>
      <c r="F1402" s="11">
        <v>41659</v>
      </c>
      <c r="G1402" s="22">
        <v>3110.5</v>
      </c>
      <c r="H1402" s="24">
        <f>E1402-G1402</f>
        <v>0</v>
      </c>
      <c r="I1402" s="9"/>
    </row>
    <row r="1403" spans="1:9" x14ac:dyDescent="0.25">
      <c r="A1403" s="19"/>
      <c r="B1403" s="20"/>
      <c r="C1403" s="20"/>
      <c r="D1403" s="21"/>
      <c r="E1403" s="22"/>
      <c r="F1403" s="11"/>
      <c r="G1403" s="22"/>
      <c r="H1403" s="24"/>
      <c r="I1403" s="9"/>
    </row>
    <row r="1404" spans="1:9" x14ac:dyDescent="0.25">
      <c r="A1404" s="19">
        <v>41648</v>
      </c>
      <c r="B1404" s="20">
        <v>664</v>
      </c>
      <c r="C1404" s="20" t="s">
        <v>0</v>
      </c>
      <c r="D1404" s="21" t="s">
        <v>275</v>
      </c>
      <c r="E1404" s="22">
        <v>14400</v>
      </c>
      <c r="F1404" s="23">
        <v>41648</v>
      </c>
      <c r="G1404" s="22">
        <v>14400</v>
      </c>
      <c r="H1404" s="24">
        <f t="shared" ref="H1404:H1416" si="61">E1404-G1404</f>
        <v>0</v>
      </c>
      <c r="I1404" s="21" t="s">
        <v>57</v>
      </c>
    </row>
    <row r="1405" spans="1:9" x14ac:dyDescent="0.25">
      <c r="A1405" s="19">
        <v>41649</v>
      </c>
      <c r="B1405" s="20">
        <v>784</v>
      </c>
      <c r="C1405" s="20" t="s">
        <v>0</v>
      </c>
      <c r="D1405" s="21" t="s">
        <v>275</v>
      </c>
      <c r="E1405" s="22">
        <v>14540</v>
      </c>
      <c r="F1405" s="23">
        <v>41650</v>
      </c>
      <c r="G1405" s="22">
        <v>14540</v>
      </c>
      <c r="H1405" s="24">
        <f t="shared" si="61"/>
        <v>0</v>
      </c>
      <c r="I1405" s="21" t="s">
        <v>4</v>
      </c>
    </row>
    <row r="1406" spans="1:9" x14ac:dyDescent="0.25">
      <c r="A1406" s="19">
        <v>41650</v>
      </c>
      <c r="B1406" s="20">
        <v>886</v>
      </c>
      <c r="C1406" s="20" t="s">
        <v>0</v>
      </c>
      <c r="D1406" s="21" t="s">
        <v>275</v>
      </c>
      <c r="E1406" s="22">
        <v>784</v>
      </c>
      <c r="F1406" s="11">
        <v>41652</v>
      </c>
      <c r="G1406" s="22">
        <v>784</v>
      </c>
      <c r="H1406" s="24">
        <f t="shared" si="61"/>
        <v>0</v>
      </c>
      <c r="I1406" s="9" t="s">
        <v>57</v>
      </c>
    </row>
    <row r="1407" spans="1:9" x14ac:dyDescent="0.25">
      <c r="A1407" s="19">
        <v>41652</v>
      </c>
      <c r="B1407" s="20">
        <v>24</v>
      </c>
      <c r="C1407" s="20" t="s">
        <v>365</v>
      </c>
      <c r="D1407" s="21" t="s">
        <v>275</v>
      </c>
      <c r="E1407" s="22">
        <v>14339</v>
      </c>
      <c r="F1407" s="41" t="s">
        <v>371</v>
      </c>
      <c r="G1407" s="22">
        <v>14339</v>
      </c>
      <c r="H1407" s="24">
        <f t="shared" si="61"/>
        <v>0</v>
      </c>
      <c r="I1407" s="21" t="s">
        <v>57</v>
      </c>
    </row>
    <row r="1408" spans="1:9" x14ac:dyDescent="0.25">
      <c r="A1408" s="19">
        <v>41654</v>
      </c>
      <c r="B1408" s="20">
        <v>168</v>
      </c>
      <c r="C1408" s="20" t="s">
        <v>365</v>
      </c>
      <c r="D1408" s="21" t="s">
        <v>275</v>
      </c>
      <c r="E1408" s="22">
        <v>14457.6</v>
      </c>
      <c r="F1408" s="11">
        <v>41655</v>
      </c>
      <c r="G1408" s="22">
        <v>14457.6</v>
      </c>
      <c r="H1408" s="24">
        <f t="shared" si="61"/>
        <v>0</v>
      </c>
      <c r="I1408" s="9" t="s">
        <v>4</v>
      </c>
    </row>
    <row r="1409" spans="1:9" x14ac:dyDescent="0.25">
      <c r="A1409" s="19">
        <v>41656</v>
      </c>
      <c r="B1409" s="20">
        <v>328</v>
      </c>
      <c r="C1409" s="20" t="s">
        <v>365</v>
      </c>
      <c r="D1409" s="21" t="s">
        <v>275</v>
      </c>
      <c r="E1409" s="22">
        <v>3327</v>
      </c>
      <c r="F1409" s="11">
        <v>41657</v>
      </c>
      <c r="G1409" s="22">
        <v>3327</v>
      </c>
      <c r="H1409" s="24">
        <f t="shared" si="61"/>
        <v>0</v>
      </c>
      <c r="I1409" s="9" t="s">
        <v>4</v>
      </c>
    </row>
    <row r="1410" spans="1:9" x14ac:dyDescent="0.25">
      <c r="A1410" s="19">
        <v>41659</v>
      </c>
      <c r="B1410" s="20">
        <v>526</v>
      </c>
      <c r="C1410" s="20" t="s">
        <v>365</v>
      </c>
      <c r="D1410" s="21" t="s">
        <v>275</v>
      </c>
      <c r="E1410" s="22">
        <v>8978.5</v>
      </c>
      <c r="F1410" s="11">
        <v>41659</v>
      </c>
      <c r="G1410" s="22">
        <v>8978.5</v>
      </c>
      <c r="H1410" s="24">
        <f t="shared" si="61"/>
        <v>0</v>
      </c>
      <c r="I1410" s="9" t="s">
        <v>57</v>
      </c>
    </row>
    <row r="1411" spans="1:9" x14ac:dyDescent="0.25">
      <c r="A1411" s="19">
        <v>41660</v>
      </c>
      <c r="B1411" s="20">
        <v>608</v>
      </c>
      <c r="C1411" s="20" t="s">
        <v>365</v>
      </c>
      <c r="D1411" s="21" t="s">
        <v>275</v>
      </c>
      <c r="E1411" s="22">
        <v>14529.5</v>
      </c>
      <c r="F1411" s="11">
        <v>41660</v>
      </c>
      <c r="G1411" s="22">
        <v>14529.5</v>
      </c>
      <c r="H1411" s="24">
        <f t="shared" si="61"/>
        <v>0</v>
      </c>
      <c r="I1411" s="9" t="s">
        <v>57</v>
      </c>
    </row>
    <row r="1412" spans="1:9" x14ac:dyDescent="0.25">
      <c r="A1412" s="19">
        <v>41666</v>
      </c>
      <c r="B1412" s="20">
        <v>122</v>
      </c>
      <c r="C1412" s="20" t="s">
        <v>563</v>
      </c>
      <c r="D1412" s="21" t="s">
        <v>275</v>
      </c>
      <c r="E1412" s="22">
        <v>11138.5</v>
      </c>
      <c r="F1412" s="57" t="s">
        <v>578</v>
      </c>
      <c r="G1412" s="22">
        <v>11138.5</v>
      </c>
      <c r="H1412" s="24">
        <f t="shared" si="61"/>
        <v>0</v>
      </c>
      <c r="I1412" s="9" t="s">
        <v>57</v>
      </c>
    </row>
    <row r="1413" spans="1:9" x14ac:dyDescent="0.25">
      <c r="A1413" s="19">
        <v>41667</v>
      </c>
      <c r="B1413" s="20">
        <v>186</v>
      </c>
      <c r="C1413" s="20" t="s">
        <v>563</v>
      </c>
      <c r="D1413" s="21" t="s">
        <v>275</v>
      </c>
      <c r="E1413" s="22">
        <v>17792</v>
      </c>
      <c r="F1413" s="11">
        <v>41668</v>
      </c>
      <c r="G1413" s="22">
        <v>17792</v>
      </c>
      <c r="H1413" s="24">
        <f t="shared" si="61"/>
        <v>0</v>
      </c>
      <c r="I1413" s="9" t="s">
        <v>14</v>
      </c>
    </row>
    <row r="1414" spans="1:9" x14ac:dyDescent="0.25">
      <c r="A1414" s="19">
        <v>41668</v>
      </c>
      <c r="B1414" s="20">
        <v>261</v>
      </c>
      <c r="C1414" s="20" t="s">
        <v>563</v>
      </c>
      <c r="D1414" s="21" t="s">
        <v>275</v>
      </c>
      <c r="E1414" s="22">
        <v>14393</v>
      </c>
      <c r="F1414" s="11">
        <v>41669</v>
      </c>
      <c r="G1414" s="22">
        <v>14393</v>
      </c>
      <c r="H1414" s="24">
        <f t="shared" si="61"/>
        <v>0</v>
      </c>
      <c r="I1414" s="9" t="s">
        <v>196</v>
      </c>
    </row>
    <row r="1415" spans="1:9" x14ac:dyDescent="0.25">
      <c r="A1415" s="19">
        <v>41653</v>
      </c>
      <c r="B1415" s="20">
        <v>106</v>
      </c>
      <c r="C1415" s="20" t="s">
        <v>365</v>
      </c>
      <c r="D1415" s="21" t="s">
        <v>394</v>
      </c>
      <c r="E1415" s="22">
        <v>14522.5</v>
      </c>
      <c r="F1415" s="23">
        <v>14</v>
      </c>
      <c r="G1415" s="22">
        <v>14522.5</v>
      </c>
      <c r="H1415" s="24">
        <f t="shared" si="61"/>
        <v>0</v>
      </c>
      <c r="I1415" s="21" t="s">
        <v>4</v>
      </c>
    </row>
    <row r="1416" spans="1:9" x14ac:dyDescent="0.25">
      <c r="A1416" s="19">
        <v>41662</v>
      </c>
      <c r="B1416" s="20">
        <v>725</v>
      </c>
      <c r="C1416" s="20" t="s">
        <v>365</v>
      </c>
      <c r="D1416" s="21" t="s">
        <v>275</v>
      </c>
      <c r="E1416" s="22">
        <v>14457.5</v>
      </c>
      <c r="F1416" s="37">
        <v>41662</v>
      </c>
      <c r="G1416" s="22">
        <v>14457.5</v>
      </c>
      <c r="H1416" s="24">
        <f t="shared" si="61"/>
        <v>0</v>
      </c>
      <c r="I1416" s="35" t="s">
        <v>7</v>
      </c>
    </row>
    <row r="1417" spans="1:9" ht="15.75" x14ac:dyDescent="0.25">
      <c r="A1417" s="19"/>
      <c r="B1417" s="20"/>
      <c r="C1417" s="20"/>
      <c r="D1417" s="21"/>
      <c r="E1417" s="22"/>
      <c r="F1417" s="107" t="s">
        <v>645</v>
      </c>
      <c r="G1417" s="104">
        <f>SUM(G1404:G1416)</f>
        <v>157659.1</v>
      </c>
      <c r="H1417" s="24"/>
      <c r="I1417" s="35"/>
    </row>
    <row r="1418" spans="1:9" x14ac:dyDescent="0.25">
      <c r="A1418" s="19"/>
      <c r="B1418" s="20"/>
      <c r="C1418" s="20"/>
      <c r="D1418" s="21"/>
      <c r="E1418" s="22"/>
      <c r="F1418" s="37"/>
      <c r="G1418" s="22"/>
      <c r="H1418" s="24"/>
      <c r="I1418" s="35"/>
    </row>
    <row r="1419" spans="1:9" x14ac:dyDescent="0.25">
      <c r="A1419" s="19">
        <v>41649</v>
      </c>
      <c r="B1419" s="20">
        <v>737</v>
      </c>
      <c r="C1419" s="20" t="s">
        <v>0</v>
      </c>
      <c r="D1419" s="21" t="s">
        <v>300</v>
      </c>
      <c r="E1419" s="22">
        <v>4600</v>
      </c>
      <c r="F1419" s="23">
        <v>41649</v>
      </c>
      <c r="G1419" s="22">
        <v>4600</v>
      </c>
      <c r="H1419" s="24">
        <f>E1419-G1419</f>
        <v>0</v>
      </c>
      <c r="I1419" s="21" t="s">
        <v>23</v>
      </c>
    </row>
    <row r="1420" spans="1:9" x14ac:dyDescent="0.25">
      <c r="A1420" s="19">
        <v>41654</v>
      </c>
      <c r="B1420" s="20">
        <v>172</v>
      </c>
      <c r="C1420" s="20" t="s">
        <v>365</v>
      </c>
      <c r="D1420" s="21" t="s">
        <v>300</v>
      </c>
      <c r="E1420" s="22">
        <v>4968</v>
      </c>
      <c r="F1420" s="11">
        <v>41654</v>
      </c>
      <c r="G1420" s="22">
        <v>4968</v>
      </c>
      <c r="H1420" s="24">
        <f>E1420-G1420</f>
        <v>0</v>
      </c>
      <c r="I1420" s="9" t="s">
        <v>57</v>
      </c>
    </row>
    <row r="1421" spans="1:9" x14ac:dyDescent="0.25">
      <c r="A1421" s="19">
        <v>41662</v>
      </c>
      <c r="B1421" s="20">
        <v>734</v>
      </c>
      <c r="C1421" s="20" t="s">
        <v>365</v>
      </c>
      <c r="D1421" s="21" t="s">
        <v>300</v>
      </c>
      <c r="E1421" s="22">
        <v>4883</v>
      </c>
      <c r="F1421" s="32" t="s">
        <v>514</v>
      </c>
      <c r="G1421" s="22">
        <f>4750+133</f>
        <v>4883</v>
      </c>
      <c r="H1421" s="24">
        <f>E1421-G1421</f>
        <v>0</v>
      </c>
      <c r="I1421" s="35" t="s">
        <v>14</v>
      </c>
    </row>
    <row r="1422" spans="1:9" x14ac:dyDescent="0.25">
      <c r="A1422" s="19">
        <v>41668</v>
      </c>
      <c r="B1422" s="20">
        <v>202</v>
      </c>
      <c r="C1422" s="20" t="s">
        <v>563</v>
      </c>
      <c r="D1422" s="21" t="s">
        <v>300</v>
      </c>
      <c r="E1422" s="22">
        <v>5779.8</v>
      </c>
      <c r="F1422" s="11">
        <v>41668</v>
      </c>
      <c r="G1422" s="22">
        <v>5779.8</v>
      </c>
      <c r="H1422" s="24">
        <f>E1422-G1422</f>
        <v>0</v>
      </c>
      <c r="I1422" s="9" t="s">
        <v>23</v>
      </c>
    </row>
    <row r="1423" spans="1:9" ht="15.75" x14ac:dyDescent="0.25">
      <c r="A1423" s="19"/>
      <c r="B1423" s="20"/>
      <c r="C1423" s="20"/>
      <c r="D1423" s="21"/>
      <c r="E1423" s="22"/>
      <c r="F1423" s="103" t="s">
        <v>645</v>
      </c>
      <c r="G1423" s="104">
        <f>SUM(G1419:G1422)</f>
        <v>20230.8</v>
      </c>
      <c r="H1423" s="24"/>
      <c r="I1423" s="9"/>
    </row>
    <row r="1424" spans="1:9" x14ac:dyDescent="0.25">
      <c r="A1424" s="19"/>
      <c r="B1424" s="20"/>
      <c r="C1424" s="20"/>
      <c r="D1424" s="21"/>
      <c r="E1424" s="22"/>
      <c r="F1424" s="11"/>
      <c r="G1424" s="22"/>
      <c r="H1424" s="24"/>
      <c r="I1424" s="9"/>
    </row>
    <row r="1425" spans="1:9" x14ac:dyDescent="0.25">
      <c r="A1425" s="19">
        <v>41645</v>
      </c>
      <c r="B1425" s="20">
        <v>490</v>
      </c>
      <c r="C1425" s="20" t="s">
        <v>0</v>
      </c>
      <c r="D1425" s="21" t="s">
        <v>205</v>
      </c>
      <c r="E1425" s="22">
        <v>2760.5</v>
      </c>
      <c r="F1425" s="23">
        <v>41645</v>
      </c>
      <c r="G1425" s="22">
        <v>2760.5</v>
      </c>
      <c r="H1425" s="24">
        <f>E1425-G1425</f>
        <v>0</v>
      </c>
      <c r="I1425" s="21" t="s">
        <v>196</v>
      </c>
    </row>
    <row r="1426" spans="1:9" x14ac:dyDescent="0.25">
      <c r="A1426" s="19">
        <v>41648</v>
      </c>
      <c r="B1426" s="20">
        <v>710</v>
      </c>
      <c r="C1426" s="20" t="s">
        <v>0</v>
      </c>
      <c r="D1426" s="21" t="s">
        <v>205</v>
      </c>
      <c r="E1426" s="22">
        <v>3343</v>
      </c>
      <c r="F1426" s="23">
        <v>41648</v>
      </c>
      <c r="G1426" s="22">
        <v>3343</v>
      </c>
      <c r="H1426" s="24">
        <f>E1426-G1426</f>
        <v>0</v>
      </c>
      <c r="I1426" s="21" t="s">
        <v>23</v>
      </c>
    </row>
    <row r="1427" spans="1:9" x14ac:dyDescent="0.25">
      <c r="A1427" s="19">
        <v>41652</v>
      </c>
      <c r="B1427" s="20">
        <v>21</v>
      </c>
      <c r="C1427" s="20" t="s">
        <v>365</v>
      </c>
      <c r="D1427" s="21" t="s">
        <v>205</v>
      </c>
      <c r="E1427" s="22">
        <v>2471</v>
      </c>
      <c r="F1427" s="23">
        <v>41653</v>
      </c>
      <c r="G1427" s="22">
        <v>2471</v>
      </c>
      <c r="H1427" s="24">
        <f>E1427-G1427</f>
        <v>0</v>
      </c>
      <c r="I1427" s="21" t="s">
        <v>57</v>
      </c>
    </row>
    <row r="1428" spans="1:9" x14ac:dyDescent="0.25">
      <c r="A1428" s="19">
        <v>41656</v>
      </c>
      <c r="B1428" s="20">
        <v>305</v>
      </c>
      <c r="C1428" s="20" t="s">
        <v>365</v>
      </c>
      <c r="D1428" s="21" t="s">
        <v>205</v>
      </c>
      <c r="E1428" s="22">
        <v>800</v>
      </c>
      <c r="F1428" s="11">
        <v>41656</v>
      </c>
      <c r="G1428" s="22">
        <v>800</v>
      </c>
      <c r="H1428" s="24">
        <f>E1428-G1428</f>
        <v>0</v>
      </c>
      <c r="I1428" s="9" t="s">
        <v>23</v>
      </c>
    </row>
    <row r="1429" spans="1:9" x14ac:dyDescent="0.25">
      <c r="A1429" s="19">
        <v>41661</v>
      </c>
      <c r="B1429" s="20">
        <v>704</v>
      </c>
      <c r="C1429" s="20" t="s">
        <v>365</v>
      </c>
      <c r="D1429" s="21" t="s">
        <v>205</v>
      </c>
      <c r="E1429" s="22">
        <v>2356</v>
      </c>
      <c r="F1429" s="23">
        <v>41661</v>
      </c>
      <c r="G1429" s="22">
        <v>2356</v>
      </c>
      <c r="H1429" s="24">
        <f>E1429-G1429</f>
        <v>0</v>
      </c>
      <c r="I1429" s="21" t="s">
        <v>14</v>
      </c>
    </row>
    <row r="1430" spans="1:9" ht="15.75" x14ac:dyDescent="0.25">
      <c r="A1430" s="19"/>
      <c r="B1430" s="20"/>
      <c r="C1430" s="20"/>
      <c r="D1430" s="21"/>
      <c r="E1430" s="22"/>
      <c r="F1430" s="107" t="s">
        <v>645</v>
      </c>
      <c r="G1430" s="104">
        <f>SUM(G1425:G1429)</f>
        <v>11730.5</v>
      </c>
      <c r="H1430" s="24"/>
      <c r="I1430" s="21"/>
    </row>
    <row r="1431" spans="1:9" x14ac:dyDescent="0.25">
      <c r="A1431" s="19"/>
      <c r="B1431" s="20"/>
      <c r="C1431" s="20"/>
      <c r="D1431" s="21"/>
      <c r="E1431" s="22"/>
      <c r="F1431" s="23"/>
      <c r="G1431" s="22"/>
      <c r="H1431" s="24"/>
      <c r="I1431" s="21"/>
    </row>
    <row r="1432" spans="1:9" x14ac:dyDescent="0.25">
      <c r="A1432" s="19">
        <v>41654</v>
      </c>
      <c r="B1432" s="20">
        <v>138</v>
      </c>
      <c r="C1432" s="20" t="s">
        <v>365</v>
      </c>
      <c r="D1432" s="21" t="s">
        <v>401</v>
      </c>
      <c r="E1432" s="22">
        <v>8417</v>
      </c>
      <c r="F1432" s="11">
        <v>41654</v>
      </c>
      <c r="G1432" s="22">
        <v>8417</v>
      </c>
      <c r="H1432" s="24">
        <f>E1432-G1432</f>
        <v>0</v>
      </c>
      <c r="I1432" s="9"/>
    </row>
    <row r="1433" spans="1:9" ht="18" customHeight="1" x14ac:dyDescent="0.25">
      <c r="A1433" s="19">
        <v>41648</v>
      </c>
      <c r="B1433" s="20">
        <v>717</v>
      </c>
      <c r="C1433" s="20" t="s">
        <v>0</v>
      </c>
      <c r="D1433" s="21" t="s">
        <v>291</v>
      </c>
      <c r="E1433" s="22">
        <v>10284.6</v>
      </c>
      <c r="F1433" s="53" t="s">
        <v>292</v>
      </c>
      <c r="G1433" s="22">
        <f>5500+2000+1000+1000+784.6</f>
        <v>10284.6</v>
      </c>
      <c r="H1433" s="24">
        <f>E1433-G1433</f>
        <v>0</v>
      </c>
      <c r="I1433" s="21"/>
    </row>
    <row r="1434" spans="1:9" ht="18.75" customHeight="1" x14ac:dyDescent="0.25">
      <c r="A1434" s="19">
        <v>41659</v>
      </c>
      <c r="B1434" s="20">
        <v>532</v>
      </c>
      <c r="C1434" s="20" t="s">
        <v>365</v>
      </c>
      <c r="D1434" s="21" t="s">
        <v>291</v>
      </c>
      <c r="E1434" s="22">
        <v>5407</v>
      </c>
      <c r="F1434" s="58" t="s">
        <v>475</v>
      </c>
      <c r="G1434" s="22">
        <v>5407</v>
      </c>
      <c r="H1434" s="24">
        <f>E1434-G1434</f>
        <v>0</v>
      </c>
      <c r="I1434" s="13"/>
    </row>
    <row r="1435" spans="1:9" ht="18.75" customHeight="1" x14ac:dyDescent="0.25">
      <c r="A1435" s="19"/>
      <c r="B1435" s="20"/>
      <c r="C1435" s="20"/>
      <c r="D1435" s="21"/>
      <c r="E1435" s="22"/>
      <c r="F1435" s="58"/>
      <c r="G1435" s="22"/>
      <c r="H1435" s="24"/>
      <c r="I1435" s="13"/>
    </row>
    <row r="1436" spans="1:9" x14ac:dyDescent="0.25">
      <c r="A1436" s="19">
        <v>41649</v>
      </c>
      <c r="B1436" s="20">
        <v>740</v>
      </c>
      <c r="C1436" s="20" t="s">
        <v>0</v>
      </c>
      <c r="D1436" s="21" t="s">
        <v>301</v>
      </c>
      <c r="E1436" s="22">
        <v>1617</v>
      </c>
      <c r="F1436" s="23">
        <v>41649</v>
      </c>
      <c r="G1436" s="22">
        <v>1617</v>
      </c>
      <c r="H1436" s="24">
        <f>E1436-G1436</f>
        <v>0</v>
      </c>
      <c r="I1436" s="21" t="s">
        <v>23</v>
      </c>
    </row>
    <row r="1437" spans="1:9" x14ac:dyDescent="0.25">
      <c r="A1437" s="19">
        <v>41657</v>
      </c>
      <c r="B1437" s="20">
        <v>423</v>
      </c>
      <c r="C1437" s="20" t="s">
        <v>365</v>
      </c>
      <c r="D1437" s="21" t="s">
        <v>301</v>
      </c>
      <c r="E1437" s="22">
        <v>1525</v>
      </c>
      <c r="F1437" s="11">
        <v>41659</v>
      </c>
      <c r="G1437" s="22">
        <v>1525</v>
      </c>
      <c r="H1437" s="24">
        <f>E1437-G1437</f>
        <v>0</v>
      </c>
      <c r="I1437" s="9" t="s">
        <v>196</v>
      </c>
    </row>
    <row r="1438" spans="1:9" x14ac:dyDescent="0.25">
      <c r="A1438" s="19">
        <v>41659</v>
      </c>
      <c r="B1438" s="20">
        <v>534</v>
      </c>
      <c r="C1438" s="20" t="s">
        <v>365</v>
      </c>
      <c r="D1438" s="21" t="s">
        <v>301</v>
      </c>
      <c r="E1438" s="22">
        <v>1470</v>
      </c>
      <c r="F1438" s="11">
        <v>41659</v>
      </c>
      <c r="G1438" s="22">
        <v>1470</v>
      </c>
      <c r="H1438" s="24">
        <f>E1438-G1438</f>
        <v>0</v>
      </c>
      <c r="I1438" s="9" t="s">
        <v>38</v>
      </c>
    </row>
    <row r="1439" spans="1:9" x14ac:dyDescent="0.25">
      <c r="A1439" s="19">
        <v>41668</v>
      </c>
      <c r="B1439" s="20">
        <v>248</v>
      </c>
      <c r="C1439" s="20" t="s">
        <v>563</v>
      </c>
      <c r="D1439" s="21" t="s">
        <v>301</v>
      </c>
      <c r="E1439" s="22">
        <v>1544</v>
      </c>
      <c r="F1439" s="11">
        <v>41668</v>
      </c>
      <c r="G1439" s="22">
        <v>1544</v>
      </c>
      <c r="H1439" s="24">
        <f>E1439-G1439</f>
        <v>0</v>
      </c>
      <c r="I1439" s="9" t="s">
        <v>146</v>
      </c>
    </row>
    <row r="1440" spans="1:9" ht="15.75" x14ac:dyDescent="0.25">
      <c r="A1440" s="19"/>
      <c r="B1440" s="20"/>
      <c r="C1440" s="20"/>
      <c r="D1440" s="21"/>
      <c r="E1440" s="22"/>
      <c r="F1440" s="103" t="s">
        <v>645</v>
      </c>
      <c r="G1440" s="104">
        <f>SUM(G1436:G1439)</f>
        <v>6156</v>
      </c>
      <c r="H1440" s="24"/>
      <c r="I1440" s="9"/>
    </row>
    <row r="1441" spans="1:9" x14ac:dyDescent="0.25">
      <c r="A1441" s="19"/>
      <c r="B1441" s="20"/>
      <c r="C1441" s="20"/>
      <c r="D1441" s="21"/>
      <c r="E1441" s="22"/>
      <c r="F1441" s="11"/>
      <c r="G1441" s="22"/>
      <c r="H1441" s="24"/>
      <c r="I1441" s="9"/>
    </row>
    <row r="1442" spans="1:9" x14ac:dyDescent="0.25">
      <c r="A1442" s="19">
        <v>41643</v>
      </c>
      <c r="B1442" s="20">
        <v>305</v>
      </c>
      <c r="C1442" s="20" t="s">
        <v>0</v>
      </c>
      <c r="D1442" s="21" t="s">
        <v>134</v>
      </c>
      <c r="E1442" s="22">
        <v>4273.5</v>
      </c>
      <c r="F1442" s="23">
        <v>41643</v>
      </c>
      <c r="G1442" s="22">
        <v>4273.5</v>
      </c>
      <c r="H1442" s="24">
        <f t="shared" ref="H1442:H1447" si="62">E1442-G1442</f>
        <v>0</v>
      </c>
      <c r="I1442" s="21" t="s">
        <v>30</v>
      </c>
    </row>
    <row r="1443" spans="1:9" x14ac:dyDescent="0.25">
      <c r="A1443" s="19">
        <v>41644</v>
      </c>
      <c r="B1443" s="20">
        <v>438</v>
      </c>
      <c r="C1443" s="20" t="s">
        <v>0</v>
      </c>
      <c r="D1443" s="21" t="s">
        <v>134</v>
      </c>
      <c r="E1443" s="22">
        <v>1281.5999999999999</v>
      </c>
      <c r="F1443" s="23">
        <v>41645</v>
      </c>
      <c r="G1443" s="22">
        <v>1281.5999999999999</v>
      </c>
      <c r="H1443" s="24">
        <f t="shared" si="62"/>
        <v>0</v>
      </c>
      <c r="I1443" s="21" t="s">
        <v>20</v>
      </c>
    </row>
    <row r="1444" spans="1:9" x14ac:dyDescent="0.25">
      <c r="A1444" s="19">
        <v>41645</v>
      </c>
      <c r="B1444" s="20">
        <v>450</v>
      </c>
      <c r="C1444" s="20" t="s">
        <v>0</v>
      </c>
      <c r="D1444" s="21" t="s">
        <v>134</v>
      </c>
      <c r="E1444" s="22">
        <v>3305.5</v>
      </c>
      <c r="F1444" s="23">
        <v>41647</v>
      </c>
      <c r="G1444" s="22">
        <v>3305.5</v>
      </c>
      <c r="H1444" s="24">
        <f t="shared" si="62"/>
        <v>0</v>
      </c>
      <c r="I1444" s="21" t="s">
        <v>20</v>
      </c>
    </row>
    <row r="1445" spans="1:9" x14ac:dyDescent="0.25">
      <c r="A1445" s="19">
        <v>41654</v>
      </c>
      <c r="B1445" s="20">
        <v>125</v>
      </c>
      <c r="C1445" s="20" t="s">
        <v>365</v>
      </c>
      <c r="D1445" s="21" t="s">
        <v>134</v>
      </c>
      <c r="E1445" s="22">
        <v>1612.5</v>
      </c>
      <c r="F1445" s="11">
        <v>41654</v>
      </c>
      <c r="G1445" s="22">
        <v>1612.5</v>
      </c>
      <c r="H1445" s="24">
        <f t="shared" si="62"/>
        <v>0</v>
      </c>
      <c r="I1445" s="9" t="s">
        <v>23</v>
      </c>
    </row>
    <row r="1446" spans="1:9" x14ac:dyDescent="0.25">
      <c r="A1446" s="19">
        <v>41655</v>
      </c>
      <c r="B1446" s="20">
        <v>251</v>
      </c>
      <c r="C1446" s="20" t="s">
        <v>365</v>
      </c>
      <c r="D1446" s="21" t="s">
        <v>134</v>
      </c>
      <c r="E1446" s="22">
        <v>690</v>
      </c>
      <c r="F1446" s="11">
        <v>41656</v>
      </c>
      <c r="G1446" s="22">
        <v>690</v>
      </c>
      <c r="H1446" s="24">
        <f t="shared" si="62"/>
        <v>0</v>
      </c>
      <c r="I1446" s="9" t="s">
        <v>4</v>
      </c>
    </row>
    <row r="1447" spans="1:9" x14ac:dyDescent="0.25">
      <c r="A1447" s="19">
        <v>41656</v>
      </c>
      <c r="B1447" s="20">
        <v>343</v>
      </c>
      <c r="C1447" s="20" t="s">
        <v>365</v>
      </c>
      <c r="D1447" s="21" t="s">
        <v>134</v>
      </c>
      <c r="E1447" s="22">
        <v>2079</v>
      </c>
      <c r="F1447" s="11">
        <v>41656</v>
      </c>
      <c r="G1447" s="22">
        <v>2079</v>
      </c>
      <c r="H1447" s="24">
        <f t="shared" si="62"/>
        <v>0</v>
      </c>
      <c r="I1447" s="9"/>
    </row>
    <row r="1448" spans="1:9" ht="15.75" x14ac:dyDescent="0.25">
      <c r="A1448" s="19"/>
      <c r="B1448" s="20"/>
      <c r="C1448" s="20"/>
      <c r="D1448" s="21"/>
      <c r="E1448" s="22"/>
      <c r="F1448" s="103" t="s">
        <v>645</v>
      </c>
      <c r="G1448" s="104">
        <f>SUM(G1442:G1447)</f>
        <v>13242.1</v>
      </c>
      <c r="H1448" s="24"/>
      <c r="I1448" s="9"/>
    </row>
    <row r="1449" spans="1:9" x14ac:dyDescent="0.25">
      <c r="A1449" s="19"/>
      <c r="B1449" s="20"/>
      <c r="C1449" s="20"/>
      <c r="D1449" s="21"/>
      <c r="E1449" s="22"/>
      <c r="F1449" s="11"/>
      <c r="G1449" s="22"/>
      <c r="H1449" s="24"/>
      <c r="I1449" s="9"/>
    </row>
    <row r="1450" spans="1:9" x14ac:dyDescent="0.25">
      <c r="A1450" s="19">
        <v>41646</v>
      </c>
      <c r="B1450" s="20">
        <v>498</v>
      </c>
      <c r="C1450" s="20" t="s">
        <v>0</v>
      </c>
      <c r="D1450" s="21" t="s">
        <v>211</v>
      </c>
      <c r="E1450" s="22">
        <v>670.5</v>
      </c>
      <c r="F1450" s="23">
        <v>7.1</v>
      </c>
      <c r="G1450" s="22">
        <v>670.5</v>
      </c>
      <c r="H1450" s="24">
        <f>E1450-G1450</f>
        <v>0</v>
      </c>
      <c r="I1450" s="21" t="s">
        <v>23</v>
      </c>
    </row>
    <row r="1451" spans="1:9" x14ac:dyDescent="0.25">
      <c r="A1451" s="19"/>
      <c r="B1451" s="20"/>
      <c r="C1451" s="20"/>
      <c r="D1451" s="21"/>
      <c r="E1451" s="22"/>
      <c r="F1451" s="23"/>
      <c r="G1451" s="22"/>
      <c r="H1451" s="24"/>
      <c r="I1451" s="21"/>
    </row>
    <row r="1452" spans="1:9" x14ac:dyDescent="0.25">
      <c r="A1452" s="19">
        <v>41657</v>
      </c>
      <c r="B1452" s="20">
        <v>435</v>
      </c>
      <c r="C1452" s="20" t="s">
        <v>365</v>
      </c>
      <c r="D1452" s="21" t="s">
        <v>462</v>
      </c>
      <c r="E1452" s="22">
        <v>9502.5</v>
      </c>
      <c r="F1452" s="11">
        <v>41664</v>
      </c>
      <c r="G1452" s="22">
        <v>9502.5</v>
      </c>
      <c r="H1452" s="24">
        <f>E1452-G1452</f>
        <v>0</v>
      </c>
      <c r="I1452" s="9"/>
    </row>
    <row r="1453" spans="1:9" x14ac:dyDescent="0.25">
      <c r="A1453" s="19">
        <v>41661</v>
      </c>
      <c r="B1453" s="20">
        <v>706</v>
      </c>
      <c r="C1453" s="20" t="s">
        <v>365</v>
      </c>
      <c r="D1453" s="21" t="s">
        <v>462</v>
      </c>
      <c r="E1453" s="22">
        <v>9936</v>
      </c>
      <c r="F1453" s="23">
        <v>41661</v>
      </c>
      <c r="G1453" s="22">
        <v>9936</v>
      </c>
      <c r="H1453" s="24">
        <f>E1453-G1453</f>
        <v>0</v>
      </c>
      <c r="I1453" s="21"/>
    </row>
    <row r="1454" spans="1:9" x14ac:dyDescent="0.25">
      <c r="A1454" s="19">
        <v>41664</v>
      </c>
      <c r="B1454" s="20">
        <v>997</v>
      </c>
      <c r="C1454" s="20" t="s">
        <v>365</v>
      </c>
      <c r="D1454" s="21" t="s">
        <v>462</v>
      </c>
      <c r="E1454" s="22">
        <v>13550</v>
      </c>
      <c r="F1454" s="84">
        <v>41671</v>
      </c>
      <c r="G1454" s="28">
        <v>13550</v>
      </c>
      <c r="H1454" s="24">
        <f>E1454-G1454</f>
        <v>0</v>
      </c>
      <c r="I1454" s="9"/>
    </row>
    <row r="1455" spans="1:9" ht="15.75" x14ac:dyDescent="0.25">
      <c r="A1455" s="19"/>
      <c r="B1455" s="20"/>
      <c r="C1455" s="20"/>
      <c r="D1455" s="21"/>
      <c r="E1455" s="22"/>
      <c r="F1455" s="103" t="s">
        <v>645</v>
      </c>
      <c r="G1455" s="102">
        <f>SUM(G1452:G1454)</f>
        <v>32988.5</v>
      </c>
      <c r="H1455" s="24"/>
      <c r="I1455" s="9"/>
    </row>
    <row r="1456" spans="1:9" x14ac:dyDescent="0.25">
      <c r="A1456" s="19"/>
      <c r="B1456" s="20"/>
      <c r="C1456" s="20"/>
      <c r="D1456" s="21"/>
      <c r="E1456" s="22"/>
      <c r="F1456" s="84"/>
      <c r="G1456" s="28"/>
      <c r="H1456" s="24"/>
      <c r="I1456" s="9"/>
    </row>
    <row r="1457" spans="1:9" x14ac:dyDescent="0.25">
      <c r="A1457" s="19">
        <v>41657</v>
      </c>
      <c r="B1457" s="20">
        <v>399</v>
      </c>
      <c r="C1457" s="20" t="s">
        <v>365</v>
      </c>
      <c r="D1457" s="21" t="s">
        <v>456</v>
      </c>
      <c r="E1457" s="22">
        <v>1150</v>
      </c>
      <c r="F1457" s="11">
        <v>41657</v>
      </c>
      <c r="G1457" s="22">
        <v>1150</v>
      </c>
      <c r="H1457" s="24">
        <f>E1457-G1457</f>
        <v>0</v>
      </c>
      <c r="I1457" s="9" t="s">
        <v>38</v>
      </c>
    </row>
    <row r="1458" spans="1:9" x14ac:dyDescent="0.25">
      <c r="A1458" s="19">
        <v>41643</v>
      </c>
      <c r="B1458" s="20">
        <v>312</v>
      </c>
      <c r="C1458" s="20" t="s">
        <v>0</v>
      </c>
      <c r="D1458" s="21" t="s">
        <v>139</v>
      </c>
      <c r="E1458" s="22">
        <v>16590</v>
      </c>
      <c r="F1458" s="26" t="s">
        <v>140</v>
      </c>
      <c r="G1458" s="22">
        <v>16590</v>
      </c>
      <c r="H1458" s="24">
        <f>E1458-G1458</f>
        <v>0</v>
      </c>
      <c r="I1458" s="21" t="s">
        <v>20</v>
      </c>
    </row>
    <row r="1459" spans="1:9" x14ac:dyDescent="0.25">
      <c r="A1459" s="19">
        <v>41658</v>
      </c>
      <c r="B1459" s="20">
        <v>478</v>
      </c>
      <c r="C1459" s="20" t="s">
        <v>365</v>
      </c>
      <c r="D1459" s="21" t="s">
        <v>467</v>
      </c>
      <c r="E1459" s="22">
        <v>680.5</v>
      </c>
      <c r="F1459" s="11">
        <v>41668</v>
      </c>
      <c r="G1459" s="22">
        <v>680.5</v>
      </c>
      <c r="H1459" s="24">
        <f>E1459-G1459</f>
        <v>0</v>
      </c>
      <c r="I1459" s="9" t="s">
        <v>30</v>
      </c>
    </row>
    <row r="1460" spans="1:9" x14ac:dyDescent="0.25">
      <c r="A1460" s="19"/>
      <c r="B1460" s="20"/>
      <c r="C1460" s="20"/>
      <c r="D1460" s="21"/>
      <c r="E1460" s="22"/>
      <c r="F1460" s="11"/>
      <c r="G1460" s="22"/>
      <c r="H1460" s="24"/>
      <c r="I1460" s="9"/>
    </row>
    <row r="1461" spans="1:9" x14ac:dyDescent="0.25">
      <c r="A1461" s="7">
        <v>41641</v>
      </c>
      <c r="B1461" s="8">
        <v>137</v>
      </c>
      <c r="C1461" s="8" t="s">
        <v>0</v>
      </c>
      <c r="D1461" s="9" t="s">
        <v>6</v>
      </c>
      <c r="E1461" s="10">
        <v>9797</v>
      </c>
      <c r="F1461" s="11">
        <v>41641</v>
      </c>
      <c r="G1461" s="12">
        <v>9797</v>
      </c>
      <c r="H1461" s="5">
        <f t="shared" ref="H1461:H1487" si="63">E1461-G1461</f>
        <v>0</v>
      </c>
      <c r="I1461" s="9" t="s">
        <v>7</v>
      </c>
    </row>
    <row r="1462" spans="1:9" x14ac:dyDescent="0.25">
      <c r="A1462" s="19">
        <v>41642</v>
      </c>
      <c r="B1462" s="20">
        <v>232</v>
      </c>
      <c r="C1462" s="8" t="s">
        <v>0</v>
      </c>
      <c r="D1462" s="21" t="s">
        <v>6</v>
      </c>
      <c r="E1462" s="22">
        <v>7106</v>
      </c>
      <c r="F1462" s="23">
        <v>41642</v>
      </c>
      <c r="G1462" s="22">
        <v>7106</v>
      </c>
      <c r="H1462" s="24">
        <f t="shared" si="63"/>
        <v>0</v>
      </c>
      <c r="I1462" s="21" t="s">
        <v>23</v>
      </c>
    </row>
    <row r="1463" spans="1:9" x14ac:dyDescent="0.25">
      <c r="A1463" s="19">
        <v>41642</v>
      </c>
      <c r="B1463" s="20">
        <v>264</v>
      </c>
      <c r="C1463" s="8" t="s">
        <v>0</v>
      </c>
      <c r="D1463" s="21" t="s">
        <v>6</v>
      </c>
      <c r="E1463" s="22">
        <v>3054</v>
      </c>
      <c r="F1463" s="23">
        <v>41642</v>
      </c>
      <c r="G1463" s="22">
        <v>3054</v>
      </c>
      <c r="H1463" s="24">
        <f t="shared" si="63"/>
        <v>0</v>
      </c>
      <c r="I1463" s="21"/>
    </row>
    <row r="1464" spans="1:9" x14ac:dyDescent="0.25">
      <c r="A1464" s="19">
        <v>41643</v>
      </c>
      <c r="B1464" s="20">
        <v>321</v>
      </c>
      <c r="C1464" s="20" t="s">
        <v>0</v>
      </c>
      <c r="D1464" s="21" t="s">
        <v>6</v>
      </c>
      <c r="E1464" s="22">
        <v>12041.5</v>
      </c>
      <c r="F1464" s="23">
        <v>41643</v>
      </c>
      <c r="G1464" s="22">
        <v>12041.5</v>
      </c>
      <c r="H1464" s="24">
        <f t="shared" si="63"/>
        <v>0</v>
      </c>
      <c r="I1464" s="21" t="s">
        <v>4</v>
      </c>
    </row>
    <row r="1465" spans="1:9" x14ac:dyDescent="0.25">
      <c r="A1465" s="19">
        <v>41644</v>
      </c>
      <c r="B1465" s="20">
        <v>403</v>
      </c>
      <c r="C1465" s="20" t="s">
        <v>0</v>
      </c>
      <c r="D1465" s="21" t="s">
        <v>6</v>
      </c>
      <c r="E1465" s="22">
        <v>9682</v>
      </c>
      <c r="F1465" s="47">
        <v>41757</v>
      </c>
      <c r="G1465" s="48">
        <v>9682</v>
      </c>
      <c r="H1465" s="24">
        <f t="shared" si="63"/>
        <v>0</v>
      </c>
      <c r="I1465" s="21" t="s">
        <v>23</v>
      </c>
    </row>
    <row r="1466" spans="1:9" x14ac:dyDescent="0.25">
      <c r="A1466" s="19">
        <v>41645</v>
      </c>
      <c r="B1466" s="20">
        <v>449</v>
      </c>
      <c r="C1466" s="20" t="s">
        <v>0</v>
      </c>
      <c r="D1466" s="21" t="s">
        <v>6</v>
      </c>
      <c r="E1466" s="22">
        <v>9971</v>
      </c>
      <c r="F1466" s="23">
        <v>41645</v>
      </c>
      <c r="G1466" s="22">
        <v>9971</v>
      </c>
      <c r="H1466" s="24">
        <f t="shared" si="63"/>
        <v>0</v>
      </c>
      <c r="I1466" s="21" t="s">
        <v>7</v>
      </c>
    </row>
    <row r="1467" spans="1:9" x14ac:dyDescent="0.25">
      <c r="A1467" s="19">
        <v>41646</v>
      </c>
      <c r="B1467" s="20">
        <v>505</v>
      </c>
      <c r="C1467" s="20" t="s">
        <v>0</v>
      </c>
      <c r="D1467" s="21" t="s">
        <v>6</v>
      </c>
      <c r="E1467" s="22">
        <v>7909</v>
      </c>
      <c r="F1467" s="23">
        <v>41646</v>
      </c>
      <c r="G1467" s="22">
        <v>7909</v>
      </c>
      <c r="H1467" s="24">
        <f t="shared" si="63"/>
        <v>0</v>
      </c>
      <c r="I1467" s="21" t="s">
        <v>196</v>
      </c>
    </row>
    <row r="1468" spans="1:9" x14ac:dyDescent="0.25">
      <c r="A1468" s="19">
        <v>41647</v>
      </c>
      <c r="B1468" s="20">
        <v>600</v>
      </c>
      <c r="C1468" s="20" t="s">
        <v>0</v>
      </c>
      <c r="D1468" s="21" t="s">
        <v>6</v>
      </c>
      <c r="E1468" s="22">
        <v>7579</v>
      </c>
      <c r="F1468" s="23">
        <v>41647</v>
      </c>
      <c r="G1468" s="22">
        <v>7579</v>
      </c>
      <c r="H1468" s="24">
        <f t="shared" si="63"/>
        <v>0</v>
      </c>
      <c r="I1468" s="21" t="s">
        <v>14</v>
      </c>
    </row>
    <row r="1469" spans="1:9" x14ac:dyDescent="0.25">
      <c r="A1469" s="19">
        <v>41648</v>
      </c>
      <c r="B1469" s="20">
        <v>680</v>
      </c>
      <c r="C1469" s="20" t="s">
        <v>0</v>
      </c>
      <c r="D1469" s="21" t="s">
        <v>6</v>
      </c>
      <c r="E1469" s="22">
        <v>4702.5</v>
      </c>
      <c r="F1469" s="23">
        <v>41649</v>
      </c>
      <c r="G1469" s="22">
        <v>4702.5</v>
      </c>
      <c r="H1469" s="24">
        <f t="shared" si="63"/>
        <v>0</v>
      </c>
      <c r="I1469" s="21"/>
    </row>
    <row r="1470" spans="1:9" x14ac:dyDescent="0.25">
      <c r="A1470" s="19">
        <v>41649</v>
      </c>
      <c r="B1470" s="20">
        <v>742</v>
      </c>
      <c r="C1470" s="20" t="s">
        <v>0</v>
      </c>
      <c r="D1470" s="21" t="s">
        <v>6</v>
      </c>
      <c r="E1470" s="22">
        <v>7657</v>
      </c>
      <c r="F1470" s="23">
        <v>41649</v>
      </c>
      <c r="G1470" s="22">
        <v>7657</v>
      </c>
      <c r="H1470" s="24">
        <f t="shared" si="63"/>
        <v>0</v>
      </c>
      <c r="I1470" s="21" t="s">
        <v>196</v>
      </c>
    </row>
    <row r="1471" spans="1:9" x14ac:dyDescent="0.25">
      <c r="A1471" s="19">
        <v>41650</v>
      </c>
      <c r="B1471" s="20">
        <v>841</v>
      </c>
      <c r="C1471" s="20" t="s">
        <v>0</v>
      </c>
      <c r="D1471" s="21" t="s">
        <v>6</v>
      </c>
      <c r="E1471" s="22">
        <v>6260.5</v>
      </c>
      <c r="F1471" s="55">
        <v>41650</v>
      </c>
      <c r="G1471" s="22">
        <v>6260.5</v>
      </c>
      <c r="H1471" s="24">
        <f t="shared" si="63"/>
        <v>0</v>
      </c>
      <c r="I1471" s="9" t="s">
        <v>30</v>
      </c>
    </row>
    <row r="1472" spans="1:9" x14ac:dyDescent="0.25">
      <c r="A1472" s="19">
        <v>41650</v>
      </c>
      <c r="B1472" s="20">
        <v>901</v>
      </c>
      <c r="C1472" s="20" t="s">
        <v>0</v>
      </c>
      <c r="D1472" s="21" t="s">
        <v>6</v>
      </c>
      <c r="E1472" s="22">
        <v>1206.5</v>
      </c>
      <c r="F1472" s="55">
        <v>41650</v>
      </c>
      <c r="G1472" s="22">
        <v>1206.5</v>
      </c>
      <c r="H1472" s="24">
        <f t="shared" si="63"/>
        <v>0</v>
      </c>
      <c r="I1472" s="9"/>
    </row>
    <row r="1473" spans="1:9" x14ac:dyDescent="0.25">
      <c r="A1473" s="19">
        <v>41651</v>
      </c>
      <c r="B1473" s="20">
        <v>920</v>
      </c>
      <c r="C1473" s="20" t="s">
        <v>0</v>
      </c>
      <c r="D1473" s="21" t="s">
        <v>6</v>
      </c>
      <c r="E1473" s="54">
        <v>5659.5</v>
      </c>
      <c r="F1473" s="55">
        <v>41653</v>
      </c>
      <c r="G1473" s="22">
        <v>5659.5</v>
      </c>
      <c r="H1473" s="24">
        <f t="shared" si="63"/>
        <v>0</v>
      </c>
      <c r="I1473" s="9" t="s">
        <v>4</v>
      </c>
    </row>
    <row r="1474" spans="1:9" x14ac:dyDescent="0.25">
      <c r="A1474" s="19">
        <v>41652</v>
      </c>
      <c r="B1474" s="20">
        <v>966</v>
      </c>
      <c r="C1474" s="20" t="s">
        <v>0</v>
      </c>
      <c r="D1474" s="21" t="s">
        <v>6</v>
      </c>
      <c r="E1474" s="22">
        <v>2078.5</v>
      </c>
      <c r="F1474" s="23">
        <v>41652</v>
      </c>
      <c r="G1474" s="22">
        <v>2078.5</v>
      </c>
      <c r="H1474" s="24">
        <f t="shared" si="63"/>
        <v>0</v>
      </c>
      <c r="I1474" s="22" t="s">
        <v>20</v>
      </c>
    </row>
    <row r="1475" spans="1:9" x14ac:dyDescent="0.25">
      <c r="A1475" s="19">
        <v>41653</v>
      </c>
      <c r="B1475" s="20">
        <v>105</v>
      </c>
      <c r="C1475" s="20" t="s">
        <v>365</v>
      </c>
      <c r="D1475" s="21" t="s">
        <v>6</v>
      </c>
      <c r="E1475" s="22">
        <v>7937.6</v>
      </c>
      <c r="F1475" s="23">
        <v>14</v>
      </c>
      <c r="G1475" s="22">
        <v>7937.6</v>
      </c>
      <c r="H1475" s="24">
        <f t="shared" si="63"/>
        <v>0</v>
      </c>
      <c r="I1475" s="21" t="s">
        <v>4</v>
      </c>
    </row>
    <row r="1476" spans="1:9" x14ac:dyDescent="0.25">
      <c r="A1476" s="19">
        <v>41655</v>
      </c>
      <c r="B1476" s="20">
        <v>178</v>
      </c>
      <c r="C1476" s="20" t="s">
        <v>365</v>
      </c>
      <c r="D1476" s="21" t="s">
        <v>6</v>
      </c>
      <c r="E1476" s="22">
        <v>6952</v>
      </c>
      <c r="F1476" s="11">
        <v>41655</v>
      </c>
      <c r="G1476" s="22">
        <v>6952</v>
      </c>
      <c r="H1476" s="24">
        <f t="shared" si="63"/>
        <v>0</v>
      </c>
      <c r="I1476" s="9" t="s">
        <v>57</v>
      </c>
    </row>
    <row r="1477" spans="1:9" x14ac:dyDescent="0.25">
      <c r="A1477" s="19">
        <v>41656</v>
      </c>
      <c r="B1477" s="20">
        <v>269</v>
      </c>
      <c r="C1477" s="20" t="s">
        <v>365</v>
      </c>
      <c r="D1477" s="21" t="s">
        <v>6</v>
      </c>
      <c r="E1477" s="56">
        <v>8861.6</v>
      </c>
      <c r="F1477" s="11">
        <v>41656</v>
      </c>
      <c r="G1477" s="22">
        <v>8861.6</v>
      </c>
      <c r="H1477" s="24">
        <f t="shared" si="63"/>
        <v>0</v>
      </c>
      <c r="I1477" s="9" t="s">
        <v>57</v>
      </c>
    </row>
    <row r="1478" spans="1:9" x14ac:dyDescent="0.25">
      <c r="A1478" s="19">
        <v>41656</v>
      </c>
      <c r="B1478" s="20">
        <v>371</v>
      </c>
      <c r="C1478" s="20" t="s">
        <v>365</v>
      </c>
      <c r="D1478" s="21" t="s">
        <v>6</v>
      </c>
      <c r="E1478" s="22">
        <v>8685.5</v>
      </c>
      <c r="F1478" s="11">
        <v>41656</v>
      </c>
      <c r="G1478" s="22">
        <v>8685.5</v>
      </c>
      <c r="H1478" s="24">
        <f t="shared" si="63"/>
        <v>0</v>
      </c>
      <c r="I1478" s="9" t="s">
        <v>57</v>
      </c>
    </row>
    <row r="1479" spans="1:9" x14ac:dyDescent="0.25">
      <c r="A1479" s="19">
        <v>41657</v>
      </c>
      <c r="B1479" s="20">
        <v>449</v>
      </c>
      <c r="C1479" s="20" t="s">
        <v>365</v>
      </c>
      <c r="D1479" s="21" t="s">
        <v>6</v>
      </c>
      <c r="E1479" s="22">
        <v>8351.5</v>
      </c>
      <c r="F1479" s="11">
        <v>41658</v>
      </c>
      <c r="G1479" s="22">
        <v>8351.5</v>
      </c>
      <c r="H1479" s="24">
        <f t="shared" si="63"/>
        <v>0</v>
      </c>
      <c r="I1479" s="9" t="s">
        <v>4</v>
      </c>
    </row>
    <row r="1480" spans="1:9" x14ac:dyDescent="0.25">
      <c r="A1480" s="19">
        <v>41658</v>
      </c>
      <c r="B1480" s="20">
        <v>484</v>
      </c>
      <c r="C1480" s="20" t="s">
        <v>365</v>
      </c>
      <c r="D1480" s="21" t="s">
        <v>6</v>
      </c>
      <c r="E1480" s="22">
        <v>6820</v>
      </c>
      <c r="F1480" s="11">
        <v>41659</v>
      </c>
      <c r="G1480" s="22">
        <v>6820</v>
      </c>
      <c r="H1480" s="24">
        <f t="shared" si="63"/>
        <v>0</v>
      </c>
      <c r="I1480" s="9" t="s">
        <v>20</v>
      </c>
    </row>
    <row r="1481" spans="1:9" x14ac:dyDescent="0.25">
      <c r="A1481" s="19">
        <v>41659</v>
      </c>
      <c r="B1481" s="20">
        <v>510</v>
      </c>
      <c r="C1481" s="20" t="s">
        <v>365</v>
      </c>
      <c r="D1481" s="21" t="s">
        <v>6</v>
      </c>
      <c r="E1481" s="22">
        <v>1483</v>
      </c>
      <c r="F1481" s="11">
        <v>41659</v>
      </c>
      <c r="G1481" s="22">
        <v>1483</v>
      </c>
      <c r="H1481" s="24">
        <f t="shared" si="63"/>
        <v>0</v>
      </c>
      <c r="I1481" s="9"/>
    </row>
    <row r="1482" spans="1:9" x14ac:dyDescent="0.25">
      <c r="A1482" s="19">
        <v>41659</v>
      </c>
      <c r="B1482" s="20">
        <v>582</v>
      </c>
      <c r="C1482" s="20" t="s">
        <v>365</v>
      </c>
      <c r="D1482" s="21" t="s">
        <v>6</v>
      </c>
      <c r="E1482" s="22">
        <v>3311</v>
      </c>
      <c r="F1482" s="11">
        <v>41660</v>
      </c>
      <c r="G1482" s="22">
        <v>3311</v>
      </c>
      <c r="H1482" s="24">
        <f t="shared" si="63"/>
        <v>0</v>
      </c>
      <c r="I1482" s="9" t="s">
        <v>14</v>
      </c>
    </row>
    <row r="1483" spans="1:9" x14ac:dyDescent="0.25">
      <c r="A1483" s="19">
        <v>41661</v>
      </c>
      <c r="B1483" s="20">
        <v>654</v>
      </c>
      <c r="C1483" s="20" t="s">
        <v>365</v>
      </c>
      <c r="D1483" s="21" t="s">
        <v>6</v>
      </c>
      <c r="E1483" s="22">
        <v>6987.5</v>
      </c>
      <c r="F1483" s="23">
        <v>41662</v>
      </c>
      <c r="G1483" s="22">
        <v>6987.5</v>
      </c>
      <c r="H1483" s="24">
        <f t="shared" si="63"/>
        <v>0</v>
      </c>
      <c r="I1483" s="21" t="s">
        <v>23</v>
      </c>
    </row>
    <row r="1484" spans="1:9" x14ac:dyDescent="0.25">
      <c r="A1484" s="19">
        <v>41662</v>
      </c>
      <c r="B1484" s="20">
        <v>736</v>
      </c>
      <c r="C1484" s="20" t="s">
        <v>365</v>
      </c>
      <c r="D1484" s="21" t="s">
        <v>6</v>
      </c>
      <c r="E1484" s="22">
        <v>4536</v>
      </c>
      <c r="F1484" s="37">
        <v>41662</v>
      </c>
      <c r="G1484" s="22">
        <v>4536</v>
      </c>
      <c r="H1484" s="24">
        <f t="shared" si="63"/>
        <v>0</v>
      </c>
      <c r="I1484" s="35" t="s">
        <v>146</v>
      </c>
    </row>
    <row r="1485" spans="1:9" x14ac:dyDescent="0.25">
      <c r="A1485" s="19">
        <v>41662</v>
      </c>
      <c r="B1485" s="20">
        <v>818</v>
      </c>
      <c r="C1485" s="20" t="s">
        <v>365</v>
      </c>
      <c r="D1485" s="21" t="s">
        <v>6</v>
      </c>
      <c r="E1485" s="22">
        <v>4420</v>
      </c>
      <c r="F1485" s="37">
        <v>41663</v>
      </c>
      <c r="G1485" s="22">
        <v>4420</v>
      </c>
      <c r="H1485" s="24">
        <f t="shared" si="63"/>
        <v>0</v>
      </c>
      <c r="I1485" s="35" t="s">
        <v>30</v>
      </c>
    </row>
    <row r="1486" spans="1:9" x14ac:dyDescent="0.25">
      <c r="A1486" s="19">
        <v>41664</v>
      </c>
      <c r="B1486" s="20">
        <v>913</v>
      </c>
      <c r="C1486" s="20" t="s">
        <v>365</v>
      </c>
      <c r="D1486" s="21" t="s">
        <v>6</v>
      </c>
      <c r="E1486" s="22">
        <v>1425.5</v>
      </c>
      <c r="F1486" s="11">
        <v>41664</v>
      </c>
      <c r="G1486" s="22">
        <v>1425.5</v>
      </c>
      <c r="H1486" s="24">
        <f t="shared" si="63"/>
        <v>0</v>
      </c>
      <c r="I1486" s="9"/>
    </row>
    <row r="1487" spans="1:9" x14ac:dyDescent="0.25">
      <c r="A1487" s="19">
        <v>41666</v>
      </c>
      <c r="B1487" s="20">
        <v>49</v>
      </c>
      <c r="C1487" s="20" t="s">
        <v>563</v>
      </c>
      <c r="D1487" s="21" t="s">
        <v>6</v>
      </c>
      <c r="E1487" s="22">
        <v>2218</v>
      </c>
      <c r="F1487" s="11">
        <v>41666</v>
      </c>
      <c r="G1487" s="22">
        <v>2218</v>
      </c>
      <c r="H1487" s="24">
        <f t="shared" si="63"/>
        <v>0</v>
      </c>
      <c r="I1487" s="9"/>
    </row>
    <row r="1488" spans="1:9" ht="15.75" x14ac:dyDescent="0.25">
      <c r="A1488" s="19"/>
      <c r="B1488" s="20"/>
      <c r="C1488" s="20"/>
      <c r="D1488" s="21"/>
      <c r="E1488" s="22"/>
      <c r="F1488" s="103" t="s">
        <v>645</v>
      </c>
      <c r="G1488" s="104">
        <f>SUM(G1461:G1487)</f>
        <v>166693.20000000001</v>
      </c>
      <c r="H1488" s="24"/>
      <c r="I1488" s="9"/>
    </row>
    <row r="1489" spans="1:9" x14ac:dyDescent="0.25">
      <c r="A1489" s="19"/>
      <c r="B1489" s="20"/>
      <c r="C1489" s="20"/>
      <c r="D1489" s="21"/>
      <c r="E1489" s="22"/>
      <c r="F1489" s="11"/>
      <c r="G1489" s="22"/>
      <c r="H1489" s="24"/>
      <c r="I1489" s="9"/>
    </row>
    <row r="1490" spans="1:9" x14ac:dyDescent="0.25">
      <c r="A1490" s="7">
        <v>41641</v>
      </c>
      <c r="B1490" s="8">
        <v>193</v>
      </c>
      <c r="C1490" s="8" t="s">
        <v>0</v>
      </c>
      <c r="D1490" s="9" t="s">
        <v>64</v>
      </c>
      <c r="E1490" s="10">
        <v>9896</v>
      </c>
      <c r="F1490" s="11">
        <v>41641</v>
      </c>
      <c r="G1490" s="12">
        <v>9896</v>
      </c>
      <c r="H1490" s="5">
        <f>E1490-G1490</f>
        <v>0</v>
      </c>
      <c r="I1490" s="9"/>
    </row>
    <row r="1491" spans="1:9" x14ac:dyDescent="0.25">
      <c r="A1491" s="19">
        <v>41662</v>
      </c>
      <c r="B1491" s="20">
        <v>804</v>
      </c>
      <c r="C1491" s="20" t="s">
        <v>365</v>
      </c>
      <c r="D1491" s="21" t="s">
        <v>528</v>
      </c>
      <c r="E1491" s="22">
        <v>5900</v>
      </c>
      <c r="F1491" s="37">
        <v>41662</v>
      </c>
      <c r="G1491" s="22">
        <v>5900</v>
      </c>
      <c r="H1491" s="24">
        <f>E1491-G1491</f>
        <v>0</v>
      </c>
      <c r="I1491" s="35" t="s">
        <v>38</v>
      </c>
    </row>
    <row r="1492" spans="1:9" x14ac:dyDescent="0.25">
      <c r="A1492" s="19">
        <v>41655</v>
      </c>
      <c r="B1492" s="20">
        <v>219</v>
      </c>
      <c r="C1492" s="20" t="s">
        <v>365</v>
      </c>
      <c r="D1492" s="21" t="s">
        <v>413</v>
      </c>
      <c r="E1492" s="22">
        <v>7400</v>
      </c>
      <c r="F1492" s="11">
        <v>41655</v>
      </c>
      <c r="G1492" s="22">
        <v>7400</v>
      </c>
      <c r="H1492" s="24">
        <f>E1492-G1492</f>
        <v>0</v>
      </c>
      <c r="I1492" s="9" t="s">
        <v>38</v>
      </c>
    </row>
    <row r="1493" spans="1:9" x14ac:dyDescent="0.25">
      <c r="A1493" s="19">
        <v>41643</v>
      </c>
      <c r="B1493" s="20">
        <v>383</v>
      </c>
      <c r="C1493" s="20" t="s">
        <v>0</v>
      </c>
      <c r="D1493" s="35" t="s">
        <v>171</v>
      </c>
      <c r="E1493" s="36">
        <v>1560.5</v>
      </c>
      <c r="F1493" s="37">
        <v>41643</v>
      </c>
      <c r="G1493" s="36">
        <v>1560.5</v>
      </c>
      <c r="H1493" s="38">
        <f>E1493-G1493</f>
        <v>0</v>
      </c>
      <c r="I1493" s="35"/>
    </row>
    <row r="1494" spans="1:9" x14ac:dyDescent="0.25">
      <c r="A1494" s="19"/>
      <c r="B1494" s="20"/>
      <c r="C1494" s="20"/>
      <c r="D1494" s="35"/>
      <c r="E1494" s="36"/>
      <c r="F1494" s="37"/>
      <c r="G1494" s="36"/>
      <c r="H1494" s="38"/>
      <c r="I1494" s="35"/>
    </row>
    <row r="1495" spans="1:9" x14ac:dyDescent="0.25">
      <c r="A1495" s="7">
        <v>41641</v>
      </c>
      <c r="B1495" s="8">
        <v>133</v>
      </c>
      <c r="C1495" s="8" t="s">
        <v>0</v>
      </c>
      <c r="D1495" s="9" t="s">
        <v>3</v>
      </c>
      <c r="E1495" s="10">
        <v>53195.86</v>
      </c>
      <c r="F1495" s="11">
        <v>41655</v>
      </c>
      <c r="G1495" s="12">
        <v>53195.86</v>
      </c>
      <c r="H1495" s="5">
        <f t="shared" ref="H1495:H1510" si="64">E1495-G1495</f>
        <v>0</v>
      </c>
      <c r="I1495" s="9" t="s">
        <v>4</v>
      </c>
    </row>
    <row r="1496" spans="1:9" x14ac:dyDescent="0.25">
      <c r="A1496" s="7">
        <v>41641</v>
      </c>
      <c r="B1496" s="8">
        <v>177</v>
      </c>
      <c r="C1496" s="8" t="s">
        <v>0</v>
      </c>
      <c r="D1496" s="9" t="s">
        <v>3</v>
      </c>
      <c r="E1496" s="10">
        <v>67399.5</v>
      </c>
      <c r="F1496" s="11">
        <v>41655</v>
      </c>
      <c r="G1496" s="12">
        <v>67399.5</v>
      </c>
      <c r="H1496" s="5">
        <f t="shared" si="64"/>
        <v>0</v>
      </c>
      <c r="I1496" s="9" t="s">
        <v>4</v>
      </c>
    </row>
    <row r="1497" spans="1:9" x14ac:dyDescent="0.25">
      <c r="A1497" s="19">
        <v>41644</v>
      </c>
      <c r="B1497" s="20">
        <v>397</v>
      </c>
      <c r="C1497" s="20" t="s">
        <v>0</v>
      </c>
      <c r="D1497" s="21" t="s">
        <v>3</v>
      </c>
      <c r="E1497" s="22">
        <v>21611</v>
      </c>
      <c r="F1497" s="23">
        <v>41646</v>
      </c>
      <c r="G1497" s="22">
        <v>21611</v>
      </c>
      <c r="H1497" s="24">
        <f t="shared" si="64"/>
        <v>0</v>
      </c>
      <c r="I1497" s="21" t="s">
        <v>4</v>
      </c>
    </row>
    <row r="1498" spans="1:9" x14ac:dyDescent="0.25">
      <c r="A1498" s="19">
        <v>41644</v>
      </c>
      <c r="B1498" s="20">
        <v>413</v>
      </c>
      <c r="C1498" s="20" t="s">
        <v>0</v>
      </c>
      <c r="D1498" s="21" t="s">
        <v>3</v>
      </c>
      <c r="E1498" s="22">
        <v>23807.5</v>
      </c>
      <c r="F1498" s="32" t="s">
        <v>184</v>
      </c>
      <c r="G1498" s="22">
        <v>23807.5</v>
      </c>
      <c r="H1498" s="24">
        <f t="shared" si="64"/>
        <v>0</v>
      </c>
      <c r="I1498" s="21" t="s">
        <v>4</v>
      </c>
    </row>
    <row r="1499" spans="1:9" ht="22.5" customHeight="1" x14ac:dyDescent="0.25">
      <c r="A1499" s="19">
        <v>41650</v>
      </c>
      <c r="B1499" s="20">
        <v>847</v>
      </c>
      <c r="C1499" s="20" t="s">
        <v>0</v>
      </c>
      <c r="D1499" s="21" t="s">
        <v>3</v>
      </c>
      <c r="E1499" s="22">
        <v>63402</v>
      </c>
      <c r="F1499" s="58" t="s">
        <v>338</v>
      </c>
      <c r="G1499" s="22">
        <f>2657.5+17900+42844.5</f>
        <v>63402</v>
      </c>
      <c r="H1499" s="24">
        <f t="shared" si="64"/>
        <v>0</v>
      </c>
      <c r="I1499" s="9" t="s">
        <v>57</v>
      </c>
    </row>
    <row r="1500" spans="1:9" x14ac:dyDescent="0.25">
      <c r="A1500" s="19">
        <v>41651</v>
      </c>
      <c r="B1500" s="20">
        <v>928</v>
      </c>
      <c r="C1500" s="20" t="s">
        <v>0</v>
      </c>
      <c r="D1500" s="21" t="s">
        <v>3</v>
      </c>
      <c r="E1500" s="22">
        <v>48045.5</v>
      </c>
      <c r="F1500" s="60" t="s">
        <v>356</v>
      </c>
      <c r="G1500" s="28">
        <f>43439+4606.5</f>
        <v>48045.5</v>
      </c>
      <c r="H1500" s="24">
        <f t="shared" si="64"/>
        <v>0</v>
      </c>
      <c r="I1500" s="9" t="s">
        <v>57</v>
      </c>
    </row>
    <row r="1501" spans="1:9" x14ac:dyDescent="0.25">
      <c r="A1501" s="19">
        <v>41652</v>
      </c>
      <c r="B1501" s="20">
        <v>25</v>
      </c>
      <c r="C1501" s="20" t="s">
        <v>365</v>
      </c>
      <c r="D1501" s="21" t="s">
        <v>3</v>
      </c>
      <c r="E1501" s="22">
        <v>73393.5</v>
      </c>
      <c r="F1501" s="23">
        <v>41680</v>
      </c>
      <c r="G1501" s="22">
        <v>73393.5</v>
      </c>
      <c r="H1501" s="24">
        <f t="shared" si="64"/>
        <v>0</v>
      </c>
      <c r="I1501" s="21" t="s">
        <v>30</v>
      </c>
    </row>
    <row r="1502" spans="1:9" x14ac:dyDescent="0.25">
      <c r="A1502" s="19">
        <v>41656</v>
      </c>
      <c r="B1502" s="20">
        <v>327</v>
      </c>
      <c r="C1502" s="20" t="s">
        <v>365</v>
      </c>
      <c r="D1502" s="21" t="s">
        <v>3</v>
      </c>
      <c r="E1502" s="22">
        <v>44424.5</v>
      </c>
      <c r="F1502" s="11">
        <v>41667</v>
      </c>
      <c r="G1502" s="22">
        <v>44424.5</v>
      </c>
      <c r="H1502" s="24">
        <f t="shared" si="64"/>
        <v>0</v>
      </c>
      <c r="I1502" s="9" t="s">
        <v>30</v>
      </c>
    </row>
    <row r="1503" spans="1:9" x14ac:dyDescent="0.25">
      <c r="A1503" s="19">
        <v>41657</v>
      </c>
      <c r="B1503" s="20">
        <v>425</v>
      </c>
      <c r="C1503" s="20" t="s">
        <v>365</v>
      </c>
      <c r="D1503" s="21" t="s">
        <v>3</v>
      </c>
      <c r="E1503" s="22">
        <v>21661.3</v>
      </c>
      <c r="F1503" s="11">
        <v>41667</v>
      </c>
      <c r="G1503" s="22">
        <v>21661.3</v>
      </c>
      <c r="H1503" s="24">
        <f t="shared" si="64"/>
        <v>0</v>
      </c>
      <c r="I1503" s="9" t="s">
        <v>14</v>
      </c>
    </row>
    <row r="1504" spans="1:9" x14ac:dyDescent="0.25">
      <c r="A1504" s="19">
        <v>41658</v>
      </c>
      <c r="B1504" s="20">
        <v>480</v>
      </c>
      <c r="C1504" s="20" t="s">
        <v>365</v>
      </c>
      <c r="D1504" s="21" t="s">
        <v>3</v>
      </c>
      <c r="E1504" s="22">
        <v>49945.02</v>
      </c>
      <c r="F1504" s="11">
        <v>41667</v>
      </c>
      <c r="G1504" s="22">
        <v>49945.02</v>
      </c>
      <c r="H1504" s="24">
        <f t="shared" si="64"/>
        <v>0</v>
      </c>
      <c r="I1504" s="9" t="s">
        <v>57</v>
      </c>
    </row>
    <row r="1505" spans="1:9" x14ac:dyDescent="0.25">
      <c r="A1505" s="19">
        <v>41659</v>
      </c>
      <c r="B1505" s="20">
        <v>567</v>
      </c>
      <c r="C1505" s="20" t="s">
        <v>365</v>
      </c>
      <c r="D1505" s="21" t="s">
        <v>3</v>
      </c>
      <c r="E1505" s="22">
        <v>25114</v>
      </c>
      <c r="F1505" s="11">
        <v>41667</v>
      </c>
      <c r="G1505" s="22">
        <v>25114</v>
      </c>
      <c r="H1505" s="24">
        <f t="shared" si="64"/>
        <v>0</v>
      </c>
      <c r="I1505" s="9" t="s">
        <v>57</v>
      </c>
    </row>
    <row r="1506" spans="1:9" x14ac:dyDescent="0.25">
      <c r="A1506" s="19">
        <v>41661</v>
      </c>
      <c r="B1506" s="20">
        <v>651</v>
      </c>
      <c r="C1506" s="20" t="s">
        <v>365</v>
      </c>
      <c r="D1506" s="21" t="s">
        <v>3</v>
      </c>
      <c r="E1506" s="22">
        <v>45213.54</v>
      </c>
      <c r="F1506" s="23">
        <v>41667</v>
      </c>
      <c r="G1506" s="22">
        <v>45213.54</v>
      </c>
      <c r="H1506" s="24">
        <f t="shared" si="64"/>
        <v>0</v>
      </c>
      <c r="I1506" s="22" t="s">
        <v>30</v>
      </c>
    </row>
    <row r="1507" spans="1:9" x14ac:dyDescent="0.25">
      <c r="A1507" s="19">
        <v>41662</v>
      </c>
      <c r="B1507" s="20">
        <v>768</v>
      </c>
      <c r="C1507" s="20" t="s">
        <v>365</v>
      </c>
      <c r="D1507" s="21" t="s">
        <v>3</v>
      </c>
      <c r="E1507" s="22">
        <v>71111</v>
      </c>
      <c r="F1507" s="37">
        <v>41667</v>
      </c>
      <c r="G1507" s="22">
        <v>71111</v>
      </c>
      <c r="H1507" s="24">
        <f t="shared" si="64"/>
        <v>0</v>
      </c>
      <c r="I1507" s="35" t="s">
        <v>30</v>
      </c>
    </row>
    <row r="1508" spans="1:9" x14ac:dyDescent="0.25">
      <c r="A1508" s="19">
        <v>41669</v>
      </c>
      <c r="B1508" s="20">
        <v>279</v>
      </c>
      <c r="C1508" s="20" t="s">
        <v>563</v>
      </c>
      <c r="D1508" s="21" t="s">
        <v>3</v>
      </c>
      <c r="E1508" s="22">
        <v>71352.5</v>
      </c>
      <c r="F1508" s="16">
        <v>41680</v>
      </c>
      <c r="G1508" s="28">
        <v>71352.5</v>
      </c>
      <c r="H1508" s="24">
        <f t="shared" si="64"/>
        <v>0</v>
      </c>
      <c r="I1508" s="9" t="s">
        <v>30</v>
      </c>
    </row>
    <row r="1509" spans="1:9" x14ac:dyDescent="0.25">
      <c r="A1509" s="19">
        <v>41670</v>
      </c>
      <c r="B1509" s="20">
        <v>344</v>
      </c>
      <c r="C1509" s="20" t="s">
        <v>563</v>
      </c>
      <c r="D1509" s="21" t="s">
        <v>3</v>
      </c>
      <c r="E1509" s="22">
        <v>25984</v>
      </c>
      <c r="F1509" s="11">
        <v>41670</v>
      </c>
      <c r="G1509" s="22">
        <v>25984</v>
      </c>
      <c r="H1509" s="24">
        <f t="shared" si="64"/>
        <v>0</v>
      </c>
      <c r="I1509" s="9"/>
    </row>
    <row r="1510" spans="1:9" x14ac:dyDescent="0.25">
      <c r="A1510" s="19">
        <v>41670</v>
      </c>
      <c r="B1510" s="20">
        <v>419</v>
      </c>
      <c r="C1510" s="20" t="s">
        <v>563</v>
      </c>
      <c r="D1510" s="21" t="s">
        <v>3</v>
      </c>
      <c r="E1510" s="22">
        <v>53102</v>
      </c>
      <c r="F1510" s="16">
        <v>41680</v>
      </c>
      <c r="G1510" s="28">
        <v>53102</v>
      </c>
      <c r="H1510" s="24">
        <f t="shared" si="64"/>
        <v>0</v>
      </c>
      <c r="I1510" s="9" t="s">
        <v>30</v>
      </c>
    </row>
    <row r="1511" spans="1:9" ht="15.75" x14ac:dyDescent="0.25">
      <c r="A1511" s="19"/>
      <c r="B1511" s="20"/>
      <c r="C1511" s="20"/>
      <c r="D1511" s="21"/>
      <c r="E1511" s="22"/>
      <c r="F1511" s="103" t="s">
        <v>645</v>
      </c>
      <c r="G1511" s="104">
        <f>SUM(G1495:G1510)</f>
        <v>758762.72</v>
      </c>
      <c r="H1511" s="24"/>
      <c r="I1511" s="9"/>
    </row>
    <row r="1512" spans="1:9" x14ac:dyDescent="0.25">
      <c r="A1512" s="19"/>
      <c r="B1512" s="20"/>
      <c r="C1512" s="20"/>
      <c r="D1512" s="21"/>
      <c r="E1512" s="22"/>
      <c r="F1512" s="16"/>
      <c r="G1512" s="28"/>
      <c r="H1512" s="24"/>
      <c r="I1512" s="9"/>
    </row>
    <row r="1513" spans="1:9" x14ac:dyDescent="0.25">
      <c r="A1513" s="19">
        <v>41642</v>
      </c>
      <c r="B1513" s="20">
        <v>280</v>
      </c>
      <c r="C1513" s="8" t="s">
        <v>0</v>
      </c>
      <c r="D1513" s="35" t="s">
        <v>121</v>
      </c>
      <c r="E1513" s="36">
        <v>12969</v>
      </c>
      <c r="F1513" s="37">
        <v>41642</v>
      </c>
      <c r="G1513" s="36">
        <v>12969</v>
      </c>
      <c r="H1513" s="38">
        <f t="shared" ref="H1513:H1527" si="65">E1513-G1513</f>
        <v>0</v>
      </c>
      <c r="I1513" s="35"/>
    </row>
    <row r="1514" spans="1:9" x14ac:dyDescent="0.25">
      <c r="A1514" s="19">
        <v>41646</v>
      </c>
      <c r="B1514" s="20">
        <v>566</v>
      </c>
      <c r="C1514" s="20" t="s">
        <v>0</v>
      </c>
      <c r="D1514" s="21" t="s">
        <v>121</v>
      </c>
      <c r="E1514" s="22">
        <v>8299</v>
      </c>
      <c r="F1514" s="23">
        <v>41646</v>
      </c>
      <c r="G1514" s="22">
        <v>8299</v>
      </c>
      <c r="H1514" s="24">
        <f t="shared" si="65"/>
        <v>0</v>
      </c>
      <c r="I1514" s="21"/>
    </row>
    <row r="1515" spans="1:9" x14ac:dyDescent="0.25">
      <c r="A1515" s="19">
        <v>41649</v>
      </c>
      <c r="B1515" s="20">
        <v>806</v>
      </c>
      <c r="C1515" s="20" t="s">
        <v>0</v>
      </c>
      <c r="D1515" s="21" t="s">
        <v>121</v>
      </c>
      <c r="E1515" s="22">
        <v>12248</v>
      </c>
      <c r="F1515" s="23">
        <v>41649</v>
      </c>
      <c r="G1515" s="22">
        <v>12248</v>
      </c>
      <c r="H1515" s="24">
        <f t="shared" si="65"/>
        <v>0</v>
      </c>
      <c r="I1515" s="21"/>
    </row>
    <row r="1516" spans="1:9" x14ac:dyDescent="0.25">
      <c r="A1516" s="19">
        <v>41650</v>
      </c>
      <c r="B1516" s="20">
        <v>899</v>
      </c>
      <c r="C1516" s="20" t="s">
        <v>0</v>
      </c>
      <c r="D1516" s="21" t="s">
        <v>121</v>
      </c>
      <c r="E1516" s="22">
        <v>16993.5</v>
      </c>
      <c r="F1516" s="15" t="s">
        <v>351</v>
      </c>
      <c r="G1516" s="22">
        <f>13000+3993.5</f>
        <v>16993.5</v>
      </c>
      <c r="H1516" s="24">
        <f t="shared" si="65"/>
        <v>0</v>
      </c>
      <c r="I1516" s="9"/>
    </row>
    <row r="1517" spans="1:9" x14ac:dyDescent="0.25">
      <c r="A1517" s="19">
        <v>41652</v>
      </c>
      <c r="B1517" s="20">
        <v>22</v>
      </c>
      <c r="C1517" s="20" t="s">
        <v>365</v>
      </c>
      <c r="D1517" s="21" t="s">
        <v>121</v>
      </c>
      <c r="E1517" s="22">
        <v>8652</v>
      </c>
      <c r="F1517" s="32" t="s">
        <v>370</v>
      </c>
      <c r="G1517" s="22">
        <f>3800+4852</f>
        <v>8652</v>
      </c>
      <c r="H1517" s="24">
        <f t="shared" si="65"/>
        <v>0</v>
      </c>
      <c r="I1517" s="21"/>
    </row>
    <row r="1518" spans="1:9" x14ac:dyDescent="0.25">
      <c r="A1518" s="19">
        <v>41653</v>
      </c>
      <c r="B1518" s="20">
        <v>61</v>
      </c>
      <c r="C1518" s="20" t="s">
        <v>365</v>
      </c>
      <c r="D1518" s="21" t="s">
        <v>121</v>
      </c>
      <c r="E1518" s="22">
        <v>10332</v>
      </c>
      <c r="F1518" s="23">
        <v>14</v>
      </c>
      <c r="G1518" s="22">
        <v>10332</v>
      </c>
      <c r="H1518" s="24">
        <f t="shared" si="65"/>
        <v>0</v>
      </c>
      <c r="I1518" s="22" t="s">
        <v>20</v>
      </c>
    </row>
    <row r="1519" spans="1:9" x14ac:dyDescent="0.25">
      <c r="A1519" s="19">
        <v>41655</v>
      </c>
      <c r="B1519" s="20">
        <v>226</v>
      </c>
      <c r="C1519" s="20" t="s">
        <v>365</v>
      </c>
      <c r="D1519" s="21" t="s">
        <v>121</v>
      </c>
      <c r="E1519" s="22">
        <v>10718.4</v>
      </c>
      <c r="F1519" s="11">
        <v>41655</v>
      </c>
      <c r="G1519" s="22">
        <v>10718.4</v>
      </c>
      <c r="H1519" s="24">
        <f t="shared" si="65"/>
        <v>0</v>
      </c>
      <c r="I1519" s="9"/>
    </row>
    <row r="1520" spans="1:9" x14ac:dyDescent="0.25">
      <c r="A1520" s="19">
        <v>41659</v>
      </c>
      <c r="B1520" s="20">
        <v>531</v>
      </c>
      <c r="C1520" s="20" t="s">
        <v>365</v>
      </c>
      <c r="D1520" s="21" t="s">
        <v>121</v>
      </c>
      <c r="E1520" s="22">
        <v>9155</v>
      </c>
      <c r="F1520" s="11">
        <v>41659</v>
      </c>
      <c r="G1520" s="22">
        <v>9155</v>
      </c>
      <c r="H1520" s="24">
        <f t="shared" si="65"/>
        <v>0</v>
      </c>
      <c r="I1520" s="9"/>
    </row>
    <row r="1521" spans="1:9" x14ac:dyDescent="0.25">
      <c r="A1521" s="19">
        <v>41660</v>
      </c>
      <c r="B1521" s="20">
        <v>627</v>
      </c>
      <c r="C1521" s="20" t="s">
        <v>365</v>
      </c>
      <c r="D1521" s="21" t="s">
        <v>121</v>
      </c>
      <c r="E1521" s="22">
        <v>12894</v>
      </c>
      <c r="F1521" s="11">
        <v>41660</v>
      </c>
      <c r="G1521" s="22">
        <v>12894</v>
      </c>
      <c r="H1521" s="24">
        <f t="shared" si="65"/>
        <v>0</v>
      </c>
      <c r="I1521" s="9"/>
    </row>
    <row r="1522" spans="1:9" x14ac:dyDescent="0.25">
      <c r="A1522" s="19">
        <v>41661</v>
      </c>
      <c r="B1522" s="20">
        <v>701</v>
      </c>
      <c r="C1522" s="20" t="s">
        <v>365</v>
      </c>
      <c r="D1522" s="21" t="s">
        <v>121</v>
      </c>
      <c r="E1522" s="22">
        <v>47414.5</v>
      </c>
      <c r="F1522" s="32" t="s">
        <v>503</v>
      </c>
      <c r="G1522" s="22">
        <f>46000+1414.5</f>
        <v>47414.5</v>
      </c>
      <c r="H1522" s="24">
        <f t="shared" si="65"/>
        <v>0</v>
      </c>
      <c r="I1522" s="21"/>
    </row>
    <row r="1523" spans="1:9" x14ac:dyDescent="0.25">
      <c r="A1523" s="19">
        <v>41664</v>
      </c>
      <c r="B1523" s="20">
        <v>971</v>
      </c>
      <c r="C1523" s="20" t="s">
        <v>365</v>
      </c>
      <c r="D1523" s="21" t="s">
        <v>121</v>
      </c>
      <c r="E1523" s="22">
        <v>21060.5</v>
      </c>
      <c r="F1523" s="11">
        <v>41664</v>
      </c>
      <c r="G1523" s="22">
        <v>21060.5</v>
      </c>
      <c r="H1523" s="24">
        <f t="shared" si="65"/>
        <v>0</v>
      </c>
      <c r="I1523" s="9" t="s">
        <v>1</v>
      </c>
    </row>
    <row r="1524" spans="1:9" x14ac:dyDescent="0.25">
      <c r="A1524" s="19">
        <v>41666</v>
      </c>
      <c r="B1524" s="20">
        <v>102</v>
      </c>
      <c r="C1524" s="20" t="s">
        <v>563</v>
      </c>
      <c r="D1524" s="21" t="s">
        <v>121</v>
      </c>
      <c r="E1524" s="22">
        <v>33780</v>
      </c>
      <c r="F1524" s="11">
        <v>41666</v>
      </c>
      <c r="G1524" s="22">
        <v>33780</v>
      </c>
      <c r="H1524" s="24">
        <f t="shared" si="65"/>
        <v>0</v>
      </c>
      <c r="I1524" s="9"/>
    </row>
    <row r="1525" spans="1:9" x14ac:dyDescent="0.25">
      <c r="A1525" s="19">
        <v>41667</v>
      </c>
      <c r="B1525" s="20">
        <v>195</v>
      </c>
      <c r="C1525" s="20" t="s">
        <v>563</v>
      </c>
      <c r="D1525" s="21" t="s">
        <v>121</v>
      </c>
      <c r="E1525" s="22">
        <v>19280</v>
      </c>
      <c r="F1525" s="11">
        <v>41667</v>
      </c>
      <c r="G1525" s="22">
        <v>19280</v>
      </c>
      <c r="H1525" s="24">
        <f t="shared" si="65"/>
        <v>0</v>
      </c>
      <c r="I1525" s="9"/>
    </row>
    <row r="1526" spans="1:9" x14ac:dyDescent="0.25">
      <c r="A1526" s="19">
        <v>41668</v>
      </c>
      <c r="B1526" s="20">
        <v>256</v>
      </c>
      <c r="C1526" s="20" t="s">
        <v>563</v>
      </c>
      <c r="D1526" s="21" t="s">
        <v>121</v>
      </c>
      <c r="E1526" s="22">
        <v>23946</v>
      </c>
      <c r="F1526" s="11">
        <v>41668</v>
      </c>
      <c r="G1526" s="22">
        <v>23946</v>
      </c>
      <c r="H1526" s="24">
        <f t="shared" si="65"/>
        <v>0</v>
      </c>
      <c r="I1526" s="9" t="s">
        <v>1</v>
      </c>
    </row>
    <row r="1527" spans="1:9" x14ac:dyDescent="0.25">
      <c r="A1527" s="19">
        <v>41669</v>
      </c>
      <c r="B1527" s="20">
        <v>321</v>
      </c>
      <c r="C1527" s="20" t="s">
        <v>563</v>
      </c>
      <c r="D1527" s="21" t="s">
        <v>121</v>
      </c>
      <c r="E1527" s="22">
        <v>37155.5</v>
      </c>
      <c r="F1527" s="11">
        <v>41669</v>
      </c>
      <c r="G1527" s="22">
        <v>37155.5</v>
      </c>
      <c r="H1527" s="24">
        <f t="shared" si="65"/>
        <v>0</v>
      </c>
      <c r="I1527" s="9" t="s">
        <v>1</v>
      </c>
    </row>
    <row r="1528" spans="1:9" ht="15.75" x14ac:dyDescent="0.25">
      <c r="A1528" s="19"/>
      <c r="B1528" s="20"/>
      <c r="C1528" s="20"/>
      <c r="D1528" s="21"/>
      <c r="E1528" s="22"/>
      <c r="F1528" s="103" t="s">
        <v>645</v>
      </c>
      <c r="G1528" s="104">
        <f>SUM(G1513:G1527)</f>
        <v>284897.40000000002</v>
      </c>
      <c r="H1528" s="24"/>
      <c r="I1528" s="9"/>
    </row>
    <row r="1529" spans="1:9" x14ac:dyDescent="0.25">
      <c r="A1529" s="19"/>
      <c r="B1529" s="20"/>
      <c r="C1529" s="20"/>
      <c r="D1529" s="21"/>
      <c r="E1529" s="22"/>
      <c r="F1529" s="11"/>
      <c r="G1529" s="22"/>
      <c r="H1529" s="24"/>
      <c r="I1529" s="9"/>
    </row>
    <row r="1530" spans="1:9" x14ac:dyDescent="0.25">
      <c r="A1530" s="19">
        <v>41644</v>
      </c>
      <c r="B1530" s="20">
        <v>389</v>
      </c>
      <c r="C1530" s="20" t="s">
        <v>0</v>
      </c>
      <c r="D1530" s="21" t="s">
        <v>175</v>
      </c>
      <c r="E1530" s="22">
        <v>7599.7</v>
      </c>
      <c r="F1530" s="23">
        <v>41644</v>
      </c>
      <c r="G1530" s="22">
        <v>7599.7</v>
      </c>
      <c r="H1530" s="24">
        <f t="shared" ref="H1530:H1536" si="66">E1530-G1530</f>
        <v>0</v>
      </c>
      <c r="I1530" s="21" t="s">
        <v>7</v>
      </c>
    </row>
    <row r="1531" spans="1:9" x14ac:dyDescent="0.25">
      <c r="A1531" s="19">
        <v>41664</v>
      </c>
      <c r="B1531" s="20">
        <v>977</v>
      </c>
      <c r="C1531" s="20" t="s">
        <v>365</v>
      </c>
      <c r="D1531" s="21" t="s">
        <v>175</v>
      </c>
      <c r="E1531" s="22">
        <v>1393</v>
      </c>
      <c r="F1531" s="11">
        <v>41664</v>
      </c>
      <c r="G1531" s="22">
        <v>1393</v>
      </c>
      <c r="H1531" s="24">
        <f t="shared" si="66"/>
        <v>0</v>
      </c>
      <c r="I1531" s="9" t="s">
        <v>57</v>
      </c>
    </row>
    <row r="1532" spans="1:9" x14ac:dyDescent="0.25">
      <c r="A1532" s="19">
        <v>41664</v>
      </c>
      <c r="B1532" s="20">
        <v>909</v>
      </c>
      <c r="C1532" s="20" t="s">
        <v>365</v>
      </c>
      <c r="D1532" s="21" t="s">
        <v>547</v>
      </c>
      <c r="E1532" s="22">
        <v>1719.5</v>
      </c>
      <c r="F1532" s="11">
        <v>41664</v>
      </c>
      <c r="G1532" s="22">
        <v>1719.5</v>
      </c>
      <c r="H1532" s="24">
        <f t="shared" si="66"/>
        <v>0</v>
      </c>
      <c r="I1532" s="9"/>
    </row>
    <row r="1533" spans="1:9" x14ac:dyDescent="0.25">
      <c r="A1533" s="19">
        <v>41664</v>
      </c>
      <c r="B1533" s="20">
        <v>911</v>
      </c>
      <c r="C1533" s="20" t="s">
        <v>365</v>
      </c>
      <c r="D1533" s="21" t="s">
        <v>547</v>
      </c>
      <c r="E1533" s="22">
        <v>85.5</v>
      </c>
      <c r="F1533" s="11">
        <v>41664</v>
      </c>
      <c r="G1533" s="22">
        <v>85.5</v>
      </c>
      <c r="H1533" s="24">
        <f t="shared" si="66"/>
        <v>0</v>
      </c>
      <c r="I1533" s="9"/>
    </row>
    <row r="1534" spans="1:9" x14ac:dyDescent="0.25">
      <c r="A1534" s="19">
        <v>41662</v>
      </c>
      <c r="B1534" s="20">
        <v>800</v>
      </c>
      <c r="C1534" s="20" t="s">
        <v>365</v>
      </c>
      <c r="D1534" s="21" t="s">
        <v>527</v>
      </c>
      <c r="E1534" s="22">
        <v>15400</v>
      </c>
      <c r="F1534" s="37">
        <v>41664</v>
      </c>
      <c r="G1534" s="22">
        <v>15400</v>
      </c>
      <c r="H1534" s="24">
        <f t="shared" si="66"/>
        <v>0</v>
      </c>
      <c r="I1534" s="35" t="s">
        <v>146</v>
      </c>
    </row>
    <row r="1535" spans="1:9" x14ac:dyDescent="0.25">
      <c r="A1535" s="19">
        <v>41656</v>
      </c>
      <c r="B1535" s="20">
        <v>284</v>
      </c>
      <c r="C1535" s="20" t="s">
        <v>365</v>
      </c>
      <c r="D1535" s="21" t="s">
        <v>432</v>
      </c>
      <c r="E1535" s="22">
        <v>1903</v>
      </c>
      <c r="F1535" s="11">
        <v>41656</v>
      </c>
      <c r="G1535" s="22">
        <v>1903</v>
      </c>
      <c r="H1535" s="24">
        <f t="shared" si="66"/>
        <v>0</v>
      </c>
      <c r="I1535" s="9"/>
    </row>
    <row r="1536" spans="1:9" x14ac:dyDescent="0.25">
      <c r="A1536" s="19">
        <v>41663</v>
      </c>
      <c r="B1536" s="20">
        <v>841</v>
      </c>
      <c r="C1536" s="20" t="s">
        <v>365</v>
      </c>
      <c r="D1536" s="21" t="s">
        <v>432</v>
      </c>
      <c r="E1536" s="22">
        <v>1228</v>
      </c>
      <c r="F1536" s="11">
        <v>41663</v>
      </c>
      <c r="G1536" s="22">
        <v>1228</v>
      </c>
      <c r="H1536" s="24">
        <f t="shared" si="66"/>
        <v>0</v>
      </c>
      <c r="I1536" s="9"/>
    </row>
    <row r="1537" spans="1:9" x14ac:dyDescent="0.25">
      <c r="A1537" s="19"/>
      <c r="B1537" s="20"/>
      <c r="C1537" s="20"/>
      <c r="D1537" s="21"/>
      <c r="E1537" s="22"/>
      <c r="F1537" s="11"/>
      <c r="G1537" s="22"/>
      <c r="H1537" s="24"/>
      <c r="I1537" s="9"/>
    </row>
    <row r="1538" spans="1:9" x14ac:dyDescent="0.25">
      <c r="A1538" s="19">
        <v>41648</v>
      </c>
      <c r="B1538" s="20">
        <v>661</v>
      </c>
      <c r="C1538" s="20" t="s">
        <v>0</v>
      </c>
      <c r="D1538" s="21" t="s">
        <v>272</v>
      </c>
      <c r="E1538" s="22">
        <v>3239</v>
      </c>
      <c r="F1538" s="23">
        <v>41648</v>
      </c>
      <c r="G1538" s="22">
        <v>3239</v>
      </c>
      <c r="H1538" s="24">
        <f t="shared" ref="H1538:H1546" si="67">E1538-G1538</f>
        <v>0</v>
      </c>
      <c r="I1538" s="22" t="s">
        <v>57</v>
      </c>
    </row>
    <row r="1539" spans="1:9" x14ac:dyDescent="0.25">
      <c r="A1539" s="19">
        <v>41660</v>
      </c>
      <c r="B1539" s="20">
        <v>604</v>
      </c>
      <c r="C1539" s="20" t="s">
        <v>365</v>
      </c>
      <c r="D1539" s="21" t="s">
        <v>272</v>
      </c>
      <c r="E1539" s="22">
        <v>3734</v>
      </c>
      <c r="F1539" s="11">
        <v>41660</v>
      </c>
      <c r="G1539" s="22">
        <v>3734</v>
      </c>
      <c r="H1539" s="24">
        <f t="shared" si="67"/>
        <v>0</v>
      </c>
      <c r="I1539" s="9" t="s">
        <v>57</v>
      </c>
    </row>
    <row r="1540" spans="1:9" x14ac:dyDescent="0.25">
      <c r="A1540" s="19">
        <v>41663</v>
      </c>
      <c r="B1540" s="20">
        <v>888</v>
      </c>
      <c r="C1540" s="20" t="s">
        <v>365</v>
      </c>
      <c r="D1540" s="21" t="s">
        <v>272</v>
      </c>
      <c r="E1540" s="22">
        <v>2961</v>
      </c>
      <c r="F1540" s="11">
        <v>41664</v>
      </c>
      <c r="G1540" s="22">
        <v>2961</v>
      </c>
      <c r="H1540" s="24">
        <f t="shared" si="67"/>
        <v>0</v>
      </c>
      <c r="I1540" s="9" t="s">
        <v>57</v>
      </c>
    </row>
    <row r="1541" spans="1:9" x14ac:dyDescent="0.25">
      <c r="A1541" s="19">
        <v>41642</v>
      </c>
      <c r="B1541" s="20">
        <v>299</v>
      </c>
      <c r="C1541" s="8" t="s">
        <v>0</v>
      </c>
      <c r="D1541" s="35" t="s">
        <v>132</v>
      </c>
      <c r="E1541" s="36">
        <v>2061</v>
      </c>
      <c r="F1541" s="37">
        <v>41643</v>
      </c>
      <c r="G1541" s="36">
        <v>2061</v>
      </c>
      <c r="H1541" s="38">
        <f t="shared" si="67"/>
        <v>0</v>
      </c>
      <c r="I1541" s="35" t="s">
        <v>57</v>
      </c>
    </row>
    <row r="1542" spans="1:9" x14ac:dyDescent="0.25">
      <c r="A1542" s="19">
        <v>41652</v>
      </c>
      <c r="B1542" s="20">
        <v>12</v>
      </c>
      <c r="C1542" s="20" t="s">
        <v>365</v>
      </c>
      <c r="D1542" s="21" t="s">
        <v>132</v>
      </c>
      <c r="E1542" s="22">
        <v>3069.5</v>
      </c>
      <c r="F1542" s="23">
        <v>41653</v>
      </c>
      <c r="G1542" s="22">
        <v>3069.5</v>
      </c>
      <c r="H1542" s="24">
        <f t="shared" si="67"/>
        <v>0</v>
      </c>
      <c r="I1542" s="21" t="s">
        <v>57</v>
      </c>
    </row>
    <row r="1543" spans="1:9" x14ac:dyDescent="0.25">
      <c r="A1543" s="19">
        <v>41654</v>
      </c>
      <c r="B1543" s="20">
        <v>167</v>
      </c>
      <c r="C1543" s="20" t="s">
        <v>365</v>
      </c>
      <c r="D1543" s="21" t="s">
        <v>132</v>
      </c>
      <c r="E1543" s="22">
        <v>2654</v>
      </c>
      <c r="F1543" s="11">
        <v>41655</v>
      </c>
      <c r="G1543" s="22">
        <v>2654</v>
      </c>
      <c r="H1543" s="24">
        <f t="shared" si="67"/>
        <v>0</v>
      </c>
      <c r="I1543" s="9" t="s">
        <v>20</v>
      </c>
    </row>
    <row r="1544" spans="1:9" x14ac:dyDescent="0.25">
      <c r="A1544" s="19">
        <v>41656</v>
      </c>
      <c r="B1544" s="20">
        <v>332</v>
      </c>
      <c r="C1544" s="20" t="s">
        <v>365</v>
      </c>
      <c r="D1544" s="21" t="s">
        <v>132</v>
      </c>
      <c r="E1544" s="22">
        <v>1198</v>
      </c>
      <c r="F1544" s="11">
        <v>41657</v>
      </c>
      <c r="G1544" s="22">
        <v>1198</v>
      </c>
      <c r="H1544" s="24">
        <f t="shared" si="67"/>
        <v>0</v>
      </c>
      <c r="I1544" s="9" t="s">
        <v>4</v>
      </c>
    </row>
    <row r="1545" spans="1:9" x14ac:dyDescent="0.25">
      <c r="A1545" s="19">
        <v>41667</v>
      </c>
      <c r="B1545" s="20">
        <v>124</v>
      </c>
      <c r="C1545" s="20" t="s">
        <v>563</v>
      </c>
      <c r="D1545" s="21" t="s">
        <v>132</v>
      </c>
      <c r="E1545" s="56">
        <v>2700.5</v>
      </c>
      <c r="F1545" s="11">
        <v>41667</v>
      </c>
      <c r="G1545" s="22">
        <v>2700.5</v>
      </c>
      <c r="H1545" s="24">
        <f t="shared" si="67"/>
        <v>0</v>
      </c>
      <c r="I1545" s="9" t="s">
        <v>57</v>
      </c>
    </row>
    <row r="1546" spans="1:9" x14ac:dyDescent="0.25">
      <c r="A1546" s="19">
        <v>41667</v>
      </c>
      <c r="B1546" s="20">
        <v>190</v>
      </c>
      <c r="C1546" s="20" t="s">
        <v>563</v>
      </c>
      <c r="D1546" s="21" t="s">
        <v>132</v>
      </c>
      <c r="E1546" s="22">
        <v>875.35</v>
      </c>
      <c r="F1546" s="11">
        <v>41668</v>
      </c>
      <c r="G1546" s="22">
        <v>875.35</v>
      </c>
      <c r="H1546" s="24">
        <f t="shared" si="67"/>
        <v>0</v>
      </c>
      <c r="I1546" s="9" t="s">
        <v>14</v>
      </c>
    </row>
    <row r="1547" spans="1:9" ht="15.75" x14ac:dyDescent="0.25">
      <c r="A1547" s="19"/>
      <c r="B1547" s="20"/>
      <c r="C1547" s="20"/>
      <c r="D1547" s="21"/>
      <c r="E1547" s="22"/>
      <c r="F1547" s="103" t="s">
        <v>645</v>
      </c>
      <c r="G1547" s="104">
        <f>SUM(G1538:G1546)</f>
        <v>22492.35</v>
      </c>
      <c r="H1547" s="24"/>
      <c r="I1547" s="9"/>
    </row>
    <row r="1548" spans="1:9" x14ac:dyDescent="0.25">
      <c r="A1548" s="19"/>
      <c r="B1548" s="20"/>
      <c r="C1548" s="20"/>
      <c r="D1548" s="21"/>
      <c r="E1548" s="22"/>
      <c r="F1548" s="11"/>
      <c r="G1548" s="22"/>
      <c r="H1548" s="24"/>
      <c r="I1548" s="9"/>
    </row>
    <row r="1549" spans="1:9" x14ac:dyDescent="0.25">
      <c r="A1549" s="19">
        <v>41660</v>
      </c>
      <c r="B1549" s="20">
        <v>649</v>
      </c>
      <c r="C1549" s="20" t="s">
        <v>365</v>
      </c>
      <c r="D1549" s="21" t="s">
        <v>14</v>
      </c>
      <c r="E1549" s="22">
        <v>38</v>
      </c>
      <c r="F1549" s="11">
        <v>41662</v>
      </c>
      <c r="G1549" s="22">
        <v>38</v>
      </c>
      <c r="H1549" s="24">
        <f>E1549-G1549</f>
        <v>0</v>
      </c>
      <c r="I1549" s="9"/>
    </row>
    <row r="1550" spans="1:9" x14ac:dyDescent="0.25">
      <c r="A1550" s="19">
        <v>41645</v>
      </c>
      <c r="B1550" s="20">
        <v>484</v>
      </c>
      <c r="C1550" s="20" t="s">
        <v>0</v>
      </c>
      <c r="D1550" s="42" t="s">
        <v>203</v>
      </c>
      <c r="E1550" s="30">
        <v>4884</v>
      </c>
      <c r="F1550" s="50" t="s">
        <v>204</v>
      </c>
      <c r="G1550" s="51">
        <v>4884</v>
      </c>
      <c r="H1550" s="45">
        <f>E1550-G1550</f>
        <v>0</v>
      </c>
      <c r="I1550" s="42" t="s">
        <v>14</v>
      </c>
    </row>
    <row r="1551" spans="1:9" x14ac:dyDescent="0.25">
      <c r="A1551" s="19">
        <v>41670</v>
      </c>
      <c r="B1551" s="20">
        <v>373</v>
      </c>
      <c r="C1551" s="20" t="s">
        <v>563</v>
      </c>
      <c r="D1551" s="21" t="s">
        <v>630</v>
      </c>
      <c r="E1551" s="22">
        <v>6406</v>
      </c>
      <c r="F1551" s="11">
        <v>41670</v>
      </c>
      <c r="G1551" s="22">
        <v>6406</v>
      </c>
      <c r="H1551" s="24">
        <f>E1551-G1551</f>
        <v>0</v>
      </c>
      <c r="I1551" s="9" t="s">
        <v>30</v>
      </c>
    </row>
    <row r="1552" spans="1:9" x14ac:dyDescent="0.25">
      <c r="A1552" s="19"/>
      <c r="B1552" s="20"/>
      <c r="C1552" s="20"/>
      <c r="D1552" s="21"/>
      <c r="E1552" s="22"/>
      <c r="F1552" s="11"/>
      <c r="G1552" s="22"/>
      <c r="H1552" s="24"/>
      <c r="I1552" s="9"/>
    </row>
    <row r="1553" spans="1:9" x14ac:dyDescent="0.25">
      <c r="A1553" s="19">
        <v>41669</v>
      </c>
      <c r="B1553" s="20">
        <v>328</v>
      </c>
      <c r="C1553" s="20" t="s">
        <v>563</v>
      </c>
      <c r="D1553" s="21" t="s">
        <v>617</v>
      </c>
      <c r="E1553" s="22">
        <v>1851</v>
      </c>
      <c r="F1553" s="11">
        <v>41669</v>
      </c>
      <c r="G1553" s="22">
        <v>1851</v>
      </c>
      <c r="H1553" s="24">
        <f>E1553-G1553</f>
        <v>0</v>
      </c>
      <c r="I1553" s="9"/>
    </row>
    <row r="1554" spans="1:9" x14ac:dyDescent="0.25">
      <c r="A1554" s="19">
        <v>41652</v>
      </c>
      <c r="B1554" s="20">
        <v>53</v>
      </c>
      <c r="C1554" s="20" t="s">
        <v>365</v>
      </c>
      <c r="D1554" s="21" t="s">
        <v>382</v>
      </c>
      <c r="E1554" s="22">
        <v>8534</v>
      </c>
      <c r="F1554" s="41" t="s">
        <v>383</v>
      </c>
      <c r="G1554" s="22">
        <v>8534</v>
      </c>
      <c r="H1554" s="24">
        <f>E1554-G1554</f>
        <v>0</v>
      </c>
      <c r="I1554" s="21" t="s">
        <v>20</v>
      </c>
    </row>
    <row r="1555" spans="1:9" x14ac:dyDescent="0.25">
      <c r="A1555" s="19">
        <v>41656</v>
      </c>
      <c r="B1555" s="20">
        <v>360</v>
      </c>
      <c r="C1555" s="20" t="s">
        <v>365</v>
      </c>
      <c r="D1555" s="21" t="s">
        <v>382</v>
      </c>
      <c r="E1555" s="22">
        <v>10819</v>
      </c>
      <c r="F1555" s="11">
        <v>41656</v>
      </c>
      <c r="G1555" s="22">
        <v>10819</v>
      </c>
      <c r="H1555" s="24">
        <f>E1555-G1555</f>
        <v>0</v>
      </c>
      <c r="I1555" s="9" t="s">
        <v>20</v>
      </c>
    </row>
    <row r="1556" spans="1:9" ht="15.75" x14ac:dyDescent="0.25">
      <c r="A1556" s="19"/>
      <c r="B1556" s="20"/>
      <c r="C1556" s="20"/>
      <c r="D1556" s="21"/>
      <c r="E1556" s="22"/>
      <c r="F1556" s="103" t="s">
        <v>645</v>
      </c>
      <c r="G1556" s="104">
        <f>SUM(G1553:G1555)</f>
        <v>21204</v>
      </c>
      <c r="H1556" s="24"/>
      <c r="I1556" s="9"/>
    </row>
    <row r="1557" spans="1:9" x14ac:dyDescent="0.25">
      <c r="A1557" s="19"/>
      <c r="B1557" s="20"/>
      <c r="C1557" s="20"/>
      <c r="D1557" s="21"/>
      <c r="E1557" s="22"/>
      <c r="F1557" s="11"/>
      <c r="G1557" s="22"/>
      <c r="H1557" s="24"/>
      <c r="I1557" s="9"/>
    </row>
    <row r="1558" spans="1:9" x14ac:dyDescent="0.25">
      <c r="A1558" s="19">
        <v>41649</v>
      </c>
      <c r="B1558" s="20">
        <v>761</v>
      </c>
      <c r="C1558" s="20" t="s">
        <v>0</v>
      </c>
      <c r="D1558" s="21" t="s">
        <v>308</v>
      </c>
      <c r="E1558" s="22">
        <v>974</v>
      </c>
      <c r="F1558" s="23">
        <v>41649</v>
      </c>
      <c r="G1558" s="22">
        <v>974</v>
      </c>
      <c r="H1558" s="24">
        <f>E1558-G1558</f>
        <v>0</v>
      </c>
      <c r="I1558" s="21"/>
    </row>
    <row r="1559" spans="1:9" x14ac:dyDescent="0.25">
      <c r="A1559" s="19">
        <v>41643</v>
      </c>
      <c r="B1559" s="20">
        <v>347</v>
      </c>
      <c r="C1559" s="20" t="s">
        <v>0</v>
      </c>
      <c r="D1559" s="21" t="s">
        <v>164</v>
      </c>
      <c r="E1559" s="22">
        <v>576</v>
      </c>
      <c r="F1559" s="23">
        <v>41645</v>
      </c>
      <c r="G1559" s="22">
        <v>576</v>
      </c>
      <c r="H1559" s="24">
        <f>E1559-G1559</f>
        <v>0</v>
      </c>
      <c r="I1559" s="21" t="s">
        <v>23</v>
      </c>
    </row>
    <row r="1560" spans="1:9" x14ac:dyDescent="0.25">
      <c r="A1560" s="19"/>
      <c r="B1560" s="20"/>
      <c r="C1560" s="20"/>
      <c r="D1560" s="21"/>
      <c r="E1560" s="22"/>
      <c r="F1560" s="23"/>
      <c r="G1560" s="22"/>
      <c r="H1560" s="24"/>
      <c r="I1560" s="21"/>
    </row>
    <row r="1561" spans="1:9" x14ac:dyDescent="0.25">
      <c r="A1561" s="19">
        <v>41642</v>
      </c>
      <c r="B1561" s="20">
        <v>277</v>
      </c>
      <c r="C1561" s="8" t="s">
        <v>0</v>
      </c>
      <c r="D1561" s="35" t="s">
        <v>118</v>
      </c>
      <c r="E1561" s="36">
        <v>1699</v>
      </c>
      <c r="F1561" s="37">
        <v>41642</v>
      </c>
      <c r="G1561" s="36">
        <v>1699</v>
      </c>
      <c r="H1561" s="38">
        <f t="shared" ref="H1561:H1570" si="68">E1561-G1561</f>
        <v>0</v>
      </c>
      <c r="I1561" s="35"/>
    </row>
    <row r="1562" spans="1:9" x14ac:dyDescent="0.25">
      <c r="A1562" s="19">
        <v>41644</v>
      </c>
      <c r="B1562" s="20">
        <v>412</v>
      </c>
      <c r="C1562" s="20" t="s">
        <v>0</v>
      </c>
      <c r="D1562" s="21" t="s">
        <v>118</v>
      </c>
      <c r="E1562" s="22">
        <v>1159.5</v>
      </c>
      <c r="F1562" s="23">
        <v>41644</v>
      </c>
      <c r="G1562" s="22">
        <v>1159.5</v>
      </c>
      <c r="H1562" s="24">
        <f t="shared" si="68"/>
        <v>0</v>
      </c>
      <c r="I1562" s="21"/>
    </row>
    <row r="1563" spans="1:9" x14ac:dyDescent="0.25">
      <c r="A1563" s="19">
        <v>41649</v>
      </c>
      <c r="B1563" s="20">
        <v>785</v>
      </c>
      <c r="C1563" s="20" t="s">
        <v>0</v>
      </c>
      <c r="D1563" s="21" t="s">
        <v>118</v>
      </c>
      <c r="E1563" s="22">
        <v>609</v>
      </c>
      <c r="F1563" s="23">
        <v>41649</v>
      </c>
      <c r="G1563" s="22">
        <v>609</v>
      </c>
      <c r="H1563" s="24">
        <f t="shared" si="68"/>
        <v>0</v>
      </c>
      <c r="I1563" s="21"/>
    </row>
    <row r="1564" spans="1:9" x14ac:dyDescent="0.25">
      <c r="A1564" s="19">
        <v>41649</v>
      </c>
      <c r="B1564" s="20">
        <v>791</v>
      </c>
      <c r="C1564" s="20" t="s">
        <v>0</v>
      </c>
      <c r="D1564" s="21" t="s">
        <v>118</v>
      </c>
      <c r="E1564" s="22">
        <v>1229</v>
      </c>
      <c r="F1564" s="23">
        <v>41649</v>
      </c>
      <c r="G1564" s="22">
        <v>1229</v>
      </c>
      <c r="H1564" s="24">
        <f t="shared" si="68"/>
        <v>0</v>
      </c>
      <c r="I1564" s="21"/>
    </row>
    <row r="1565" spans="1:9" x14ac:dyDescent="0.25">
      <c r="A1565" s="19">
        <v>41651</v>
      </c>
      <c r="B1565" s="20">
        <v>926</v>
      </c>
      <c r="C1565" s="20" t="s">
        <v>0</v>
      </c>
      <c r="D1565" s="21" t="s">
        <v>118</v>
      </c>
      <c r="E1565" s="22">
        <v>649.5</v>
      </c>
      <c r="F1565" s="55">
        <v>41651</v>
      </c>
      <c r="G1565" s="22">
        <v>649.5</v>
      </c>
      <c r="H1565" s="24">
        <f t="shared" si="68"/>
        <v>0</v>
      </c>
      <c r="I1565" s="9"/>
    </row>
    <row r="1566" spans="1:9" x14ac:dyDescent="0.25">
      <c r="A1566" s="19">
        <v>41652</v>
      </c>
      <c r="B1566" s="20">
        <v>970</v>
      </c>
      <c r="C1566" s="20" t="s">
        <v>0</v>
      </c>
      <c r="D1566" s="21" t="s">
        <v>118</v>
      </c>
      <c r="E1566" s="22">
        <v>959</v>
      </c>
      <c r="F1566" s="23">
        <v>41652</v>
      </c>
      <c r="G1566" s="22">
        <v>959</v>
      </c>
      <c r="H1566" s="24">
        <f t="shared" si="68"/>
        <v>0</v>
      </c>
      <c r="I1566" s="21"/>
    </row>
    <row r="1567" spans="1:9" x14ac:dyDescent="0.25">
      <c r="A1567" s="19">
        <v>41658</v>
      </c>
      <c r="B1567" s="20">
        <v>457</v>
      </c>
      <c r="C1567" s="20" t="s">
        <v>365</v>
      </c>
      <c r="D1567" s="21" t="s">
        <v>118</v>
      </c>
      <c r="E1567" s="22">
        <v>1012</v>
      </c>
      <c r="F1567" s="11">
        <v>41658</v>
      </c>
      <c r="G1567" s="22">
        <v>1012</v>
      </c>
      <c r="H1567" s="24">
        <f t="shared" si="68"/>
        <v>0</v>
      </c>
      <c r="I1567" s="9"/>
    </row>
    <row r="1568" spans="1:9" x14ac:dyDescent="0.25">
      <c r="A1568" s="19">
        <v>41659</v>
      </c>
      <c r="B1568" s="20">
        <v>512</v>
      </c>
      <c r="C1568" s="20" t="s">
        <v>365</v>
      </c>
      <c r="D1568" s="21" t="s">
        <v>118</v>
      </c>
      <c r="E1568" s="22">
        <v>905</v>
      </c>
      <c r="F1568" s="11">
        <v>41659</v>
      </c>
      <c r="G1568" s="22">
        <v>905</v>
      </c>
      <c r="H1568" s="24">
        <f t="shared" si="68"/>
        <v>0</v>
      </c>
      <c r="I1568" s="9"/>
    </row>
    <row r="1569" spans="1:9" x14ac:dyDescent="0.25">
      <c r="A1569" s="19">
        <v>41659</v>
      </c>
      <c r="B1569" s="20">
        <v>577</v>
      </c>
      <c r="C1569" s="20" t="s">
        <v>365</v>
      </c>
      <c r="D1569" s="21" t="s">
        <v>118</v>
      </c>
      <c r="E1569" s="22">
        <v>1015</v>
      </c>
      <c r="F1569" s="11">
        <v>41659</v>
      </c>
      <c r="G1569" s="22">
        <v>1015</v>
      </c>
      <c r="H1569" s="24">
        <f t="shared" si="68"/>
        <v>0</v>
      </c>
      <c r="I1569" s="9"/>
    </row>
    <row r="1570" spans="1:9" x14ac:dyDescent="0.25">
      <c r="A1570" s="19">
        <v>41663</v>
      </c>
      <c r="B1570" s="20">
        <v>847</v>
      </c>
      <c r="C1570" s="20" t="s">
        <v>365</v>
      </c>
      <c r="D1570" s="21" t="s">
        <v>118</v>
      </c>
      <c r="E1570" s="22">
        <v>884</v>
      </c>
      <c r="F1570" s="11">
        <v>41663</v>
      </c>
      <c r="G1570" s="22">
        <v>884</v>
      </c>
      <c r="H1570" s="24">
        <f t="shared" si="68"/>
        <v>0</v>
      </c>
      <c r="I1570" s="9"/>
    </row>
    <row r="1571" spans="1:9" ht="15.75" x14ac:dyDescent="0.25">
      <c r="A1571" s="19"/>
      <c r="B1571" s="20"/>
      <c r="C1571" s="20"/>
      <c r="D1571" s="21"/>
      <c r="E1571" s="22"/>
      <c r="F1571" s="103" t="s">
        <v>645</v>
      </c>
      <c r="G1571" s="104">
        <f>SUM(G1561:G1570)</f>
        <v>10121</v>
      </c>
      <c r="H1571" s="24"/>
      <c r="I1571" s="9"/>
    </row>
    <row r="1572" spans="1:9" x14ac:dyDescent="0.25">
      <c r="A1572" s="19"/>
      <c r="B1572" s="20"/>
      <c r="C1572" s="20"/>
      <c r="D1572" s="21"/>
      <c r="E1572" s="22"/>
      <c r="F1572" s="11"/>
      <c r="G1572" s="22"/>
      <c r="H1572" s="24"/>
      <c r="I1572" s="9"/>
    </row>
    <row r="1573" spans="1:9" x14ac:dyDescent="0.25">
      <c r="A1573" s="7">
        <v>41641</v>
      </c>
      <c r="B1573" s="8">
        <v>187</v>
      </c>
      <c r="C1573" s="8" t="s">
        <v>0</v>
      </c>
      <c r="D1573" s="9" t="s">
        <v>60</v>
      </c>
      <c r="E1573" s="10">
        <v>14522.5</v>
      </c>
      <c r="F1573" s="11">
        <v>41661</v>
      </c>
      <c r="G1573" s="12">
        <v>14522.5</v>
      </c>
      <c r="H1573" s="5">
        <f t="shared" ref="H1573:H1595" si="69">E1573-G1573</f>
        <v>0</v>
      </c>
      <c r="I1573" s="9" t="s">
        <v>57</v>
      </c>
    </row>
    <row r="1574" spans="1:9" x14ac:dyDescent="0.25">
      <c r="A1574" s="19">
        <v>41643</v>
      </c>
      <c r="B1574" s="20">
        <v>351</v>
      </c>
      <c r="C1574" s="20" t="s">
        <v>0</v>
      </c>
      <c r="D1574" s="21" t="s">
        <v>60</v>
      </c>
      <c r="E1574" s="22">
        <v>3253</v>
      </c>
      <c r="F1574" s="23">
        <v>41643</v>
      </c>
      <c r="G1574" s="22">
        <v>3253</v>
      </c>
      <c r="H1574" s="24">
        <f t="shared" si="69"/>
        <v>0</v>
      </c>
      <c r="I1574" s="21" t="s">
        <v>30</v>
      </c>
    </row>
    <row r="1575" spans="1:9" x14ac:dyDescent="0.25">
      <c r="A1575" s="19">
        <v>41644</v>
      </c>
      <c r="B1575" s="20">
        <v>434</v>
      </c>
      <c r="C1575" s="20" t="s">
        <v>0</v>
      </c>
      <c r="D1575" s="21" t="s">
        <v>60</v>
      </c>
      <c r="E1575" s="22">
        <v>3291</v>
      </c>
      <c r="F1575" s="41" t="s">
        <v>189</v>
      </c>
      <c r="G1575" s="22">
        <v>3291</v>
      </c>
      <c r="H1575" s="24">
        <f t="shared" si="69"/>
        <v>0</v>
      </c>
      <c r="I1575" s="21" t="s">
        <v>30</v>
      </c>
    </row>
    <row r="1576" spans="1:9" x14ac:dyDescent="0.25">
      <c r="A1576" s="19">
        <v>41646</v>
      </c>
      <c r="B1576" s="20">
        <v>504</v>
      </c>
      <c r="C1576" s="20" t="s">
        <v>0</v>
      </c>
      <c r="D1576" s="21" t="s">
        <v>60</v>
      </c>
      <c r="E1576" s="22">
        <v>5332</v>
      </c>
      <c r="F1576" s="23">
        <v>41646</v>
      </c>
      <c r="G1576" s="22">
        <v>5332</v>
      </c>
      <c r="H1576" s="24">
        <f t="shared" si="69"/>
        <v>0</v>
      </c>
      <c r="I1576" s="21" t="s">
        <v>57</v>
      </c>
    </row>
    <row r="1577" spans="1:9" x14ac:dyDescent="0.25">
      <c r="A1577" s="19">
        <v>41648</v>
      </c>
      <c r="B1577" s="20">
        <v>714</v>
      </c>
      <c r="C1577" s="20" t="s">
        <v>0</v>
      </c>
      <c r="D1577" s="21" t="s">
        <v>60</v>
      </c>
      <c r="E1577" s="22">
        <v>5616</v>
      </c>
      <c r="F1577" s="23">
        <v>41648</v>
      </c>
      <c r="G1577" s="22">
        <v>5616</v>
      </c>
      <c r="H1577" s="24">
        <f t="shared" si="69"/>
        <v>0</v>
      </c>
      <c r="I1577" s="21" t="s">
        <v>20</v>
      </c>
    </row>
    <row r="1578" spans="1:9" x14ac:dyDescent="0.25">
      <c r="A1578" s="19">
        <v>41649</v>
      </c>
      <c r="B1578" s="20">
        <v>777</v>
      </c>
      <c r="C1578" s="20" t="s">
        <v>0</v>
      </c>
      <c r="D1578" s="21" t="s">
        <v>60</v>
      </c>
      <c r="E1578" s="22">
        <v>3794</v>
      </c>
      <c r="F1578" s="23">
        <v>41649</v>
      </c>
      <c r="G1578" s="22">
        <v>3794</v>
      </c>
      <c r="H1578" s="24">
        <f t="shared" si="69"/>
        <v>0</v>
      </c>
      <c r="I1578" s="21" t="s">
        <v>196</v>
      </c>
    </row>
    <row r="1579" spans="1:9" x14ac:dyDescent="0.25">
      <c r="A1579" s="19">
        <v>41650</v>
      </c>
      <c r="B1579" s="20">
        <v>875</v>
      </c>
      <c r="C1579" s="20" t="s">
        <v>0</v>
      </c>
      <c r="D1579" s="21" t="s">
        <v>60</v>
      </c>
      <c r="E1579" s="22">
        <v>3679</v>
      </c>
      <c r="F1579" s="55">
        <v>41650</v>
      </c>
      <c r="G1579" s="22">
        <v>3679</v>
      </c>
      <c r="H1579" s="24">
        <f t="shared" si="69"/>
        <v>0</v>
      </c>
      <c r="I1579" s="9" t="s">
        <v>196</v>
      </c>
    </row>
    <row r="1580" spans="1:9" x14ac:dyDescent="0.25">
      <c r="A1580" s="19">
        <v>41654</v>
      </c>
      <c r="B1580" s="20">
        <v>143</v>
      </c>
      <c r="C1580" s="20" t="s">
        <v>365</v>
      </c>
      <c r="D1580" s="21" t="s">
        <v>60</v>
      </c>
      <c r="E1580" s="22">
        <v>3522.6</v>
      </c>
      <c r="F1580" s="11">
        <v>41654</v>
      </c>
      <c r="G1580" s="22">
        <v>3522.6</v>
      </c>
      <c r="H1580" s="24">
        <f t="shared" si="69"/>
        <v>0</v>
      </c>
      <c r="I1580" s="9" t="s">
        <v>57</v>
      </c>
    </row>
    <row r="1581" spans="1:9" x14ac:dyDescent="0.25">
      <c r="A1581" s="19">
        <v>41655</v>
      </c>
      <c r="B1581" s="20">
        <v>208</v>
      </c>
      <c r="C1581" s="20" t="s">
        <v>365</v>
      </c>
      <c r="D1581" s="21" t="s">
        <v>60</v>
      </c>
      <c r="E1581" s="22">
        <v>4413.5</v>
      </c>
      <c r="F1581" s="11">
        <v>41655</v>
      </c>
      <c r="G1581" s="22">
        <v>4413.5</v>
      </c>
      <c r="H1581" s="24">
        <f t="shared" si="69"/>
        <v>0</v>
      </c>
      <c r="I1581" s="9" t="s">
        <v>57</v>
      </c>
    </row>
    <row r="1582" spans="1:9" x14ac:dyDescent="0.25">
      <c r="A1582" s="19">
        <v>41656</v>
      </c>
      <c r="B1582" s="20">
        <v>329</v>
      </c>
      <c r="C1582" s="20" t="s">
        <v>365</v>
      </c>
      <c r="D1582" s="21" t="s">
        <v>60</v>
      </c>
      <c r="E1582" s="22">
        <v>1771</v>
      </c>
      <c r="F1582" s="11">
        <v>41656</v>
      </c>
      <c r="G1582" s="22">
        <v>1771</v>
      </c>
      <c r="H1582" s="24">
        <f t="shared" si="69"/>
        <v>0</v>
      </c>
      <c r="I1582" s="9"/>
    </row>
    <row r="1583" spans="1:9" x14ac:dyDescent="0.25">
      <c r="A1583" s="19">
        <v>41656</v>
      </c>
      <c r="B1583" s="20">
        <v>341</v>
      </c>
      <c r="C1583" s="20" t="s">
        <v>365</v>
      </c>
      <c r="D1583" s="21" t="s">
        <v>60</v>
      </c>
      <c r="E1583" s="22">
        <v>3463</v>
      </c>
      <c r="F1583" s="11">
        <v>41656</v>
      </c>
      <c r="G1583" s="22">
        <v>3463</v>
      </c>
      <c r="H1583" s="24">
        <f t="shared" si="69"/>
        <v>0</v>
      </c>
      <c r="I1583" s="9" t="s">
        <v>30</v>
      </c>
    </row>
    <row r="1584" spans="1:9" x14ac:dyDescent="0.25">
      <c r="A1584" s="19">
        <v>41657</v>
      </c>
      <c r="B1584" s="20">
        <v>426</v>
      </c>
      <c r="C1584" s="20" t="s">
        <v>365</v>
      </c>
      <c r="D1584" s="21" t="s">
        <v>60</v>
      </c>
      <c r="E1584" s="22">
        <v>2793.6</v>
      </c>
      <c r="F1584" s="11">
        <v>41659</v>
      </c>
      <c r="G1584" s="22">
        <v>2793.6</v>
      </c>
      <c r="H1584" s="24">
        <f t="shared" si="69"/>
        <v>0</v>
      </c>
      <c r="I1584" s="9" t="s">
        <v>14</v>
      </c>
    </row>
    <row r="1585" spans="1:9" x14ac:dyDescent="0.25">
      <c r="A1585" s="19">
        <v>41658</v>
      </c>
      <c r="B1585" s="20">
        <v>473</v>
      </c>
      <c r="C1585" s="20" t="s">
        <v>365</v>
      </c>
      <c r="D1585" s="21" t="s">
        <v>60</v>
      </c>
      <c r="E1585" s="22">
        <v>3542.5</v>
      </c>
      <c r="F1585" s="11">
        <v>41659</v>
      </c>
      <c r="G1585" s="22">
        <v>3542.5</v>
      </c>
      <c r="H1585" s="24">
        <f t="shared" si="69"/>
        <v>0</v>
      </c>
      <c r="I1585" s="9" t="s">
        <v>57</v>
      </c>
    </row>
    <row r="1586" spans="1:9" x14ac:dyDescent="0.25">
      <c r="A1586" s="19">
        <v>41659</v>
      </c>
      <c r="B1586" s="20">
        <v>572</v>
      </c>
      <c r="C1586" s="20" t="s">
        <v>365</v>
      </c>
      <c r="D1586" s="21" t="s">
        <v>60</v>
      </c>
      <c r="E1586" s="22">
        <v>4886.3999999999996</v>
      </c>
      <c r="F1586" s="11">
        <v>41659</v>
      </c>
      <c r="G1586" s="22">
        <v>4886.3999999999996</v>
      </c>
      <c r="H1586" s="24">
        <f t="shared" si="69"/>
        <v>0</v>
      </c>
      <c r="I1586" s="9" t="s">
        <v>57</v>
      </c>
    </row>
    <row r="1587" spans="1:9" x14ac:dyDescent="0.25">
      <c r="A1587" s="19">
        <v>41660</v>
      </c>
      <c r="B1587" s="20">
        <v>594</v>
      </c>
      <c r="C1587" s="20" t="s">
        <v>365</v>
      </c>
      <c r="D1587" s="21" t="s">
        <v>60</v>
      </c>
      <c r="E1587" s="22">
        <v>4387</v>
      </c>
      <c r="F1587" s="11">
        <v>41660</v>
      </c>
      <c r="G1587" s="22">
        <v>4387</v>
      </c>
      <c r="H1587" s="24">
        <f t="shared" si="69"/>
        <v>0</v>
      </c>
      <c r="I1587" s="9" t="s">
        <v>196</v>
      </c>
    </row>
    <row r="1588" spans="1:9" ht="15" customHeight="1" x14ac:dyDescent="0.25">
      <c r="A1588" s="19">
        <v>41661</v>
      </c>
      <c r="B1588" s="20">
        <v>696</v>
      </c>
      <c r="C1588" s="20" t="s">
        <v>365</v>
      </c>
      <c r="D1588" s="21" t="s">
        <v>60</v>
      </c>
      <c r="E1588" s="22">
        <v>14478</v>
      </c>
      <c r="F1588" s="77" t="s">
        <v>501</v>
      </c>
      <c r="G1588" s="48">
        <v>14478</v>
      </c>
      <c r="H1588" s="24">
        <f t="shared" si="69"/>
        <v>0</v>
      </c>
      <c r="I1588" s="21" t="s">
        <v>57</v>
      </c>
    </row>
    <row r="1589" spans="1:9" x14ac:dyDescent="0.25">
      <c r="A1589" s="19">
        <v>41665</v>
      </c>
      <c r="B1589" s="20">
        <v>12</v>
      </c>
      <c r="C1589" s="20" t="s">
        <v>563</v>
      </c>
      <c r="D1589" s="21" t="s">
        <v>60</v>
      </c>
      <c r="E1589" s="22">
        <v>3917</v>
      </c>
      <c r="F1589" s="11">
        <v>41666</v>
      </c>
      <c r="G1589" s="22">
        <v>3917</v>
      </c>
      <c r="H1589" s="24">
        <f t="shared" si="69"/>
        <v>0</v>
      </c>
      <c r="I1589" s="9" t="s">
        <v>30</v>
      </c>
    </row>
    <row r="1590" spans="1:9" x14ac:dyDescent="0.25">
      <c r="A1590" s="19">
        <v>41667</v>
      </c>
      <c r="B1590" s="20">
        <v>130</v>
      </c>
      <c r="C1590" s="20" t="s">
        <v>563</v>
      </c>
      <c r="D1590" s="21" t="s">
        <v>60</v>
      </c>
      <c r="E1590" s="22">
        <v>5705.5</v>
      </c>
      <c r="F1590" s="11">
        <v>41667</v>
      </c>
      <c r="G1590" s="22">
        <v>5705.5</v>
      </c>
      <c r="H1590" s="24">
        <f t="shared" si="69"/>
        <v>0</v>
      </c>
      <c r="I1590" s="9" t="s">
        <v>14</v>
      </c>
    </row>
    <row r="1591" spans="1:9" x14ac:dyDescent="0.25">
      <c r="A1591" s="19">
        <v>41668</v>
      </c>
      <c r="B1591" s="20">
        <v>255</v>
      </c>
      <c r="C1591" s="20" t="s">
        <v>563</v>
      </c>
      <c r="D1591" s="21" t="s">
        <v>60</v>
      </c>
      <c r="E1591" s="22">
        <v>3661</v>
      </c>
      <c r="F1591" s="11">
        <v>41668</v>
      </c>
      <c r="G1591" s="22">
        <v>3661</v>
      </c>
      <c r="H1591" s="24">
        <f t="shared" si="69"/>
        <v>0</v>
      </c>
      <c r="I1591" s="9" t="s">
        <v>57</v>
      </c>
    </row>
    <row r="1592" spans="1:9" x14ac:dyDescent="0.25">
      <c r="A1592" s="19">
        <v>41669</v>
      </c>
      <c r="B1592" s="20">
        <v>334</v>
      </c>
      <c r="C1592" s="20" t="s">
        <v>563</v>
      </c>
      <c r="D1592" s="21" t="s">
        <v>60</v>
      </c>
      <c r="E1592" s="22">
        <v>3663</v>
      </c>
      <c r="F1592" s="11">
        <v>41670</v>
      </c>
      <c r="G1592" s="22">
        <v>3663</v>
      </c>
      <c r="H1592" s="24">
        <f t="shared" si="69"/>
        <v>0</v>
      </c>
      <c r="I1592" s="9" t="s">
        <v>57</v>
      </c>
    </row>
    <row r="1593" spans="1:9" x14ac:dyDescent="0.25">
      <c r="A1593" s="19">
        <v>41670</v>
      </c>
      <c r="B1593" s="20">
        <v>392</v>
      </c>
      <c r="C1593" s="20" t="s">
        <v>563</v>
      </c>
      <c r="D1593" s="21" t="s">
        <v>60</v>
      </c>
      <c r="E1593" s="22">
        <v>3766.5</v>
      </c>
      <c r="F1593" s="11">
        <v>41670</v>
      </c>
      <c r="G1593" s="22">
        <v>3766.5</v>
      </c>
      <c r="H1593" s="24">
        <f t="shared" si="69"/>
        <v>0</v>
      </c>
      <c r="I1593" s="9" t="s">
        <v>196</v>
      </c>
    </row>
    <row r="1594" spans="1:9" x14ac:dyDescent="0.25">
      <c r="A1594" s="19">
        <v>41652</v>
      </c>
      <c r="B1594" s="20">
        <v>29</v>
      </c>
      <c r="C1594" s="20" t="s">
        <v>365</v>
      </c>
      <c r="D1594" s="21" t="s">
        <v>372</v>
      </c>
      <c r="E1594" s="22">
        <v>5625.5</v>
      </c>
      <c r="F1594" s="23">
        <v>41653</v>
      </c>
      <c r="G1594" s="22">
        <v>5625.5</v>
      </c>
      <c r="H1594" s="24">
        <f t="shared" si="69"/>
        <v>0</v>
      </c>
      <c r="I1594" s="21" t="s">
        <v>30</v>
      </c>
    </row>
    <row r="1595" spans="1:9" x14ac:dyDescent="0.25">
      <c r="A1595" s="19">
        <v>41653</v>
      </c>
      <c r="B1595" s="20">
        <v>84</v>
      </c>
      <c r="C1595" s="20" t="s">
        <v>365</v>
      </c>
      <c r="D1595" s="21" t="s">
        <v>372</v>
      </c>
      <c r="E1595" s="22">
        <v>3672</v>
      </c>
      <c r="F1595" s="23">
        <v>14</v>
      </c>
      <c r="G1595" s="22">
        <v>3672</v>
      </c>
      <c r="H1595" s="24">
        <f t="shared" si="69"/>
        <v>0</v>
      </c>
      <c r="I1595" s="21" t="s">
        <v>4</v>
      </c>
    </row>
    <row r="1596" spans="1:9" ht="15.75" x14ac:dyDescent="0.25">
      <c r="A1596" s="19"/>
      <c r="B1596" s="20"/>
      <c r="C1596" s="20"/>
      <c r="D1596" s="21"/>
      <c r="E1596" s="22"/>
      <c r="F1596" s="107" t="s">
        <v>645</v>
      </c>
      <c r="G1596" s="104">
        <f>SUM(G1573:G1595)</f>
        <v>112755.6</v>
      </c>
      <c r="H1596" s="24"/>
      <c r="I1596" s="21"/>
    </row>
    <row r="1597" spans="1:9" x14ac:dyDescent="0.25">
      <c r="A1597" s="19"/>
      <c r="B1597" s="20"/>
      <c r="C1597" s="20"/>
      <c r="D1597" s="21"/>
      <c r="E1597" s="22"/>
      <c r="F1597" s="23"/>
      <c r="G1597" s="22"/>
      <c r="H1597" s="24"/>
      <c r="I1597" s="21"/>
    </row>
    <row r="1598" spans="1:9" x14ac:dyDescent="0.25">
      <c r="A1598" s="19">
        <v>41657</v>
      </c>
      <c r="B1598" s="20">
        <v>405</v>
      </c>
      <c r="C1598" s="20" t="s">
        <v>365</v>
      </c>
      <c r="D1598" s="21" t="s">
        <v>458</v>
      </c>
      <c r="E1598" s="22">
        <v>736.5</v>
      </c>
      <c r="F1598" s="11">
        <v>41657</v>
      </c>
      <c r="G1598" s="22">
        <v>736.5</v>
      </c>
      <c r="H1598" s="24">
        <f>E1598-G1598</f>
        <v>0</v>
      </c>
      <c r="I1598" s="9"/>
    </row>
    <row r="1599" spans="1:9" x14ac:dyDescent="0.25">
      <c r="A1599" s="19">
        <v>41666</v>
      </c>
      <c r="B1599" s="20">
        <v>77</v>
      </c>
      <c r="C1599" s="20" t="s">
        <v>563</v>
      </c>
      <c r="D1599" s="21" t="s">
        <v>458</v>
      </c>
      <c r="E1599" s="22">
        <v>742</v>
      </c>
      <c r="F1599" s="11">
        <v>41666</v>
      </c>
      <c r="G1599" s="22">
        <v>742</v>
      </c>
      <c r="H1599" s="24">
        <f>E1599-G1599</f>
        <v>0</v>
      </c>
      <c r="I1599" s="9"/>
    </row>
    <row r="1600" spans="1:9" x14ac:dyDescent="0.25">
      <c r="A1600" s="19">
        <v>41667</v>
      </c>
      <c r="B1600" s="20">
        <v>181</v>
      </c>
      <c r="C1600" s="20" t="s">
        <v>563</v>
      </c>
      <c r="D1600" s="21" t="s">
        <v>458</v>
      </c>
      <c r="E1600" s="22">
        <v>285</v>
      </c>
      <c r="F1600" s="11">
        <v>41667</v>
      </c>
      <c r="G1600" s="22">
        <v>285</v>
      </c>
      <c r="H1600" s="24">
        <f>E1600-G1600</f>
        <v>0</v>
      </c>
      <c r="I1600" s="9"/>
    </row>
    <row r="1601" spans="1:9" x14ac:dyDescent="0.25">
      <c r="A1601" s="19">
        <v>41669</v>
      </c>
      <c r="B1601" s="20">
        <v>310</v>
      </c>
      <c r="C1601" s="20" t="s">
        <v>563</v>
      </c>
      <c r="D1601" s="21" t="s">
        <v>458</v>
      </c>
      <c r="E1601" s="22">
        <v>267.5</v>
      </c>
      <c r="F1601" s="11">
        <v>41669</v>
      </c>
      <c r="G1601" s="22">
        <v>267.5</v>
      </c>
      <c r="H1601" s="24">
        <f>E1601-G1601</f>
        <v>0</v>
      </c>
      <c r="I1601" s="9"/>
    </row>
    <row r="1602" spans="1:9" x14ac:dyDescent="0.25">
      <c r="A1602" s="19">
        <v>41669</v>
      </c>
      <c r="B1602" s="20">
        <v>332</v>
      </c>
      <c r="C1602" s="20" t="s">
        <v>563</v>
      </c>
      <c r="D1602" s="21" t="s">
        <v>458</v>
      </c>
      <c r="E1602" s="22">
        <v>722.5</v>
      </c>
      <c r="F1602" s="11">
        <v>41669</v>
      </c>
      <c r="G1602" s="22">
        <v>722.5</v>
      </c>
      <c r="H1602" s="24">
        <f>E1602-G1602</f>
        <v>0</v>
      </c>
      <c r="I1602" s="9"/>
    </row>
    <row r="1603" spans="1:9" x14ac:dyDescent="0.25">
      <c r="A1603" s="19"/>
      <c r="B1603" s="20"/>
      <c r="C1603" s="20"/>
      <c r="D1603" s="21"/>
      <c r="E1603" s="22"/>
      <c r="F1603" s="11"/>
      <c r="G1603" s="22"/>
      <c r="H1603" s="24"/>
      <c r="I1603" s="9"/>
    </row>
    <row r="1604" spans="1:9" x14ac:dyDescent="0.25">
      <c r="A1604" s="19">
        <v>41647</v>
      </c>
      <c r="B1604" s="20">
        <v>647</v>
      </c>
      <c r="C1604" s="20" t="s">
        <v>0</v>
      </c>
      <c r="D1604" s="21" t="s">
        <v>268</v>
      </c>
      <c r="E1604" s="22">
        <v>476.5</v>
      </c>
      <c r="F1604" s="23">
        <v>41647</v>
      </c>
      <c r="G1604" s="22">
        <v>476.5</v>
      </c>
      <c r="H1604" s="24">
        <f>E1604-G1604</f>
        <v>0</v>
      </c>
      <c r="I1604" s="21"/>
    </row>
    <row r="1605" spans="1:9" x14ac:dyDescent="0.25">
      <c r="A1605" s="19">
        <v>41661</v>
      </c>
      <c r="B1605" s="20">
        <v>702</v>
      </c>
      <c r="C1605" s="20" t="s">
        <v>365</v>
      </c>
      <c r="D1605" s="21" t="s">
        <v>268</v>
      </c>
      <c r="E1605" s="22">
        <v>198</v>
      </c>
      <c r="F1605" s="23">
        <v>41661</v>
      </c>
      <c r="G1605" s="22">
        <v>198</v>
      </c>
      <c r="H1605" s="24">
        <f>E1605-G1605</f>
        <v>0</v>
      </c>
      <c r="I1605" s="21"/>
    </row>
    <row r="1606" spans="1:9" x14ac:dyDescent="0.25">
      <c r="A1606" s="19"/>
      <c r="B1606" s="20"/>
      <c r="C1606" s="20"/>
      <c r="D1606" s="21"/>
      <c r="E1606" s="22"/>
      <c r="F1606" s="23"/>
      <c r="G1606" s="22"/>
      <c r="H1606" s="24"/>
      <c r="I1606" s="21"/>
    </row>
    <row r="1607" spans="1:9" x14ac:dyDescent="0.25">
      <c r="A1607" s="19">
        <v>41642</v>
      </c>
      <c r="B1607" s="20">
        <v>243</v>
      </c>
      <c r="C1607" s="8" t="s">
        <v>0</v>
      </c>
      <c r="D1607" s="21" t="s">
        <v>100</v>
      </c>
      <c r="E1607" s="22">
        <v>5199.5</v>
      </c>
      <c r="F1607" s="23">
        <v>41642</v>
      </c>
      <c r="G1607" s="22">
        <v>5199.5</v>
      </c>
      <c r="H1607" s="24">
        <f>E1607-G1607</f>
        <v>0</v>
      </c>
      <c r="I1607" s="21"/>
    </row>
    <row r="1608" spans="1:9" x14ac:dyDescent="0.25">
      <c r="A1608" s="19">
        <v>41646</v>
      </c>
      <c r="B1608" s="20">
        <v>515</v>
      </c>
      <c r="C1608" s="20" t="s">
        <v>0</v>
      </c>
      <c r="D1608" s="21" t="s">
        <v>100</v>
      </c>
      <c r="E1608" s="22">
        <v>6123</v>
      </c>
      <c r="F1608" s="23">
        <v>41648</v>
      </c>
      <c r="G1608" s="22">
        <v>6123</v>
      </c>
      <c r="H1608" s="24">
        <f>E1608-G1608</f>
        <v>0</v>
      </c>
      <c r="I1608" s="21" t="s">
        <v>4</v>
      </c>
    </row>
    <row r="1609" spans="1:9" x14ac:dyDescent="0.25">
      <c r="A1609" s="19">
        <v>41647</v>
      </c>
      <c r="B1609" s="20">
        <v>623</v>
      </c>
      <c r="C1609" s="20" t="s">
        <v>0</v>
      </c>
      <c r="D1609" s="21" t="s">
        <v>100</v>
      </c>
      <c r="E1609" s="22">
        <v>6765</v>
      </c>
      <c r="F1609" s="23">
        <v>41647</v>
      </c>
      <c r="G1609" s="22">
        <v>6765</v>
      </c>
      <c r="H1609" s="24">
        <f>E1609-G1609</f>
        <v>0</v>
      </c>
      <c r="I1609" s="21" t="s">
        <v>30</v>
      </c>
    </row>
    <row r="1610" spans="1:9" x14ac:dyDescent="0.25">
      <c r="A1610" s="19">
        <v>41652</v>
      </c>
      <c r="B1610" s="20">
        <v>1000</v>
      </c>
      <c r="C1610" s="20" t="s">
        <v>364</v>
      </c>
      <c r="D1610" s="29" t="s">
        <v>100</v>
      </c>
      <c r="E1610" s="30">
        <v>4354.5</v>
      </c>
      <c r="F1610" s="31">
        <v>41652</v>
      </c>
      <c r="G1610" s="30">
        <v>4354.5</v>
      </c>
      <c r="H1610" s="24">
        <f>E1610-G1610</f>
        <v>0</v>
      </c>
      <c r="I1610" s="21"/>
    </row>
    <row r="1611" spans="1:9" x14ac:dyDescent="0.25">
      <c r="A1611" s="19">
        <v>41653</v>
      </c>
      <c r="B1611" s="20">
        <v>82</v>
      </c>
      <c r="C1611" s="20" t="s">
        <v>365</v>
      </c>
      <c r="D1611" s="21" t="s">
        <v>392</v>
      </c>
      <c r="E1611" s="22">
        <v>5119</v>
      </c>
      <c r="F1611" s="23">
        <v>14</v>
      </c>
      <c r="G1611" s="22">
        <v>5119</v>
      </c>
      <c r="H1611" s="24">
        <f>E1611-G1611</f>
        <v>0</v>
      </c>
      <c r="I1611" s="21" t="s">
        <v>196</v>
      </c>
    </row>
    <row r="1612" spans="1:9" ht="15.75" x14ac:dyDescent="0.25">
      <c r="A1612" s="19"/>
      <c r="B1612" s="20"/>
      <c r="C1612" s="20"/>
      <c r="D1612" s="21"/>
      <c r="E1612" s="22"/>
      <c r="F1612" s="107" t="s">
        <v>645</v>
      </c>
      <c r="G1612" s="104">
        <f>SUM(G1607:G1611)</f>
        <v>27561</v>
      </c>
      <c r="H1612" s="24"/>
      <c r="I1612" s="21"/>
    </row>
    <row r="1613" spans="1:9" x14ac:dyDescent="0.25">
      <c r="A1613" s="19"/>
      <c r="B1613" s="20"/>
      <c r="C1613" s="20"/>
      <c r="D1613" s="21"/>
      <c r="E1613" s="22"/>
      <c r="F1613" s="23"/>
      <c r="G1613" s="22"/>
      <c r="H1613" s="24"/>
      <c r="I1613" s="21"/>
    </row>
    <row r="1614" spans="1:9" x14ac:dyDescent="0.25">
      <c r="A1614" s="19">
        <v>41643</v>
      </c>
      <c r="B1614" s="20">
        <v>320</v>
      </c>
      <c r="C1614" s="20" t="s">
        <v>0</v>
      </c>
      <c r="D1614" s="21" t="s">
        <v>143</v>
      </c>
      <c r="E1614" s="22">
        <v>6762</v>
      </c>
      <c r="F1614" s="23">
        <v>41643</v>
      </c>
      <c r="G1614" s="22">
        <v>6762</v>
      </c>
      <c r="H1614" s="24">
        <f t="shared" ref="H1614:H1621" si="70">E1614-G1614</f>
        <v>0</v>
      </c>
      <c r="I1614" s="21"/>
    </row>
    <row r="1615" spans="1:9" x14ac:dyDescent="0.25">
      <c r="A1615" s="19">
        <v>41662</v>
      </c>
      <c r="B1615" s="20">
        <v>739</v>
      </c>
      <c r="C1615" s="20" t="s">
        <v>365</v>
      </c>
      <c r="D1615" s="21" t="s">
        <v>143</v>
      </c>
      <c r="E1615" s="22">
        <v>5925</v>
      </c>
      <c r="F1615" s="37">
        <v>41662</v>
      </c>
      <c r="G1615" s="22">
        <v>5925</v>
      </c>
      <c r="H1615" s="24">
        <f t="shared" si="70"/>
        <v>0</v>
      </c>
      <c r="I1615" s="35"/>
    </row>
    <row r="1616" spans="1:9" x14ac:dyDescent="0.25">
      <c r="A1616" s="19">
        <v>41647</v>
      </c>
      <c r="B1616" s="20">
        <v>603</v>
      </c>
      <c r="C1616" s="20" t="s">
        <v>0</v>
      </c>
      <c r="D1616" s="21" t="s">
        <v>257</v>
      </c>
      <c r="E1616" s="22">
        <v>7279</v>
      </c>
      <c r="F1616" s="23">
        <v>41647</v>
      </c>
      <c r="G1616" s="22">
        <v>7279</v>
      </c>
      <c r="H1616" s="24">
        <f t="shared" si="70"/>
        <v>0</v>
      </c>
      <c r="I1616" s="21"/>
    </row>
    <row r="1617" spans="1:9" x14ac:dyDescent="0.25">
      <c r="A1617" s="19">
        <v>41648</v>
      </c>
      <c r="B1617" s="20">
        <v>730</v>
      </c>
      <c r="C1617" s="20" t="s">
        <v>0</v>
      </c>
      <c r="D1617" s="21" t="s">
        <v>297</v>
      </c>
      <c r="E1617" s="22">
        <v>4581</v>
      </c>
      <c r="F1617" s="23">
        <v>41648</v>
      </c>
      <c r="G1617" s="22">
        <v>4581</v>
      </c>
      <c r="H1617" s="24">
        <f t="shared" si="70"/>
        <v>0</v>
      </c>
      <c r="I1617" s="21"/>
    </row>
    <row r="1618" spans="1:9" x14ac:dyDescent="0.25">
      <c r="A1618" s="7">
        <v>41641</v>
      </c>
      <c r="B1618" s="8">
        <v>196</v>
      </c>
      <c r="C1618" s="8" t="s">
        <v>0</v>
      </c>
      <c r="D1618" s="9" t="s">
        <v>67</v>
      </c>
      <c r="E1618" s="10">
        <v>984</v>
      </c>
      <c r="F1618" s="11">
        <v>41641</v>
      </c>
      <c r="G1618" s="12">
        <v>984</v>
      </c>
      <c r="H1618" s="5">
        <f t="shared" si="70"/>
        <v>0</v>
      </c>
      <c r="I1618" s="9"/>
    </row>
    <row r="1619" spans="1:9" x14ac:dyDescent="0.25">
      <c r="A1619" s="19">
        <v>41642</v>
      </c>
      <c r="B1619" s="20">
        <v>286</v>
      </c>
      <c r="C1619" s="8" t="s">
        <v>0</v>
      </c>
      <c r="D1619" s="35" t="s">
        <v>67</v>
      </c>
      <c r="E1619" s="22">
        <v>642.6</v>
      </c>
      <c r="F1619" s="23">
        <v>41642</v>
      </c>
      <c r="G1619" s="22">
        <v>642.6</v>
      </c>
      <c r="H1619" s="24">
        <f t="shared" si="70"/>
        <v>0</v>
      </c>
      <c r="I1619" s="35"/>
    </row>
    <row r="1620" spans="1:9" x14ac:dyDescent="0.25">
      <c r="A1620" s="19">
        <v>41644</v>
      </c>
      <c r="B1620" s="20">
        <v>445</v>
      </c>
      <c r="C1620" s="20" t="s">
        <v>0</v>
      </c>
      <c r="D1620" s="35" t="s">
        <v>67</v>
      </c>
      <c r="E1620" s="22">
        <v>407.5</v>
      </c>
      <c r="F1620" s="23">
        <v>41644</v>
      </c>
      <c r="G1620" s="22">
        <v>407.5</v>
      </c>
      <c r="H1620" s="24">
        <f t="shared" si="70"/>
        <v>0</v>
      </c>
      <c r="I1620" s="35"/>
    </row>
    <row r="1621" spans="1:9" x14ac:dyDescent="0.25">
      <c r="A1621" s="19">
        <v>41665</v>
      </c>
      <c r="B1621" s="20">
        <v>18</v>
      </c>
      <c r="C1621" s="20" t="s">
        <v>563</v>
      </c>
      <c r="D1621" s="21" t="s">
        <v>67</v>
      </c>
      <c r="E1621" s="22">
        <v>1362.1</v>
      </c>
      <c r="F1621" s="11">
        <v>41665</v>
      </c>
      <c r="G1621" s="22">
        <v>1362.1</v>
      </c>
      <c r="H1621" s="24">
        <f t="shared" si="70"/>
        <v>0</v>
      </c>
      <c r="I1621" s="9"/>
    </row>
    <row r="1622" spans="1:9" x14ac:dyDescent="0.25">
      <c r="A1622" s="19"/>
      <c r="B1622" s="20"/>
      <c r="C1622" s="20"/>
      <c r="D1622" s="21"/>
      <c r="E1622" s="22"/>
      <c r="F1622" s="11"/>
      <c r="G1622" s="22"/>
      <c r="H1622" s="24"/>
      <c r="I1622" s="9"/>
    </row>
    <row r="1623" spans="1:9" x14ac:dyDescent="0.25">
      <c r="A1623" s="7">
        <v>41641</v>
      </c>
      <c r="B1623" s="8">
        <v>159</v>
      </c>
      <c r="C1623" s="8" t="s">
        <v>0</v>
      </c>
      <c r="D1623" s="9" t="s">
        <v>34</v>
      </c>
      <c r="E1623" s="10">
        <v>14684</v>
      </c>
      <c r="F1623" s="11">
        <v>41642</v>
      </c>
      <c r="G1623" s="12">
        <v>14684</v>
      </c>
      <c r="H1623" s="5">
        <f t="shared" ref="H1623:H1629" si="71">E1623-G1623</f>
        <v>0</v>
      </c>
      <c r="I1623" s="9" t="s">
        <v>14</v>
      </c>
    </row>
    <row r="1624" spans="1:9" x14ac:dyDescent="0.25">
      <c r="A1624" s="7">
        <v>41641</v>
      </c>
      <c r="B1624" s="8">
        <v>192</v>
      </c>
      <c r="C1624" s="8" t="s">
        <v>0</v>
      </c>
      <c r="D1624" s="9" t="s">
        <v>34</v>
      </c>
      <c r="E1624" s="10">
        <v>18320</v>
      </c>
      <c r="F1624" s="11">
        <v>41641</v>
      </c>
      <c r="G1624" s="12">
        <v>18320</v>
      </c>
      <c r="H1624" s="5">
        <f t="shared" si="71"/>
        <v>0</v>
      </c>
      <c r="I1624" s="9" t="s">
        <v>30</v>
      </c>
    </row>
    <row r="1625" spans="1:9" x14ac:dyDescent="0.25">
      <c r="A1625" s="19">
        <v>41642</v>
      </c>
      <c r="B1625" s="20">
        <v>276</v>
      </c>
      <c r="C1625" s="8" t="s">
        <v>0</v>
      </c>
      <c r="D1625" s="35" t="s">
        <v>34</v>
      </c>
      <c r="E1625" s="36">
        <v>28435</v>
      </c>
      <c r="F1625" s="37">
        <v>41642</v>
      </c>
      <c r="G1625" s="36">
        <v>28435</v>
      </c>
      <c r="H1625" s="38">
        <f t="shared" si="71"/>
        <v>0</v>
      </c>
      <c r="I1625" s="35" t="s">
        <v>7</v>
      </c>
    </row>
    <row r="1626" spans="1:9" x14ac:dyDescent="0.25">
      <c r="A1626" s="19">
        <v>41643</v>
      </c>
      <c r="B1626" s="20">
        <v>375</v>
      </c>
      <c r="C1626" s="20" t="s">
        <v>0</v>
      </c>
      <c r="D1626" s="35" t="s">
        <v>34</v>
      </c>
      <c r="E1626" s="36">
        <v>25605</v>
      </c>
      <c r="F1626" s="37">
        <v>41643</v>
      </c>
      <c r="G1626" s="36">
        <v>25605</v>
      </c>
      <c r="H1626" s="38">
        <f t="shared" si="71"/>
        <v>0</v>
      </c>
      <c r="I1626" s="35" t="s">
        <v>57</v>
      </c>
    </row>
    <row r="1627" spans="1:9" x14ac:dyDescent="0.25">
      <c r="A1627" s="19">
        <v>41644</v>
      </c>
      <c r="B1627" s="20">
        <v>440</v>
      </c>
      <c r="C1627" s="20" t="s">
        <v>0</v>
      </c>
      <c r="D1627" s="35" t="s">
        <v>34</v>
      </c>
      <c r="E1627" s="36">
        <v>15489</v>
      </c>
      <c r="F1627" s="37">
        <v>41645</v>
      </c>
      <c r="G1627" s="36">
        <v>15489</v>
      </c>
      <c r="H1627" s="38">
        <f t="shared" si="71"/>
        <v>0</v>
      </c>
      <c r="I1627" s="35" t="s">
        <v>20</v>
      </c>
    </row>
    <row r="1628" spans="1:9" x14ac:dyDescent="0.25">
      <c r="A1628" s="19">
        <v>41645</v>
      </c>
      <c r="B1628" s="20">
        <v>483</v>
      </c>
      <c r="C1628" s="20" t="s">
        <v>0</v>
      </c>
      <c r="D1628" s="21" t="s">
        <v>34</v>
      </c>
      <c r="E1628" s="22">
        <v>6637</v>
      </c>
      <c r="F1628" s="23">
        <v>41645</v>
      </c>
      <c r="G1628" s="22">
        <v>6637</v>
      </c>
      <c r="H1628" s="24">
        <f t="shared" si="71"/>
        <v>0</v>
      </c>
      <c r="I1628" s="21" t="s">
        <v>14</v>
      </c>
    </row>
    <row r="1629" spans="1:9" x14ac:dyDescent="0.25">
      <c r="A1629" s="19">
        <v>41670</v>
      </c>
      <c r="B1629" s="20">
        <v>395</v>
      </c>
      <c r="C1629" s="20" t="s">
        <v>563</v>
      </c>
      <c r="D1629" s="21" t="s">
        <v>34</v>
      </c>
      <c r="E1629" s="22">
        <v>20475</v>
      </c>
      <c r="F1629" s="11">
        <v>41670</v>
      </c>
      <c r="G1629" s="22">
        <v>20475</v>
      </c>
      <c r="H1629" s="24">
        <f t="shared" si="71"/>
        <v>0</v>
      </c>
      <c r="I1629" s="9" t="s">
        <v>23</v>
      </c>
    </row>
    <row r="1630" spans="1:9" ht="15.75" x14ac:dyDescent="0.25">
      <c r="A1630" s="19"/>
      <c r="B1630" s="20"/>
      <c r="C1630" s="20"/>
      <c r="D1630" s="21"/>
      <c r="E1630" s="22"/>
      <c r="F1630" s="103" t="s">
        <v>645</v>
      </c>
      <c r="G1630" s="104">
        <f>SUM(G1623:G1629)</f>
        <v>129645</v>
      </c>
      <c r="H1630" s="24"/>
      <c r="I1630" s="9"/>
    </row>
    <row r="1631" spans="1:9" x14ac:dyDescent="0.25">
      <c r="A1631" s="19"/>
      <c r="B1631" s="20"/>
      <c r="C1631" s="20"/>
      <c r="D1631" s="21"/>
      <c r="E1631" s="22"/>
      <c r="F1631" s="11"/>
      <c r="G1631" s="22"/>
      <c r="H1631" s="24"/>
      <c r="I1631" s="9"/>
    </row>
    <row r="1632" spans="1:9" x14ac:dyDescent="0.25">
      <c r="A1632" s="19">
        <v>41664</v>
      </c>
      <c r="B1632" s="20">
        <v>919</v>
      </c>
      <c r="C1632" s="20" t="s">
        <v>365</v>
      </c>
      <c r="D1632" s="21" t="s">
        <v>549</v>
      </c>
      <c r="E1632" s="22">
        <v>11311.5</v>
      </c>
      <c r="F1632" s="11">
        <v>41664</v>
      </c>
      <c r="G1632" s="22">
        <v>11311.5</v>
      </c>
      <c r="H1632" s="24">
        <f>E1632-G1632</f>
        <v>0</v>
      </c>
      <c r="I1632" s="9" t="s">
        <v>20</v>
      </c>
    </row>
    <row r="1633" spans="1:9" x14ac:dyDescent="0.25">
      <c r="A1633" s="19">
        <v>41664</v>
      </c>
      <c r="B1633" s="20">
        <v>922</v>
      </c>
      <c r="C1633" s="20" t="s">
        <v>365</v>
      </c>
      <c r="D1633" s="21" t="s">
        <v>549</v>
      </c>
      <c r="E1633" s="22">
        <v>343</v>
      </c>
      <c r="F1633" s="11">
        <v>41664</v>
      </c>
      <c r="G1633" s="22">
        <v>343</v>
      </c>
      <c r="H1633" s="24">
        <f>E1633-G1633</f>
        <v>0</v>
      </c>
      <c r="I1633" s="9" t="s">
        <v>20</v>
      </c>
    </row>
    <row r="1634" spans="1:9" x14ac:dyDescent="0.25">
      <c r="A1634" s="19"/>
      <c r="B1634" s="20"/>
      <c r="C1634" s="20"/>
      <c r="D1634" s="21"/>
      <c r="E1634" s="22"/>
      <c r="F1634" s="11"/>
      <c r="G1634" s="22"/>
      <c r="H1634" s="24"/>
      <c r="I1634" s="9"/>
    </row>
    <row r="1635" spans="1:9" x14ac:dyDescent="0.25">
      <c r="A1635" s="19">
        <v>41647</v>
      </c>
      <c r="B1635" s="20">
        <v>583</v>
      </c>
      <c r="C1635" s="20" t="s">
        <v>0</v>
      </c>
      <c r="D1635" s="21" t="s">
        <v>245</v>
      </c>
      <c r="E1635" s="22">
        <v>17636</v>
      </c>
      <c r="F1635" s="41" t="s">
        <v>246</v>
      </c>
      <c r="G1635" s="22">
        <v>17636</v>
      </c>
      <c r="H1635" s="24">
        <f t="shared" ref="H1635:H1657" si="72">E1635-G1635</f>
        <v>0</v>
      </c>
      <c r="I1635" s="21" t="s">
        <v>146</v>
      </c>
    </row>
    <row r="1636" spans="1:9" x14ac:dyDescent="0.25">
      <c r="A1636" s="19">
        <v>41647</v>
      </c>
      <c r="B1636" s="20">
        <v>598</v>
      </c>
      <c r="C1636" s="20" t="s">
        <v>0</v>
      </c>
      <c r="D1636" s="21" t="s">
        <v>245</v>
      </c>
      <c r="E1636" s="22">
        <v>3636</v>
      </c>
      <c r="F1636" s="23">
        <v>41647</v>
      </c>
      <c r="G1636" s="22">
        <v>3636</v>
      </c>
      <c r="H1636" s="24">
        <f t="shared" si="72"/>
        <v>0</v>
      </c>
      <c r="I1636" s="21"/>
    </row>
    <row r="1637" spans="1:9" x14ac:dyDescent="0.25">
      <c r="A1637" s="19">
        <v>41649</v>
      </c>
      <c r="B1637" s="20">
        <v>746</v>
      </c>
      <c r="C1637" s="20" t="s">
        <v>0</v>
      </c>
      <c r="D1637" s="21" t="s">
        <v>245</v>
      </c>
      <c r="E1637" s="22">
        <v>3722.5</v>
      </c>
      <c r="F1637" s="23">
        <v>41649</v>
      </c>
      <c r="G1637" s="22">
        <v>3722.5</v>
      </c>
      <c r="H1637" s="24">
        <f t="shared" si="72"/>
        <v>0</v>
      </c>
      <c r="I1637" s="21"/>
    </row>
    <row r="1638" spans="1:9" x14ac:dyDescent="0.25">
      <c r="A1638" s="19">
        <v>41650</v>
      </c>
      <c r="B1638" s="20">
        <v>811</v>
      </c>
      <c r="C1638" s="20" t="s">
        <v>0</v>
      </c>
      <c r="D1638" s="21" t="s">
        <v>245</v>
      </c>
      <c r="E1638" s="22">
        <v>4038</v>
      </c>
      <c r="F1638" s="11">
        <v>41652</v>
      </c>
      <c r="G1638" s="22">
        <v>4038</v>
      </c>
      <c r="H1638" s="24">
        <f t="shared" si="72"/>
        <v>0</v>
      </c>
      <c r="I1638" s="21" t="s">
        <v>146</v>
      </c>
    </row>
    <row r="1639" spans="1:9" x14ac:dyDescent="0.25">
      <c r="A1639" s="19">
        <v>41650</v>
      </c>
      <c r="B1639" s="20">
        <v>828</v>
      </c>
      <c r="C1639" s="20" t="s">
        <v>0</v>
      </c>
      <c r="D1639" s="21" t="s">
        <v>245</v>
      </c>
      <c r="E1639" s="22">
        <v>5766</v>
      </c>
      <c r="F1639" s="11">
        <v>41652</v>
      </c>
      <c r="G1639" s="22">
        <v>5766</v>
      </c>
      <c r="H1639" s="24">
        <f t="shared" si="72"/>
        <v>0</v>
      </c>
      <c r="I1639" s="21" t="s">
        <v>146</v>
      </c>
    </row>
    <row r="1640" spans="1:9" x14ac:dyDescent="0.25">
      <c r="A1640" s="19">
        <v>41650</v>
      </c>
      <c r="B1640" s="20">
        <v>844</v>
      </c>
      <c r="C1640" s="20" t="s">
        <v>0</v>
      </c>
      <c r="D1640" s="21" t="s">
        <v>245</v>
      </c>
      <c r="E1640" s="22">
        <v>2757.5</v>
      </c>
      <c r="F1640" s="11">
        <v>41650</v>
      </c>
      <c r="G1640" s="22">
        <v>2757.5</v>
      </c>
      <c r="H1640" s="24">
        <f t="shared" si="72"/>
        <v>0</v>
      </c>
      <c r="I1640" s="9"/>
    </row>
    <row r="1641" spans="1:9" x14ac:dyDescent="0.25">
      <c r="A1641" s="19">
        <v>41651</v>
      </c>
      <c r="B1641" s="20">
        <v>951</v>
      </c>
      <c r="C1641" s="20" t="s">
        <v>0</v>
      </c>
      <c r="D1641" s="21" t="s">
        <v>245</v>
      </c>
      <c r="E1641" s="22">
        <v>10364.5</v>
      </c>
      <c r="F1641" s="55">
        <v>41651</v>
      </c>
      <c r="G1641" s="22">
        <v>10364.5</v>
      </c>
      <c r="H1641" s="24">
        <f t="shared" si="72"/>
        <v>0</v>
      </c>
      <c r="I1641" s="9"/>
    </row>
    <row r="1642" spans="1:9" x14ac:dyDescent="0.25">
      <c r="A1642" s="19">
        <v>41651</v>
      </c>
      <c r="B1642" s="20">
        <v>952</v>
      </c>
      <c r="C1642" s="20" t="s">
        <v>0</v>
      </c>
      <c r="D1642" s="21" t="s">
        <v>245</v>
      </c>
      <c r="E1642" s="22">
        <v>210</v>
      </c>
      <c r="F1642" s="55">
        <v>41651</v>
      </c>
      <c r="G1642" s="22">
        <v>210</v>
      </c>
      <c r="H1642" s="24">
        <f t="shared" si="72"/>
        <v>0</v>
      </c>
      <c r="I1642" s="9"/>
    </row>
    <row r="1643" spans="1:9" x14ac:dyDescent="0.25">
      <c r="A1643" s="19">
        <v>41651</v>
      </c>
      <c r="B1643" s="20">
        <v>960</v>
      </c>
      <c r="C1643" s="20" t="s">
        <v>0</v>
      </c>
      <c r="D1643" s="21" t="s">
        <v>245</v>
      </c>
      <c r="E1643" s="22">
        <v>3578.5</v>
      </c>
      <c r="F1643" s="55">
        <v>41651</v>
      </c>
      <c r="G1643" s="22">
        <v>3578.5</v>
      </c>
      <c r="H1643" s="24">
        <f t="shared" si="72"/>
        <v>0</v>
      </c>
      <c r="I1643" s="9"/>
    </row>
    <row r="1644" spans="1:9" x14ac:dyDescent="0.25">
      <c r="A1644" s="19">
        <v>41655</v>
      </c>
      <c r="B1644" s="20">
        <v>248</v>
      </c>
      <c r="C1644" s="20" t="s">
        <v>365</v>
      </c>
      <c r="D1644" s="21" t="s">
        <v>245</v>
      </c>
      <c r="E1644" s="22">
        <v>2491.5</v>
      </c>
      <c r="F1644" s="11">
        <v>41655</v>
      </c>
      <c r="G1644" s="22">
        <v>2491.5</v>
      </c>
      <c r="H1644" s="24">
        <f t="shared" si="72"/>
        <v>0</v>
      </c>
      <c r="I1644" s="9"/>
    </row>
    <row r="1645" spans="1:9" x14ac:dyDescent="0.25">
      <c r="A1645" s="19">
        <v>41655</v>
      </c>
      <c r="B1645" s="20">
        <v>254</v>
      </c>
      <c r="C1645" s="20" t="s">
        <v>365</v>
      </c>
      <c r="D1645" s="21" t="s">
        <v>245</v>
      </c>
      <c r="E1645" s="22">
        <v>20138.5</v>
      </c>
      <c r="F1645" s="11">
        <v>41657</v>
      </c>
      <c r="G1645" s="22">
        <v>20138.5</v>
      </c>
      <c r="H1645" s="24">
        <f t="shared" si="72"/>
        <v>0</v>
      </c>
      <c r="I1645" s="9" t="s">
        <v>146</v>
      </c>
    </row>
    <row r="1646" spans="1:9" x14ac:dyDescent="0.25">
      <c r="A1646" s="19">
        <v>41656</v>
      </c>
      <c r="B1646" s="20">
        <v>288</v>
      </c>
      <c r="C1646" s="20" t="s">
        <v>365</v>
      </c>
      <c r="D1646" s="21" t="s">
        <v>245</v>
      </c>
      <c r="E1646" s="22">
        <v>2368</v>
      </c>
      <c r="F1646" s="11">
        <v>41656</v>
      </c>
      <c r="G1646" s="22">
        <v>2368</v>
      </c>
      <c r="H1646" s="24">
        <f t="shared" si="72"/>
        <v>0</v>
      </c>
      <c r="I1646" s="9" t="s">
        <v>23</v>
      </c>
    </row>
    <row r="1647" spans="1:9" x14ac:dyDescent="0.25">
      <c r="A1647" s="19">
        <v>41656</v>
      </c>
      <c r="B1647" s="20">
        <v>369</v>
      </c>
      <c r="C1647" s="20" t="s">
        <v>365</v>
      </c>
      <c r="D1647" s="21" t="s">
        <v>245</v>
      </c>
      <c r="E1647" s="22">
        <v>41484</v>
      </c>
      <c r="F1647" s="11">
        <v>41668</v>
      </c>
      <c r="G1647" s="22">
        <v>41484</v>
      </c>
      <c r="H1647" s="24">
        <f t="shared" si="72"/>
        <v>0</v>
      </c>
      <c r="I1647" s="9" t="s">
        <v>57</v>
      </c>
    </row>
    <row r="1648" spans="1:9" x14ac:dyDescent="0.25">
      <c r="A1648" s="19">
        <v>41658</v>
      </c>
      <c r="B1648" s="20">
        <v>485</v>
      </c>
      <c r="C1648" s="20" t="s">
        <v>365</v>
      </c>
      <c r="D1648" s="21" t="s">
        <v>245</v>
      </c>
      <c r="E1648" s="22">
        <v>4226.5</v>
      </c>
      <c r="F1648" s="11">
        <v>41658</v>
      </c>
      <c r="G1648" s="22">
        <v>4226.5</v>
      </c>
      <c r="H1648" s="24">
        <f t="shared" si="72"/>
        <v>0</v>
      </c>
      <c r="I1648" s="9"/>
    </row>
    <row r="1649" spans="1:9" x14ac:dyDescent="0.25">
      <c r="A1649" s="19">
        <v>41659</v>
      </c>
      <c r="B1649" s="20">
        <v>578</v>
      </c>
      <c r="C1649" s="20" t="s">
        <v>365</v>
      </c>
      <c r="D1649" s="21" t="s">
        <v>245</v>
      </c>
      <c r="E1649" s="22">
        <v>19546</v>
      </c>
      <c r="F1649" s="11">
        <v>41661</v>
      </c>
      <c r="G1649" s="22">
        <v>19546</v>
      </c>
      <c r="H1649" s="24">
        <f t="shared" si="72"/>
        <v>0</v>
      </c>
      <c r="I1649" s="9" t="s">
        <v>146</v>
      </c>
    </row>
    <row r="1650" spans="1:9" x14ac:dyDescent="0.25">
      <c r="A1650" s="19">
        <v>41660</v>
      </c>
      <c r="B1650" s="20">
        <v>650</v>
      </c>
      <c r="C1650" s="20" t="s">
        <v>365</v>
      </c>
      <c r="D1650" s="21" t="s">
        <v>245</v>
      </c>
      <c r="E1650" s="22">
        <v>3578.5</v>
      </c>
      <c r="F1650" s="11">
        <v>41660</v>
      </c>
      <c r="G1650" s="22">
        <v>3578.5</v>
      </c>
      <c r="H1650" s="24">
        <f t="shared" si="72"/>
        <v>0</v>
      </c>
      <c r="I1650" s="9"/>
    </row>
    <row r="1651" spans="1:9" x14ac:dyDescent="0.25">
      <c r="A1651" s="19">
        <v>41661</v>
      </c>
      <c r="B1651" s="20">
        <v>656</v>
      </c>
      <c r="C1651" s="20" t="s">
        <v>365</v>
      </c>
      <c r="D1651" s="21" t="s">
        <v>245</v>
      </c>
      <c r="E1651" s="22">
        <v>3089</v>
      </c>
      <c r="F1651" s="23">
        <v>41662</v>
      </c>
      <c r="G1651" s="22">
        <v>3089</v>
      </c>
      <c r="H1651" s="24">
        <f t="shared" si="72"/>
        <v>0</v>
      </c>
      <c r="I1651" s="21"/>
    </row>
    <row r="1652" spans="1:9" x14ac:dyDescent="0.25">
      <c r="A1652" s="19">
        <v>41662</v>
      </c>
      <c r="B1652" s="20">
        <v>743</v>
      </c>
      <c r="C1652" s="20" t="s">
        <v>365</v>
      </c>
      <c r="D1652" s="21" t="s">
        <v>245</v>
      </c>
      <c r="E1652" s="22">
        <v>8800</v>
      </c>
      <c r="F1652" s="37">
        <v>41662</v>
      </c>
      <c r="G1652" s="22">
        <v>8800</v>
      </c>
      <c r="H1652" s="24">
        <f t="shared" si="72"/>
        <v>0</v>
      </c>
      <c r="I1652" s="35"/>
    </row>
    <row r="1653" spans="1:9" x14ac:dyDescent="0.25">
      <c r="A1653" s="19">
        <v>41662</v>
      </c>
      <c r="B1653" s="20">
        <v>803</v>
      </c>
      <c r="C1653" s="20" t="s">
        <v>365</v>
      </c>
      <c r="D1653" s="21" t="s">
        <v>245</v>
      </c>
      <c r="E1653" s="22">
        <v>3664</v>
      </c>
      <c r="F1653" s="37">
        <v>41662</v>
      </c>
      <c r="G1653" s="22">
        <v>3664</v>
      </c>
      <c r="H1653" s="24">
        <f t="shared" si="72"/>
        <v>0</v>
      </c>
      <c r="I1653" s="35"/>
    </row>
    <row r="1654" spans="1:9" x14ac:dyDescent="0.25">
      <c r="A1654" s="19">
        <v>41667</v>
      </c>
      <c r="B1654" s="20">
        <v>146</v>
      </c>
      <c r="C1654" s="20" t="s">
        <v>563</v>
      </c>
      <c r="D1654" s="21" t="s">
        <v>245</v>
      </c>
      <c r="E1654" s="22">
        <v>12604</v>
      </c>
      <c r="F1654" s="11">
        <v>41668</v>
      </c>
      <c r="G1654" s="22">
        <v>12604</v>
      </c>
      <c r="H1654" s="24">
        <f t="shared" si="72"/>
        <v>0</v>
      </c>
      <c r="I1654" s="9" t="s">
        <v>146</v>
      </c>
    </row>
    <row r="1655" spans="1:9" x14ac:dyDescent="0.25">
      <c r="A1655" s="19">
        <v>41670</v>
      </c>
      <c r="B1655" s="20">
        <v>346</v>
      </c>
      <c r="C1655" s="20" t="s">
        <v>563</v>
      </c>
      <c r="D1655" s="21" t="s">
        <v>245</v>
      </c>
      <c r="E1655" s="22">
        <v>25054.28</v>
      </c>
      <c r="F1655" s="16">
        <v>41671</v>
      </c>
      <c r="G1655" s="28">
        <v>25054.28</v>
      </c>
      <c r="H1655" s="24">
        <f t="shared" si="72"/>
        <v>0</v>
      </c>
      <c r="I1655" s="9" t="s">
        <v>146</v>
      </c>
    </row>
    <row r="1656" spans="1:9" x14ac:dyDescent="0.25">
      <c r="A1656" s="19">
        <v>41643</v>
      </c>
      <c r="B1656" s="20">
        <v>326</v>
      </c>
      <c r="C1656" s="20" t="s">
        <v>0</v>
      </c>
      <c r="D1656" s="21" t="s">
        <v>151</v>
      </c>
      <c r="E1656" s="22">
        <v>3291.5</v>
      </c>
      <c r="F1656" s="23">
        <v>41645</v>
      </c>
      <c r="G1656" s="22">
        <v>3291.5</v>
      </c>
      <c r="H1656" s="24">
        <f t="shared" si="72"/>
        <v>0</v>
      </c>
      <c r="I1656" s="21" t="s">
        <v>146</v>
      </c>
    </row>
    <row r="1657" spans="1:9" x14ac:dyDescent="0.25">
      <c r="A1657" s="19">
        <v>41653</v>
      </c>
      <c r="B1657" s="20">
        <v>104</v>
      </c>
      <c r="C1657" s="20" t="s">
        <v>365</v>
      </c>
      <c r="D1657" s="21" t="s">
        <v>151</v>
      </c>
      <c r="E1657" s="22">
        <v>1893.6</v>
      </c>
      <c r="F1657" s="23">
        <v>41653</v>
      </c>
      <c r="G1657" s="22">
        <v>1893.6</v>
      </c>
      <c r="H1657" s="24">
        <f t="shared" si="72"/>
        <v>0</v>
      </c>
      <c r="I1657" s="21"/>
    </row>
    <row r="1658" spans="1:9" ht="15.75" x14ac:dyDescent="0.25">
      <c r="A1658" s="19"/>
      <c r="B1658" s="20"/>
      <c r="C1658" s="20"/>
      <c r="D1658" s="21"/>
      <c r="E1658" s="22"/>
      <c r="F1658" s="107" t="s">
        <v>645</v>
      </c>
      <c r="G1658" s="104">
        <f>SUM(G1635:G1657)</f>
        <v>203938.38</v>
      </c>
      <c r="H1658" s="24"/>
      <c r="I1658" s="21"/>
    </row>
    <row r="1659" spans="1:9" x14ac:dyDescent="0.25">
      <c r="A1659" s="19"/>
      <c r="B1659" s="20"/>
      <c r="C1659" s="20"/>
      <c r="D1659" s="21"/>
      <c r="E1659" s="22"/>
      <c r="F1659" s="23"/>
      <c r="G1659" s="22"/>
      <c r="H1659" s="24"/>
      <c r="I1659" s="21"/>
    </row>
    <row r="1660" spans="1:9" x14ac:dyDescent="0.25">
      <c r="A1660" s="19">
        <v>41652</v>
      </c>
      <c r="B1660" s="20">
        <v>59</v>
      </c>
      <c r="C1660" s="20" t="s">
        <v>365</v>
      </c>
      <c r="D1660" s="21" t="s">
        <v>386</v>
      </c>
      <c r="E1660" s="22">
        <v>8028</v>
      </c>
      <c r="F1660" s="23">
        <v>41652</v>
      </c>
      <c r="G1660" s="22">
        <v>8028</v>
      </c>
      <c r="H1660" s="24">
        <f>E1660-G1660</f>
        <v>0</v>
      </c>
      <c r="I1660" s="21"/>
    </row>
    <row r="1661" spans="1:9" x14ac:dyDescent="0.25">
      <c r="A1661" s="19">
        <v>41660</v>
      </c>
      <c r="B1661" s="20">
        <v>596</v>
      </c>
      <c r="C1661" s="20" t="s">
        <v>365</v>
      </c>
      <c r="D1661" s="21" t="s">
        <v>386</v>
      </c>
      <c r="E1661" s="22">
        <v>2705</v>
      </c>
      <c r="F1661" s="11">
        <v>41660</v>
      </c>
      <c r="G1661" s="22">
        <v>2705</v>
      </c>
      <c r="H1661" s="24">
        <f>E1661-G1661</f>
        <v>0</v>
      </c>
      <c r="I1661" s="9" t="s">
        <v>196</v>
      </c>
    </row>
    <row r="1662" spans="1:9" x14ac:dyDescent="0.25">
      <c r="A1662" s="19"/>
      <c r="B1662" s="20"/>
      <c r="C1662" s="20"/>
      <c r="D1662" s="21"/>
      <c r="E1662" s="22"/>
      <c r="F1662" s="11"/>
      <c r="G1662" s="22"/>
      <c r="H1662" s="24"/>
      <c r="I1662" s="9"/>
    </row>
    <row r="1663" spans="1:9" x14ac:dyDescent="0.25">
      <c r="A1663" s="19">
        <v>41662</v>
      </c>
      <c r="B1663" s="20">
        <v>786</v>
      </c>
      <c r="C1663" s="20" t="s">
        <v>365</v>
      </c>
      <c r="D1663" s="21" t="s">
        <v>9</v>
      </c>
      <c r="E1663" s="22">
        <v>9755</v>
      </c>
      <c r="F1663" s="37">
        <v>41668</v>
      </c>
      <c r="G1663" s="22">
        <v>9755</v>
      </c>
      <c r="H1663" s="24">
        <f t="shared" ref="H1663:H1693" si="73">E1663-G1663</f>
        <v>0</v>
      </c>
      <c r="I1663" s="35" t="s">
        <v>14</v>
      </c>
    </row>
    <row r="1664" spans="1:9" x14ac:dyDescent="0.25">
      <c r="A1664" s="7">
        <v>41641</v>
      </c>
      <c r="B1664" s="8">
        <v>139</v>
      </c>
      <c r="C1664" s="8" t="s">
        <v>0</v>
      </c>
      <c r="D1664" s="9" t="s">
        <v>9</v>
      </c>
      <c r="E1664" s="10">
        <v>4499</v>
      </c>
      <c r="F1664" s="11">
        <v>41641</v>
      </c>
      <c r="G1664" s="12">
        <v>4499</v>
      </c>
      <c r="H1664" s="5">
        <f t="shared" si="73"/>
        <v>0</v>
      </c>
      <c r="I1664" s="9"/>
    </row>
    <row r="1665" spans="1:9" x14ac:dyDescent="0.25">
      <c r="A1665" s="7">
        <v>41641</v>
      </c>
      <c r="B1665" s="8">
        <v>181</v>
      </c>
      <c r="C1665" s="8" t="s">
        <v>0</v>
      </c>
      <c r="D1665" s="9" t="s">
        <v>9</v>
      </c>
      <c r="E1665" s="10">
        <v>45496.5</v>
      </c>
      <c r="F1665" s="11">
        <v>41645</v>
      </c>
      <c r="G1665" s="12">
        <v>45496.5</v>
      </c>
      <c r="H1665" s="5">
        <f t="shared" si="73"/>
        <v>0</v>
      </c>
      <c r="I1665" s="9" t="s">
        <v>14</v>
      </c>
    </row>
    <row r="1666" spans="1:9" x14ac:dyDescent="0.25">
      <c r="A1666" s="19">
        <v>41642</v>
      </c>
      <c r="B1666" s="20">
        <v>257</v>
      </c>
      <c r="C1666" s="8" t="s">
        <v>0</v>
      </c>
      <c r="D1666" s="21" t="s">
        <v>9</v>
      </c>
      <c r="E1666" s="22">
        <v>28469</v>
      </c>
      <c r="F1666" s="23">
        <v>41645</v>
      </c>
      <c r="G1666" s="22">
        <v>28469</v>
      </c>
      <c r="H1666" s="24">
        <f t="shared" si="73"/>
        <v>0</v>
      </c>
      <c r="I1666" s="21" t="s">
        <v>30</v>
      </c>
    </row>
    <row r="1667" spans="1:9" x14ac:dyDescent="0.25">
      <c r="A1667" s="19">
        <v>41643</v>
      </c>
      <c r="B1667" s="20">
        <v>301</v>
      </c>
      <c r="C1667" s="20" t="s">
        <v>0</v>
      </c>
      <c r="D1667" s="21" t="s">
        <v>9</v>
      </c>
      <c r="E1667" s="22">
        <v>1124</v>
      </c>
      <c r="F1667" s="23">
        <v>41645</v>
      </c>
      <c r="G1667" s="22">
        <v>1124</v>
      </c>
      <c r="H1667" s="24">
        <f t="shared" si="73"/>
        <v>0</v>
      </c>
      <c r="I1667" s="22" t="s">
        <v>7</v>
      </c>
    </row>
    <row r="1668" spans="1:9" x14ac:dyDescent="0.25">
      <c r="A1668" s="19">
        <v>41643</v>
      </c>
      <c r="B1668" s="20">
        <v>349</v>
      </c>
      <c r="C1668" s="20" t="s">
        <v>0</v>
      </c>
      <c r="D1668" s="21" t="s">
        <v>9</v>
      </c>
      <c r="E1668" s="22">
        <v>27853</v>
      </c>
      <c r="F1668" s="23">
        <v>41645</v>
      </c>
      <c r="G1668" s="22">
        <v>27853</v>
      </c>
      <c r="H1668" s="24">
        <f t="shared" si="73"/>
        <v>0</v>
      </c>
      <c r="I1668" s="21" t="s">
        <v>7</v>
      </c>
    </row>
    <row r="1669" spans="1:9" x14ac:dyDescent="0.25">
      <c r="A1669" s="19">
        <v>41644</v>
      </c>
      <c r="B1669" s="20">
        <v>425</v>
      </c>
      <c r="C1669" s="20" t="s">
        <v>0</v>
      </c>
      <c r="D1669" s="21" t="s">
        <v>9</v>
      </c>
      <c r="E1669" s="22">
        <v>36948.5</v>
      </c>
      <c r="F1669" s="23">
        <v>41645</v>
      </c>
      <c r="G1669" s="22">
        <v>36948.5</v>
      </c>
      <c r="H1669" s="24">
        <f t="shared" si="73"/>
        <v>0</v>
      </c>
      <c r="I1669" s="21" t="s">
        <v>14</v>
      </c>
    </row>
    <row r="1670" spans="1:9" x14ac:dyDescent="0.25">
      <c r="A1670" s="19">
        <v>41645</v>
      </c>
      <c r="B1670" s="20">
        <v>456</v>
      </c>
      <c r="C1670" s="20" t="s">
        <v>0</v>
      </c>
      <c r="D1670" s="21" t="s">
        <v>9</v>
      </c>
      <c r="E1670" s="22">
        <v>45316.5</v>
      </c>
      <c r="F1670" s="23">
        <v>41645</v>
      </c>
      <c r="G1670" s="22">
        <v>45316.5</v>
      </c>
      <c r="H1670" s="24">
        <f t="shared" si="73"/>
        <v>0</v>
      </c>
      <c r="I1670" s="21" t="s">
        <v>14</v>
      </c>
    </row>
    <row r="1671" spans="1:9" x14ac:dyDescent="0.25">
      <c r="A1671" s="19">
        <v>41646</v>
      </c>
      <c r="B1671" s="20">
        <v>551</v>
      </c>
      <c r="C1671" s="20" t="s">
        <v>0</v>
      </c>
      <c r="D1671" s="21" t="s">
        <v>9</v>
      </c>
      <c r="E1671" s="22">
        <v>28329</v>
      </c>
      <c r="F1671" s="23">
        <v>41652</v>
      </c>
      <c r="G1671" s="22">
        <v>28329</v>
      </c>
      <c r="H1671" s="24">
        <f t="shared" si="73"/>
        <v>0</v>
      </c>
      <c r="I1671" s="21" t="s">
        <v>14</v>
      </c>
    </row>
    <row r="1672" spans="1:9" x14ac:dyDescent="0.25">
      <c r="A1672" s="19">
        <v>41647</v>
      </c>
      <c r="B1672" s="20">
        <v>585</v>
      </c>
      <c r="C1672" s="20" t="s">
        <v>0</v>
      </c>
      <c r="D1672" s="21" t="s">
        <v>9</v>
      </c>
      <c r="E1672" s="22">
        <v>491617</v>
      </c>
      <c r="F1672" s="32" t="s">
        <v>249</v>
      </c>
      <c r="G1672" s="22">
        <f>250000+241617</f>
        <v>491617</v>
      </c>
      <c r="H1672" s="24">
        <f t="shared" si="73"/>
        <v>0</v>
      </c>
      <c r="I1672" s="21"/>
    </row>
    <row r="1673" spans="1:9" x14ac:dyDescent="0.25">
      <c r="A1673" s="19">
        <v>41647</v>
      </c>
      <c r="B1673" s="20">
        <v>640</v>
      </c>
      <c r="C1673" s="20" t="s">
        <v>0</v>
      </c>
      <c r="D1673" s="21" t="s">
        <v>9</v>
      </c>
      <c r="E1673" s="22">
        <v>44943</v>
      </c>
      <c r="F1673" s="23">
        <v>41652</v>
      </c>
      <c r="G1673" s="22">
        <v>44943</v>
      </c>
      <c r="H1673" s="24">
        <f t="shared" si="73"/>
        <v>0</v>
      </c>
      <c r="I1673" s="21" t="s">
        <v>57</v>
      </c>
    </row>
    <row r="1674" spans="1:9" x14ac:dyDescent="0.25">
      <c r="A1674" s="19">
        <v>41648</v>
      </c>
      <c r="B1674" s="20">
        <v>723</v>
      </c>
      <c r="C1674" s="20" t="s">
        <v>0</v>
      </c>
      <c r="D1674" s="21" t="s">
        <v>9</v>
      </c>
      <c r="E1674" s="22">
        <v>20419.599999999999</v>
      </c>
      <c r="F1674" s="23">
        <v>41652</v>
      </c>
      <c r="G1674" s="22">
        <v>20419.599999999999</v>
      </c>
      <c r="H1674" s="24">
        <f t="shared" si="73"/>
        <v>0</v>
      </c>
      <c r="I1674" s="21"/>
    </row>
    <row r="1675" spans="1:9" x14ac:dyDescent="0.25">
      <c r="A1675" s="19">
        <v>41649</v>
      </c>
      <c r="B1675" s="20">
        <v>748</v>
      </c>
      <c r="C1675" s="20" t="s">
        <v>0</v>
      </c>
      <c r="D1675" s="21" t="s">
        <v>9</v>
      </c>
      <c r="E1675" s="22">
        <v>60250.5</v>
      </c>
      <c r="F1675" s="23">
        <v>41652</v>
      </c>
      <c r="G1675" s="22">
        <v>60250.5</v>
      </c>
      <c r="H1675" s="24">
        <f t="shared" si="73"/>
        <v>0</v>
      </c>
      <c r="I1675" s="21" t="s">
        <v>14</v>
      </c>
    </row>
    <row r="1676" spans="1:9" x14ac:dyDescent="0.25">
      <c r="A1676" s="19">
        <v>41650</v>
      </c>
      <c r="B1676" s="20">
        <v>861</v>
      </c>
      <c r="C1676" s="20" t="s">
        <v>0</v>
      </c>
      <c r="D1676" s="21" t="s">
        <v>9</v>
      </c>
      <c r="E1676" s="22">
        <v>23305</v>
      </c>
      <c r="F1676" s="11">
        <v>41654</v>
      </c>
      <c r="G1676" s="22">
        <v>23305</v>
      </c>
      <c r="H1676" s="24">
        <f t="shared" si="73"/>
        <v>0</v>
      </c>
      <c r="I1676" s="9" t="s">
        <v>14</v>
      </c>
    </row>
    <row r="1677" spans="1:9" x14ac:dyDescent="0.25">
      <c r="A1677" s="19">
        <v>41651</v>
      </c>
      <c r="B1677" s="20">
        <v>940</v>
      </c>
      <c r="C1677" s="20" t="s">
        <v>0</v>
      </c>
      <c r="D1677" s="21" t="s">
        <v>9</v>
      </c>
      <c r="E1677" s="22">
        <v>17641.5</v>
      </c>
      <c r="F1677" s="11">
        <v>41654</v>
      </c>
      <c r="G1677" s="22">
        <v>17641.5</v>
      </c>
      <c r="H1677" s="24">
        <f t="shared" si="73"/>
        <v>0</v>
      </c>
      <c r="I1677" s="9" t="s">
        <v>14</v>
      </c>
    </row>
    <row r="1678" spans="1:9" x14ac:dyDescent="0.25">
      <c r="A1678" s="19">
        <v>41652</v>
      </c>
      <c r="B1678" s="20">
        <v>985</v>
      </c>
      <c r="C1678" s="20" t="s">
        <v>0</v>
      </c>
      <c r="D1678" s="21" t="s">
        <v>9</v>
      </c>
      <c r="E1678" s="22">
        <v>476509.01</v>
      </c>
      <c r="F1678" s="23">
        <v>41657</v>
      </c>
      <c r="G1678" s="22">
        <v>476509.01</v>
      </c>
      <c r="H1678" s="24">
        <f t="shared" si="73"/>
        <v>0</v>
      </c>
      <c r="I1678" s="21"/>
    </row>
    <row r="1679" spans="1:9" x14ac:dyDescent="0.25">
      <c r="A1679" s="19">
        <v>41654</v>
      </c>
      <c r="B1679" s="20">
        <v>145</v>
      </c>
      <c r="C1679" s="20" t="s">
        <v>365</v>
      </c>
      <c r="D1679" s="21" t="s">
        <v>9</v>
      </c>
      <c r="E1679" s="22">
        <v>3813</v>
      </c>
      <c r="F1679" s="11">
        <v>41654</v>
      </c>
      <c r="G1679" s="22">
        <v>3813</v>
      </c>
      <c r="H1679" s="24">
        <f t="shared" si="73"/>
        <v>0</v>
      </c>
      <c r="I1679" s="9"/>
    </row>
    <row r="1680" spans="1:9" x14ac:dyDescent="0.25">
      <c r="A1680" s="19">
        <v>41655</v>
      </c>
      <c r="B1680" s="20">
        <v>234</v>
      </c>
      <c r="C1680" s="20" t="s">
        <v>365</v>
      </c>
      <c r="D1680" s="21" t="s">
        <v>9</v>
      </c>
      <c r="E1680" s="22">
        <v>8815</v>
      </c>
      <c r="F1680" s="11">
        <v>41668</v>
      </c>
      <c r="G1680" s="22">
        <v>8815</v>
      </c>
      <c r="H1680" s="24">
        <f t="shared" si="73"/>
        <v>0</v>
      </c>
      <c r="I1680" s="9" t="s">
        <v>14</v>
      </c>
    </row>
    <row r="1681" spans="1:9" x14ac:dyDescent="0.25">
      <c r="A1681" s="19">
        <v>41657</v>
      </c>
      <c r="B1681" s="20">
        <v>419</v>
      </c>
      <c r="C1681" s="20" t="s">
        <v>365</v>
      </c>
      <c r="D1681" s="21" t="s">
        <v>9</v>
      </c>
      <c r="E1681" s="22">
        <v>96650.95</v>
      </c>
      <c r="F1681" s="11">
        <v>41668</v>
      </c>
      <c r="G1681" s="22">
        <v>96650.95</v>
      </c>
      <c r="H1681" s="24">
        <f t="shared" si="73"/>
        <v>0</v>
      </c>
      <c r="I1681" s="9" t="s">
        <v>30</v>
      </c>
    </row>
    <row r="1682" spans="1:9" x14ac:dyDescent="0.25">
      <c r="A1682" s="19">
        <v>41657</v>
      </c>
      <c r="B1682" s="20">
        <v>444</v>
      </c>
      <c r="C1682" s="20" t="s">
        <v>365</v>
      </c>
      <c r="D1682" s="21" t="s">
        <v>9</v>
      </c>
      <c r="E1682" s="22">
        <v>241742.69</v>
      </c>
      <c r="F1682" s="11">
        <v>41668</v>
      </c>
      <c r="G1682" s="22">
        <v>241742.69</v>
      </c>
      <c r="H1682" s="24">
        <f t="shared" si="73"/>
        <v>0</v>
      </c>
      <c r="I1682" s="9"/>
    </row>
    <row r="1683" spans="1:9" x14ac:dyDescent="0.25">
      <c r="A1683" s="19">
        <v>41658</v>
      </c>
      <c r="B1683" s="20">
        <v>467</v>
      </c>
      <c r="C1683" s="20" t="s">
        <v>365</v>
      </c>
      <c r="D1683" s="21" t="s">
        <v>9</v>
      </c>
      <c r="E1683" s="22">
        <v>2566</v>
      </c>
      <c r="F1683" s="11">
        <v>41668</v>
      </c>
      <c r="G1683" s="22">
        <v>2566</v>
      </c>
      <c r="H1683" s="24">
        <f t="shared" si="73"/>
        <v>0</v>
      </c>
      <c r="I1683" s="9"/>
    </row>
    <row r="1684" spans="1:9" x14ac:dyDescent="0.25">
      <c r="A1684" s="19">
        <v>41659</v>
      </c>
      <c r="B1684" s="20">
        <v>538</v>
      </c>
      <c r="C1684" s="20" t="s">
        <v>365</v>
      </c>
      <c r="D1684" s="21" t="s">
        <v>9</v>
      </c>
      <c r="E1684" s="22">
        <v>3433</v>
      </c>
      <c r="F1684" s="11">
        <v>41668</v>
      </c>
      <c r="G1684" s="22">
        <v>3433</v>
      </c>
      <c r="H1684" s="24">
        <f t="shared" si="73"/>
        <v>0</v>
      </c>
      <c r="I1684" s="9" t="s">
        <v>14</v>
      </c>
    </row>
    <row r="1685" spans="1:9" x14ac:dyDescent="0.25">
      <c r="A1685" s="19">
        <v>41661</v>
      </c>
      <c r="B1685" s="20">
        <v>700</v>
      </c>
      <c r="C1685" s="20" t="s">
        <v>365</v>
      </c>
      <c r="D1685" s="21" t="s">
        <v>9</v>
      </c>
      <c r="E1685" s="22">
        <v>52385</v>
      </c>
      <c r="F1685" s="23">
        <v>41668</v>
      </c>
      <c r="G1685" s="22">
        <v>52385</v>
      </c>
      <c r="H1685" s="24">
        <f t="shared" si="73"/>
        <v>0</v>
      </c>
      <c r="I1685" s="21" t="s">
        <v>146</v>
      </c>
    </row>
    <row r="1686" spans="1:9" x14ac:dyDescent="0.25">
      <c r="A1686" s="19">
        <v>41664</v>
      </c>
      <c r="B1686" s="20">
        <v>915</v>
      </c>
      <c r="C1686" s="20" t="s">
        <v>365</v>
      </c>
      <c r="D1686" s="21" t="s">
        <v>9</v>
      </c>
      <c r="E1686" s="22">
        <v>230</v>
      </c>
      <c r="F1686" s="11">
        <v>41664</v>
      </c>
      <c r="G1686" s="22">
        <v>230</v>
      </c>
      <c r="H1686" s="24">
        <f t="shared" si="73"/>
        <v>0</v>
      </c>
      <c r="I1686" s="9" t="s">
        <v>14</v>
      </c>
    </row>
    <row r="1687" spans="1:9" x14ac:dyDescent="0.25">
      <c r="A1687" s="19">
        <v>41664</v>
      </c>
      <c r="B1687" s="20">
        <v>949</v>
      </c>
      <c r="C1687" s="20" t="s">
        <v>365</v>
      </c>
      <c r="D1687" s="21" t="s">
        <v>9</v>
      </c>
      <c r="E1687" s="22">
        <v>4530</v>
      </c>
      <c r="F1687" s="11">
        <v>41668</v>
      </c>
      <c r="G1687" s="22">
        <v>4530</v>
      </c>
      <c r="H1687" s="24">
        <f t="shared" si="73"/>
        <v>0</v>
      </c>
      <c r="I1687" s="9" t="s">
        <v>14</v>
      </c>
    </row>
    <row r="1688" spans="1:9" x14ac:dyDescent="0.25">
      <c r="A1688" s="19">
        <v>41664</v>
      </c>
      <c r="B1688" s="20">
        <v>996</v>
      </c>
      <c r="C1688" s="20" t="s">
        <v>365</v>
      </c>
      <c r="D1688" s="21" t="s">
        <v>9</v>
      </c>
      <c r="E1688" s="22">
        <v>5533</v>
      </c>
      <c r="F1688" s="11">
        <v>41668</v>
      </c>
      <c r="G1688" s="22">
        <v>5533</v>
      </c>
      <c r="H1688" s="24">
        <f t="shared" si="73"/>
        <v>0</v>
      </c>
      <c r="I1688" s="9" t="s">
        <v>38</v>
      </c>
    </row>
    <row r="1689" spans="1:9" x14ac:dyDescent="0.25">
      <c r="A1689" s="19">
        <v>41666</v>
      </c>
      <c r="B1689" s="20">
        <v>89</v>
      </c>
      <c r="C1689" s="20" t="s">
        <v>563</v>
      </c>
      <c r="D1689" s="21" t="s">
        <v>9</v>
      </c>
      <c r="E1689" s="22">
        <v>4470.5</v>
      </c>
      <c r="F1689" s="11">
        <v>41668</v>
      </c>
      <c r="G1689" s="22">
        <v>4470.5</v>
      </c>
      <c r="H1689" s="24">
        <f t="shared" si="73"/>
        <v>0</v>
      </c>
      <c r="I1689" s="9" t="s">
        <v>14</v>
      </c>
    </row>
    <row r="1690" spans="1:9" x14ac:dyDescent="0.25">
      <c r="A1690" s="19">
        <v>41667</v>
      </c>
      <c r="B1690" s="20">
        <v>192</v>
      </c>
      <c r="C1690" s="20" t="s">
        <v>563</v>
      </c>
      <c r="D1690" s="21" t="s">
        <v>9</v>
      </c>
      <c r="E1690" s="22">
        <v>565.5</v>
      </c>
      <c r="F1690" s="16">
        <v>41675</v>
      </c>
      <c r="G1690" s="28">
        <v>565.5</v>
      </c>
      <c r="H1690" s="24">
        <f t="shared" si="73"/>
        <v>0</v>
      </c>
      <c r="I1690" s="9" t="s">
        <v>57</v>
      </c>
    </row>
    <row r="1691" spans="1:9" x14ac:dyDescent="0.25">
      <c r="A1691" s="19">
        <v>41668</v>
      </c>
      <c r="B1691" s="20">
        <v>241</v>
      </c>
      <c r="C1691" s="20" t="s">
        <v>563</v>
      </c>
      <c r="D1691" s="21" t="s">
        <v>9</v>
      </c>
      <c r="E1691" s="22">
        <v>19051</v>
      </c>
      <c r="F1691" s="11">
        <v>41668</v>
      </c>
      <c r="G1691" s="22">
        <v>19051</v>
      </c>
      <c r="H1691" s="24">
        <f t="shared" si="73"/>
        <v>0</v>
      </c>
      <c r="I1691" s="9" t="s">
        <v>14</v>
      </c>
    </row>
    <row r="1692" spans="1:9" x14ac:dyDescent="0.25">
      <c r="A1692" s="19">
        <v>41669</v>
      </c>
      <c r="B1692" s="20">
        <v>282</v>
      </c>
      <c r="C1692" s="20" t="s">
        <v>563</v>
      </c>
      <c r="D1692" s="21" t="s">
        <v>9</v>
      </c>
      <c r="E1692" s="22">
        <v>194969.26</v>
      </c>
      <c r="F1692" s="16">
        <v>41675</v>
      </c>
      <c r="G1692" s="28">
        <v>194969.26</v>
      </c>
      <c r="H1692" s="24">
        <f t="shared" si="73"/>
        <v>0</v>
      </c>
      <c r="I1692" s="9" t="s">
        <v>146</v>
      </c>
    </row>
    <row r="1693" spans="1:9" x14ac:dyDescent="0.25">
      <c r="A1693" s="19">
        <v>41670</v>
      </c>
      <c r="B1693" s="20">
        <v>366</v>
      </c>
      <c r="C1693" s="20" t="s">
        <v>563</v>
      </c>
      <c r="D1693" s="21" t="s">
        <v>9</v>
      </c>
      <c r="E1693" s="22">
        <v>49420.5</v>
      </c>
      <c r="F1693" s="16">
        <v>41675</v>
      </c>
      <c r="G1693" s="28">
        <v>49420.5</v>
      </c>
      <c r="H1693" s="24">
        <f t="shared" si="73"/>
        <v>0</v>
      </c>
      <c r="I1693" s="9" t="s">
        <v>30</v>
      </c>
    </row>
    <row r="1694" spans="1:9" ht="15.75" x14ac:dyDescent="0.25">
      <c r="A1694" s="19"/>
      <c r="B1694" s="20"/>
      <c r="C1694" s="20"/>
      <c r="D1694" s="21"/>
      <c r="E1694" s="22"/>
      <c r="F1694" s="103" t="s">
        <v>645</v>
      </c>
      <c r="G1694" s="104">
        <f>SUM(G1663:G1693)</f>
        <v>2050651.5099999998</v>
      </c>
      <c r="H1694" s="24"/>
      <c r="I1694" s="9"/>
    </row>
    <row r="1695" spans="1:9" x14ac:dyDescent="0.25">
      <c r="A1695" s="19"/>
      <c r="B1695" s="20"/>
      <c r="C1695" s="20"/>
      <c r="D1695" s="21"/>
      <c r="E1695" s="22"/>
      <c r="F1695" s="16"/>
      <c r="G1695" s="28"/>
      <c r="H1695" s="24"/>
      <c r="I1695" s="9"/>
    </row>
    <row r="1696" spans="1:9" x14ac:dyDescent="0.25">
      <c r="A1696" s="7">
        <v>41641</v>
      </c>
      <c r="B1696" s="8">
        <v>154</v>
      </c>
      <c r="C1696" s="8" t="s">
        <v>0</v>
      </c>
      <c r="D1696" s="9" t="s">
        <v>27</v>
      </c>
      <c r="E1696" s="10">
        <v>2645.5</v>
      </c>
      <c r="F1696" s="11">
        <v>41641</v>
      </c>
      <c r="G1696" s="12">
        <v>2645.5</v>
      </c>
      <c r="H1696" s="5">
        <f t="shared" ref="H1696:H1717" si="74">E1696-G1696</f>
        <v>0</v>
      </c>
      <c r="I1696" s="9" t="s">
        <v>23</v>
      </c>
    </row>
    <row r="1697" spans="1:9" x14ac:dyDescent="0.25">
      <c r="A1697" s="19">
        <v>41646</v>
      </c>
      <c r="B1697" s="20">
        <v>542</v>
      </c>
      <c r="C1697" s="20" t="s">
        <v>0</v>
      </c>
      <c r="D1697" s="21" t="s">
        <v>27</v>
      </c>
      <c r="E1697" s="22">
        <v>3466</v>
      </c>
      <c r="F1697" s="23">
        <v>41646</v>
      </c>
      <c r="G1697" s="22">
        <v>3466</v>
      </c>
      <c r="H1697" s="24">
        <f t="shared" si="74"/>
        <v>0</v>
      </c>
      <c r="I1697" s="21" t="s">
        <v>23</v>
      </c>
    </row>
    <row r="1698" spans="1:9" x14ac:dyDescent="0.25">
      <c r="A1698" s="19">
        <v>41647</v>
      </c>
      <c r="B1698" s="20">
        <v>622</v>
      </c>
      <c r="C1698" s="20" t="s">
        <v>0</v>
      </c>
      <c r="D1698" s="21" t="s">
        <v>27</v>
      </c>
      <c r="E1698" s="22">
        <v>2594</v>
      </c>
      <c r="F1698" s="23">
        <v>41648</v>
      </c>
      <c r="G1698" s="22">
        <v>2594</v>
      </c>
      <c r="H1698" s="24">
        <f t="shared" si="74"/>
        <v>0</v>
      </c>
      <c r="I1698" s="21" t="s">
        <v>23</v>
      </c>
    </row>
    <row r="1699" spans="1:9" x14ac:dyDescent="0.25">
      <c r="A1699" s="19">
        <v>41649</v>
      </c>
      <c r="B1699" s="20">
        <v>750</v>
      </c>
      <c r="C1699" s="20" t="s">
        <v>0</v>
      </c>
      <c r="D1699" s="21" t="s">
        <v>27</v>
      </c>
      <c r="E1699" s="22">
        <v>2636</v>
      </c>
      <c r="F1699" s="23">
        <v>41649</v>
      </c>
      <c r="G1699" s="22">
        <v>2636</v>
      </c>
      <c r="H1699" s="24">
        <f t="shared" si="74"/>
        <v>0</v>
      </c>
      <c r="I1699" s="21" t="s">
        <v>23</v>
      </c>
    </row>
    <row r="1700" spans="1:9" x14ac:dyDescent="0.25">
      <c r="A1700" s="19">
        <v>41650</v>
      </c>
      <c r="B1700" s="20">
        <v>860</v>
      </c>
      <c r="C1700" s="20" t="s">
        <v>0</v>
      </c>
      <c r="D1700" s="21" t="s">
        <v>27</v>
      </c>
      <c r="E1700" s="22">
        <v>4142</v>
      </c>
      <c r="F1700" s="55">
        <v>41650</v>
      </c>
      <c r="G1700" s="22">
        <v>4142</v>
      </c>
      <c r="H1700" s="24">
        <f t="shared" si="74"/>
        <v>0</v>
      </c>
      <c r="I1700" s="9" t="s">
        <v>23</v>
      </c>
    </row>
    <row r="1701" spans="1:9" x14ac:dyDescent="0.25">
      <c r="A1701" s="19">
        <v>41652</v>
      </c>
      <c r="B1701" s="20">
        <v>977</v>
      </c>
      <c r="C1701" s="20" t="s">
        <v>0</v>
      </c>
      <c r="D1701" s="21" t="s">
        <v>27</v>
      </c>
      <c r="E1701" s="22">
        <v>2454</v>
      </c>
      <c r="F1701" s="23">
        <v>41652</v>
      </c>
      <c r="G1701" s="22">
        <v>2454</v>
      </c>
      <c r="H1701" s="24">
        <f t="shared" si="74"/>
        <v>0</v>
      </c>
      <c r="I1701" s="21" t="s">
        <v>23</v>
      </c>
    </row>
    <row r="1702" spans="1:9" x14ac:dyDescent="0.25">
      <c r="A1702" s="19">
        <v>41653</v>
      </c>
      <c r="B1702" s="20">
        <v>83</v>
      </c>
      <c r="C1702" s="20" t="s">
        <v>365</v>
      </c>
      <c r="D1702" s="21" t="s">
        <v>27</v>
      </c>
      <c r="E1702" s="22">
        <v>1908</v>
      </c>
      <c r="F1702" s="23">
        <v>14</v>
      </c>
      <c r="G1702" s="22">
        <v>1908</v>
      </c>
      <c r="H1702" s="24">
        <f t="shared" si="74"/>
        <v>0</v>
      </c>
      <c r="I1702" s="21" t="s">
        <v>23</v>
      </c>
    </row>
    <row r="1703" spans="1:9" x14ac:dyDescent="0.25">
      <c r="A1703" s="19">
        <v>41654</v>
      </c>
      <c r="B1703" s="20">
        <v>137</v>
      </c>
      <c r="C1703" s="20" t="s">
        <v>365</v>
      </c>
      <c r="D1703" s="21" t="s">
        <v>27</v>
      </c>
      <c r="E1703" s="22">
        <v>1964</v>
      </c>
      <c r="F1703" s="11">
        <v>41654</v>
      </c>
      <c r="G1703" s="22">
        <v>1964</v>
      </c>
      <c r="H1703" s="24">
        <f t="shared" si="74"/>
        <v>0</v>
      </c>
      <c r="I1703" s="9" t="s">
        <v>23</v>
      </c>
    </row>
    <row r="1704" spans="1:9" x14ac:dyDescent="0.25">
      <c r="A1704" s="19">
        <v>41655</v>
      </c>
      <c r="B1704" s="20">
        <v>200</v>
      </c>
      <c r="C1704" s="20" t="s">
        <v>365</v>
      </c>
      <c r="D1704" s="21" t="s">
        <v>27</v>
      </c>
      <c r="E1704" s="22">
        <v>2546</v>
      </c>
      <c r="F1704" s="11">
        <v>41655</v>
      </c>
      <c r="G1704" s="22">
        <v>2546</v>
      </c>
      <c r="H1704" s="24">
        <f t="shared" si="74"/>
        <v>0</v>
      </c>
      <c r="I1704" s="9" t="s">
        <v>23</v>
      </c>
    </row>
    <row r="1705" spans="1:9" x14ac:dyDescent="0.25">
      <c r="A1705" s="19">
        <v>41657</v>
      </c>
      <c r="B1705" s="20">
        <v>401</v>
      </c>
      <c r="C1705" s="20" t="s">
        <v>365</v>
      </c>
      <c r="D1705" s="21" t="s">
        <v>27</v>
      </c>
      <c r="E1705" s="22">
        <v>4036</v>
      </c>
      <c r="F1705" s="15" t="s">
        <v>457</v>
      </c>
      <c r="G1705" s="22">
        <f>2000+2036</f>
        <v>4036</v>
      </c>
      <c r="H1705" s="24">
        <f t="shared" si="74"/>
        <v>0</v>
      </c>
      <c r="I1705" s="9" t="s">
        <v>23</v>
      </c>
    </row>
    <row r="1706" spans="1:9" x14ac:dyDescent="0.25">
      <c r="A1706" s="19">
        <v>41659</v>
      </c>
      <c r="B1706" s="20">
        <v>498</v>
      </c>
      <c r="C1706" s="20" t="s">
        <v>365</v>
      </c>
      <c r="D1706" s="21" t="s">
        <v>27</v>
      </c>
      <c r="E1706" s="22">
        <v>2116</v>
      </c>
      <c r="F1706" s="11">
        <v>41660</v>
      </c>
      <c r="G1706" s="22">
        <v>2116</v>
      </c>
      <c r="H1706" s="24">
        <f t="shared" si="74"/>
        <v>0</v>
      </c>
      <c r="I1706" s="9" t="s">
        <v>23</v>
      </c>
    </row>
    <row r="1707" spans="1:9" x14ac:dyDescent="0.25">
      <c r="A1707" s="19">
        <v>41660</v>
      </c>
      <c r="B1707" s="20">
        <v>613</v>
      </c>
      <c r="C1707" s="20" t="s">
        <v>365</v>
      </c>
      <c r="D1707" s="21" t="s">
        <v>27</v>
      </c>
      <c r="E1707" s="22">
        <v>2062</v>
      </c>
      <c r="F1707" s="11">
        <v>41660</v>
      </c>
      <c r="G1707" s="22">
        <v>2062</v>
      </c>
      <c r="H1707" s="24">
        <f t="shared" si="74"/>
        <v>0</v>
      </c>
      <c r="I1707" s="9" t="s">
        <v>23</v>
      </c>
    </row>
    <row r="1708" spans="1:9" x14ac:dyDescent="0.25">
      <c r="A1708" s="19">
        <v>41661</v>
      </c>
      <c r="B1708" s="20">
        <v>674</v>
      </c>
      <c r="C1708" s="20" t="s">
        <v>365</v>
      </c>
      <c r="D1708" s="21" t="s">
        <v>27</v>
      </c>
      <c r="E1708" s="22">
        <v>2184</v>
      </c>
      <c r="F1708" s="23">
        <v>41661</v>
      </c>
      <c r="G1708" s="22">
        <v>2184</v>
      </c>
      <c r="H1708" s="24">
        <f t="shared" si="74"/>
        <v>0</v>
      </c>
      <c r="I1708" s="21" t="s">
        <v>23</v>
      </c>
    </row>
    <row r="1709" spans="1:9" x14ac:dyDescent="0.25">
      <c r="A1709" s="19">
        <v>41662</v>
      </c>
      <c r="B1709" s="20">
        <v>746</v>
      </c>
      <c r="C1709" s="20" t="s">
        <v>365</v>
      </c>
      <c r="D1709" s="21" t="s">
        <v>27</v>
      </c>
      <c r="E1709" s="22">
        <v>3409.5</v>
      </c>
      <c r="F1709" s="37">
        <v>41662</v>
      </c>
      <c r="G1709" s="22">
        <v>3409.5</v>
      </c>
      <c r="H1709" s="24">
        <f t="shared" si="74"/>
        <v>0</v>
      </c>
      <c r="I1709" s="35" t="s">
        <v>23</v>
      </c>
    </row>
    <row r="1710" spans="1:9" x14ac:dyDescent="0.25">
      <c r="A1710" s="19">
        <v>41663</v>
      </c>
      <c r="B1710" s="20">
        <v>870</v>
      </c>
      <c r="C1710" s="20" t="s">
        <v>365</v>
      </c>
      <c r="D1710" s="21" t="s">
        <v>27</v>
      </c>
      <c r="E1710" s="22">
        <v>3389</v>
      </c>
      <c r="F1710" s="11">
        <v>41664</v>
      </c>
      <c r="G1710" s="22">
        <v>3389</v>
      </c>
      <c r="H1710" s="24">
        <f t="shared" si="74"/>
        <v>0</v>
      </c>
      <c r="I1710" s="9" t="s">
        <v>23</v>
      </c>
    </row>
    <row r="1711" spans="1:9" x14ac:dyDescent="0.25">
      <c r="A1711" s="19">
        <v>41664</v>
      </c>
      <c r="B1711" s="20">
        <v>944</v>
      </c>
      <c r="C1711" s="20" t="s">
        <v>365</v>
      </c>
      <c r="D1711" s="21" t="s">
        <v>27</v>
      </c>
      <c r="E1711" s="22">
        <v>3636</v>
      </c>
      <c r="F1711" s="11">
        <v>41664</v>
      </c>
      <c r="G1711" s="22">
        <v>3636</v>
      </c>
      <c r="H1711" s="24">
        <f t="shared" si="74"/>
        <v>0</v>
      </c>
      <c r="I1711" s="9" t="s">
        <v>23</v>
      </c>
    </row>
    <row r="1712" spans="1:9" x14ac:dyDescent="0.25">
      <c r="A1712" s="19">
        <v>41665</v>
      </c>
      <c r="B1712" s="20">
        <v>26</v>
      </c>
      <c r="C1712" s="20" t="s">
        <v>563</v>
      </c>
      <c r="D1712" s="21" t="s">
        <v>27</v>
      </c>
      <c r="E1712" s="22">
        <v>2320</v>
      </c>
      <c r="F1712" s="11">
        <v>41667</v>
      </c>
      <c r="G1712" s="22">
        <v>2320</v>
      </c>
      <c r="H1712" s="24">
        <f t="shared" si="74"/>
        <v>0</v>
      </c>
      <c r="I1712" s="9" t="s">
        <v>4</v>
      </c>
    </row>
    <row r="1713" spans="1:9" x14ac:dyDescent="0.25">
      <c r="A1713" s="19">
        <v>41666</v>
      </c>
      <c r="B1713" s="20">
        <v>54</v>
      </c>
      <c r="C1713" s="20" t="s">
        <v>563</v>
      </c>
      <c r="D1713" s="21" t="s">
        <v>27</v>
      </c>
      <c r="E1713" s="22">
        <v>1152</v>
      </c>
      <c r="F1713" s="11">
        <v>41666</v>
      </c>
      <c r="G1713" s="22">
        <v>1152</v>
      </c>
      <c r="H1713" s="24">
        <f t="shared" si="74"/>
        <v>0</v>
      </c>
      <c r="I1713" s="9" t="s">
        <v>23</v>
      </c>
    </row>
    <row r="1714" spans="1:9" x14ac:dyDescent="0.25">
      <c r="A1714" s="19">
        <v>41666</v>
      </c>
      <c r="B1714" s="20">
        <v>55</v>
      </c>
      <c r="C1714" s="20" t="s">
        <v>563</v>
      </c>
      <c r="D1714" s="21" t="s">
        <v>27</v>
      </c>
      <c r="E1714" s="22">
        <v>2212</v>
      </c>
      <c r="F1714" s="11">
        <v>41667</v>
      </c>
      <c r="G1714" s="22">
        <v>2212</v>
      </c>
      <c r="H1714" s="24">
        <f t="shared" si="74"/>
        <v>0</v>
      </c>
      <c r="I1714" s="9" t="s">
        <v>23</v>
      </c>
    </row>
    <row r="1715" spans="1:9" x14ac:dyDescent="0.25">
      <c r="A1715" s="19">
        <v>41667</v>
      </c>
      <c r="B1715" s="20">
        <v>158</v>
      </c>
      <c r="C1715" s="20" t="s">
        <v>563</v>
      </c>
      <c r="D1715" s="21" t="s">
        <v>27</v>
      </c>
      <c r="E1715" s="22">
        <v>2178</v>
      </c>
      <c r="F1715" s="11">
        <v>41669</v>
      </c>
      <c r="G1715" s="22">
        <v>2178</v>
      </c>
      <c r="H1715" s="24">
        <f t="shared" si="74"/>
        <v>0</v>
      </c>
      <c r="I1715" s="9"/>
    </row>
    <row r="1716" spans="1:9" x14ac:dyDescent="0.25">
      <c r="A1716" s="19">
        <v>41669</v>
      </c>
      <c r="B1716" s="20">
        <v>295</v>
      </c>
      <c r="C1716" s="20" t="s">
        <v>563</v>
      </c>
      <c r="D1716" s="21" t="s">
        <v>27</v>
      </c>
      <c r="E1716" s="22">
        <v>1860</v>
      </c>
      <c r="F1716" s="11">
        <v>41670</v>
      </c>
      <c r="G1716" s="22">
        <v>1860</v>
      </c>
      <c r="H1716" s="24">
        <f t="shared" si="74"/>
        <v>0</v>
      </c>
      <c r="I1716" s="9" t="s">
        <v>23</v>
      </c>
    </row>
    <row r="1717" spans="1:9" x14ac:dyDescent="0.25">
      <c r="A1717" s="19">
        <v>41670</v>
      </c>
      <c r="B1717" s="20">
        <v>388</v>
      </c>
      <c r="C1717" s="20" t="s">
        <v>563</v>
      </c>
      <c r="D1717" s="21" t="s">
        <v>27</v>
      </c>
      <c r="E1717" s="22">
        <v>2504</v>
      </c>
      <c r="F1717" s="11">
        <v>41670</v>
      </c>
      <c r="G1717" s="22">
        <v>2504</v>
      </c>
      <c r="H1717" s="24">
        <f t="shared" si="74"/>
        <v>0</v>
      </c>
      <c r="I1717" s="9" t="s">
        <v>23</v>
      </c>
    </row>
    <row r="1718" spans="1:9" ht="15.75" x14ac:dyDescent="0.25">
      <c r="A1718" s="19"/>
      <c r="B1718" s="20"/>
      <c r="C1718" s="20"/>
      <c r="D1718" s="21"/>
      <c r="E1718" s="22"/>
      <c r="F1718" s="103" t="s">
        <v>645</v>
      </c>
      <c r="G1718" s="104">
        <f>SUM(G1696:G1717)</f>
        <v>57414</v>
      </c>
      <c r="H1718" s="24"/>
      <c r="I1718" s="9"/>
    </row>
    <row r="1719" spans="1:9" x14ac:dyDescent="0.25">
      <c r="A1719" s="19"/>
      <c r="B1719" s="20"/>
      <c r="C1719" s="20"/>
      <c r="D1719" s="21"/>
      <c r="E1719" s="22"/>
      <c r="F1719" s="11"/>
      <c r="G1719" s="22"/>
      <c r="H1719" s="24"/>
      <c r="I1719" s="9"/>
    </row>
    <row r="1720" spans="1:9" x14ac:dyDescent="0.25">
      <c r="A1720" s="19">
        <v>41647</v>
      </c>
      <c r="B1720" s="20">
        <v>651</v>
      </c>
      <c r="C1720" s="20" t="s">
        <v>0</v>
      </c>
      <c r="D1720" s="21" t="s">
        <v>271</v>
      </c>
      <c r="E1720" s="22">
        <v>4478</v>
      </c>
      <c r="F1720" s="23">
        <v>41647</v>
      </c>
      <c r="G1720" s="22">
        <v>4478</v>
      </c>
      <c r="H1720" s="24">
        <f>E1720-G1720</f>
        <v>0</v>
      </c>
      <c r="I1720" s="21"/>
    </row>
    <row r="1721" spans="1:9" x14ac:dyDescent="0.25">
      <c r="A1721" s="19">
        <v>41661</v>
      </c>
      <c r="B1721" s="20">
        <v>708</v>
      </c>
      <c r="C1721" s="20" t="s">
        <v>365</v>
      </c>
      <c r="D1721" s="21" t="s">
        <v>271</v>
      </c>
      <c r="E1721" s="22">
        <v>4785</v>
      </c>
      <c r="F1721" s="23">
        <v>41661</v>
      </c>
      <c r="G1721" s="22">
        <v>4785</v>
      </c>
      <c r="H1721" s="24">
        <f>E1721-G1721</f>
        <v>0</v>
      </c>
      <c r="I1721" s="21"/>
    </row>
    <row r="1722" spans="1:9" x14ac:dyDescent="0.25">
      <c r="A1722" s="7">
        <v>41641</v>
      </c>
      <c r="B1722" s="8">
        <v>194</v>
      </c>
      <c r="C1722" s="8" t="s">
        <v>0</v>
      </c>
      <c r="D1722" s="9" t="s">
        <v>65</v>
      </c>
      <c r="E1722" s="10">
        <v>5100</v>
      </c>
      <c r="F1722" s="11">
        <v>41641</v>
      </c>
      <c r="G1722" s="12">
        <v>5100</v>
      </c>
      <c r="H1722" s="5">
        <f>E1722-G1722</f>
        <v>0</v>
      </c>
      <c r="I1722" s="9"/>
    </row>
    <row r="1723" spans="1:9" ht="15.75" x14ac:dyDescent="0.25">
      <c r="A1723" s="7"/>
      <c r="B1723" s="8"/>
      <c r="C1723" s="8"/>
      <c r="D1723" s="9"/>
      <c r="E1723" s="10"/>
      <c r="F1723" s="103" t="s">
        <v>645</v>
      </c>
      <c r="G1723" s="113">
        <f>SUM(G1720:G1722)</f>
        <v>14363</v>
      </c>
      <c r="H1723" s="5"/>
      <c r="I1723" s="9"/>
    </row>
    <row r="1724" spans="1:9" x14ac:dyDescent="0.25">
      <c r="A1724" s="7"/>
      <c r="B1724" s="8"/>
      <c r="C1724" s="8"/>
      <c r="D1724" s="9"/>
      <c r="E1724" s="10"/>
      <c r="F1724" s="11"/>
      <c r="G1724" s="12"/>
      <c r="H1724" s="5"/>
      <c r="I1724" s="9"/>
    </row>
    <row r="1725" spans="1:9" x14ac:dyDescent="0.25">
      <c r="A1725" s="19">
        <v>41649</v>
      </c>
      <c r="B1725" s="20">
        <v>756</v>
      </c>
      <c r="C1725" s="20" t="s">
        <v>0</v>
      </c>
      <c r="D1725" s="21" t="s">
        <v>307</v>
      </c>
      <c r="E1725" s="22">
        <v>548</v>
      </c>
      <c r="F1725" s="23">
        <v>41649</v>
      </c>
      <c r="G1725" s="22">
        <v>548</v>
      </c>
      <c r="H1725" s="24">
        <f t="shared" ref="H1725:H1736" si="75">E1725-G1725</f>
        <v>0</v>
      </c>
      <c r="I1725" s="21" t="s">
        <v>23</v>
      </c>
    </row>
    <row r="1726" spans="1:9" x14ac:dyDescent="0.25">
      <c r="A1726" s="19">
        <v>41652</v>
      </c>
      <c r="B1726" s="20">
        <v>974</v>
      </c>
      <c r="C1726" s="20" t="s">
        <v>0</v>
      </c>
      <c r="D1726" s="21" t="s">
        <v>307</v>
      </c>
      <c r="E1726" s="22">
        <v>444</v>
      </c>
      <c r="F1726" s="23">
        <v>41652</v>
      </c>
      <c r="G1726" s="22">
        <v>444</v>
      </c>
      <c r="H1726" s="24">
        <f t="shared" si="75"/>
        <v>0</v>
      </c>
      <c r="I1726" s="21" t="s">
        <v>23</v>
      </c>
    </row>
    <row r="1727" spans="1:9" x14ac:dyDescent="0.25">
      <c r="A1727" s="19">
        <v>41654</v>
      </c>
      <c r="B1727" s="20">
        <v>133</v>
      </c>
      <c r="C1727" s="20" t="s">
        <v>365</v>
      </c>
      <c r="D1727" s="21" t="s">
        <v>307</v>
      </c>
      <c r="E1727" s="22">
        <v>568</v>
      </c>
      <c r="F1727" s="11">
        <v>41654</v>
      </c>
      <c r="G1727" s="22">
        <v>568</v>
      </c>
      <c r="H1727" s="24">
        <f t="shared" si="75"/>
        <v>0</v>
      </c>
      <c r="I1727" s="9" t="s">
        <v>23</v>
      </c>
    </row>
    <row r="1728" spans="1:9" x14ac:dyDescent="0.25">
      <c r="A1728" s="19">
        <v>41656</v>
      </c>
      <c r="B1728" s="20">
        <v>295</v>
      </c>
      <c r="C1728" s="20" t="s">
        <v>365</v>
      </c>
      <c r="D1728" s="21" t="s">
        <v>307</v>
      </c>
      <c r="E1728" s="22">
        <v>585</v>
      </c>
      <c r="F1728" s="11">
        <v>41656</v>
      </c>
      <c r="G1728" s="22">
        <v>585</v>
      </c>
      <c r="H1728" s="24">
        <f t="shared" si="75"/>
        <v>0</v>
      </c>
      <c r="I1728" s="9" t="s">
        <v>23</v>
      </c>
    </row>
    <row r="1729" spans="1:9" x14ac:dyDescent="0.25">
      <c r="A1729" s="19">
        <v>41659</v>
      </c>
      <c r="B1729" s="20">
        <v>497</v>
      </c>
      <c r="C1729" s="20" t="s">
        <v>365</v>
      </c>
      <c r="D1729" s="21" t="s">
        <v>307</v>
      </c>
      <c r="E1729" s="22">
        <v>510</v>
      </c>
      <c r="F1729" s="11">
        <v>41660</v>
      </c>
      <c r="G1729" s="22">
        <v>510</v>
      </c>
      <c r="H1729" s="24">
        <f t="shared" si="75"/>
        <v>0</v>
      </c>
      <c r="I1729" s="9" t="s">
        <v>23</v>
      </c>
    </row>
    <row r="1730" spans="1:9" x14ac:dyDescent="0.25">
      <c r="A1730" s="19">
        <v>41663</v>
      </c>
      <c r="B1730" s="20">
        <v>858</v>
      </c>
      <c r="C1730" s="20" t="s">
        <v>365</v>
      </c>
      <c r="D1730" s="21" t="s">
        <v>307</v>
      </c>
      <c r="E1730" s="22">
        <v>446</v>
      </c>
      <c r="F1730" s="11">
        <v>41664</v>
      </c>
      <c r="G1730" s="22">
        <v>446</v>
      </c>
      <c r="H1730" s="24">
        <f t="shared" si="75"/>
        <v>0</v>
      </c>
      <c r="I1730" s="9" t="s">
        <v>23</v>
      </c>
    </row>
    <row r="1731" spans="1:9" x14ac:dyDescent="0.25">
      <c r="A1731" s="19">
        <v>41665</v>
      </c>
      <c r="B1731" s="20">
        <v>28</v>
      </c>
      <c r="C1731" s="20" t="s">
        <v>563</v>
      </c>
      <c r="D1731" s="21" t="s">
        <v>307</v>
      </c>
      <c r="E1731" s="22">
        <v>590</v>
      </c>
      <c r="F1731" s="11">
        <v>41667</v>
      </c>
      <c r="G1731" s="22">
        <v>590</v>
      </c>
      <c r="H1731" s="24">
        <f t="shared" si="75"/>
        <v>0</v>
      </c>
      <c r="I1731" s="9" t="s">
        <v>4</v>
      </c>
    </row>
    <row r="1732" spans="1:9" x14ac:dyDescent="0.25">
      <c r="A1732" s="19">
        <v>41668</v>
      </c>
      <c r="B1732" s="20">
        <v>221</v>
      </c>
      <c r="C1732" s="20" t="s">
        <v>563</v>
      </c>
      <c r="D1732" s="21" t="s">
        <v>307</v>
      </c>
      <c r="E1732" s="22">
        <v>412</v>
      </c>
      <c r="F1732" s="11">
        <v>41668</v>
      </c>
      <c r="G1732" s="22">
        <v>412</v>
      </c>
      <c r="H1732" s="24">
        <f t="shared" si="75"/>
        <v>0</v>
      </c>
      <c r="I1732" s="9" t="s">
        <v>23</v>
      </c>
    </row>
    <row r="1733" spans="1:9" x14ac:dyDescent="0.25">
      <c r="A1733" s="19">
        <v>41668</v>
      </c>
      <c r="B1733" s="20">
        <v>257</v>
      </c>
      <c r="C1733" s="20" t="s">
        <v>563</v>
      </c>
      <c r="D1733" s="21" t="s">
        <v>307</v>
      </c>
      <c r="E1733" s="22">
        <v>5024</v>
      </c>
      <c r="F1733" s="11">
        <v>41668</v>
      </c>
      <c r="G1733" s="22">
        <v>5024</v>
      </c>
      <c r="H1733" s="24">
        <f t="shared" si="75"/>
        <v>0</v>
      </c>
      <c r="I1733" s="9"/>
    </row>
    <row r="1734" spans="1:9" x14ac:dyDescent="0.25">
      <c r="A1734" s="19">
        <v>41670</v>
      </c>
      <c r="B1734" s="20">
        <v>381</v>
      </c>
      <c r="C1734" s="20" t="s">
        <v>563</v>
      </c>
      <c r="D1734" s="21" t="s">
        <v>307</v>
      </c>
      <c r="E1734" s="22">
        <v>480</v>
      </c>
      <c r="F1734" s="11">
        <v>41670</v>
      </c>
      <c r="G1734" s="22">
        <v>480</v>
      </c>
      <c r="H1734" s="24">
        <f t="shared" si="75"/>
        <v>0</v>
      </c>
      <c r="I1734" s="9" t="s">
        <v>23</v>
      </c>
    </row>
    <row r="1735" spans="1:9" x14ac:dyDescent="0.25">
      <c r="A1735" s="19">
        <v>41670</v>
      </c>
      <c r="B1735" s="20">
        <v>410</v>
      </c>
      <c r="C1735" s="20" t="s">
        <v>563</v>
      </c>
      <c r="D1735" s="21" t="s">
        <v>307</v>
      </c>
      <c r="E1735" s="22">
        <v>1938</v>
      </c>
      <c r="F1735" s="11">
        <v>41670</v>
      </c>
      <c r="G1735" s="22">
        <v>1938</v>
      </c>
      <c r="H1735" s="24">
        <f t="shared" si="75"/>
        <v>0</v>
      </c>
      <c r="I1735" s="9"/>
    </row>
    <row r="1736" spans="1:9" x14ac:dyDescent="0.25">
      <c r="A1736" s="19">
        <v>41648</v>
      </c>
      <c r="B1736" s="20">
        <v>691</v>
      </c>
      <c r="C1736" s="20" t="s">
        <v>0</v>
      </c>
      <c r="D1736" s="21" t="s">
        <v>285</v>
      </c>
      <c r="E1736" s="22">
        <v>480</v>
      </c>
      <c r="F1736" s="23">
        <v>41648</v>
      </c>
      <c r="G1736" s="22">
        <v>480</v>
      </c>
      <c r="H1736" s="24">
        <f t="shared" si="75"/>
        <v>0</v>
      </c>
      <c r="I1736" s="21" t="s">
        <v>23</v>
      </c>
    </row>
    <row r="1737" spans="1:9" ht="15.75" x14ac:dyDescent="0.25">
      <c r="A1737" s="19"/>
      <c r="B1737" s="20"/>
      <c r="C1737" s="20"/>
      <c r="D1737" s="21"/>
      <c r="E1737" s="22"/>
      <c r="F1737" s="107" t="s">
        <v>645</v>
      </c>
      <c r="G1737" s="104">
        <f>SUM(G1725:G1736)</f>
        <v>12025</v>
      </c>
      <c r="H1737" s="24"/>
      <c r="I1737" s="21"/>
    </row>
    <row r="1738" spans="1:9" x14ac:dyDescent="0.25">
      <c r="A1738" s="19"/>
      <c r="B1738" s="20"/>
      <c r="C1738" s="20"/>
      <c r="D1738" s="21"/>
      <c r="E1738" s="22"/>
      <c r="F1738" s="23"/>
      <c r="G1738" s="22"/>
      <c r="H1738" s="24"/>
      <c r="I1738" s="21"/>
    </row>
    <row r="1739" spans="1:9" x14ac:dyDescent="0.25">
      <c r="A1739" s="19">
        <v>41661</v>
      </c>
      <c r="B1739" s="20">
        <v>714</v>
      </c>
      <c r="C1739" s="20" t="s">
        <v>365</v>
      </c>
      <c r="D1739" s="21" t="s">
        <v>506</v>
      </c>
      <c r="E1739" s="22">
        <v>931</v>
      </c>
      <c r="F1739" s="23">
        <v>41661</v>
      </c>
      <c r="G1739" s="22">
        <v>931</v>
      </c>
      <c r="H1739" s="24">
        <f>E1739-G1739</f>
        <v>0</v>
      </c>
      <c r="I1739" s="21" t="s">
        <v>146</v>
      </c>
    </row>
    <row r="1740" spans="1:9" x14ac:dyDescent="0.25">
      <c r="A1740" s="19"/>
      <c r="B1740" s="20"/>
      <c r="C1740" s="20"/>
      <c r="D1740" s="21"/>
      <c r="E1740" s="22"/>
      <c r="F1740" s="23"/>
      <c r="G1740" s="22"/>
      <c r="H1740" s="24"/>
      <c r="I1740" s="21"/>
    </row>
    <row r="1741" spans="1:9" x14ac:dyDescent="0.25">
      <c r="A1741" s="98">
        <v>41641</v>
      </c>
      <c r="B1741" s="115">
        <v>132</v>
      </c>
      <c r="C1741" s="114" t="s">
        <v>0</v>
      </c>
      <c r="D1741" s="1" t="s">
        <v>1</v>
      </c>
      <c r="E1741" s="2">
        <v>1178.5</v>
      </c>
      <c r="F1741" s="3">
        <v>41641</v>
      </c>
      <c r="G1741" s="4">
        <v>1178.5</v>
      </c>
      <c r="H1741" s="5">
        <f t="shared" ref="H1741:H1772" si="76">E1741-G1741</f>
        <v>0</v>
      </c>
      <c r="I1741" s="6" t="s">
        <v>2</v>
      </c>
    </row>
    <row r="1742" spans="1:9" x14ac:dyDescent="0.25">
      <c r="A1742" s="7">
        <v>41641</v>
      </c>
      <c r="B1742" s="8">
        <v>135</v>
      </c>
      <c r="C1742" s="8" t="s">
        <v>0</v>
      </c>
      <c r="D1742" s="9" t="s">
        <v>1</v>
      </c>
      <c r="E1742" s="10">
        <v>10</v>
      </c>
      <c r="F1742" s="11">
        <v>41641</v>
      </c>
      <c r="G1742" s="12">
        <v>10</v>
      </c>
      <c r="H1742" s="5">
        <f t="shared" si="76"/>
        <v>0</v>
      </c>
      <c r="I1742" s="9" t="s">
        <v>1</v>
      </c>
    </row>
    <row r="1743" spans="1:9" x14ac:dyDescent="0.25">
      <c r="A1743" s="7">
        <v>41641</v>
      </c>
      <c r="B1743" s="8">
        <v>142</v>
      </c>
      <c r="C1743" s="8" t="s">
        <v>0</v>
      </c>
      <c r="D1743" s="9" t="s">
        <v>1</v>
      </c>
      <c r="E1743" s="10">
        <v>633.4</v>
      </c>
      <c r="F1743" s="11">
        <v>41641</v>
      </c>
      <c r="G1743" s="12">
        <v>633.4</v>
      </c>
      <c r="H1743" s="5">
        <f t="shared" si="76"/>
        <v>0</v>
      </c>
      <c r="I1743" s="9" t="s">
        <v>1</v>
      </c>
    </row>
    <row r="1744" spans="1:9" x14ac:dyDescent="0.25">
      <c r="A1744" s="7">
        <v>41641</v>
      </c>
      <c r="B1744" s="8">
        <v>183</v>
      </c>
      <c r="C1744" s="8" t="s">
        <v>0</v>
      </c>
      <c r="D1744" s="9" t="s">
        <v>1</v>
      </c>
      <c r="E1744" s="10">
        <v>2769</v>
      </c>
      <c r="F1744" s="11">
        <v>41641</v>
      </c>
      <c r="G1744" s="12">
        <v>2769</v>
      </c>
      <c r="H1744" s="5">
        <f t="shared" si="76"/>
        <v>0</v>
      </c>
      <c r="I1744" s="9" t="s">
        <v>1</v>
      </c>
    </row>
    <row r="1745" spans="1:9" x14ac:dyDescent="0.25">
      <c r="A1745" s="7">
        <v>41641</v>
      </c>
      <c r="B1745" s="8">
        <v>199</v>
      </c>
      <c r="C1745" s="8" t="s">
        <v>0</v>
      </c>
      <c r="D1745" s="9" t="s">
        <v>1</v>
      </c>
      <c r="E1745" s="10">
        <v>470</v>
      </c>
      <c r="F1745" s="11">
        <v>41641</v>
      </c>
      <c r="G1745" s="12">
        <v>470</v>
      </c>
      <c r="H1745" s="5">
        <f t="shared" si="76"/>
        <v>0</v>
      </c>
      <c r="I1745" s="9"/>
    </row>
    <row r="1746" spans="1:9" x14ac:dyDescent="0.25">
      <c r="A1746" s="7">
        <v>41641</v>
      </c>
      <c r="B1746" s="8">
        <v>206</v>
      </c>
      <c r="C1746" s="8" t="s">
        <v>0</v>
      </c>
      <c r="D1746" s="9" t="s">
        <v>1</v>
      </c>
      <c r="E1746" s="10">
        <v>457.5</v>
      </c>
      <c r="F1746" s="11">
        <v>41641</v>
      </c>
      <c r="G1746" s="12">
        <v>457.5</v>
      </c>
      <c r="H1746" s="5">
        <f t="shared" si="76"/>
        <v>0</v>
      </c>
      <c r="I1746" s="9" t="s">
        <v>1</v>
      </c>
    </row>
    <row r="1747" spans="1:9" x14ac:dyDescent="0.25">
      <c r="A1747" s="7">
        <v>41641</v>
      </c>
      <c r="B1747" s="8">
        <v>210</v>
      </c>
      <c r="C1747" s="8" t="s">
        <v>0</v>
      </c>
      <c r="D1747" s="9" t="s">
        <v>1</v>
      </c>
      <c r="E1747" s="10">
        <v>1791.5</v>
      </c>
      <c r="F1747" s="11">
        <v>41641</v>
      </c>
      <c r="G1747" s="12">
        <v>1791.5</v>
      </c>
      <c r="H1747" s="5">
        <f t="shared" si="76"/>
        <v>0</v>
      </c>
      <c r="I1747" s="9" t="s">
        <v>1</v>
      </c>
    </row>
    <row r="1748" spans="1:9" x14ac:dyDescent="0.25">
      <c r="A1748" s="19">
        <v>41642</v>
      </c>
      <c r="B1748" s="20">
        <v>222</v>
      </c>
      <c r="C1748" s="8" t="s">
        <v>0</v>
      </c>
      <c r="D1748" s="21" t="s">
        <v>1</v>
      </c>
      <c r="E1748" s="22">
        <v>1031</v>
      </c>
      <c r="F1748" s="23">
        <v>41642</v>
      </c>
      <c r="G1748" s="22">
        <v>1031</v>
      </c>
      <c r="H1748" s="24">
        <f t="shared" si="76"/>
        <v>0</v>
      </c>
      <c r="I1748" s="21" t="s">
        <v>1</v>
      </c>
    </row>
    <row r="1749" spans="1:9" x14ac:dyDescent="0.25">
      <c r="A1749" s="19">
        <v>41642</v>
      </c>
      <c r="B1749" s="20">
        <v>246</v>
      </c>
      <c r="C1749" s="8" t="s">
        <v>0</v>
      </c>
      <c r="D1749" s="21" t="s">
        <v>1</v>
      </c>
      <c r="E1749" s="22">
        <v>2180</v>
      </c>
      <c r="F1749" s="23">
        <v>41642</v>
      </c>
      <c r="G1749" s="22">
        <v>2180</v>
      </c>
      <c r="H1749" s="24">
        <f t="shared" si="76"/>
        <v>0</v>
      </c>
      <c r="I1749" s="21" t="s">
        <v>1</v>
      </c>
    </row>
    <row r="1750" spans="1:9" x14ac:dyDescent="0.25">
      <c r="A1750" s="19">
        <v>41642</v>
      </c>
      <c r="B1750" s="20">
        <v>249</v>
      </c>
      <c r="C1750" s="8" t="s">
        <v>0</v>
      </c>
      <c r="D1750" s="21" t="s">
        <v>1</v>
      </c>
      <c r="E1750" s="22">
        <v>1207</v>
      </c>
      <c r="F1750" s="23">
        <v>41642</v>
      </c>
      <c r="G1750" s="22">
        <v>1207</v>
      </c>
      <c r="H1750" s="24">
        <f t="shared" si="76"/>
        <v>0</v>
      </c>
      <c r="I1750" s="21" t="s">
        <v>1</v>
      </c>
    </row>
    <row r="1751" spans="1:9" x14ac:dyDescent="0.25">
      <c r="A1751" s="19">
        <v>41642</v>
      </c>
      <c r="B1751" s="20">
        <v>275</v>
      </c>
      <c r="C1751" s="8" t="s">
        <v>0</v>
      </c>
      <c r="D1751" s="35" t="s">
        <v>1</v>
      </c>
      <c r="E1751" s="36">
        <v>2327</v>
      </c>
      <c r="F1751" s="37">
        <v>41642</v>
      </c>
      <c r="G1751" s="36">
        <v>2327</v>
      </c>
      <c r="H1751" s="38">
        <f t="shared" si="76"/>
        <v>0</v>
      </c>
      <c r="I1751" s="35" t="s">
        <v>1</v>
      </c>
    </row>
    <row r="1752" spans="1:9" x14ac:dyDescent="0.25">
      <c r="A1752" s="19">
        <v>41643</v>
      </c>
      <c r="B1752" s="20">
        <v>304</v>
      </c>
      <c r="C1752" s="20" t="s">
        <v>0</v>
      </c>
      <c r="D1752" s="21" t="s">
        <v>1</v>
      </c>
      <c r="E1752" s="22">
        <v>751.5</v>
      </c>
      <c r="F1752" s="23">
        <v>41643</v>
      </c>
      <c r="G1752" s="22">
        <v>751.5</v>
      </c>
      <c r="H1752" s="24">
        <f t="shared" si="76"/>
        <v>0</v>
      </c>
      <c r="I1752" s="21" t="s">
        <v>1</v>
      </c>
    </row>
    <row r="1753" spans="1:9" x14ac:dyDescent="0.25">
      <c r="A1753" s="19">
        <v>41643</v>
      </c>
      <c r="B1753" s="20">
        <v>353</v>
      </c>
      <c r="C1753" s="20" t="s">
        <v>0</v>
      </c>
      <c r="D1753" s="21" t="s">
        <v>1</v>
      </c>
      <c r="E1753" s="22">
        <v>338</v>
      </c>
      <c r="F1753" s="23">
        <v>41643</v>
      </c>
      <c r="G1753" s="22">
        <v>338</v>
      </c>
      <c r="H1753" s="24">
        <f t="shared" si="76"/>
        <v>0</v>
      </c>
      <c r="I1753" s="21" t="s">
        <v>1</v>
      </c>
    </row>
    <row r="1754" spans="1:9" x14ac:dyDescent="0.25">
      <c r="A1754" s="19">
        <v>41643</v>
      </c>
      <c r="B1754" s="20">
        <v>354</v>
      </c>
      <c r="C1754" s="20" t="s">
        <v>0</v>
      </c>
      <c r="D1754" s="21" t="s">
        <v>1</v>
      </c>
      <c r="E1754" s="22">
        <v>2348</v>
      </c>
      <c r="F1754" s="23">
        <v>41643</v>
      </c>
      <c r="G1754" s="22">
        <v>2348</v>
      </c>
      <c r="H1754" s="24">
        <f t="shared" si="76"/>
        <v>0</v>
      </c>
      <c r="I1754" s="21" t="s">
        <v>1</v>
      </c>
    </row>
    <row r="1755" spans="1:9" x14ac:dyDescent="0.25">
      <c r="A1755" s="19">
        <v>41643</v>
      </c>
      <c r="B1755" s="20">
        <v>355</v>
      </c>
      <c r="C1755" s="20" t="s">
        <v>0</v>
      </c>
      <c r="D1755" s="21" t="s">
        <v>1</v>
      </c>
      <c r="E1755" s="22">
        <v>6590.5</v>
      </c>
      <c r="F1755" s="23">
        <v>41643</v>
      </c>
      <c r="G1755" s="22">
        <v>6590.5</v>
      </c>
      <c r="H1755" s="24">
        <f t="shared" si="76"/>
        <v>0</v>
      </c>
      <c r="I1755" s="21" t="s">
        <v>1</v>
      </c>
    </row>
    <row r="1756" spans="1:9" x14ac:dyDescent="0.25">
      <c r="A1756" s="19">
        <v>41643</v>
      </c>
      <c r="B1756" s="20">
        <v>364</v>
      </c>
      <c r="C1756" s="20" t="s">
        <v>0</v>
      </c>
      <c r="D1756" s="35" t="s">
        <v>1</v>
      </c>
      <c r="E1756" s="36">
        <v>304</v>
      </c>
      <c r="F1756" s="37">
        <v>41643</v>
      </c>
      <c r="G1756" s="36">
        <v>304</v>
      </c>
      <c r="H1756" s="38">
        <f t="shared" si="76"/>
        <v>0</v>
      </c>
      <c r="I1756" s="35" t="s">
        <v>1</v>
      </c>
    </row>
    <row r="1757" spans="1:9" x14ac:dyDescent="0.25">
      <c r="A1757" s="19">
        <v>41643</v>
      </c>
      <c r="B1757" s="20">
        <v>373</v>
      </c>
      <c r="C1757" s="20" t="s">
        <v>0</v>
      </c>
      <c r="D1757" s="35" t="s">
        <v>1</v>
      </c>
      <c r="E1757" s="36">
        <v>452</v>
      </c>
      <c r="F1757" s="37">
        <v>41643</v>
      </c>
      <c r="G1757" s="36">
        <v>452</v>
      </c>
      <c r="H1757" s="38">
        <f t="shared" si="76"/>
        <v>0</v>
      </c>
      <c r="I1757" s="35" t="s">
        <v>1</v>
      </c>
    </row>
    <row r="1758" spans="1:9" x14ac:dyDescent="0.25">
      <c r="A1758" s="19">
        <v>41643</v>
      </c>
      <c r="B1758" s="20">
        <v>374</v>
      </c>
      <c r="C1758" s="20" t="s">
        <v>0</v>
      </c>
      <c r="D1758" s="35" t="s">
        <v>1</v>
      </c>
      <c r="E1758" s="22">
        <v>1127</v>
      </c>
      <c r="F1758" s="23">
        <v>41643</v>
      </c>
      <c r="G1758" s="22">
        <v>1127</v>
      </c>
      <c r="H1758" s="24">
        <f t="shared" si="76"/>
        <v>0</v>
      </c>
      <c r="I1758" s="35" t="s">
        <v>1</v>
      </c>
    </row>
    <row r="1759" spans="1:9" x14ac:dyDescent="0.25">
      <c r="A1759" s="19">
        <v>41643</v>
      </c>
      <c r="B1759" s="20">
        <v>378</v>
      </c>
      <c r="C1759" s="20" t="s">
        <v>0</v>
      </c>
      <c r="D1759" s="35" t="s">
        <v>1</v>
      </c>
      <c r="E1759" s="36">
        <v>181.5</v>
      </c>
      <c r="F1759" s="37">
        <v>41643</v>
      </c>
      <c r="G1759" s="36">
        <v>181.5</v>
      </c>
      <c r="H1759" s="38">
        <f t="shared" si="76"/>
        <v>0</v>
      </c>
      <c r="I1759" s="35" t="s">
        <v>1</v>
      </c>
    </row>
    <row r="1760" spans="1:9" x14ac:dyDescent="0.25">
      <c r="A1760" s="19">
        <v>41644</v>
      </c>
      <c r="B1760" s="20">
        <v>400</v>
      </c>
      <c r="C1760" s="20" t="s">
        <v>0</v>
      </c>
      <c r="D1760" s="21" t="s">
        <v>1</v>
      </c>
      <c r="E1760" s="22">
        <v>1085.5</v>
      </c>
      <c r="F1760" s="23">
        <v>41644</v>
      </c>
      <c r="G1760" s="22">
        <v>1085.5</v>
      </c>
      <c r="H1760" s="24">
        <f t="shared" si="76"/>
        <v>0</v>
      </c>
      <c r="I1760" s="21" t="s">
        <v>1</v>
      </c>
    </row>
    <row r="1761" spans="1:9" x14ac:dyDescent="0.25">
      <c r="A1761" s="19">
        <v>41645</v>
      </c>
      <c r="B1761" s="20">
        <v>452</v>
      </c>
      <c r="C1761" s="20" t="s">
        <v>0</v>
      </c>
      <c r="D1761" s="21" t="s">
        <v>1</v>
      </c>
      <c r="E1761" s="22">
        <v>345.6</v>
      </c>
      <c r="F1761" s="23">
        <v>41645</v>
      </c>
      <c r="G1761" s="22">
        <v>345.6</v>
      </c>
      <c r="H1761" s="24">
        <f t="shared" si="76"/>
        <v>0</v>
      </c>
      <c r="I1761" s="21" t="s">
        <v>1</v>
      </c>
    </row>
    <row r="1762" spans="1:9" x14ac:dyDescent="0.25">
      <c r="A1762" s="19">
        <v>41645</v>
      </c>
      <c r="B1762" s="20">
        <v>460</v>
      </c>
      <c r="C1762" s="20" t="s">
        <v>0</v>
      </c>
      <c r="D1762" s="21" t="s">
        <v>1</v>
      </c>
      <c r="E1762" s="22">
        <v>2261.6</v>
      </c>
      <c r="F1762" s="23">
        <v>41645</v>
      </c>
      <c r="G1762" s="22">
        <v>2261.6</v>
      </c>
      <c r="H1762" s="24">
        <f t="shared" si="76"/>
        <v>0</v>
      </c>
      <c r="I1762" s="21" t="s">
        <v>1</v>
      </c>
    </row>
    <row r="1763" spans="1:9" x14ac:dyDescent="0.25">
      <c r="A1763" s="19">
        <v>41645</v>
      </c>
      <c r="B1763" s="20">
        <v>474</v>
      </c>
      <c r="C1763" s="20" t="s">
        <v>0</v>
      </c>
      <c r="D1763" s="21" t="s">
        <v>1</v>
      </c>
      <c r="E1763" s="22">
        <v>819</v>
      </c>
      <c r="F1763" s="23">
        <v>41645</v>
      </c>
      <c r="G1763" s="22">
        <v>819</v>
      </c>
      <c r="H1763" s="24">
        <f t="shared" si="76"/>
        <v>0</v>
      </c>
      <c r="I1763" s="21" t="s">
        <v>1</v>
      </c>
    </row>
    <row r="1764" spans="1:9" x14ac:dyDescent="0.25">
      <c r="A1764" s="19">
        <v>41645</v>
      </c>
      <c r="B1764" s="20">
        <v>480</v>
      </c>
      <c r="C1764" s="20" t="s">
        <v>0</v>
      </c>
      <c r="D1764" s="21" t="s">
        <v>1</v>
      </c>
      <c r="E1764" s="22">
        <v>10000.5</v>
      </c>
      <c r="F1764" s="23">
        <v>41645</v>
      </c>
      <c r="G1764" s="22">
        <v>10000.5</v>
      </c>
      <c r="H1764" s="24">
        <f t="shared" si="76"/>
        <v>0</v>
      </c>
      <c r="I1764" s="21" t="s">
        <v>1</v>
      </c>
    </row>
    <row r="1765" spans="1:9" x14ac:dyDescent="0.25">
      <c r="A1765" s="19">
        <v>41646</v>
      </c>
      <c r="B1765" s="20">
        <v>501</v>
      </c>
      <c r="C1765" s="20" t="s">
        <v>0</v>
      </c>
      <c r="D1765" s="21" t="s">
        <v>1</v>
      </c>
      <c r="E1765" s="22">
        <v>1094</v>
      </c>
      <c r="F1765" s="23">
        <v>41646</v>
      </c>
      <c r="G1765" s="22">
        <v>1094</v>
      </c>
      <c r="H1765" s="24">
        <f t="shared" si="76"/>
        <v>0</v>
      </c>
      <c r="I1765" s="21" t="s">
        <v>1</v>
      </c>
    </row>
    <row r="1766" spans="1:9" x14ac:dyDescent="0.25">
      <c r="A1766" s="19">
        <v>41646</v>
      </c>
      <c r="B1766" s="20">
        <v>528</v>
      </c>
      <c r="C1766" s="20" t="s">
        <v>0</v>
      </c>
      <c r="D1766" s="21" t="s">
        <v>1</v>
      </c>
      <c r="E1766" s="22">
        <v>413</v>
      </c>
      <c r="F1766" s="23">
        <v>41646</v>
      </c>
      <c r="G1766" s="22">
        <v>413</v>
      </c>
      <c r="H1766" s="24">
        <f t="shared" si="76"/>
        <v>0</v>
      </c>
      <c r="I1766" s="21" t="s">
        <v>1</v>
      </c>
    </row>
    <row r="1767" spans="1:9" x14ac:dyDescent="0.25">
      <c r="A1767" s="19">
        <v>41646</v>
      </c>
      <c r="B1767" s="20">
        <v>529</v>
      </c>
      <c r="C1767" s="20" t="s">
        <v>0</v>
      </c>
      <c r="D1767" s="21" t="s">
        <v>1</v>
      </c>
      <c r="E1767" s="22">
        <v>319.5</v>
      </c>
      <c r="F1767" s="23">
        <v>41646</v>
      </c>
      <c r="G1767" s="22">
        <v>319.5</v>
      </c>
      <c r="H1767" s="24">
        <f t="shared" si="76"/>
        <v>0</v>
      </c>
      <c r="I1767" s="21" t="s">
        <v>1</v>
      </c>
    </row>
    <row r="1768" spans="1:9" x14ac:dyDescent="0.25">
      <c r="A1768" s="19">
        <v>41646</v>
      </c>
      <c r="B1768" s="20">
        <v>565</v>
      </c>
      <c r="C1768" s="20" t="s">
        <v>0</v>
      </c>
      <c r="D1768" s="21" t="s">
        <v>1</v>
      </c>
      <c r="E1768" s="22">
        <v>891</v>
      </c>
      <c r="F1768" s="23">
        <v>41646</v>
      </c>
      <c r="G1768" s="22">
        <v>891</v>
      </c>
      <c r="H1768" s="24">
        <f t="shared" si="76"/>
        <v>0</v>
      </c>
      <c r="I1768" s="21" t="s">
        <v>1</v>
      </c>
    </row>
    <row r="1769" spans="1:9" x14ac:dyDescent="0.25">
      <c r="A1769" s="19">
        <v>41647</v>
      </c>
      <c r="B1769" s="20">
        <v>577</v>
      </c>
      <c r="C1769" s="20" t="s">
        <v>0</v>
      </c>
      <c r="D1769" s="21" t="s">
        <v>1</v>
      </c>
      <c r="E1769" s="22">
        <v>677.5</v>
      </c>
      <c r="F1769" s="23">
        <v>41647</v>
      </c>
      <c r="G1769" s="22">
        <v>677.5</v>
      </c>
      <c r="H1769" s="24">
        <f t="shared" si="76"/>
        <v>0</v>
      </c>
      <c r="I1769" s="21" t="s">
        <v>1</v>
      </c>
    </row>
    <row r="1770" spans="1:9" x14ac:dyDescent="0.25">
      <c r="A1770" s="19">
        <v>41647</v>
      </c>
      <c r="B1770" s="20">
        <v>596</v>
      </c>
      <c r="C1770" s="20" t="s">
        <v>0</v>
      </c>
      <c r="D1770" s="21" t="s">
        <v>1</v>
      </c>
      <c r="E1770" s="22">
        <v>694</v>
      </c>
      <c r="F1770" s="23">
        <v>41647</v>
      </c>
      <c r="G1770" s="22">
        <v>694</v>
      </c>
      <c r="H1770" s="24">
        <f t="shared" si="76"/>
        <v>0</v>
      </c>
      <c r="I1770" s="21" t="s">
        <v>1</v>
      </c>
    </row>
    <row r="1771" spans="1:9" x14ac:dyDescent="0.25">
      <c r="A1771" s="19">
        <v>41647</v>
      </c>
      <c r="B1771" s="20">
        <v>610</v>
      </c>
      <c r="C1771" s="20" t="s">
        <v>0</v>
      </c>
      <c r="D1771" s="21" t="s">
        <v>1</v>
      </c>
      <c r="E1771" s="22">
        <v>1510</v>
      </c>
      <c r="F1771" s="23">
        <v>41647</v>
      </c>
      <c r="G1771" s="22">
        <v>1510</v>
      </c>
      <c r="H1771" s="24">
        <f t="shared" si="76"/>
        <v>0</v>
      </c>
      <c r="I1771" s="21" t="s">
        <v>1</v>
      </c>
    </row>
    <row r="1772" spans="1:9" x14ac:dyDescent="0.25">
      <c r="A1772" s="19">
        <v>41647</v>
      </c>
      <c r="B1772" s="20">
        <v>611</v>
      </c>
      <c r="C1772" s="20" t="s">
        <v>0</v>
      </c>
      <c r="D1772" s="21" t="s">
        <v>1</v>
      </c>
      <c r="E1772" s="22">
        <v>63</v>
      </c>
      <c r="F1772" s="23">
        <v>41647</v>
      </c>
      <c r="G1772" s="22">
        <v>63</v>
      </c>
      <c r="H1772" s="24">
        <f t="shared" si="76"/>
        <v>0</v>
      </c>
      <c r="I1772" s="21" t="s">
        <v>1</v>
      </c>
    </row>
    <row r="1773" spans="1:9" x14ac:dyDescent="0.25">
      <c r="A1773" s="19">
        <v>41647</v>
      </c>
      <c r="B1773" s="20">
        <v>613</v>
      </c>
      <c r="C1773" s="20" t="s">
        <v>0</v>
      </c>
      <c r="D1773" s="21" t="s">
        <v>1</v>
      </c>
      <c r="E1773" s="22">
        <v>355</v>
      </c>
      <c r="F1773" s="23">
        <v>41647</v>
      </c>
      <c r="G1773" s="22">
        <v>355</v>
      </c>
      <c r="H1773" s="24">
        <f t="shared" ref="H1773:H1804" si="77">E1773-G1773</f>
        <v>0</v>
      </c>
      <c r="I1773" s="21" t="s">
        <v>1</v>
      </c>
    </row>
    <row r="1774" spans="1:9" x14ac:dyDescent="0.25">
      <c r="A1774" s="19">
        <v>41647</v>
      </c>
      <c r="B1774" s="20">
        <v>639</v>
      </c>
      <c r="C1774" s="20" t="s">
        <v>0</v>
      </c>
      <c r="D1774" s="21" t="s">
        <v>1</v>
      </c>
      <c r="E1774" s="22">
        <v>2651</v>
      </c>
      <c r="F1774" s="23">
        <v>41647</v>
      </c>
      <c r="G1774" s="22">
        <v>2651</v>
      </c>
      <c r="H1774" s="24">
        <f t="shared" si="77"/>
        <v>0</v>
      </c>
      <c r="I1774" s="21" t="s">
        <v>1</v>
      </c>
    </row>
    <row r="1775" spans="1:9" x14ac:dyDescent="0.25">
      <c r="A1775" s="19">
        <v>41647</v>
      </c>
      <c r="B1775" s="20">
        <v>652</v>
      </c>
      <c r="C1775" s="20" t="s">
        <v>0</v>
      </c>
      <c r="D1775" s="21" t="s">
        <v>1</v>
      </c>
      <c r="E1775" s="22">
        <v>78</v>
      </c>
      <c r="F1775" s="23">
        <v>41647</v>
      </c>
      <c r="G1775" s="22">
        <v>78</v>
      </c>
      <c r="H1775" s="24">
        <f t="shared" si="77"/>
        <v>0</v>
      </c>
      <c r="I1775" s="21" t="s">
        <v>1</v>
      </c>
    </row>
    <row r="1776" spans="1:9" x14ac:dyDescent="0.25">
      <c r="A1776" s="19">
        <v>41647</v>
      </c>
      <c r="B1776" s="20">
        <v>653</v>
      </c>
      <c r="C1776" s="20" t="s">
        <v>0</v>
      </c>
      <c r="D1776" s="21" t="s">
        <v>1</v>
      </c>
      <c r="E1776" s="22">
        <v>2457</v>
      </c>
      <c r="F1776" s="23">
        <v>41647</v>
      </c>
      <c r="G1776" s="22">
        <v>2457</v>
      </c>
      <c r="H1776" s="24">
        <f t="shared" si="77"/>
        <v>0</v>
      </c>
      <c r="I1776" s="21" t="s">
        <v>1</v>
      </c>
    </row>
    <row r="1777" spans="1:9" x14ac:dyDescent="0.25">
      <c r="A1777" s="19">
        <v>41647</v>
      </c>
      <c r="B1777" s="20">
        <v>654</v>
      </c>
      <c r="C1777" s="20" t="s">
        <v>0</v>
      </c>
      <c r="D1777" s="21" t="s">
        <v>1</v>
      </c>
      <c r="E1777" s="22">
        <v>2241</v>
      </c>
      <c r="F1777" s="23">
        <v>41647</v>
      </c>
      <c r="G1777" s="22">
        <v>2241</v>
      </c>
      <c r="H1777" s="24">
        <f t="shared" si="77"/>
        <v>0</v>
      </c>
      <c r="I1777" s="21" t="s">
        <v>1</v>
      </c>
    </row>
    <row r="1778" spans="1:9" x14ac:dyDescent="0.25">
      <c r="A1778" s="19">
        <v>41647</v>
      </c>
      <c r="B1778" s="20">
        <v>657</v>
      </c>
      <c r="C1778" s="20" t="s">
        <v>0</v>
      </c>
      <c r="D1778" s="21" t="s">
        <v>1</v>
      </c>
      <c r="E1778" s="22">
        <v>297</v>
      </c>
      <c r="F1778" s="23">
        <v>41647</v>
      </c>
      <c r="G1778" s="22">
        <v>297</v>
      </c>
      <c r="H1778" s="24">
        <f t="shared" si="77"/>
        <v>0</v>
      </c>
      <c r="I1778" s="21" t="s">
        <v>1</v>
      </c>
    </row>
    <row r="1779" spans="1:9" x14ac:dyDescent="0.25">
      <c r="A1779" s="19">
        <v>41647</v>
      </c>
      <c r="B1779" s="20">
        <v>660</v>
      </c>
      <c r="C1779" s="20" t="s">
        <v>0</v>
      </c>
      <c r="D1779" s="21" t="s">
        <v>1</v>
      </c>
      <c r="E1779" s="22">
        <v>710</v>
      </c>
      <c r="F1779" s="23">
        <v>41647</v>
      </c>
      <c r="G1779" s="22">
        <v>710</v>
      </c>
      <c r="H1779" s="24">
        <f t="shared" si="77"/>
        <v>0</v>
      </c>
      <c r="I1779" s="21" t="s">
        <v>1</v>
      </c>
    </row>
    <row r="1780" spans="1:9" x14ac:dyDescent="0.25">
      <c r="A1780" s="19">
        <v>41649</v>
      </c>
      <c r="B1780" s="20">
        <v>773</v>
      </c>
      <c r="C1780" s="20" t="s">
        <v>0</v>
      </c>
      <c r="D1780" s="21" t="s">
        <v>1</v>
      </c>
      <c r="E1780" s="22">
        <v>420</v>
      </c>
      <c r="F1780" s="23">
        <v>41649</v>
      </c>
      <c r="G1780" s="22">
        <v>420</v>
      </c>
      <c r="H1780" s="24">
        <f t="shared" si="77"/>
        <v>0</v>
      </c>
      <c r="I1780" s="21" t="s">
        <v>1</v>
      </c>
    </row>
    <row r="1781" spans="1:9" x14ac:dyDescent="0.25">
      <c r="A1781" s="19">
        <v>41649</v>
      </c>
      <c r="B1781" s="20">
        <v>797</v>
      </c>
      <c r="C1781" s="20" t="s">
        <v>0</v>
      </c>
      <c r="D1781" s="21" t="s">
        <v>1</v>
      </c>
      <c r="E1781" s="22">
        <v>2553.5</v>
      </c>
      <c r="F1781" s="23">
        <v>41649</v>
      </c>
      <c r="G1781" s="22">
        <v>2553.5</v>
      </c>
      <c r="H1781" s="24">
        <f t="shared" si="77"/>
        <v>0</v>
      </c>
      <c r="I1781" s="21" t="s">
        <v>1</v>
      </c>
    </row>
    <row r="1782" spans="1:9" x14ac:dyDescent="0.25">
      <c r="A1782" s="19">
        <v>41649</v>
      </c>
      <c r="B1782" s="20">
        <v>803</v>
      </c>
      <c r="C1782" s="20" t="s">
        <v>0</v>
      </c>
      <c r="D1782" s="21" t="s">
        <v>1</v>
      </c>
      <c r="E1782" s="22">
        <v>571</v>
      </c>
      <c r="F1782" s="23">
        <v>41649</v>
      </c>
      <c r="G1782" s="22">
        <v>571</v>
      </c>
      <c r="H1782" s="24">
        <f t="shared" si="77"/>
        <v>0</v>
      </c>
      <c r="I1782" s="21" t="s">
        <v>1</v>
      </c>
    </row>
    <row r="1783" spans="1:9" x14ac:dyDescent="0.25">
      <c r="A1783" s="19">
        <v>41650</v>
      </c>
      <c r="B1783" s="20">
        <v>814</v>
      </c>
      <c r="C1783" s="20" t="s">
        <v>0</v>
      </c>
      <c r="D1783" s="21" t="s">
        <v>1</v>
      </c>
      <c r="E1783" s="22">
        <v>1418</v>
      </c>
      <c r="F1783" s="11">
        <v>41650</v>
      </c>
      <c r="G1783" s="22">
        <v>1418</v>
      </c>
      <c r="H1783" s="24">
        <f t="shared" si="77"/>
        <v>0</v>
      </c>
      <c r="I1783" s="21" t="s">
        <v>1</v>
      </c>
    </row>
    <row r="1784" spans="1:9" x14ac:dyDescent="0.25">
      <c r="A1784" s="19">
        <v>41650</v>
      </c>
      <c r="B1784" s="20">
        <v>829</v>
      </c>
      <c r="C1784" s="20" t="s">
        <v>0</v>
      </c>
      <c r="D1784" s="21" t="s">
        <v>1</v>
      </c>
      <c r="E1784" s="22">
        <v>701</v>
      </c>
      <c r="F1784" s="11">
        <v>41650</v>
      </c>
      <c r="G1784" s="22">
        <v>701</v>
      </c>
      <c r="H1784" s="24">
        <f t="shared" si="77"/>
        <v>0</v>
      </c>
      <c r="I1784" s="21" t="s">
        <v>1</v>
      </c>
    </row>
    <row r="1785" spans="1:9" x14ac:dyDescent="0.25">
      <c r="A1785" s="19">
        <v>41650</v>
      </c>
      <c r="B1785" s="20">
        <v>835</v>
      </c>
      <c r="C1785" s="20" t="s">
        <v>0</v>
      </c>
      <c r="D1785" s="21" t="s">
        <v>1</v>
      </c>
      <c r="E1785" s="22">
        <v>1106.5</v>
      </c>
      <c r="F1785" s="11">
        <v>41650</v>
      </c>
      <c r="G1785" s="22">
        <v>1106.5</v>
      </c>
      <c r="H1785" s="24">
        <f t="shared" si="77"/>
        <v>0</v>
      </c>
      <c r="I1785" s="21" t="s">
        <v>1</v>
      </c>
    </row>
    <row r="1786" spans="1:9" x14ac:dyDescent="0.25">
      <c r="A1786" s="19">
        <v>41650</v>
      </c>
      <c r="B1786" s="20">
        <v>842</v>
      </c>
      <c r="C1786" s="20" t="s">
        <v>0</v>
      </c>
      <c r="D1786" s="21" t="s">
        <v>1</v>
      </c>
      <c r="E1786" s="22">
        <v>336</v>
      </c>
      <c r="F1786" s="55">
        <v>41650</v>
      </c>
      <c r="G1786" s="22">
        <v>336</v>
      </c>
      <c r="H1786" s="24">
        <f t="shared" si="77"/>
        <v>0</v>
      </c>
      <c r="I1786" s="9" t="s">
        <v>1</v>
      </c>
    </row>
    <row r="1787" spans="1:9" x14ac:dyDescent="0.25">
      <c r="A1787" s="19">
        <v>41650</v>
      </c>
      <c r="B1787" s="20">
        <v>859</v>
      </c>
      <c r="C1787" s="20" t="s">
        <v>0</v>
      </c>
      <c r="D1787" s="21" t="s">
        <v>1</v>
      </c>
      <c r="E1787" s="22">
        <v>1541</v>
      </c>
      <c r="F1787" s="55">
        <v>41650</v>
      </c>
      <c r="G1787" s="22">
        <v>1541</v>
      </c>
      <c r="H1787" s="24">
        <f t="shared" si="77"/>
        <v>0</v>
      </c>
      <c r="I1787" s="9" t="s">
        <v>1</v>
      </c>
    </row>
    <row r="1788" spans="1:9" x14ac:dyDescent="0.25">
      <c r="A1788" s="19">
        <v>41650</v>
      </c>
      <c r="B1788" s="20">
        <v>880</v>
      </c>
      <c r="C1788" s="20" t="s">
        <v>0</v>
      </c>
      <c r="D1788" s="21" t="s">
        <v>1</v>
      </c>
      <c r="E1788" s="22">
        <v>4618</v>
      </c>
      <c r="F1788" s="55">
        <v>41650</v>
      </c>
      <c r="G1788" s="22">
        <v>4618</v>
      </c>
      <c r="H1788" s="24">
        <f t="shared" si="77"/>
        <v>0</v>
      </c>
      <c r="I1788" s="9" t="s">
        <v>1</v>
      </c>
    </row>
    <row r="1789" spans="1:9" x14ac:dyDescent="0.25">
      <c r="A1789" s="19">
        <v>41650</v>
      </c>
      <c r="B1789" s="20">
        <v>891</v>
      </c>
      <c r="C1789" s="20" t="s">
        <v>0</v>
      </c>
      <c r="D1789" s="21" t="s">
        <v>1</v>
      </c>
      <c r="E1789" s="22">
        <v>508.5</v>
      </c>
      <c r="F1789" s="11">
        <v>41650</v>
      </c>
      <c r="G1789" s="22">
        <v>508.5</v>
      </c>
      <c r="H1789" s="24">
        <f t="shared" si="77"/>
        <v>0</v>
      </c>
      <c r="I1789" s="9" t="s">
        <v>1</v>
      </c>
    </row>
    <row r="1790" spans="1:9" x14ac:dyDescent="0.25">
      <c r="A1790" s="19">
        <v>41650</v>
      </c>
      <c r="B1790" s="20">
        <v>902</v>
      </c>
      <c r="C1790" s="20" t="s">
        <v>0</v>
      </c>
      <c r="D1790" s="21" t="s">
        <v>1</v>
      </c>
      <c r="E1790" s="22">
        <v>370.5</v>
      </c>
      <c r="F1790" s="55">
        <v>41650</v>
      </c>
      <c r="G1790" s="22">
        <v>370.5</v>
      </c>
      <c r="H1790" s="24">
        <f t="shared" si="77"/>
        <v>0</v>
      </c>
      <c r="I1790" s="9" t="s">
        <v>1</v>
      </c>
    </row>
    <row r="1791" spans="1:9" x14ac:dyDescent="0.25">
      <c r="A1791" s="19">
        <v>41650</v>
      </c>
      <c r="B1791" s="20">
        <v>903</v>
      </c>
      <c r="C1791" s="20" t="s">
        <v>0</v>
      </c>
      <c r="D1791" s="21" t="s">
        <v>1</v>
      </c>
      <c r="E1791" s="22">
        <v>264</v>
      </c>
      <c r="F1791" s="55">
        <v>41650</v>
      </c>
      <c r="G1791" s="22">
        <v>264</v>
      </c>
      <c r="H1791" s="24">
        <f t="shared" si="77"/>
        <v>0</v>
      </c>
      <c r="I1791" s="9" t="s">
        <v>1</v>
      </c>
    </row>
    <row r="1792" spans="1:9" x14ac:dyDescent="0.25">
      <c r="A1792" s="19">
        <v>41650</v>
      </c>
      <c r="B1792" s="20">
        <v>905</v>
      </c>
      <c r="C1792" s="20" t="s">
        <v>0</v>
      </c>
      <c r="D1792" s="21" t="s">
        <v>1</v>
      </c>
      <c r="E1792" s="22">
        <v>431.5</v>
      </c>
      <c r="F1792" s="11">
        <v>41650</v>
      </c>
      <c r="G1792" s="22">
        <v>431.5</v>
      </c>
      <c r="H1792" s="24">
        <f t="shared" si="77"/>
        <v>0</v>
      </c>
      <c r="I1792" s="9" t="s">
        <v>1</v>
      </c>
    </row>
    <row r="1793" spans="1:9" x14ac:dyDescent="0.25">
      <c r="A1793" s="19">
        <v>41650</v>
      </c>
      <c r="B1793" s="20">
        <v>910</v>
      </c>
      <c r="C1793" s="20" t="s">
        <v>0</v>
      </c>
      <c r="D1793" s="21" t="s">
        <v>1</v>
      </c>
      <c r="E1793" s="22">
        <v>712</v>
      </c>
      <c r="F1793" s="55">
        <v>41650</v>
      </c>
      <c r="G1793" s="22">
        <v>712</v>
      </c>
      <c r="H1793" s="24">
        <f t="shared" si="77"/>
        <v>0</v>
      </c>
      <c r="I1793" s="9" t="s">
        <v>1</v>
      </c>
    </row>
    <row r="1794" spans="1:9" x14ac:dyDescent="0.25">
      <c r="A1794" s="19">
        <v>41650</v>
      </c>
      <c r="B1794" s="20">
        <v>911</v>
      </c>
      <c r="C1794" s="20" t="s">
        <v>0</v>
      </c>
      <c r="D1794" s="21" t="s">
        <v>1</v>
      </c>
      <c r="E1794" s="22">
        <v>808</v>
      </c>
      <c r="F1794" s="55">
        <v>41650</v>
      </c>
      <c r="G1794" s="22">
        <v>808</v>
      </c>
      <c r="H1794" s="24">
        <f t="shared" si="77"/>
        <v>0</v>
      </c>
      <c r="I1794" s="9" t="s">
        <v>1</v>
      </c>
    </row>
    <row r="1795" spans="1:9" x14ac:dyDescent="0.25">
      <c r="A1795" s="19">
        <v>41650</v>
      </c>
      <c r="B1795" s="20">
        <v>913</v>
      </c>
      <c r="C1795" s="20" t="s">
        <v>0</v>
      </c>
      <c r="D1795" s="21" t="s">
        <v>1</v>
      </c>
      <c r="E1795" s="22">
        <v>883.5</v>
      </c>
      <c r="F1795" s="55">
        <v>41650</v>
      </c>
      <c r="G1795" s="22">
        <v>883.5</v>
      </c>
      <c r="H1795" s="24">
        <f t="shared" si="77"/>
        <v>0</v>
      </c>
      <c r="I1795" s="9" t="s">
        <v>1</v>
      </c>
    </row>
    <row r="1796" spans="1:9" x14ac:dyDescent="0.25">
      <c r="A1796" s="19">
        <v>41651</v>
      </c>
      <c r="B1796" s="20">
        <v>959</v>
      </c>
      <c r="C1796" s="20" t="s">
        <v>0</v>
      </c>
      <c r="D1796" s="21" t="s">
        <v>1</v>
      </c>
      <c r="E1796" s="22">
        <v>621.5</v>
      </c>
      <c r="F1796" s="55">
        <v>41651</v>
      </c>
      <c r="G1796" s="22">
        <v>621.5</v>
      </c>
      <c r="H1796" s="24">
        <f t="shared" si="77"/>
        <v>0</v>
      </c>
      <c r="I1796" s="9" t="s">
        <v>1</v>
      </c>
    </row>
    <row r="1797" spans="1:9" x14ac:dyDescent="0.25">
      <c r="A1797" s="19">
        <v>41651</v>
      </c>
      <c r="B1797" s="20">
        <v>962</v>
      </c>
      <c r="C1797" s="20" t="s">
        <v>0</v>
      </c>
      <c r="D1797" s="21" t="s">
        <v>1</v>
      </c>
      <c r="E1797" s="22">
        <v>1194</v>
      </c>
      <c r="F1797" s="55">
        <v>41651</v>
      </c>
      <c r="G1797" s="22">
        <v>1194</v>
      </c>
      <c r="H1797" s="24">
        <f t="shared" si="77"/>
        <v>0</v>
      </c>
      <c r="I1797" s="9" t="s">
        <v>1</v>
      </c>
    </row>
    <row r="1798" spans="1:9" x14ac:dyDescent="0.25">
      <c r="A1798" s="19">
        <v>41651</v>
      </c>
      <c r="B1798" s="20">
        <v>963</v>
      </c>
      <c r="C1798" s="20" t="s">
        <v>0</v>
      </c>
      <c r="D1798" s="21" t="s">
        <v>1</v>
      </c>
      <c r="E1798" s="22">
        <v>351</v>
      </c>
      <c r="F1798" s="55">
        <v>41651</v>
      </c>
      <c r="G1798" s="22">
        <v>351</v>
      </c>
      <c r="H1798" s="24">
        <f t="shared" si="77"/>
        <v>0</v>
      </c>
      <c r="I1798" s="9" t="s">
        <v>1</v>
      </c>
    </row>
    <row r="1799" spans="1:9" x14ac:dyDescent="0.25">
      <c r="A1799" s="19">
        <v>41652</v>
      </c>
      <c r="B1799" s="20">
        <v>60</v>
      </c>
      <c r="C1799" s="20" t="s">
        <v>365</v>
      </c>
      <c r="D1799" s="21" t="s">
        <v>1</v>
      </c>
      <c r="E1799" s="22">
        <v>496.5</v>
      </c>
      <c r="F1799" s="23">
        <v>41652</v>
      </c>
      <c r="G1799" s="22">
        <v>496.5</v>
      </c>
      <c r="H1799" s="24">
        <f t="shared" si="77"/>
        <v>0</v>
      </c>
      <c r="I1799" s="21" t="s">
        <v>1</v>
      </c>
    </row>
    <row r="1800" spans="1:9" x14ac:dyDescent="0.25">
      <c r="A1800" s="19">
        <v>41653</v>
      </c>
      <c r="B1800" s="20">
        <v>71</v>
      </c>
      <c r="C1800" s="20" t="s">
        <v>365</v>
      </c>
      <c r="D1800" s="21" t="s">
        <v>1</v>
      </c>
      <c r="E1800" s="22">
        <v>324</v>
      </c>
      <c r="F1800" s="23">
        <v>14</v>
      </c>
      <c r="G1800" s="22">
        <v>324</v>
      </c>
      <c r="H1800" s="24">
        <f t="shared" si="77"/>
        <v>0</v>
      </c>
      <c r="I1800" s="21" t="s">
        <v>1</v>
      </c>
    </row>
    <row r="1801" spans="1:9" x14ac:dyDescent="0.25">
      <c r="A1801" s="19">
        <v>41653</v>
      </c>
      <c r="B1801" s="20">
        <v>95</v>
      </c>
      <c r="C1801" s="20" t="s">
        <v>365</v>
      </c>
      <c r="D1801" s="29" t="s">
        <v>1</v>
      </c>
      <c r="E1801" s="30">
        <v>500</v>
      </c>
      <c r="F1801" s="31">
        <v>14</v>
      </c>
      <c r="G1801" s="30">
        <v>500</v>
      </c>
      <c r="H1801" s="5">
        <f t="shared" si="77"/>
        <v>0</v>
      </c>
      <c r="I1801" s="29" t="s">
        <v>1</v>
      </c>
    </row>
    <row r="1802" spans="1:9" x14ac:dyDescent="0.25">
      <c r="A1802" s="19">
        <v>41653</v>
      </c>
      <c r="B1802" s="20">
        <v>97</v>
      </c>
      <c r="C1802" s="20" t="s">
        <v>365</v>
      </c>
      <c r="D1802" s="29" t="s">
        <v>1</v>
      </c>
      <c r="E1802" s="30">
        <v>413</v>
      </c>
      <c r="F1802" s="31">
        <v>14</v>
      </c>
      <c r="G1802" s="30">
        <v>413</v>
      </c>
      <c r="H1802" s="5">
        <f t="shared" si="77"/>
        <v>0</v>
      </c>
      <c r="I1802" s="29" t="s">
        <v>1</v>
      </c>
    </row>
    <row r="1803" spans="1:9" x14ac:dyDescent="0.25">
      <c r="A1803" s="19">
        <v>41654</v>
      </c>
      <c r="B1803" s="20">
        <v>130</v>
      </c>
      <c r="C1803" s="20" t="s">
        <v>365</v>
      </c>
      <c r="D1803" s="21" t="s">
        <v>1</v>
      </c>
      <c r="E1803" s="22">
        <v>939</v>
      </c>
      <c r="F1803" s="11">
        <v>41654</v>
      </c>
      <c r="G1803" s="22">
        <v>939</v>
      </c>
      <c r="H1803" s="24">
        <f t="shared" si="77"/>
        <v>0</v>
      </c>
      <c r="I1803" s="9"/>
    </row>
    <row r="1804" spans="1:9" x14ac:dyDescent="0.25">
      <c r="A1804" s="19">
        <v>41654</v>
      </c>
      <c r="B1804" s="20">
        <v>131</v>
      </c>
      <c r="C1804" s="20" t="s">
        <v>365</v>
      </c>
      <c r="D1804" s="21" t="s">
        <v>1</v>
      </c>
      <c r="E1804" s="22">
        <v>3224</v>
      </c>
      <c r="F1804" s="11">
        <v>41654</v>
      </c>
      <c r="G1804" s="22">
        <v>3224</v>
      </c>
      <c r="H1804" s="24">
        <f t="shared" si="77"/>
        <v>0</v>
      </c>
      <c r="I1804" s="9" t="s">
        <v>1</v>
      </c>
    </row>
    <row r="1805" spans="1:9" x14ac:dyDescent="0.25">
      <c r="A1805" s="19">
        <v>41654</v>
      </c>
      <c r="B1805" s="20">
        <v>132</v>
      </c>
      <c r="C1805" s="20" t="s">
        <v>365</v>
      </c>
      <c r="D1805" s="21" t="s">
        <v>1</v>
      </c>
      <c r="E1805" s="22">
        <v>963</v>
      </c>
      <c r="F1805" s="11">
        <v>41654</v>
      </c>
      <c r="G1805" s="22">
        <v>963</v>
      </c>
      <c r="H1805" s="24">
        <f t="shared" ref="H1805:H1836" si="78">E1805-G1805</f>
        <v>0</v>
      </c>
      <c r="I1805" s="9"/>
    </row>
    <row r="1806" spans="1:9" x14ac:dyDescent="0.25">
      <c r="A1806" s="19">
        <v>41654</v>
      </c>
      <c r="B1806" s="20">
        <v>158</v>
      </c>
      <c r="C1806" s="20" t="s">
        <v>365</v>
      </c>
      <c r="D1806" s="21" t="s">
        <v>1</v>
      </c>
      <c r="E1806" s="22">
        <v>445.5</v>
      </c>
      <c r="F1806" s="11">
        <v>41654</v>
      </c>
      <c r="G1806" s="22">
        <v>445.5</v>
      </c>
      <c r="H1806" s="24">
        <f t="shared" si="78"/>
        <v>0</v>
      </c>
      <c r="I1806" s="9" t="s">
        <v>1</v>
      </c>
    </row>
    <row r="1807" spans="1:9" x14ac:dyDescent="0.25">
      <c r="A1807" s="19">
        <v>41654</v>
      </c>
      <c r="B1807" s="20">
        <v>171</v>
      </c>
      <c r="C1807" s="20" t="s">
        <v>365</v>
      </c>
      <c r="D1807" s="21" t="s">
        <v>1</v>
      </c>
      <c r="E1807" s="22">
        <v>701.5</v>
      </c>
      <c r="F1807" s="11">
        <v>41654</v>
      </c>
      <c r="G1807" s="22">
        <v>701.5</v>
      </c>
      <c r="H1807" s="24">
        <f t="shared" si="78"/>
        <v>0</v>
      </c>
      <c r="I1807" s="9"/>
    </row>
    <row r="1808" spans="1:9" x14ac:dyDescent="0.25">
      <c r="A1808" s="19">
        <v>41655</v>
      </c>
      <c r="B1808" s="20">
        <v>179</v>
      </c>
      <c r="C1808" s="20" t="s">
        <v>365</v>
      </c>
      <c r="D1808" s="21" t="s">
        <v>1</v>
      </c>
      <c r="E1808" s="22">
        <v>8069.5</v>
      </c>
      <c r="F1808" s="11">
        <v>41655</v>
      </c>
      <c r="G1808" s="22">
        <v>8069.5</v>
      </c>
      <c r="H1808" s="24">
        <f t="shared" si="78"/>
        <v>0</v>
      </c>
      <c r="I1808" s="9" t="s">
        <v>1</v>
      </c>
    </row>
    <row r="1809" spans="1:9" x14ac:dyDescent="0.25">
      <c r="A1809" s="19">
        <v>41655</v>
      </c>
      <c r="B1809" s="20">
        <v>235</v>
      </c>
      <c r="C1809" s="20" t="s">
        <v>365</v>
      </c>
      <c r="D1809" s="21" t="s">
        <v>1</v>
      </c>
      <c r="E1809" s="22">
        <v>4733.5</v>
      </c>
      <c r="F1809" s="11">
        <v>41655</v>
      </c>
      <c r="G1809" s="22">
        <v>4733.5</v>
      </c>
      <c r="H1809" s="24">
        <f t="shared" si="78"/>
        <v>0</v>
      </c>
      <c r="I1809" s="9" t="s">
        <v>1</v>
      </c>
    </row>
    <row r="1810" spans="1:9" x14ac:dyDescent="0.25">
      <c r="A1810" s="19">
        <v>41655</v>
      </c>
      <c r="B1810" s="20">
        <v>238</v>
      </c>
      <c r="C1810" s="20" t="s">
        <v>365</v>
      </c>
      <c r="D1810" s="21" t="s">
        <v>1</v>
      </c>
      <c r="E1810" s="22">
        <v>264</v>
      </c>
      <c r="F1810" s="11">
        <v>41655</v>
      </c>
      <c r="G1810" s="22">
        <v>264</v>
      </c>
      <c r="H1810" s="24">
        <f t="shared" si="78"/>
        <v>0</v>
      </c>
      <c r="I1810" s="9"/>
    </row>
    <row r="1811" spans="1:9" x14ac:dyDescent="0.25">
      <c r="A1811" s="19">
        <v>41656</v>
      </c>
      <c r="B1811" s="20">
        <v>271</v>
      </c>
      <c r="C1811" s="20" t="s">
        <v>365</v>
      </c>
      <c r="D1811" s="21" t="s">
        <v>1</v>
      </c>
      <c r="E1811" s="22">
        <v>1610</v>
      </c>
      <c r="F1811" s="11">
        <v>41656</v>
      </c>
      <c r="G1811" s="22">
        <v>1610</v>
      </c>
      <c r="H1811" s="24">
        <f t="shared" si="78"/>
        <v>0</v>
      </c>
      <c r="I1811" s="9" t="s">
        <v>1</v>
      </c>
    </row>
    <row r="1812" spans="1:9" x14ac:dyDescent="0.25">
      <c r="A1812" s="19">
        <v>41656</v>
      </c>
      <c r="B1812" s="20">
        <v>273</v>
      </c>
      <c r="C1812" s="20" t="s">
        <v>365</v>
      </c>
      <c r="D1812" s="21" t="s">
        <v>1</v>
      </c>
      <c r="E1812" s="22">
        <v>1311</v>
      </c>
      <c r="F1812" s="11">
        <v>41656</v>
      </c>
      <c r="G1812" s="22">
        <v>1311</v>
      </c>
      <c r="H1812" s="24">
        <f t="shared" si="78"/>
        <v>0</v>
      </c>
      <c r="I1812" s="9" t="s">
        <v>1</v>
      </c>
    </row>
    <row r="1813" spans="1:9" x14ac:dyDescent="0.25">
      <c r="A1813" s="19">
        <v>41656</v>
      </c>
      <c r="B1813" s="20">
        <v>285</v>
      </c>
      <c r="C1813" s="20" t="s">
        <v>365</v>
      </c>
      <c r="D1813" s="21" t="s">
        <v>1</v>
      </c>
      <c r="E1813" s="22">
        <v>284</v>
      </c>
      <c r="F1813" s="11">
        <v>41656</v>
      </c>
      <c r="G1813" s="22">
        <v>284</v>
      </c>
      <c r="H1813" s="24">
        <f t="shared" si="78"/>
        <v>0</v>
      </c>
      <c r="I1813" s="9" t="s">
        <v>1</v>
      </c>
    </row>
    <row r="1814" spans="1:9" x14ac:dyDescent="0.25">
      <c r="A1814" s="19">
        <v>41656</v>
      </c>
      <c r="B1814" s="20">
        <v>286</v>
      </c>
      <c r="C1814" s="20" t="s">
        <v>365</v>
      </c>
      <c r="D1814" s="21" t="s">
        <v>1</v>
      </c>
      <c r="E1814" s="22">
        <v>867</v>
      </c>
      <c r="F1814" s="11">
        <v>41656</v>
      </c>
      <c r="G1814" s="22">
        <v>867</v>
      </c>
      <c r="H1814" s="24">
        <f t="shared" si="78"/>
        <v>0</v>
      </c>
      <c r="I1814" s="9" t="s">
        <v>1</v>
      </c>
    </row>
    <row r="1815" spans="1:9" x14ac:dyDescent="0.25">
      <c r="A1815" s="19">
        <v>41656</v>
      </c>
      <c r="B1815" s="20">
        <v>313</v>
      </c>
      <c r="C1815" s="20" t="s">
        <v>365</v>
      </c>
      <c r="D1815" s="21" t="s">
        <v>1</v>
      </c>
      <c r="E1815" s="22">
        <v>5880.5</v>
      </c>
      <c r="F1815" s="11">
        <v>41656</v>
      </c>
      <c r="G1815" s="22">
        <v>5880.5</v>
      </c>
      <c r="H1815" s="24">
        <f t="shared" si="78"/>
        <v>0</v>
      </c>
      <c r="I1815" s="9" t="s">
        <v>1</v>
      </c>
    </row>
    <row r="1816" spans="1:9" x14ac:dyDescent="0.25">
      <c r="A1816" s="19">
        <v>41656</v>
      </c>
      <c r="B1816" s="20">
        <v>319</v>
      </c>
      <c r="C1816" s="20" t="s">
        <v>365</v>
      </c>
      <c r="D1816" s="21" t="s">
        <v>1</v>
      </c>
      <c r="E1816" s="22">
        <v>300</v>
      </c>
      <c r="F1816" s="11">
        <v>41656</v>
      </c>
      <c r="G1816" s="22">
        <v>300</v>
      </c>
      <c r="H1816" s="24">
        <f t="shared" si="78"/>
        <v>0</v>
      </c>
      <c r="I1816" s="9" t="s">
        <v>1</v>
      </c>
    </row>
    <row r="1817" spans="1:9" x14ac:dyDescent="0.25">
      <c r="A1817" s="19">
        <v>41656</v>
      </c>
      <c r="B1817" s="20">
        <v>323</v>
      </c>
      <c r="C1817" s="20" t="s">
        <v>365</v>
      </c>
      <c r="D1817" s="21" t="s">
        <v>1</v>
      </c>
      <c r="E1817" s="22">
        <v>1770</v>
      </c>
      <c r="F1817" s="11">
        <v>41656</v>
      </c>
      <c r="G1817" s="22">
        <v>1770</v>
      </c>
      <c r="H1817" s="24">
        <f t="shared" si="78"/>
        <v>0</v>
      </c>
      <c r="I1817" s="9" t="s">
        <v>1</v>
      </c>
    </row>
    <row r="1818" spans="1:9" x14ac:dyDescent="0.25">
      <c r="A1818" s="19">
        <v>41656</v>
      </c>
      <c r="B1818" s="20">
        <v>324</v>
      </c>
      <c r="C1818" s="20" t="s">
        <v>365</v>
      </c>
      <c r="D1818" s="21" t="s">
        <v>1</v>
      </c>
      <c r="E1818" s="22">
        <v>113</v>
      </c>
      <c r="F1818" s="11">
        <v>41656</v>
      </c>
      <c r="G1818" s="22">
        <v>113</v>
      </c>
      <c r="H1818" s="24">
        <f t="shared" si="78"/>
        <v>0</v>
      </c>
      <c r="I1818" s="9" t="s">
        <v>1</v>
      </c>
    </row>
    <row r="1819" spans="1:9" x14ac:dyDescent="0.25">
      <c r="A1819" s="19">
        <v>41656</v>
      </c>
      <c r="B1819" s="20">
        <v>349</v>
      </c>
      <c r="C1819" s="20" t="s">
        <v>365</v>
      </c>
      <c r="D1819" s="21" t="s">
        <v>1</v>
      </c>
      <c r="E1819" s="22">
        <v>2701</v>
      </c>
      <c r="F1819" s="11">
        <v>41656</v>
      </c>
      <c r="G1819" s="22">
        <v>2701</v>
      </c>
      <c r="H1819" s="24">
        <f t="shared" si="78"/>
        <v>0</v>
      </c>
      <c r="I1819" s="9"/>
    </row>
    <row r="1820" spans="1:9" x14ac:dyDescent="0.25">
      <c r="A1820" s="19">
        <v>41656</v>
      </c>
      <c r="B1820" s="20">
        <v>363</v>
      </c>
      <c r="C1820" s="20" t="s">
        <v>365</v>
      </c>
      <c r="D1820" s="21" t="s">
        <v>1</v>
      </c>
      <c r="E1820" s="22">
        <v>569</v>
      </c>
      <c r="F1820" s="11">
        <v>41656</v>
      </c>
      <c r="G1820" s="22">
        <v>569</v>
      </c>
      <c r="H1820" s="24">
        <f t="shared" si="78"/>
        <v>0</v>
      </c>
      <c r="I1820" s="9" t="s">
        <v>1</v>
      </c>
    </row>
    <row r="1821" spans="1:9" x14ac:dyDescent="0.25">
      <c r="A1821" s="19">
        <v>41656</v>
      </c>
      <c r="B1821" s="20">
        <v>368</v>
      </c>
      <c r="C1821" s="20" t="s">
        <v>365</v>
      </c>
      <c r="D1821" s="21" t="s">
        <v>1</v>
      </c>
      <c r="E1821" s="22">
        <v>313</v>
      </c>
      <c r="F1821" s="11">
        <v>41656</v>
      </c>
      <c r="G1821" s="22">
        <v>313</v>
      </c>
      <c r="H1821" s="24">
        <f t="shared" si="78"/>
        <v>0</v>
      </c>
      <c r="I1821" s="9" t="s">
        <v>1</v>
      </c>
    </row>
    <row r="1822" spans="1:9" x14ac:dyDescent="0.25">
      <c r="A1822" s="19">
        <v>41656</v>
      </c>
      <c r="B1822" s="20">
        <v>370</v>
      </c>
      <c r="C1822" s="20" t="s">
        <v>365</v>
      </c>
      <c r="D1822" s="21" t="s">
        <v>1</v>
      </c>
      <c r="E1822" s="22">
        <v>1538</v>
      </c>
      <c r="F1822" s="11">
        <v>41656</v>
      </c>
      <c r="G1822" s="22">
        <v>1538</v>
      </c>
      <c r="H1822" s="24">
        <f t="shared" si="78"/>
        <v>0</v>
      </c>
      <c r="I1822" s="9" t="s">
        <v>1</v>
      </c>
    </row>
    <row r="1823" spans="1:9" x14ac:dyDescent="0.25">
      <c r="A1823" s="19">
        <v>41657</v>
      </c>
      <c r="B1823" s="20">
        <v>384</v>
      </c>
      <c r="C1823" s="20" t="s">
        <v>365</v>
      </c>
      <c r="D1823" s="21" t="s">
        <v>1</v>
      </c>
      <c r="E1823" s="22">
        <v>554.5</v>
      </c>
      <c r="F1823" s="11">
        <v>41657</v>
      </c>
      <c r="G1823" s="22">
        <v>554.5</v>
      </c>
      <c r="H1823" s="24">
        <f t="shared" si="78"/>
        <v>0</v>
      </c>
      <c r="I1823" s="9" t="s">
        <v>1</v>
      </c>
    </row>
    <row r="1824" spans="1:9" x14ac:dyDescent="0.25">
      <c r="A1824" s="19">
        <v>41657</v>
      </c>
      <c r="B1824" s="20">
        <v>434</v>
      </c>
      <c r="C1824" s="20" t="s">
        <v>365</v>
      </c>
      <c r="D1824" s="21" t="s">
        <v>1</v>
      </c>
      <c r="E1824" s="22">
        <v>558</v>
      </c>
      <c r="F1824" s="11">
        <v>41657</v>
      </c>
      <c r="G1824" s="22">
        <v>558</v>
      </c>
      <c r="H1824" s="24">
        <f t="shared" si="78"/>
        <v>0</v>
      </c>
      <c r="I1824" s="9" t="s">
        <v>1</v>
      </c>
    </row>
    <row r="1825" spans="1:9" x14ac:dyDescent="0.25">
      <c r="A1825" s="19">
        <v>41657</v>
      </c>
      <c r="B1825" s="20">
        <v>443</v>
      </c>
      <c r="C1825" s="20" t="s">
        <v>365</v>
      </c>
      <c r="D1825" s="21" t="s">
        <v>1</v>
      </c>
      <c r="E1825" s="22">
        <v>971</v>
      </c>
      <c r="F1825" s="11">
        <v>41657</v>
      </c>
      <c r="G1825" s="22">
        <v>971</v>
      </c>
      <c r="H1825" s="24">
        <f t="shared" si="78"/>
        <v>0</v>
      </c>
      <c r="I1825" s="9" t="s">
        <v>1</v>
      </c>
    </row>
    <row r="1826" spans="1:9" x14ac:dyDescent="0.25">
      <c r="A1826" s="19">
        <v>41657</v>
      </c>
      <c r="B1826" s="20">
        <v>448</v>
      </c>
      <c r="C1826" s="20" t="s">
        <v>365</v>
      </c>
      <c r="D1826" s="21" t="s">
        <v>1</v>
      </c>
      <c r="E1826" s="22">
        <v>256</v>
      </c>
      <c r="F1826" s="11">
        <v>41657</v>
      </c>
      <c r="G1826" s="22">
        <v>256</v>
      </c>
      <c r="H1826" s="24">
        <f t="shared" si="78"/>
        <v>0</v>
      </c>
      <c r="I1826" s="9" t="s">
        <v>1</v>
      </c>
    </row>
    <row r="1827" spans="1:9" x14ac:dyDescent="0.25">
      <c r="A1827" s="19">
        <v>41657</v>
      </c>
      <c r="B1827" s="20">
        <v>450</v>
      </c>
      <c r="C1827" s="20" t="s">
        <v>365</v>
      </c>
      <c r="D1827" s="21" t="s">
        <v>1</v>
      </c>
      <c r="E1827" s="22">
        <v>2296</v>
      </c>
      <c r="F1827" s="11">
        <v>41657</v>
      </c>
      <c r="G1827" s="22">
        <v>2296</v>
      </c>
      <c r="H1827" s="24">
        <f t="shared" si="78"/>
        <v>0</v>
      </c>
      <c r="I1827" s="9" t="s">
        <v>1</v>
      </c>
    </row>
    <row r="1828" spans="1:9" x14ac:dyDescent="0.25">
      <c r="A1828" s="19">
        <v>41659</v>
      </c>
      <c r="B1828" s="20">
        <v>500</v>
      </c>
      <c r="C1828" s="20" t="s">
        <v>365</v>
      </c>
      <c r="D1828" s="21" t="s">
        <v>1</v>
      </c>
      <c r="E1828" s="22">
        <v>1132</v>
      </c>
      <c r="F1828" s="11">
        <v>41659</v>
      </c>
      <c r="G1828" s="22">
        <v>1132</v>
      </c>
      <c r="H1828" s="24">
        <f t="shared" si="78"/>
        <v>0</v>
      </c>
      <c r="I1828" s="9"/>
    </row>
    <row r="1829" spans="1:9" x14ac:dyDescent="0.25">
      <c r="A1829" s="19">
        <v>41659</v>
      </c>
      <c r="B1829" s="20">
        <v>539</v>
      </c>
      <c r="C1829" s="20" t="s">
        <v>365</v>
      </c>
      <c r="D1829" s="21" t="s">
        <v>1</v>
      </c>
      <c r="E1829" s="22">
        <v>766.6</v>
      </c>
      <c r="F1829" s="11">
        <v>41659</v>
      </c>
      <c r="G1829" s="22">
        <v>766.6</v>
      </c>
      <c r="H1829" s="24">
        <f t="shared" si="78"/>
        <v>0</v>
      </c>
      <c r="I1829" s="9" t="s">
        <v>1</v>
      </c>
    </row>
    <row r="1830" spans="1:9" x14ac:dyDescent="0.25">
      <c r="A1830" s="19">
        <v>41659</v>
      </c>
      <c r="B1830" s="20">
        <v>564</v>
      </c>
      <c r="C1830" s="20" t="s">
        <v>365</v>
      </c>
      <c r="D1830" s="21" t="s">
        <v>1</v>
      </c>
      <c r="E1830" s="22">
        <v>1034</v>
      </c>
      <c r="F1830" s="11">
        <v>41659</v>
      </c>
      <c r="G1830" s="22">
        <v>1034</v>
      </c>
      <c r="H1830" s="24">
        <f t="shared" si="78"/>
        <v>0</v>
      </c>
      <c r="I1830" s="9" t="s">
        <v>1</v>
      </c>
    </row>
    <row r="1831" spans="1:9" x14ac:dyDescent="0.25">
      <c r="A1831" s="19">
        <v>41659</v>
      </c>
      <c r="B1831" s="20">
        <v>586</v>
      </c>
      <c r="C1831" s="20" t="s">
        <v>365</v>
      </c>
      <c r="D1831" s="21" t="s">
        <v>1</v>
      </c>
      <c r="E1831" s="22">
        <v>630</v>
      </c>
      <c r="F1831" s="23">
        <v>41659</v>
      </c>
      <c r="G1831" s="22">
        <v>630</v>
      </c>
      <c r="H1831" s="24">
        <f t="shared" si="78"/>
        <v>0</v>
      </c>
      <c r="I1831" s="9" t="s">
        <v>1</v>
      </c>
    </row>
    <row r="1832" spans="1:9" x14ac:dyDescent="0.25">
      <c r="A1832" s="19">
        <v>41660</v>
      </c>
      <c r="B1832" s="20">
        <v>591</v>
      </c>
      <c r="C1832" s="20" t="s">
        <v>365</v>
      </c>
      <c r="D1832" s="21" t="s">
        <v>1</v>
      </c>
      <c r="E1832" s="22">
        <v>556</v>
      </c>
      <c r="F1832" s="11">
        <v>41660</v>
      </c>
      <c r="G1832" s="22">
        <v>556</v>
      </c>
      <c r="H1832" s="24">
        <f t="shared" si="78"/>
        <v>0</v>
      </c>
      <c r="I1832" s="9" t="s">
        <v>1</v>
      </c>
    </row>
    <row r="1833" spans="1:9" x14ac:dyDescent="0.25">
      <c r="A1833" s="19">
        <v>41660</v>
      </c>
      <c r="B1833" s="20">
        <v>595</v>
      </c>
      <c r="C1833" s="20" t="s">
        <v>365</v>
      </c>
      <c r="D1833" s="21" t="s">
        <v>1</v>
      </c>
      <c r="E1833" s="22">
        <v>734</v>
      </c>
      <c r="F1833" s="11">
        <v>41660</v>
      </c>
      <c r="G1833" s="22">
        <v>734</v>
      </c>
      <c r="H1833" s="24">
        <f t="shared" si="78"/>
        <v>0</v>
      </c>
      <c r="I1833" s="9" t="s">
        <v>1</v>
      </c>
    </row>
    <row r="1834" spans="1:9" x14ac:dyDescent="0.25">
      <c r="A1834" s="19">
        <v>41660</v>
      </c>
      <c r="B1834" s="20">
        <v>598</v>
      </c>
      <c r="C1834" s="20" t="s">
        <v>365</v>
      </c>
      <c r="D1834" s="21" t="s">
        <v>1</v>
      </c>
      <c r="E1834" s="22">
        <v>3851</v>
      </c>
      <c r="F1834" s="11">
        <v>41660</v>
      </c>
      <c r="G1834" s="22">
        <v>3851</v>
      </c>
      <c r="H1834" s="24">
        <f t="shared" si="78"/>
        <v>0</v>
      </c>
      <c r="I1834" s="9" t="s">
        <v>1</v>
      </c>
    </row>
    <row r="1835" spans="1:9" x14ac:dyDescent="0.25">
      <c r="A1835" s="19">
        <v>41660</v>
      </c>
      <c r="B1835" s="20">
        <v>599</v>
      </c>
      <c r="C1835" s="20" t="s">
        <v>365</v>
      </c>
      <c r="D1835" s="21" t="s">
        <v>1</v>
      </c>
      <c r="E1835" s="22">
        <v>295</v>
      </c>
      <c r="F1835" s="11">
        <v>41660</v>
      </c>
      <c r="G1835" s="22">
        <v>295</v>
      </c>
      <c r="H1835" s="24">
        <f t="shared" si="78"/>
        <v>0</v>
      </c>
      <c r="I1835" s="9" t="s">
        <v>1</v>
      </c>
    </row>
    <row r="1836" spans="1:9" x14ac:dyDescent="0.25">
      <c r="A1836" s="19">
        <v>41660</v>
      </c>
      <c r="B1836" s="20">
        <v>628</v>
      </c>
      <c r="C1836" s="20" t="s">
        <v>365</v>
      </c>
      <c r="D1836" s="21" t="s">
        <v>1</v>
      </c>
      <c r="E1836" s="22">
        <v>259.5</v>
      </c>
      <c r="F1836" s="11">
        <v>41660</v>
      </c>
      <c r="G1836" s="22">
        <v>259.5</v>
      </c>
      <c r="H1836" s="24">
        <f t="shared" si="78"/>
        <v>0</v>
      </c>
      <c r="I1836" s="9" t="s">
        <v>1</v>
      </c>
    </row>
    <row r="1837" spans="1:9" x14ac:dyDescent="0.25">
      <c r="A1837" s="19">
        <v>41660</v>
      </c>
      <c r="B1837" s="20">
        <v>646</v>
      </c>
      <c r="C1837" s="20" t="s">
        <v>365</v>
      </c>
      <c r="D1837" s="21" t="s">
        <v>1</v>
      </c>
      <c r="E1837" s="22">
        <v>550</v>
      </c>
      <c r="F1837" s="11">
        <v>41660</v>
      </c>
      <c r="G1837" s="22">
        <v>550</v>
      </c>
      <c r="H1837" s="24">
        <f t="shared" ref="H1837:H1868" si="79">E1837-G1837</f>
        <v>0</v>
      </c>
      <c r="I1837" s="9" t="s">
        <v>1</v>
      </c>
    </row>
    <row r="1838" spans="1:9" x14ac:dyDescent="0.25">
      <c r="A1838" s="19">
        <v>41661</v>
      </c>
      <c r="B1838" s="20">
        <v>687</v>
      </c>
      <c r="C1838" s="20" t="s">
        <v>365</v>
      </c>
      <c r="D1838" s="29" t="s">
        <v>1</v>
      </c>
      <c r="E1838" s="30">
        <v>431</v>
      </c>
      <c r="F1838" s="31">
        <v>41661</v>
      </c>
      <c r="G1838" s="30">
        <v>431</v>
      </c>
      <c r="H1838" s="5">
        <f t="shared" si="79"/>
        <v>0</v>
      </c>
      <c r="I1838" s="29" t="s">
        <v>1</v>
      </c>
    </row>
    <row r="1839" spans="1:9" x14ac:dyDescent="0.25">
      <c r="A1839" s="19">
        <v>41661</v>
      </c>
      <c r="B1839" s="20">
        <v>715</v>
      </c>
      <c r="C1839" s="20" t="s">
        <v>365</v>
      </c>
      <c r="D1839" s="21" t="s">
        <v>1</v>
      </c>
      <c r="E1839" s="22">
        <v>84</v>
      </c>
      <c r="F1839" s="23">
        <v>41661</v>
      </c>
      <c r="G1839" s="22">
        <v>84</v>
      </c>
      <c r="H1839" s="24">
        <f t="shared" si="79"/>
        <v>0</v>
      </c>
      <c r="I1839" s="21"/>
    </row>
    <row r="1840" spans="1:9" x14ac:dyDescent="0.25">
      <c r="A1840" s="19">
        <v>41662</v>
      </c>
      <c r="B1840" s="20">
        <v>738</v>
      </c>
      <c r="C1840" s="20" t="s">
        <v>365</v>
      </c>
      <c r="D1840" s="21" t="s">
        <v>1</v>
      </c>
      <c r="E1840" s="22">
        <v>28</v>
      </c>
      <c r="F1840" s="37">
        <v>41662</v>
      </c>
      <c r="G1840" s="22">
        <v>28</v>
      </c>
      <c r="H1840" s="24">
        <f t="shared" si="79"/>
        <v>0</v>
      </c>
      <c r="I1840" s="35" t="s">
        <v>1</v>
      </c>
    </row>
    <row r="1841" spans="1:9" x14ac:dyDescent="0.25">
      <c r="A1841" s="19">
        <v>41662</v>
      </c>
      <c r="B1841" s="20">
        <v>750</v>
      </c>
      <c r="C1841" s="20" t="s">
        <v>365</v>
      </c>
      <c r="D1841" s="21" t="s">
        <v>1</v>
      </c>
      <c r="E1841" s="22">
        <v>957.5</v>
      </c>
      <c r="F1841" s="37">
        <v>41662</v>
      </c>
      <c r="G1841" s="22">
        <v>957.5</v>
      </c>
      <c r="H1841" s="24">
        <f t="shared" si="79"/>
        <v>0</v>
      </c>
      <c r="I1841" s="35" t="s">
        <v>1</v>
      </c>
    </row>
    <row r="1842" spans="1:9" x14ac:dyDescent="0.25">
      <c r="A1842" s="19">
        <v>41662</v>
      </c>
      <c r="B1842" s="20">
        <v>753</v>
      </c>
      <c r="C1842" s="20" t="s">
        <v>365</v>
      </c>
      <c r="D1842" s="21" t="s">
        <v>1</v>
      </c>
      <c r="E1842" s="22">
        <v>389.5</v>
      </c>
      <c r="F1842" s="37">
        <v>41662</v>
      </c>
      <c r="G1842" s="22">
        <v>389.5</v>
      </c>
      <c r="H1842" s="24">
        <f t="shared" si="79"/>
        <v>0</v>
      </c>
      <c r="I1842" s="35" t="s">
        <v>1</v>
      </c>
    </row>
    <row r="1843" spans="1:9" x14ac:dyDescent="0.25">
      <c r="A1843" s="19">
        <v>41662</v>
      </c>
      <c r="B1843" s="20">
        <v>773</v>
      </c>
      <c r="C1843" s="20" t="s">
        <v>365</v>
      </c>
      <c r="D1843" s="21" t="s">
        <v>1</v>
      </c>
      <c r="E1843" s="22">
        <v>2880.5</v>
      </c>
      <c r="F1843" s="37">
        <v>41662</v>
      </c>
      <c r="G1843" s="22">
        <v>2880.5</v>
      </c>
      <c r="H1843" s="24">
        <f t="shared" si="79"/>
        <v>0</v>
      </c>
      <c r="I1843" s="35" t="s">
        <v>1</v>
      </c>
    </row>
    <row r="1844" spans="1:9" x14ac:dyDescent="0.25">
      <c r="A1844" s="19">
        <v>41662</v>
      </c>
      <c r="B1844" s="20">
        <v>782</v>
      </c>
      <c r="C1844" s="20" t="s">
        <v>365</v>
      </c>
      <c r="D1844" s="21" t="s">
        <v>1</v>
      </c>
      <c r="E1844" s="22">
        <v>496.5</v>
      </c>
      <c r="F1844" s="37">
        <v>41662</v>
      </c>
      <c r="G1844" s="22">
        <v>496.5</v>
      </c>
      <c r="H1844" s="24">
        <f t="shared" si="79"/>
        <v>0</v>
      </c>
      <c r="I1844" s="35" t="s">
        <v>1</v>
      </c>
    </row>
    <row r="1845" spans="1:9" x14ac:dyDescent="0.25">
      <c r="A1845" s="19">
        <v>41662</v>
      </c>
      <c r="B1845" s="20">
        <v>788</v>
      </c>
      <c r="C1845" s="20" t="s">
        <v>365</v>
      </c>
      <c r="D1845" s="21" t="s">
        <v>1</v>
      </c>
      <c r="E1845" s="22">
        <v>605</v>
      </c>
      <c r="F1845" s="37">
        <v>41662</v>
      </c>
      <c r="G1845" s="22">
        <v>605</v>
      </c>
      <c r="H1845" s="24">
        <f t="shared" si="79"/>
        <v>0</v>
      </c>
      <c r="I1845" s="35" t="s">
        <v>1</v>
      </c>
    </row>
    <row r="1846" spans="1:9" x14ac:dyDescent="0.25">
      <c r="A1846" s="19">
        <v>41662</v>
      </c>
      <c r="B1846" s="20">
        <v>792</v>
      </c>
      <c r="C1846" s="20" t="s">
        <v>365</v>
      </c>
      <c r="D1846" s="21" t="s">
        <v>1</v>
      </c>
      <c r="E1846" s="22">
        <v>305</v>
      </c>
      <c r="F1846" s="37">
        <v>41662</v>
      </c>
      <c r="G1846" s="22">
        <v>305</v>
      </c>
      <c r="H1846" s="24">
        <f t="shared" si="79"/>
        <v>0</v>
      </c>
      <c r="I1846" s="35" t="s">
        <v>1</v>
      </c>
    </row>
    <row r="1847" spans="1:9" x14ac:dyDescent="0.25">
      <c r="A1847" s="19">
        <v>41662</v>
      </c>
      <c r="B1847" s="20">
        <v>799</v>
      </c>
      <c r="C1847" s="20" t="s">
        <v>365</v>
      </c>
      <c r="D1847" s="21" t="s">
        <v>1</v>
      </c>
      <c r="E1847" s="22">
        <v>384</v>
      </c>
      <c r="F1847" s="37">
        <v>41662</v>
      </c>
      <c r="G1847" s="22">
        <v>384</v>
      </c>
      <c r="H1847" s="24">
        <f t="shared" si="79"/>
        <v>0</v>
      </c>
      <c r="I1847" s="35" t="s">
        <v>1</v>
      </c>
    </row>
    <row r="1848" spans="1:9" x14ac:dyDescent="0.25">
      <c r="A1848" s="19">
        <v>41662</v>
      </c>
      <c r="B1848" s="20">
        <v>812</v>
      </c>
      <c r="C1848" s="20" t="s">
        <v>365</v>
      </c>
      <c r="D1848" s="21" t="s">
        <v>1</v>
      </c>
      <c r="E1848" s="22">
        <v>680</v>
      </c>
      <c r="F1848" s="37">
        <v>41662</v>
      </c>
      <c r="G1848" s="22">
        <v>680</v>
      </c>
      <c r="H1848" s="24">
        <f t="shared" si="79"/>
        <v>0</v>
      </c>
      <c r="I1848" s="35" t="s">
        <v>1</v>
      </c>
    </row>
    <row r="1849" spans="1:9" x14ac:dyDescent="0.25">
      <c r="A1849" s="19">
        <v>41662</v>
      </c>
      <c r="B1849" s="20">
        <v>817</v>
      </c>
      <c r="C1849" s="20" t="s">
        <v>365</v>
      </c>
      <c r="D1849" s="21" t="s">
        <v>1</v>
      </c>
      <c r="E1849" s="22">
        <v>1226</v>
      </c>
      <c r="F1849" s="37">
        <v>41662</v>
      </c>
      <c r="G1849" s="22">
        <v>1226</v>
      </c>
      <c r="H1849" s="24">
        <f t="shared" si="79"/>
        <v>0</v>
      </c>
      <c r="I1849" s="35" t="s">
        <v>1</v>
      </c>
    </row>
    <row r="1850" spans="1:9" x14ac:dyDescent="0.25">
      <c r="A1850" s="19">
        <v>41663</v>
      </c>
      <c r="B1850" s="20">
        <v>823</v>
      </c>
      <c r="C1850" s="20" t="s">
        <v>365</v>
      </c>
      <c r="D1850" s="21" t="s">
        <v>1</v>
      </c>
      <c r="E1850" s="56">
        <v>913.5</v>
      </c>
      <c r="F1850" s="11">
        <v>41664</v>
      </c>
      <c r="G1850" s="22">
        <v>913.5</v>
      </c>
      <c r="H1850" s="24">
        <f t="shared" si="79"/>
        <v>0</v>
      </c>
      <c r="I1850" s="21" t="s">
        <v>1</v>
      </c>
    </row>
    <row r="1851" spans="1:9" x14ac:dyDescent="0.25">
      <c r="A1851" s="19">
        <v>41663</v>
      </c>
      <c r="B1851" s="20">
        <v>838</v>
      </c>
      <c r="C1851" s="20" t="s">
        <v>365</v>
      </c>
      <c r="D1851" s="21" t="s">
        <v>1</v>
      </c>
      <c r="E1851" s="22">
        <v>484</v>
      </c>
      <c r="F1851" s="11">
        <v>41663</v>
      </c>
      <c r="G1851" s="22">
        <v>484</v>
      </c>
      <c r="H1851" s="24">
        <f t="shared" si="79"/>
        <v>0</v>
      </c>
      <c r="I1851" s="21" t="s">
        <v>1</v>
      </c>
    </row>
    <row r="1852" spans="1:9" x14ac:dyDescent="0.25">
      <c r="A1852" s="19">
        <v>41663</v>
      </c>
      <c r="B1852" s="20">
        <v>865</v>
      </c>
      <c r="C1852" s="20" t="s">
        <v>365</v>
      </c>
      <c r="D1852" s="21" t="s">
        <v>1</v>
      </c>
      <c r="E1852" s="22">
        <v>878</v>
      </c>
      <c r="F1852" s="11">
        <v>41663</v>
      </c>
      <c r="G1852" s="22">
        <v>878</v>
      </c>
      <c r="H1852" s="24">
        <f t="shared" si="79"/>
        <v>0</v>
      </c>
      <c r="I1852" s="9" t="s">
        <v>1</v>
      </c>
    </row>
    <row r="1853" spans="1:9" x14ac:dyDescent="0.25">
      <c r="A1853" s="19">
        <v>41663</v>
      </c>
      <c r="B1853" s="20">
        <v>866</v>
      </c>
      <c r="C1853" s="20" t="s">
        <v>365</v>
      </c>
      <c r="D1853" s="21" t="s">
        <v>1</v>
      </c>
      <c r="E1853" s="22">
        <v>2748</v>
      </c>
      <c r="F1853" s="11">
        <v>41663</v>
      </c>
      <c r="G1853" s="22">
        <v>2748</v>
      </c>
      <c r="H1853" s="24">
        <f t="shared" si="79"/>
        <v>0</v>
      </c>
      <c r="I1853" s="9" t="s">
        <v>1</v>
      </c>
    </row>
    <row r="1854" spans="1:9" x14ac:dyDescent="0.25">
      <c r="A1854" s="19">
        <v>41663</v>
      </c>
      <c r="B1854" s="20">
        <v>869</v>
      </c>
      <c r="C1854" s="20" t="s">
        <v>365</v>
      </c>
      <c r="D1854" s="21" t="s">
        <v>1</v>
      </c>
      <c r="E1854" s="22">
        <v>165.5</v>
      </c>
      <c r="F1854" s="11">
        <v>41663</v>
      </c>
      <c r="G1854" s="22">
        <v>165.5</v>
      </c>
      <c r="H1854" s="24">
        <f t="shared" si="79"/>
        <v>0</v>
      </c>
      <c r="I1854" s="9"/>
    </row>
    <row r="1855" spans="1:9" x14ac:dyDescent="0.25">
      <c r="A1855" s="19">
        <v>41663</v>
      </c>
      <c r="B1855" s="20">
        <v>872</v>
      </c>
      <c r="C1855" s="20" t="s">
        <v>365</v>
      </c>
      <c r="D1855" s="21" t="s">
        <v>1</v>
      </c>
      <c r="E1855" s="22">
        <v>1384</v>
      </c>
      <c r="F1855" s="11">
        <v>41663</v>
      </c>
      <c r="G1855" s="22">
        <v>1384</v>
      </c>
      <c r="H1855" s="24">
        <f t="shared" si="79"/>
        <v>0</v>
      </c>
      <c r="I1855" s="9" t="s">
        <v>1</v>
      </c>
    </row>
    <row r="1856" spans="1:9" x14ac:dyDescent="0.25">
      <c r="A1856" s="19">
        <v>41663</v>
      </c>
      <c r="B1856" s="20">
        <v>877</v>
      </c>
      <c r="C1856" s="20" t="s">
        <v>365</v>
      </c>
      <c r="D1856" s="21" t="s">
        <v>1</v>
      </c>
      <c r="E1856" s="22">
        <v>6545</v>
      </c>
      <c r="F1856" s="11">
        <v>41663</v>
      </c>
      <c r="G1856" s="22">
        <v>6545</v>
      </c>
      <c r="H1856" s="24">
        <f t="shared" si="79"/>
        <v>0</v>
      </c>
      <c r="I1856" s="9" t="s">
        <v>1</v>
      </c>
    </row>
    <row r="1857" spans="1:9" x14ac:dyDescent="0.25">
      <c r="A1857" s="19">
        <v>41663</v>
      </c>
      <c r="B1857" s="20">
        <v>880</v>
      </c>
      <c r="C1857" s="20" t="s">
        <v>365</v>
      </c>
      <c r="D1857" s="21" t="s">
        <v>1</v>
      </c>
      <c r="E1857" s="22">
        <v>282</v>
      </c>
      <c r="F1857" s="11">
        <v>41663</v>
      </c>
      <c r="G1857" s="22">
        <v>282</v>
      </c>
      <c r="H1857" s="24">
        <f t="shared" si="79"/>
        <v>0</v>
      </c>
      <c r="I1857" s="9" t="s">
        <v>1</v>
      </c>
    </row>
    <row r="1858" spans="1:9" x14ac:dyDescent="0.25">
      <c r="A1858" s="19">
        <v>41663</v>
      </c>
      <c r="B1858" s="20">
        <v>892</v>
      </c>
      <c r="C1858" s="20" t="s">
        <v>365</v>
      </c>
      <c r="D1858" s="21" t="s">
        <v>1</v>
      </c>
      <c r="E1858" s="22">
        <v>4551</v>
      </c>
      <c r="F1858" s="11">
        <v>41663</v>
      </c>
      <c r="G1858" s="22">
        <v>4551</v>
      </c>
      <c r="H1858" s="24">
        <f t="shared" si="79"/>
        <v>0</v>
      </c>
      <c r="I1858" s="9"/>
    </row>
    <row r="1859" spans="1:9" x14ac:dyDescent="0.25">
      <c r="A1859" s="19">
        <v>41663</v>
      </c>
      <c r="B1859" s="20">
        <v>894</v>
      </c>
      <c r="C1859" s="20" t="s">
        <v>365</v>
      </c>
      <c r="D1859" s="21" t="s">
        <v>1</v>
      </c>
      <c r="E1859" s="22">
        <v>417</v>
      </c>
      <c r="F1859" s="11">
        <v>41663</v>
      </c>
      <c r="G1859" s="22">
        <v>417</v>
      </c>
      <c r="H1859" s="24">
        <f t="shared" si="79"/>
        <v>0</v>
      </c>
      <c r="I1859" s="9" t="s">
        <v>1</v>
      </c>
    </row>
    <row r="1860" spans="1:9" x14ac:dyDescent="0.25">
      <c r="A1860" s="19">
        <v>41663</v>
      </c>
      <c r="B1860" s="20">
        <v>895</v>
      </c>
      <c r="C1860" s="20" t="s">
        <v>365</v>
      </c>
      <c r="D1860" s="21" t="s">
        <v>1</v>
      </c>
      <c r="E1860" s="22">
        <v>207</v>
      </c>
      <c r="F1860" s="11">
        <v>41663</v>
      </c>
      <c r="G1860" s="22">
        <v>207</v>
      </c>
      <c r="H1860" s="24">
        <f t="shared" si="79"/>
        <v>0</v>
      </c>
      <c r="I1860" s="9" t="s">
        <v>1</v>
      </c>
    </row>
    <row r="1861" spans="1:9" x14ac:dyDescent="0.25">
      <c r="A1861" s="19">
        <v>41664</v>
      </c>
      <c r="B1861" s="20">
        <v>914</v>
      </c>
      <c r="C1861" s="20" t="s">
        <v>365</v>
      </c>
      <c r="D1861" s="21" t="s">
        <v>1</v>
      </c>
      <c r="E1861" s="22">
        <v>1210</v>
      </c>
      <c r="F1861" s="11">
        <v>41664</v>
      </c>
      <c r="G1861" s="22">
        <v>1210</v>
      </c>
      <c r="H1861" s="24">
        <f t="shared" si="79"/>
        <v>0</v>
      </c>
      <c r="I1861" s="9" t="s">
        <v>1</v>
      </c>
    </row>
    <row r="1862" spans="1:9" x14ac:dyDescent="0.25">
      <c r="A1862" s="19">
        <v>41664</v>
      </c>
      <c r="B1862" s="20">
        <v>920</v>
      </c>
      <c r="C1862" s="20" t="s">
        <v>365</v>
      </c>
      <c r="D1862" s="21" t="s">
        <v>1</v>
      </c>
      <c r="E1862" s="22">
        <v>45.6</v>
      </c>
      <c r="F1862" s="11">
        <v>41664</v>
      </c>
      <c r="G1862" s="22">
        <v>45.6</v>
      </c>
      <c r="H1862" s="24">
        <f t="shared" si="79"/>
        <v>0</v>
      </c>
      <c r="I1862" s="9" t="s">
        <v>1</v>
      </c>
    </row>
    <row r="1863" spans="1:9" x14ac:dyDescent="0.25">
      <c r="A1863" s="19">
        <v>41664</v>
      </c>
      <c r="B1863" s="20">
        <v>931</v>
      </c>
      <c r="C1863" s="20" t="s">
        <v>365</v>
      </c>
      <c r="D1863" s="21" t="s">
        <v>1</v>
      </c>
      <c r="E1863" s="22">
        <v>2219</v>
      </c>
      <c r="F1863" s="11">
        <v>41664</v>
      </c>
      <c r="G1863" s="22">
        <v>2219</v>
      </c>
      <c r="H1863" s="24">
        <f t="shared" si="79"/>
        <v>0</v>
      </c>
      <c r="I1863" s="9" t="s">
        <v>23</v>
      </c>
    </row>
    <row r="1864" spans="1:9" x14ac:dyDescent="0.25">
      <c r="A1864" s="19">
        <v>41664</v>
      </c>
      <c r="B1864" s="20">
        <v>954</v>
      </c>
      <c r="C1864" s="20" t="s">
        <v>365</v>
      </c>
      <c r="D1864" s="21" t="s">
        <v>1</v>
      </c>
      <c r="E1864" s="22">
        <v>1431</v>
      </c>
      <c r="F1864" s="11">
        <v>41664</v>
      </c>
      <c r="G1864" s="22">
        <v>1431</v>
      </c>
      <c r="H1864" s="24">
        <f t="shared" si="79"/>
        <v>0</v>
      </c>
      <c r="I1864" s="9" t="s">
        <v>1</v>
      </c>
    </row>
    <row r="1865" spans="1:9" x14ac:dyDescent="0.25">
      <c r="A1865" s="19">
        <v>41664</v>
      </c>
      <c r="B1865" s="20">
        <v>961</v>
      </c>
      <c r="C1865" s="20" t="s">
        <v>365</v>
      </c>
      <c r="D1865" s="21" t="s">
        <v>1</v>
      </c>
      <c r="E1865" s="22">
        <v>500</v>
      </c>
      <c r="F1865" s="11">
        <v>41664</v>
      </c>
      <c r="G1865" s="22">
        <v>500</v>
      </c>
      <c r="H1865" s="24">
        <f t="shared" si="79"/>
        <v>0</v>
      </c>
      <c r="I1865" s="9" t="s">
        <v>1</v>
      </c>
    </row>
    <row r="1866" spans="1:9" x14ac:dyDescent="0.25">
      <c r="A1866" s="19">
        <v>41664</v>
      </c>
      <c r="B1866" s="20">
        <v>966</v>
      </c>
      <c r="C1866" s="20" t="s">
        <v>365</v>
      </c>
      <c r="D1866" s="21" t="s">
        <v>1</v>
      </c>
      <c r="E1866" s="22">
        <v>374</v>
      </c>
      <c r="F1866" s="11">
        <v>41664</v>
      </c>
      <c r="G1866" s="22">
        <v>374</v>
      </c>
      <c r="H1866" s="24">
        <f t="shared" si="79"/>
        <v>0</v>
      </c>
      <c r="I1866" s="9" t="s">
        <v>1</v>
      </c>
    </row>
    <row r="1867" spans="1:9" x14ac:dyDescent="0.25">
      <c r="A1867" s="19">
        <v>41664</v>
      </c>
      <c r="B1867" s="20">
        <v>969</v>
      </c>
      <c r="C1867" s="20" t="s">
        <v>365</v>
      </c>
      <c r="D1867" s="21" t="s">
        <v>1</v>
      </c>
      <c r="E1867" s="22">
        <v>1448</v>
      </c>
      <c r="F1867" s="16" t="s">
        <v>557</v>
      </c>
      <c r="G1867" s="22">
        <v>1448</v>
      </c>
      <c r="H1867" s="24">
        <f t="shared" si="79"/>
        <v>0</v>
      </c>
      <c r="I1867" s="9" t="s">
        <v>1</v>
      </c>
    </row>
    <row r="1868" spans="1:9" x14ac:dyDescent="0.25">
      <c r="A1868" s="19">
        <v>41665</v>
      </c>
      <c r="B1868" s="20">
        <v>2</v>
      </c>
      <c r="C1868" s="20" t="s">
        <v>563</v>
      </c>
      <c r="D1868" s="21" t="s">
        <v>1</v>
      </c>
      <c r="E1868" s="22">
        <v>1236</v>
      </c>
      <c r="F1868" s="11">
        <v>41665</v>
      </c>
      <c r="G1868" s="22">
        <v>1236</v>
      </c>
      <c r="H1868" s="24">
        <f t="shared" si="79"/>
        <v>0</v>
      </c>
      <c r="I1868" s="56" t="s">
        <v>1</v>
      </c>
    </row>
    <row r="1869" spans="1:9" x14ac:dyDescent="0.25">
      <c r="A1869" s="19">
        <v>41665</v>
      </c>
      <c r="B1869" s="20">
        <v>7</v>
      </c>
      <c r="C1869" s="20" t="s">
        <v>563</v>
      </c>
      <c r="D1869" s="21" t="s">
        <v>1</v>
      </c>
      <c r="E1869" s="22">
        <v>386.5</v>
      </c>
      <c r="F1869" s="11">
        <v>41665</v>
      </c>
      <c r="G1869" s="22">
        <v>386.5</v>
      </c>
      <c r="H1869" s="24">
        <f t="shared" ref="H1869:H1899" si="80">E1869-G1869</f>
        <v>0</v>
      </c>
      <c r="I1869" s="9" t="s">
        <v>1</v>
      </c>
    </row>
    <row r="1870" spans="1:9" x14ac:dyDescent="0.25">
      <c r="A1870" s="19">
        <v>41665</v>
      </c>
      <c r="B1870" s="20">
        <v>20</v>
      </c>
      <c r="C1870" s="20" t="s">
        <v>563</v>
      </c>
      <c r="D1870" s="21" t="s">
        <v>1</v>
      </c>
      <c r="E1870" s="22">
        <v>485</v>
      </c>
      <c r="F1870" s="11">
        <v>41665</v>
      </c>
      <c r="G1870" s="22">
        <v>485</v>
      </c>
      <c r="H1870" s="24">
        <f t="shared" si="80"/>
        <v>0</v>
      </c>
      <c r="I1870" s="9" t="s">
        <v>1</v>
      </c>
    </row>
    <row r="1871" spans="1:9" x14ac:dyDescent="0.25">
      <c r="A1871" s="19">
        <v>41665</v>
      </c>
      <c r="B1871" s="20">
        <v>21</v>
      </c>
      <c r="C1871" s="20" t="s">
        <v>563</v>
      </c>
      <c r="D1871" s="21" t="s">
        <v>1</v>
      </c>
      <c r="E1871" s="22">
        <v>3361.5</v>
      </c>
      <c r="F1871" s="11">
        <v>41665</v>
      </c>
      <c r="G1871" s="22">
        <v>3361.5</v>
      </c>
      <c r="H1871" s="24">
        <f t="shared" si="80"/>
        <v>0</v>
      </c>
      <c r="I1871" s="9" t="s">
        <v>1</v>
      </c>
    </row>
    <row r="1872" spans="1:9" x14ac:dyDescent="0.25">
      <c r="A1872" s="19">
        <v>41665</v>
      </c>
      <c r="B1872" s="20">
        <v>35</v>
      </c>
      <c r="C1872" s="20" t="s">
        <v>563</v>
      </c>
      <c r="D1872" s="21" t="s">
        <v>1</v>
      </c>
      <c r="E1872" s="22">
        <v>6059</v>
      </c>
      <c r="F1872" s="11">
        <v>41665</v>
      </c>
      <c r="G1872" s="22">
        <v>6059</v>
      </c>
      <c r="H1872" s="24">
        <f t="shared" si="80"/>
        <v>0</v>
      </c>
      <c r="I1872" s="9" t="s">
        <v>1</v>
      </c>
    </row>
    <row r="1873" spans="1:9" x14ac:dyDescent="0.25">
      <c r="A1873" s="19">
        <v>41665</v>
      </c>
      <c r="B1873" s="20">
        <v>46</v>
      </c>
      <c r="C1873" s="20" t="s">
        <v>563</v>
      </c>
      <c r="D1873" s="21" t="s">
        <v>1</v>
      </c>
      <c r="E1873" s="22">
        <v>3061</v>
      </c>
      <c r="F1873" s="11">
        <v>41665</v>
      </c>
      <c r="G1873" s="22">
        <v>3061</v>
      </c>
      <c r="H1873" s="24">
        <f t="shared" si="80"/>
        <v>0</v>
      </c>
      <c r="I1873" s="9" t="s">
        <v>1</v>
      </c>
    </row>
    <row r="1874" spans="1:9" x14ac:dyDescent="0.25">
      <c r="A1874" s="19">
        <v>41666</v>
      </c>
      <c r="B1874" s="20">
        <v>52</v>
      </c>
      <c r="C1874" s="20" t="s">
        <v>563</v>
      </c>
      <c r="D1874" s="21" t="s">
        <v>1</v>
      </c>
      <c r="E1874" s="22">
        <v>545</v>
      </c>
      <c r="F1874" s="11">
        <v>41666</v>
      </c>
      <c r="G1874" s="22">
        <v>545</v>
      </c>
      <c r="H1874" s="24">
        <f t="shared" si="80"/>
        <v>0</v>
      </c>
      <c r="I1874" s="9" t="s">
        <v>1</v>
      </c>
    </row>
    <row r="1875" spans="1:9" x14ac:dyDescent="0.25">
      <c r="A1875" s="19">
        <v>41666</v>
      </c>
      <c r="B1875" s="20">
        <v>111</v>
      </c>
      <c r="C1875" s="20" t="s">
        <v>563</v>
      </c>
      <c r="D1875" s="21" t="s">
        <v>1</v>
      </c>
      <c r="E1875" s="22">
        <v>844</v>
      </c>
      <c r="F1875" s="11">
        <v>41666</v>
      </c>
      <c r="G1875" s="22">
        <v>844</v>
      </c>
      <c r="H1875" s="24">
        <f t="shared" si="80"/>
        <v>0</v>
      </c>
      <c r="I1875" s="9" t="s">
        <v>1</v>
      </c>
    </row>
    <row r="1876" spans="1:9" x14ac:dyDescent="0.25">
      <c r="A1876" s="19">
        <v>41667</v>
      </c>
      <c r="B1876" s="20">
        <v>148</v>
      </c>
      <c r="C1876" s="20" t="s">
        <v>563</v>
      </c>
      <c r="D1876" s="21" t="s">
        <v>1</v>
      </c>
      <c r="E1876" s="22">
        <v>150</v>
      </c>
      <c r="F1876" s="11">
        <v>41667</v>
      </c>
      <c r="G1876" s="22">
        <v>150</v>
      </c>
      <c r="H1876" s="24">
        <f t="shared" si="80"/>
        <v>0</v>
      </c>
      <c r="I1876" s="9" t="s">
        <v>1</v>
      </c>
    </row>
    <row r="1877" spans="1:9" x14ac:dyDescent="0.25">
      <c r="A1877" s="19">
        <v>41667</v>
      </c>
      <c r="B1877" s="20">
        <v>169</v>
      </c>
      <c r="C1877" s="20" t="s">
        <v>563</v>
      </c>
      <c r="D1877" s="21" t="s">
        <v>1</v>
      </c>
      <c r="E1877" s="22">
        <v>3500</v>
      </c>
      <c r="F1877" s="11">
        <v>41667</v>
      </c>
      <c r="G1877" s="22">
        <v>3500</v>
      </c>
      <c r="H1877" s="24">
        <f t="shared" si="80"/>
        <v>0</v>
      </c>
      <c r="I1877" s="9" t="s">
        <v>1</v>
      </c>
    </row>
    <row r="1878" spans="1:9" x14ac:dyDescent="0.25">
      <c r="A1878" s="19">
        <v>41667</v>
      </c>
      <c r="B1878" s="20">
        <v>170</v>
      </c>
      <c r="C1878" s="20" t="s">
        <v>563</v>
      </c>
      <c r="D1878" s="21" t="s">
        <v>1</v>
      </c>
      <c r="E1878" s="22">
        <v>1182</v>
      </c>
      <c r="F1878" s="11">
        <v>41667</v>
      </c>
      <c r="G1878" s="22">
        <v>1182</v>
      </c>
      <c r="H1878" s="24">
        <f t="shared" si="80"/>
        <v>0</v>
      </c>
      <c r="I1878" s="9" t="s">
        <v>1</v>
      </c>
    </row>
    <row r="1879" spans="1:9" x14ac:dyDescent="0.25">
      <c r="A1879" s="19">
        <v>41667</v>
      </c>
      <c r="B1879" s="20">
        <v>187</v>
      </c>
      <c r="C1879" s="20" t="s">
        <v>563</v>
      </c>
      <c r="D1879" s="21" t="s">
        <v>1</v>
      </c>
      <c r="E1879" s="22">
        <v>342.5</v>
      </c>
      <c r="F1879" s="11">
        <v>41667</v>
      </c>
      <c r="G1879" s="22">
        <v>342.5</v>
      </c>
      <c r="H1879" s="24">
        <f t="shared" si="80"/>
        <v>0</v>
      </c>
      <c r="I1879" s="9" t="s">
        <v>1</v>
      </c>
    </row>
    <row r="1880" spans="1:9" x14ac:dyDescent="0.25">
      <c r="A1880" s="19">
        <v>41667</v>
      </c>
      <c r="B1880" s="20">
        <v>198</v>
      </c>
      <c r="C1880" s="20" t="s">
        <v>563</v>
      </c>
      <c r="D1880" s="21" t="s">
        <v>1</v>
      </c>
      <c r="E1880" s="22">
        <v>319</v>
      </c>
      <c r="F1880" s="11">
        <v>41667</v>
      </c>
      <c r="G1880" s="22">
        <v>319</v>
      </c>
      <c r="H1880" s="24">
        <f t="shared" si="80"/>
        <v>0</v>
      </c>
      <c r="I1880" s="9" t="s">
        <v>1</v>
      </c>
    </row>
    <row r="1881" spans="1:9" x14ac:dyDescent="0.25">
      <c r="A1881" s="19">
        <v>41668</v>
      </c>
      <c r="B1881" s="20">
        <v>211</v>
      </c>
      <c r="C1881" s="20" t="s">
        <v>563</v>
      </c>
      <c r="D1881" s="21" t="s">
        <v>1</v>
      </c>
      <c r="E1881" s="22">
        <v>376</v>
      </c>
      <c r="F1881" s="11">
        <v>41668</v>
      </c>
      <c r="G1881" s="22">
        <v>376</v>
      </c>
      <c r="H1881" s="24">
        <f t="shared" si="80"/>
        <v>0</v>
      </c>
      <c r="I1881" s="9" t="s">
        <v>1</v>
      </c>
    </row>
    <row r="1882" spans="1:9" x14ac:dyDescent="0.25">
      <c r="A1882" s="19">
        <v>41668</v>
      </c>
      <c r="B1882" s="20">
        <v>227</v>
      </c>
      <c r="C1882" s="20" t="s">
        <v>563</v>
      </c>
      <c r="D1882" s="21" t="s">
        <v>1</v>
      </c>
      <c r="E1882" s="22">
        <v>575</v>
      </c>
      <c r="F1882" s="11">
        <v>41668</v>
      </c>
      <c r="G1882" s="22">
        <v>575</v>
      </c>
      <c r="H1882" s="24">
        <f t="shared" si="80"/>
        <v>0</v>
      </c>
      <c r="I1882" s="9" t="s">
        <v>1</v>
      </c>
    </row>
    <row r="1883" spans="1:9" x14ac:dyDescent="0.25">
      <c r="A1883" s="19">
        <v>41668</v>
      </c>
      <c r="B1883" s="20">
        <v>233</v>
      </c>
      <c r="C1883" s="20" t="s">
        <v>563</v>
      </c>
      <c r="D1883" s="21" t="s">
        <v>1</v>
      </c>
      <c r="E1883" s="22">
        <v>1198</v>
      </c>
      <c r="F1883" s="11">
        <v>41668</v>
      </c>
      <c r="G1883" s="22">
        <v>1198</v>
      </c>
      <c r="H1883" s="24">
        <f t="shared" si="80"/>
        <v>0</v>
      </c>
      <c r="I1883" s="9" t="s">
        <v>1</v>
      </c>
    </row>
    <row r="1884" spans="1:9" x14ac:dyDescent="0.25">
      <c r="A1884" s="19">
        <v>41668</v>
      </c>
      <c r="B1884" s="20">
        <v>252</v>
      </c>
      <c r="C1884" s="20" t="s">
        <v>563</v>
      </c>
      <c r="D1884" s="21" t="s">
        <v>1</v>
      </c>
      <c r="E1884" s="22">
        <v>460</v>
      </c>
      <c r="F1884" s="11">
        <v>41668</v>
      </c>
      <c r="G1884" s="22">
        <v>460</v>
      </c>
      <c r="H1884" s="24">
        <f t="shared" si="80"/>
        <v>0</v>
      </c>
      <c r="I1884" s="9" t="s">
        <v>1</v>
      </c>
    </row>
    <row r="1885" spans="1:9" x14ac:dyDescent="0.25">
      <c r="A1885" s="19">
        <v>41668</v>
      </c>
      <c r="B1885" s="20">
        <v>258</v>
      </c>
      <c r="C1885" s="20" t="s">
        <v>563</v>
      </c>
      <c r="D1885" s="21" t="s">
        <v>1</v>
      </c>
      <c r="E1885" s="22">
        <v>257</v>
      </c>
      <c r="F1885" s="11">
        <v>41668</v>
      </c>
      <c r="G1885" s="22">
        <v>257</v>
      </c>
      <c r="H1885" s="24">
        <f t="shared" si="80"/>
        <v>0</v>
      </c>
      <c r="I1885" s="9" t="s">
        <v>1</v>
      </c>
    </row>
    <row r="1886" spans="1:9" x14ac:dyDescent="0.25">
      <c r="A1886" s="19">
        <v>41669</v>
      </c>
      <c r="B1886" s="20">
        <v>292</v>
      </c>
      <c r="C1886" s="20" t="s">
        <v>563</v>
      </c>
      <c r="D1886" s="21" t="s">
        <v>1</v>
      </c>
      <c r="E1886" s="22">
        <v>476</v>
      </c>
      <c r="F1886" s="11">
        <v>41669</v>
      </c>
      <c r="G1886" s="22">
        <v>476</v>
      </c>
      <c r="H1886" s="24">
        <f t="shared" si="80"/>
        <v>0</v>
      </c>
      <c r="I1886" s="9" t="s">
        <v>1</v>
      </c>
    </row>
    <row r="1887" spans="1:9" x14ac:dyDescent="0.25">
      <c r="A1887" s="19">
        <v>41670</v>
      </c>
      <c r="B1887" s="20">
        <v>353</v>
      </c>
      <c r="C1887" s="20" t="s">
        <v>563</v>
      </c>
      <c r="D1887" s="21" t="s">
        <v>1</v>
      </c>
      <c r="E1887" s="22">
        <v>1275</v>
      </c>
      <c r="F1887" s="11">
        <v>41670</v>
      </c>
      <c r="G1887" s="22">
        <v>1275</v>
      </c>
      <c r="H1887" s="24">
        <f t="shared" si="80"/>
        <v>0</v>
      </c>
      <c r="I1887" s="9"/>
    </row>
    <row r="1888" spans="1:9" x14ac:dyDescent="0.25">
      <c r="A1888" s="19">
        <v>41670</v>
      </c>
      <c r="B1888" s="20">
        <v>363</v>
      </c>
      <c r="C1888" s="20" t="s">
        <v>563</v>
      </c>
      <c r="D1888" s="21" t="s">
        <v>1</v>
      </c>
      <c r="E1888" s="22">
        <v>690</v>
      </c>
      <c r="F1888" s="11">
        <v>41670</v>
      </c>
      <c r="G1888" s="22">
        <v>690</v>
      </c>
      <c r="H1888" s="24">
        <f t="shared" si="80"/>
        <v>0</v>
      </c>
      <c r="I1888" s="9"/>
    </row>
    <row r="1889" spans="1:9" x14ac:dyDescent="0.25">
      <c r="A1889" s="19">
        <v>41670</v>
      </c>
      <c r="B1889" s="20">
        <v>364</v>
      </c>
      <c r="C1889" s="20" t="s">
        <v>563</v>
      </c>
      <c r="D1889" s="21" t="s">
        <v>1</v>
      </c>
      <c r="E1889" s="22">
        <v>526</v>
      </c>
      <c r="F1889" s="11">
        <v>41670</v>
      </c>
      <c r="G1889" s="22">
        <v>526</v>
      </c>
      <c r="H1889" s="24">
        <f t="shared" si="80"/>
        <v>0</v>
      </c>
      <c r="I1889" s="9"/>
    </row>
    <row r="1890" spans="1:9" x14ac:dyDescent="0.25">
      <c r="A1890" s="19">
        <v>41670</v>
      </c>
      <c r="B1890" s="20">
        <v>370</v>
      </c>
      <c r="C1890" s="20" t="s">
        <v>563</v>
      </c>
      <c r="D1890" s="21" t="s">
        <v>1</v>
      </c>
      <c r="E1890" s="22">
        <v>4777</v>
      </c>
      <c r="F1890" s="11">
        <v>41670</v>
      </c>
      <c r="G1890" s="22">
        <v>4777</v>
      </c>
      <c r="H1890" s="24">
        <f t="shared" si="80"/>
        <v>0</v>
      </c>
      <c r="I1890" s="9" t="s">
        <v>1</v>
      </c>
    </row>
    <row r="1891" spans="1:9" x14ac:dyDescent="0.25">
      <c r="A1891" s="19">
        <v>41670</v>
      </c>
      <c r="B1891" s="20">
        <v>374</v>
      </c>
      <c r="C1891" s="20" t="s">
        <v>563</v>
      </c>
      <c r="D1891" s="21" t="s">
        <v>1</v>
      </c>
      <c r="E1891" s="22">
        <v>1038</v>
      </c>
      <c r="F1891" s="11">
        <v>41670</v>
      </c>
      <c r="G1891" s="22">
        <v>1038</v>
      </c>
      <c r="H1891" s="24">
        <f t="shared" si="80"/>
        <v>0</v>
      </c>
      <c r="I1891" s="9" t="s">
        <v>1</v>
      </c>
    </row>
    <row r="1892" spans="1:9" x14ac:dyDescent="0.25">
      <c r="A1892" s="19">
        <v>41670</v>
      </c>
      <c r="B1892" s="20">
        <v>376</v>
      </c>
      <c r="C1892" s="20" t="s">
        <v>563</v>
      </c>
      <c r="D1892" s="21" t="s">
        <v>1</v>
      </c>
      <c r="E1892" s="22">
        <v>505</v>
      </c>
      <c r="F1892" s="11">
        <v>41670</v>
      </c>
      <c r="G1892" s="22">
        <v>505</v>
      </c>
      <c r="H1892" s="24">
        <f t="shared" si="80"/>
        <v>0</v>
      </c>
      <c r="I1892" s="9" t="s">
        <v>1</v>
      </c>
    </row>
    <row r="1893" spans="1:9" x14ac:dyDescent="0.25">
      <c r="A1893" s="19">
        <v>41670</v>
      </c>
      <c r="B1893" s="20">
        <v>383</v>
      </c>
      <c r="C1893" s="20" t="s">
        <v>563</v>
      </c>
      <c r="D1893" s="21" t="s">
        <v>1</v>
      </c>
      <c r="E1893" s="22">
        <v>837.5</v>
      </c>
      <c r="F1893" s="11">
        <v>41670</v>
      </c>
      <c r="G1893" s="22">
        <v>837.5</v>
      </c>
      <c r="H1893" s="24">
        <f t="shared" si="80"/>
        <v>0</v>
      </c>
      <c r="I1893" s="9" t="s">
        <v>1</v>
      </c>
    </row>
    <row r="1894" spans="1:9" x14ac:dyDescent="0.25">
      <c r="A1894" s="19">
        <v>41670</v>
      </c>
      <c r="B1894" s="20">
        <v>401</v>
      </c>
      <c r="C1894" s="20" t="s">
        <v>563</v>
      </c>
      <c r="D1894" s="21" t="s">
        <v>1</v>
      </c>
      <c r="E1894" s="22">
        <v>2041</v>
      </c>
      <c r="F1894" s="11">
        <v>41670</v>
      </c>
      <c r="G1894" s="22">
        <v>2041</v>
      </c>
      <c r="H1894" s="24">
        <f t="shared" si="80"/>
        <v>0</v>
      </c>
      <c r="I1894" s="9" t="s">
        <v>1</v>
      </c>
    </row>
    <row r="1895" spans="1:9" x14ac:dyDescent="0.25">
      <c r="A1895" s="19">
        <v>41670</v>
      </c>
      <c r="B1895" s="20">
        <v>412</v>
      </c>
      <c r="C1895" s="20" t="s">
        <v>563</v>
      </c>
      <c r="D1895" s="21" t="s">
        <v>1</v>
      </c>
      <c r="E1895" s="22">
        <v>316</v>
      </c>
      <c r="F1895" s="11">
        <v>41670</v>
      </c>
      <c r="G1895" s="22">
        <v>316</v>
      </c>
      <c r="H1895" s="24">
        <f t="shared" si="80"/>
        <v>0</v>
      </c>
      <c r="I1895" s="9" t="s">
        <v>1</v>
      </c>
    </row>
    <row r="1896" spans="1:9" x14ac:dyDescent="0.25">
      <c r="A1896" s="19">
        <v>41670</v>
      </c>
      <c r="B1896" s="20">
        <v>418</v>
      </c>
      <c r="C1896" s="20" t="s">
        <v>563</v>
      </c>
      <c r="D1896" s="21" t="s">
        <v>1</v>
      </c>
      <c r="E1896" s="22">
        <v>3600</v>
      </c>
      <c r="F1896" s="16">
        <v>41673</v>
      </c>
      <c r="G1896" s="28">
        <v>3600</v>
      </c>
      <c r="H1896" s="24">
        <f t="shared" si="80"/>
        <v>0</v>
      </c>
      <c r="I1896" s="9" t="s">
        <v>14</v>
      </c>
    </row>
    <row r="1897" spans="1:9" x14ac:dyDescent="0.25">
      <c r="A1897" s="19">
        <v>41670</v>
      </c>
      <c r="B1897" s="20">
        <v>423</v>
      </c>
      <c r="C1897" s="20" t="s">
        <v>563</v>
      </c>
      <c r="D1897" s="21" t="s">
        <v>1</v>
      </c>
      <c r="E1897" s="22">
        <v>176</v>
      </c>
      <c r="F1897" s="11">
        <v>41670</v>
      </c>
      <c r="G1897" s="22">
        <v>176</v>
      </c>
      <c r="H1897" s="24">
        <f t="shared" si="80"/>
        <v>0</v>
      </c>
      <c r="I1897" s="9" t="s">
        <v>1</v>
      </c>
    </row>
    <row r="1898" spans="1:9" x14ac:dyDescent="0.25">
      <c r="A1898" s="19">
        <v>41670</v>
      </c>
      <c r="B1898" s="20">
        <v>426</v>
      </c>
      <c r="C1898" s="20" t="s">
        <v>563</v>
      </c>
      <c r="D1898" s="21" t="s">
        <v>1</v>
      </c>
      <c r="E1898" s="22">
        <v>92</v>
      </c>
      <c r="F1898" s="11">
        <v>41670</v>
      </c>
      <c r="G1898" s="22">
        <v>92</v>
      </c>
      <c r="H1898" s="24">
        <f t="shared" si="80"/>
        <v>0</v>
      </c>
      <c r="I1898" s="9" t="s">
        <v>1</v>
      </c>
    </row>
    <row r="1899" spans="1:9" x14ac:dyDescent="0.25">
      <c r="A1899" s="19">
        <v>41670</v>
      </c>
      <c r="B1899" s="20">
        <v>439</v>
      </c>
      <c r="C1899" s="20" t="s">
        <v>563</v>
      </c>
      <c r="D1899" s="21" t="s">
        <v>1</v>
      </c>
      <c r="E1899" s="22">
        <v>577</v>
      </c>
      <c r="F1899" s="11">
        <v>41670</v>
      </c>
      <c r="G1899" s="22">
        <v>577</v>
      </c>
      <c r="H1899" s="24">
        <f t="shared" si="80"/>
        <v>0</v>
      </c>
      <c r="I1899" s="9" t="s">
        <v>1</v>
      </c>
    </row>
    <row r="1900" spans="1:9" x14ac:dyDescent="0.25">
      <c r="A1900" s="19"/>
      <c r="B1900" s="20"/>
      <c r="C1900" s="20"/>
      <c r="D1900" s="21"/>
      <c r="E1900" s="22"/>
      <c r="F1900" s="11"/>
      <c r="G1900" s="22"/>
      <c r="H1900" s="24"/>
      <c r="I1900" s="9"/>
    </row>
    <row r="1901" spans="1:9" x14ac:dyDescent="0.25">
      <c r="A1901" s="19">
        <v>41650</v>
      </c>
      <c r="B1901" s="20">
        <v>892</v>
      </c>
      <c r="C1901" s="20" t="s">
        <v>0</v>
      </c>
      <c r="D1901" s="21" t="s">
        <v>347</v>
      </c>
      <c r="E1901" s="22">
        <v>193.5</v>
      </c>
      <c r="F1901" s="11">
        <v>41650</v>
      </c>
      <c r="G1901" s="22">
        <v>193.5</v>
      </c>
      <c r="H1901" s="24">
        <f>E1901-G1901</f>
        <v>0</v>
      </c>
      <c r="I1901" s="9"/>
    </row>
    <row r="1902" spans="1:9" x14ac:dyDescent="0.25">
      <c r="A1902" s="19">
        <v>41651</v>
      </c>
      <c r="B1902" s="20">
        <v>925</v>
      </c>
      <c r="C1902" s="20" t="s">
        <v>0</v>
      </c>
      <c r="D1902" s="21" t="s">
        <v>347</v>
      </c>
      <c r="E1902" s="22">
        <v>2367.5</v>
      </c>
      <c r="F1902" s="55">
        <v>41651</v>
      </c>
      <c r="G1902" s="22">
        <v>2367.5</v>
      </c>
      <c r="H1902" s="24">
        <f>E1902-G1902</f>
        <v>0</v>
      </c>
      <c r="I1902" s="9"/>
    </row>
    <row r="1903" spans="1:9" x14ac:dyDescent="0.25">
      <c r="A1903" s="19">
        <v>41663</v>
      </c>
      <c r="B1903" s="20">
        <v>905</v>
      </c>
      <c r="C1903" s="20" t="s">
        <v>365</v>
      </c>
      <c r="D1903" s="21" t="s">
        <v>347</v>
      </c>
      <c r="E1903" s="22">
        <v>316</v>
      </c>
      <c r="F1903" s="11">
        <v>41663</v>
      </c>
      <c r="G1903" s="22">
        <v>316</v>
      </c>
      <c r="H1903" s="24">
        <f>E1903-G1903</f>
        <v>0</v>
      </c>
      <c r="I1903" s="9"/>
    </row>
    <row r="1904" spans="1:9" x14ac:dyDescent="0.25">
      <c r="A1904" s="19"/>
      <c r="B1904" s="20"/>
      <c r="C1904" s="20"/>
      <c r="D1904" s="21"/>
      <c r="E1904" s="22"/>
      <c r="F1904" s="11"/>
      <c r="G1904" s="22"/>
      <c r="H1904" s="24"/>
      <c r="I1904" s="9"/>
    </row>
    <row r="1905" spans="1:9" x14ac:dyDescent="0.25">
      <c r="A1905" s="19">
        <v>41655</v>
      </c>
      <c r="B1905" s="20">
        <v>253</v>
      </c>
      <c r="C1905" s="20" t="s">
        <v>365</v>
      </c>
      <c r="D1905" s="21" t="s">
        <v>422</v>
      </c>
      <c r="E1905" s="22">
        <v>604</v>
      </c>
      <c r="F1905" s="11">
        <v>41655</v>
      </c>
      <c r="G1905" s="22">
        <v>604</v>
      </c>
      <c r="H1905" s="24">
        <f>E1905-G1905</f>
        <v>0</v>
      </c>
      <c r="I1905" s="9"/>
    </row>
    <row r="1906" spans="1:9" x14ac:dyDescent="0.25">
      <c r="A1906" s="19"/>
      <c r="B1906" s="20"/>
      <c r="C1906" s="20"/>
      <c r="D1906" s="21"/>
      <c r="E1906" s="22"/>
      <c r="F1906" s="11"/>
      <c r="G1906" s="22"/>
      <c r="H1906" s="24"/>
      <c r="I1906" s="9"/>
    </row>
    <row r="1907" spans="1:9" x14ac:dyDescent="0.25">
      <c r="A1907" s="19">
        <v>41644</v>
      </c>
      <c r="B1907" s="20">
        <v>416</v>
      </c>
      <c r="C1907" s="20" t="s">
        <v>0</v>
      </c>
      <c r="D1907" s="21" t="s">
        <v>185</v>
      </c>
      <c r="E1907" s="22">
        <v>7149.5</v>
      </c>
      <c r="F1907" s="23">
        <v>41645</v>
      </c>
      <c r="G1907" s="22">
        <v>7149.5</v>
      </c>
      <c r="H1907" s="24">
        <f t="shared" ref="H1907:H1939" si="81">E1907-G1907</f>
        <v>0</v>
      </c>
      <c r="I1907" s="21"/>
    </row>
    <row r="1908" spans="1:9" x14ac:dyDescent="0.25">
      <c r="A1908" s="19">
        <v>41644</v>
      </c>
      <c r="B1908" s="20">
        <v>417</v>
      </c>
      <c r="C1908" s="20" t="s">
        <v>0</v>
      </c>
      <c r="D1908" s="21" t="s">
        <v>185</v>
      </c>
      <c r="E1908" s="22">
        <v>8627</v>
      </c>
      <c r="F1908" s="23">
        <v>41645</v>
      </c>
      <c r="G1908" s="22">
        <v>8627</v>
      </c>
      <c r="H1908" s="24">
        <f t="shared" si="81"/>
        <v>0</v>
      </c>
      <c r="I1908" s="21" t="s">
        <v>23</v>
      </c>
    </row>
    <row r="1909" spans="1:9" x14ac:dyDescent="0.25">
      <c r="A1909" s="7">
        <v>41641</v>
      </c>
      <c r="B1909" s="8">
        <v>150</v>
      </c>
      <c r="C1909" s="8" t="s">
        <v>0</v>
      </c>
      <c r="D1909" s="9" t="s">
        <v>22</v>
      </c>
      <c r="E1909" s="10">
        <v>19209.5</v>
      </c>
      <c r="F1909" s="11">
        <v>41641</v>
      </c>
      <c r="G1909" s="12">
        <v>19209.5</v>
      </c>
      <c r="H1909" s="5">
        <f t="shared" si="81"/>
        <v>0</v>
      </c>
      <c r="I1909" s="9" t="s">
        <v>23</v>
      </c>
    </row>
    <row r="1910" spans="1:9" x14ac:dyDescent="0.25">
      <c r="A1910" s="19">
        <v>41642</v>
      </c>
      <c r="B1910" s="20">
        <v>244</v>
      </c>
      <c r="C1910" s="8" t="s">
        <v>0</v>
      </c>
      <c r="D1910" s="21" t="s">
        <v>22</v>
      </c>
      <c r="E1910" s="22">
        <v>14253</v>
      </c>
      <c r="F1910" s="23">
        <v>41642</v>
      </c>
      <c r="G1910" s="22">
        <v>14253</v>
      </c>
      <c r="H1910" s="24">
        <f t="shared" si="81"/>
        <v>0</v>
      </c>
      <c r="I1910" s="21" t="s">
        <v>23</v>
      </c>
    </row>
    <row r="1911" spans="1:9" x14ac:dyDescent="0.25">
      <c r="A1911" s="19">
        <v>41643</v>
      </c>
      <c r="B1911" s="20">
        <v>352</v>
      </c>
      <c r="C1911" s="20" t="s">
        <v>0</v>
      </c>
      <c r="D1911" s="21" t="s">
        <v>22</v>
      </c>
      <c r="E1911" s="22">
        <v>15058.5</v>
      </c>
      <c r="F1911" s="23">
        <v>41645</v>
      </c>
      <c r="G1911" s="22">
        <v>15058.5</v>
      </c>
      <c r="H1911" s="24">
        <f t="shared" si="81"/>
        <v>0</v>
      </c>
      <c r="I1911" s="21" t="s">
        <v>23</v>
      </c>
    </row>
    <row r="1912" spans="1:9" x14ac:dyDescent="0.25">
      <c r="A1912" s="19">
        <v>41646</v>
      </c>
      <c r="B1912" s="20">
        <v>536</v>
      </c>
      <c r="C1912" s="20" t="s">
        <v>0</v>
      </c>
      <c r="D1912" s="21" t="s">
        <v>22</v>
      </c>
      <c r="E1912" s="22">
        <v>10608</v>
      </c>
      <c r="F1912" s="23">
        <v>41648</v>
      </c>
      <c r="G1912" s="22">
        <v>10608</v>
      </c>
      <c r="H1912" s="24">
        <f t="shared" si="81"/>
        <v>0</v>
      </c>
      <c r="I1912" s="21" t="s">
        <v>23</v>
      </c>
    </row>
    <row r="1913" spans="1:9" x14ac:dyDescent="0.25">
      <c r="A1913" s="19">
        <v>41646</v>
      </c>
      <c r="B1913" s="20">
        <v>537</v>
      </c>
      <c r="C1913" s="20" t="s">
        <v>0</v>
      </c>
      <c r="D1913" s="21" t="s">
        <v>22</v>
      </c>
      <c r="E1913" s="22">
        <v>1069</v>
      </c>
      <c r="F1913" s="23">
        <v>41648</v>
      </c>
      <c r="G1913" s="22">
        <v>1069</v>
      </c>
      <c r="H1913" s="24">
        <f t="shared" si="81"/>
        <v>0</v>
      </c>
      <c r="I1913" s="21" t="s">
        <v>23</v>
      </c>
    </row>
    <row r="1914" spans="1:9" x14ac:dyDescent="0.25">
      <c r="A1914" s="19">
        <v>41647</v>
      </c>
      <c r="B1914" s="20">
        <v>612</v>
      </c>
      <c r="C1914" s="20" t="s">
        <v>0</v>
      </c>
      <c r="D1914" s="21" t="s">
        <v>22</v>
      </c>
      <c r="E1914" s="22">
        <v>9841</v>
      </c>
      <c r="F1914" s="23">
        <v>41649</v>
      </c>
      <c r="G1914" s="22">
        <v>9841</v>
      </c>
      <c r="H1914" s="24">
        <f t="shared" si="81"/>
        <v>0</v>
      </c>
      <c r="I1914" s="21" t="s">
        <v>23</v>
      </c>
    </row>
    <row r="1915" spans="1:9" x14ac:dyDescent="0.25">
      <c r="A1915" s="19">
        <v>41648</v>
      </c>
      <c r="B1915" s="20">
        <v>699</v>
      </c>
      <c r="C1915" s="20" t="s">
        <v>0</v>
      </c>
      <c r="D1915" s="21" t="s">
        <v>22</v>
      </c>
      <c r="E1915" s="22">
        <v>11889</v>
      </c>
      <c r="F1915" s="23">
        <v>41649</v>
      </c>
      <c r="G1915" s="22">
        <v>11889</v>
      </c>
      <c r="H1915" s="24">
        <f t="shared" si="81"/>
        <v>0</v>
      </c>
      <c r="I1915" s="21" t="s">
        <v>23</v>
      </c>
    </row>
    <row r="1916" spans="1:9" x14ac:dyDescent="0.25">
      <c r="A1916" s="19">
        <v>41649</v>
      </c>
      <c r="B1916" s="20">
        <v>755</v>
      </c>
      <c r="C1916" s="20" t="s">
        <v>0</v>
      </c>
      <c r="D1916" s="21" t="s">
        <v>22</v>
      </c>
      <c r="E1916" s="22">
        <v>13912</v>
      </c>
      <c r="F1916" s="23">
        <v>41650</v>
      </c>
      <c r="G1916" s="22">
        <v>13912</v>
      </c>
      <c r="H1916" s="24">
        <f t="shared" si="81"/>
        <v>0</v>
      </c>
      <c r="I1916" s="21" t="s">
        <v>23</v>
      </c>
    </row>
    <row r="1917" spans="1:9" x14ac:dyDescent="0.25">
      <c r="A1917" s="19">
        <v>41650</v>
      </c>
      <c r="B1917" s="20">
        <v>858</v>
      </c>
      <c r="C1917" s="20" t="s">
        <v>0</v>
      </c>
      <c r="D1917" s="21" t="s">
        <v>22</v>
      </c>
      <c r="E1917" s="22">
        <v>18035</v>
      </c>
      <c r="F1917" s="15" t="s">
        <v>341</v>
      </c>
      <c r="G1917" s="22">
        <f>13535+4500</f>
        <v>18035</v>
      </c>
      <c r="H1917" s="24">
        <f t="shared" si="81"/>
        <v>0</v>
      </c>
      <c r="I1917" s="9" t="s">
        <v>23</v>
      </c>
    </row>
    <row r="1918" spans="1:9" x14ac:dyDescent="0.25">
      <c r="A1918" s="19">
        <v>41651</v>
      </c>
      <c r="B1918" s="20">
        <v>931</v>
      </c>
      <c r="C1918" s="20" t="s">
        <v>0</v>
      </c>
      <c r="D1918" s="21" t="s">
        <v>22</v>
      </c>
      <c r="E1918" s="22">
        <v>11402.5</v>
      </c>
      <c r="F1918" s="11">
        <v>41653</v>
      </c>
      <c r="G1918" s="22">
        <v>11402.5</v>
      </c>
      <c r="H1918" s="24">
        <f t="shared" si="81"/>
        <v>0</v>
      </c>
      <c r="I1918" s="9" t="s">
        <v>4</v>
      </c>
    </row>
    <row r="1919" spans="1:9" x14ac:dyDescent="0.25">
      <c r="A1919" s="19">
        <v>41652</v>
      </c>
      <c r="B1919" s="20">
        <v>975</v>
      </c>
      <c r="C1919" s="20" t="s">
        <v>0</v>
      </c>
      <c r="D1919" s="21" t="s">
        <v>22</v>
      </c>
      <c r="E1919" s="22">
        <v>12531.5</v>
      </c>
      <c r="F1919" s="32" t="s">
        <v>362</v>
      </c>
      <c r="G1919" s="22">
        <f>10531.5+2000</f>
        <v>12531.5</v>
      </c>
      <c r="H1919" s="24">
        <f t="shared" si="81"/>
        <v>0</v>
      </c>
      <c r="I1919" s="21" t="s">
        <v>23</v>
      </c>
    </row>
    <row r="1920" spans="1:9" x14ac:dyDescent="0.25">
      <c r="A1920" s="19">
        <v>41653</v>
      </c>
      <c r="B1920" s="20">
        <v>75</v>
      </c>
      <c r="C1920" s="20" t="s">
        <v>365</v>
      </c>
      <c r="D1920" s="21" t="s">
        <v>22</v>
      </c>
      <c r="E1920" s="22">
        <v>12989</v>
      </c>
      <c r="F1920" s="23">
        <v>41654</v>
      </c>
      <c r="G1920" s="22">
        <v>12989</v>
      </c>
      <c r="H1920" s="24">
        <f t="shared" si="81"/>
        <v>0</v>
      </c>
      <c r="I1920" s="21" t="s">
        <v>23</v>
      </c>
    </row>
    <row r="1921" spans="1:9" x14ac:dyDescent="0.25">
      <c r="A1921" s="19">
        <v>41654</v>
      </c>
      <c r="B1921" s="20">
        <v>127</v>
      </c>
      <c r="C1921" s="20" t="s">
        <v>365</v>
      </c>
      <c r="D1921" s="21" t="s">
        <v>22</v>
      </c>
      <c r="E1921" s="22">
        <v>10999</v>
      </c>
      <c r="F1921" s="11">
        <v>41655</v>
      </c>
      <c r="G1921" s="22">
        <v>10999</v>
      </c>
      <c r="H1921" s="24">
        <f t="shared" si="81"/>
        <v>0</v>
      </c>
      <c r="I1921" s="9" t="s">
        <v>23</v>
      </c>
    </row>
    <row r="1922" spans="1:9" x14ac:dyDescent="0.25">
      <c r="A1922" s="19">
        <v>41655</v>
      </c>
      <c r="B1922" s="20">
        <v>194</v>
      </c>
      <c r="C1922" s="20" t="s">
        <v>365</v>
      </c>
      <c r="D1922" s="21" t="s">
        <v>22</v>
      </c>
      <c r="E1922" s="22">
        <v>9897</v>
      </c>
      <c r="F1922" s="11">
        <v>41656</v>
      </c>
      <c r="G1922" s="22">
        <v>9897</v>
      </c>
      <c r="H1922" s="24">
        <f t="shared" si="81"/>
        <v>0</v>
      </c>
      <c r="I1922" s="9" t="s">
        <v>23</v>
      </c>
    </row>
    <row r="1923" spans="1:9" x14ac:dyDescent="0.25">
      <c r="A1923" s="19">
        <v>41656</v>
      </c>
      <c r="B1923" s="20">
        <v>287</v>
      </c>
      <c r="C1923" s="20" t="s">
        <v>365</v>
      </c>
      <c r="D1923" s="21" t="s">
        <v>22</v>
      </c>
      <c r="E1923" s="22">
        <v>15366</v>
      </c>
      <c r="F1923" s="11">
        <v>41657</v>
      </c>
      <c r="G1923" s="22">
        <v>15366</v>
      </c>
      <c r="H1923" s="24">
        <f t="shared" si="81"/>
        <v>0</v>
      </c>
      <c r="I1923" s="9" t="s">
        <v>23</v>
      </c>
    </row>
    <row r="1924" spans="1:9" x14ac:dyDescent="0.25">
      <c r="A1924" s="19">
        <v>41657</v>
      </c>
      <c r="B1924" s="20">
        <v>394</v>
      </c>
      <c r="C1924" s="20" t="s">
        <v>365</v>
      </c>
      <c r="D1924" s="21" t="s">
        <v>22</v>
      </c>
      <c r="E1924" s="22">
        <v>23819</v>
      </c>
      <c r="F1924" s="23">
        <v>41660</v>
      </c>
      <c r="G1924" s="22">
        <v>23819</v>
      </c>
      <c r="H1924" s="24">
        <f t="shared" si="81"/>
        <v>0</v>
      </c>
      <c r="I1924" s="9" t="s">
        <v>23</v>
      </c>
    </row>
    <row r="1925" spans="1:9" x14ac:dyDescent="0.25">
      <c r="A1925" s="19">
        <v>41658</v>
      </c>
      <c r="B1925" s="20">
        <v>475</v>
      </c>
      <c r="C1925" s="20" t="s">
        <v>365</v>
      </c>
      <c r="D1925" s="21" t="s">
        <v>22</v>
      </c>
      <c r="E1925" s="22">
        <v>10147.200000000001</v>
      </c>
      <c r="F1925" s="11">
        <v>41659</v>
      </c>
      <c r="G1925" s="22">
        <v>10147.200000000001</v>
      </c>
      <c r="H1925" s="24">
        <f t="shared" si="81"/>
        <v>0</v>
      </c>
      <c r="I1925" s="9" t="s">
        <v>4</v>
      </c>
    </row>
    <row r="1926" spans="1:9" x14ac:dyDescent="0.25">
      <c r="A1926" s="19">
        <v>41659</v>
      </c>
      <c r="B1926" s="20">
        <v>513</v>
      </c>
      <c r="C1926" s="20" t="s">
        <v>365</v>
      </c>
      <c r="D1926" s="21" t="s">
        <v>22</v>
      </c>
      <c r="E1926" s="22">
        <v>5929</v>
      </c>
      <c r="F1926" s="11">
        <v>41661</v>
      </c>
      <c r="G1926" s="22">
        <v>5929</v>
      </c>
      <c r="H1926" s="24">
        <f t="shared" si="81"/>
        <v>0</v>
      </c>
      <c r="I1926" s="9" t="s">
        <v>23</v>
      </c>
    </row>
    <row r="1927" spans="1:9" x14ac:dyDescent="0.25">
      <c r="A1927" s="19">
        <v>41659</v>
      </c>
      <c r="B1927" s="20">
        <v>518</v>
      </c>
      <c r="C1927" s="20" t="s">
        <v>365</v>
      </c>
      <c r="D1927" s="21" t="s">
        <v>22</v>
      </c>
      <c r="E1927" s="22">
        <v>7313</v>
      </c>
      <c r="F1927" s="11">
        <v>41661</v>
      </c>
      <c r="G1927" s="22">
        <v>7313</v>
      </c>
      <c r="H1927" s="24">
        <f t="shared" si="81"/>
        <v>0</v>
      </c>
      <c r="I1927" s="9" t="s">
        <v>23</v>
      </c>
    </row>
    <row r="1928" spans="1:9" x14ac:dyDescent="0.25">
      <c r="A1928" s="19">
        <v>41660</v>
      </c>
      <c r="B1928" s="20">
        <v>600</v>
      </c>
      <c r="C1928" s="20" t="s">
        <v>365</v>
      </c>
      <c r="D1928" s="21" t="s">
        <v>22</v>
      </c>
      <c r="E1928" s="22">
        <v>11854</v>
      </c>
      <c r="F1928" s="11">
        <v>41662</v>
      </c>
      <c r="G1928" s="22">
        <v>11854</v>
      </c>
      <c r="H1928" s="24">
        <f t="shared" si="81"/>
        <v>0</v>
      </c>
      <c r="I1928" s="9" t="s">
        <v>23</v>
      </c>
    </row>
    <row r="1929" spans="1:9" x14ac:dyDescent="0.25">
      <c r="A1929" s="19">
        <v>41661</v>
      </c>
      <c r="B1929" s="20">
        <v>661</v>
      </c>
      <c r="C1929" s="20" t="s">
        <v>365</v>
      </c>
      <c r="D1929" s="21" t="s">
        <v>22</v>
      </c>
      <c r="E1929" s="22">
        <v>10590</v>
      </c>
      <c r="F1929" s="23">
        <v>41663</v>
      </c>
      <c r="G1929" s="22">
        <v>10590</v>
      </c>
      <c r="H1929" s="24">
        <f t="shared" si="81"/>
        <v>0</v>
      </c>
      <c r="I1929" s="21" t="s">
        <v>23</v>
      </c>
    </row>
    <row r="1930" spans="1:9" x14ac:dyDescent="0.25">
      <c r="A1930" s="19">
        <v>41662</v>
      </c>
      <c r="B1930" s="20">
        <v>745</v>
      </c>
      <c r="C1930" s="20" t="s">
        <v>365</v>
      </c>
      <c r="D1930" s="21" t="s">
        <v>22</v>
      </c>
      <c r="E1930" s="22">
        <v>12749</v>
      </c>
      <c r="F1930" s="37">
        <v>41664</v>
      </c>
      <c r="G1930" s="22">
        <v>12749</v>
      </c>
      <c r="H1930" s="24">
        <f t="shared" si="81"/>
        <v>0</v>
      </c>
      <c r="I1930" s="35" t="s">
        <v>23</v>
      </c>
    </row>
    <row r="1931" spans="1:9" x14ac:dyDescent="0.25">
      <c r="A1931" s="19">
        <v>41663</v>
      </c>
      <c r="B1931" s="20">
        <v>843</v>
      </c>
      <c r="C1931" s="20" t="s">
        <v>365</v>
      </c>
      <c r="D1931" s="21" t="s">
        <v>22</v>
      </c>
      <c r="E1931" s="22">
        <v>19452</v>
      </c>
      <c r="F1931" s="15" t="s">
        <v>537</v>
      </c>
      <c r="G1931" s="22">
        <f>10000+9452</f>
        <v>19452</v>
      </c>
      <c r="H1931" s="24">
        <f t="shared" si="81"/>
        <v>0</v>
      </c>
      <c r="I1931" s="9" t="s">
        <v>23</v>
      </c>
    </row>
    <row r="1932" spans="1:9" x14ac:dyDescent="0.25">
      <c r="A1932" s="19">
        <v>41664</v>
      </c>
      <c r="B1932" s="20">
        <v>939</v>
      </c>
      <c r="C1932" s="20" t="s">
        <v>365</v>
      </c>
      <c r="D1932" s="21" t="s">
        <v>22</v>
      </c>
      <c r="E1932" s="22">
        <v>20225</v>
      </c>
      <c r="F1932" s="15" t="s">
        <v>554</v>
      </c>
      <c r="G1932" s="22">
        <f>2225+8000+10000</f>
        <v>20225</v>
      </c>
      <c r="H1932" s="24">
        <f t="shared" si="81"/>
        <v>0</v>
      </c>
      <c r="I1932" s="9" t="s">
        <v>23</v>
      </c>
    </row>
    <row r="1933" spans="1:9" x14ac:dyDescent="0.25">
      <c r="A1933" s="19">
        <v>41665</v>
      </c>
      <c r="B1933" s="20">
        <v>29</v>
      </c>
      <c r="C1933" s="20" t="s">
        <v>563</v>
      </c>
      <c r="D1933" s="21" t="s">
        <v>22</v>
      </c>
      <c r="E1933" s="22">
        <v>15401</v>
      </c>
      <c r="F1933" s="11">
        <v>41667</v>
      </c>
      <c r="G1933" s="22">
        <v>15401</v>
      </c>
      <c r="H1933" s="24">
        <f t="shared" si="81"/>
        <v>0</v>
      </c>
      <c r="I1933" s="9" t="s">
        <v>4</v>
      </c>
    </row>
    <row r="1934" spans="1:9" x14ac:dyDescent="0.25">
      <c r="A1934" s="19">
        <v>41665</v>
      </c>
      <c r="B1934" s="20">
        <v>32</v>
      </c>
      <c r="C1934" s="20" t="s">
        <v>563</v>
      </c>
      <c r="D1934" s="21" t="s">
        <v>22</v>
      </c>
      <c r="E1934" s="22">
        <v>798</v>
      </c>
      <c r="F1934" s="11">
        <v>41667</v>
      </c>
      <c r="G1934" s="22">
        <v>798</v>
      </c>
      <c r="H1934" s="24">
        <f t="shared" si="81"/>
        <v>0</v>
      </c>
      <c r="I1934" s="9" t="s">
        <v>4</v>
      </c>
    </row>
    <row r="1935" spans="1:9" x14ac:dyDescent="0.25">
      <c r="A1935" s="19">
        <v>41666</v>
      </c>
      <c r="B1935" s="20">
        <v>53</v>
      </c>
      <c r="C1935" s="20" t="s">
        <v>563</v>
      </c>
      <c r="D1935" s="21" t="s">
        <v>22</v>
      </c>
      <c r="E1935" s="22">
        <v>12258</v>
      </c>
      <c r="F1935" s="11">
        <v>41669</v>
      </c>
      <c r="G1935" s="22">
        <v>12258</v>
      </c>
      <c r="H1935" s="24">
        <f t="shared" si="81"/>
        <v>0</v>
      </c>
      <c r="I1935" s="9" t="s">
        <v>23</v>
      </c>
    </row>
    <row r="1936" spans="1:9" x14ac:dyDescent="0.25">
      <c r="A1936" s="19">
        <v>41667</v>
      </c>
      <c r="B1936" s="20">
        <v>153</v>
      </c>
      <c r="C1936" s="20" t="s">
        <v>563</v>
      </c>
      <c r="D1936" s="21" t="s">
        <v>22</v>
      </c>
      <c r="E1936" s="22">
        <v>13269</v>
      </c>
      <c r="F1936" s="11">
        <v>41670</v>
      </c>
      <c r="G1936" s="22">
        <v>13269</v>
      </c>
      <c r="H1936" s="24">
        <f t="shared" si="81"/>
        <v>0</v>
      </c>
      <c r="I1936" s="9" t="s">
        <v>23</v>
      </c>
    </row>
    <row r="1937" spans="1:9" x14ac:dyDescent="0.25">
      <c r="A1937" s="19">
        <v>41668</v>
      </c>
      <c r="B1937" s="20">
        <v>223</v>
      </c>
      <c r="C1937" s="20" t="s">
        <v>563</v>
      </c>
      <c r="D1937" s="21" t="s">
        <v>22</v>
      </c>
      <c r="E1937" s="22">
        <v>5942</v>
      </c>
      <c r="F1937" s="11">
        <v>41668</v>
      </c>
      <c r="G1937" s="22">
        <v>5942</v>
      </c>
      <c r="H1937" s="24">
        <f t="shared" si="81"/>
        <v>0</v>
      </c>
      <c r="I1937" s="9" t="s">
        <v>23</v>
      </c>
    </row>
    <row r="1938" spans="1:9" x14ac:dyDescent="0.25">
      <c r="A1938" s="19">
        <v>41669</v>
      </c>
      <c r="B1938" s="20">
        <v>285</v>
      </c>
      <c r="C1938" s="20" t="s">
        <v>563</v>
      </c>
      <c r="D1938" s="21" t="s">
        <v>22</v>
      </c>
      <c r="E1938" s="22">
        <v>10448</v>
      </c>
      <c r="F1938" s="16">
        <v>41671</v>
      </c>
      <c r="G1938" s="28">
        <v>10448</v>
      </c>
      <c r="H1938" s="24">
        <f t="shared" si="81"/>
        <v>0</v>
      </c>
      <c r="I1938" s="9" t="s">
        <v>23</v>
      </c>
    </row>
    <row r="1939" spans="1:9" x14ac:dyDescent="0.25">
      <c r="A1939" s="19">
        <v>41670</v>
      </c>
      <c r="B1939" s="20">
        <v>371</v>
      </c>
      <c r="C1939" s="20" t="s">
        <v>563</v>
      </c>
      <c r="D1939" s="21" t="s">
        <v>22</v>
      </c>
      <c r="E1939" s="22">
        <v>20926</v>
      </c>
      <c r="F1939" s="60" t="s">
        <v>629</v>
      </c>
      <c r="G1939" s="28">
        <f>10926+10000</f>
        <v>20926</v>
      </c>
      <c r="H1939" s="24">
        <f t="shared" si="81"/>
        <v>0</v>
      </c>
      <c r="I1939" s="9" t="s">
        <v>23</v>
      </c>
    </row>
    <row r="1940" spans="1:9" ht="15.75" x14ac:dyDescent="0.25">
      <c r="A1940" s="19"/>
      <c r="B1940" s="20"/>
      <c r="C1940" s="20"/>
      <c r="D1940" s="21"/>
      <c r="E1940" s="22"/>
      <c r="F1940" s="103" t="s">
        <v>645</v>
      </c>
      <c r="G1940" s="104">
        <f>SUM(G1907:G1939)</f>
        <v>403956.7</v>
      </c>
      <c r="H1940" s="24"/>
      <c r="I1940" s="9"/>
    </row>
    <row r="1941" spans="1:9" x14ac:dyDescent="0.25">
      <c r="A1941" s="19"/>
      <c r="B1941" s="20"/>
      <c r="C1941" s="20"/>
      <c r="D1941" s="21"/>
      <c r="E1941" s="22"/>
      <c r="F1941" s="60"/>
      <c r="G1941" s="28"/>
      <c r="H1941" s="24"/>
      <c r="I1941" s="9"/>
    </row>
    <row r="1942" spans="1:9" x14ac:dyDescent="0.25">
      <c r="A1942" s="19">
        <v>41670</v>
      </c>
      <c r="B1942" s="20">
        <v>436</v>
      </c>
      <c r="C1942" s="20" t="s">
        <v>563</v>
      </c>
      <c r="D1942" s="21" t="s">
        <v>639</v>
      </c>
      <c r="E1942" s="22">
        <v>1160</v>
      </c>
      <c r="F1942" s="11">
        <v>41683</v>
      </c>
      <c r="G1942" s="22">
        <v>1160</v>
      </c>
      <c r="H1942" s="24">
        <f>E1942-G1942</f>
        <v>0</v>
      </c>
      <c r="I1942" s="9"/>
    </row>
    <row r="1943" spans="1:9" x14ac:dyDescent="0.25">
      <c r="A1943" s="19">
        <v>41652</v>
      </c>
      <c r="B1943" s="20">
        <v>8</v>
      </c>
      <c r="C1943" s="20" t="s">
        <v>365</v>
      </c>
      <c r="D1943" s="21" t="s">
        <v>367</v>
      </c>
      <c r="E1943" s="22">
        <v>2809.5</v>
      </c>
      <c r="F1943" s="23">
        <v>41652</v>
      </c>
      <c r="G1943" s="22">
        <v>2809.5</v>
      </c>
      <c r="H1943" s="24">
        <f>E1943-G1943</f>
        <v>0</v>
      </c>
      <c r="I1943" s="21"/>
    </row>
    <row r="1944" spans="1:9" x14ac:dyDescent="0.25">
      <c r="A1944" s="19">
        <v>41655</v>
      </c>
      <c r="B1944" s="20">
        <v>244</v>
      </c>
      <c r="C1944" s="20" t="s">
        <v>365</v>
      </c>
      <c r="D1944" s="21" t="s">
        <v>418</v>
      </c>
      <c r="E1944" s="22">
        <v>1716.7</v>
      </c>
      <c r="F1944" s="11">
        <v>41656</v>
      </c>
      <c r="G1944" s="22">
        <v>1716.7</v>
      </c>
      <c r="H1944" s="24">
        <f>E1944-G1944</f>
        <v>0</v>
      </c>
      <c r="I1944" s="9" t="s">
        <v>4</v>
      </c>
    </row>
    <row r="1945" spans="1:9" x14ac:dyDescent="0.25">
      <c r="A1945" s="19"/>
      <c r="B1945" s="20"/>
      <c r="C1945" s="20"/>
      <c r="D1945" s="21"/>
      <c r="E1945" s="22"/>
      <c r="F1945" s="11"/>
      <c r="G1945" s="22"/>
      <c r="H1945" s="24"/>
      <c r="I1945" s="9"/>
    </row>
    <row r="1946" spans="1:9" x14ac:dyDescent="0.25">
      <c r="A1946" s="7">
        <v>41641</v>
      </c>
      <c r="B1946" s="8">
        <v>143</v>
      </c>
      <c r="C1946" s="8" t="s">
        <v>0</v>
      </c>
      <c r="D1946" s="9" t="s">
        <v>13</v>
      </c>
      <c r="E1946" s="10">
        <v>6055.2</v>
      </c>
      <c r="F1946" s="11">
        <v>41642</v>
      </c>
      <c r="G1946" s="12">
        <v>6055.2</v>
      </c>
      <c r="H1946" s="5">
        <f t="shared" ref="H1946:H1981" si="82">E1946-G1946</f>
        <v>0</v>
      </c>
      <c r="I1946" s="9"/>
    </row>
    <row r="1947" spans="1:9" x14ac:dyDescent="0.25">
      <c r="A1947" s="19">
        <v>41642</v>
      </c>
      <c r="B1947" s="20">
        <v>241</v>
      </c>
      <c r="C1947" s="8" t="s">
        <v>0</v>
      </c>
      <c r="D1947" s="21" t="s">
        <v>13</v>
      </c>
      <c r="E1947" s="22">
        <v>3056</v>
      </c>
      <c r="F1947" s="23">
        <v>41645</v>
      </c>
      <c r="G1947" s="22">
        <v>3056</v>
      </c>
      <c r="H1947" s="24">
        <f t="shared" si="82"/>
        <v>0</v>
      </c>
      <c r="I1947" s="21"/>
    </row>
    <row r="1948" spans="1:9" x14ac:dyDescent="0.25">
      <c r="A1948" s="19">
        <v>41643</v>
      </c>
      <c r="B1948" s="20">
        <v>302</v>
      </c>
      <c r="C1948" s="20" t="s">
        <v>0</v>
      </c>
      <c r="D1948" s="21" t="s">
        <v>13</v>
      </c>
      <c r="E1948" s="22">
        <v>7984.5</v>
      </c>
      <c r="F1948" s="23">
        <v>41645</v>
      </c>
      <c r="G1948" s="22">
        <v>7984.5</v>
      </c>
      <c r="H1948" s="24">
        <f t="shared" si="82"/>
        <v>0</v>
      </c>
      <c r="I1948" s="21"/>
    </row>
    <row r="1949" spans="1:9" x14ac:dyDescent="0.25">
      <c r="A1949" s="19">
        <v>41645</v>
      </c>
      <c r="B1949" s="20">
        <v>453</v>
      </c>
      <c r="C1949" s="20" t="s">
        <v>0</v>
      </c>
      <c r="D1949" s="21" t="s">
        <v>13</v>
      </c>
      <c r="E1949" s="22">
        <v>2811.6</v>
      </c>
      <c r="F1949" s="32" t="s">
        <v>193</v>
      </c>
      <c r="G1949" s="22">
        <f>900+1911.6</f>
        <v>2811.6</v>
      </c>
      <c r="H1949" s="24">
        <f t="shared" si="82"/>
        <v>0</v>
      </c>
      <c r="I1949" s="21"/>
    </row>
    <row r="1950" spans="1:9" x14ac:dyDescent="0.25">
      <c r="A1950" s="19">
        <v>41645</v>
      </c>
      <c r="B1950" s="20">
        <v>481</v>
      </c>
      <c r="C1950" s="20" t="s">
        <v>0</v>
      </c>
      <c r="D1950" s="21" t="s">
        <v>13</v>
      </c>
      <c r="E1950" s="22">
        <v>2262</v>
      </c>
      <c r="F1950" s="23">
        <v>41645</v>
      </c>
      <c r="G1950" s="22">
        <v>2262</v>
      </c>
      <c r="H1950" s="24">
        <f t="shared" si="82"/>
        <v>0</v>
      </c>
      <c r="I1950" s="21"/>
    </row>
    <row r="1951" spans="1:9" x14ac:dyDescent="0.25">
      <c r="A1951" s="19">
        <v>41646</v>
      </c>
      <c r="B1951" s="20">
        <v>521</v>
      </c>
      <c r="C1951" s="20" t="s">
        <v>0</v>
      </c>
      <c r="D1951" s="21" t="s">
        <v>13</v>
      </c>
      <c r="E1951" s="22">
        <v>8383</v>
      </c>
      <c r="F1951" s="23">
        <v>41649</v>
      </c>
      <c r="G1951" s="22">
        <v>8383</v>
      </c>
      <c r="H1951" s="24">
        <f t="shared" si="82"/>
        <v>0</v>
      </c>
      <c r="I1951" s="21"/>
    </row>
    <row r="1952" spans="1:9" x14ac:dyDescent="0.25">
      <c r="A1952" s="19">
        <v>41648</v>
      </c>
      <c r="B1952" s="20">
        <v>684</v>
      </c>
      <c r="C1952" s="20" t="s">
        <v>0</v>
      </c>
      <c r="D1952" s="21" t="s">
        <v>13</v>
      </c>
      <c r="E1952" s="22">
        <v>6033.5</v>
      </c>
      <c r="F1952" s="32" t="s">
        <v>283</v>
      </c>
      <c r="G1952" s="22">
        <f>1400+4633.5</f>
        <v>6033.5</v>
      </c>
      <c r="H1952" s="24">
        <f t="shared" si="82"/>
        <v>0</v>
      </c>
      <c r="I1952" s="21"/>
    </row>
    <row r="1953" spans="1:9" x14ac:dyDescent="0.25">
      <c r="A1953" s="19">
        <v>41650</v>
      </c>
      <c r="B1953" s="20">
        <v>809</v>
      </c>
      <c r="C1953" s="20" t="s">
        <v>0</v>
      </c>
      <c r="D1953" s="21" t="s">
        <v>13</v>
      </c>
      <c r="E1953" s="22">
        <v>11928</v>
      </c>
      <c r="F1953" s="11">
        <v>41653</v>
      </c>
      <c r="G1953" s="22">
        <v>11928</v>
      </c>
      <c r="H1953" s="24">
        <f t="shared" si="82"/>
        <v>0</v>
      </c>
      <c r="I1953" s="9"/>
    </row>
    <row r="1954" spans="1:9" x14ac:dyDescent="0.25">
      <c r="A1954" s="19">
        <v>41650</v>
      </c>
      <c r="B1954" s="20">
        <v>917</v>
      </c>
      <c r="C1954" s="20" t="s">
        <v>0</v>
      </c>
      <c r="D1954" s="21" t="s">
        <v>13</v>
      </c>
      <c r="E1954" s="22">
        <v>1120.5</v>
      </c>
      <c r="F1954" s="11">
        <v>41651</v>
      </c>
      <c r="G1954" s="22">
        <v>1120.5</v>
      </c>
      <c r="H1954" s="24">
        <f t="shared" si="82"/>
        <v>0</v>
      </c>
      <c r="I1954" s="9"/>
    </row>
    <row r="1955" spans="1:9" x14ac:dyDescent="0.25">
      <c r="A1955" s="19">
        <v>41651</v>
      </c>
      <c r="B1955" s="20">
        <v>939</v>
      </c>
      <c r="C1955" s="20" t="s">
        <v>0</v>
      </c>
      <c r="D1955" s="21" t="s">
        <v>13</v>
      </c>
      <c r="E1955" s="22">
        <v>2962</v>
      </c>
      <c r="F1955" s="11">
        <v>41651</v>
      </c>
      <c r="G1955" s="22">
        <v>2962</v>
      </c>
      <c r="H1955" s="24">
        <f t="shared" si="82"/>
        <v>0</v>
      </c>
      <c r="I1955" s="9"/>
    </row>
    <row r="1956" spans="1:9" x14ac:dyDescent="0.25">
      <c r="A1956" s="19">
        <v>41651</v>
      </c>
      <c r="B1956" s="20">
        <v>955</v>
      </c>
      <c r="C1956" s="20" t="s">
        <v>0</v>
      </c>
      <c r="D1956" s="21" t="s">
        <v>13</v>
      </c>
      <c r="E1956" s="22">
        <v>1517.5</v>
      </c>
      <c r="F1956" s="11">
        <v>41653</v>
      </c>
      <c r="G1956" s="22">
        <v>1517.5</v>
      </c>
      <c r="H1956" s="24">
        <f t="shared" si="82"/>
        <v>0</v>
      </c>
      <c r="I1956" s="9"/>
    </row>
    <row r="1957" spans="1:9" x14ac:dyDescent="0.25">
      <c r="A1957" s="19">
        <v>41652</v>
      </c>
      <c r="B1957" s="20">
        <v>967</v>
      </c>
      <c r="C1957" s="20" t="s">
        <v>0</v>
      </c>
      <c r="D1957" s="21" t="s">
        <v>13</v>
      </c>
      <c r="E1957" s="22">
        <v>7953</v>
      </c>
      <c r="F1957" s="32" t="s">
        <v>360</v>
      </c>
      <c r="G1957" s="22">
        <f>500+7453</f>
        <v>7953</v>
      </c>
      <c r="H1957" s="24">
        <f t="shared" si="82"/>
        <v>0</v>
      </c>
      <c r="I1957" s="21"/>
    </row>
    <row r="1958" spans="1:9" x14ac:dyDescent="0.25">
      <c r="A1958" s="19">
        <v>41653</v>
      </c>
      <c r="B1958" s="20">
        <v>70</v>
      </c>
      <c r="C1958" s="20" t="s">
        <v>365</v>
      </c>
      <c r="D1958" s="21" t="s">
        <v>13</v>
      </c>
      <c r="E1958" s="22">
        <v>3283</v>
      </c>
      <c r="F1958" s="32" t="s">
        <v>390</v>
      </c>
      <c r="G1958" s="22">
        <f>1633+1650</f>
        <v>3283</v>
      </c>
      <c r="H1958" s="24">
        <f t="shared" si="82"/>
        <v>0</v>
      </c>
      <c r="I1958" s="21"/>
    </row>
    <row r="1959" spans="1:9" x14ac:dyDescent="0.25">
      <c r="A1959" s="19">
        <v>41654</v>
      </c>
      <c r="B1959" s="20">
        <v>111</v>
      </c>
      <c r="C1959" s="20" t="s">
        <v>365</v>
      </c>
      <c r="D1959" s="21" t="s">
        <v>13</v>
      </c>
      <c r="E1959" s="56">
        <v>6125</v>
      </c>
      <c r="F1959" s="11">
        <v>41656</v>
      </c>
      <c r="G1959" s="56">
        <v>6125</v>
      </c>
      <c r="H1959" s="24">
        <f t="shared" si="82"/>
        <v>0</v>
      </c>
      <c r="I1959" s="9"/>
    </row>
    <row r="1960" spans="1:9" x14ac:dyDescent="0.25">
      <c r="A1960" s="19">
        <v>41655</v>
      </c>
      <c r="B1960" s="20">
        <v>186</v>
      </c>
      <c r="C1960" s="20" t="s">
        <v>365</v>
      </c>
      <c r="D1960" s="21" t="s">
        <v>13</v>
      </c>
      <c r="E1960" s="22">
        <v>8774</v>
      </c>
      <c r="F1960" s="15" t="s">
        <v>408</v>
      </c>
      <c r="G1960" s="22">
        <f>2000+4500+2274</f>
        <v>8774</v>
      </c>
      <c r="H1960" s="24">
        <f t="shared" si="82"/>
        <v>0</v>
      </c>
      <c r="I1960" s="9"/>
    </row>
    <row r="1961" spans="1:9" x14ac:dyDescent="0.25">
      <c r="A1961" s="19">
        <v>41656</v>
      </c>
      <c r="B1961" s="20">
        <v>346</v>
      </c>
      <c r="C1961" s="20" t="s">
        <v>365</v>
      </c>
      <c r="D1961" s="21" t="s">
        <v>13</v>
      </c>
      <c r="E1961" s="22">
        <v>9610</v>
      </c>
      <c r="F1961" s="11">
        <v>41657</v>
      </c>
      <c r="G1961" s="22">
        <v>9610</v>
      </c>
      <c r="H1961" s="24">
        <f t="shared" si="82"/>
        <v>0</v>
      </c>
      <c r="I1961" s="9"/>
    </row>
    <row r="1962" spans="1:9" x14ac:dyDescent="0.25">
      <c r="A1962" s="19">
        <v>41657</v>
      </c>
      <c r="B1962" s="20">
        <v>379</v>
      </c>
      <c r="C1962" s="20" t="s">
        <v>365</v>
      </c>
      <c r="D1962" s="21" t="s">
        <v>13</v>
      </c>
      <c r="E1962" s="22">
        <v>6481</v>
      </c>
      <c r="F1962" s="15" t="s">
        <v>453</v>
      </c>
      <c r="G1962" s="22">
        <f>6000+481</f>
        <v>6481</v>
      </c>
      <c r="H1962" s="24">
        <f t="shared" si="82"/>
        <v>0</v>
      </c>
      <c r="I1962" s="9"/>
    </row>
    <row r="1963" spans="1:9" x14ac:dyDescent="0.25">
      <c r="A1963" s="19">
        <v>41657</v>
      </c>
      <c r="B1963" s="20">
        <v>396</v>
      </c>
      <c r="C1963" s="20" t="s">
        <v>365</v>
      </c>
      <c r="D1963" s="21" t="s">
        <v>13</v>
      </c>
      <c r="E1963" s="22">
        <v>210</v>
      </c>
      <c r="F1963" s="11">
        <v>41657</v>
      </c>
      <c r="G1963" s="22">
        <v>210</v>
      </c>
      <c r="H1963" s="24">
        <f t="shared" si="82"/>
        <v>0</v>
      </c>
      <c r="I1963" s="9"/>
    </row>
    <row r="1964" spans="1:9" x14ac:dyDescent="0.25">
      <c r="A1964" s="19">
        <v>41657</v>
      </c>
      <c r="B1964" s="20">
        <v>442</v>
      </c>
      <c r="C1964" s="20" t="s">
        <v>365</v>
      </c>
      <c r="D1964" s="21" t="s">
        <v>13</v>
      </c>
      <c r="E1964" s="22">
        <v>2964.5</v>
      </c>
      <c r="F1964" s="11">
        <v>41659</v>
      </c>
      <c r="G1964" s="22">
        <v>2964.5</v>
      </c>
      <c r="H1964" s="24">
        <f t="shared" si="82"/>
        <v>0</v>
      </c>
      <c r="I1964" s="9"/>
    </row>
    <row r="1965" spans="1:9" x14ac:dyDescent="0.25">
      <c r="A1965" s="19">
        <v>41658</v>
      </c>
      <c r="B1965" s="20">
        <v>455</v>
      </c>
      <c r="C1965" s="20" t="s">
        <v>365</v>
      </c>
      <c r="D1965" s="21" t="s">
        <v>13</v>
      </c>
      <c r="E1965" s="56">
        <v>18</v>
      </c>
      <c r="F1965" s="16">
        <v>41713</v>
      </c>
      <c r="G1965" s="28">
        <v>18</v>
      </c>
      <c r="H1965" s="24">
        <f t="shared" si="82"/>
        <v>0</v>
      </c>
      <c r="I1965" s="9"/>
    </row>
    <row r="1966" spans="1:9" x14ac:dyDescent="0.25">
      <c r="A1966" s="19">
        <v>41658</v>
      </c>
      <c r="B1966" s="20">
        <v>487</v>
      </c>
      <c r="C1966" s="20" t="s">
        <v>365</v>
      </c>
      <c r="D1966" s="21" t="s">
        <v>13</v>
      </c>
      <c r="E1966" s="22">
        <v>1534.5</v>
      </c>
      <c r="F1966" s="11">
        <v>41659</v>
      </c>
      <c r="G1966" s="22">
        <v>1534.5</v>
      </c>
      <c r="H1966" s="24">
        <f t="shared" si="82"/>
        <v>0</v>
      </c>
      <c r="I1966" s="9"/>
    </row>
    <row r="1967" spans="1:9" x14ac:dyDescent="0.25">
      <c r="A1967" s="19">
        <v>41659</v>
      </c>
      <c r="B1967" s="20">
        <v>493</v>
      </c>
      <c r="C1967" s="20" t="s">
        <v>365</v>
      </c>
      <c r="D1967" s="21" t="s">
        <v>13</v>
      </c>
      <c r="E1967" s="54">
        <v>8915.5</v>
      </c>
      <c r="F1967" s="60" t="s">
        <v>471</v>
      </c>
      <c r="G1967" s="66">
        <f>2915.5+6000</f>
        <v>8915.5</v>
      </c>
      <c r="H1967" s="24">
        <f t="shared" si="82"/>
        <v>0</v>
      </c>
      <c r="I1967" s="13"/>
    </row>
    <row r="1968" spans="1:9" x14ac:dyDescent="0.25">
      <c r="A1968" s="19">
        <v>41661</v>
      </c>
      <c r="B1968" s="20">
        <v>657</v>
      </c>
      <c r="C1968" s="20" t="s">
        <v>365</v>
      </c>
      <c r="D1968" s="21" t="s">
        <v>13</v>
      </c>
      <c r="E1968" s="22">
        <v>4068</v>
      </c>
      <c r="F1968" s="73">
        <v>41662</v>
      </c>
      <c r="G1968" s="74">
        <v>450</v>
      </c>
      <c r="H1968" s="75">
        <f t="shared" si="82"/>
        <v>3618</v>
      </c>
      <c r="I1968" s="76" t="s">
        <v>455</v>
      </c>
    </row>
    <row r="1969" spans="1:9" x14ac:dyDescent="0.25">
      <c r="A1969" s="19">
        <v>41662</v>
      </c>
      <c r="B1969" s="20">
        <v>742</v>
      </c>
      <c r="C1969" s="20" t="s">
        <v>365</v>
      </c>
      <c r="D1969" s="21" t="s">
        <v>13</v>
      </c>
      <c r="E1969" s="22">
        <v>3310</v>
      </c>
      <c r="F1969" s="37">
        <v>41662</v>
      </c>
      <c r="G1969" s="22">
        <v>3310</v>
      </c>
      <c r="H1969" s="24">
        <f t="shared" si="82"/>
        <v>0</v>
      </c>
      <c r="I1969" s="35"/>
    </row>
    <row r="1970" spans="1:9" x14ac:dyDescent="0.25">
      <c r="A1970" s="19">
        <v>41662</v>
      </c>
      <c r="B1970" s="20">
        <v>797</v>
      </c>
      <c r="C1970" s="20" t="s">
        <v>365</v>
      </c>
      <c r="D1970" s="21" t="s">
        <v>13</v>
      </c>
      <c r="E1970" s="22">
        <v>10614</v>
      </c>
      <c r="F1970" s="37">
        <v>41664</v>
      </c>
      <c r="G1970" s="22">
        <v>10614</v>
      </c>
      <c r="H1970" s="24">
        <f t="shared" si="82"/>
        <v>0</v>
      </c>
      <c r="I1970" s="35"/>
    </row>
    <row r="1971" spans="1:9" x14ac:dyDescent="0.25">
      <c r="A1971" s="19">
        <v>41663</v>
      </c>
      <c r="B1971" s="20">
        <v>826</v>
      </c>
      <c r="C1971" s="20" t="s">
        <v>365</v>
      </c>
      <c r="D1971" s="21" t="s">
        <v>13</v>
      </c>
      <c r="E1971" s="22">
        <v>2793.5</v>
      </c>
      <c r="F1971" s="15" t="s">
        <v>535</v>
      </c>
      <c r="G1971" s="22">
        <f>850+1300+643.5</f>
        <v>2793.5</v>
      </c>
      <c r="H1971" s="24">
        <f t="shared" si="82"/>
        <v>0</v>
      </c>
      <c r="I1971" s="9"/>
    </row>
    <row r="1972" spans="1:9" x14ac:dyDescent="0.25">
      <c r="A1972" s="19">
        <v>41664</v>
      </c>
      <c r="B1972" s="20">
        <v>912</v>
      </c>
      <c r="C1972" s="20" t="s">
        <v>365</v>
      </c>
      <c r="D1972" s="21" t="s">
        <v>13</v>
      </c>
      <c r="E1972" s="22">
        <v>11315.85</v>
      </c>
      <c r="F1972" s="11">
        <v>41664</v>
      </c>
      <c r="G1972" s="22">
        <v>11315.85</v>
      </c>
      <c r="H1972" s="24">
        <f t="shared" si="82"/>
        <v>0</v>
      </c>
      <c r="I1972" s="9" t="s">
        <v>1</v>
      </c>
    </row>
    <row r="1973" spans="1:9" x14ac:dyDescent="0.25">
      <c r="A1973" s="19">
        <v>41664</v>
      </c>
      <c r="B1973" s="20">
        <v>987</v>
      </c>
      <c r="C1973" s="20" t="s">
        <v>365</v>
      </c>
      <c r="D1973" s="21" t="s">
        <v>13</v>
      </c>
      <c r="E1973" s="22">
        <v>10805</v>
      </c>
      <c r="F1973" s="11">
        <v>41666</v>
      </c>
      <c r="G1973" s="22">
        <v>10805</v>
      </c>
      <c r="H1973" s="24">
        <f t="shared" si="82"/>
        <v>0</v>
      </c>
      <c r="I1973" s="9"/>
    </row>
    <row r="1974" spans="1:9" x14ac:dyDescent="0.25">
      <c r="A1974" s="19">
        <v>41665</v>
      </c>
      <c r="B1974" s="20">
        <v>5</v>
      </c>
      <c r="C1974" s="20" t="s">
        <v>563</v>
      </c>
      <c r="D1974" s="21" t="s">
        <v>13</v>
      </c>
      <c r="E1974" s="22">
        <v>27</v>
      </c>
      <c r="F1974" s="11">
        <v>41665</v>
      </c>
      <c r="G1974" s="22">
        <v>27</v>
      </c>
      <c r="H1974" s="24">
        <f t="shared" si="82"/>
        <v>0</v>
      </c>
      <c r="I1974" s="9"/>
    </row>
    <row r="1975" spans="1:9" x14ac:dyDescent="0.25">
      <c r="A1975" s="19">
        <v>41665</v>
      </c>
      <c r="B1975" s="20">
        <v>16</v>
      </c>
      <c r="C1975" s="20" t="s">
        <v>563</v>
      </c>
      <c r="D1975" s="21" t="s">
        <v>13</v>
      </c>
      <c r="E1975" s="22">
        <v>5406.5</v>
      </c>
      <c r="F1975" s="15" t="s">
        <v>565</v>
      </c>
      <c r="G1975" s="22">
        <f>4256+1150.5</f>
        <v>5406.5</v>
      </c>
      <c r="H1975" s="24">
        <f t="shared" si="82"/>
        <v>0</v>
      </c>
      <c r="I1975" s="9"/>
    </row>
    <row r="1976" spans="1:9" x14ac:dyDescent="0.25">
      <c r="A1976" s="19">
        <v>41666</v>
      </c>
      <c r="B1976" s="20">
        <v>62</v>
      </c>
      <c r="C1976" s="20" t="s">
        <v>563</v>
      </c>
      <c r="D1976" s="21" t="s">
        <v>13</v>
      </c>
      <c r="E1976" s="22">
        <v>1231</v>
      </c>
      <c r="F1976" s="11">
        <v>41668</v>
      </c>
      <c r="G1976" s="22">
        <v>1231</v>
      </c>
      <c r="H1976" s="24">
        <f t="shared" si="82"/>
        <v>0</v>
      </c>
      <c r="I1976" s="9" t="s">
        <v>1</v>
      </c>
    </row>
    <row r="1977" spans="1:9" x14ac:dyDescent="0.25">
      <c r="A1977" s="19">
        <v>41667</v>
      </c>
      <c r="B1977" s="20">
        <v>149</v>
      </c>
      <c r="C1977" s="20" t="s">
        <v>563</v>
      </c>
      <c r="D1977" s="21" t="s">
        <v>13</v>
      </c>
      <c r="E1977" s="22">
        <v>4683</v>
      </c>
      <c r="F1977" s="15" t="s">
        <v>586</v>
      </c>
      <c r="G1977" s="22">
        <f>3070+1613</f>
        <v>4683</v>
      </c>
      <c r="H1977" s="24">
        <f t="shared" si="82"/>
        <v>0</v>
      </c>
      <c r="I1977" s="9" t="s">
        <v>1</v>
      </c>
    </row>
    <row r="1978" spans="1:9" x14ac:dyDescent="0.25">
      <c r="A1978" s="19">
        <v>41668</v>
      </c>
      <c r="B1978" s="20">
        <v>219</v>
      </c>
      <c r="C1978" s="20" t="s">
        <v>563</v>
      </c>
      <c r="D1978" s="21" t="s">
        <v>13</v>
      </c>
      <c r="E1978" s="22">
        <v>6707</v>
      </c>
      <c r="F1978" s="90" t="s">
        <v>601</v>
      </c>
      <c r="G1978" s="22">
        <f>5900+807</f>
        <v>6707</v>
      </c>
      <c r="H1978" s="24">
        <f t="shared" si="82"/>
        <v>0</v>
      </c>
      <c r="I1978" s="9"/>
    </row>
    <row r="1979" spans="1:9" x14ac:dyDescent="0.25">
      <c r="A1979" s="19">
        <v>41669</v>
      </c>
      <c r="B1979" s="20">
        <v>277</v>
      </c>
      <c r="C1979" s="20" t="s">
        <v>563</v>
      </c>
      <c r="D1979" s="21" t="s">
        <v>13</v>
      </c>
      <c r="E1979" s="56">
        <v>5100</v>
      </c>
      <c r="F1979" s="11">
        <v>41669</v>
      </c>
      <c r="G1979" s="56">
        <v>5100</v>
      </c>
      <c r="H1979" s="24">
        <f t="shared" si="82"/>
        <v>0</v>
      </c>
      <c r="I1979" s="9"/>
    </row>
    <row r="1980" spans="1:9" x14ac:dyDescent="0.25">
      <c r="A1980" s="19">
        <v>41670</v>
      </c>
      <c r="B1980" s="20">
        <v>365</v>
      </c>
      <c r="C1980" s="20" t="s">
        <v>563</v>
      </c>
      <c r="D1980" s="13" t="s">
        <v>13</v>
      </c>
      <c r="E1980" s="22">
        <v>6560</v>
      </c>
      <c r="F1980" s="60" t="s">
        <v>628</v>
      </c>
      <c r="G1980" s="28">
        <f>4800+1760</f>
        <v>6560</v>
      </c>
      <c r="H1980" s="24">
        <f t="shared" si="82"/>
        <v>0</v>
      </c>
      <c r="I1980" s="9" t="s">
        <v>1</v>
      </c>
    </row>
    <row r="1981" spans="1:9" x14ac:dyDescent="0.25">
      <c r="A1981" s="19">
        <v>41670</v>
      </c>
      <c r="B1981" s="20">
        <v>411</v>
      </c>
      <c r="C1981" s="20" t="s">
        <v>563</v>
      </c>
      <c r="D1981" s="21" t="s">
        <v>13</v>
      </c>
      <c r="E1981" s="22">
        <v>14665</v>
      </c>
      <c r="F1981" s="16">
        <v>41673</v>
      </c>
      <c r="G1981" s="28">
        <v>14665</v>
      </c>
      <c r="H1981" s="24">
        <f t="shared" si="82"/>
        <v>0</v>
      </c>
      <c r="I1981" s="9" t="s">
        <v>1</v>
      </c>
    </row>
    <row r="1982" spans="1:9" ht="15.75" x14ac:dyDescent="0.25">
      <c r="A1982" s="19"/>
      <c r="B1982" s="20"/>
      <c r="C1982" s="20"/>
      <c r="D1982" s="21"/>
      <c r="E1982" s="22"/>
      <c r="F1982" s="103" t="s">
        <v>645</v>
      </c>
      <c r="G1982" s="104">
        <f>SUM(G1946:G1981)</f>
        <v>193650.15</v>
      </c>
      <c r="H1982" s="24"/>
      <c r="I1982" s="9"/>
    </row>
    <row r="1983" spans="1:9" x14ac:dyDescent="0.25">
      <c r="A1983" s="19"/>
      <c r="B1983" s="20"/>
      <c r="C1983" s="20"/>
      <c r="D1983" s="21"/>
      <c r="E1983" s="22"/>
      <c r="F1983" s="16"/>
      <c r="G1983" s="28"/>
      <c r="H1983" s="24"/>
      <c r="I1983" s="9"/>
    </row>
    <row r="1984" spans="1:9" x14ac:dyDescent="0.25">
      <c r="A1984" s="7">
        <v>41641</v>
      </c>
      <c r="B1984" s="8">
        <v>156</v>
      </c>
      <c r="C1984" s="8" t="s">
        <v>0</v>
      </c>
      <c r="D1984" s="9" t="s">
        <v>29</v>
      </c>
      <c r="E1984" s="10">
        <v>25457.040000000001</v>
      </c>
      <c r="F1984" s="11">
        <v>41646</v>
      </c>
      <c r="G1984" s="12">
        <v>25457.040000000001</v>
      </c>
      <c r="H1984" s="5">
        <f t="shared" ref="H1984:H1997" si="83">E1984-G1984</f>
        <v>0</v>
      </c>
      <c r="I1984" s="9" t="s">
        <v>30</v>
      </c>
    </row>
    <row r="1985" spans="1:9" x14ac:dyDescent="0.25">
      <c r="A1985" s="7">
        <v>41641</v>
      </c>
      <c r="B1985" s="8">
        <v>160</v>
      </c>
      <c r="C1985" s="8" t="s">
        <v>0</v>
      </c>
      <c r="D1985" s="9" t="s">
        <v>29</v>
      </c>
      <c r="E1985" s="10">
        <v>5582.5</v>
      </c>
      <c r="F1985" s="11">
        <v>41641</v>
      </c>
      <c r="G1985" s="12">
        <v>5582.5</v>
      </c>
      <c r="H1985" s="5">
        <f t="shared" si="83"/>
        <v>0</v>
      </c>
      <c r="I1985" s="9"/>
    </row>
    <row r="1986" spans="1:9" x14ac:dyDescent="0.25">
      <c r="A1986" s="19">
        <v>41644</v>
      </c>
      <c r="B1986" s="20">
        <v>433</v>
      </c>
      <c r="C1986" s="20" t="s">
        <v>0</v>
      </c>
      <c r="D1986" s="21" t="s">
        <v>29</v>
      </c>
      <c r="E1986" s="22">
        <v>24607.5</v>
      </c>
      <c r="F1986" s="32" t="s">
        <v>188</v>
      </c>
      <c r="G1986" s="22">
        <f>17500+7107.5</f>
        <v>24607.5</v>
      </c>
      <c r="H1986" s="24">
        <f t="shared" si="83"/>
        <v>0</v>
      </c>
      <c r="I1986" s="21"/>
    </row>
    <row r="1987" spans="1:9" x14ac:dyDescent="0.25">
      <c r="A1987" s="19">
        <v>41651</v>
      </c>
      <c r="B1987" s="20">
        <v>937</v>
      </c>
      <c r="C1987" s="20" t="s">
        <v>0</v>
      </c>
      <c r="D1987" s="21" t="s">
        <v>29</v>
      </c>
      <c r="E1987" s="22">
        <v>17927.5</v>
      </c>
      <c r="F1987" s="11">
        <v>41651</v>
      </c>
      <c r="G1987" s="22">
        <v>17927.5</v>
      </c>
      <c r="H1987" s="24">
        <f t="shared" si="83"/>
        <v>0</v>
      </c>
      <c r="I1987" s="9"/>
    </row>
    <row r="1988" spans="1:9" x14ac:dyDescent="0.25">
      <c r="A1988" s="19">
        <v>41651</v>
      </c>
      <c r="B1988" s="20">
        <v>949</v>
      </c>
      <c r="C1988" s="20" t="s">
        <v>0</v>
      </c>
      <c r="D1988" s="21" t="s">
        <v>29</v>
      </c>
      <c r="E1988" s="22">
        <v>24764.5</v>
      </c>
      <c r="F1988" s="11">
        <v>41652</v>
      </c>
      <c r="G1988" s="22">
        <v>24764.5</v>
      </c>
      <c r="H1988" s="24">
        <f t="shared" si="83"/>
        <v>0</v>
      </c>
      <c r="I1988" s="9"/>
    </row>
    <row r="1989" spans="1:9" x14ac:dyDescent="0.25">
      <c r="A1989" s="19">
        <v>41655</v>
      </c>
      <c r="B1989" s="20">
        <v>220</v>
      </c>
      <c r="C1989" s="20" t="s">
        <v>365</v>
      </c>
      <c r="D1989" s="21" t="s">
        <v>29</v>
      </c>
      <c r="E1989" s="22">
        <v>3168</v>
      </c>
      <c r="F1989" s="11">
        <v>41655</v>
      </c>
      <c r="G1989" s="22">
        <v>3168</v>
      </c>
      <c r="H1989" s="24">
        <f t="shared" si="83"/>
        <v>0</v>
      </c>
      <c r="I1989" s="9" t="s">
        <v>30</v>
      </c>
    </row>
    <row r="1990" spans="1:9" x14ac:dyDescent="0.25">
      <c r="A1990" s="19">
        <v>41660</v>
      </c>
      <c r="B1990" s="20">
        <v>611</v>
      </c>
      <c r="C1990" s="20" t="s">
        <v>365</v>
      </c>
      <c r="D1990" s="21" t="s">
        <v>29</v>
      </c>
      <c r="E1990" s="22">
        <v>5984</v>
      </c>
      <c r="F1990" s="11">
        <v>41664</v>
      </c>
      <c r="G1990" s="22">
        <v>5984</v>
      </c>
      <c r="H1990" s="24">
        <f t="shared" si="83"/>
        <v>0</v>
      </c>
      <c r="I1990" s="9" t="s">
        <v>57</v>
      </c>
    </row>
    <row r="1991" spans="1:9" x14ac:dyDescent="0.25">
      <c r="A1991" s="19">
        <v>41661</v>
      </c>
      <c r="B1991" s="20">
        <v>681</v>
      </c>
      <c r="C1991" s="20" t="s">
        <v>365</v>
      </c>
      <c r="D1991" s="21" t="s">
        <v>29</v>
      </c>
      <c r="E1991" s="22">
        <v>21906</v>
      </c>
      <c r="F1991" s="23">
        <v>41666</v>
      </c>
      <c r="G1991" s="22">
        <v>21906</v>
      </c>
      <c r="H1991" s="24">
        <f t="shared" si="83"/>
        <v>0</v>
      </c>
      <c r="I1991" s="21" t="s">
        <v>7</v>
      </c>
    </row>
    <row r="1992" spans="1:9" x14ac:dyDescent="0.25">
      <c r="A1992" s="19">
        <v>41663</v>
      </c>
      <c r="B1992" s="20">
        <v>897</v>
      </c>
      <c r="C1992" s="20" t="s">
        <v>365</v>
      </c>
      <c r="D1992" s="21" t="s">
        <v>29</v>
      </c>
      <c r="E1992" s="22">
        <v>13840</v>
      </c>
      <c r="F1992" s="11">
        <v>41663</v>
      </c>
      <c r="G1992" s="22">
        <v>13840</v>
      </c>
      <c r="H1992" s="24">
        <f t="shared" si="83"/>
        <v>0</v>
      </c>
      <c r="I1992" s="9"/>
    </row>
    <row r="1993" spans="1:9" x14ac:dyDescent="0.25">
      <c r="A1993" s="19">
        <v>41664</v>
      </c>
      <c r="B1993" s="20">
        <v>943</v>
      </c>
      <c r="C1993" s="20" t="s">
        <v>365</v>
      </c>
      <c r="D1993" s="21" t="s">
        <v>29</v>
      </c>
      <c r="E1993" s="22">
        <v>7306</v>
      </c>
      <c r="F1993" s="11">
        <v>41664</v>
      </c>
      <c r="G1993" s="22">
        <v>7306</v>
      </c>
      <c r="H1993" s="24">
        <f t="shared" si="83"/>
        <v>0</v>
      </c>
      <c r="I1993" s="9" t="s">
        <v>196</v>
      </c>
    </row>
    <row r="1994" spans="1:9" x14ac:dyDescent="0.25">
      <c r="A1994" s="19">
        <v>41666</v>
      </c>
      <c r="B1994" s="20">
        <v>74</v>
      </c>
      <c r="C1994" s="20" t="s">
        <v>563</v>
      </c>
      <c r="D1994" s="21" t="s">
        <v>29</v>
      </c>
      <c r="E1994" s="22">
        <v>32246</v>
      </c>
      <c r="F1994" s="60" t="s">
        <v>572</v>
      </c>
      <c r="G1994" s="28">
        <f>15000+17246</f>
        <v>32246</v>
      </c>
      <c r="H1994" s="24">
        <f t="shared" si="83"/>
        <v>0</v>
      </c>
      <c r="I1994" s="9" t="s">
        <v>57</v>
      </c>
    </row>
    <row r="1995" spans="1:9" x14ac:dyDescent="0.25">
      <c r="A1995" s="19">
        <v>41668</v>
      </c>
      <c r="B1995" s="20">
        <v>264</v>
      </c>
      <c r="C1995" s="20" t="s">
        <v>563</v>
      </c>
      <c r="D1995" s="21" t="s">
        <v>29</v>
      </c>
      <c r="E1995" s="22">
        <v>9352</v>
      </c>
      <c r="F1995" s="11">
        <v>41668</v>
      </c>
      <c r="G1995" s="22">
        <v>9352</v>
      </c>
      <c r="H1995" s="24">
        <f t="shared" si="83"/>
        <v>0</v>
      </c>
      <c r="I1995" s="9"/>
    </row>
    <row r="1996" spans="1:9" x14ac:dyDescent="0.25">
      <c r="A1996" s="19">
        <v>41642</v>
      </c>
      <c r="B1996" s="20">
        <v>273</v>
      </c>
      <c r="C1996" s="8" t="s">
        <v>0</v>
      </c>
      <c r="D1996" s="35" t="s">
        <v>115</v>
      </c>
      <c r="E1996" s="22">
        <v>54355</v>
      </c>
      <c r="F1996" s="32" t="s">
        <v>116</v>
      </c>
      <c r="G1996" s="22">
        <f>40093+14262</f>
        <v>54355</v>
      </c>
      <c r="H1996" s="24">
        <f t="shared" si="83"/>
        <v>0</v>
      </c>
      <c r="I1996" s="35" t="s">
        <v>57</v>
      </c>
    </row>
    <row r="1997" spans="1:9" x14ac:dyDescent="0.25">
      <c r="A1997" s="19">
        <v>41642</v>
      </c>
      <c r="B1997" s="20">
        <v>213</v>
      </c>
      <c r="C1997" s="8" t="s">
        <v>0</v>
      </c>
      <c r="D1997" s="21" t="s">
        <v>78</v>
      </c>
      <c r="E1997" s="22">
        <v>7589</v>
      </c>
      <c r="F1997" s="23">
        <v>41642</v>
      </c>
      <c r="G1997" s="22">
        <v>7589</v>
      </c>
      <c r="H1997" s="24">
        <f t="shared" si="83"/>
        <v>0</v>
      </c>
      <c r="I1997" s="21" t="s">
        <v>14</v>
      </c>
    </row>
    <row r="1998" spans="1:9" ht="15.75" x14ac:dyDescent="0.25">
      <c r="A1998" s="19"/>
      <c r="B1998" s="20"/>
      <c r="C1998" s="8"/>
      <c r="D1998" s="21"/>
      <c r="E1998" s="22"/>
      <c r="F1998" s="107" t="s">
        <v>645</v>
      </c>
      <c r="G1998" s="104">
        <f>SUM(G1984:G1997)</f>
        <v>254085.04</v>
      </c>
      <c r="H1998" s="24"/>
      <c r="I1998" s="21"/>
    </row>
    <row r="1999" spans="1:9" x14ac:dyDescent="0.25">
      <c r="A1999" s="19"/>
      <c r="B1999" s="20"/>
      <c r="C1999" s="8"/>
      <c r="D1999" s="21"/>
      <c r="E1999" s="22"/>
      <c r="F1999" s="23"/>
      <c r="G1999" s="22"/>
      <c r="H1999" s="24"/>
      <c r="I1999" s="21"/>
    </row>
    <row r="2000" spans="1:9" x14ac:dyDescent="0.25">
      <c r="A2000" s="19">
        <v>41644</v>
      </c>
      <c r="B2000" s="20">
        <v>408</v>
      </c>
      <c r="C2000" s="20" t="s">
        <v>0</v>
      </c>
      <c r="D2000" s="21" t="s">
        <v>183</v>
      </c>
      <c r="E2000" s="22">
        <v>3203.5</v>
      </c>
      <c r="F2000" s="23">
        <v>41644</v>
      </c>
      <c r="G2000" s="22">
        <v>3203.5</v>
      </c>
      <c r="H2000" s="24">
        <f t="shared" ref="H2000:H2006" si="84">E2000-G2000</f>
        <v>0</v>
      </c>
      <c r="I2000" s="21"/>
    </row>
    <row r="2001" spans="1:9" x14ac:dyDescent="0.25">
      <c r="A2001" s="19">
        <v>41642</v>
      </c>
      <c r="B2001" s="20">
        <v>212</v>
      </c>
      <c r="C2001" s="8" t="s">
        <v>0</v>
      </c>
      <c r="D2001" s="21" t="s">
        <v>77</v>
      </c>
      <c r="E2001" s="22">
        <v>15494.5</v>
      </c>
      <c r="F2001" s="23">
        <v>41643</v>
      </c>
      <c r="G2001" s="22">
        <v>15494.5</v>
      </c>
      <c r="H2001" s="24">
        <f t="shared" si="84"/>
        <v>0</v>
      </c>
      <c r="I2001" s="21" t="s">
        <v>14</v>
      </c>
    </row>
    <row r="2002" spans="1:9" x14ac:dyDescent="0.25">
      <c r="A2002" s="19">
        <v>41646</v>
      </c>
      <c r="B2002" s="20">
        <v>500</v>
      </c>
      <c r="C2002" s="20" t="s">
        <v>0</v>
      </c>
      <c r="D2002" s="21" t="s">
        <v>77</v>
      </c>
      <c r="E2002" s="22">
        <v>4637</v>
      </c>
      <c r="F2002" s="23">
        <v>41647</v>
      </c>
      <c r="G2002" s="22">
        <v>4637</v>
      </c>
      <c r="H2002" s="24">
        <f t="shared" si="84"/>
        <v>0</v>
      </c>
      <c r="I2002" s="21" t="s">
        <v>23</v>
      </c>
    </row>
    <row r="2003" spans="1:9" x14ac:dyDescent="0.25">
      <c r="A2003" s="19">
        <v>41650</v>
      </c>
      <c r="B2003" s="20">
        <v>808</v>
      </c>
      <c r="C2003" s="20" t="s">
        <v>0</v>
      </c>
      <c r="D2003" s="21" t="s">
        <v>77</v>
      </c>
      <c r="E2003" s="22">
        <v>5209</v>
      </c>
      <c r="F2003" s="55">
        <v>41650</v>
      </c>
      <c r="G2003" s="22">
        <v>5209</v>
      </c>
      <c r="H2003" s="24">
        <f t="shared" si="84"/>
        <v>0</v>
      </c>
      <c r="I2003" s="56" t="s">
        <v>4</v>
      </c>
    </row>
    <row r="2004" spans="1:9" x14ac:dyDescent="0.25">
      <c r="A2004" s="19">
        <v>41652</v>
      </c>
      <c r="B2004" s="20">
        <v>23</v>
      </c>
      <c r="C2004" s="20" t="s">
        <v>365</v>
      </c>
      <c r="D2004" s="21" t="s">
        <v>77</v>
      </c>
      <c r="E2004" s="22">
        <v>16424</v>
      </c>
      <c r="F2004" s="23">
        <v>41652</v>
      </c>
      <c r="G2004" s="22">
        <v>16424</v>
      </c>
      <c r="H2004" s="24">
        <f t="shared" si="84"/>
        <v>0</v>
      </c>
      <c r="I2004" s="21"/>
    </row>
    <row r="2005" spans="1:9" x14ac:dyDescent="0.25">
      <c r="A2005" s="19">
        <v>41652</v>
      </c>
      <c r="B2005" s="20">
        <v>27</v>
      </c>
      <c r="C2005" s="20" t="s">
        <v>365</v>
      </c>
      <c r="D2005" s="21" t="s">
        <v>77</v>
      </c>
      <c r="E2005" s="22">
        <v>170</v>
      </c>
      <c r="F2005" s="23">
        <v>41652</v>
      </c>
      <c r="G2005" s="22">
        <v>170</v>
      </c>
      <c r="H2005" s="24">
        <f t="shared" si="84"/>
        <v>0</v>
      </c>
      <c r="I2005" s="21"/>
    </row>
    <row r="2006" spans="1:9" x14ac:dyDescent="0.25">
      <c r="A2006" s="19">
        <v>41658</v>
      </c>
      <c r="B2006" s="20">
        <v>489</v>
      </c>
      <c r="C2006" s="20" t="s">
        <v>365</v>
      </c>
      <c r="D2006" s="21" t="s">
        <v>77</v>
      </c>
      <c r="E2006" s="22">
        <v>16776</v>
      </c>
      <c r="F2006" s="11">
        <v>41658</v>
      </c>
      <c r="G2006" s="22">
        <v>16776</v>
      </c>
      <c r="H2006" s="24">
        <f t="shared" si="84"/>
        <v>0</v>
      </c>
      <c r="I2006" s="9"/>
    </row>
    <row r="2007" spans="1:9" ht="15.75" x14ac:dyDescent="0.25">
      <c r="A2007" s="19"/>
      <c r="B2007" s="20"/>
      <c r="C2007" s="20"/>
      <c r="D2007" s="21"/>
      <c r="E2007" s="22"/>
      <c r="F2007" s="103" t="s">
        <v>645</v>
      </c>
      <c r="G2007" s="104">
        <f>SUM(G2000:G2006)</f>
        <v>61914</v>
      </c>
      <c r="H2007" s="24"/>
      <c r="I2007" s="9"/>
    </row>
    <row r="2009" spans="1:9" x14ac:dyDescent="0.25">
      <c r="A2009" s="19">
        <v>41665</v>
      </c>
      <c r="B2009" s="20">
        <v>34</v>
      </c>
      <c r="C2009" s="20" t="s">
        <v>563</v>
      </c>
      <c r="D2009" s="21" t="s">
        <v>186</v>
      </c>
      <c r="E2009" s="22">
        <v>2388.65</v>
      </c>
      <c r="F2009" s="11">
        <v>41667</v>
      </c>
      <c r="G2009" s="22">
        <v>2388.65</v>
      </c>
      <c r="H2009" s="24">
        <f t="shared" ref="H2009:H2035" si="85">E2009-G2009</f>
        <v>0</v>
      </c>
      <c r="I2009" s="9" t="s">
        <v>4</v>
      </c>
    </row>
    <row r="2010" spans="1:9" x14ac:dyDescent="0.25">
      <c r="A2010" s="19">
        <v>41644</v>
      </c>
      <c r="B2010" s="20">
        <v>422</v>
      </c>
      <c r="C2010" s="20" t="s">
        <v>0</v>
      </c>
      <c r="D2010" s="21" t="s">
        <v>186</v>
      </c>
      <c r="E2010" s="22">
        <v>2862</v>
      </c>
      <c r="F2010" s="23">
        <v>41645</v>
      </c>
      <c r="G2010" s="22">
        <v>2862</v>
      </c>
      <c r="H2010" s="24">
        <f t="shared" si="85"/>
        <v>0</v>
      </c>
      <c r="I2010" s="21" t="s">
        <v>23</v>
      </c>
    </row>
    <row r="2011" spans="1:9" x14ac:dyDescent="0.25">
      <c r="A2011" s="7">
        <v>41641</v>
      </c>
      <c r="B2011" s="8">
        <v>165</v>
      </c>
      <c r="C2011" s="8" t="s">
        <v>0</v>
      </c>
      <c r="D2011" s="13" t="s">
        <v>40</v>
      </c>
      <c r="E2011" s="10">
        <v>3818.5</v>
      </c>
      <c r="F2011" s="11">
        <v>41643</v>
      </c>
      <c r="G2011" s="12">
        <v>3818.5</v>
      </c>
      <c r="H2011" s="5">
        <f t="shared" si="85"/>
        <v>0</v>
      </c>
      <c r="I2011" s="9" t="s">
        <v>23</v>
      </c>
    </row>
    <row r="2012" spans="1:9" x14ac:dyDescent="0.25">
      <c r="A2012" s="19">
        <v>41643</v>
      </c>
      <c r="B2012" s="20">
        <v>358</v>
      </c>
      <c r="C2012" s="20" t="s">
        <v>0</v>
      </c>
      <c r="D2012" s="35" t="s">
        <v>40</v>
      </c>
      <c r="E2012" s="36">
        <v>4484</v>
      </c>
      <c r="F2012" s="37">
        <v>41643</v>
      </c>
      <c r="G2012" s="36">
        <v>4484</v>
      </c>
      <c r="H2012" s="38">
        <f t="shared" si="85"/>
        <v>0</v>
      </c>
      <c r="I2012" s="35" t="s">
        <v>23</v>
      </c>
    </row>
    <row r="2013" spans="1:9" x14ac:dyDescent="0.25">
      <c r="A2013" s="19">
        <v>41645</v>
      </c>
      <c r="B2013" s="20">
        <v>468</v>
      </c>
      <c r="C2013" s="20" t="s">
        <v>0</v>
      </c>
      <c r="D2013" s="21" t="s">
        <v>40</v>
      </c>
      <c r="E2013" s="22">
        <v>3415.5</v>
      </c>
      <c r="F2013" s="23">
        <v>41648</v>
      </c>
      <c r="G2013" s="22">
        <v>3415.5</v>
      </c>
      <c r="H2013" s="24">
        <f t="shared" si="85"/>
        <v>0</v>
      </c>
      <c r="I2013" s="21" t="s">
        <v>23</v>
      </c>
    </row>
    <row r="2014" spans="1:9" x14ac:dyDescent="0.25">
      <c r="A2014" s="19">
        <v>41646</v>
      </c>
      <c r="B2014" s="20">
        <v>534</v>
      </c>
      <c r="C2014" s="20" t="s">
        <v>0</v>
      </c>
      <c r="D2014" s="21" t="s">
        <v>40</v>
      </c>
      <c r="E2014" s="22">
        <v>2457</v>
      </c>
      <c r="F2014" s="23">
        <v>41646</v>
      </c>
      <c r="G2014" s="22">
        <v>2457</v>
      </c>
      <c r="H2014" s="24">
        <f t="shared" si="85"/>
        <v>0</v>
      </c>
      <c r="I2014" s="21" t="s">
        <v>23</v>
      </c>
    </row>
    <row r="2015" spans="1:9" x14ac:dyDescent="0.25">
      <c r="A2015" s="19">
        <v>41647</v>
      </c>
      <c r="B2015" s="20">
        <v>619</v>
      </c>
      <c r="C2015" s="20" t="s">
        <v>0</v>
      </c>
      <c r="D2015" s="21" t="s">
        <v>40</v>
      </c>
      <c r="E2015" s="22">
        <v>3377</v>
      </c>
      <c r="F2015" s="23">
        <v>41648</v>
      </c>
      <c r="G2015" s="22">
        <v>3377</v>
      </c>
      <c r="H2015" s="24">
        <f t="shared" si="85"/>
        <v>0</v>
      </c>
      <c r="I2015" s="21" t="s">
        <v>23</v>
      </c>
    </row>
    <row r="2016" spans="1:9" x14ac:dyDescent="0.25">
      <c r="A2016" s="19">
        <v>41648</v>
      </c>
      <c r="B2016" s="20">
        <v>687</v>
      </c>
      <c r="C2016" s="20" t="s">
        <v>0</v>
      </c>
      <c r="D2016" s="21" t="s">
        <v>40</v>
      </c>
      <c r="E2016" s="22">
        <v>4303.5</v>
      </c>
      <c r="F2016" s="23">
        <v>41648</v>
      </c>
      <c r="G2016" s="22">
        <v>4303.5</v>
      </c>
      <c r="H2016" s="24">
        <f t="shared" si="85"/>
        <v>0</v>
      </c>
      <c r="I2016" s="21" t="s">
        <v>23</v>
      </c>
    </row>
    <row r="2017" spans="1:9" x14ac:dyDescent="0.25">
      <c r="A2017" s="19">
        <v>41649</v>
      </c>
      <c r="B2017" s="20">
        <v>767</v>
      </c>
      <c r="C2017" s="20" t="s">
        <v>0</v>
      </c>
      <c r="D2017" s="21" t="s">
        <v>40</v>
      </c>
      <c r="E2017" s="22">
        <v>4024</v>
      </c>
      <c r="F2017" s="23">
        <v>41650</v>
      </c>
      <c r="G2017" s="22">
        <v>4024</v>
      </c>
      <c r="H2017" s="24">
        <f t="shared" si="85"/>
        <v>0</v>
      </c>
      <c r="I2017" s="21" t="s">
        <v>23</v>
      </c>
    </row>
    <row r="2018" spans="1:9" x14ac:dyDescent="0.25">
      <c r="A2018" s="19">
        <v>41651</v>
      </c>
      <c r="B2018" s="20">
        <v>947</v>
      </c>
      <c r="C2018" s="20" t="s">
        <v>0</v>
      </c>
      <c r="D2018" s="21" t="s">
        <v>40</v>
      </c>
      <c r="E2018" s="22">
        <v>4488</v>
      </c>
      <c r="F2018" s="11">
        <v>41653</v>
      </c>
      <c r="G2018" s="22">
        <v>4488</v>
      </c>
      <c r="H2018" s="24">
        <f t="shared" si="85"/>
        <v>0</v>
      </c>
      <c r="I2018" s="9" t="s">
        <v>4</v>
      </c>
    </row>
    <row r="2019" spans="1:9" x14ac:dyDescent="0.25">
      <c r="A2019" s="19">
        <v>41652</v>
      </c>
      <c r="B2019" s="20">
        <v>979</v>
      </c>
      <c r="C2019" s="20" t="s">
        <v>0</v>
      </c>
      <c r="D2019" s="21" t="s">
        <v>40</v>
      </c>
      <c r="E2019" s="22">
        <v>4349.5</v>
      </c>
      <c r="F2019" s="23">
        <v>41653</v>
      </c>
      <c r="G2019" s="22">
        <v>4349.5</v>
      </c>
      <c r="H2019" s="24">
        <f t="shared" si="85"/>
        <v>0</v>
      </c>
      <c r="I2019" s="21" t="s">
        <v>23</v>
      </c>
    </row>
    <row r="2020" spans="1:9" x14ac:dyDescent="0.25">
      <c r="A2020" s="19">
        <v>41653</v>
      </c>
      <c r="B2020" s="20">
        <v>74</v>
      </c>
      <c r="C2020" s="20" t="s">
        <v>365</v>
      </c>
      <c r="D2020" s="21" t="s">
        <v>40</v>
      </c>
      <c r="E2020" s="22">
        <v>3826</v>
      </c>
      <c r="F2020" s="23">
        <v>14</v>
      </c>
      <c r="G2020" s="22">
        <v>3826</v>
      </c>
      <c r="H2020" s="24">
        <f t="shared" si="85"/>
        <v>0</v>
      </c>
      <c r="I2020" s="21" t="s">
        <v>23</v>
      </c>
    </row>
    <row r="2021" spans="1:9" x14ac:dyDescent="0.25">
      <c r="A2021" s="19">
        <v>41654</v>
      </c>
      <c r="B2021" s="20">
        <v>121</v>
      </c>
      <c r="C2021" s="20" t="s">
        <v>365</v>
      </c>
      <c r="D2021" s="21" t="s">
        <v>40</v>
      </c>
      <c r="E2021" s="22">
        <v>3573</v>
      </c>
      <c r="F2021" s="11">
        <v>41654</v>
      </c>
      <c r="G2021" s="22">
        <v>3573</v>
      </c>
      <c r="H2021" s="24">
        <f t="shared" si="85"/>
        <v>0</v>
      </c>
      <c r="I2021" s="9" t="s">
        <v>23</v>
      </c>
    </row>
    <row r="2022" spans="1:9" x14ac:dyDescent="0.25">
      <c r="A2022" s="19">
        <v>41655</v>
      </c>
      <c r="B2022" s="20">
        <v>193</v>
      </c>
      <c r="C2022" s="20" t="s">
        <v>365</v>
      </c>
      <c r="D2022" s="21" t="s">
        <v>40</v>
      </c>
      <c r="E2022" s="22">
        <v>3597</v>
      </c>
      <c r="F2022" s="11">
        <v>41655</v>
      </c>
      <c r="G2022" s="22">
        <v>3597</v>
      </c>
      <c r="H2022" s="24">
        <f t="shared" si="85"/>
        <v>0</v>
      </c>
      <c r="I2022" s="9" t="s">
        <v>23</v>
      </c>
    </row>
    <row r="2023" spans="1:9" x14ac:dyDescent="0.25">
      <c r="A2023" s="19">
        <v>41656</v>
      </c>
      <c r="B2023" s="20">
        <v>310</v>
      </c>
      <c r="C2023" s="20" t="s">
        <v>365</v>
      </c>
      <c r="D2023" s="21" t="s">
        <v>40</v>
      </c>
      <c r="E2023" s="22">
        <v>2044</v>
      </c>
      <c r="F2023" s="11">
        <v>41656</v>
      </c>
      <c r="G2023" s="22">
        <v>2044</v>
      </c>
      <c r="H2023" s="24">
        <f t="shared" si="85"/>
        <v>0</v>
      </c>
      <c r="I2023" s="9" t="s">
        <v>23</v>
      </c>
    </row>
    <row r="2024" spans="1:9" x14ac:dyDescent="0.25">
      <c r="A2024" s="19">
        <v>41657</v>
      </c>
      <c r="B2024" s="20">
        <v>414</v>
      </c>
      <c r="C2024" s="20" t="s">
        <v>365</v>
      </c>
      <c r="D2024" s="21" t="s">
        <v>40</v>
      </c>
      <c r="E2024" s="22">
        <v>2477</v>
      </c>
      <c r="F2024" s="11">
        <v>41660</v>
      </c>
      <c r="G2024" s="22">
        <v>2477</v>
      </c>
      <c r="H2024" s="24">
        <f t="shared" si="85"/>
        <v>0</v>
      </c>
      <c r="I2024" s="9"/>
    </row>
    <row r="2025" spans="1:9" x14ac:dyDescent="0.25">
      <c r="A2025" s="19">
        <v>41658</v>
      </c>
      <c r="B2025" s="20">
        <v>476</v>
      </c>
      <c r="C2025" s="20" t="s">
        <v>365</v>
      </c>
      <c r="D2025" s="21" t="s">
        <v>40</v>
      </c>
      <c r="E2025" s="22">
        <v>4016</v>
      </c>
      <c r="F2025" s="57" t="s">
        <v>466</v>
      </c>
      <c r="G2025" s="22">
        <v>4016</v>
      </c>
      <c r="H2025" s="24">
        <f t="shared" si="85"/>
        <v>0</v>
      </c>
      <c r="I2025" s="9" t="s">
        <v>4</v>
      </c>
    </row>
    <row r="2026" spans="1:9" x14ac:dyDescent="0.25">
      <c r="A2026" s="19">
        <v>41660</v>
      </c>
      <c r="B2026" s="20">
        <v>597</v>
      </c>
      <c r="C2026" s="20" t="s">
        <v>365</v>
      </c>
      <c r="D2026" s="21" t="s">
        <v>40</v>
      </c>
      <c r="E2026" s="22">
        <v>4807</v>
      </c>
      <c r="F2026" s="11">
        <v>41661</v>
      </c>
      <c r="G2026" s="22">
        <v>4807</v>
      </c>
      <c r="H2026" s="24">
        <f t="shared" si="85"/>
        <v>0</v>
      </c>
      <c r="I2026" s="9" t="s">
        <v>23</v>
      </c>
    </row>
    <row r="2027" spans="1:9" x14ac:dyDescent="0.25">
      <c r="A2027" s="19">
        <v>41661</v>
      </c>
      <c r="B2027" s="20">
        <v>663</v>
      </c>
      <c r="C2027" s="20" t="s">
        <v>365</v>
      </c>
      <c r="D2027" s="21" t="s">
        <v>40</v>
      </c>
      <c r="E2027" s="22">
        <v>3633.5</v>
      </c>
      <c r="F2027" s="23">
        <v>41662</v>
      </c>
      <c r="G2027" s="22">
        <v>3633.5</v>
      </c>
      <c r="H2027" s="24">
        <f t="shared" si="85"/>
        <v>0</v>
      </c>
      <c r="I2027" s="21" t="s">
        <v>23</v>
      </c>
    </row>
    <row r="2028" spans="1:9" x14ac:dyDescent="0.25">
      <c r="A2028" s="19">
        <v>41662</v>
      </c>
      <c r="B2028" s="20">
        <v>749</v>
      </c>
      <c r="C2028" s="20" t="s">
        <v>365</v>
      </c>
      <c r="D2028" s="21" t="s">
        <v>40</v>
      </c>
      <c r="E2028" s="22">
        <v>2356.5</v>
      </c>
      <c r="F2028" s="37">
        <v>41663</v>
      </c>
      <c r="G2028" s="22">
        <v>2356.5</v>
      </c>
      <c r="H2028" s="24">
        <f t="shared" si="85"/>
        <v>0</v>
      </c>
      <c r="I2028" s="35" t="s">
        <v>23</v>
      </c>
    </row>
    <row r="2029" spans="1:9" x14ac:dyDescent="0.25">
      <c r="A2029" s="19">
        <v>41663</v>
      </c>
      <c r="B2029" s="20">
        <v>834</v>
      </c>
      <c r="C2029" s="20" t="s">
        <v>365</v>
      </c>
      <c r="D2029" s="21" t="s">
        <v>40</v>
      </c>
      <c r="E2029" s="22">
        <v>2859.5</v>
      </c>
      <c r="F2029" s="11">
        <v>41663</v>
      </c>
      <c r="G2029" s="22">
        <v>2859.5</v>
      </c>
      <c r="H2029" s="24">
        <f t="shared" si="85"/>
        <v>0</v>
      </c>
      <c r="I2029" s="21" t="s">
        <v>23</v>
      </c>
    </row>
    <row r="2030" spans="1:9" x14ac:dyDescent="0.25">
      <c r="A2030" s="19">
        <v>41664</v>
      </c>
      <c r="B2030" s="20">
        <v>929</v>
      </c>
      <c r="C2030" s="20" t="s">
        <v>365</v>
      </c>
      <c r="D2030" s="21" t="s">
        <v>40</v>
      </c>
      <c r="E2030" s="22">
        <v>4354</v>
      </c>
      <c r="F2030" s="11">
        <v>41666</v>
      </c>
      <c r="G2030" s="22">
        <v>4354</v>
      </c>
      <c r="H2030" s="24">
        <f t="shared" si="85"/>
        <v>0</v>
      </c>
      <c r="I2030" s="9" t="s">
        <v>23</v>
      </c>
    </row>
    <row r="2031" spans="1:9" x14ac:dyDescent="0.25">
      <c r="A2031" s="19">
        <v>41666</v>
      </c>
      <c r="B2031" s="20">
        <v>61</v>
      </c>
      <c r="C2031" s="20" t="s">
        <v>563</v>
      </c>
      <c r="D2031" s="21" t="s">
        <v>40</v>
      </c>
      <c r="E2031" s="22">
        <v>3625</v>
      </c>
      <c r="F2031" s="11">
        <v>41667</v>
      </c>
      <c r="G2031" s="22">
        <v>3625</v>
      </c>
      <c r="H2031" s="24">
        <f t="shared" si="85"/>
        <v>0</v>
      </c>
      <c r="I2031" s="9" t="s">
        <v>23</v>
      </c>
    </row>
    <row r="2032" spans="1:9" x14ac:dyDescent="0.25">
      <c r="A2032" s="19">
        <v>41667</v>
      </c>
      <c r="B2032" s="20">
        <v>159</v>
      </c>
      <c r="C2032" s="20" t="s">
        <v>563</v>
      </c>
      <c r="D2032" s="21" t="s">
        <v>40</v>
      </c>
      <c r="E2032" s="22">
        <v>2872</v>
      </c>
      <c r="F2032" s="11">
        <v>41667</v>
      </c>
      <c r="G2032" s="22">
        <v>2872</v>
      </c>
      <c r="H2032" s="24">
        <f t="shared" si="85"/>
        <v>0</v>
      </c>
      <c r="I2032" s="9" t="s">
        <v>23</v>
      </c>
    </row>
    <row r="2033" spans="1:9" x14ac:dyDescent="0.25">
      <c r="A2033" s="19">
        <v>41668</v>
      </c>
      <c r="B2033" s="20">
        <v>222</v>
      </c>
      <c r="C2033" s="20" t="s">
        <v>563</v>
      </c>
      <c r="D2033" s="21" t="s">
        <v>40</v>
      </c>
      <c r="E2033" s="22">
        <v>3244</v>
      </c>
      <c r="F2033" s="11">
        <v>41669</v>
      </c>
      <c r="G2033" s="22">
        <v>3244</v>
      </c>
      <c r="H2033" s="24">
        <f t="shared" si="85"/>
        <v>0</v>
      </c>
      <c r="I2033" s="9" t="s">
        <v>23</v>
      </c>
    </row>
    <row r="2034" spans="1:9" x14ac:dyDescent="0.25">
      <c r="A2034" s="19">
        <v>41669</v>
      </c>
      <c r="B2034" s="20">
        <v>287</v>
      </c>
      <c r="C2034" s="20" t="s">
        <v>563</v>
      </c>
      <c r="D2034" s="21" t="s">
        <v>40</v>
      </c>
      <c r="E2034" s="22">
        <v>2817</v>
      </c>
      <c r="F2034" s="11">
        <v>41670</v>
      </c>
      <c r="G2034" s="22">
        <v>2817</v>
      </c>
      <c r="H2034" s="24">
        <f t="shared" si="85"/>
        <v>0</v>
      </c>
      <c r="I2034" s="9" t="s">
        <v>23</v>
      </c>
    </row>
    <row r="2035" spans="1:9" x14ac:dyDescent="0.25">
      <c r="A2035" s="19">
        <v>41670</v>
      </c>
      <c r="B2035" s="20">
        <v>389</v>
      </c>
      <c r="C2035" s="20" t="s">
        <v>563</v>
      </c>
      <c r="D2035" s="21" t="s">
        <v>40</v>
      </c>
      <c r="E2035" s="22">
        <v>2930</v>
      </c>
      <c r="F2035" s="11">
        <v>41670</v>
      </c>
      <c r="G2035" s="22">
        <v>2930</v>
      </c>
      <c r="H2035" s="24">
        <f t="shared" si="85"/>
        <v>0</v>
      </c>
      <c r="I2035" s="9" t="s">
        <v>23</v>
      </c>
    </row>
    <row r="2036" spans="1:9" ht="15.75" x14ac:dyDescent="0.25">
      <c r="A2036" s="19"/>
      <c r="B2036" s="20"/>
      <c r="C2036" s="20"/>
      <c r="D2036" s="21"/>
      <c r="E2036" s="22"/>
      <c r="F2036" s="103" t="s">
        <v>645</v>
      </c>
      <c r="G2036" s="104">
        <f>SUM(G2009:G2035)</f>
        <v>92999.15</v>
      </c>
      <c r="H2036" s="24"/>
      <c r="I2036" s="9"/>
    </row>
    <row r="2037" spans="1:9" x14ac:dyDescent="0.25">
      <c r="A2037" s="19"/>
      <c r="B2037" s="20"/>
      <c r="C2037" s="20"/>
      <c r="D2037" s="21"/>
      <c r="E2037" s="22"/>
      <c r="F2037" s="11"/>
      <c r="G2037" s="22"/>
      <c r="H2037" s="24"/>
      <c r="I2037" s="9"/>
    </row>
    <row r="2038" spans="1:9" x14ac:dyDescent="0.25">
      <c r="A2038" s="19">
        <v>41660</v>
      </c>
      <c r="B2038" s="20">
        <v>647</v>
      </c>
      <c r="C2038" s="20" t="s">
        <v>365</v>
      </c>
      <c r="D2038" s="21" t="s">
        <v>480</v>
      </c>
      <c r="E2038" s="22">
        <v>4952</v>
      </c>
      <c r="F2038" s="11">
        <v>41660</v>
      </c>
      <c r="G2038" s="22">
        <v>4952</v>
      </c>
      <c r="H2038" s="24">
        <f t="shared" ref="H2038:H2047" si="86">E2038-G2038</f>
        <v>0</v>
      </c>
      <c r="I2038" s="9"/>
    </row>
    <row r="2039" spans="1:9" x14ac:dyDescent="0.25">
      <c r="A2039" s="19">
        <v>41659</v>
      </c>
      <c r="B2039" s="20">
        <v>550</v>
      </c>
      <c r="C2039" s="20" t="s">
        <v>365</v>
      </c>
      <c r="D2039" s="21" t="s">
        <v>480</v>
      </c>
      <c r="E2039" s="22">
        <v>9272</v>
      </c>
      <c r="F2039" s="11">
        <v>41659</v>
      </c>
      <c r="G2039" s="22">
        <v>9272</v>
      </c>
      <c r="H2039" s="24">
        <f t="shared" si="86"/>
        <v>0</v>
      </c>
      <c r="I2039" s="9" t="s">
        <v>20</v>
      </c>
    </row>
    <row r="2040" spans="1:9" x14ac:dyDescent="0.25">
      <c r="A2040" s="19">
        <v>41666</v>
      </c>
      <c r="B2040" s="20">
        <v>93</v>
      </c>
      <c r="C2040" s="20" t="s">
        <v>563</v>
      </c>
      <c r="D2040" s="21" t="s">
        <v>480</v>
      </c>
      <c r="E2040" s="22">
        <v>16845</v>
      </c>
      <c r="F2040" s="11">
        <v>41667</v>
      </c>
      <c r="G2040" s="22">
        <v>16845</v>
      </c>
      <c r="H2040" s="24">
        <f t="shared" si="86"/>
        <v>0</v>
      </c>
      <c r="I2040" s="9"/>
    </row>
    <row r="2041" spans="1:9" x14ac:dyDescent="0.25">
      <c r="A2041" s="19">
        <v>41670</v>
      </c>
      <c r="B2041" s="20">
        <v>425</v>
      </c>
      <c r="C2041" s="20" t="s">
        <v>563</v>
      </c>
      <c r="D2041" s="21" t="s">
        <v>480</v>
      </c>
      <c r="E2041" s="22">
        <v>3096</v>
      </c>
      <c r="F2041" s="57" t="s">
        <v>635</v>
      </c>
      <c r="G2041" s="22">
        <v>3096</v>
      </c>
      <c r="H2041" s="24">
        <f t="shared" si="86"/>
        <v>0</v>
      </c>
      <c r="I2041" s="9" t="s">
        <v>20</v>
      </c>
    </row>
    <row r="2042" spans="1:9" x14ac:dyDescent="0.25">
      <c r="A2042" s="19">
        <v>41649</v>
      </c>
      <c r="B2042" s="20">
        <v>744</v>
      </c>
      <c r="C2042" s="20" t="s">
        <v>0</v>
      </c>
      <c r="D2042" s="21" t="s">
        <v>303</v>
      </c>
      <c r="E2042" s="22">
        <v>18962</v>
      </c>
      <c r="F2042" s="23">
        <v>41649</v>
      </c>
      <c r="G2042" s="22">
        <v>18962</v>
      </c>
      <c r="H2042" s="24">
        <f t="shared" si="86"/>
        <v>0</v>
      </c>
      <c r="I2042" s="21"/>
    </row>
    <row r="2043" spans="1:9" x14ac:dyDescent="0.25">
      <c r="A2043" s="19">
        <v>41649</v>
      </c>
      <c r="B2043" s="20">
        <v>793</v>
      </c>
      <c r="C2043" s="20" t="s">
        <v>0</v>
      </c>
      <c r="D2043" s="21" t="s">
        <v>303</v>
      </c>
      <c r="E2043" s="22">
        <v>33479</v>
      </c>
      <c r="F2043" s="23">
        <v>41650</v>
      </c>
      <c r="G2043" s="22">
        <v>33479</v>
      </c>
      <c r="H2043" s="24">
        <f t="shared" si="86"/>
        <v>0</v>
      </c>
      <c r="I2043" s="21" t="s">
        <v>20</v>
      </c>
    </row>
    <row r="2044" spans="1:9" x14ac:dyDescent="0.25">
      <c r="A2044" s="19">
        <v>41649</v>
      </c>
      <c r="B2044" s="20">
        <v>800</v>
      </c>
      <c r="C2044" s="20" t="s">
        <v>0</v>
      </c>
      <c r="D2044" s="21" t="s">
        <v>303</v>
      </c>
      <c r="E2044" s="22">
        <v>4869</v>
      </c>
      <c r="F2044" s="23">
        <v>41650</v>
      </c>
      <c r="G2044" s="22">
        <v>4869</v>
      </c>
      <c r="H2044" s="24">
        <f t="shared" si="86"/>
        <v>0</v>
      </c>
      <c r="I2044" s="21" t="s">
        <v>20</v>
      </c>
    </row>
    <row r="2045" spans="1:9" x14ac:dyDescent="0.25">
      <c r="A2045" s="19">
        <v>41662</v>
      </c>
      <c r="B2045" s="20">
        <v>731</v>
      </c>
      <c r="C2045" s="20" t="s">
        <v>365</v>
      </c>
      <c r="D2045" s="21" t="s">
        <v>303</v>
      </c>
      <c r="E2045" s="22">
        <v>9687.5</v>
      </c>
      <c r="F2045" s="37">
        <v>41663</v>
      </c>
      <c r="G2045" s="22">
        <v>9687.5</v>
      </c>
      <c r="H2045" s="24">
        <f t="shared" si="86"/>
        <v>0</v>
      </c>
      <c r="I2045" s="35" t="s">
        <v>20</v>
      </c>
    </row>
    <row r="2046" spans="1:9" x14ac:dyDescent="0.25">
      <c r="A2046" s="19">
        <v>41664</v>
      </c>
      <c r="B2046" s="20">
        <v>910</v>
      </c>
      <c r="C2046" s="20" t="s">
        <v>365</v>
      </c>
      <c r="D2046" s="21" t="s">
        <v>303</v>
      </c>
      <c r="E2046" s="22">
        <v>2365.1999999999998</v>
      </c>
      <c r="F2046" s="57" t="s">
        <v>548</v>
      </c>
      <c r="G2046" s="22">
        <v>2365.1999999999998</v>
      </c>
      <c r="H2046" s="24">
        <f t="shared" si="86"/>
        <v>0</v>
      </c>
      <c r="I2046" s="13" t="s">
        <v>20</v>
      </c>
    </row>
    <row r="2047" spans="1:9" x14ac:dyDescent="0.25">
      <c r="A2047" s="19">
        <v>41657</v>
      </c>
      <c r="B2047" s="20">
        <v>376</v>
      </c>
      <c r="C2047" s="20" t="s">
        <v>365</v>
      </c>
      <c r="D2047" s="21" t="s">
        <v>480</v>
      </c>
      <c r="E2047" s="22">
        <v>1588</v>
      </c>
      <c r="F2047" s="11">
        <v>41657</v>
      </c>
      <c r="G2047" s="22">
        <v>1588</v>
      </c>
      <c r="H2047" s="24">
        <f t="shared" si="86"/>
        <v>0</v>
      </c>
      <c r="I2047" s="9"/>
    </row>
    <row r="2048" spans="1:9" ht="15.75" x14ac:dyDescent="0.25">
      <c r="A2048" s="19"/>
      <c r="B2048" s="20"/>
      <c r="C2048" s="20"/>
      <c r="D2048" s="21"/>
      <c r="E2048" s="22"/>
      <c r="F2048" s="103" t="s">
        <v>645</v>
      </c>
      <c r="G2048" s="104">
        <f>SUM(G2038:G2047)</f>
        <v>105115.7</v>
      </c>
      <c r="H2048" s="24"/>
      <c r="I2048" s="9"/>
    </row>
    <row r="2049" spans="1:9" x14ac:dyDescent="0.25">
      <c r="A2049" s="19"/>
      <c r="B2049" s="20"/>
      <c r="C2049" s="20"/>
      <c r="D2049" s="21"/>
      <c r="E2049" s="22"/>
      <c r="F2049" s="11"/>
      <c r="G2049" s="22"/>
      <c r="H2049" s="24"/>
      <c r="I2049" s="9"/>
    </row>
    <row r="2050" spans="1:9" x14ac:dyDescent="0.25">
      <c r="A2050" s="19">
        <v>41642</v>
      </c>
      <c r="B2050" s="20">
        <v>300</v>
      </c>
      <c r="C2050" s="8" t="s">
        <v>0</v>
      </c>
      <c r="D2050" s="35" t="s">
        <v>214</v>
      </c>
      <c r="E2050" s="36">
        <v>6755.5</v>
      </c>
      <c r="F2050" s="37">
        <v>41642</v>
      </c>
      <c r="G2050" s="36">
        <v>6755.5</v>
      </c>
      <c r="H2050" s="38">
        <f t="shared" ref="H2050:H2063" si="87">E2050-G2050</f>
        <v>0</v>
      </c>
      <c r="I2050" s="35" t="s">
        <v>7</v>
      </c>
    </row>
    <row r="2051" spans="1:9" x14ac:dyDescent="0.25">
      <c r="A2051" s="19">
        <v>41643</v>
      </c>
      <c r="B2051" s="20">
        <v>379</v>
      </c>
      <c r="C2051" s="20" t="s">
        <v>0</v>
      </c>
      <c r="D2051" s="35" t="s">
        <v>214</v>
      </c>
      <c r="E2051" s="36">
        <v>4574</v>
      </c>
      <c r="F2051" s="37">
        <v>41643</v>
      </c>
      <c r="G2051" s="36">
        <v>4574</v>
      </c>
      <c r="H2051" s="38">
        <f t="shared" si="87"/>
        <v>0</v>
      </c>
      <c r="I2051" s="35" t="s">
        <v>30</v>
      </c>
    </row>
    <row r="2052" spans="1:9" x14ac:dyDescent="0.25">
      <c r="A2052" s="19">
        <v>41670</v>
      </c>
      <c r="B2052" s="20">
        <v>396</v>
      </c>
      <c r="C2052" s="20" t="s">
        <v>563</v>
      </c>
      <c r="D2052" s="21" t="s">
        <v>214</v>
      </c>
      <c r="E2052" s="22">
        <v>3986</v>
      </c>
      <c r="F2052" s="11">
        <v>41670</v>
      </c>
      <c r="G2052" s="22">
        <v>3986</v>
      </c>
      <c r="H2052" s="24">
        <f t="shared" si="87"/>
        <v>0</v>
      </c>
      <c r="I2052" s="9" t="s">
        <v>14</v>
      </c>
    </row>
    <row r="2053" spans="1:9" x14ac:dyDescent="0.25">
      <c r="A2053" s="19">
        <v>41646</v>
      </c>
      <c r="B2053" s="20">
        <v>507</v>
      </c>
      <c r="C2053" s="20" t="s">
        <v>0</v>
      </c>
      <c r="D2053" s="21" t="s">
        <v>214</v>
      </c>
      <c r="E2053" s="22">
        <v>4919.5</v>
      </c>
      <c r="F2053" s="23">
        <v>41646</v>
      </c>
      <c r="G2053" s="22">
        <v>4919.5</v>
      </c>
      <c r="H2053" s="24">
        <f t="shared" si="87"/>
        <v>0</v>
      </c>
      <c r="I2053" s="21" t="s">
        <v>196</v>
      </c>
    </row>
    <row r="2054" spans="1:9" x14ac:dyDescent="0.25">
      <c r="A2054" s="19">
        <v>41647</v>
      </c>
      <c r="B2054" s="20">
        <v>595</v>
      </c>
      <c r="C2054" s="20" t="s">
        <v>0</v>
      </c>
      <c r="D2054" s="21" t="s">
        <v>214</v>
      </c>
      <c r="E2054" s="22">
        <v>1402.5</v>
      </c>
      <c r="F2054" s="23">
        <v>41647</v>
      </c>
      <c r="G2054" s="22">
        <v>1402.5</v>
      </c>
      <c r="H2054" s="24">
        <f t="shared" si="87"/>
        <v>0</v>
      </c>
      <c r="I2054" s="21" t="s">
        <v>14</v>
      </c>
    </row>
    <row r="2055" spans="1:9" x14ac:dyDescent="0.25">
      <c r="A2055" s="19">
        <v>41647</v>
      </c>
      <c r="B2055" s="20">
        <v>644</v>
      </c>
      <c r="C2055" s="20" t="s">
        <v>0</v>
      </c>
      <c r="D2055" s="21" t="s">
        <v>214</v>
      </c>
      <c r="E2055" s="22">
        <v>4995</v>
      </c>
      <c r="F2055" s="23">
        <v>41647</v>
      </c>
      <c r="G2055" s="22">
        <v>4995</v>
      </c>
      <c r="H2055" s="24">
        <f t="shared" si="87"/>
        <v>0</v>
      </c>
      <c r="I2055" s="21" t="s">
        <v>57</v>
      </c>
    </row>
    <row r="2056" spans="1:9" x14ac:dyDescent="0.25">
      <c r="A2056" s="19">
        <v>41650</v>
      </c>
      <c r="B2056" s="20">
        <v>826</v>
      </c>
      <c r="C2056" s="20" t="s">
        <v>0</v>
      </c>
      <c r="D2056" s="21" t="s">
        <v>214</v>
      </c>
      <c r="E2056" s="22">
        <v>8754</v>
      </c>
      <c r="F2056" s="11">
        <v>41652</v>
      </c>
      <c r="G2056" s="22">
        <v>8754</v>
      </c>
      <c r="H2056" s="24">
        <f t="shared" si="87"/>
        <v>0</v>
      </c>
      <c r="I2056" s="21" t="s">
        <v>57</v>
      </c>
    </row>
    <row r="2057" spans="1:9" x14ac:dyDescent="0.25">
      <c r="A2057" s="19">
        <v>41652</v>
      </c>
      <c r="B2057" s="20">
        <v>2</v>
      </c>
      <c r="C2057" s="20" t="s">
        <v>365</v>
      </c>
      <c r="D2057" s="29" t="s">
        <v>214</v>
      </c>
      <c r="E2057" s="30">
        <v>6531.5</v>
      </c>
      <c r="F2057" s="31">
        <v>41652</v>
      </c>
      <c r="G2057" s="30">
        <v>6531.5</v>
      </c>
      <c r="H2057" s="24">
        <f t="shared" si="87"/>
        <v>0</v>
      </c>
      <c r="I2057" s="29" t="s">
        <v>14</v>
      </c>
    </row>
    <row r="2058" spans="1:9" x14ac:dyDescent="0.25">
      <c r="A2058" s="19">
        <v>41654</v>
      </c>
      <c r="B2058" s="20">
        <v>129</v>
      </c>
      <c r="C2058" s="20" t="s">
        <v>365</v>
      </c>
      <c r="D2058" s="21" t="s">
        <v>214</v>
      </c>
      <c r="E2058" s="22">
        <v>7610</v>
      </c>
      <c r="F2058" s="11">
        <v>41654</v>
      </c>
      <c r="G2058" s="22">
        <v>7610</v>
      </c>
      <c r="H2058" s="24">
        <f t="shared" si="87"/>
        <v>0</v>
      </c>
      <c r="I2058" s="9" t="s">
        <v>14</v>
      </c>
    </row>
    <row r="2059" spans="1:9" x14ac:dyDescent="0.25">
      <c r="A2059" s="19">
        <v>41656</v>
      </c>
      <c r="B2059" s="20">
        <v>325</v>
      </c>
      <c r="C2059" s="20" t="s">
        <v>365</v>
      </c>
      <c r="D2059" s="21" t="s">
        <v>214</v>
      </c>
      <c r="E2059" s="22">
        <v>8457</v>
      </c>
      <c r="F2059" s="11">
        <v>41656</v>
      </c>
      <c r="G2059" s="22">
        <v>8457</v>
      </c>
      <c r="H2059" s="24">
        <f t="shared" si="87"/>
        <v>0</v>
      </c>
      <c r="I2059" s="9" t="s">
        <v>14</v>
      </c>
    </row>
    <row r="2060" spans="1:9" x14ac:dyDescent="0.25">
      <c r="A2060" s="19">
        <v>41658</v>
      </c>
      <c r="B2060" s="20">
        <v>488</v>
      </c>
      <c r="C2060" s="20" t="s">
        <v>365</v>
      </c>
      <c r="D2060" s="21" t="s">
        <v>214</v>
      </c>
      <c r="E2060" s="22">
        <v>6986</v>
      </c>
      <c r="F2060" s="55">
        <v>41659</v>
      </c>
      <c r="G2060" s="22">
        <v>6986</v>
      </c>
      <c r="H2060" s="24">
        <f t="shared" si="87"/>
        <v>0</v>
      </c>
      <c r="I2060" s="9" t="s">
        <v>14</v>
      </c>
    </row>
    <row r="2061" spans="1:9" x14ac:dyDescent="0.25">
      <c r="A2061" s="19">
        <v>41661</v>
      </c>
      <c r="B2061" s="20">
        <v>684</v>
      </c>
      <c r="C2061" s="20" t="s">
        <v>365</v>
      </c>
      <c r="D2061" s="21" t="s">
        <v>214</v>
      </c>
      <c r="E2061" s="22">
        <v>7683</v>
      </c>
      <c r="F2061" s="23">
        <v>41661</v>
      </c>
      <c r="G2061" s="22">
        <v>7683</v>
      </c>
      <c r="H2061" s="24">
        <f t="shared" si="87"/>
        <v>0</v>
      </c>
      <c r="I2061" s="21" t="s">
        <v>14</v>
      </c>
    </row>
    <row r="2062" spans="1:9" x14ac:dyDescent="0.25">
      <c r="A2062" s="19">
        <v>41664</v>
      </c>
      <c r="B2062" s="20">
        <v>948</v>
      </c>
      <c r="C2062" s="20" t="s">
        <v>365</v>
      </c>
      <c r="D2062" s="21" t="s">
        <v>214</v>
      </c>
      <c r="E2062" s="22">
        <v>7866</v>
      </c>
      <c r="F2062" s="11">
        <v>41664</v>
      </c>
      <c r="G2062" s="22">
        <v>7866</v>
      </c>
      <c r="H2062" s="24">
        <f t="shared" si="87"/>
        <v>0</v>
      </c>
      <c r="I2062" s="9" t="s">
        <v>14</v>
      </c>
    </row>
    <row r="2063" spans="1:9" x14ac:dyDescent="0.25">
      <c r="A2063" s="19">
        <v>41666</v>
      </c>
      <c r="B2063" s="20">
        <v>96</v>
      </c>
      <c r="C2063" s="20" t="s">
        <v>563</v>
      </c>
      <c r="D2063" s="21" t="s">
        <v>214</v>
      </c>
      <c r="E2063" s="22">
        <v>9430.5</v>
      </c>
      <c r="F2063" s="11">
        <v>41666</v>
      </c>
      <c r="G2063" s="22">
        <v>9430.5</v>
      </c>
      <c r="H2063" s="24">
        <f t="shared" si="87"/>
        <v>0</v>
      </c>
      <c r="I2063" s="9" t="s">
        <v>14</v>
      </c>
    </row>
    <row r="2064" spans="1:9" ht="15.75" x14ac:dyDescent="0.25">
      <c r="A2064" s="19"/>
      <c r="B2064" s="20"/>
      <c r="C2064" s="20"/>
      <c r="D2064" s="21"/>
      <c r="E2064" s="22"/>
      <c r="F2064" s="103" t="s">
        <v>645</v>
      </c>
      <c r="G2064" s="104">
        <f>SUM(G2050:G2063)</f>
        <v>89950.5</v>
      </c>
      <c r="H2064" s="24"/>
      <c r="I2064" s="9"/>
    </row>
    <row r="2065" spans="1:9" x14ac:dyDescent="0.25">
      <c r="A2065" s="19"/>
      <c r="B2065" s="20"/>
      <c r="C2065" s="20"/>
      <c r="D2065" s="21"/>
      <c r="E2065" s="22"/>
      <c r="F2065" s="11"/>
      <c r="G2065" s="22"/>
      <c r="H2065" s="24"/>
      <c r="I2065" s="9"/>
    </row>
    <row r="2066" spans="1:9" x14ac:dyDescent="0.25">
      <c r="A2066" s="19">
        <v>41644</v>
      </c>
      <c r="B2066" s="20">
        <v>435</v>
      </c>
      <c r="C2066" s="20" t="s">
        <v>0</v>
      </c>
      <c r="D2066" s="21" t="s">
        <v>190</v>
      </c>
      <c r="E2066" s="22">
        <v>1279</v>
      </c>
      <c r="F2066" s="23">
        <v>41644</v>
      </c>
      <c r="G2066" s="22">
        <v>1279</v>
      </c>
      <c r="H2066" s="24">
        <f>E2066-G2066</f>
        <v>0</v>
      </c>
      <c r="I2066" s="21"/>
    </row>
    <row r="2067" spans="1:9" x14ac:dyDescent="0.25">
      <c r="A2067" s="19">
        <v>41650</v>
      </c>
      <c r="B2067" s="20">
        <v>879</v>
      </c>
      <c r="C2067" s="20" t="s">
        <v>0</v>
      </c>
      <c r="D2067" s="21" t="s">
        <v>190</v>
      </c>
      <c r="E2067" s="22">
        <v>2026</v>
      </c>
      <c r="F2067" s="55">
        <v>41650</v>
      </c>
      <c r="G2067" s="22">
        <v>2026</v>
      </c>
      <c r="H2067" s="24">
        <f>E2067-G2067</f>
        <v>0</v>
      </c>
      <c r="I2067" s="9"/>
    </row>
    <row r="2068" spans="1:9" x14ac:dyDescent="0.25">
      <c r="A2068" s="19">
        <v>41655</v>
      </c>
      <c r="B2068" s="20">
        <v>203</v>
      </c>
      <c r="C2068" s="20" t="s">
        <v>365</v>
      </c>
      <c r="D2068" s="21" t="s">
        <v>190</v>
      </c>
      <c r="E2068" s="22">
        <v>1100</v>
      </c>
      <c r="F2068" s="11">
        <v>41655</v>
      </c>
      <c r="G2068" s="22">
        <v>1100</v>
      </c>
      <c r="H2068" s="24">
        <f>E2068-G2068</f>
        <v>0</v>
      </c>
      <c r="I2068" s="9"/>
    </row>
    <row r="2069" spans="1:9" x14ac:dyDescent="0.25">
      <c r="A2069" s="19"/>
      <c r="B2069" s="20"/>
      <c r="C2069" s="20"/>
      <c r="D2069" s="21"/>
      <c r="E2069" s="22"/>
      <c r="F2069" s="11"/>
      <c r="G2069" s="22"/>
      <c r="H2069" s="24"/>
      <c r="I2069" s="9"/>
    </row>
    <row r="2070" spans="1:9" x14ac:dyDescent="0.25">
      <c r="A2070" s="19">
        <v>41642</v>
      </c>
      <c r="B2070" s="20">
        <v>221</v>
      </c>
      <c r="C2070" s="8" t="s">
        <v>0</v>
      </c>
      <c r="D2070" s="21" t="s">
        <v>87</v>
      </c>
      <c r="E2070" s="22">
        <v>44023</v>
      </c>
      <c r="F2070" s="23">
        <v>41645</v>
      </c>
      <c r="G2070" s="22">
        <v>44023</v>
      </c>
      <c r="H2070" s="24">
        <f t="shared" ref="H2070:H2077" si="88">E2070-G2070</f>
        <v>0</v>
      </c>
      <c r="I2070" s="21" t="s">
        <v>57</v>
      </c>
    </row>
    <row r="2071" spans="1:9" x14ac:dyDescent="0.25">
      <c r="A2071" s="19">
        <v>41647</v>
      </c>
      <c r="B2071" s="20">
        <v>570</v>
      </c>
      <c r="C2071" s="20" t="s">
        <v>0</v>
      </c>
      <c r="D2071" s="21" t="s">
        <v>87</v>
      </c>
      <c r="E2071" s="22">
        <v>28099.5</v>
      </c>
      <c r="F2071" s="23">
        <v>41648</v>
      </c>
      <c r="G2071" s="22">
        <v>28099.5</v>
      </c>
      <c r="H2071" s="24">
        <f t="shared" si="88"/>
        <v>0</v>
      </c>
      <c r="I2071" s="21" t="s">
        <v>4</v>
      </c>
    </row>
    <row r="2072" spans="1:9" x14ac:dyDescent="0.25">
      <c r="A2072" s="19">
        <v>41648</v>
      </c>
      <c r="B2072" s="20">
        <v>678</v>
      </c>
      <c r="C2072" s="20" t="s">
        <v>0</v>
      </c>
      <c r="D2072" s="21" t="s">
        <v>87</v>
      </c>
      <c r="E2072" s="22">
        <v>57409.5</v>
      </c>
      <c r="F2072" s="23">
        <v>41648</v>
      </c>
      <c r="G2072" s="22">
        <v>57409.5</v>
      </c>
      <c r="H2072" s="24">
        <f t="shared" si="88"/>
        <v>0</v>
      </c>
      <c r="I2072" s="21" t="s">
        <v>30</v>
      </c>
    </row>
    <row r="2073" spans="1:9" x14ac:dyDescent="0.25">
      <c r="A2073" s="19">
        <v>41652</v>
      </c>
      <c r="B2073" s="20">
        <v>996</v>
      </c>
      <c r="C2073" s="20" t="s">
        <v>0</v>
      </c>
      <c r="D2073" s="21" t="s">
        <v>87</v>
      </c>
      <c r="E2073" s="22">
        <v>46233</v>
      </c>
      <c r="F2073" s="23">
        <v>41659</v>
      </c>
      <c r="G2073" s="22">
        <v>46233</v>
      </c>
      <c r="H2073" s="24">
        <f t="shared" si="88"/>
        <v>0</v>
      </c>
      <c r="I2073" s="21" t="s">
        <v>20</v>
      </c>
    </row>
    <row r="2074" spans="1:9" x14ac:dyDescent="0.25">
      <c r="A2074" s="19">
        <v>41653</v>
      </c>
      <c r="B2074" s="20">
        <v>102</v>
      </c>
      <c r="C2074" s="20" t="s">
        <v>365</v>
      </c>
      <c r="D2074" s="21" t="s">
        <v>87</v>
      </c>
      <c r="E2074" s="22">
        <v>52624.6</v>
      </c>
      <c r="F2074" s="23">
        <v>41659</v>
      </c>
      <c r="G2074" s="22">
        <v>52624.6</v>
      </c>
      <c r="H2074" s="24">
        <f t="shared" si="88"/>
        <v>0</v>
      </c>
      <c r="I2074" s="21" t="s">
        <v>30</v>
      </c>
    </row>
    <row r="2075" spans="1:9" x14ac:dyDescent="0.25">
      <c r="A2075" s="19">
        <v>41659</v>
      </c>
      <c r="B2075" s="20">
        <v>554</v>
      </c>
      <c r="C2075" s="20" t="s">
        <v>365</v>
      </c>
      <c r="D2075" s="21" t="s">
        <v>87</v>
      </c>
      <c r="E2075" s="22">
        <v>36519</v>
      </c>
      <c r="F2075" s="11">
        <v>41659</v>
      </c>
      <c r="G2075" s="22">
        <v>36519</v>
      </c>
      <c r="H2075" s="24">
        <f t="shared" si="88"/>
        <v>0</v>
      </c>
      <c r="I2075" s="9" t="s">
        <v>30</v>
      </c>
    </row>
    <row r="2076" spans="1:9" x14ac:dyDescent="0.25">
      <c r="A2076" s="19">
        <v>41666</v>
      </c>
      <c r="B2076" s="20">
        <v>68</v>
      </c>
      <c r="C2076" s="20" t="s">
        <v>563</v>
      </c>
      <c r="D2076" s="21" t="s">
        <v>87</v>
      </c>
      <c r="E2076" s="22">
        <v>31514</v>
      </c>
      <c r="F2076" s="16">
        <v>41674</v>
      </c>
      <c r="G2076" s="28">
        <v>31514</v>
      </c>
      <c r="H2076" s="24">
        <f t="shared" si="88"/>
        <v>0</v>
      </c>
      <c r="I2076" s="9" t="s">
        <v>30</v>
      </c>
    </row>
    <row r="2077" spans="1:9" x14ac:dyDescent="0.25">
      <c r="A2077" s="19">
        <v>41646</v>
      </c>
      <c r="B2077" s="20">
        <v>491</v>
      </c>
      <c r="C2077" s="20" t="s">
        <v>0</v>
      </c>
      <c r="D2077" s="21" t="s">
        <v>206</v>
      </c>
      <c r="E2077" s="22">
        <v>28067.5</v>
      </c>
      <c r="F2077" s="23">
        <v>41648</v>
      </c>
      <c r="G2077" s="22">
        <v>28067.5</v>
      </c>
      <c r="H2077" s="24">
        <f t="shared" si="88"/>
        <v>0</v>
      </c>
      <c r="I2077" s="22" t="s">
        <v>57</v>
      </c>
    </row>
    <row r="2078" spans="1:9" ht="15.75" x14ac:dyDescent="0.25">
      <c r="A2078" s="19"/>
      <c r="B2078" s="20"/>
      <c r="C2078" s="20"/>
      <c r="D2078" s="21"/>
      <c r="E2078" s="22"/>
      <c r="F2078" s="107" t="s">
        <v>645</v>
      </c>
      <c r="G2078" s="104">
        <f>SUM(G2070:G2077)</f>
        <v>324490.09999999998</v>
      </c>
      <c r="H2078" s="24"/>
      <c r="I2078" s="22"/>
    </row>
    <row r="2079" spans="1:9" x14ac:dyDescent="0.25">
      <c r="A2079" s="19"/>
      <c r="B2079" s="20"/>
      <c r="C2079" s="20"/>
      <c r="D2079" s="21"/>
      <c r="E2079" s="22"/>
      <c r="F2079" s="23"/>
      <c r="G2079" s="22"/>
      <c r="H2079" s="24"/>
      <c r="I2079" s="22"/>
    </row>
    <row r="2080" spans="1:9" x14ac:dyDescent="0.25">
      <c r="A2080" s="19">
        <v>41650</v>
      </c>
      <c r="B2080" s="20">
        <v>919</v>
      </c>
      <c r="C2080" s="20" t="s">
        <v>0</v>
      </c>
      <c r="D2080" s="21" t="s">
        <v>395</v>
      </c>
      <c r="E2080" s="22">
        <v>24886</v>
      </c>
      <c r="F2080" s="11">
        <v>41650</v>
      </c>
      <c r="G2080" s="22">
        <v>24886</v>
      </c>
      <c r="H2080" s="24">
        <f>E2080-G2080</f>
        <v>0</v>
      </c>
      <c r="I2080" s="9"/>
    </row>
    <row r="2081" spans="1:9" x14ac:dyDescent="0.25">
      <c r="A2081" s="19">
        <v>41653</v>
      </c>
      <c r="B2081" s="20">
        <v>109</v>
      </c>
      <c r="C2081" s="20" t="s">
        <v>365</v>
      </c>
      <c r="D2081" s="21" t="s">
        <v>395</v>
      </c>
      <c r="E2081" s="22">
        <v>22037.5</v>
      </c>
      <c r="F2081" s="23">
        <v>14</v>
      </c>
      <c r="G2081" s="22">
        <v>22037.5</v>
      </c>
      <c r="H2081" s="24">
        <f>E2081-G2081</f>
        <v>0</v>
      </c>
      <c r="I2081" s="21"/>
    </row>
    <row r="2082" spans="1:9" ht="15.75" x14ac:dyDescent="0.25">
      <c r="A2082" s="19"/>
      <c r="B2082" s="20"/>
      <c r="C2082" s="20"/>
      <c r="D2082" s="21"/>
      <c r="E2082" s="22"/>
      <c r="F2082" s="107" t="s">
        <v>645</v>
      </c>
      <c r="G2082" s="104">
        <f>SUM(G2080:G2081)</f>
        <v>46923.5</v>
      </c>
      <c r="H2082" s="24"/>
      <c r="I2082" s="21"/>
    </row>
    <row r="2083" spans="1:9" x14ac:dyDescent="0.25">
      <c r="A2083" s="19"/>
      <c r="B2083" s="20"/>
      <c r="C2083" s="20"/>
      <c r="D2083" s="21"/>
      <c r="E2083" s="22"/>
      <c r="F2083" s="23"/>
      <c r="G2083" s="22"/>
      <c r="H2083" s="24"/>
      <c r="I2083" s="21"/>
    </row>
    <row r="2084" spans="1:9" x14ac:dyDescent="0.25">
      <c r="A2084" s="19">
        <v>41658</v>
      </c>
      <c r="B2084" s="20">
        <v>482</v>
      </c>
      <c r="C2084" s="20" t="s">
        <v>365</v>
      </c>
      <c r="D2084" s="21" t="s">
        <v>469</v>
      </c>
      <c r="E2084" s="22">
        <v>4431</v>
      </c>
      <c r="F2084" s="11">
        <v>41658</v>
      </c>
      <c r="G2084" s="22">
        <v>4431</v>
      </c>
      <c r="H2084" s="24">
        <f>E2084-G2084</f>
        <v>0</v>
      </c>
      <c r="I2084" s="9"/>
    </row>
    <row r="2085" spans="1:9" x14ac:dyDescent="0.25">
      <c r="A2085" s="19"/>
      <c r="B2085" s="20"/>
      <c r="C2085" s="20"/>
      <c r="D2085" s="21"/>
      <c r="E2085" s="22"/>
      <c r="F2085" s="11"/>
      <c r="G2085" s="22"/>
      <c r="H2085" s="24"/>
      <c r="I2085" s="9"/>
    </row>
    <row r="2086" spans="1:9" x14ac:dyDescent="0.25">
      <c r="A2086" s="19">
        <v>41646</v>
      </c>
      <c r="B2086" s="20">
        <v>499</v>
      </c>
      <c r="C2086" s="20" t="s">
        <v>0</v>
      </c>
      <c r="D2086" s="21" t="s">
        <v>212</v>
      </c>
      <c r="E2086" s="22">
        <v>4983</v>
      </c>
      <c r="F2086" s="32" t="s">
        <v>213</v>
      </c>
      <c r="G2086" s="22">
        <v>4983</v>
      </c>
      <c r="H2086" s="24">
        <f>E2086-G2086</f>
        <v>0</v>
      </c>
      <c r="I2086" s="21" t="s">
        <v>23</v>
      </c>
    </row>
    <row r="2087" spans="1:9" x14ac:dyDescent="0.25">
      <c r="A2087" s="19">
        <v>41652</v>
      </c>
      <c r="B2087" s="20">
        <v>10</v>
      </c>
      <c r="C2087" s="20" t="s">
        <v>365</v>
      </c>
      <c r="D2087" s="21" t="s">
        <v>212</v>
      </c>
      <c r="E2087" s="22">
        <v>3680.2</v>
      </c>
      <c r="F2087" s="23">
        <v>41653</v>
      </c>
      <c r="G2087" s="22">
        <v>3680.2</v>
      </c>
      <c r="H2087" s="24">
        <f>E2087-G2087</f>
        <v>0</v>
      </c>
      <c r="I2087" s="21" t="s">
        <v>57</v>
      </c>
    </row>
    <row r="2088" spans="1:9" x14ac:dyDescent="0.25">
      <c r="A2088" s="19">
        <v>41656</v>
      </c>
      <c r="B2088" s="20">
        <v>334</v>
      </c>
      <c r="C2088" s="20" t="s">
        <v>365</v>
      </c>
      <c r="D2088" s="21" t="s">
        <v>212</v>
      </c>
      <c r="E2088" s="22">
        <v>3677.5</v>
      </c>
      <c r="F2088" s="11">
        <v>41657</v>
      </c>
      <c r="G2088" s="22">
        <v>3677.5</v>
      </c>
      <c r="H2088" s="24">
        <f>E2088-G2088</f>
        <v>0</v>
      </c>
      <c r="I2088" s="9" t="s">
        <v>4</v>
      </c>
    </row>
    <row r="2089" spans="1:9" x14ac:dyDescent="0.25">
      <c r="A2089" s="19">
        <v>41663</v>
      </c>
      <c r="B2089" s="20">
        <v>881</v>
      </c>
      <c r="C2089" s="20" t="s">
        <v>365</v>
      </c>
      <c r="D2089" s="21" t="s">
        <v>212</v>
      </c>
      <c r="E2089" s="22">
        <v>3742</v>
      </c>
      <c r="F2089" s="60" t="s">
        <v>539</v>
      </c>
      <c r="G2089" s="28">
        <f>2000+1742</f>
        <v>3742</v>
      </c>
      <c r="H2089" s="24">
        <f>E2089-G2089</f>
        <v>0</v>
      </c>
      <c r="I2089" s="9" t="s">
        <v>57</v>
      </c>
    </row>
    <row r="2090" spans="1:9" x14ac:dyDescent="0.25">
      <c r="A2090" s="19">
        <v>41669</v>
      </c>
      <c r="B2090" s="20">
        <v>316</v>
      </c>
      <c r="C2090" s="20" t="s">
        <v>563</v>
      </c>
      <c r="D2090" s="21" t="s">
        <v>212</v>
      </c>
      <c r="E2090" s="22">
        <v>4898</v>
      </c>
      <c r="F2090" s="60" t="s">
        <v>615</v>
      </c>
      <c r="G2090" s="28">
        <f>898+4000</f>
        <v>4898</v>
      </c>
      <c r="H2090" s="24">
        <f>E2090-G2090</f>
        <v>0</v>
      </c>
      <c r="I2090" s="9" t="s">
        <v>7</v>
      </c>
    </row>
    <row r="2091" spans="1:9" ht="15.75" x14ac:dyDescent="0.25">
      <c r="A2091" s="19"/>
      <c r="B2091" s="20"/>
      <c r="C2091" s="20"/>
      <c r="D2091" s="21"/>
      <c r="E2091" s="22"/>
      <c r="F2091" s="103" t="s">
        <v>645</v>
      </c>
      <c r="G2091" s="104">
        <f>SUM(G2086:G2090)</f>
        <v>20980.7</v>
      </c>
      <c r="H2091" s="24"/>
      <c r="I2091" s="9"/>
    </row>
    <row r="2092" spans="1:9" x14ac:dyDescent="0.25">
      <c r="A2092" s="19"/>
      <c r="B2092" s="20"/>
      <c r="C2092" s="20"/>
      <c r="D2092" s="21"/>
      <c r="E2092" s="22"/>
      <c r="F2092" s="60"/>
      <c r="G2092" s="28"/>
      <c r="H2092" s="24"/>
      <c r="I2092" s="9"/>
    </row>
    <row r="2093" spans="1:9" x14ac:dyDescent="0.25">
      <c r="A2093" s="19">
        <v>41656</v>
      </c>
      <c r="B2093" s="20">
        <v>331</v>
      </c>
      <c r="C2093" s="20" t="s">
        <v>365</v>
      </c>
      <c r="D2093" s="21" t="s">
        <v>443</v>
      </c>
      <c r="E2093" s="22">
        <v>589</v>
      </c>
      <c r="F2093" s="11">
        <v>41657</v>
      </c>
      <c r="G2093" s="22">
        <v>589</v>
      </c>
      <c r="H2093" s="24">
        <f>E2093-G2093</f>
        <v>0</v>
      </c>
      <c r="I2093" s="9" t="s">
        <v>4</v>
      </c>
    </row>
    <row r="2094" spans="1:9" x14ac:dyDescent="0.25">
      <c r="A2094" s="19">
        <v>41663</v>
      </c>
      <c r="B2094" s="20">
        <v>878</v>
      </c>
      <c r="C2094" s="20" t="s">
        <v>365</v>
      </c>
      <c r="D2094" s="21" t="s">
        <v>443</v>
      </c>
      <c r="E2094" s="22">
        <v>705</v>
      </c>
      <c r="F2094" s="11">
        <v>41664</v>
      </c>
      <c r="G2094" s="22">
        <v>705</v>
      </c>
      <c r="H2094" s="24">
        <f>E2094-G2094</f>
        <v>0</v>
      </c>
      <c r="I2094" s="9" t="s">
        <v>57</v>
      </c>
    </row>
    <row r="2095" spans="1:9" x14ac:dyDescent="0.25">
      <c r="A2095" s="19">
        <v>41670</v>
      </c>
      <c r="B2095" s="20">
        <v>440</v>
      </c>
      <c r="C2095" s="20" t="s">
        <v>563</v>
      </c>
      <c r="D2095" s="21" t="s">
        <v>642</v>
      </c>
      <c r="E2095" s="22">
        <v>658.5</v>
      </c>
      <c r="F2095" s="16">
        <v>41671</v>
      </c>
      <c r="G2095" s="28">
        <v>658.5</v>
      </c>
      <c r="H2095" s="24">
        <f>E2095-G2095</f>
        <v>0</v>
      </c>
      <c r="I2095" s="9" t="s">
        <v>7</v>
      </c>
    </row>
    <row r="2096" spans="1:9" x14ac:dyDescent="0.25">
      <c r="A2096" s="19"/>
      <c r="B2096" s="20"/>
      <c r="C2096" s="20"/>
      <c r="D2096" s="21"/>
      <c r="E2096" s="22"/>
      <c r="F2096" s="16"/>
      <c r="G2096" s="28"/>
      <c r="H2096" s="24"/>
      <c r="I2096" s="9"/>
    </row>
    <row r="2097" spans="1:9" x14ac:dyDescent="0.25">
      <c r="A2097" s="19">
        <v>41662</v>
      </c>
      <c r="B2097" s="20">
        <v>783</v>
      </c>
      <c r="C2097" s="20" t="s">
        <v>365</v>
      </c>
      <c r="D2097" s="21" t="s">
        <v>522</v>
      </c>
      <c r="E2097" s="22">
        <v>630</v>
      </c>
      <c r="F2097" s="37">
        <v>41663</v>
      </c>
      <c r="G2097" s="22">
        <v>630</v>
      </c>
      <c r="H2097" s="24">
        <f t="shared" ref="H2097:H2103" si="89">E2097-G2097</f>
        <v>0</v>
      </c>
      <c r="I2097" s="35" t="s">
        <v>7</v>
      </c>
    </row>
    <row r="2098" spans="1:9" x14ac:dyDescent="0.25">
      <c r="A2098" s="19">
        <v>41662</v>
      </c>
      <c r="B2098" s="20">
        <v>820</v>
      </c>
      <c r="C2098" s="20" t="s">
        <v>365</v>
      </c>
      <c r="D2098" s="21" t="s">
        <v>522</v>
      </c>
      <c r="E2098" s="22">
        <v>9644</v>
      </c>
      <c r="F2098" s="37">
        <v>41663</v>
      </c>
      <c r="G2098" s="22">
        <v>9644</v>
      </c>
      <c r="H2098" s="24">
        <f t="shared" si="89"/>
        <v>0</v>
      </c>
      <c r="I2098" s="35" t="s">
        <v>30</v>
      </c>
    </row>
    <row r="2099" spans="1:9" x14ac:dyDescent="0.25">
      <c r="A2099" s="19">
        <v>41667</v>
      </c>
      <c r="B2099" s="20">
        <v>191</v>
      </c>
      <c r="C2099" s="20" t="s">
        <v>563</v>
      </c>
      <c r="D2099" s="21" t="s">
        <v>522</v>
      </c>
      <c r="E2099" s="22">
        <v>316</v>
      </c>
      <c r="F2099" s="11">
        <v>41668</v>
      </c>
      <c r="G2099" s="22">
        <v>316</v>
      </c>
      <c r="H2099" s="24">
        <f t="shared" si="89"/>
        <v>0</v>
      </c>
      <c r="I2099" s="9" t="s">
        <v>14</v>
      </c>
    </row>
    <row r="2100" spans="1:9" x14ac:dyDescent="0.25">
      <c r="A2100" s="19">
        <v>41664</v>
      </c>
      <c r="B2100" s="20">
        <v>983</v>
      </c>
      <c r="C2100" s="20" t="s">
        <v>365</v>
      </c>
      <c r="D2100" s="21" t="s">
        <v>559</v>
      </c>
      <c r="E2100" s="22">
        <v>1299.5</v>
      </c>
      <c r="F2100" s="11">
        <v>41664</v>
      </c>
      <c r="G2100" s="22">
        <v>1299.5</v>
      </c>
      <c r="H2100" s="24">
        <f t="shared" si="89"/>
        <v>0</v>
      </c>
      <c r="I2100" s="9" t="s">
        <v>30</v>
      </c>
    </row>
    <row r="2101" spans="1:9" x14ac:dyDescent="0.25">
      <c r="A2101" s="19">
        <v>41669</v>
      </c>
      <c r="B2101" s="20">
        <v>330</v>
      </c>
      <c r="C2101" s="20" t="s">
        <v>563</v>
      </c>
      <c r="D2101" s="21" t="s">
        <v>559</v>
      </c>
      <c r="E2101" s="22">
        <v>4304.5</v>
      </c>
      <c r="F2101" s="16">
        <v>41673</v>
      </c>
      <c r="G2101" s="28">
        <v>4304.5</v>
      </c>
      <c r="H2101" s="24">
        <f t="shared" si="89"/>
        <v>0</v>
      </c>
      <c r="I2101" s="9" t="s">
        <v>57</v>
      </c>
    </row>
    <row r="2102" spans="1:9" x14ac:dyDescent="0.25">
      <c r="A2102" s="19">
        <v>41650</v>
      </c>
      <c r="B2102" s="20">
        <v>866</v>
      </c>
      <c r="C2102" s="20" t="s">
        <v>0</v>
      </c>
      <c r="D2102" s="21" t="s">
        <v>342</v>
      </c>
      <c r="E2102" s="22">
        <v>4667</v>
      </c>
      <c r="F2102" s="55">
        <v>41650</v>
      </c>
      <c r="G2102" s="22">
        <v>4667</v>
      </c>
      <c r="H2102" s="24">
        <f t="shared" si="89"/>
        <v>0</v>
      </c>
      <c r="I2102" s="9" t="s">
        <v>196</v>
      </c>
    </row>
    <row r="2103" spans="1:9" x14ac:dyDescent="0.25">
      <c r="A2103" s="19">
        <v>41650</v>
      </c>
      <c r="B2103" s="20">
        <v>907</v>
      </c>
      <c r="C2103" s="20" t="s">
        <v>0</v>
      </c>
      <c r="D2103" s="21" t="s">
        <v>109</v>
      </c>
      <c r="E2103" s="22">
        <v>1680</v>
      </c>
      <c r="F2103" s="11">
        <v>41652</v>
      </c>
      <c r="G2103" s="22">
        <v>1680</v>
      </c>
      <c r="H2103" s="24">
        <f t="shared" si="89"/>
        <v>0</v>
      </c>
      <c r="I2103" s="9" t="s">
        <v>196</v>
      </c>
    </row>
    <row r="2106" spans="1:9" x14ac:dyDescent="0.25">
      <c r="A2106" s="19"/>
      <c r="B2106" s="20"/>
      <c r="C2106" s="20"/>
      <c r="D2106" s="21"/>
      <c r="E2106" s="22"/>
      <c r="F2106" s="23"/>
      <c r="G2106" s="22"/>
      <c r="H2106" s="24"/>
      <c r="I2106" s="21"/>
    </row>
    <row r="2107" spans="1:9" x14ac:dyDescent="0.25">
      <c r="A2107" s="19">
        <v>41645</v>
      </c>
      <c r="B2107" s="20">
        <v>465</v>
      </c>
      <c r="C2107" s="20" t="s">
        <v>0</v>
      </c>
      <c r="D2107" s="21" t="s">
        <v>199</v>
      </c>
      <c r="E2107" s="22">
        <v>2393.5</v>
      </c>
      <c r="F2107" s="27" t="s">
        <v>200</v>
      </c>
      <c r="G2107" s="28">
        <v>2393.5</v>
      </c>
      <c r="H2107" s="24">
        <f t="shared" ref="H2107:H2112" si="90">E2107-G2107</f>
        <v>0</v>
      </c>
      <c r="I2107" s="21" t="s">
        <v>38</v>
      </c>
    </row>
    <row r="2108" spans="1:9" x14ac:dyDescent="0.25">
      <c r="A2108" s="19">
        <v>41645</v>
      </c>
      <c r="B2108" s="20">
        <v>475</v>
      </c>
      <c r="C2108" s="20" t="s">
        <v>0</v>
      </c>
      <c r="D2108" s="21" t="s">
        <v>199</v>
      </c>
      <c r="E2108" s="22">
        <v>5409.5</v>
      </c>
      <c r="F2108" s="23">
        <v>41645</v>
      </c>
      <c r="G2108" s="22">
        <v>5409.5</v>
      </c>
      <c r="H2108" s="24">
        <f t="shared" si="90"/>
        <v>0</v>
      </c>
      <c r="I2108" s="21" t="s">
        <v>38</v>
      </c>
    </row>
    <row r="2109" spans="1:9" x14ac:dyDescent="0.25">
      <c r="A2109" s="19">
        <v>41646</v>
      </c>
      <c r="B2109" s="20">
        <v>526</v>
      </c>
      <c r="C2109" s="20" t="s">
        <v>0</v>
      </c>
      <c r="D2109" s="21" t="s">
        <v>199</v>
      </c>
      <c r="E2109" s="22">
        <v>3206</v>
      </c>
      <c r="F2109" s="23">
        <v>41646</v>
      </c>
      <c r="G2109" s="22">
        <v>3206</v>
      </c>
      <c r="H2109" s="24">
        <f t="shared" si="90"/>
        <v>0</v>
      </c>
      <c r="I2109" s="21" t="s">
        <v>38</v>
      </c>
    </row>
    <row r="2110" spans="1:9" x14ac:dyDescent="0.25">
      <c r="A2110" s="19">
        <v>41647</v>
      </c>
      <c r="B2110" s="20">
        <v>630</v>
      </c>
      <c r="C2110" s="20" t="s">
        <v>0</v>
      </c>
      <c r="D2110" s="21" t="s">
        <v>199</v>
      </c>
      <c r="E2110" s="22">
        <v>10046.5</v>
      </c>
      <c r="F2110" s="32" t="s">
        <v>265</v>
      </c>
      <c r="G2110" s="22">
        <f>7546+2500.5</f>
        <v>10046.5</v>
      </c>
      <c r="H2110" s="24">
        <f t="shared" si="90"/>
        <v>0</v>
      </c>
      <c r="I2110" s="21" t="s">
        <v>38</v>
      </c>
    </row>
    <row r="2111" spans="1:9" x14ac:dyDescent="0.25">
      <c r="A2111" s="19">
        <v>41648</v>
      </c>
      <c r="B2111" s="20">
        <v>696</v>
      </c>
      <c r="C2111" s="20" t="s">
        <v>0</v>
      </c>
      <c r="D2111" s="21" t="s">
        <v>199</v>
      </c>
      <c r="E2111" s="22">
        <v>3786</v>
      </c>
      <c r="F2111" s="23">
        <v>41649</v>
      </c>
      <c r="G2111" s="22">
        <v>3786</v>
      </c>
      <c r="H2111" s="24">
        <f t="shared" si="90"/>
        <v>0</v>
      </c>
      <c r="I2111" s="21" t="s">
        <v>38</v>
      </c>
    </row>
    <row r="2112" spans="1:9" x14ac:dyDescent="0.25">
      <c r="A2112" s="19">
        <v>41650</v>
      </c>
      <c r="B2112" s="20">
        <v>876</v>
      </c>
      <c r="C2112" s="20" t="s">
        <v>0</v>
      </c>
      <c r="D2112" s="21" t="s">
        <v>199</v>
      </c>
      <c r="E2112" s="22">
        <v>5290.5</v>
      </c>
      <c r="F2112" s="55">
        <v>41650</v>
      </c>
      <c r="G2112" s="22">
        <v>5290.5</v>
      </c>
      <c r="H2112" s="24">
        <f t="shared" si="90"/>
        <v>0</v>
      </c>
      <c r="I2112" s="9" t="s">
        <v>38</v>
      </c>
    </row>
    <row r="2113" spans="1:9" ht="15.75" x14ac:dyDescent="0.25">
      <c r="A2113" s="19"/>
      <c r="B2113" s="20"/>
      <c r="C2113" s="20"/>
      <c r="D2113" s="21"/>
      <c r="E2113" s="22"/>
      <c r="F2113" s="103" t="s">
        <v>645</v>
      </c>
      <c r="G2113" s="104">
        <f>SUM(G2107:G2112)</f>
        <v>30132</v>
      </c>
      <c r="H2113" s="24"/>
      <c r="I2113" s="9"/>
    </row>
    <row r="2114" spans="1:9" x14ac:dyDescent="0.25">
      <c r="A2114" s="19"/>
      <c r="B2114" s="20"/>
      <c r="C2114" s="20"/>
      <c r="D2114" s="21"/>
      <c r="E2114" s="22"/>
      <c r="F2114" s="55"/>
      <c r="G2114" s="22"/>
      <c r="H2114" s="24"/>
      <c r="I2114" s="9"/>
    </row>
    <row r="2115" spans="1:9" x14ac:dyDescent="0.25">
      <c r="A2115" s="7">
        <v>41641</v>
      </c>
      <c r="B2115" s="8">
        <v>152</v>
      </c>
      <c r="C2115" s="8" t="s">
        <v>0</v>
      </c>
      <c r="D2115" s="9" t="s">
        <v>25</v>
      </c>
      <c r="E2115" s="10">
        <v>14199</v>
      </c>
      <c r="F2115" s="11">
        <v>41641</v>
      </c>
      <c r="G2115" s="12">
        <v>14199</v>
      </c>
      <c r="H2115" s="5">
        <f>E2115-G2115</f>
        <v>0</v>
      </c>
      <c r="I2115" s="9" t="s">
        <v>23</v>
      </c>
    </row>
    <row r="2116" spans="1:9" x14ac:dyDescent="0.25">
      <c r="A2116" s="19">
        <v>41642</v>
      </c>
      <c r="B2116" s="20">
        <v>250</v>
      </c>
      <c r="C2116" s="8" t="s">
        <v>0</v>
      </c>
      <c r="D2116" s="21" t="s">
        <v>25</v>
      </c>
      <c r="E2116" s="22">
        <v>6975</v>
      </c>
      <c r="F2116" s="23">
        <v>41643</v>
      </c>
      <c r="G2116" s="22">
        <v>6975</v>
      </c>
      <c r="H2116" s="24">
        <f>E2116-G2116</f>
        <v>0</v>
      </c>
      <c r="I2116" s="21" t="s">
        <v>23</v>
      </c>
    </row>
    <row r="2117" spans="1:9" x14ac:dyDescent="0.25">
      <c r="A2117" s="19">
        <v>41645</v>
      </c>
      <c r="B2117" s="20">
        <v>489</v>
      </c>
      <c r="C2117" s="20" t="s">
        <v>0</v>
      </c>
      <c r="D2117" s="21" t="s">
        <v>25</v>
      </c>
      <c r="E2117" s="22">
        <v>7939.5</v>
      </c>
      <c r="F2117" s="23">
        <v>41645</v>
      </c>
      <c r="G2117" s="22">
        <v>7939.5</v>
      </c>
      <c r="H2117" s="24">
        <f>E2117-G2117</f>
        <v>0</v>
      </c>
      <c r="I2117" s="21" t="s">
        <v>196</v>
      </c>
    </row>
    <row r="2118" spans="1:9" x14ac:dyDescent="0.25">
      <c r="A2118" s="19">
        <v>41656</v>
      </c>
      <c r="B2118" s="20">
        <v>296</v>
      </c>
      <c r="C2118" s="20" t="s">
        <v>365</v>
      </c>
      <c r="D2118" s="21" t="s">
        <v>25</v>
      </c>
      <c r="E2118" s="22">
        <v>5928</v>
      </c>
      <c r="F2118" s="11">
        <v>41656</v>
      </c>
      <c r="G2118" s="22">
        <v>5928</v>
      </c>
      <c r="H2118" s="24">
        <f>E2118-G2118</f>
        <v>0</v>
      </c>
      <c r="I2118" s="9" t="s">
        <v>23</v>
      </c>
    </row>
    <row r="2119" spans="1:9" x14ac:dyDescent="0.25">
      <c r="A2119" s="19">
        <v>41661</v>
      </c>
      <c r="B2119" s="20">
        <v>665</v>
      </c>
      <c r="C2119" s="20" t="s">
        <v>365</v>
      </c>
      <c r="D2119" s="21" t="s">
        <v>25</v>
      </c>
      <c r="E2119" s="22">
        <v>8800</v>
      </c>
      <c r="F2119" s="23">
        <v>41662</v>
      </c>
      <c r="G2119" s="22">
        <v>8800</v>
      </c>
      <c r="H2119" s="24">
        <f>E2119-G2119</f>
        <v>0</v>
      </c>
      <c r="I2119" s="21" t="s">
        <v>196</v>
      </c>
    </row>
    <row r="2120" spans="1:9" ht="15.75" x14ac:dyDescent="0.25">
      <c r="A2120" s="19"/>
      <c r="B2120" s="20"/>
      <c r="C2120" s="20"/>
      <c r="D2120" s="21"/>
      <c r="E2120" s="22"/>
      <c r="F2120" s="107" t="s">
        <v>645</v>
      </c>
      <c r="G2120" s="104">
        <f>SUM(G2115:G2119)</f>
        <v>43841.5</v>
      </c>
      <c r="H2120" s="24"/>
      <c r="I2120" s="21"/>
    </row>
    <row r="2121" spans="1:9" x14ac:dyDescent="0.25">
      <c r="A2121" s="19"/>
      <c r="B2121" s="20"/>
      <c r="C2121" s="20"/>
      <c r="D2121" s="21"/>
      <c r="E2121" s="22"/>
      <c r="F2121" s="23"/>
      <c r="G2121" s="22"/>
      <c r="H2121" s="24"/>
      <c r="I2121" s="21"/>
    </row>
    <row r="2122" spans="1:9" x14ac:dyDescent="0.25">
      <c r="A2122" s="19">
        <v>41642</v>
      </c>
      <c r="B2122" s="20">
        <v>234</v>
      </c>
      <c r="C2122" s="8" t="s">
        <v>0</v>
      </c>
      <c r="D2122" s="21" t="s">
        <v>96</v>
      </c>
      <c r="E2122" s="22">
        <v>280723</v>
      </c>
      <c r="F2122" s="23">
        <v>41645</v>
      </c>
      <c r="G2122" s="22">
        <v>280723</v>
      </c>
      <c r="H2122" s="24">
        <f t="shared" ref="H2122:H2161" si="91">E2122-G2122</f>
        <v>0</v>
      </c>
      <c r="I2122" s="21"/>
    </row>
    <row r="2123" spans="1:9" x14ac:dyDescent="0.25">
      <c r="A2123" s="19">
        <v>41642</v>
      </c>
      <c r="B2123" s="20">
        <v>235</v>
      </c>
      <c r="C2123" s="8" t="s">
        <v>0</v>
      </c>
      <c r="D2123" s="21" t="s">
        <v>96</v>
      </c>
      <c r="E2123" s="22">
        <v>188962</v>
      </c>
      <c r="F2123" s="23">
        <v>41647</v>
      </c>
      <c r="G2123" s="22">
        <v>188962</v>
      </c>
      <c r="H2123" s="24">
        <f t="shared" si="91"/>
        <v>0</v>
      </c>
      <c r="I2123" s="21"/>
    </row>
    <row r="2124" spans="1:9" x14ac:dyDescent="0.25">
      <c r="A2124" s="19">
        <v>41642</v>
      </c>
      <c r="B2124" s="20">
        <v>237</v>
      </c>
      <c r="C2124" s="8" t="s">
        <v>0</v>
      </c>
      <c r="D2124" s="21" t="s">
        <v>96</v>
      </c>
      <c r="E2124" s="22">
        <v>341788.5</v>
      </c>
      <c r="F2124" s="23">
        <v>41662</v>
      </c>
      <c r="G2124" s="22">
        <v>341788.5</v>
      </c>
      <c r="H2124" s="24">
        <f t="shared" si="91"/>
        <v>0</v>
      </c>
      <c r="I2124" s="21"/>
    </row>
    <row r="2125" spans="1:9" x14ac:dyDescent="0.25">
      <c r="A2125" s="19">
        <v>41642</v>
      </c>
      <c r="B2125" s="20">
        <v>239</v>
      </c>
      <c r="C2125" s="8" t="s">
        <v>0</v>
      </c>
      <c r="D2125" s="21" t="s">
        <v>96</v>
      </c>
      <c r="E2125" s="22">
        <v>425750</v>
      </c>
      <c r="F2125" s="23">
        <v>41647</v>
      </c>
      <c r="G2125" s="22">
        <v>425750</v>
      </c>
      <c r="H2125" s="24">
        <f t="shared" si="91"/>
        <v>0</v>
      </c>
      <c r="I2125" s="21"/>
    </row>
    <row r="2126" spans="1:9" x14ac:dyDescent="0.25">
      <c r="A2126" s="19">
        <v>41644</v>
      </c>
      <c r="B2126" s="20">
        <v>396</v>
      </c>
      <c r="C2126" s="20" t="s">
        <v>0</v>
      </c>
      <c r="D2126" s="21" t="s">
        <v>96</v>
      </c>
      <c r="E2126" s="22">
        <v>344800</v>
      </c>
      <c r="F2126" s="46" t="s">
        <v>178</v>
      </c>
      <c r="G2126" s="22">
        <v>344800</v>
      </c>
      <c r="H2126" s="24">
        <f t="shared" si="91"/>
        <v>0</v>
      </c>
      <c r="I2126" s="21"/>
    </row>
    <row r="2127" spans="1:9" x14ac:dyDescent="0.25">
      <c r="A2127" s="19">
        <v>41644</v>
      </c>
      <c r="B2127" s="20">
        <v>409</v>
      </c>
      <c r="C2127" s="20" t="s">
        <v>0</v>
      </c>
      <c r="D2127" s="21" t="s">
        <v>96</v>
      </c>
      <c r="E2127" s="22">
        <v>92012.800000000003</v>
      </c>
      <c r="F2127" s="23">
        <v>41655</v>
      </c>
      <c r="G2127" s="22">
        <v>92012.800000000003</v>
      </c>
      <c r="H2127" s="24">
        <f t="shared" si="91"/>
        <v>0</v>
      </c>
      <c r="I2127" s="21" t="s">
        <v>57</v>
      </c>
    </row>
    <row r="2128" spans="1:9" x14ac:dyDescent="0.25">
      <c r="A2128" s="19">
        <v>41645</v>
      </c>
      <c r="B2128" s="20">
        <v>451</v>
      </c>
      <c r="C2128" s="20" t="s">
        <v>0</v>
      </c>
      <c r="D2128" s="21" t="s">
        <v>96</v>
      </c>
      <c r="E2128" s="22">
        <v>50209.279999999999</v>
      </c>
      <c r="F2128" s="23">
        <v>41662</v>
      </c>
      <c r="G2128" s="22">
        <v>50209.279999999999</v>
      </c>
      <c r="H2128" s="24">
        <f t="shared" si="91"/>
        <v>0</v>
      </c>
      <c r="I2128" s="21" t="s">
        <v>7</v>
      </c>
    </row>
    <row r="2129" spans="1:9" x14ac:dyDescent="0.25">
      <c r="A2129" s="19">
        <v>41645</v>
      </c>
      <c r="B2129" s="20">
        <v>467</v>
      </c>
      <c r="C2129" s="20" t="s">
        <v>0</v>
      </c>
      <c r="D2129" s="21" t="s">
        <v>96</v>
      </c>
      <c r="E2129" s="22">
        <v>137065</v>
      </c>
      <c r="F2129" s="23">
        <v>41655</v>
      </c>
      <c r="G2129" s="22">
        <v>137065</v>
      </c>
      <c r="H2129" s="24">
        <f t="shared" si="91"/>
        <v>0</v>
      </c>
      <c r="I2129" s="21"/>
    </row>
    <row r="2130" spans="1:9" x14ac:dyDescent="0.25">
      <c r="A2130" s="19">
        <v>41645</v>
      </c>
      <c r="B2130" s="20">
        <v>486</v>
      </c>
      <c r="C2130" s="20" t="s">
        <v>0</v>
      </c>
      <c r="D2130" s="21" t="s">
        <v>96</v>
      </c>
      <c r="E2130" s="22">
        <v>1878.5</v>
      </c>
      <c r="F2130" s="23">
        <v>41655</v>
      </c>
      <c r="G2130" s="22">
        <v>1878.5</v>
      </c>
      <c r="H2130" s="24">
        <f t="shared" si="91"/>
        <v>0</v>
      </c>
      <c r="I2130" s="21"/>
    </row>
    <row r="2131" spans="1:9" x14ac:dyDescent="0.25">
      <c r="A2131" s="19">
        <v>41646</v>
      </c>
      <c r="B2131" s="20">
        <v>564</v>
      </c>
      <c r="C2131" s="20" t="s">
        <v>0</v>
      </c>
      <c r="D2131" s="21" t="s">
        <v>96</v>
      </c>
      <c r="E2131" s="22">
        <v>6955</v>
      </c>
      <c r="F2131" s="23">
        <v>41655</v>
      </c>
      <c r="G2131" s="22">
        <v>6955</v>
      </c>
      <c r="H2131" s="24">
        <f t="shared" si="91"/>
        <v>0</v>
      </c>
      <c r="I2131" s="21"/>
    </row>
    <row r="2132" spans="1:9" x14ac:dyDescent="0.25">
      <c r="A2132" s="19">
        <v>41647</v>
      </c>
      <c r="B2132" s="20">
        <v>568</v>
      </c>
      <c r="C2132" s="20" t="s">
        <v>0</v>
      </c>
      <c r="D2132" s="21" t="s">
        <v>96</v>
      </c>
      <c r="E2132" s="22">
        <v>206465</v>
      </c>
      <c r="F2132" s="23">
        <v>41655</v>
      </c>
      <c r="G2132" s="22">
        <v>206465</v>
      </c>
      <c r="H2132" s="24">
        <f t="shared" si="91"/>
        <v>0</v>
      </c>
      <c r="I2132" s="22"/>
    </row>
    <row r="2133" spans="1:9" x14ac:dyDescent="0.25">
      <c r="A2133" s="19">
        <v>41647</v>
      </c>
      <c r="B2133" s="20">
        <v>569</v>
      </c>
      <c r="C2133" s="20" t="s">
        <v>0</v>
      </c>
      <c r="D2133" s="21" t="s">
        <v>96</v>
      </c>
      <c r="E2133" s="22">
        <v>134464</v>
      </c>
      <c r="F2133" s="23">
        <v>41655</v>
      </c>
      <c r="G2133" s="22">
        <v>134464</v>
      </c>
      <c r="H2133" s="24">
        <f t="shared" si="91"/>
        <v>0</v>
      </c>
      <c r="I2133" s="21"/>
    </row>
    <row r="2134" spans="1:9" x14ac:dyDescent="0.25">
      <c r="A2134" s="19">
        <v>41648</v>
      </c>
      <c r="B2134" s="20">
        <v>707</v>
      </c>
      <c r="C2134" s="20" t="s">
        <v>0</v>
      </c>
      <c r="D2134" s="21" t="s">
        <v>96</v>
      </c>
      <c r="E2134" s="22">
        <v>2000</v>
      </c>
      <c r="F2134" s="23">
        <v>41655</v>
      </c>
      <c r="G2134" s="22">
        <v>2000</v>
      </c>
      <c r="H2134" s="24">
        <f t="shared" si="91"/>
        <v>0</v>
      </c>
      <c r="I2134" s="21" t="s">
        <v>20</v>
      </c>
    </row>
    <row r="2135" spans="1:9" x14ac:dyDescent="0.25">
      <c r="A2135" s="19">
        <v>41648</v>
      </c>
      <c r="B2135" s="20">
        <v>728</v>
      </c>
      <c r="C2135" s="20" t="s">
        <v>0</v>
      </c>
      <c r="D2135" s="21" t="s">
        <v>96</v>
      </c>
      <c r="E2135" s="22">
        <v>10948</v>
      </c>
      <c r="F2135" s="23">
        <v>41655</v>
      </c>
      <c r="G2135" s="22">
        <v>10948</v>
      </c>
      <c r="H2135" s="24">
        <f t="shared" si="91"/>
        <v>0</v>
      </c>
      <c r="I2135" s="21" t="s">
        <v>4</v>
      </c>
    </row>
    <row r="2136" spans="1:9" x14ac:dyDescent="0.25">
      <c r="A2136" s="19">
        <v>41650</v>
      </c>
      <c r="B2136" s="20">
        <v>836</v>
      </c>
      <c r="C2136" s="20" t="s">
        <v>0</v>
      </c>
      <c r="D2136" s="21" t="s">
        <v>96</v>
      </c>
      <c r="E2136" s="22">
        <v>204210</v>
      </c>
      <c r="F2136" s="11">
        <v>41662</v>
      </c>
      <c r="G2136" s="22">
        <v>204210</v>
      </c>
      <c r="H2136" s="24">
        <f t="shared" si="91"/>
        <v>0</v>
      </c>
      <c r="I2136" s="9"/>
    </row>
    <row r="2137" spans="1:9" x14ac:dyDescent="0.25">
      <c r="A2137" s="19">
        <v>41650</v>
      </c>
      <c r="B2137" s="20">
        <v>837</v>
      </c>
      <c r="C2137" s="20" t="s">
        <v>0</v>
      </c>
      <c r="D2137" s="21" t="s">
        <v>96</v>
      </c>
      <c r="E2137" s="22">
        <v>194693</v>
      </c>
      <c r="F2137" s="11">
        <v>41662</v>
      </c>
      <c r="G2137" s="22">
        <v>194693</v>
      </c>
      <c r="H2137" s="24">
        <f t="shared" si="91"/>
        <v>0</v>
      </c>
      <c r="I2137" s="9"/>
    </row>
    <row r="2138" spans="1:9" x14ac:dyDescent="0.25">
      <c r="A2138" s="19">
        <v>41654</v>
      </c>
      <c r="B2138" s="20">
        <v>170</v>
      </c>
      <c r="C2138" s="20" t="s">
        <v>365</v>
      </c>
      <c r="D2138" s="21" t="s">
        <v>96</v>
      </c>
      <c r="E2138" s="22">
        <v>401720</v>
      </c>
      <c r="F2138" s="11">
        <v>41664</v>
      </c>
      <c r="G2138" s="22">
        <v>401720</v>
      </c>
      <c r="H2138" s="24">
        <f t="shared" si="91"/>
        <v>0</v>
      </c>
      <c r="I2138" s="9"/>
    </row>
    <row r="2139" spans="1:9" x14ac:dyDescent="0.25">
      <c r="A2139" s="19">
        <v>41655</v>
      </c>
      <c r="B2139" s="20">
        <v>173</v>
      </c>
      <c r="C2139" s="20" t="s">
        <v>365</v>
      </c>
      <c r="D2139" s="21" t="s">
        <v>96</v>
      </c>
      <c r="E2139" s="56">
        <v>190022</v>
      </c>
      <c r="F2139" s="11">
        <v>41662</v>
      </c>
      <c r="G2139" s="22">
        <v>190022</v>
      </c>
      <c r="H2139" s="24">
        <f t="shared" si="91"/>
        <v>0</v>
      </c>
      <c r="I2139" s="9"/>
    </row>
    <row r="2140" spans="1:9" x14ac:dyDescent="0.25">
      <c r="A2140" s="19">
        <v>41655</v>
      </c>
      <c r="B2140" s="20">
        <v>174</v>
      </c>
      <c r="C2140" s="20" t="s">
        <v>365</v>
      </c>
      <c r="D2140" s="21" t="s">
        <v>96</v>
      </c>
      <c r="E2140" s="22">
        <v>158440</v>
      </c>
      <c r="F2140" s="11">
        <v>41662</v>
      </c>
      <c r="G2140" s="22">
        <v>158440</v>
      </c>
      <c r="H2140" s="24">
        <f t="shared" si="91"/>
        <v>0</v>
      </c>
      <c r="I2140" s="56"/>
    </row>
    <row r="2141" spans="1:9" x14ac:dyDescent="0.25">
      <c r="A2141" s="19">
        <v>41655</v>
      </c>
      <c r="B2141" s="20">
        <v>175</v>
      </c>
      <c r="C2141" s="20" t="s">
        <v>365</v>
      </c>
      <c r="D2141" s="21" t="s">
        <v>96</v>
      </c>
      <c r="E2141" s="22">
        <v>130683</v>
      </c>
      <c r="F2141" s="11">
        <v>41662</v>
      </c>
      <c r="G2141" s="22">
        <v>130683</v>
      </c>
      <c r="H2141" s="24">
        <f t="shared" si="91"/>
        <v>0</v>
      </c>
      <c r="I2141" s="9"/>
    </row>
    <row r="2142" spans="1:9" x14ac:dyDescent="0.25">
      <c r="A2142" s="19">
        <v>41655</v>
      </c>
      <c r="B2142" s="20">
        <v>224</v>
      </c>
      <c r="C2142" s="20" t="s">
        <v>365</v>
      </c>
      <c r="D2142" s="21" t="s">
        <v>96</v>
      </c>
      <c r="E2142" s="22">
        <v>2100</v>
      </c>
      <c r="F2142" s="11">
        <v>41662</v>
      </c>
      <c r="G2142" s="22">
        <v>2100</v>
      </c>
      <c r="H2142" s="24">
        <f t="shared" si="91"/>
        <v>0</v>
      </c>
      <c r="I2142" s="9" t="s">
        <v>38</v>
      </c>
    </row>
    <row r="2143" spans="1:9" x14ac:dyDescent="0.25">
      <c r="A2143" s="19">
        <v>41657</v>
      </c>
      <c r="B2143" s="20">
        <v>390</v>
      </c>
      <c r="C2143" s="20" t="s">
        <v>365</v>
      </c>
      <c r="D2143" s="21" t="s">
        <v>96</v>
      </c>
      <c r="E2143" s="22">
        <v>13065.5</v>
      </c>
      <c r="F2143" s="11">
        <v>41662</v>
      </c>
      <c r="G2143" s="22">
        <v>13065.5</v>
      </c>
      <c r="H2143" s="24">
        <f t="shared" si="91"/>
        <v>0</v>
      </c>
      <c r="I2143" s="9" t="s">
        <v>4</v>
      </c>
    </row>
    <row r="2144" spans="1:9" x14ac:dyDescent="0.25">
      <c r="A2144" s="19">
        <v>41657</v>
      </c>
      <c r="B2144" s="20">
        <v>451</v>
      </c>
      <c r="C2144" s="20" t="s">
        <v>365</v>
      </c>
      <c r="D2144" s="21" t="s">
        <v>96</v>
      </c>
      <c r="E2144" s="22">
        <v>176070</v>
      </c>
      <c r="F2144" s="11">
        <v>41664</v>
      </c>
      <c r="G2144" s="22">
        <v>176070</v>
      </c>
      <c r="H2144" s="24">
        <f t="shared" si="91"/>
        <v>0</v>
      </c>
      <c r="I2144" s="9" t="s">
        <v>30</v>
      </c>
    </row>
    <row r="2145" spans="1:9" x14ac:dyDescent="0.25">
      <c r="A2145" s="19">
        <v>41657</v>
      </c>
      <c r="B2145" s="20">
        <v>452</v>
      </c>
      <c r="C2145" s="20" t="s">
        <v>365</v>
      </c>
      <c r="D2145" s="21" t="s">
        <v>96</v>
      </c>
      <c r="E2145" s="22">
        <v>154628</v>
      </c>
      <c r="F2145" s="11">
        <v>41662</v>
      </c>
      <c r="G2145" s="22">
        <v>154628</v>
      </c>
      <c r="H2145" s="24">
        <f t="shared" si="91"/>
        <v>0</v>
      </c>
      <c r="I2145" s="9" t="s">
        <v>30</v>
      </c>
    </row>
    <row r="2146" spans="1:9" x14ac:dyDescent="0.25">
      <c r="A2146" s="19">
        <v>41657</v>
      </c>
      <c r="B2146" s="20">
        <v>453</v>
      </c>
      <c r="C2146" s="20" t="s">
        <v>365</v>
      </c>
      <c r="D2146" s="21" t="s">
        <v>96</v>
      </c>
      <c r="E2146" s="22">
        <v>308832</v>
      </c>
      <c r="F2146" s="11">
        <v>41664</v>
      </c>
      <c r="G2146" s="22">
        <v>308832</v>
      </c>
      <c r="H2146" s="24">
        <f t="shared" si="91"/>
        <v>0</v>
      </c>
      <c r="I2146" s="9" t="s">
        <v>30</v>
      </c>
    </row>
    <row r="2147" spans="1:9" x14ac:dyDescent="0.25">
      <c r="A2147" s="19">
        <v>41664</v>
      </c>
      <c r="B2147" s="20">
        <v>985</v>
      </c>
      <c r="C2147" s="20" t="s">
        <v>365</v>
      </c>
      <c r="D2147" s="21" t="s">
        <v>96</v>
      </c>
      <c r="E2147" s="22">
        <v>19598.5</v>
      </c>
      <c r="F2147" s="16">
        <v>41690</v>
      </c>
      <c r="G2147" s="28">
        <v>19598.5</v>
      </c>
      <c r="H2147" s="24">
        <f t="shared" si="91"/>
        <v>0</v>
      </c>
      <c r="I2147" s="9" t="s">
        <v>30</v>
      </c>
    </row>
    <row r="2148" spans="1:9" x14ac:dyDescent="0.25">
      <c r="A2148" s="19">
        <v>41664</v>
      </c>
      <c r="B2148" s="20">
        <v>989</v>
      </c>
      <c r="C2148" s="20" t="s">
        <v>365</v>
      </c>
      <c r="D2148" s="21" t="s">
        <v>96</v>
      </c>
      <c r="E2148" s="22">
        <v>340100</v>
      </c>
      <c r="F2148" s="84">
        <v>41682</v>
      </c>
      <c r="G2148" s="28">
        <v>340100</v>
      </c>
      <c r="H2148" s="24">
        <f t="shared" si="91"/>
        <v>0</v>
      </c>
      <c r="I2148" s="9" t="s">
        <v>30</v>
      </c>
    </row>
    <row r="2149" spans="1:9" x14ac:dyDescent="0.25">
      <c r="A2149" s="19">
        <v>41664</v>
      </c>
      <c r="B2149" s="20">
        <v>990</v>
      </c>
      <c r="C2149" s="20" t="s">
        <v>365</v>
      </c>
      <c r="D2149" s="21" t="s">
        <v>96</v>
      </c>
      <c r="E2149" s="22">
        <v>181104</v>
      </c>
      <c r="F2149" s="84">
        <v>41674</v>
      </c>
      <c r="G2149" s="28">
        <v>181104</v>
      </c>
      <c r="H2149" s="24">
        <f t="shared" si="91"/>
        <v>0</v>
      </c>
      <c r="I2149" s="9" t="s">
        <v>30</v>
      </c>
    </row>
    <row r="2150" spans="1:9" x14ac:dyDescent="0.25">
      <c r="A2150" s="19">
        <v>41664</v>
      </c>
      <c r="B2150" s="20">
        <v>991</v>
      </c>
      <c r="C2150" s="20" t="s">
        <v>365</v>
      </c>
      <c r="D2150" s="21" t="s">
        <v>96</v>
      </c>
      <c r="E2150" s="22">
        <v>143031</v>
      </c>
      <c r="F2150" s="84">
        <v>41674</v>
      </c>
      <c r="G2150" s="28">
        <v>143031</v>
      </c>
      <c r="H2150" s="24">
        <f t="shared" si="91"/>
        <v>0</v>
      </c>
      <c r="I2150" s="9" t="s">
        <v>30</v>
      </c>
    </row>
    <row r="2151" spans="1:9" x14ac:dyDescent="0.25">
      <c r="A2151" s="19">
        <v>41664</v>
      </c>
      <c r="B2151" s="20">
        <v>992</v>
      </c>
      <c r="C2151" s="20" t="s">
        <v>365</v>
      </c>
      <c r="D2151" s="21" t="s">
        <v>96</v>
      </c>
      <c r="E2151" s="22">
        <v>302388</v>
      </c>
      <c r="F2151" s="84">
        <v>41674</v>
      </c>
      <c r="G2151" s="28">
        <v>302388</v>
      </c>
      <c r="H2151" s="24">
        <f t="shared" si="91"/>
        <v>0</v>
      </c>
      <c r="I2151" s="9" t="s">
        <v>30</v>
      </c>
    </row>
    <row r="2152" spans="1:9" x14ac:dyDescent="0.25">
      <c r="A2152" s="19">
        <v>41664</v>
      </c>
      <c r="B2152" s="20">
        <v>993</v>
      </c>
      <c r="C2152" s="20" t="s">
        <v>365</v>
      </c>
      <c r="D2152" s="21" t="s">
        <v>96</v>
      </c>
      <c r="E2152" s="22">
        <v>228304</v>
      </c>
      <c r="F2152" s="84">
        <v>41674</v>
      </c>
      <c r="G2152" s="28">
        <v>228304</v>
      </c>
      <c r="H2152" s="24">
        <f t="shared" si="91"/>
        <v>0</v>
      </c>
      <c r="I2152" s="9" t="s">
        <v>30</v>
      </c>
    </row>
    <row r="2153" spans="1:9" x14ac:dyDescent="0.25">
      <c r="A2153" s="19">
        <v>41664</v>
      </c>
      <c r="B2153" s="20">
        <v>994</v>
      </c>
      <c r="C2153" s="20" t="s">
        <v>365</v>
      </c>
      <c r="D2153" s="21" t="s">
        <v>96</v>
      </c>
      <c r="E2153" s="22">
        <v>172186</v>
      </c>
      <c r="F2153" s="84">
        <v>41674</v>
      </c>
      <c r="G2153" s="28">
        <v>172186</v>
      </c>
      <c r="H2153" s="24">
        <f t="shared" si="91"/>
        <v>0</v>
      </c>
      <c r="I2153" s="9" t="s">
        <v>30</v>
      </c>
    </row>
    <row r="2154" spans="1:9" x14ac:dyDescent="0.25">
      <c r="A2154" s="19">
        <v>41665</v>
      </c>
      <c r="B2154" s="20">
        <v>1</v>
      </c>
      <c r="C2154" s="20" t="s">
        <v>563</v>
      </c>
      <c r="D2154" s="21" t="s">
        <v>96</v>
      </c>
      <c r="E2154" s="54">
        <v>13972.5</v>
      </c>
      <c r="F2154" s="84">
        <v>41674</v>
      </c>
      <c r="G2154" s="28">
        <v>13972.5</v>
      </c>
      <c r="H2154" s="24">
        <f t="shared" si="91"/>
        <v>0</v>
      </c>
      <c r="I2154" s="9" t="s">
        <v>14</v>
      </c>
    </row>
    <row r="2155" spans="1:9" x14ac:dyDescent="0.25">
      <c r="A2155" s="19">
        <v>41665</v>
      </c>
      <c r="B2155" s="20">
        <v>11</v>
      </c>
      <c r="C2155" s="20" t="s">
        <v>563</v>
      </c>
      <c r="D2155" s="21" t="s">
        <v>96</v>
      </c>
      <c r="E2155" s="22">
        <v>2300</v>
      </c>
      <c r="F2155" s="84">
        <v>41674</v>
      </c>
      <c r="G2155" s="28">
        <v>2300</v>
      </c>
      <c r="H2155" s="85">
        <f t="shared" si="91"/>
        <v>0</v>
      </c>
      <c r="I2155" s="9" t="s">
        <v>4</v>
      </c>
    </row>
    <row r="2156" spans="1:9" x14ac:dyDescent="0.25">
      <c r="A2156" s="19">
        <v>41668</v>
      </c>
      <c r="B2156" s="20">
        <v>235</v>
      </c>
      <c r="C2156" s="20" t="s">
        <v>563</v>
      </c>
      <c r="D2156" s="21" t="s">
        <v>96</v>
      </c>
      <c r="E2156" s="22">
        <v>8340</v>
      </c>
      <c r="F2156" s="16">
        <v>41674</v>
      </c>
      <c r="G2156" s="28">
        <v>8340</v>
      </c>
      <c r="H2156" s="24">
        <f t="shared" si="91"/>
        <v>0</v>
      </c>
      <c r="I2156" s="9"/>
    </row>
    <row r="2157" spans="1:9" x14ac:dyDescent="0.25">
      <c r="A2157" s="19">
        <v>41668</v>
      </c>
      <c r="B2157" s="20">
        <v>275</v>
      </c>
      <c r="C2157" s="20" t="s">
        <v>563</v>
      </c>
      <c r="D2157" s="21" t="s">
        <v>96</v>
      </c>
      <c r="E2157" s="22">
        <v>1151</v>
      </c>
      <c r="F2157" s="16">
        <v>41674</v>
      </c>
      <c r="G2157" s="28">
        <v>1151</v>
      </c>
      <c r="H2157" s="24">
        <f t="shared" si="91"/>
        <v>0</v>
      </c>
      <c r="I2157" s="9"/>
    </row>
    <row r="2158" spans="1:9" x14ac:dyDescent="0.25">
      <c r="A2158" s="19">
        <v>41670</v>
      </c>
      <c r="B2158" s="20">
        <v>354</v>
      </c>
      <c r="C2158" s="20" t="s">
        <v>563</v>
      </c>
      <c r="D2158" s="21" t="s">
        <v>96</v>
      </c>
      <c r="E2158" s="22">
        <v>4784.5</v>
      </c>
      <c r="F2158" s="16">
        <v>41674</v>
      </c>
      <c r="G2158" s="28">
        <v>4784.5</v>
      </c>
      <c r="H2158" s="24">
        <f t="shared" si="91"/>
        <v>0</v>
      </c>
      <c r="I2158" s="9" t="s">
        <v>20</v>
      </c>
    </row>
    <row r="2159" spans="1:9" x14ac:dyDescent="0.25">
      <c r="A2159" s="19">
        <v>41670</v>
      </c>
      <c r="B2159" s="20">
        <v>444</v>
      </c>
      <c r="C2159" s="20" t="s">
        <v>563</v>
      </c>
      <c r="D2159" s="21" t="s">
        <v>96</v>
      </c>
      <c r="E2159" s="22">
        <v>17916</v>
      </c>
      <c r="F2159" s="16">
        <v>41685</v>
      </c>
      <c r="G2159" s="28">
        <v>17916</v>
      </c>
      <c r="H2159" s="24">
        <f t="shared" si="91"/>
        <v>0</v>
      </c>
      <c r="I2159" s="9"/>
    </row>
    <row r="2160" spans="1:9" x14ac:dyDescent="0.25">
      <c r="A2160" s="19">
        <v>41647</v>
      </c>
      <c r="B2160" s="20">
        <v>645</v>
      </c>
      <c r="C2160" s="20" t="s">
        <v>0</v>
      </c>
      <c r="D2160" s="21" t="s">
        <v>267</v>
      </c>
      <c r="E2160" s="22">
        <v>18782</v>
      </c>
      <c r="F2160" s="23">
        <v>41662</v>
      </c>
      <c r="G2160" s="22">
        <v>18782</v>
      </c>
      <c r="H2160" s="24">
        <f t="shared" si="91"/>
        <v>0</v>
      </c>
      <c r="I2160" s="21" t="s">
        <v>57</v>
      </c>
    </row>
    <row r="2161" spans="1:9" x14ac:dyDescent="0.25">
      <c r="A2161" s="19">
        <v>41650</v>
      </c>
      <c r="B2161" s="20">
        <v>918</v>
      </c>
      <c r="C2161" s="20" t="s">
        <v>0</v>
      </c>
      <c r="D2161" s="33" t="s">
        <v>354</v>
      </c>
      <c r="E2161" s="34">
        <v>0</v>
      </c>
      <c r="F2161" s="55">
        <v>41655</v>
      </c>
      <c r="G2161" s="22">
        <v>0</v>
      </c>
      <c r="H2161" s="24">
        <f t="shared" si="91"/>
        <v>0</v>
      </c>
      <c r="I2161" s="9" t="s">
        <v>4</v>
      </c>
    </row>
    <row r="2162" spans="1:9" ht="15.75" x14ac:dyDescent="0.25">
      <c r="A2162" s="19"/>
      <c r="B2162" s="20"/>
      <c r="C2162" s="20"/>
      <c r="D2162" s="33"/>
      <c r="E2162" s="34"/>
      <c r="F2162" s="103" t="s">
        <v>645</v>
      </c>
      <c r="G2162" s="104">
        <f>SUM(G2122:G2161)</f>
        <v>5612442.0800000001</v>
      </c>
      <c r="H2162" s="24"/>
      <c r="I2162" s="9"/>
    </row>
    <row r="2163" spans="1:9" x14ac:dyDescent="0.25">
      <c r="A2163" s="19"/>
      <c r="B2163" s="20"/>
      <c r="C2163" s="20"/>
      <c r="D2163" s="33"/>
      <c r="E2163" s="34"/>
      <c r="F2163" s="55"/>
      <c r="G2163" s="22"/>
      <c r="H2163" s="24"/>
      <c r="I2163" s="9"/>
    </row>
    <row r="2164" spans="1:9" x14ac:dyDescent="0.25">
      <c r="A2164" s="7">
        <v>41641</v>
      </c>
      <c r="B2164" s="8">
        <v>178</v>
      </c>
      <c r="C2164" s="8" t="s">
        <v>0</v>
      </c>
      <c r="D2164" s="9" t="s">
        <v>52</v>
      </c>
      <c r="E2164" s="10">
        <v>3788</v>
      </c>
      <c r="F2164" s="16" t="s">
        <v>53</v>
      </c>
      <c r="G2164" s="12">
        <v>3788</v>
      </c>
      <c r="H2164" s="5">
        <f t="shared" ref="H2164:H2169" si="92">E2164-G2164</f>
        <v>0</v>
      </c>
      <c r="I2164" s="9"/>
    </row>
    <row r="2165" spans="1:9" x14ac:dyDescent="0.25">
      <c r="A2165" s="19">
        <v>41642</v>
      </c>
      <c r="B2165" s="20">
        <v>219</v>
      </c>
      <c r="C2165" s="8" t="s">
        <v>0</v>
      </c>
      <c r="D2165" s="21" t="s">
        <v>52</v>
      </c>
      <c r="E2165" s="22">
        <v>2305</v>
      </c>
      <c r="F2165" s="26" t="s">
        <v>53</v>
      </c>
      <c r="G2165" s="22">
        <v>2305</v>
      </c>
      <c r="H2165" s="24">
        <f t="shared" si="92"/>
        <v>0</v>
      </c>
      <c r="I2165" s="21"/>
    </row>
    <row r="2166" spans="1:9" x14ac:dyDescent="0.25">
      <c r="A2166" s="19">
        <v>41654</v>
      </c>
      <c r="B2166" s="20">
        <v>152</v>
      </c>
      <c r="C2166" s="20" t="s">
        <v>365</v>
      </c>
      <c r="D2166" s="21" t="s">
        <v>52</v>
      </c>
      <c r="E2166" s="22">
        <v>3769.75</v>
      </c>
      <c r="F2166" s="16" t="s">
        <v>403</v>
      </c>
      <c r="G2166" s="22">
        <v>3769.75</v>
      </c>
      <c r="H2166" s="24">
        <f t="shared" si="92"/>
        <v>0</v>
      </c>
      <c r="I2166" s="9" t="s">
        <v>1</v>
      </c>
    </row>
    <row r="2167" spans="1:9" x14ac:dyDescent="0.25">
      <c r="A2167" s="19">
        <v>41661</v>
      </c>
      <c r="B2167" s="20">
        <v>707</v>
      </c>
      <c r="C2167" s="20" t="s">
        <v>365</v>
      </c>
      <c r="D2167" s="21" t="s">
        <v>52</v>
      </c>
      <c r="E2167" s="22">
        <v>5361</v>
      </c>
      <c r="F2167" s="25" t="s">
        <v>504</v>
      </c>
      <c r="G2167" s="22">
        <v>5361</v>
      </c>
      <c r="H2167" s="24">
        <f t="shared" si="92"/>
        <v>0</v>
      </c>
      <c r="I2167" s="21"/>
    </row>
    <row r="2168" spans="1:9" x14ac:dyDescent="0.25">
      <c r="A2168" s="19">
        <v>41668</v>
      </c>
      <c r="B2168" s="20">
        <v>244</v>
      </c>
      <c r="C2168" s="20" t="s">
        <v>563</v>
      </c>
      <c r="D2168" s="21" t="s">
        <v>52</v>
      </c>
      <c r="E2168" s="22">
        <v>5470</v>
      </c>
      <c r="F2168" s="65" t="s">
        <v>603</v>
      </c>
      <c r="G2168" s="28">
        <v>5470</v>
      </c>
      <c r="H2168" s="24">
        <f t="shared" si="92"/>
        <v>0</v>
      </c>
      <c r="I2168" s="9"/>
    </row>
    <row r="2169" spans="1:9" x14ac:dyDescent="0.25">
      <c r="A2169" s="19">
        <v>41647</v>
      </c>
      <c r="B2169" s="20">
        <v>650</v>
      </c>
      <c r="C2169" s="20" t="s">
        <v>0</v>
      </c>
      <c r="D2169" s="21" t="s">
        <v>269</v>
      </c>
      <c r="E2169" s="22">
        <v>4431</v>
      </c>
      <c r="F2169" s="25" t="s">
        <v>270</v>
      </c>
      <c r="G2169" s="22">
        <v>4431</v>
      </c>
      <c r="H2169" s="24">
        <f t="shared" si="92"/>
        <v>0</v>
      </c>
      <c r="I2169" s="21"/>
    </row>
    <row r="2170" spans="1:9" ht="15.75" x14ac:dyDescent="0.25">
      <c r="A2170" s="19"/>
      <c r="B2170" s="20"/>
      <c r="C2170" s="20"/>
      <c r="D2170" s="21"/>
      <c r="E2170" s="22"/>
      <c r="F2170" s="110" t="s">
        <v>645</v>
      </c>
      <c r="G2170" s="104">
        <f>SUM(G2164:G2169)</f>
        <v>25124.75</v>
      </c>
      <c r="H2170" s="24"/>
      <c r="I2170" s="21"/>
    </row>
    <row r="2171" spans="1:9" x14ac:dyDescent="0.25">
      <c r="A2171" s="19"/>
      <c r="B2171" s="20"/>
      <c r="C2171" s="20"/>
      <c r="D2171" s="21"/>
      <c r="E2171" s="22"/>
      <c r="F2171" s="25"/>
      <c r="G2171" s="22"/>
      <c r="H2171" s="24"/>
      <c r="I2171" s="21"/>
    </row>
    <row r="2172" spans="1:9" x14ac:dyDescent="0.25">
      <c r="A2172" s="19">
        <v>41642</v>
      </c>
      <c r="B2172" s="20">
        <v>295</v>
      </c>
      <c r="C2172" s="8" t="s">
        <v>0</v>
      </c>
      <c r="D2172" s="35" t="s">
        <v>130</v>
      </c>
      <c r="E2172" s="36">
        <v>985</v>
      </c>
      <c r="F2172" s="37">
        <v>41643</v>
      </c>
      <c r="G2172" s="36">
        <v>985</v>
      </c>
      <c r="H2172" s="38">
        <f t="shared" ref="H2172:H2185" si="93">E2172-G2172</f>
        <v>0</v>
      </c>
      <c r="I2172" s="35" t="s">
        <v>57</v>
      </c>
    </row>
    <row r="2173" spans="1:9" x14ac:dyDescent="0.25">
      <c r="A2173" s="19">
        <v>41644</v>
      </c>
      <c r="B2173" s="20">
        <v>390</v>
      </c>
      <c r="C2173" s="20" t="s">
        <v>0</v>
      </c>
      <c r="D2173" s="21" t="s">
        <v>130</v>
      </c>
      <c r="E2173" s="22">
        <v>966</v>
      </c>
      <c r="F2173" s="23">
        <v>41644</v>
      </c>
      <c r="G2173" s="22">
        <v>966</v>
      </c>
      <c r="H2173" s="24">
        <f t="shared" si="93"/>
        <v>0</v>
      </c>
      <c r="I2173" s="21" t="s">
        <v>7</v>
      </c>
    </row>
    <row r="2174" spans="1:9" x14ac:dyDescent="0.25">
      <c r="A2174" s="19">
        <v>41646</v>
      </c>
      <c r="B2174" s="20">
        <v>497</v>
      </c>
      <c r="C2174" s="20" t="s">
        <v>0</v>
      </c>
      <c r="D2174" s="21" t="s">
        <v>210</v>
      </c>
      <c r="E2174" s="22">
        <v>1616</v>
      </c>
      <c r="F2174" s="23">
        <v>41646</v>
      </c>
      <c r="G2174" s="22">
        <v>1616</v>
      </c>
      <c r="H2174" s="24">
        <f t="shared" si="93"/>
        <v>0</v>
      </c>
      <c r="I2174" s="21" t="s">
        <v>23</v>
      </c>
    </row>
    <row r="2175" spans="1:9" x14ac:dyDescent="0.25">
      <c r="A2175" s="19">
        <v>41646</v>
      </c>
      <c r="B2175" s="20">
        <v>556</v>
      </c>
      <c r="C2175" s="20" t="s">
        <v>0</v>
      </c>
      <c r="D2175" s="21" t="s">
        <v>210</v>
      </c>
      <c r="E2175" s="22">
        <v>1601.5</v>
      </c>
      <c r="F2175" s="23">
        <v>41647</v>
      </c>
      <c r="G2175" s="22">
        <v>1601.5</v>
      </c>
      <c r="H2175" s="24">
        <f t="shared" si="93"/>
        <v>0</v>
      </c>
      <c r="I2175" s="21" t="s">
        <v>196</v>
      </c>
    </row>
    <row r="2176" spans="1:9" x14ac:dyDescent="0.25">
      <c r="A2176" s="19">
        <v>41649</v>
      </c>
      <c r="B2176" s="20">
        <v>794</v>
      </c>
      <c r="C2176" s="20" t="s">
        <v>0</v>
      </c>
      <c r="D2176" s="21" t="s">
        <v>210</v>
      </c>
      <c r="E2176" s="22">
        <v>2240</v>
      </c>
      <c r="F2176" s="23">
        <v>41650</v>
      </c>
      <c r="G2176" s="22">
        <v>2240</v>
      </c>
      <c r="H2176" s="24">
        <f t="shared" si="93"/>
        <v>0</v>
      </c>
      <c r="I2176" s="21" t="s">
        <v>4</v>
      </c>
    </row>
    <row r="2177" spans="1:9" x14ac:dyDescent="0.25">
      <c r="A2177" s="19">
        <v>41650</v>
      </c>
      <c r="B2177" s="20">
        <v>890</v>
      </c>
      <c r="C2177" s="20" t="s">
        <v>0</v>
      </c>
      <c r="D2177" s="21" t="s">
        <v>210</v>
      </c>
      <c r="E2177" s="22">
        <v>1566</v>
      </c>
      <c r="F2177" s="11">
        <v>41652</v>
      </c>
      <c r="G2177" s="22">
        <v>1566</v>
      </c>
      <c r="H2177" s="24">
        <f t="shared" si="93"/>
        <v>0</v>
      </c>
      <c r="I2177" s="9" t="s">
        <v>57</v>
      </c>
    </row>
    <row r="2178" spans="1:9" x14ac:dyDescent="0.25">
      <c r="A2178" s="19">
        <v>41652</v>
      </c>
      <c r="B2178" s="20">
        <v>18</v>
      </c>
      <c r="C2178" s="20" t="s">
        <v>365</v>
      </c>
      <c r="D2178" s="21" t="s">
        <v>210</v>
      </c>
      <c r="E2178" s="22">
        <v>2270.5</v>
      </c>
      <c r="F2178" s="23">
        <v>41653</v>
      </c>
      <c r="G2178" s="22">
        <v>2270.5</v>
      </c>
      <c r="H2178" s="24">
        <f t="shared" si="93"/>
        <v>0</v>
      </c>
      <c r="I2178" s="21" t="s">
        <v>57</v>
      </c>
    </row>
    <row r="2179" spans="1:9" x14ac:dyDescent="0.25">
      <c r="A2179" s="19">
        <v>41655</v>
      </c>
      <c r="B2179" s="20">
        <v>240</v>
      </c>
      <c r="C2179" s="20" t="s">
        <v>365</v>
      </c>
      <c r="D2179" s="21" t="s">
        <v>210</v>
      </c>
      <c r="E2179" s="22">
        <v>1247.5</v>
      </c>
      <c r="F2179" s="11">
        <v>41656</v>
      </c>
      <c r="G2179" s="22">
        <v>1247.5</v>
      </c>
      <c r="H2179" s="24">
        <f t="shared" si="93"/>
        <v>0</v>
      </c>
      <c r="I2179" s="9" t="s">
        <v>4</v>
      </c>
    </row>
    <row r="2180" spans="1:9" x14ac:dyDescent="0.25">
      <c r="A2180" s="19">
        <v>41657</v>
      </c>
      <c r="B2180" s="20">
        <v>410</v>
      </c>
      <c r="C2180" s="20" t="s">
        <v>365</v>
      </c>
      <c r="D2180" s="21" t="s">
        <v>210</v>
      </c>
      <c r="E2180" s="22">
        <v>1906.5</v>
      </c>
      <c r="F2180" s="11">
        <v>41657</v>
      </c>
      <c r="G2180" s="22">
        <v>1906.5</v>
      </c>
      <c r="H2180" s="24">
        <f t="shared" si="93"/>
        <v>0</v>
      </c>
      <c r="I2180" s="9" t="s">
        <v>57</v>
      </c>
    </row>
    <row r="2181" spans="1:9" x14ac:dyDescent="0.25">
      <c r="A2181" s="19">
        <v>41660</v>
      </c>
      <c r="B2181" s="20">
        <v>589</v>
      </c>
      <c r="C2181" s="20" t="s">
        <v>365</v>
      </c>
      <c r="D2181" s="21" t="s">
        <v>210</v>
      </c>
      <c r="E2181" s="56">
        <v>2878</v>
      </c>
      <c r="F2181" s="11">
        <v>41660</v>
      </c>
      <c r="G2181" s="22">
        <v>2878</v>
      </c>
      <c r="H2181" s="24">
        <f t="shared" si="93"/>
        <v>0</v>
      </c>
      <c r="I2181" s="9"/>
    </row>
    <row r="2182" spans="1:9" x14ac:dyDescent="0.25">
      <c r="A2182" s="19">
        <v>41660</v>
      </c>
      <c r="B2182" s="20">
        <v>607</v>
      </c>
      <c r="C2182" s="20" t="s">
        <v>365</v>
      </c>
      <c r="D2182" s="21" t="s">
        <v>210</v>
      </c>
      <c r="E2182" s="22">
        <v>1462</v>
      </c>
      <c r="F2182" s="11">
        <v>41660</v>
      </c>
      <c r="G2182" s="22">
        <v>1462</v>
      </c>
      <c r="H2182" s="24">
        <f t="shared" si="93"/>
        <v>0</v>
      </c>
      <c r="I2182" s="9" t="s">
        <v>57</v>
      </c>
    </row>
    <row r="2183" spans="1:9" x14ac:dyDescent="0.25">
      <c r="A2183" s="19">
        <v>41663</v>
      </c>
      <c r="B2183" s="20">
        <v>876</v>
      </c>
      <c r="C2183" s="20" t="s">
        <v>365</v>
      </c>
      <c r="D2183" s="21" t="s">
        <v>210</v>
      </c>
      <c r="E2183" s="22">
        <v>1178.5</v>
      </c>
      <c r="F2183" s="11">
        <v>41664</v>
      </c>
      <c r="G2183" s="22">
        <v>1178.5</v>
      </c>
      <c r="H2183" s="24">
        <f t="shared" si="93"/>
        <v>0</v>
      </c>
      <c r="I2183" s="9" t="s">
        <v>57</v>
      </c>
    </row>
    <row r="2184" spans="1:9" x14ac:dyDescent="0.25">
      <c r="A2184" s="19">
        <v>41666</v>
      </c>
      <c r="B2184" s="20">
        <v>118</v>
      </c>
      <c r="C2184" s="20" t="s">
        <v>563</v>
      </c>
      <c r="D2184" s="21" t="s">
        <v>210</v>
      </c>
      <c r="E2184" s="22">
        <v>1429.6</v>
      </c>
      <c r="F2184" s="11">
        <v>41667</v>
      </c>
      <c r="G2184" s="22">
        <v>1429.6</v>
      </c>
      <c r="H2184" s="24">
        <f t="shared" si="93"/>
        <v>0</v>
      </c>
      <c r="I2184" s="9" t="s">
        <v>57</v>
      </c>
    </row>
    <row r="2185" spans="1:9" x14ac:dyDescent="0.25">
      <c r="A2185" s="19">
        <v>41670</v>
      </c>
      <c r="B2185" s="20">
        <v>446</v>
      </c>
      <c r="C2185" s="20" t="s">
        <v>563</v>
      </c>
      <c r="D2185" s="21" t="s">
        <v>643</v>
      </c>
      <c r="E2185" s="22">
        <v>18</v>
      </c>
      <c r="F2185" s="11">
        <v>41670</v>
      </c>
      <c r="G2185" s="22">
        <v>18</v>
      </c>
      <c r="H2185" s="24">
        <f t="shared" si="93"/>
        <v>0</v>
      </c>
      <c r="I2185" s="9"/>
    </row>
    <row r="2186" spans="1:9" ht="15.75" x14ac:dyDescent="0.25">
      <c r="A2186" s="19"/>
      <c r="B2186" s="20"/>
      <c r="C2186" s="20"/>
      <c r="D2186" s="21"/>
      <c r="E2186" s="22"/>
      <c r="F2186" s="103" t="s">
        <v>645</v>
      </c>
      <c r="G2186" s="104">
        <f>SUM(G2172:G2185)</f>
        <v>21365.1</v>
      </c>
      <c r="H2186" s="24"/>
      <c r="I2186" s="9"/>
    </row>
    <row r="2187" spans="1:9" x14ac:dyDescent="0.25">
      <c r="A2187" s="19"/>
      <c r="B2187" s="20"/>
      <c r="C2187" s="20"/>
      <c r="D2187" s="21"/>
      <c r="E2187" s="22"/>
      <c r="F2187" s="11"/>
      <c r="G2187" s="22"/>
      <c r="H2187" s="24"/>
      <c r="I2187" s="9"/>
    </row>
    <row r="2188" spans="1:9" x14ac:dyDescent="0.25">
      <c r="A2188" s="7">
        <v>41641</v>
      </c>
      <c r="B2188" s="8">
        <v>201</v>
      </c>
      <c r="C2188" s="8" t="s">
        <v>0</v>
      </c>
      <c r="D2188" s="9" t="s">
        <v>650</v>
      </c>
      <c r="E2188" s="10">
        <v>22957</v>
      </c>
      <c r="F2188" s="11">
        <v>41641</v>
      </c>
      <c r="G2188" s="12">
        <v>22957</v>
      </c>
      <c r="H2188" s="5">
        <f>E2188-G2188</f>
        <v>0</v>
      </c>
      <c r="I2188" s="9" t="s">
        <v>7</v>
      </c>
    </row>
    <row r="2189" spans="1:9" x14ac:dyDescent="0.25">
      <c r="A2189" s="7"/>
      <c r="B2189" s="8"/>
      <c r="C2189" s="8"/>
      <c r="D2189" s="9"/>
      <c r="E2189" s="10"/>
      <c r="F2189" s="11"/>
      <c r="G2189" s="12"/>
      <c r="H2189" s="5"/>
      <c r="I2189" s="9"/>
    </row>
    <row r="2190" spans="1:9" x14ac:dyDescent="0.25">
      <c r="A2190" s="19">
        <v>41666</v>
      </c>
      <c r="B2190" s="20">
        <v>65</v>
      </c>
      <c r="C2190" s="20" t="s">
        <v>563</v>
      </c>
      <c r="D2190" s="21" t="s">
        <v>343</v>
      </c>
      <c r="E2190" s="22">
        <v>340</v>
      </c>
      <c r="F2190" s="11">
        <v>41666</v>
      </c>
      <c r="G2190" s="22">
        <v>340</v>
      </c>
      <c r="H2190" s="24">
        <f t="shared" ref="H2190:H2203" si="94">E2190-G2190</f>
        <v>0</v>
      </c>
      <c r="I2190" s="9"/>
    </row>
    <row r="2191" spans="1:9" x14ac:dyDescent="0.25">
      <c r="A2191" s="19">
        <v>41650</v>
      </c>
      <c r="B2191" s="20">
        <v>871</v>
      </c>
      <c r="C2191" s="20" t="s">
        <v>0</v>
      </c>
      <c r="D2191" s="21" t="s">
        <v>343</v>
      </c>
      <c r="E2191" s="22">
        <v>5907.8</v>
      </c>
      <c r="F2191" s="55">
        <v>41650</v>
      </c>
      <c r="G2191" s="22">
        <v>5907.8</v>
      </c>
      <c r="H2191" s="24">
        <f t="shared" si="94"/>
        <v>0</v>
      </c>
      <c r="I2191" s="9"/>
    </row>
    <row r="2192" spans="1:9" x14ac:dyDescent="0.25">
      <c r="A2192" s="19">
        <v>41657</v>
      </c>
      <c r="B2192" s="20">
        <v>404</v>
      </c>
      <c r="C2192" s="20" t="s">
        <v>365</v>
      </c>
      <c r="D2192" s="21" t="s">
        <v>343</v>
      </c>
      <c r="E2192" s="22">
        <v>5253</v>
      </c>
      <c r="F2192" s="11">
        <v>41657</v>
      </c>
      <c r="G2192" s="22">
        <v>5253</v>
      </c>
      <c r="H2192" s="24">
        <f t="shared" si="94"/>
        <v>0</v>
      </c>
      <c r="I2192" s="9"/>
    </row>
    <row r="2193" spans="1:9" x14ac:dyDescent="0.25">
      <c r="A2193" s="7">
        <v>41641</v>
      </c>
      <c r="B2193" s="8">
        <v>167</v>
      </c>
      <c r="C2193" s="8" t="s">
        <v>0</v>
      </c>
      <c r="D2193" s="9" t="s">
        <v>42</v>
      </c>
      <c r="E2193" s="10">
        <v>1057</v>
      </c>
      <c r="F2193" s="11">
        <v>41641</v>
      </c>
      <c r="G2193" s="12">
        <v>1057</v>
      </c>
      <c r="H2193" s="5">
        <f t="shared" si="94"/>
        <v>0</v>
      </c>
      <c r="I2193" s="9"/>
    </row>
    <row r="2194" spans="1:9" x14ac:dyDescent="0.25">
      <c r="A2194" s="19">
        <v>41642</v>
      </c>
      <c r="B2194" s="20">
        <v>262</v>
      </c>
      <c r="C2194" s="8" t="s">
        <v>0</v>
      </c>
      <c r="D2194" s="21" t="s">
        <v>42</v>
      </c>
      <c r="E2194" s="22">
        <v>5441</v>
      </c>
      <c r="F2194" s="23">
        <v>41642</v>
      </c>
      <c r="G2194" s="22">
        <v>5441</v>
      </c>
      <c r="H2194" s="24">
        <f t="shared" si="94"/>
        <v>0</v>
      </c>
      <c r="I2194" s="21"/>
    </row>
    <row r="2195" spans="1:9" x14ac:dyDescent="0.25">
      <c r="A2195" s="19">
        <v>41652</v>
      </c>
      <c r="B2195" s="20">
        <v>988</v>
      </c>
      <c r="C2195" s="20" t="s">
        <v>0</v>
      </c>
      <c r="D2195" s="21" t="s">
        <v>42</v>
      </c>
      <c r="E2195" s="22">
        <v>914</v>
      </c>
      <c r="F2195" s="23">
        <v>41652</v>
      </c>
      <c r="G2195" s="22">
        <v>914</v>
      </c>
      <c r="H2195" s="24">
        <f t="shared" si="94"/>
        <v>0</v>
      </c>
      <c r="I2195" s="21"/>
    </row>
    <row r="2196" spans="1:9" x14ac:dyDescent="0.25">
      <c r="A2196" s="19">
        <v>41656</v>
      </c>
      <c r="B2196" s="20">
        <v>297</v>
      </c>
      <c r="C2196" s="20" t="s">
        <v>365</v>
      </c>
      <c r="D2196" s="21" t="s">
        <v>42</v>
      </c>
      <c r="E2196" s="22">
        <v>3919</v>
      </c>
      <c r="F2196" s="11">
        <v>41656</v>
      </c>
      <c r="G2196" s="22">
        <v>3919</v>
      </c>
      <c r="H2196" s="24">
        <f t="shared" si="94"/>
        <v>0</v>
      </c>
      <c r="I2196" s="9"/>
    </row>
    <row r="2197" spans="1:9" x14ac:dyDescent="0.25">
      <c r="A2197" s="19">
        <v>41658</v>
      </c>
      <c r="B2197" s="20">
        <v>466</v>
      </c>
      <c r="C2197" s="20" t="s">
        <v>365</v>
      </c>
      <c r="D2197" s="21" t="s">
        <v>42</v>
      </c>
      <c r="E2197" s="22">
        <v>6306.5</v>
      </c>
      <c r="F2197" s="11">
        <v>41658</v>
      </c>
      <c r="G2197" s="22">
        <v>6306.5</v>
      </c>
      <c r="H2197" s="24">
        <f t="shared" si="94"/>
        <v>0</v>
      </c>
      <c r="I2197" s="9"/>
    </row>
    <row r="2198" spans="1:9" x14ac:dyDescent="0.25">
      <c r="A2198" s="19">
        <v>41659</v>
      </c>
      <c r="B2198" s="20">
        <v>508</v>
      </c>
      <c r="C2198" s="20" t="s">
        <v>365</v>
      </c>
      <c r="D2198" s="21" t="s">
        <v>42</v>
      </c>
      <c r="E2198" s="22">
        <v>5757.5</v>
      </c>
      <c r="F2198" s="69" t="s">
        <v>473</v>
      </c>
      <c r="G2198" s="48">
        <v>5757.5</v>
      </c>
      <c r="H2198" s="24">
        <f t="shared" si="94"/>
        <v>0</v>
      </c>
      <c r="I2198" s="9"/>
    </row>
    <row r="2199" spans="1:9" ht="16.5" customHeight="1" x14ac:dyDescent="0.25">
      <c r="A2199" s="19">
        <v>41660</v>
      </c>
      <c r="B2199" s="20">
        <v>601</v>
      </c>
      <c r="C2199" s="20" t="s">
        <v>365</v>
      </c>
      <c r="D2199" s="21" t="s">
        <v>42</v>
      </c>
      <c r="E2199" s="22">
        <v>5205</v>
      </c>
      <c r="F2199" s="72" t="s">
        <v>490</v>
      </c>
      <c r="G2199" s="48">
        <v>5205</v>
      </c>
      <c r="H2199" s="24">
        <f t="shared" si="94"/>
        <v>0</v>
      </c>
      <c r="I2199" s="9"/>
    </row>
    <row r="2200" spans="1:9" x14ac:dyDescent="0.25">
      <c r="A2200" s="19">
        <v>41662</v>
      </c>
      <c r="B2200" s="20">
        <v>822</v>
      </c>
      <c r="C2200" s="20" t="s">
        <v>365</v>
      </c>
      <c r="D2200" s="21" t="s">
        <v>42</v>
      </c>
      <c r="E2200" s="22">
        <v>331</v>
      </c>
      <c r="F2200" s="37">
        <v>41662</v>
      </c>
      <c r="G2200" s="22">
        <v>331</v>
      </c>
      <c r="H2200" s="24">
        <f t="shared" si="94"/>
        <v>0</v>
      </c>
      <c r="I2200" s="35"/>
    </row>
    <row r="2201" spans="1:9" x14ac:dyDescent="0.25">
      <c r="A2201" s="19">
        <v>41663</v>
      </c>
      <c r="B2201" s="20">
        <v>840</v>
      </c>
      <c r="C2201" s="20" t="s">
        <v>365</v>
      </c>
      <c r="D2201" s="21" t="s">
        <v>42</v>
      </c>
      <c r="E2201" s="22">
        <v>1847</v>
      </c>
      <c r="F2201" s="16">
        <v>41676</v>
      </c>
      <c r="G2201" s="28">
        <v>1847</v>
      </c>
      <c r="H2201" s="24">
        <f t="shared" si="94"/>
        <v>0</v>
      </c>
      <c r="I2201" s="9"/>
    </row>
    <row r="2202" spans="1:9" x14ac:dyDescent="0.25">
      <c r="A2202" s="19">
        <v>41665</v>
      </c>
      <c r="B2202" s="20">
        <v>43</v>
      </c>
      <c r="C2202" s="20" t="s">
        <v>563</v>
      </c>
      <c r="D2202" s="21" t="s">
        <v>42</v>
      </c>
      <c r="E2202" s="22">
        <v>2910</v>
      </c>
      <c r="F2202" s="11">
        <v>41665</v>
      </c>
      <c r="G2202" s="22">
        <v>2910</v>
      </c>
      <c r="H2202" s="24">
        <f t="shared" si="94"/>
        <v>0</v>
      </c>
      <c r="I2202" s="9"/>
    </row>
    <row r="2203" spans="1:9" x14ac:dyDescent="0.25">
      <c r="A2203" s="19">
        <v>41667</v>
      </c>
      <c r="B2203" s="20">
        <v>196</v>
      </c>
      <c r="C2203" s="20" t="s">
        <v>563</v>
      </c>
      <c r="D2203" s="21" t="s">
        <v>42</v>
      </c>
      <c r="E2203" s="22">
        <v>2843</v>
      </c>
      <c r="F2203" s="11">
        <v>41667</v>
      </c>
      <c r="G2203" s="22">
        <v>2843</v>
      </c>
      <c r="H2203" s="24">
        <f t="shared" si="94"/>
        <v>0</v>
      </c>
      <c r="I2203" s="9"/>
    </row>
    <row r="2204" spans="1:9" ht="15.75" x14ac:dyDescent="0.25">
      <c r="A2204" s="19"/>
      <c r="B2204" s="20"/>
      <c r="C2204" s="20"/>
      <c r="D2204" s="21"/>
      <c r="E2204" s="22"/>
      <c r="F2204" s="103" t="s">
        <v>645</v>
      </c>
      <c r="G2204" s="104">
        <f>SUM(G2190:G2203)</f>
        <v>48031.8</v>
      </c>
      <c r="H2204" s="24"/>
      <c r="I2204" s="9"/>
    </row>
    <row r="2205" spans="1:9" x14ac:dyDescent="0.25">
      <c r="A2205" s="19"/>
      <c r="B2205" s="20"/>
      <c r="C2205" s="20"/>
      <c r="D2205" s="21"/>
      <c r="E2205" s="22"/>
      <c r="F2205" s="11"/>
      <c r="G2205" s="22"/>
      <c r="H2205" s="24"/>
      <c r="I2205" s="9"/>
    </row>
    <row r="2206" spans="1:9" x14ac:dyDescent="0.25">
      <c r="A2206" s="19">
        <v>41650</v>
      </c>
      <c r="B2206" s="20">
        <v>882</v>
      </c>
      <c r="C2206" s="20" t="s">
        <v>0</v>
      </c>
      <c r="D2206" s="21" t="s">
        <v>345</v>
      </c>
      <c r="E2206" s="22">
        <v>6804</v>
      </c>
      <c r="F2206" s="11">
        <v>41657</v>
      </c>
      <c r="G2206" s="22">
        <v>6804</v>
      </c>
      <c r="H2206" s="24">
        <f t="shared" ref="H2206:H2215" si="95">E2206-G2206</f>
        <v>0</v>
      </c>
      <c r="I2206" s="9"/>
    </row>
    <row r="2207" spans="1:9" x14ac:dyDescent="0.25">
      <c r="A2207" s="19">
        <v>41652</v>
      </c>
      <c r="B2207" s="20">
        <v>7</v>
      </c>
      <c r="C2207" s="20" t="s">
        <v>365</v>
      </c>
      <c r="D2207" s="21" t="s">
        <v>345</v>
      </c>
      <c r="E2207" s="22">
        <v>6105.5</v>
      </c>
      <c r="F2207" s="23">
        <v>41652</v>
      </c>
      <c r="G2207" s="22">
        <v>6105.5</v>
      </c>
      <c r="H2207" s="24">
        <f t="shared" si="95"/>
        <v>0</v>
      </c>
      <c r="I2207" s="21" t="s">
        <v>14</v>
      </c>
    </row>
    <row r="2208" spans="1:9" x14ac:dyDescent="0.25">
      <c r="A2208" s="19">
        <v>41655</v>
      </c>
      <c r="B2208" s="20">
        <v>236</v>
      </c>
      <c r="C2208" s="20" t="s">
        <v>365</v>
      </c>
      <c r="D2208" s="21" t="s">
        <v>345</v>
      </c>
      <c r="E2208" s="22">
        <v>2619</v>
      </c>
      <c r="F2208" s="11">
        <v>41655</v>
      </c>
      <c r="G2208" s="22">
        <v>2619</v>
      </c>
      <c r="H2208" s="24">
        <f t="shared" si="95"/>
        <v>0</v>
      </c>
      <c r="I2208" s="9" t="s">
        <v>14</v>
      </c>
    </row>
    <row r="2209" spans="1:9" x14ac:dyDescent="0.25">
      <c r="A2209" s="19">
        <v>41657</v>
      </c>
      <c r="B2209" s="20">
        <v>415</v>
      </c>
      <c r="C2209" s="20" t="s">
        <v>365</v>
      </c>
      <c r="D2209" s="21" t="s">
        <v>345</v>
      </c>
      <c r="E2209" s="22">
        <v>7578.5</v>
      </c>
      <c r="F2209" s="11">
        <v>41660</v>
      </c>
      <c r="G2209" s="22">
        <v>7578.5</v>
      </c>
      <c r="H2209" s="24">
        <f t="shared" si="95"/>
        <v>0</v>
      </c>
      <c r="I2209" s="9" t="s">
        <v>14</v>
      </c>
    </row>
    <row r="2210" spans="1:9" x14ac:dyDescent="0.25">
      <c r="A2210" s="19">
        <v>41659</v>
      </c>
      <c r="B2210" s="20">
        <v>541</v>
      </c>
      <c r="C2210" s="20" t="s">
        <v>365</v>
      </c>
      <c r="D2210" s="21" t="s">
        <v>345</v>
      </c>
      <c r="E2210" s="22">
        <v>2335.1999999999998</v>
      </c>
      <c r="F2210" s="11">
        <v>41660</v>
      </c>
      <c r="G2210" s="22">
        <v>2335.1999999999998</v>
      </c>
      <c r="H2210" s="24">
        <f t="shared" si="95"/>
        <v>0</v>
      </c>
      <c r="I2210" s="9" t="s">
        <v>14</v>
      </c>
    </row>
    <row r="2211" spans="1:9" x14ac:dyDescent="0.25">
      <c r="A2211" s="19">
        <v>41661</v>
      </c>
      <c r="B2211" s="20">
        <v>694</v>
      </c>
      <c r="C2211" s="20" t="s">
        <v>365</v>
      </c>
      <c r="D2211" s="21" t="s">
        <v>345</v>
      </c>
      <c r="E2211" s="22">
        <v>2772</v>
      </c>
      <c r="F2211" s="23">
        <v>41661</v>
      </c>
      <c r="G2211" s="22">
        <v>2772</v>
      </c>
      <c r="H2211" s="24">
        <f t="shared" si="95"/>
        <v>0</v>
      </c>
      <c r="I2211" s="21" t="s">
        <v>14</v>
      </c>
    </row>
    <row r="2212" spans="1:9" x14ac:dyDescent="0.25">
      <c r="A2212" s="19">
        <v>41665</v>
      </c>
      <c r="B2212" s="20">
        <v>19</v>
      </c>
      <c r="C2212" s="20" t="s">
        <v>563</v>
      </c>
      <c r="D2212" s="21" t="s">
        <v>345</v>
      </c>
      <c r="E2212" s="22">
        <v>1746.5</v>
      </c>
      <c r="F2212" s="11">
        <v>41668</v>
      </c>
      <c r="G2212" s="22">
        <v>1746.5</v>
      </c>
      <c r="H2212" s="24">
        <f t="shared" si="95"/>
        <v>0</v>
      </c>
      <c r="I2212" s="9" t="s">
        <v>14</v>
      </c>
    </row>
    <row r="2213" spans="1:9" x14ac:dyDescent="0.25">
      <c r="A2213" s="19">
        <v>41670</v>
      </c>
      <c r="B2213" s="20">
        <v>350</v>
      </c>
      <c r="C2213" s="20" t="s">
        <v>563</v>
      </c>
      <c r="D2213" s="21" t="s">
        <v>345</v>
      </c>
      <c r="E2213" s="22">
        <v>13323.5</v>
      </c>
      <c r="F2213" s="16">
        <v>41671</v>
      </c>
      <c r="G2213" s="28">
        <v>13323.5</v>
      </c>
      <c r="H2213" s="24">
        <f t="shared" si="95"/>
        <v>0</v>
      </c>
      <c r="I2213" s="9" t="s">
        <v>146</v>
      </c>
    </row>
    <row r="2214" spans="1:9" x14ac:dyDescent="0.25">
      <c r="A2214" s="19">
        <v>41643</v>
      </c>
      <c r="B2214" s="20">
        <v>357</v>
      </c>
      <c r="C2214" s="20" t="s">
        <v>0</v>
      </c>
      <c r="D2214" s="35" t="s">
        <v>166</v>
      </c>
      <c r="E2214" s="36">
        <v>8654</v>
      </c>
      <c r="F2214" s="37">
        <v>41645</v>
      </c>
      <c r="G2214" s="36">
        <v>8654</v>
      </c>
      <c r="H2214" s="38">
        <f t="shared" si="95"/>
        <v>0</v>
      </c>
      <c r="I2214" s="35"/>
    </row>
    <row r="2215" spans="1:9" x14ac:dyDescent="0.25">
      <c r="A2215" s="19">
        <v>41662</v>
      </c>
      <c r="B2215" s="20">
        <v>790</v>
      </c>
      <c r="C2215" s="20" t="s">
        <v>365</v>
      </c>
      <c r="D2215" s="21" t="s">
        <v>166</v>
      </c>
      <c r="E2215" s="22">
        <v>3003</v>
      </c>
      <c r="F2215" s="37">
        <v>41662</v>
      </c>
      <c r="G2215" s="22">
        <v>3003</v>
      </c>
      <c r="H2215" s="24">
        <f t="shared" si="95"/>
        <v>0</v>
      </c>
      <c r="I2215" s="35" t="s">
        <v>14</v>
      </c>
    </row>
    <row r="2216" spans="1:9" ht="15.75" x14ac:dyDescent="0.25">
      <c r="A2216" s="19"/>
      <c r="B2216" s="20"/>
      <c r="C2216" s="20"/>
      <c r="D2216" s="21"/>
      <c r="E2216" s="22"/>
      <c r="F2216" s="107" t="s">
        <v>645</v>
      </c>
      <c r="G2216" s="104">
        <f>SUM(G2206:G2215)</f>
        <v>54941.2</v>
      </c>
      <c r="H2216" s="24"/>
      <c r="I2216" s="35"/>
    </row>
    <row r="2217" spans="1:9" x14ac:dyDescent="0.25">
      <c r="A2217" s="19"/>
      <c r="B2217" s="20"/>
      <c r="C2217" s="20"/>
      <c r="D2217" s="21"/>
      <c r="E2217" s="22"/>
      <c r="F2217" s="37"/>
      <c r="G2217" s="22"/>
      <c r="H2217" s="24"/>
      <c r="I2217" s="35"/>
    </row>
    <row r="2218" spans="1:9" x14ac:dyDescent="0.25">
      <c r="A2218" s="19">
        <v>41642</v>
      </c>
      <c r="B2218" s="20">
        <v>247</v>
      </c>
      <c r="C2218" s="8" t="s">
        <v>0</v>
      </c>
      <c r="D2218" s="21" t="s">
        <v>101</v>
      </c>
      <c r="E2218" s="22">
        <v>22520.05</v>
      </c>
      <c r="F2218" s="23">
        <v>41654</v>
      </c>
      <c r="G2218" s="22">
        <v>22520.05</v>
      </c>
      <c r="H2218" s="24">
        <f t="shared" ref="H2218:H2229" si="96">E2218-G2218</f>
        <v>0</v>
      </c>
      <c r="I2218" s="21" t="s">
        <v>7</v>
      </c>
    </row>
    <row r="2219" spans="1:9" x14ac:dyDescent="0.25">
      <c r="A2219" s="19">
        <v>41662</v>
      </c>
      <c r="B2219" s="20">
        <v>729</v>
      </c>
      <c r="C2219" s="20" t="s">
        <v>365</v>
      </c>
      <c r="D2219" s="21" t="s">
        <v>101</v>
      </c>
      <c r="E2219" s="22">
        <v>14000</v>
      </c>
      <c r="F2219" s="79">
        <v>41674</v>
      </c>
      <c r="G2219" s="28">
        <v>14000</v>
      </c>
      <c r="H2219" s="24">
        <f t="shared" si="96"/>
        <v>0</v>
      </c>
      <c r="I2219" s="35" t="s">
        <v>196</v>
      </c>
    </row>
    <row r="2220" spans="1:9" x14ac:dyDescent="0.25">
      <c r="A2220" s="19">
        <v>41664</v>
      </c>
      <c r="B2220" s="20">
        <v>964</v>
      </c>
      <c r="C2220" s="20" t="s">
        <v>365</v>
      </c>
      <c r="D2220" s="21" t="s">
        <v>101</v>
      </c>
      <c r="E2220" s="22">
        <v>18667</v>
      </c>
      <c r="F2220" s="60" t="s">
        <v>556</v>
      </c>
      <c r="G2220" s="28">
        <f>17339+1328</f>
        <v>18667</v>
      </c>
      <c r="H2220" s="24">
        <f t="shared" si="96"/>
        <v>0</v>
      </c>
      <c r="I2220" s="9" t="s">
        <v>7</v>
      </c>
    </row>
    <row r="2221" spans="1:9" x14ac:dyDescent="0.25">
      <c r="A2221" s="19">
        <v>41666</v>
      </c>
      <c r="B2221" s="20">
        <v>63</v>
      </c>
      <c r="C2221" s="20" t="s">
        <v>563</v>
      </c>
      <c r="D2221" s="21" t="s">
        <v>101</v>
      </c>
      <c r="E2221" s="22">
        <v>18179</v>
      </c>
      <c r="F2221" s="11">
        <v>41690</v>
      </c>
      <c r="G2221" s="22">
        <v>18179</v>
      </c>
      <c r="H2221" s="24">
        <f t="shared" si="96"/>
        <v>0</v>
      </c>
      <c r="I2221" s="9" t="s">
        <v>23</v>
      </c>
    </row>
    <row r="2222" spans="1:9" x14ac:dyDescent="0.25">
      <c r="A2222" s="19">
        <v>41669</v>
      </c>
      <c r="B2222" s="20">
        <v>294</v>
      </c>
      <c r="C2222" s="20" t="s">
        <v>563</v>
      </c>
      <c r="D2222" s="21" t="s">
        <v>101</v>
      </c>
      <c r="E2222" s="22">
        <v>18207</v>
      </c>
      <c r="F2222" s="16">
        <v>41690</v>
      </c>
      <c r="G2222" s="28">
        <v>18207</v>
      </c>
      <c r="H2222" s="24">
        <f t="shared" si="96"/>
        <v>0</v>
      </c>
      <c r="I2222" s="9" t="s">
        <v>23</v>
      </c>
    </row>
    <row r="2223" spans="1:9" x14ac:dyDescent="0.25">
      <c r="A2223" s="19">
        <v>41645</v>
      </c>
      <c r="B2223" s="20">
        <v>461</v>
      </c>
      <c r="C2223" s="20" t="s">
        <v>0</v>
      </c>
      <c r="D2223" s="21" t="s">
        <v>197</v>
      </c>
      <c r="E2223" s="22">
        <v>17369.650000000001</v>
      </c>
      <c r="F2223" s="23">
        <v>41654</v>
      </c>
      <c r="G2223" s="22">
        <v>17369.650000000001</v>
      </c>
      <c r="H2223" s="24">
        <f t="shared" si="96"/>
        <v>0</v>
      </c>
      <c r="I2223" s="21" t="s">
        <v>23</v>
      </c>
    </row>
    <row r="2224" spans="1:9" x14ac:dyDescent="0.25">
      <c r="A2224" s="19">
        <v>41647</v>
      </c>
      <c r="B2224" s="20">
        <v>656</v>
      </c>
      <c r="C2224" s="20" t="s">
        <v>0</v>
      </c>
      <c r="D2224" s="21" t="s">
        <v>197</v>
      </c>
      <c r="E2224" s="22">
        <v>18144</v>
      </c>
      <c r="F2224" s="23">
        <v>41654</v>
      </c>
      <c r="G2224" s="22">
        <v>18144</v>
      </c>
      <c r="H2224" s="24">
        <f t="shared" si="96"/>
        <v>0</v>
      </c>
      <c r="I2224" s="21" t="s">
        <v>14</v>
      </c>
    </row>
    <row r="2225" spans="1:9" x14ac:dyDescent="0.25">
      <c r="A2225" s="19">
        <v>41650</v>
      </c>
      <c r="B2225" s="20">
        <v>832</v>
      </c>
      <c r="C2225" s="20" t="s">
        <v>0</v>
      </c>
      <c r="D2225" s="21" t="s">
        <v>197</v>
      </c>
      <c r="E2225" s="22">
        <v>16041.6</v>
      </c>
      <c r="F2225" s="11">
        <v>41674</v>
      </c>
      <c r="G2225" s="22">
        <v>16041.6</v>
      </c>
      <c r="H2225" s="24">
        <f t="shared" si="96"/>
        <v>0</v>
      </c>
      <c r="I2225" s="21" t="s">
        <v>14</v>
      </c>
    </row>
    <row r="2226" spans="1:9" x14ac:dyDescent="0.25">
      <c r="A2226" s="19">
        <v>41650</v>
      </c>
      <c r="B2226" s="20">
        <v>893</v>
      </c>
      <c r="C2226" s="20" t="s">
        <v>0</v>
      </c>
      <c r="D2226" s="21" t="s">
        <v>197</v>
      </c>
      <c r="E2226" s="22">
        <v>19164</v>
      </c>
      <c r="F2226" s="57" t="s">
        <v>348</v>
      </c>
      <c r="G2226" s="22">
        <v>19164</v>
      </c>
      <c r="H2226" s="24">
        <f t="shared" si="96"/>
        <v>0</v>
      </c>
      <c r="I2226" s="9" t="s">
        <v>57</v>
      </c>
    </row>
    <row r="2227" spans="1:9" x14ac:dyDescent="0.25">
      <c r="A2227" s="19">
        <v>41654</v>
      </c>
      <c r="B2227" s="20">
        <v>169</v>
      </c>
      <c r="C2227" s="20" t="s">
        <v>365</v>
      </c>
      <c r="D2227" s="21" t="s">
        <v>197</v>
      </c>
      <c r="E2227" s="22">
        <v>17584</v>
      </c>
      <c r="F2227" s="11">
        <v>41674</v>
      </c>
      <c r="G2227" s="22">
        <v>17584</v>
      </c>
      <c r="H2227" s="24">
        <f t="shared" si="96"/>
        <v>0</v>
      </c>
      <c r="I2227" s="9" t="s">
        <v>20</v>
      </c>
    </row>
    <row r="2228" spans="1:9" x14ac:dyDescent="0.25">
      <c r="A2228" s="19">
        <v>41656</v>
      </c>
      <c r="B2228" s="20">
        <v>361</v>
      </c>
      <c r="C2228" s="20" t="s">
        <v>365</v>
      </c>
      <c r="D2228" s="21" t="s">
        <v>197</v>
      </c>
      <c r="E2228" s="22">
        <v>17500</v>
      </c>
      <c r="F2228" s="16">
        <v>41674</v>
      </c>
      <c r="G2228" s="28">
        <v>17500</v>
      </c>
      <c r="H2228" s="24">
        <f t="shared" si="96"/>
        <v>0</v>
      </c>
      <c r="I2228" s="9" t="s">
        <v>57</v>
      </c>
    </row>
    <row r="2229" spans="1:9" x14ac:dyDescent="0.25">
      <c r="A2229" s="19">
        <v>41657</v>
      </c>
      <c r="B2229" s="20">
        <v>413</v>
      </c>
      <c r="C2229" s="20" t="s">
        <v>365</v>
      </c>
      <c r="D2229" s="21" t="s">
        <v>197</v>
      </c>
      <c r="E2229" s="22">
        <v>17535</v>
      </c>
      <c r="F2229" s="16">
        <v>41674</v>
      </c>
      <c r="G2229" s="28">
        <v>17535</v>
      </c>
      <c r="H2229" s="24">
        <f t="shared" si="96"/>
        <v>0</v>
      </c>
      <c r="I2229" s="9" t="s">
        <v>30</v>
      </c>
    </row>
    <row r="2230" spans="1:9" ht="15.75" x14ac:dyDescent="0.25">
      <c r="A2230" s="19"/>
      <c r="B2230" s="20"/>
      <c r="C2230" s="20"/>
      <c r="D2230" s="21"/>
      <c r="E2230" s="22"/>
      <c r="F2230" s="103" t="s">
        <v>645</v>
      </c>
      <c r="G2230" s="104">
        <f>SUM(G2218:G2229)</f>
        <v>214911.30000000002</v>
      </c>
      <c r="H2230" s="24"/>
      <c r="I2230" s="9"/>
    </row>
    <row r="2231" spans="1:9" x14ac:dyDescent="0.25">
      <c r="A2231" s="19"/>
      <c r="B2231" s="20"/>
      <c r="C2231" s="20"/>
      <c r="D2231" s="21"/>
      <c r="E2231" s="22"/>
      <c r="F2231" s="16"/>
      <c r="G2231" s="28"/>
      <c r="H2231" s="24"/>
      <c r="I2231" s="9"/>
    </row>
    <row r="2232" spans="1:9" x14ac:dyDescent="0.25">
      <c r="A2232" s="19">
        <v>41643</v>
      </c>
      <c r="B2232" s="20">
        <v>325</v>
      </c>
      <c r="C2232" s="20" t="s">
        <v>0</v>
      </c>
      <c r="D2232" s="21" t="s">
        <v>150</v>
      </c>
      <c r="E2232" s="22">
        <v>4394.5</v>
      </c>
      <c r="F2232" s="23">
        <v>41645</v>
      </c>
      <c r="G2232" s="22">
        <v>4394.5</v>
      </c>
      <c r="H2232" s="24">
        <f>E2232-G2232</f>
        <v>0</v>
      </c>
      <c r="I2232" s="21" t="s">
        <v>146</v>
      </c>
    </row>
    <row r="2233" spans="1:9" x14ac:dyDescent="0.25">
      <c r="A2233" s="19">
        <v>41667</v>
      </c>
      <c r="B2233" s="20">
        <v>145</v>
      </c>
      <c r="C2233" s="20" t="s">
        <v>563</v>
      </c>
      <c r="D2233" s="21" t="s">
        <v>150</v>
      </c>
      <c r="E2233" s="22">
        <v>17718</v>
      </c>
      <c r="F2233" s="11">
        <v>41668</v>
      </c>
      <c r="G2233" s="22">
        <v>17718</v>
      </c>
      <c r="H2233" s="24">
        <f>E2233-G2233</f>
        <v>0</v>
      </c>
      <c r="I2233" s="9" t="s">
        <v>146</v>
      </c>
    </row>
    <row r="2234" spans="1:9" x14ac:dyDescent="0.25">
      <c r="A2234" s="19"/>
      <c r="B2234" s="20"/>
      <c r="C2234" s="20"/>
      <c r="D2234" s="21"/>
      <c r="E2234" s="22"/>
      <c r="F2234" s="11"/>
      <c r="G2234" s="22"/>
      <c r="H2234" s="24"/>
      <c r="I2234" s="9"/>
    </row>
    <row r="2235" spans="1:9" x14ac:dyDescent="0.25">
      <c r="A2235" s="7">
        <v>41641</v>
      </c>
      <c r="B2235" s="8">
        <v>207</v>
      </c>
      <c r="C2235" s="8" t="s">
        <v>0</v>
      </c>
      <c r="D2235" s="9" t="s">
        <v>73</v>
      </c>
      <c r="E2235" s="10">
        <v>5749.2</v>
      </c>
      <c r="F2235" s="11">
        <v>41641</v>
      </c>
      <c r="G2235" s="12">
        <v>5749.2</v>
      </c>
      <c r="H2235" s="5">
        <f>E2235-G2235</f>
        <v>0</v>
      </c>
      <c r="I2235" s="9" t="s">
        <v>7</v>
      </c>
    </row>
    <row r="2236" spans="1:9" x14ac:dyDescent="0.25">
      <c r="A2236" s="19">
        <v>41647</v>
      </c>
      <c r="B2236" s="20">
        <v>589</v>
      </c>
      <c r="C2236" s="20" t="s">
        <v>0</v>
      </c>
      <c r="D2236" s="21" t="s">
        <v>73</v>
      </c>
      <c r="E2236" s="22">
        <v>23423.5</v>
      </c>
      <c r="F2236" s="23">
        <v>41647</v>
      </c>
      <c r="G2236" s="22">
        <v>23423.5</v>
      </c>
      <c r="H2236" s="24">
        <f>E2236-G2236</f>
        <v>0</v>
      </c>
      <c r="I2236" s="21" t="s">
        <v>23</v>
      </c>
    </row>
    <row r="2237" spans="1:9" x14ac:dyDescent="0.25">
      <c r="A2237" s="19">
        <v>41664</v>
      </c>
      <c r="B2237" s="20">
        <v>938</v>
      </c>
      <c r="C2237" s="20" t="s">
        <v>365</v>
      </c>
      <c r="D2237" s="21" t="s">
        <v>73</v>
      </c>
      <c r="E2237" s="22">
        <v>4537</v>
      </c>
      <c r="F2237" s="11">
        <v>41666</v>
      </c>
      <c r="G2237" s="22">
        <v>4537</v>
      </c>
      <c r="H2237" s="24">
        <f>E2237-G2237</f>
        <v>0</v>
      </c>
      <c r="I2237" s="9" t="s">
        <v>14</v>
      </c>
    </row>
    <row r="2238" spans="1:9" ht="15.75" x14ac:dyDescent="0.25">
      <c r="A2238" s="19"/>
      <c r="B2238" s="20"/>
      <c r="C2238" s="20"/>
      <c r="D2238" s="21"/>
      <c r="E2238" s="22"/>
      <c r="F2238" s="103" t="s">
        <v>645</v>
      </c>
      <c r="G2238" s="104">
        <f>SUM(G2235:G2237)</f>
        <v>33709.699999999997</v>
      </c>
      <c r="H2238" s="24"/>
      <c r="I2238" s="9"/>
    </row>
    <row r="2239" spans="1:9" x14ac:dyDescent="0.25">
      <c r="A2239" s="19"/>
      <c r="B2239" s="20"/>
      <c r="C2239" s="20"/>
      <c r="D2239" s="21"/>
      <c r="E2239" s="22"/>
      <c r="F2239" s="11"/>
      <c r="G2239" s="22"/>
      <c r="H2239" s="24"/>
      <c r="I2239" s="9"/>
    </row>
    <row r="2240" spans="1:9" x14ac:dyDescent="0.25">
      <c r="A2240" s="19">
        <v>41667</v>
      </c>
      <c r="B2240" s="20">
        <v>184</v>
      </c>
      <c r="C2240" s="20" t="s">
        <v>563</v>
      </c>
      <c r="D2240" s="21" t="s">
        <v>593</v>
      </c>
      <c r="E2240" s="22">
        <v>769</v>
      </c>
      <c r="F2240" s="11">
        <v>41668</v>
      </c>
      <c r="G2240" s="22">
        <v>769</v>
      </c>
      <c r="H2240" s="24">
        <f>E2240-G2240</f>
        <v>0</v>
      </c>
      <c r="I2240" s="9" t="s">
        <v>14</v>
      </c>
    </row>
    <row r="2241" spans="1:9" x14ac:dyDescent="0.25">
      <c r="A2241" s="19"/>
      <c r="B2241" s="20"/>
      <c r="C2241" s="20"/>
      <c r="D2241" s="21"/>
      <c r="E2241" s="22"/>
      <c r="F2241" s="11"/>
      <c r="G2241" s="22"/>
      <c r="H2241" s="24"/>
      <c r="I2241" s="9"/>
    </row>
    <row r="2242" spans="1:9" x14ac:dyDescent="0.25">
      <c r="A2242" s="7">
        <v>41641</v>
      </c>
      <c r="B2242" s="8">
        <v>176</v>
      </c>
      <c r="C2242" s="8" t="s">
        <v>0</v>
      </c>
      <c r="D2242" s="9" t="s">
        <v>51</v>
      </c>
      <c r="E2242" s="10">
        <v>9708</v>
      </c>
      <c r="F2242" s="11">
        <v>41645</v>
      </c>
      <c r="G2242" s="12">
        <v>9708</v>
      </c>
      <c r="H2242" s="5">
        <f t="shared" ref="H2242:H2248" si="97">E2242-G2242</f>
        <v>0</v>
      </c>
      <c r="I2242" s="9" t="s">
        <v>14</v>
      </c>
    </row>
    <row r="2243" spans="1:9" x14ac:dyDescent="0.25">
      <c r="A2243" s="19">
        <v>41647</v>
      </c>
      <c r="B2243" s="20">
        <v>599</v>
      </c>
      <c r="C2243" s="20" t="s">
        <v>0</v>
      </c>
      <c r="D2243" s="21" t="s">
        <v>51</v>
      </c>
      <c r="E2243" s="22">
        <v>11277</v>
      </c>
      <c r="F2243" s="25" t="s">
        <v>255</v>
      </c>
      <c r="G2243" s="22">
        <v>11277</v>
      </c>
      <c r="H2243" s="24">
        <f t="shared" si="97"/>
        <v>0</v>
      </c>
      <c r="I2243" s="21" t="s">
        <v>14</v>
      </c>
    </row>
    <row r="2244" spans="1:9" x14ac:dyDescent="0.25">
      <c r="A2244" s="19">
        <v>41650</v>
      </c>
      <c r="B2244" s="20">
        <v>831</v>
      </c>
      <c r="C2244" s="20" t="s">
        <v>0</v>
      </c>
      <c r="D2244" s="21" t="s">
        <v>51</v>
      </c>
      <c r="E2244" s="22">
        <v>3213.5</v>
      </c>
      <c r="F2244" s="11">
        <v>41653</v>
      </c>
      <c r="G2244" s="22">
        <v>3213.5</v>
      </c>
      <c r="H2244" s="24">
        <f t="shared" si="97"/>
        <v>0</v>
      </c>
      <c r="I2244" s="21" t="s">
        <v>14</v>
      </c>
    </row>
    <row r="2245" spans="1:9" x14ac:dyDescent="0.25">
      <c r="A2245" s="19">
        <v>41652</v>
      </c>
      <c r="B2245" s="20">
        <v>51</v>
      </c>
      <c r="C2245" s="20" t="s">
        <v>365</v>
      </c>
      <c r="D2245" s="21" t="s">
        <v>51</v>
      </c>
      <c r="E2245" s="22">
        <v>6306.3</v>
      </c>
      <c r="F2245" s="25" t="s">
        <v>380</v>
      </c>
      <c r="G2245" s="22">
        <v>6306.3</v>
      </c>
      <c r="H2245" s="24">
        <f t="shared" si="97"/>
        <v>0</v>
      </c>
      <c r="I2245" s="21" t="s">
        <v>14</v>
      </c>
    </row>
    <row r="2246" spans="1:9" x14ac:dyDescent="0.25">
      <c r="A2246" s="19">
        <v>41659</v>
      </c>
      <c r="B2246" s="20">
        <v>542</v>
      </c>
      <c r="C2246" s="20" t="s">
        <v>365</v>
      </c>
      <c r="D2246" s="21" t="s">
        <v>51</v>
      </c>
      <c r="E2246" s="22">
        <v>10321.200000000001</v>
      </c>
      <c r="F2246" s="65" t="s">
        <v>477</v>
      </c>
      <c r="G2246" s="22">
        <v>10321.200000000001</v>
      </c>
      <c r="H2246" s="24">
        <f t="shared" si="97"/>
        <v>0</v>
      </c>
      <c r="I2246" s="9" t="s">
        <v>14</v>
      </c>
    </row>
    <row r="2247" spans="1:9" x14ac:dyDescent="0.25">
      <c r="A2247" s="19">
        <v>41665</v>
      </c>
      <c r="B2247" s="20">
        <v>38</v>
      </c>
      <c r="C2247" s="20" t="s">
        <v>563</v>
      </c>
      <c r="D2247" s="21" t="s">
        <v>51</v>
      </c>
      <c r="E2247" s="22">
        <v>8813.7000000000007</v>
      </c>
      <c r="F2247" s="65" t="s">
        <v>567</v>
      </c>
      <c r="G2247" s="22">
        <v>8813.7000000000007</v>
      </c>
      <c r="H2247" s="24">
        <f t="shared" si="97"/>
        <v>0</v>
      </c>
      <c r="I2247" s="9" t="s">
        <v>14</v>
      </c>
    </row>
    <row r="2248" spans="1:9" x14ac:dyDescent="0.25">
      <c r="A2248" s="19">
        <v>41670</v>
      </c>
      <c r="B2248" s="20">
        <v>394</v>
      </c>
      <c r="C2248" s="20" t="s">
        <v>563</v>
      </c>
      <c r="D2248" s="21" t="s">
        <v>51</v>
      </c>
      <c r="E2248" s="22">
        <v>9960</v>
      </c>
      <c r="F2248" s="11">
        <v>41670</v>
      </c>
      <c r="G2248" s="22">
        <v>9960</v>
      </c>
      <c r="H2248" s="24">
        <f t="shared" si="97"/>
        <v>0</v>
      </c>
      <c r="I2248" s="9" t="s">
        <v>14</v>
      </c>
    </row>
    <row r="2249" spans="1:9" ht="15.75" x14ac:dyDescent="0.25">
      <c r="A2249" s="19"/>
      <c r="B2249" s="20"/>
      <c r="C2249" s="20"/>
      <c r="D2249" s="21"/>
      <c r="E2249" s="22"/>
      <c r="F2249" s="103" t="s">
        <v>645</v>
      </c>
      <c r="G2249" s="104">
        <f>SUM(G2242:G2248)</f>
        <v>59599.7</v>
      </c>
      <c r="H2249" s="24"/>
      <c r="I2249" s="9"/>
    </row>
    <row r="2250" spans="1:9" x14ac:dyDescent="0.25">
      <c r="A2250" s="19"/>
      <c r="B2250" s="20"/>
      <c r="C2250" s="20"/>
      <c r="D2250" s="21"/>
      <c r="E2250" s="22"/>
      <c r="F2250" s="11"/>
      <c r="G2250" s="22"/>
      <c r="H2250" s="24"/>
      <c r="I2250" s="9"/>
    </row>
    <row r="2251" spans="1:9" ht="16.5" customHeight="1" x14ac:dyDescent="0.25">
      <c r="A2251" s="19">
        <v>41653</v>
      </c>
      <c r="B2251" s="20">
        <v>65</v>
      </c>
      <c r="C2251" s="20" t="s">
        <v>365</v>
      </c>
      <c r="D2251" s="21" t="s">
        <v>388</v>
      </c>
      <c r="E2251" s="22">
        <v>8307.5</v>
      </c>
      <c r="F2251" s="23">
        <v>14</v>
      </c>
      <c r="G2251" s="22">
        <v>8307.5</v>
      </c>
      <c r="H2251" s="24">
        <f>E2251-G2251</f>
        <v>0</v>
      </c>
      <c r="I2251" s="21"/>
    </row>
    <row r="2252" spans="1:9" x14ac:dyDescent="0.25">
      <c r="A2252" s="19">
        <v>41653</v>
      </c>
      <c r="B2252" s="20">
        <v>103</v>
      </c>
      <c r="C2252" s="20" t="s">
        <v>365</v>
      </c>
      <c r="D2252" s="21" t="s">
        <v>388</v>
      </c>
      <c r="E2252" s="22">
        <v>14797.5</v>
      </c>
      <c r="F2252" s="23">
        <v>41654</v>
      </c>
      <c r="G2252" s="22">
        <v>14797.5</v>
      </c>
      <c r="H2252" s="24">
        <f>E2252-G2252</f>
        <v>0</v>
      </c>
      <c r="I2252" s="21" t="s">
        <v>389</v>
      </c>
    </row>
    <row r="2253" spans="1:9" x14ac:dyDescent="0.25">
      <c r="A2253" s="19">
        <v>41661</v>
      </c>
      <c r="B2253" s="20">
        <v>655</v>
      </c>
      <c r="C2253" s="20" t="s">
        <v>365</v>
      </c>
      <c r="D2253" s="21" t="s">
        <v>388</v>
      </c>
      <c r="E2253" s="22">
        <v>10768</v>
      </c>
      <c r="F2253" s="23">
        <v>41662</v>
      </c>
      <c r="G2253" s="22">
        <v>10768</v>
      </c>
      <c r="H2253" s="24">
        <f>E2253-G2253</f>
        <v>0</v>
      </c>
      <c r="I2253" s="21" t="s">
        <v>1</v>
      </c>
    </row>
    <row r="2254" spans="1:9" ht="15.75" x14ac:dyDescent="0.25">
      <c r="A2254" s="19"/>
      <c r="B2254" s="20"/>
      <c r="C2254" s="20"/>
      <c r="D2254" s="21"/>
      <c r="E2254" s="22"/>
      <c r="F2254" s="107" t="s">
        <v>645</v>
      </c>
      <c r="G2254" s="104">
        <f>SUM(G2251:G2253)</f>
        <v>33873</v>
      </c>
      <c r="H2254" s="24"/>
      <c r="I2254" s="21"/>
    </row>
    <row r="2255" spans="1:9" x14ac:dyDescent="0.25">
      <c r="A2255" s="19"/>
      <c r="B2255" s="20"/>
      <c r="C2255" s="20"/>
      <c r="D2255" s="21"/>
      <c r="E2255" s="22"/>
      <c r="F2255" s="23"/>
      <c r="G2255" s="22"/>
      <c r="H2255" s="24"/>
      <c r="I2255" s="21"/>
    </row>
    <row r="2256" spans="1:9" x14ac:dyDescent="0.25">
      <c r="A2256" s="19">
        <v>41643</v>
      </c>
      <c r="B2256" s="20">
        <v>356</v>
      </c>
      <c r="C2256" s="20" t="s">
        <v>0</v>
      </c>
      <c r="D2256" s="35" t="s">
        <v>165</v>
      </c>
      <c r="E2256" s="22">
        <v>30270</v>
      </c>
      <c r="F2256" s="23">
        <v>41643</v>
      </c>
      <c r="G2256" s="22">
        <v>30270</v>
      </c>
      <c r="H2256" s="24">
        <f t="shared" ref="H2256:H2281" si="98">E2256-G2256</f>
        <v>0</v>
      </c>
      <c r="I2256" s="35"/>
    </row>
    <row r="2257" spans="1:9" x14ac:dyDescent="0.25">
      <c r="A2257" s="19">
        <v>41648</v>
      </c>
      <c r="B2257" s="20">
        <v>705</v>
      </c>
      <c r="C2257" s="20" t="s">
        <v>0</v>
      </c>
      <c r="D2257" s="21" t="s">
        <v>165</v>
      </c>
      <c r="E2257" s="22">
        <v>16559</v>
      </c>
      <c r="F2257" s="23">
        <v>41648</v>
      </c>
      <c r="G2257" s="22">
        <v>16559</v>
      </c>
      <c r="H2257" s="24">
        <f t="shared" si="98"/>
        <v>0</v>
      </c>
      <c r="I2257" s="21" t="s">
        <v>23</v>
      </c>
    </row>
    <row r="2258" spans="1:9" x14ac:dyDescent="0.25">
      <c r="A2258" s="19">
        <v>41661</v>
      </c>
      <c r="B2258" s="20">
        <v>666</v>
      </c>
      <c r="C2258" s="20" t="s">
        <v>365</v>
      </c>
      <c r="D2258" s="21" t="s">
        <v>165</v>
      </c>
      <c r="E2258" s="22">
        <v>15015</v>
      </c>
      <c r="F2258" s="23">
        <v>41662</v>
      </c>
      <c r="G2258" s="22">
        <v>15015</v>
      </c>
      <c r="H2258" s="24">
        <f t="shared" si="98"/>
        <v>0</v>
      </c>
      <c r="I2258" s="21" t="s">
        <v>23</v>
      </c>
    </row>
    <row r="2259" spans="1:9" x14ac:dyDescent="0.25">
      <c r="A2259" s="19">
        <v>41663</v>
      </c>
      <c r="B2259" s="20">
        <v>861</v>
      </c>
      <c r="C2259" s="20" t="s">
        <v>365</v>
      </c>
      <c r="D2259" s="21" t="s">
        <v>165</v>
      </c>
      <c r="E2259" s="22">
        <v>5372</v>
      </c>
      <c r="F2259" s="11">
        <v>41663</v>
      </c>
      <c r="G2259" s="22">
        <v>5372</v>
      </c>
      <c r="H2259" s="24">
        <f t="shared" si="98"/>
        <v>0</v>
      </c>
      <c r="I2259" s="9" t="s">
        <v>23</v>
      </c>
    </row>
    <row r="2260" spans="1:9" x14ac:dyDescent="0.25">
      <c r="A2260" s="19">
        <v>41647</v>
      </c>
      <c r="B2260" s="20">
        <v>635</v>
      </c>
      <c r="C2260" s="20" t="s">
        <v>0</v>
      </c>
      <c r="D2260" s="21" t="s">
        <v>266</v>
      </c>
      <c r="E2260" s="22">
        <v>5116</v>
      </c>
      <c r="F2260" s="23">
        <v>41648</v>
      </c>
      <c r="G2260" s="22">
        <v>5116</v>
      </c>
      <c r="H2260" s="24">
        <f t="shared" si="98"/>
        <v>0</v>
      </c>
      <c r="I2260" s="21" t="s">
        <v>23</v>
      </c>
    </row>
    <row r="2261" spans="1:9" x14ac:dyDescent="0.25">
      <c r="A2261" s="19">
        <v>41652</v>
      </c>
      <c r="B2261" s="20">
        <v>995</v>
      </c>
      <c r="C2261" s="20" t="s">
        <v>0</v>
      </c>
      <c r="D2261" s="21" t="s">
        <v>266</v>
      </c>
      <c r="E2261" s="22">
        <v>1909.5</v>
      </c>
      <c r="F2261" s="23">
        <v>41653</v>
      </c>
      <c r="G2261" s="22">
        <v>1909.5</v>
      </c>
      <c r="H2261" s="24">
        <f t="shared" si="98"/>
        <v>0</v>
      </c>
      <c r="I2261" s="21" t="s">
        <v>23</v>
      </c>
    </row>
    <row r="2262" spans="1:9" x14ac:dyDescent="0.25">
      <c r="A2262" s="19">
        <v>41662</v>
      </c>
      <c r="B2262" s="20">
        <v>747</v>
      </c>
      <c r="C2262" s="20" t="s">
        <v>365</v>
      </c>
      <c r="D2262" s="21" t="s">
        <v>47</v>
      </c>
      <c r="E2262" s="22">
        <v>8936</v>
      </c>
      <c r="F2262" s="37">
        <v>41662</v>
      </c>
      <c r="G2262" s="22">
        <v>8936</v>
      </c>
      <c r="H2262" s="24">
        <f t="shared" si="98"/>
        <v>0</v>
      </c>
      <c r="I2262" s="35"/>
    </row>
    <row r="2263" spans="1:9" x14ac:dyDescent="0.25">
      <c r="A2263" s="7">
        <v>41641</v>
      </c>
      <c r="B2263" s="8">
        <v>172</v>
      </c>
      <c r="C2263" s="8" t="s">
        <v>0</v>
      </c>
      <c r="D2263" s="9" t="s">
        <v>47</v>
      </c>
      <c r="E2263" s="10">
        <v>10751</v>
      </c>
      <c r="F2263" s="11">
        <v>41643</v>
      </c>
      <c r="G2263" s="12">
        <v>10751</v>
      </c>
      <c r="H2263" s="5">
        <f t="shared" si="98"/>
        <v>0</v>
      </c>
      <c r="I2263" s="9" t="s">
        <v>23</v>
      </c>
    </row>
    <row r="2264" spans="1:9" x14ac:dyDescent="0.25">
      <c r="A2264" s="19">
        <v>41645</v>
      </c>
      <c r="B2264" s="20">
        <v>477</v>
      </c>
      <c r="C2264" s="20" t="s">
        <v>0</v>
      </c>
      <c r="D2264" s="21" t="s">
        <v>47</v>
      </c>
      <c r="E2264" s="22">
        <v>20998.2</v>
      </c>
      <c r="F2264" s="23">
        <v>41645</v>
      </c>
      <c r="G2264" s="22">
        <v>20998.2</v>
      </c>
      <c r="H2264" s="24">
        <f t="shared" si="98"/>
        <v>0</v>
      </c>
      <c r="I2264" s="21"/>
    </row>
    <row r="2265" spans="1:9" x14ac:dyDescent="0.25">
      <c r="A2265" s="19">
        <v>41645</v>
      </c>
      <c r="B2265" s="20">
        <v>479</v>
      </c>
      <c r="C2265" s="20" t="s">
        <v>0</v>
      </c>
      <c r="D2265" s="21" t="s">
        <v>47</v>
      </c>
      <c r="E2265" s="22">
        <v>934</v>
      </c>
      <c r="F2265" s="23">
        <v>41645</v>
      </c>
      <c r="G2265" s="22">
        <v>934</v>
      </c>
      <c r="H2265" s="24">
        <f t="shared" si="98"/>
        <v>0</v>
      </c>
      <c r="I2265" s="21"/>
    </row>
    <row r="2266" spans="1:9" x14ac:dyDescent="0.25">
      <c r="A2266" s="19">
        <v>41646</v>
      </c>
      <c r="B2266" s="20">
        <v>540</v>
      </c>
      <c r="C2266" s="20" t="s">
        <v>0</v>
      </c>
      <c r="D2266" s="21" t="s">
        <v>47</v>
      </c>
      <c r="E2266" s="22">
        <v>10213</v>
      </c>
      <c r="F2266" s="23">
        <v>41647</v>
      </c>
      <c r="G2266" s="22">
        <v>10213</v>
      </c>
      <c r="H2266" s="24">
        <f t="shared" si="98"/>
        <v>0</v>
      </c>
      <c r="I2266" s="21" t="s">
        <v>23</v>
      </c>
    </row>
    <row r="2267" spans="1:9" x14ac:dyDescent="0.25">
      <c r="A2267" s="19">
        <v>41647</v>
      </c>
      <c r="B2267" s="20">
        <v>572</v>
      </c>
      <c r="C2267" s="20" t="s">
        <v>0</v>
      </c>
      <c r="D2267" s="21" t="s">
        <v>47</v>
      </c>
      <c r="E2267" s="22">
        <v>33680.400000000001</v>
      </c>
      <c r="F2267" s="23">
        <v>41647</v>
      </c>
      <c r="G2267" s="22">
        <v>33680.400000000001</v>
      </c>
      <c r="H2267" s="24">
        <f t="shared" si="98"/>
        <v>0</v>
      </c>
      <c r="I2267" s="21"/>
    </row>
    <row r="2268" spans="1:9" x14ac:dyDescent="0.25">
      <c r="A2268" s="19">
        <v>41649</v>
      </c>
      <c r="B2268" s="20">
        <v>764</v>
      </c>
      <c r="C2268" s="20" t="s">
        <v>0</v>
      </c>
      <c r="D2268" s="21" t="s">
        <v>47</v>
      </c>
      <c r="E2268" s="22">
        <v>18863</v>
      </c>
      <c r="F2268" s="23">
        <v>41649</v>
      </c>
      <c r="G2268" s="22">
        <v>18863</v>
      </c>
      <c r="H2268" s="24">
        <f t="shared" si="98"/>
        <v>0</v>
      </c>
      <c r="I2268" s="21" t="s">
        <v>23</v>
      </c>
    </row>
    <row r="2269" spans="1:9" x14ac:dyDescent="0.25">
      <c r="A2269" s="19">
        <v>41650</v>
      </c>
      <c r="B2269" s="20">
        <v>870</v>
      </c>
      <c r="C2269" s="20" t="s">
        <v>0</v>
      </c>
      <c r="D2269" s="21" t="s">
        <v>47</v>
      </c>
      <c r="E2269" s="22">
        <v>10683.5</v>
      </c>
      <c r="F2269" s="11">
        <v>41652</v>
      </c>
      <c r="G2269" s="22">
        <v>10683.5</v>
      </c>
      <c r="H2269" s="24">
        <f t="shared" si="98"/>
        <v>0</v>
      </c>
      <c r="I2269" s="9" t="s">
        <v>23</v>
      </c>
    </row>
    <row r="2270" spans="1:9" x14ac:dyDescent="0.25">
      <c r="A2270" s="19">
        <v>41652</v>
      </c>
      <c r="B2270" s="20">
        <v>983</v>
      </c>
      <c r="C2270" s="20" t="s">
        <v>0</v>
      </c>
      <c r="D2270" s="21" t="s">
        <v>47</v>
      </c>
      <c r="E2270" s="22">
        <v>12986.5</v>
      </c>
      <c r="F2270" s="23">
        <v>41653</v>
      </c>
      <c r="G2270" s="22">
        <v>12986.5</v>
      </c>
      <c r="H2270" s="24">
        <f t="shared" si="98"/>
        <v>0</v>
      </c>
      <c r="I2270" s="21" t="s">
        <v>23</v>
      </c>
    </row>
    <row r="2271" spans="1:9" x14ac:dyDescent="0.25">
      <c r="A2271" s="19">
        <v>41654</v>
      </c>
      <c r="B2271" s="20">
        <v>136</v>
      </c>
      <c r="C2271" s="20" t="s">
        <v>365</v>
      </c>
      <c r="D2271" s="21" t="s">
        <v>47</v>
      </c>
      <c r="E2271" s="22">
        <v>65379</v>
      </c>
      <c r="F2271" s="11">
        <v>41654</v>
      </c>
      <c r="G2271" s="22">
        <v>65379</v>
      </c>
      <c r="H2271" s="24">
        <f t="shared" si="98"/>
        <v>0</v>
      </c>
      <c r="I2271" s="9" t="s">
        <v>23</v>
      </c>
    </row>
    <row r="2272" spans="1:9" x14ac:dyDescent="0.25">
      <c r="A2272" s="19">
        <v>41655</v>
      </c>
      <c r="B2272" s="20">
        <v>198</v>
      </c>
      <c r="C2272" s="20" t="s">
        <v>365</v>
      </c>
      <c r="D2272" s="21" t="s">
        <v>47</v>
      </c>
      <c r="E2272" s="22">
        <v>22694</v>
      </c>
      <c r="F2272" s="11">
        <v>41655</v>
      </c>
      <c r="G2272" s="22">
        <v>22694</v>
      </c>
      <c r="H2272" s="24">
        <f t="shared" si="98"/>
        <v>0</v>
      </c>
      <c r="I2272" s="9" t="s">
        <v>23</v>
      </c>
    </row>
    <row r="2273" spans="1:9" x14ac:dyDescent="0.25">
      <c r="A2273" s="19">
        <v>41656</v>
      </c>
      <c r="B2273" s="20">
        <v>278</v>
      </c>
      <c r="C2273" s="20" t="s">
        <v>365</v>
      </c>
      <c r="D2273" s="21" t="s">
        <v>47</v>
      </c>
      <c r="E2273" s="22">
        <v>45165</v>
      </c>
      <c r="F2273" s="11">
        <v>41656</v>
      </c>
      <c r="G2273" s="22">
        <v>45165</v>
      </c>
      <c r="H2273" s="24">
        <f t="shared" si="98"/>
        <v>0</v>
      </c>
      <c r="I2273" s="9" t="s">
        <v>196</v>
      </c>
    </row>
    <row r="2274" spans="1:9" x14ac:dyDescent="0.25">
      <c r="A2274" s="19">
        <v>41657</v>
      </c>
      <c r="B2274" s="20">
        <v>411</v>
      </c>
      <c r="C2274" s="20" t="s">
        <v>365</v>
      </c>
      <c r="D2274" s="21" t="s">
        <v>47</v>
      </c>
      <c r="E2274" s="22">
        <v>30433.5</v>
      </c>
      <c r="F2274" s="11">
        <v>41657</v>
      </c>
      <c r="G2274" s="22">
        <v>30433.5</v>
      </c>
      <c r="H2274" s="24">
        <f t="shared" si="98"/>
        <v>0</v>
      </c>
      <c r="I2274" s="9" t="s">
        <v>23</v>
      </c>
    </row>
    <row r="2275" spans="1:9" x14ac:dyDescent="0.25">
      <c r="A2275" s="19">
        <v>41659</v>
      </c>
      <c r="B2275" s="20">
        <v>509</v>
      </c>
      <c r="C2275" s="20" t="s">
        <v>365</v>
      </c>
      <c r="D2275" s="21" t="s">
        <v>47</v>
      </c>
      <c r="E2275" s="22">
        <v>37083.699999999997</v>
      </c>
      <c r="F2275" s="11">
        <v>41660</v>
      </c>
      <c r="G2275" s="22">
        <v>37083.699999999997</v>
      </c>
      <c r="H2275" s="24">
        <f t="shared" si="98"/>
        <v>0</v>
      </c>
      <c r="I2275" s="9" t="s">
        <v>23</v>
      </c>
    </row>
    <row r="2276" spans="1:9" x14ac:dyDescent="0.25">
      <c r="A2276" s="19">
        <v>41660</v>
      </c>
      <c r="B2276" s="20">
        <v>603</v>
      </c>
      <c r="C2276" s="20" t="s">
        <v>365</v>
      </c>
      <c r="D2276" s="21" t="s">
        <v>47</v>
      </c>
      <c r="E2276" s="22">
        <v>18144</v>
      </c>
      <c r="F2276" s="55">
        <v>41661</v>
      </c>
      <c r="G2276" s="22">
        <v>18144</v>
      </c>
      <c r="H2276" s="24">
        <f t="shared" si="98"/>
        <v>0</v>
      </c>
      <c r="I2276" s="9" t="s">
        <v>23</v>
      </c>
    </row>
    <row r="2277" spans="1:9" x14ac:dyDescent="0.25">
      <c r="A2277" s="19">
        <v>41664</v>
      </c>
      <c r="B2277" s="20">
        <v>946</v>
      </c>
      <c r="C2277" s="20" t="s">
        <v>365</v>
      </c>
      <c r="D2277" s="21" t="s">
        <v>47</v>
      </c>
      <c r="E2277" s="22">
        <v>4125.5</v>
      </c>
      <c r="F2277" s="11">
        <v>41664</v>
      </c>
      <c r="G2277" s="22">
        <v>4125.5</v>
      </c>
      <c r="H2277" s="24">
        <f t="shared" si="98"/>
        <v>0</v>
      </c>
      <c r="I2277" s="9" t="s">
        <v>23</v>
      </c>
    </row>
    <row r="2278" spans="1:9" x14ac:dyDescent="0.25">
      <c r="A2278" s="19">
        <v>41666</v>
      </c>
      <c r="B2278" s="20">
        <v>67</v>
      </c>
      <c r="C2278" s="20" t="s">
        <v>563</v>
      </c>
      <c r="D2278" s="21" t="s">
        <v>47</v>
      </c>
      <c r="E2278" s="22">
        <v>3021</v>
      </c>
      <c r="F2278" s="11">
        <v>41666</v>
      </c>
      <c r="G2278" s="22">
        <v>3021</v>
      </c>
      <c r="H2278" s="24">
        <f t="shared" si="98"/>
        <v>0</v>
      </c>
      <c r="I2278" s="9" t="s">
        <v>23</v>
      </c>
    </row>
    <row r="2279" spans="1:9" x14ac:dyDescent="0.25">
      <c r="A2279" s="19">
        <v>41667</v>
      </c>
      <c r="B2279" s="20">
        <v>168</v>
      </c>
      <c r="C2279" s="20" t="s">
        <v>563</v>
      </c>
      <c r="D2279" s="21" t="s">
        <v>47</v>
      </c>
      <c r="E2279" s="22">
        <v>7505</v>
      </c>
      <c r="F2279" s="11">
        <v>41667</v>
      </c>
      <c r="G2279" s="22">
        <v>7505</v>
      </c>
      <c r="H2279" s="24">
        <f t="shared" si="98"/>
        <v>0</v>
      </c>
      <c r="I2279" s="9" t="s">
        <v>196</v>
      </c>
    </row>
    <row r="2280" spans="1:9" x14ac:dyDescent="0.25">
      <c r="A2280" s="19">
        <v>41668</v>
      </c>
      <c r="B2280" s="20">
        <v>228</v>
      </c>
      <c r="C2280" s="20" t="s">
        <v>563</v>
      </c>
      <c r="D2280" s="9" t="s">
        <v>47</v>
      </c>
      <c r="E2280" s="22">
        <v>21380</v>
      </c>
      <c r="F2280" s="11">
        <v>41668</v>
      </c>
      <c r="G2280" s="22">
        <v>21380</v>
      </c>
      <c r="H2280" s="24">
        <f t="shared" si="98"/>
        <v>0</v>
      </c>
      <c r="I2280" s="9" t="s">
        <v>23</v>
      </c>
    </row>
    <row r="2281" spans="1:9" x14ac:dyDescent="0.25">
      <c r="A2281" s="19">
        <v>41670</v>
      </c>
      <c r="B2281" s="20">
        <v>407</v>
      </c>
      <c r="C2281" s="20" t="s">
        <v>563</v>
      </c>
      <c r="D2281" s="21" t="s">
        <v>47</v>
      </c>
      <c r="E2281" s="22">
        <v>12809</v>
      </c>
      <c r="F2281" s="11">
        <v>41670</v>
      </c>
      <c r="G2281" s="22">
        <v>12809</v>
      </c>
      <c r="H2281" s="24">
        <f t="shared" si="98"/>
        <v>0</v>
      </c>
      <c r="I2281" s="9"/>
    </row>
    <row r="2282" spans="1:9" ht="15.75" x14ac:dyDescent="0.25">
      <c r="A2282" s="19"/>
      <c r="B2282" s="20"/>
      <c r="C2282" s="20"/>
      <c r="D2282" s="21"/>
      <c r="E2282" s="22"/>
      <c r="F2282" s="103" t="s">
        <v>645</v>
      </c>
      <c r="G2282" s="104">
        <f>SUM(G2256:G2281)</f>
        <v>470026.8</v>
      </c>
      <c r="H2282" s="24"/>
      <c r="I2282" s="9"/>
    </row>
    <row r="2283" spans="1:9" x14ac:dyDescent="0.25">
      <c r="A2283" s="19"/>
      <c r="B2283" s="20"/>
      <c r="C2283" s="20"/>
      <c r="D2283" s="21"/>
      <c r="E2283" s="22"/>
      <c r="F2283" s="11"/>
      <c r="G2283" s="22"/>
      <c r="H2283" s="24"/>
      <c r="I2283" s="9"/>
    </row>
    <row r="2284" spans="1:9" x14ac:dyDescent="0.25">
      <c r="A2284" s="7">
        <v>41641</v>
      </c>
      <c r="B2284" s="8">
        <v>157</v>
      </c>
      <c r="C2284" s="8" t="s">
        <v>0</v>
      </c>
      <c r="D2284" s="9" t="s">
        <v>31</v>
      </c>
      <c r="E2284" s="10">
        <v>19137</v>
      </c>
      <c r="F2284" s="11">
        <v>41641</v>
      </c>
      <c r="G2284" s="12">
        <v>19137</v>
      </c>
      <c r="H2284" s="5">
        <f t="shared" ref="H2284:H2289" si="99">E2284-G2284</f>
        <v>0</v>
      </c>
      <c r="I2284" s="9"/>
    </row>
    <row r="2285" spans="1:9" x14ac:dyDescent="0.25">
      <c r="A2285" s="19">
        <v>41653</v>
      </c>
      <c r="B2285" s="20">
        <v>79</v>
      </c>
      <c r="C2285" s="20" t="s">
        <v>365</v>
      </c>
      <c r="D2285" s="21" t="s">
        <v>391</v>
      </c>
      <c r="E2285" s="22">
        <v>26498</v>
      </c>
      <c r="F2285" s="23">
        <v>41654</v>
      </c>
      <c r="G2285" s="22">
        <v>26498</v>
      </c>
      <c r="H2285" s="24">
        <f t="shared" si="99"/>
        <v>0</v>
      </c>
      <c r="I2285" s="21" t="s">
        <v>23</v>
      </c>
    </row>
    <row r="2286" spans="1:9" x14ac:dyDescent="0.25">
      <c r="A2286" s="7">
        <v>41641</v>
      </c>
      <c r="B2286" s="8">
        <v>147</v>
      </c>
      <c r="C2286" s="8" t="s">
        <v>0</v>
      </c>
      <c r="D2286" s="9" t="s">
        <v>17</v>
      </c>
      <c r="E2286" s="10">
        <v>2255.5</v>
      </c>
      <c r="F2286" s="11">
        <v>41641</v>
      </c>
      <c r="G2286" s="12">
        <v>2255.5</v>
      </c>
      <c r="H2286" s="5">
        <f t="shared" si="99"/>
        <v>0</v>
      </c>
      <c r="I2286" s="9"/>
    </row>
    <row r="2287" spans="1:9" x14ac:dyDescent="0.25">
      <c r="A2287" s="19">
        <v>41657</v>
      </c>
      <c r="B2287" s="20">
        <v>447</v>
      </c>
      <c r="C2287" s="20" t="s">
        <v>365</v>
      </c>
      <c r="D2287" s="21" t="s">
        <v>17</v>
      </c>
      <c r="E2287" s="22">
        <v>725.9</v>
      </c>
      <c r="F2287" s="11">
        <v>41657</v>
      </c>
      <c r="G2287" s="22">
        <v>725.9</v>
      </c>
      <c r="H2287" s="24">
        <f t="shared" si="99"/>
        <v>0</v>
      </c>
      <c r="I2287" s="9"/>
    </row>
    <row r="2288" spans="1:9" x14ac:dyDescent="0.25">
      <c r="A2288" s="19">
        <v>41663</v>
      </c>
      <c r="B2288" s="20">
        <v>844</v>
      </c>
      <c r="C2288" s="20" t="s">
        <v>365</v>
      </c>
      <c r="D2288" s="21" t="s">
        <v>17</v>
      </c>
      <c r="E2288" s="22">
        <v>836.8</v>
      </c>
      <c r="F2288" s="11">
        <v>41663</v>
      </c>
      <c r="G2288" s="22">
        <v>836.8</v>
      </c>
      <c r="H2288" s="24">
        <f t="shared" si="99"/>
        <v>0</v>
      </c>
      <c r="I2288" s="9"/>
    </row>
    <row r="2289" spans="1:9" x14ac:dyDescent="0.25">
      <c r="A2289" s="19">
        <v>41654</v>
      </c>
      <c r="B2289" s="20">
        <v>128</v>
      </c>
      <c r="C2289" s="20" t="s">
        <v>365</v>
      </c>
      <c r="D2289" s="21" t="s">
        <v>400</v>
      </c>
      <c r="E2289" s="22">
        <v>2146.5</v>
      </c>
      <c r="F2289" s="11">
        <v>41654</v>
      </c>
      <c r="G2289" s="22">
        <v>2146.5</v>
      </c>
      <c r="H2289" s="24">
        <f t="shared" si="99"/>
        <v>0</v>
      </c>
      <c r="I2289" s="9"/>
    </row>
    <row r="2290" spans="1:9" x14ac:dyDescent="0.25">
      <c r="A2290" s="19"/>
      <c r="B2290" s="20"/>
      <c r="C2290" s="20"/>
      <c r="D2290" s="21"/>
      <c r="E2290" s="22"/>
      <c r="F2290" s="11"/>
      <c r="G2290" s="22"/>
      <c r="H2290" s="24"/>
      <c r="I2290" s="9"/>
    </row>
    <row r="2291" spans="1:9" x14ac:dyDescent="0.25">
      <c r="A2291" s="7">
        <v>41641</v>
      </c>
      <c r="B2291" s="8">
        <v>134</v>
      </c>
      <c r="C2291" s="8" t="s">
        <v>0</v>
      </c>
      <c r="D2291" s="9" t="s">
        <v>4</v>
      </c>
      <c r="E2291" s="10">
        <v>90</v>
      </c>
      <c r="F2291" s="11">
        <v>41641</v>
      </c>
      <c r="G2291" s="12">
        <v>90</v>
      </c>
      <c r="H2291" s="5">
        <f t="shared" ref="H2291:H2307" si="100">E2291-G2291</f>
        <v>0</v>
      </c>
      <c r="I2291" s="9"/>
    </row>
    <row r="2292" spans="1:9" x14ac:dyDescent="0.25">
      <c r="A2292" s="7">
        <v>41641</v>
      </c>
      <c r="B2292" s="8">
        <v>179</v>
      </c>
      <c r="C2292" s="8" t="s">
        <v>0</v>
      </c>
      <c r="D2292" s="9" t="s">
        <v>4</v>
      </c>
      <c r="E2292" s="10">
        <v>11621.5</v>
      </c>
      <c r="F2292" s="11">
        <v>41641</v>
      </c>
      <c r="G2292" s="12">
        <v>11621.5</v>
      </c>
      <c r="H2292" s="5">
        <f t="shared" si="100"/>
        <v>0</v>
      </c>
      <c r="I2292" s="9"/>
    </row>
    <row r="2293" spans="1:9" x14ac:dyDescent="0.25">
      <c r="A2293" s="19">
        <v>41642</v>
      </c>
      <c r="B2293" s="20">
        <v>271</v>
      </c>
      <c r="C2293" s="8" t="s">
        <v>0</v>
      </c>
      <c r="D2293" s="21" t="s">
        <v>4</v>
      </c>
      <c r="E2293" s="22">
        <v>35982</v>
      </c>
      <c r="F2293" s="32" t="s">
        <v>114</v>
      </c>
      <c r="G2293" s="22">
        <f>33200+2782</f>
        <v>35982</v>
      </c>
      <c r="H2293" s="24">
        <f t="shared" si="100"/>
        <v>0</v>
      </c>
      <c r="I2293" s="35"/>
    </row>
    <row r="2294" spans="1:9" x14ac:dyDescent="0.25">
      <c r="A2294" s="19">
        <v>41642</v>
      </c>
      <c r="B2294" s="20">
        <v>289</v>
      </c>
      <c r="C2294" s="8" t="s">
        <v>0</v>
      </c>
      <c r="D2294" s="35" t="s">
        <v>4</v>
      </c>
      <c r="E2294" s="36">
        <v>30</v>
      </c>
      <c r="F2294" s="37">
        <v>41648</v>
      </c>
      <c r="G2294" s="36">
        <v>30</v>
      </c>
      <c r="H2294" s="38">
        <f t="shared" si="100"/>
        <v>0</v>
      </c>
      <c r="I2294" s="35"/>
    </row>
    <row r="2295" spans="1:9" x14ac:dyDescent="0.25">
      <c r="A2295" s="19">
        <v>41643</v>
      </c>
      <c r="B2295" s="20">
        <v>370</v>
      </c>
      <c r="C2295" s="20" t="s">
        <v>0</v>
      </c>
      <c r="D2295" s="35" t="s">
        <v>4</v>
      </c>
      <c r="E2295" s="36">
        <v>492</v>
      </c>
      <c r="F2295" s="37">
        <v>41643</v>
      </c>
      <c r="G2295" s="36">
        <v>492</v>
      </c>
      <c r="H2295" s="38">
        <f t="shared" si="100"/>
        <v>0</v>
      </c>
      <c r="I2295" s="35"/>
    </row>
    <row r="2296" spans="1:9" x14ac:dyDescent="0.25">
      <c r="A2296" s="19">
        <v>41647</v>
      </c>
      <c r="B2296" s="20">
        <v>646</v>
      </c>
      <c r="C2296" s="20" t="s">
        <v>0</v>
      </c>
      <c r="D2296" s="21" t="s">
        <v>4</v>
      </c>
      <c r="E2296" s="22">
        <v>12094</v>
      </c>
      <c r="F2296" s="23">
        <v>41647</v>
      </c>
      <c r="G2296" s="22">
        <v>12094</v>
      </c>
      <c r="H2296" s="24">
        <f t="shared" si="100"/>
        <v>0</v>
      </c>
      <c r="I2296" s="21"/>
    </row>
    <row r="2297" spans="1:9" x14ac:dyDescent="0.25">
      <c r="A2297" s="19">
        <v>41649</v>
      </c>
      <c r="B2297" s="20">
        <v>775</v>
      </c>
      <c r="C2297" s="20" t="s">
        <v>0</v>
      </c>
      <c r="D2297" s="21" t="s">
        <v>4</v>
      </c>
      <c r="E2297" s="22">
        <v>764.5</v>
      </c>
      <c r="F2297" s="23">
        <v>41649</v>
      </c>
      <c r="G2297" s="22">
        <v>764.5</v>
      </c>
      <c r="H2297" s="24">
        <f t="shared" si="100"/>
        <v>0</v>
      </c>
      <c r="I2297" s="21"/>
    </row>
    <row r="2298" spans="1:9" x14ac:dyDescent="0.25">
      <c r="A2298" s="19">
        <v>41653</v>
      </c>
      <c r="B2298" s="20">
        <v>108</v>
      </c>
      <c r="C2298" s="20" t="s">
        <v>365</v>
      </c>
      <c r="D2298" s="21" t="s">
        <v>4</v>
      </c>
      <c r="E2298" s="22">
        <v>41</v>
      </c>
      <c r="F2298" s="23">
        <v>41653</v>
      </c>
      <c r="G2298" s="22">
        <v>41</v>
      </c>
      <c r="H2298" s="24">
        <f t="shared" si="100"/>
        <v>0</v>
      </c>
      <c r="I2298" s="21"/>
    </row>
    <row r="2299" spans="1:9" x14ac:dyDescent="0.25">
      <c r="A2299" s="19">
        <v>41654</v>
      </c>
      <c r="B2299" s="20">
        <v>155</v>
      </c>
      <c r="C2299" s="20" t="s">
        <v>365</v>
      </c>
      <c r="D2299" s="21" t="s">
        <v>4</v>
      </c>
      <c r="E2299" s="22">
        <v>11460.5</v>
      </c>
      <c r="F2299" s="11">
        <v>41654</v>
      </c>
      <c r="G2299" s="22">
        <v>11460.5</v>
      </c>
      <c r="H2299" s="24">
        <f t="shared" si="100"/>
        <v>0</v>
      </c>
      <c r="I2299" s="9"/>
    </row>
    <row r="2300" spans="1:9" x14ac:dyDescent="0.25">
      <c r="A2300" s="19">
        <v>41656</v>
      </c>
      <c r="B2300" s="20">
        <v>304</v>
      </c>
      <c r="C2300" s="20" t="s">
        <v>365</v>
      </c>
      <c r="D2300" s="21" t="s">
        <v>4</v>
      </c>
      <c r="E2300" s="22">
        <v>31795</v>
      </c>
      <c r="F2300" s="11">
        <v>41656</v>
      </c>
      <c r="G2300" s="22">
        <v>31795</v>
      </c>
      <c r="H2300" s="24">
        <f t="shared" si="100"/>
        <v>0</v>
      </c>
      <c r="I2300" s="9"/>
    </row>
    <row r="2301" spans="1:9" x14ac:dyDescent="0.25">
      <c r="A2301" s="19">
        <v>41657</v>
      </c>
      <c r="B2301" s="20">
        <v>403</v>
      </c>
      <c r="C2301" s="20" t="s">
        <v>365</v>
      </c>
      <c r="D2301" s="21" t="s">
        <v>4</v>
      </c>
      <c r="E2301" s="22">
        <v>182</v>
      </c>
      <c r="F2301" s="11">
        <v>41657</v>
      </c>
      <c r="G2301" s="22">
        <v>182</v>
      </c>
      <c r="H2301" s="24">
        <f t="shared" si="100"/>
        <v>0</v>
      </c>
      <c r="I2301" s="9"/>
    </row>
    <row r="2302" spans="1:9" x14ac:dyDescent="0.25">
      <c r="A2302" s="19">
        <v>41658</v>
      </c>
      <c r="B2302" s="20">
        <v>479</v>
      </c>
      <c r="C2302" s="20" t="s">
        <v>365</v>
      </c>
      <c r="D2302" s="21" t="s">
        <v>4</v>
      </c>
      <c r="E2302" s="22">
        <v>275.5</v>
      </c>
      <c r="F2302" s="11">
        <v>41660</v>
      </c>
      <c r="G2302" s="22">
        <v>275.5</v>
      </c>
      <c r="H2302" s="24">
        <f t="shared" si="100"/>
        <v>0</v>
      </c>
      <c r="I2302" s="9" t="s">
        <v>4</v>
      </c>
    </row>
    <row r="2303" spans="1:9" x14ac:dyDescent="0.25">
      <c r="A2303" s="19">
        <v>41661</v>
      </c>
      <c r="B2303" s="20">
        <v>705</v>
      </c>
      <c r="C2303" s="20" t="s">
        <v>365</v>
      </c>
      <c r="D2303" s="21" t="s">
        <v>4</v>
      </c>
      <c r="E2303" s="22">
        <v>9938</v>
      </c>
      <c r="F2303" s="23">
        <v>41661</v>
      </c>
      <c r="G2303" s="22">
        <v>9938</v>
      </c>
      <c r="H2303" s="24">
        <f t="shared" si="100"/>
        <v>0</v>
      </c>
      <c r="I2303" s="21"/>
    </row>
    <row r="2304" spans="1:9" x14ac:dyDescent="0.25">
      <c r="A2304" s="19">
        <v>41663</v>
      </c>
      <c r="B2304" s="20">
        <v>863</v>
      </c>
      <c r="C2304" s="20" t="s">
        <v>365</v>
      </c>
      <c r="D2304" s="21" t="s">
        <v>4</v>
      </c>
      <c r="E2304" s="22">
        <v>215</v>
      </c>
      <c r="F2304" s="11">
        <v>41663</v>
      </c>
      <c r="G2304" s="22">
        <v>215</v>
      </c>
      <c r="H2304" s="24">
        <f t="shared" si="100"/>
        <v>0</v>
      </c>
      <c r="I2304" s="9"/>
    </row>
    <row r="2305" spans="1:9" x14ac:dyDescent="0.25">
      <c r="A2305" s="19">
        <v>41668</v>
      </c>
      <c r="B2305" s="20">
        <v>249</v>
      </c>
      <c r="C2305" s="20" t="s">
        <v>563</v>
      </c>
      <c r="D2305" s="21" t="s">
        <v>4</v>
      </c>
      <c r="E2305" s="22">
        <v>294</v>
      </c>
      <c r="F2305" s="11">
        <v>41668</v>
      </c>
      <c r="G2305" s="22">
        <v>294</v>
      </c>
      <c r="H2305" s="24">
        <f t="shared" si="100"/>
        <v>0</v>
      </c>
      <c r="I2305" s="9"/>
    </row>
    <row r="2306" spans="1:9" x14ac:dyDescent="0.25">
      <c r="A2306" s="19">
        <v>41668</v>
      </c>
      <c r="B2306" s="20">
        <v>251</v>
      </c>
      <c r="C2306" s="20" t="s">
        <v>563</v>
      </c>
      <c r="D2306" s="21" t="s">
        <v>4</v>
      </c>
      <c r="E2306" s="22">
        <v>12493</v>
      </c>
      <c r="F2306" s="11">
        <v>41668</v>
      </c>
      <c r="G2306" s="22">
        <v>12493</v>
      </c>
      <c r="H2306" s="24">
        <f t="shared" si="100"/>
        <v>0</v>
      </c>
      <c r="I2306" s="9"/>
    </row>
    <row r="2307" spans="1:9" x14ac:dyDescent="0.25">
      <c r="A2307" s="19">
        <v>41670</v>
      </c>
      <c r="B2307" s="20">
        <v>399</v>
      </c>
      <c r="C2307" s="20" t="s">
        <v>563</v>
      </c>
      <c r="D2307" s="21" t="s">
        <v>4</v>
      </c>
      <c r="E2307" s="22">
        <v>32538</v>
      </c>
      <c r="F2307" s="11">
        <v>41670</v>
      </c>
      <c r="G2307" s="22">
        <v>32538</v>
      </c>
      <c r="H2307" s="24">
        <f t="shared" si="100"/>
        <v>0</v>
      </c>
      <c r="I2307" s="9"/>
    </row>
    <row r="2308" spans="1:9" ht="15.75" x14ac:dyDescent="0.25">
      <c r="A2308" s="19"/>
      <c r="B2308" s="20"/>
      <c r="C2308" s="20"/>
      <c r="D2308" s="21"/>
      <c r="E2308" s="22"/>
      <c r="F2308" s="103" t="s">
        <v>645</v>
      </c>
      <c r="G2308" s="104">
        <f>SUM(G2291:G2307)</f>
        <v>160306</v>
      </c>
      <c r="H2308" s="24"/>
      <c r="I2308" s="9"/>
    </row>
    <row r="2309" spans="1:9" x14ac:dyDescent="0.25">
      <c r="A2309" s="19"/>
      <c r="B2309" s="20"/>
      <c r="C2309" s="20"/>
      <c r="D2309" s="21"/>
      <c r="E2309" s="22"/>
      <c r="F2309" s="11"/>
      <c r="G2309" s="22"/>
      <c r="H2309" s="24"/>
      <c r="I2309" s="9"/>
    </row>
    <row r="2310" spans="1:9" x14ac:dyDescent="0.25">
      <c r="A2310" s="19">
        <v>41643</v>
      </c>
      <c r="B2310" s="20">
        <v>380</v>
      </c>
      <c r="C2310" s="20" t="s">
        <v>0</v>
      </c>
      <c r="D2310" s="35" t="s">
        <v>170</v>
      </c>
      <c r="E2310" s="36">
        <v>210</v>
      </c>
      <c r="F2310" s="37">
        <v>41643</v>
      </c>
      <c r="G2310" s="36">
        <v>210</v>
      </c>
      <c r="H2310" s="38">
        <f t="shared" ref="H2310:H2339" si="101">E2310-G2310</f>
        <v>0</v>
      </c>
      <c r="I2310" s="35" t="s">
        <v>30</v>
      </c>
    </row>
    <row r="2311" spans="1:9" x14ac:dyDescent="0.25">
      <c r="A2311" s="19">
        <v>41644</v>
      </c>
      <c r="B2311" s="20">
        <v>430</v>
      </c>
      <c r="C2311" s="20" t="s">
        <v>0</v>
      </c>
      <c r="D2311" s="21" t="s">
        <v>170</v>
      </c>
      <c r="E2311" s="22">
        <v>7578.5</v>
      </c>
      <c r="F2311" s="23">
        <v>41659</v>
      </c>
      <c r="G2311" s="22">
        <v>7578.5</v>
      </c>
      <c r="H2311" s="24">
        <f t="shared" si="101"/>
        <v>0</v>
      </c>
      <c r="I2311" s="21"/>
    </row>
    <row r="2312" spans="1:9" x14ac:dyDescent="0.25">
      <c r="A2312" s="19">
        <v>41644</v>
      </c>
      <c r="B2312" s="20">
        <v>432</v>
      </c>
      <c r="C2312" s="20" t="s">
        <v>0</v>
      </c>
      <c r="D2312" s="21" t="s">
        <v>170</v>
      </c>
      <c r="E2312" s="22">
        <v>598.5</v>
      </c>
      <c r="F2312" s="23">
        <v>41644</v>
      </c>
      <c r="G2312" s="22">
        <v>598.5</v>
      </c>
      <c r="H2312" s="24">
        <f t="shared" si="101"/>
        <v>0</v>
      </c>
      <c r="I2312" s="21"/>
    </row>
    <row r="2313" spans="1:9" x14ac:dyDescent="0.25">
      <c r="A2313" s="19">
        <v>41645</v>
      </c>
      <c r="B2313" s="20">
        <v>472</v>
      </c>
      <c r="C2313" s="20" t="s">
        <v>0</v>
      </c>
      <c r="D2313" s="21" t="s">
        <v>170</v>
      </c>
      <c r="E2313" s="22">
        <v>5533.5</v>
      </c>
      <c r="F2313" s="23">
        <v>41645</v>
      </c>
      <c r="G2313" s="22">
        <v>5533.5</v>
      </c>
      <c r="H2313" s="24">
        <f t="shared" si="101"/>
        <v>0</v>
      </c>
      <c r="I2313" s="21"/>
    </row>
    <row r="2314" spans="1:9" x14ac:dyDescent="0.25">
      <c r="A2314" s="19">
        <v>41663</v>
      </c>
      <c r="B2314" s="20">
        <v>833</v>
      </c>
      <c r="C2314" s="20" t="s">
        <v>365</v>
      </c>
      <c r="D2314" s="21" t="s">
        <v>170</v>
      </c>
      <c r="E2314" s="22">
        <v>22529</v>
      </c>
      <c r="F2314" s="11">
        <v>41667</v>
      </c>
      <c r="G2314" s="22">
        <v>22529</v>
      </c>
      <c r="H2314" s="24">
        <f t="shared" si="101"/>
        <v>0</v>
      </c>
      <c r="I2314" s="21" t="s">
        <v>14</v>
      </c>
    </row>
    <row r="2315" spans="1:9" x14ac:dyDescent="0.25">
      <c r="A2315" s="19">
        <v>41665</v>
      </c>
      <c r="B2315" s="20">
        <v>22</v>
      </c>
      <c r="C2315" s="20" t="s">
        <v>563</v>
      </c>
      <c r="D2315" s="21" t="s">
        <v>170</v>
      </c>
      <c r="E2315" s="22">
        <v>5559.5</v>
      </c>
      <c r="F2315" s="11">
        <v>41667</v>
      </c>
      <c r="G2315" s="22">
        <v>5559.5</v>
      </c>
      <c r="H2315" s="24">
        <f t="shared" si="101"/>
        <v>0</v>
      </c>
      <c r="I2315" s="9"/>
    </row>
    <row r="2316" spans="1:9" x14ac:dyDescent="0.25">
      <c r="A2316" s="19">
        <v>41666</v>
      </c>
      <c r="B2316" s="20">
        <v>101</v>
      </c>
      <c r="C2316" s="20" t="s">
        <v>563</v>
      </c>
      <c r="D2316" s="21" t="s">
        <v>170</v>
      </c>
      <c r="E2316" s="22">
        <v>5794</v>
      </c>
      <c r="F2316" s="11">
        <v>41667</v>
      </c>
      <c r="G2316" s="22">
        <v>5794</v>
      </c>
      <c r="H2316" s="24">
        <f t="shared" si="101"/>
        <v>0</v>
      </c>
      <c r="I2316" s="9"/>
    </row>
    <row r="2317" spans="1:9" x14ac:dyDescent="0.25">
      <c r="A2317" s="19">
        <v>41667</v>
      </c>
      <c r="B2317" s="20">
        <v>179</v>
      </c>
      <c r="C2317" s="20" t="s">
        <v>563</v>
      </c>
      <c r="D2317" s="21" t="s">
        <v>170</v>
      </c>
      <c r="E2317" s="22">
        <v>7765</v>
      </c>
      <c r="F2317" s="16">
        <v>41682</v>
      </c>
      <c r="G2317" s="28">
        <v>7765</v>
      </c>
      <c r="H2317" s="24">
        <f t="shared" si="101"/>
        <v>0</v>
      </c>
      <c r="I2317" s="9"/>
    </row>
    <row r="2318" spans="1:9" x14ac:dyDescent="0.25">
      <c r="A2318" s="7">
        <v>41641</v>
      </c>
      <c r="B2318" s="8">
        <v>168</v>
      </c>
      <c r="C2318" s="8" t="s">
        <v>0</v>
      </c>
      <c r="D2318" s="9" t="s">
        <v>43</v>
      </c>
      <c r="E2318" s="10">
        <v>5557.5</v>
      </c>
      <c r="F2318" s="11">
        <v>41641</v>
      </c>
      <c r="G2318" s="12">
        <v>5557.5</v>
      </c>
      <c r="H2318" s="5">
        <f t="shared" si="101"/>
        <v>0</v>
      </c>
      <c r="I2318" s="9"/>
    </row>
    <row r="2319" spans="1:9" x14ac:dyDescent="0.25">
      <c r="A2319" s="19">
        <v>41646</v>
      </c>
      <c r="B2319" s="20">
        <v>548</v>
      </c>
      <c r="C2319" s="20" t="s">
        <v>0</v>
      </c>
      <c r="D2319" s="21" t="s">
        <v>43</v>
      </c>
      <c r="E2319" s="22">
        <v>17188.5</v>
      </c>
      <c r="F2319" s="23">
        <v>41659</v>
      </c>
      <c r="G2319" s="22">
        <v>17188.5</v>
      </c>
      <c r="H2319" s="24">
        <f t="shared" si="101"/>
        <v>0</v>
      </c>
      <c r="I2319" s="21"/>
    </row>
    <row r="2320" spans="1:9" x14ac:dyDescent="0.25">
      <c r="A2320" s="19">
        <v>41647</v>
      </c>
      <c r="B2320" s="20">
        <v>641</v>
      </c>
      <c r="C2320" s="20" t="s">
        <v>0</v>
      </c>
      <c r="D2320" s="21" t="s">
        <v>43</v>
      </c>
      <c r="E2320" s="22">
        <v>1576</v>
      </c>
      <c r="F2320" s="23">
        <v>41659</v>
      </c>
      <c r="G2320" s="22">
        <v>1576</v>
      </c>
      <c r="H2320" s="24">
        <f t="shared" si="101"/>
        <v>0</v>
      </c>
      <c r="I2320" s="21" t="s">
        <v>57</v>
      </c>
    </row>
    <row r="2321" spans="1:9" x14ac:dyDescent="0.25">
      <c r="A2321" s="19">
        <v>41647</v>
      </c>
      <c r="B2321" s="20">
        <v>643</v>
      </c>
      <c r="C2321" s="20" t="s">
        <v>0</v>
      </c>
      <c r="D2321" s="21" t="s">
        <v>43</v>
      </c>
      <c r="E2321" s="22">
        <v>8214</v>
      </c>
      <c r="F2321" s="23">
        <v>41659</v>
      </c>
      <c r="G2321" s="22">
        <v>8214</v>
      </c>
      <c r="H2321" s="24">
        <f t="shared" si="101"/>
        <v>0</v>
      </c>
      <c r="I2321" s="21"/>
    </row>
    <row r="2322" spans="1:9" x14ac:dyDescent="0.25">
      <c r="A2322" s="19">
        <v>41648</v>
      </c>
      <c r="B2322" s="20">
        <v>700</v>
      </c>
      <c r="C2322" s="20" t="s">
        <v>0</v>
      </c>
      <c r="D2322" s="21" t="s">
        <v>43</v>
      </c>
      <c r="E2322" s="22">
        <v>4742</v>
      </c>
      <c r="F2322" s="23">
        <v>41648</v>
      </c>
      <c r="G2322" s="22">
        <v>4742</v>
      </c>
      <c r="H2322" s="24">
        <f t="shared" si="101"/>
        <v>0</v>
      </c>
      <c r="I2322" s="21"/>
    </row>
    <row r="2323" spans="1:9" x14ac:dyDescent="0.25">
      <c r="A2323" s="19">
        <v>41649</v>
      </c>
      <c r="B2323" s="20">
        <v>752</v>
      </c>
      <c r="C2323" s="20" t="s">
        <v>0</v>
      </c>
      <c r="D2323" s="21" t="s">
        <v>43</v>
      </c>
      <c r="E2323" s="22">
        <v>3326</v>
      </c>
      <c r="F2323" s="23">
        <v>41659</v>
      </c>
      <c r="G2323" s="22">
        <v>3326</v>
      </c>
      <c r="H2323" s="24">
        <f t="shared" si="101"/>
        <v>0</v>
      </c>
      <c r="I2323" s="21" t="s">
        <v>14</v>
      </c>
    </row>
    <row r="2324" spans="1:9" x14ac:dyDescent="0.25">
      <c r="A2324" s="19">
        <v>41651</v>
      </c>
      <c r="B2324" s="20">
        <v>941</v>
      </c>
      <c r="C2324" s="20" t="s">
        <v>0</v>
      </c>
      <c r="D2324" s="21" t="s">
        <v>43</v>
      </c>
      <c r="E2324" s="22">
        <v>11058</v>
      </c>
      <c r="F2324" s="11">
        <v>41659</v>
      </c>
      <c r="G2324" s="22">
        <v>11058</v>
      </c>
      <c r="H2324" s="24">
        <f t="shared" si="101"/>
        <v>0</v>
      </c>
      <c r="I2324" s="9"/>
    </row>
    <row r="2325" spans="1:9" x14ac:dyDescent="0.25">
      <c r="A2325" s="19">
        <v>41652</v>
      </c>
      <c r="B2325" s="20">
        <v>994</v>
      </c>
      <c r="C2325" s="20" t="s">
        <v>0</v>
      </c>
      <c r="D2325" s="21" t="s">
        <v>43</v>
      </c>
      <c r="E2325" s="22">
        <v>7143</v>
      </c>
      <c r="F2325" s="23">
        <v>41659</v>
      </c>
      <c r="G2325" s="22">
        <v>7143</v>
      </c>
      <c r="H2325" s="24">
        <f t="shared" si="101"/>
        <v>0</v>
      </c>
      <c r="I2325" s="21"/>
    </row>
    <row r="2326" spans="1:9" x14ac:dyDescent="0.25">
      <c r="A2326" s="19">
        <v>41652</v>
      </c>
      <c r="B2326" s="20">
        <v>9</v>
      </c>
      <c r="C2326" s="20" t="s">
        <v>365</v>
      </c>
      <c r="D2326" s="21" t="s">
        <v>43</v>
      </c>
      <c r="E2326" s="22">
        <v>5437.5</v>
      </c>
      <c r="F2326" s="23">
        <v>41659</v>
      </c>
      <c r="G2326" s="22">
        <v>5437.5</v>
      </c>
      <c r="H2326" s="24">
        <f t="shared" si="101"/>
        <v>0</v>
      </c>
      <c r="I2326" s="21" t="s">
        <v>14</v>
      </c>
    </row>
    <row r="2327" spans="1:9" x14ac:dyDescent="0.25">
      <c r="A2327" s="19">
        <v>41653</v>
      </c>
      <c r="B2327" s="20">
        <v>91</v>
      </c>
      <c r="C2327" s="20" t="s">
        <v>365</v>
      </c>
      <c r="D2327" s="21" t="s">
        <v>43</v>
      </c>
      <c r="E2327" s="22">
        <v>7133.5</v>
      </c>
      <c r="F2327" s="23">
        <v>41659</v>
      </c>
      <c r="G2327" s="22">
        <v>7133.5</v>
      </c>
      <c r="H2327" s="24">
        <f t="shared" si="101"/>
        <v>0</v>
      </c>
      <c r="I2327" s="21"/>
    </row>
    <row r="2328" spans="1:9" x14ac:dyDescent="0.25">
      <c r="A2328" s="19">
        <v>41654</v>
      </c>
      <c r="B2328" s="20">
        <v>141</v>
      </c>
      <c r="C2328" s="20" t="s">
        <v>365</v>
      </c>
      <c r="D2328" s="21" t="s">
        <v>43</v>
      </c>
      <c r="E2328" s="22">
        <v>8473.56</v>
      </c>
      <c r="F2328" s="11">
        <v>41667</v>
      </c>
      <c r="G2328" s="22">
        <v>8473.56</v>
      </c>
      <c r="H2328" s="24">
        <f t="shared" si="101"/>
        <v>0</v>
      </c>
      <c r="I2328" s="9"/>
    </row>
    <row r="2329" spans="1:9" x14ac:dyDescent="0.25">
      <c r="A2329" s="19">
        <v>41654</v>
      </c>
      <c r="B2329" s="20">
        <v>153</v>
      </c>
      <c r="C2329" s="20" t="s">
        <v>365</v>
      </c>
      <c r="D2329" s="21" t="s">
        <v>43</v>
      </c>
      <c r="E2329" s="22">
        <v>1285.5</v>
      </c>
      <c r="F2329" s="11">
        <v>41682</v>
      </c>
      <c r="G2329" s="22">
        <v>1285.5</v>
      </c>
      <c r="H2329" s="24">
        <f t="shared" si="101"/>
        <v>0</v>
      </c>
      <c r="I2329" s="9" t="s">
        <v>14</v>
      </c>
    </row>
    <row r="2330" spans="1:9" x14ac:dyDescent="0.25">
      <c r="A2330" s="19">
        <v>41655</v>
      </c>
      <c r="B2330" s="20">
        <v>207</v>
      </c>
      <c r="C2330" s="20" t="s">
        <v>365</v>
      </c>
      <c r="D2330" s="21" t="s">
        <v>43</v>
      </c>
      <c r="E2330" s="22">
        <v>5378.5</v>
      </c>
      <c r="F2330" s="11">
        <v>41655</v>
      </c>
      <c r="G2330" s="22">
        <v>5378.5</v>
      </c>
      <c r="H2330" s="24">
        <f t="shared" si="101"/>
        <v>0</v>
      </c>
      <c r="I2330" s="9"/>
    </row>
    <row r="2331" spans="1:9" x14ac:dyDescent="0.25">
      <c r="A2331" s="19">
        <v>41655</v>
      </c>
      <c r="B2331" s="20">
        <v>210</v>
      </c>
      <c r="C2331" s="20" t="s">
        <v>365</v>
      </c>
      <c r="D2331" s="21" t="s">
        <v>43</v>
      </c>
      <c r="E2331" s="22">
        <v>5271</v>
      </c>
      <c r="F2331" s="11">
        <v>41655</v>
      </c>
      <c r="G2331" s="22">
        <v>5271</v>
      </c>
      <c r="H2331" s="24">
        <f t="shared" si="101"/>
        <v>0</v>
      </c>
      <c r="I2331" s="9"/>
    </row>
    <row r="2332" spans="1:9" x14ac:dyDescent="0.25">
      <c r="A2332" s="19">
        <v>41662</v>
      </c>
      <c r="B2332" s="20">
        <v>758</v>
      </c>
      <c r="C2332" s="20" t="s">
        <v>365</v>
      </c>
      <c r="D2332" s="21" t="s">
        <v>43</v>
      </c>
      <c r="E2332" s="22">
        <v>5808</v>
      </c>
      <c r="F2332" s="37">
        <v>41662</v>
      </c>
      <c r="G2332" s="22">
        <v>5808</v>
      </c>
      <c r="H2332" s="24">
        <f t="shared" si="101"/>
        <v>0</v>
      </c>
      <c r="I2332" s="35"/>
    </row>
    <row r="2333" spans="1:9" x14ac:dyDescent="0.25">
      <c r="A2333" s="19">
        <v>41662</v>
      </c>
      <c r="B2333" s="20">
        <v>771</v>
      </c>
      <c r="C2333" s="20" t="s">
        <v>365</v>
      </c>
      <c r="D2333" s="21" t="s">
        <v>43</v>
      </c>
      <c r="E2333" s="22">
        <v>5870</v>
      </c>
      <c r="F2333" s="37">
        <v>41667</v>
      </c>
      <c r="G2333" s="22">
        <v>5870</v>
      </c>
      <c r="H2333" s="24">
        <f t="shared" si="101"/>
        <v>0</v>
      </c>
      <c r="I2333" s="35"/>
    </row>
    <row r="2334" spans="1:9" x14ac:dyDescent="0.25">
      <c r="A2334" s="19">
        <v>41665</v>
      </c>
      <c r="B2334" s="20">
        <v>39</v>
      </c>
      <c r="C2334" s="20" t="s">
        <v>563</v>
      </c>
      <c r="D2334" s="21" t="s">
        <v>43</v>
      </c>
      <c r="E2334" s="22">
        <v>8449</v>
      </c>
      <c r="F2334" s="11">
        <v>41667</v>
      </c>
      <c r="G2334" s="22">
        <v>8449</v>
      </c>
      <c r="H2334" s="24">
        <f t="shared" si="101"/>
        <v>0</v>
      </c>
      <c r="I2334" s="9" t="s">
        <v>14</v>
      </c>
    </row>
    <row r="2335" spans="1:9" x14ac:dyDescent="0.25">
      <c r="A2335" s="19">
        <v>41669</v>
      </c>
      <c r="B2335" s="20">
        <v>289</v>
      </c>
      <c r="C2335" s="20" t="s">
        <v>563</v>
      </c>
      <c r="D2335" s="21" t="s">
        <v>43</v>
      </c>
      <c r="E2335" s="22">
        <v>5485</v>
      </c>
      <c r="F2335" s="11">
        <v>41669</v>
      </c>
      <c r="G2335" s="22">
        <v>5485</v>
      </c>
      <c r="H2335" s="24">
        <f t="shared" si="101"/>
        <v>0</v>
      </c>
      <c r="I2335" s="9"/>
    </row>
    <row r="2336" spans="1:9" x14ac:dyDescent="0.25">
      <c r="A2336" s="19">
        <v>41669</v>
      </c>
      <c r="B2336" s="20">
        <v>291</v>
      </c>
      <c r="C2336" s="20" t="s">
        <v>563</v>
      </c>
      <c r="D2336" s="21" t="s">
        <v>43</v>
      </c>
      <c r="E2336" s="22">
        <v>5522</v>
      </c>
      <c r="F2336" s="11">
        <v>41669</v>
      </c>
      <c r="G2336" s="22">
        <v>5522</v>
      </c>
      <c r="H2336" s="24">
        <f t="shared" si="101"/>
        <v>0</v>
      </c>
      <c r="I2336" s="9"/>
    </row>
    <row r="2337" spans="1:9" x14ac:dyDescent="0.25">
      <c r="A2337" s="19">
        <v>41658</v>
      </c>
      <c r="B2337" s="20">
        <v>472</v>
      </c>
      <c r="C2337" s="20" t="s">
        <v>365</v>
      </c>
      <c r="D2337" s="21" t="s">
        <v>465</v>
      </c>
      <c r="E2337" s="22">
        <v>6407.5</v>
      </c>
      <c r="F2337" s="11">
        <v>41658</v>
      </c>
      <c r="G2337" s="22">
        <v>6407.5</v>
      </c>
      <c r="H2337" s="24">
        <f t="shared" si="101"/>
        <v>0</v>
      </c>
      <c r="I2337" s="9"/>
    </row>
    <row r="2338" spans="1:9" x14ac:dyDescent="0.25">
      <c r="A2338" s="19">
        <v>41659</v>
      </c>
      <c r="B2338" s="20">
        <v>511</v>
      </c>
      <c r="C2338" s="20" t="s">
        <v>365</v>
      </c>
      <c r="D2338" s="21" t="s">
        <v>465</v>
      </c>
      <c r="E2338" s="22">
        <v>2236</v>
      </c>
      <c r="F2338" s="11">
        <v>41659</v>
      </c>
      <c r="G2338" s="22">
        <v>2236</v>
      </c>
      <c r="H2338" s="24">
        <f t="shared" si="101"/>
        <v>0</v>
      </c>
      <c r="I2338" s="9"/>
    </row>
    <row r="2339" spans="1:9" x14ac:dyDescent="0.25">
      <c r="A2339" s="19">
        <v>41662</v>
      </c>
      <c r="B2339" s="20">
        <v>759</v>
      </c>
      <c r="C2339" s="20" t="s">
        <v>365</v>
      </c>
      <c r="D2339" s="21" t="s">
        <v>517</v>
      </c>
      <c r="E2339" s="22">
        <v>4462</v>
      </c>
      <c r="F2339" s="37">
        <v>41662</v>
      </c>
      <c r="G2339" s="22">
        <v>4462</v>
      </c>
      <c r="H2339" s="24">
        <f t="shared" si="101"/>
        <v>0</v>
      </c>
      <c r="I2339" s="35"/>
    </row>
    <row r="2340" spans="1:9" ht="15.75" x14ac:dyDescent="0.25">
      <c r="A2340" s="19"/>
      <c r="B2340" s="20"/>
      <c r="C2340" s="20"/>
      <c r="D2340" s="21"/>
      <c r="E2340" s="22"/>
      <c r="F2340" s="107" t="s">
        <v>645</v>
      </c>
      <c r="G2340" s="104">
        <f>SUM(G2310:G2339)</f>
        <v>191592.06</v>
      </c>
      <c r="H2340" s="24"/>
      <c r="I2340" s="35"/>
    </row>
    <row r="2341" spans="1:9" x14ac:dyDescent="0.25">
      <c r="A2341" s="19"/>
      <c r="B2341" s="20"/>
      <c r="C2341" s="20"/>
      <c r="D2341" s="21"/>
      <c r="E2341" s="22"/>
      <c r="F2341" s="37"/>
      <c r="G2341" s="22"/>
      <c r="H2341" s="24"/>
      <c r="I2341" s="35"/>
    </row>
    <row r="2342" spans="1:9" x14ac:dyDescent="0.25">
      <c r="A2342" s="19">
        <v>41662</v>
      </c>
      <c r="B2342" s="20">
        <v>751</v>
      </c>
      <c r="C2342" s="20" t="s">
        <v>365</v>
      </c>
      <c r="D2342" s="21" t="s">
        <v>162</v>
      </c>
      <c r="E2342" s="22">
        <v>22895</v>
      </c>
      <c r="F2342" s="27" t="s">
        <v>516</v>
      </c>
      <c r="G2342" s="28">
        <f>15127+7768</f>
        <v>22895</v>
      </c>
      <c r="H2342" s="24">
        <f t="shared" ref="H2342:H2354" si="102">E2342-G2342</f>
        <v>0</v>
      </c>
      <c r="I2342" s="35" t="s">
        <v>196</v>
      </c>
    </row>
    <row r="2343" spans="1:9" x14ac:dyDescent="0.25">
      <c r="A2343" s="19">
        <v>41668</v>
      </c>
      <c r="B2343" s="20">
        <v>253</v>
      </c>
      <c r="C2343" s="20" t="s">
        <v>563</v>
      </c>
      <c r="D2343" s="21" t="s">
        <v>162</v>
      </c>
      <c r="E2343" s="22">
        <v>22024</v>
      </c>
      <c r="F2343" s="60" t="s">
        <v>607</v>
      </c>
      <c r="G2343" s="28">
        <f>9843.5+12180.5</f>
        <v>22024</v>
      </c>
      <c r="H2343" s="24">
        <f t="shared" si="102"/>
        <v>0</v>
      </c>
      <c r="I2343" s="9" t="s">
        <v>57</v>
      </c>
    </row>
    <row r="2344" spans="1:9" x14ac:dyDescent="0.25">
      <c r="A2344" s="19">
        <v>41649</v>
      </c>
      <c r="B2344" s="20">
        <v>739</v>
      </c>
      <c r="C2344" s="20" t="s">
        <v>0</v>
      </c>
      <c r="D2344" s="21" t="s">
        <v>162</v>
      </c>
      <c r="E2344" s="22">
        <v>22476</v>
      </c>
      <c r="F2344" s="23">
        <v>41649</v>
      </c>
      <c r="G2344" s="22">
        <v>22476</v>
      </c>
      <c r="H2344" s="24">
        <f t="shared" si="102"/>
        <v>0</v>
      </c>
      <c r="I2344" s="21" t="s">
        <v>23</v>
      </c>
    </row>
    <row r="2345" spans="1:9" x14ac:dyDescent="0.25">
      <c r="A2345" s="19">
        <v>41649</v>
      </c>
      <c r="B2345" s="20">
        <v>779</v>
      </c>
      <c r="C2345" s="20" t="s">
        <v>0</v>
      </c>
      <c r="D2345" s="21" t="s">
        <v>162</v>
      </c>
      <c r="E2345" s="22">
        <v>26785</v>
      </c>
      <c r="F2345" s="32" t="s">
        <v>311</v>
      </c>
      <c r="G2345" s="22">
        <f>5068+21717</f>
        <v>26785</v>
      </c>
      <c r="H2345" s="24">
        <f t="shared" si="102"/>
        <v>0</v>
      </c>
      <c r="I2345" s="21" t="s">
        <v>196</v>
      </c>
    </row>
    <row r="2346" spans="1:9" x14ac:dyDescent="0.25">
      <c r="A2346" s="19">
        <v>41643</v>
      </c>
      <c r="B2346" s="20">
        <v>343</v>
      </c>
      <c r="C2346" s="20" t="s">
        <v>0</v>
      </c>
      <c r="D2346" s="21" t="s">
        <v>162</v>
      </c>
      <c r="E2346" s="22">
        <v>23932</v>
      </c>
      <c r="F2346" s="23">
        <v>41643</v>
      </c>
      <c r="G2346" s="22">
        <v>23932</v>
      </c>
      <c r="H2346" s="24">
        <f t="shared" si="102"/>
        <v>0</v>
      </c>
      <c r="I2346" s="21" t="s">
        <v>30</v>
      </c>
    </row>
    <row r="2347" spans="1:9" x14ac:dyDescent="0.25">
      <c r="A2347" s="19">
        <v>41646</v>
      </c>
      <c r="B2347" s="20">
        <v>533</v>
      </c>
      <c r="C2347" s="20" t="s">
        <v>0</v>
      </c>
      <c r="D2347" s="21" t="s">
        <v>162</v>
      </c>
      <c r="E2347" s="22">
        <v>26314.5</v>
      </c>
      <c r="F2347" s="32" t="s">
        <v>225</v>
      </c>
      <c r="G2347" s="22">
        <v>26314.5</v>
      </c>
      <c r="H2347" s="24">
        <f t="shared" si="102"/>
        <v>0</v>
      </c>
      <c r="I2347" s="21" t="s">
        <v>57</v>
      </c>
    </row>
    <row r="2348" spans="1:9" x14ac:dyDescent="0.25">
      <c r="A2348" s="19">
        <v>41648</v>
      </c>
      <c r="B2348" s="20">
        <v>681</v>
      </c>
      <c r="C2348" s="20" t="s">
        <v>0</v>
      </c>
      <c r="D2348" s="21" t="s">
        <v>162</v>
      </c>
      <c r="E2348" s="22">
        <v>22450.5</v>
      </c>
      <c r="F2348" s="23">
        <v>41648</v>
      </c>
      <c r="G2348" s="22">
        <v>22450.5</v>
      </c>
      <c r="H2348" s="24">
        <f t="shared" si="102"/>
        <v>0</v>
      </c>
      <c r="I2348" s="21" t="s">
        <v>23</v>
      </c>
    </row>
    <row r="2349" spans="1:9" x14ac:dyDescent="0.25">
      <c r="A2349" s="19">
        <v>41650</v>
      </c>
      <c r="B2349" s="20">
        <v>863</v>
      </c>
      <c r="C2349" s="20" t="s">
        <v>0</v>
      </c>
      <c r="D2349" s="21" t="s">
        <v>162</v>
      </c>
      <c r="E2349" s="22">
        <v>23403.24</v>
      </c>
      <c r="F2349" s="55">
        <v>41650</v>
      </c>
      <c r="G2349" s="22">
        <v>23403.24</v>
      </c>
      <c r="H2349" s="24">
        <f t="shared" si="102"/>
        <v>0</v>
      </c>
      <c r="I2349" s="9" t="s">
        <v>196</v>
      </c>
    </row>
    <row r="2350" spans="1:9" x14ac:dyDescent="0.25">
      <c r="A2350" s="19">
        <v>41654</v>
      </c>
      <c r="B2350" s="20">
        <v>114</v>
      </c>
      <c r="C2350" s="20" t="s">
        <v>365</v>
      </c>
      <c r="D2350" s="21" t="s">
        <v>162</v>
      </c>
      <c r="E2350" s="22">
        <v>24533.5</v>
      </c>
      <c r="F2350" s="15" t="s">
        <v>397</v>
      </c>
      <c r="G2350" s="22">
        <f>5443+19090.5</f>
        <v>24533.5</v>
      </c>
      <c r="H2350" s="24">
        <f t="shared" si="102"/>
        <v>0</v>
      </c>
      <c r="I2350" s="9" t="s">
        <v>57</v>
      </c>
    </row>
    <row r="2351" spans="1:9" x14ac:dyDescent="0.25">
      <c r="A2351" s="19">
        <v>41655</v>
      </c>
      <c r="B2351" s="20">
        <v>187</v>
      </c>
      <c r="C2351" s="20" t="s">
        <v>365</v>
      </c>
      <c r="D2351" s="21" t="s">
        <v>162</v>
      </c>
      <c r="E2351" s="22">
        <v>22857.5</v>
      </c>
      <c r="F2351" s="15" t="s">
        <v>409</v>
      </c>
      <c r="G2351" s="22">
        <f>7410+15447.5</f>
        <v>22857.5</v>
      </c>
      <c r="H2351" s="24">
        <f t="shared" si="102"/>
        <v>0</v>
      </c>
      <c r="I2351" s="9" t="s">
        <v>57</v>
      </c>
    </row>
    <row r="2352" spans="1:9" x14ac:dyDescent="0.25">
      <c r="A2352" s="19">
        <v>41659</v>
      </c>
      <c r="B2352" s="20">
        <v>570</v>
      </c>
      <c r="C2352" s="20" t="s">
        <v>365</v>
      </c>
      <c r="D2352" s="21" t="s">
        <v>162</v>
      </c>
      <c r="E2352" s="22">
        <v>25646.5</v>
      </c>
      <c r="F2352" s="15" t="s">
        <v>486</v>
      </c>
      <c r="G2352" s="22">
        <f>9090+16556.5</f>
        <v>25646.5</v>
      </c>
      <c r="H2352" s="24">
        <f t="shared" si="102"/>
        <v>0</v>
      </c>
      <c r="I2352" s="9" t="s">
        <v>57</v>
      </c>
    </row>
    <row r="2353" spans="1:9" x14ac:dyDescent="0.25">
      <c r="A2353" s="19">
        <v>41669</v>
      </c>
      <c r="B2353" s="20">
        <v>329</v>
      </c>
      <c r="C2353" s="20" t="s">
        <v>563</v>
      </c>
      <c r="D2353" s="21" t="s">
        <v>162</v>
      </c>
      <c r="E2353" s="22">
        <v>25752.5</v>
      </c>
      <c r="F2353" s="60" t="s">
        <v>618</v>
      </c>
      <c r="G2353" s="22">
        <f>10879.5+14873</f>
        <v>25752.5</v>
      </c>
      <c r="H2353" s="24">
        <f t="shared" si="102"/>
        <v>0</v>
      </c>
      <c r="I2353" s="9" t="s">
        <v>57</v>
      </c>
    </row>
    <row r="2354" spans="1:9" x14ac:dyDescent="0.25">
      <c r="A2354" s="19">
        <v>41670</v>
      </c>
      <c r="B2354" s="20">
        <v>421</v>
      </c>
      <c r="C2354" s="20" t="s">
        <v>563</v>
      </c>
      <c r="D2354" s="21" t="s">
        <v>162</v>
      </c>
      <c r="E2354" s="22">
        <v>26703</v>
      </c>
      <c r="F2354" s="16">
        <v>41680</v>
      </c>
      <c r="G2354" s="28">
        <v>26703</v>
      </c>
      <c r="H2354" s="24">
        <f t="shared" si="102"/>
        <v>0</v>
      </c>
      <c r="I2354" s="9"/>
    </row>
    <row r="2355" spans="1:9" ht="15.75" x14ac:dyDescent="0.25">
      <c r="A2355" s="19"/>
      <c r="B2355" s="20"/>
      <c r="C2355" s="20"/>
      <c r="D2355" s="21"/>
      <c r="E2355" s="22"/>
      <c r="F2355" s="103" t="s">
        <v>645</v>
      </c>
      <c r="G2355" s="104">
        <f>SUM(G2342:G2354)</f>
        <v>315773.24</v>
      </c>
      <c r="H2355" s="24"/>
      <c r="I2355" s="9"/>
    </row>
    <row r="2356" spans="1:9" x14ac:dyDescent="0.25">
      <c r="A2356" s="19"/>
      <c r="B2356" s="20"/>
      <c r="C2356" s="20"/>
      <c r="D2356" s="21"/>
      <c r="E2356" s="22"/>
      <c r="F2356" s="16"/>
      <c r="G2356" s="28"/>
      <c r="H2356" s="24"/>
      <c r="I2356" s="9"/>
    </row>
    <row r="2357" spans="1:9" x14ac:dyDescent="0.25">
      <c r="A2357" s="19">
        <v>41643</v>
      </c>
      <c r="B2357" s="20">
        <v>338</v>
      </c>
      <c r="C2357" s="20" t="s">
        <v>0</v>
      </c>
      <c r="D2357" s="21" t="s">
        <v>160</v>
      </c>
      <c r="E2357" s="22">
        <v>3537.7</v>
      </c>
      <c r="F2357" s="23">
        <v>41654</v>
      </c>
      <c r="G2357" s="22">
        <v>3537.7</v>
      </c>
      <c r="H2357" s="24">
        <f>E2357-G2357</f>
        <v>0</v>
      </c>
      <c r="I2357" s="21" t="s">
        <v>146</v>
      </c>
    </row>
    <row r="2358" spans="1:9" x14ac:dyDescent="0.25">
      <c r="A2358" s="19">
        <v>41652</v>
      </c>
      <c r="B2358" s="20">
        <v>43</v>
      </c>
      <c r="C2358" s="20" t="s">
        <v>365</v>
      </c>
      <c r="D2358" s="21" t="s">
        <v>160</v>
      </c>
      <c r="E2358" s="22">
        <v>840</v>
      </c>
      <c r="F2358" s="23">
        <v>41654</v>
      </c>
      <c r="G2358" s="22">
        <v>840</v>
      </c>
      <c r="H2358" s="24">
        <f>E2358-G2358</f>
        <v>0</v>
      </c>
      <c r="I2358" s="21" t="s">
        <v>146</v>
      </c>
    </row>
    <row r="2359" spans="1:9" x14ac:dyDescent="0.25">
      <c r="A2359" s="19">
        <v>41659</v>
      </c>
      <c r="B2359" s="20">
        <v>569</v>
      </c>
      <c r="C2359" s="20" t="s">
        <v>365</v>
      </c>
      <c r="D2359" s="21" t="s">
        <v>160</v>
      </c>
      <c r="E2359" s="22">
        <v>4329</v>
      </c>
      <c r="F2359" s="11">
        <v>41661</v>
      </c>
      <c r="G2359" s="22">
        <v>4329</v>
      </c>
      <c r="H2359" s="24">
        <f>E2359-G2359</f>
        <v>0</v>
      </c>
      <c r="I2359" s="9"/>
    </row>
    <row r="2360" spans="1:9" x14ac:dyDescent="0.25">
      <c r="A2360" s="19"/>
      <c r="B2360" s="20"/>
      <c r="C2360" s="20"/>
      <c r="D2360" s="21"/>
      <c r="E2360" s="22"/>
      <c r="F2360" s="11"/>
      <c r="G2360" s="22"/>
      <c r="H2360" s="24"/>
      <c r="I2360" s="9"/>
    </row>
    <row r="2361" spans="1:9" x14ac:dyDescent="0.25">
      <c r="A2361" s="7">
        <v>41641</v>
      </c>
      <c r="B2361" s="8">
        <v>208</v>
      </c>
      <c r="C2361" s="8" t="s">
        <v>0</v>
      </c>
      <c r="D2361" s="9" t="s">
        <v>74</v>
      </c>
      <c r="E2361" s="10">
        <v>1720</v>
      </c>
      <c r="F2361" s="11">
        <v>41641</v>
      </c>
      <c r="G2361" s="12">
        <v>1720</v>
      </c>
      <c r="H2361" s="5">
        <f t="shared" ref="H2361:H2385" si="103">E2361-G2361</f>
        <v>0</v>
      </c>
      <c r="I2361" s="9" t="s">
        <v>7</v>
      </c>
    </row>
    <row r="2362" spans="1:9" x14ac:dyDescent="0.25">
      <c r="A2362" s="19">
        <v>41654</v>
      </c>
      <c r="B2362" s="20">
        <v>156</v>
      </c>
      <c r="C2362" s="20" t="s">
        <v>365</v>
      </c>
      <c r="D2362" s="21" t="s">
        <v>74</v>
      </c>
      <c r="E2362" s="22">
        <v>2523.5</v>
      </c>
      <c r="F2362" s="11">
        <v>41654</v>
      </c>
      <c r="G2362" s="22">
        <v>2523.5</v>
      </c>
      <c r="H2362" s="24">
        <f t="shared" si="103"/>
        <v>0</v>
      </c>
      <c r="I2362" s="9" t="s">
        <v>14</v>
      </c>
    </row>
    <row r="2363" spans="1:9" x14ac:dyDescent="0.25">
      <c r="A2363" s="19">
        <v>41655</v>
      </c>
      <c r="B2363" s="20">
        <v>237</v>
      </c>
      <c r="C2363" s="20" t="s">
        <v>365</v>
      </c>
      <c r="D2363" s="21" t="s">
        <v>74</v>
      </c>
      <c r="E2363" s="22">
        <v>2767</v>
      </c>
      <c r="F2363" s="11">
        <v>41655</v>
      </c>
      <c r="G2363" s="22">
        <v>2767</v>
      </c>
      <c r="H2363" s="24">
        <f t="shared" si="103"/>
        <v>0</v>
      </c>
      <c r="I2363" s="9" t="s">
        <v>14</v>
      </c>
    </row>
    <row r="2364" spans="1:9" x14ac:dyDescent="0.25">
      <c r="A2364" s="19">
        <v>41656</v>
      </c>
      <c r="B2364" s="20">
        <v>320</v>
      </c>
      <c r="C2364" s="20" t="s">
        <v>365</v>
      </c>
      <c r="D2364" s="21" t="s">
        <v>74</v>
      </c>
      <c r="E2364" s="22">
        <v>2598</v>
      </c>
      <c r="F2364" s="11">
        <v>41656</v>
      </c>
      <c r="G2364" s="22">
        <v>2598</v>
      </c>
      <c r="H2364" s="24">
        <f t="shared" si="103"/>
        <v>0</v>
      </c>
      <c r="I2364" s="9" t="s">
        <v>14</v>
      </c>
    </row>
    <row r="2365" spans="1:9" x14ac:dyDescent="0.25">
      <c r="A2365" s="19">
        <v>41657</v>
      </c>
      <c r="B2365" s="20">
        <v>417</v>
      </c>
      <c r="C2365" s="20" t="s">
        <v>365</v>
      </c>
      <c r="D2365" s="21" t="s">
        <v>74</v>
      </c>
      <c r="E2365" s="22">
        <v>4081</v>
      </c>
      <c r="F2365" s="11">
        <v>41659</v>
      </c>
      <c r="G2365" s="22">
        <v>4081</v>
      </c>
      <c r="H2365" s="24">
        <f t="shared" si="103"/>
        <v>0</v>
      </c>
      <c r="I2365" s="9" t="s">
        <v>14</v>
      </c>
    </row>
    <row r="2366" spans="1:9" x14ac:dyDescent="0.25">
      <c r="A2366" s="19">
        <v>41658</v>
      </c>
      <c r="B2366" s="20">
        <v>469</v>
      </c>
      <c r="C2366" s="20" t="s">
        <v>365</v>
      </c>
      <c r="D2366" s="21" t="s">
        <v>74</v>
      </c>
      <c r="E2366" s="22">
        <v>2925.2</v>
      </c>
      <c r="F2366" s="11">
        <v>41660</v>
      </c>
      <c r="G2366" s="22">
        <v>2925.2</v>
      </c>
      <c r="H2366" s="24">
        <f t="shared" si="103"/>
        <v>0</v>
      </c>
      <c r="I2366" s="9" t="s">
        <v>14</v>
      </c>
    </row>
    <row r="2367" spans="1:9" x14ac:dyDescent="0.25">
      <c r="A2367" s="19">
        <v>41659</v>
      </c>
      <c r="B2367" s="20">
        <v>503</v>
      </c>
      <c r="C2367" s="20" t="s">
        <v>365</v>
      </c>
      <c r="D2367" s="21" t="s">
        <v>74</v>
      </c>
      <c r="E2367" s="22">
        <v>6493.2</v>
      </c>
      <c r="F2367" s="11">
        <v>41660</v>
      </c>
      <c r="G2367" s="22">
        <v>6493.2</v>
      </c>
      <c r="H2367" s="24">
        <f t="shared" si="103"/>
        <v>0</v>
      </c>
      <c r="I2367" s="9"/>
    </row>
    <row r="2368" spans="1:9" x14ac:dyDescent="0.25">
      <c r="A2368" s="19">
        <v>41661</v>
      </c>
      <c r="B2368" s="20">
        <v>667</v>
      </c>
      <c r="C2368" s="20" t="s">
        <v>365</v>
      </c>
      <c r="D2368" s="21" t="s">
        <v>74</v>
      </c>
      <c r="E2368" s="22">
        <v>5588</v>
      </c>
      <c r="F2368" s="23">
        <v>41661</v>
      </c>
      <c r="G2368" s="22">
        <v>5588</v>
      </c>
      <c r="H2368" s="24">
        <f t="shared" si="103"/>
        <v>0</v>
      </c>
      <c r="I2368" s="21"/>
    </row>
    <row r="2369" spans="1:9" x14ac:dyDescent="0.25">
      <c r="A2369" s="19">
        <v>41664</v>
      </c>
      <c r="B2369" s="20">
        <v>934</v>
      </c>
      <c r="C2369" s="20" t="s">
        <v>365</v>
      </c>
      <c r="D2369" s="21" t="s">
        <v>74</v>
      </c>
      <c r="E2369" s="22">
        <v>7525</v>
      </c>
      <c r="F2369" s="11">
        <v>41664</v>
      </c>
      <c r="G2369" s="22">
        <v>7525</v>
      </c>
      <c r="H2369" s="24">
        <f t="shared" si="103"/>
        <v>0</v>
      </c>
      <c r="I2369" s="9"/>
    </row>
    <row r="2370" spans="1:9" x14ac:dyDescent="0.25">
      <c r="A2370" s="19">
        <v>41665</v>
      </c>
      <c r="B2370" s="20">
        <v>14</v>
      </c>
      <c r="C2370" s="20" t="s">
        <v>563</v>
      </c>
      <c r="D2370" s="21" t="s">
        <v>74</v>
      </c>
      <c r="E2370" s="22">
        <v>4852.3999999999996</v>
      </c>
      <c r="F2370" s="11">
        <v>41666</v>
      </c>
      <c r="G2370" s="22">
        <v>4852.3999999999996</v>
      </c>
      <c r="H2370" s="24">
        <f t="shared" si="103"/>
        <v>0</v>
      </c>
      <c r="I2370" s="9" t="s">
        <v>14</v>
      </c>
    </row>
    <row r="2371" spans="1:9" x14ac:dyDescent="0.25">
      <c r="A2371" s="19">
        <v>41666</v>
      </c>
      <c r="B2371" s="20">
        <v>94</v>
      </c>
      <c r="C2371" s="20" t="s">
        <v>563</v>
      </c>
      <c r="D2371" s="21" t="s">
        <v>74</v>
      </c>
      <c r="E2371" s="22">
        <v>2918</v>
      </c>
      <c r="F2371" s="11">
        <v>41666</v>
      </c>
      <c r="G2371" s="22">
        <v>2918</v>
      </c>
      <c r="H2371" s="24">
        <f t="shared" si="103"/>
        <v>0</v>
      </c>
      <c r="I2371" s="9" t="s">
        <v>14</v>
      </c>
    </row>
    <row r="2372" spans="1:9" x14ac:dyDescent="0.25">
      <c r="A2372" s="19">
        <v>41668</v>
      </c>
      <c r="B2372" s="20">
        <v>240</v>
      </c>
      <c r="C2372" s="20" t="s">
        <v>563</v>
      </c>
      <c r="D2372" s="21" t="s">
        <v>74</v>
      </c>
      <c r="E2372" s="22">
        <v>3123</v>
      </c>
      <c r="F2372" s="11">
        <v>41668</v>
      </c>
      <c r="G2372" s="22">
        <v>3123</v>
      </c>
      <c r="H2372" s="24">
        <f t="shared" si="103"/>
        <v>0</v>
      </c>
      <c r="I2372" s="9" t="s">
        <v>14</v>
      </c>
    </row>
    <row r="2373" spans="1:9" x14ac:dyDescent="0.25">
      <c r="A2373" s="19">
        <v>41646</v>
      </c>
      <c r="B2373" s="20">
        <v>546</v>
      </c>
      <c r="C2373" s="20" t="s">
        <v>0</v>
      </c>
      <c r="D2373" s="21" t="s">
        <v>229</v>
      </c>
      <c r="E2373" s="22">
        <v>3817.5</v>
      </c>
      <c r="F2373" s="23">
        <v>41646</v>
      </c>
      <c r="G2373" s="22">
        <v>3817.5</v>
      </c>
      <c r="H2373" s="24">
        <f t="shared" si="103"/>
        <v>0</v>
      </c>
      <c r="I2373" s="21" t="s">
        <v>14</v>
      </c>
    </row>
    <row r="2374" spans="1:9" x14ac:dyDescent="0.25">
      <c r="A2374" s="19">
        <v>41648</v>
      </c>
      <c r="B2374" s="20">
        <v>698</v>
      </c>
      <c r="C2374" s="20" t="s">
        <v>0</v>
      </c>
      <c r="D2374" s="21" t="s">
        <v>229</v>
      </c>
      <c r="E2374" s="22">
        <v>3204</v>
      </c>
      <c r="F2374" s="23">
        <v>41649</v>
      </c>
      <c r="G2374" s="22">
        <v>3204</v>
      </c>
      <c r="H2374" s="24">
        <f t="shared" si="103"/>
        <v>0</v>
      </c>
      <c r="I2374" s="21" t="s">
        <v>14</v>
      </c>
    </row>
    <row r="2375" spans="1:9" x14ac:dyDescent="0.25">
      <c r="A2375" s="19">
        <v>41649</v>
      </c>
      <c r="B2375" s="20">
        <v>760</v>
      </c>
      <c r="C2375" s="20" t="s">
        <v>0</v>
      </c>
      <c r="D2375" s="21" t="s">
        <v>229</v>
      </c>
      <c r="E2375" s="22">
        <v>6012</v>
      </c>
      <c r="F2375" s="23">
        <v>41649</v>
      </c>
      <c r="G2375" s="22">
        <v>6012</v>
      </c>
      <c r="H2375" s="24">
        <f t="shared" si="103"/>
        <v>0</v>
      </c>
      <c r="I2375" s="21" t="s">
        <v>14</v>
      </c>
    </row>
    <row r="2376" spans="1:9" x14ac:dyDescent="0.25">
      <c r="A2376" s="19">
        <v>41652</v>
      </c>
      <c r="B2376" s="20">
        <v>978</v>
      </c>
      <c r="C2376" s="20" t="s">
        <v>0</v>
      </c>
      <c r="D2376" s="21" t="s">
        <v>229</v>
      </c>
      <c r="E2376" s="22">
        <v>6163</v>
      </c>
      <c r="F2376" s="23">
        <v>41652</v>
      </c>
      <c r="G2376" s="22">
        <v>6163</v>
      </c>
      <c r="H2376" s="24">
        <f t="shared" si="103"/>
        <v>0</v>
      </c>
      <c r="I2376" s="21" t="s">
        <v>23</v>
      </c>
    </row>
    <row r="2377" spans="1:9" x14ac:dyDescent="0.25">
      <c r="A2377" s="19">
        <v>41652</v>
      </c>
      <c r="B2377" s="20">
        <v>5</v>
      </c>
      <c r="C2377" s="20" t="s">
        <v>365</v>
      </c>
      <c r="D2377" s="21" t="s">
        <v>229</v>
      </c>
      <c r="E2377" s="22">
        <v>3864.5</v>
      </c>
      <c r="F2377" s="23">
        <v>41652</v>
      </c>
      <c r="G2377" s="22">
        <v>3864.5</v>
      </c>
      <c r="H2377" s="24">
        <f t="shared" si="103"/>
        <v>0</v>
      </c>
      <c r="I2377" s="21" t="s">
        <v>14</v>
      </c>
    </row>
    <row r="2378" spans="1:9" x14ac:dyDescent="0.25">
      <c r="A2378" s="19">
        <v>41649</v>
      </c>
      <c r="B2378" s="20">
        <v>796</v>
      </c>
      <c r="C2378" s="20" t="s">
        <v>0</v>
      </c>
      <c r="D2378" s="21" t="s">
        <v>317</v>
      </c>
      <c r="E2378" s="22">
        <v>1233</v>
      </c>
      <c r="F2378" s="23">
        <v>41650</v>
      </c>
      <c r="G2378" s="22">
        <v>1233</v>
      </c>
      <c r="H2378" s="24">
        <f t="shared" si="103"/>
        <v>0</v>
      </c>
      <c r="I2378" s="21" t="s">
        <v>4</v>
      </c>
    </row>
    <row r="2379" spans="1:9" x14ac:dyDescent="0.25">
      <c r="A2379" s="19">
        <v>41652</v>
      </c>
      <c r="B2379" s="20">
        <v>13</v>
      </c>
      <c r="C2379" s="20" t="s">
        <v>365</v>
      </c>
      <c r="D2379" s="21" t="s">
        <v>317</v>
      </c>
      <c r="E2379" s="22">
        <v>3588</v>
      </c>
      <c r="F2379" s="23">
        <v>41653</v>
      </c>
      <c r="G2379" s="22">
        <v>3588</v>
      </c>
      <c r="H2379" s="24">
        <f t="shared" si="103"/>
        <v>0</v>
      </c>
      <c r="I2379" s="21" t="s">
        <v>57</v>
      </c>
    </row>
    <row r="2380" spans="1:9" x14ac:dyDescent="0.25">
      <c r="A2380" s="19">
        <v>41656</v>
      </c>
      <c r="B2380" s="20">
        <v>333</v>
      </c>
      <c r="C2380" s="20" t="s">
        <v>365</v>
      </c>
      <c r="D2380" s="21" t="s">
        <v>317</v>
      </c>
      <c r="E2380" s="22">
        <v>8400</v>
      </c>
      <c r="F2380" s="11">
        <v>41657</v>
      </c>
      <c r="G2380" s="22">
        <v>8400</v>
      </c>
      <c r="H2380" s="24">
        <f t="shared" si="103"/>
        <v>0</v>
      </c>
      <c r="I2380" s="9" t="s">
        <v>4</v>
      </c>
    </row>
    <row r="2381" spans="1:9" x14ac:dyDescent="0.25">
      <c r="A2381" s="19">
        <v>41660</v>
      </c>
      <c r="B2381" s="20">
        <v>605</v>
      </c>
      <c r="C2381" s="20" t="s">
        <v>365</v>
      </c>
      <c r="D2381" s="21" t="s">
        <v>317</v>
      </c>
      <c r="E2381" s="22">
        <v>1664</v>
      </c>
      <c r="F2381" s="11">
        <v>41660</v>
      </c>
      <c r="G2381" s="22">
        <v>1664</v>
      </c>
      <c r="H2381" s="24">
        <f t="shared" si="103"/>
        <v>0</v>
      </c>
      <c r="I2381" s="9" t="s">
        <v>57</v>
      </c>
    </row>
    <row r="2382" spans="1:9" x14ac:dyDescent="0.25">
      <c r="A2382" s="19">
        <v>41664</v>
      </c>
      <c r="B2382" s="20">
        <v>978</v>
      </c>
      <c r="C2382" s="20" t="s">
        <v>365</v>
      </c>
      <c r="D2382" s="21" t="s">
        <v>317</v>
      </c>
      <c r="E2382" s="22">
        <v>6888</v>
      </c>
      <c r="F2382" s="57" t="s">
        <v>558</v>
      </c>
      <c r="G2382" s="22">
        <v>6888</v>
      </c>
      <c r="H2382" s="24">
        <f t="shared" si="103"/>
        <v>0</v>
      </c>
      <c r="I2382" s="9" t="s">
        <v>57</v>
      </c>
    </row>
    <row r="2383" spans="1:9" x14ac:dyDescent="0.25">
      <c r="A2383" s="19">
        <v>41667</v>
      </c>
      <c r="B2383" s="20">
        <v>183</v>
      </c>
      <c r="C2383" s="20" t="s">
        <v>563</v>
      </c>
      <c r="D2383" s="21" t="s">
        <v>317</v>
      </c>
      <c r="E2383" s="22">
        <v>815</v>
      </c>
      <c r="F2383" s="11">
        <v>41668</v>
      </c>
      <c r="G2383" s="22">
        <v>815</v>
      </c>
      <c r="H2383" s="24">
        <f t="shared" si="103"/>
        <v>0</v>
      </c>
      <c r="I2383" s="9" t="s">
        <v>14</v>
      </c>
    </row>
    <row r="2384" spans="1:9" x14ac:dyDescent="0.25">
      <c r="A2384" s="19">
        <v>41669</v>
      </c>
      <c r="B2384" s="20">
        <v>322</v>
      </c>
      <c r="C2384" s="20" t="s">
        <v>563</v>
      </c>
      <c r="D2384" s="21" t="s">
        <v>317</v>
      </c>
      <c r="E2384" s="22">
        <v>953</v>
      </c>
      <c r="F2384" s="11">
        <v>41670</v>
      </c>
      <c r="G2384" s="22">
        <v>953</v>
      </c>
      <c r="H2384" s="24">
        <f t="shared" si="103"/>
        <v>0</v>
      </c>
      <c r="I2384" s="9" t="s">
        <v>7</v>
      </c>
    </row>
    <row r="2385" spans="1:9" x14ac:dyDescent="0.25">
      <c r="A2385" s="19">
        <v>41669</v>
      </c>
      <c r="B2385" s="20">
        <v>324</v>
      </c>
      <c r="C2385" s="20" t="s">
        <v>563</v>
      </c>
      <c r="D2385" s="21" t="s">
        <v>317</v>
      </c>
      <c r="E2385" s="22">
        <v>1050</v>
      </c>
      <c r="F2385" s="11">
        <v>41670</v>
      </c>
      <c r="G2385" s="22">
        <v>1050</v>
      </c>
      <c r="H2385" s="24">
        <f t="shared" si="103"/>
        <v>0</v>
      </c>
      <c r="I2385" s="9" t="s">
        <v>7</v>
      </c>
    </row>
    <row r="2386" spans="1:9" ht="15.75" x14ac:dyDescent="0.25">
      <c r="A2386" s="19"/>
      <c r="B2386" s="20"/>
      <c r="C2386" s="20"/>
      <c r="D2386" s="21"/>
      <c r="E2386" s="22"/>
      <c r="F2386" s="103" t="s">
        <v>645</v>
      </c>
      <c r="G2386" s="104">
        <f>SUM(G2361:G2385)</f>
        <v>94766.3</v>
      </c>
      <c r="H2386" s="24"/>
      <c r="I2386" s="9"/>
    </row>
    <row r="2387" spans="1:9" x14ac:dyDescent="0.25">
      <c r="A2387" s="19"/>
      <c r="B2387" s="20"/>
      <c r="C2387" s="20"/>
      <c r="D2387" s="21"/>
      <c r="E2387" s="22"/>
      <c r="F2387" s="11"/>
      <c r="G2387" s="22"/>
      <c r="H2387" s="24"/>
      <c r="I2387" s="9"/>
    </row>
    <row r="2388" spans="1:9" x14ac:dyDescent="0.25">
      <c r="A2388" s="19">
        <v>41650</v>
      </c>
      <c r="B2388" s="20">
        <v>822</v>
      </c>
      <c r="C2388" s="20" t="s">
        <v>0</v>
      </c>
      <c r="D2388" s="21" t="s">
        <v>331</v>
      </c>
      <c r="E2388" s="22">
        <v>4706</v>
      </c>
      <c r="F2388" s="11">
        <v>41652</v>
      </c>
      <c r="G2388" s="22">
        <v>4706</v>
      </c>
      <c r="H2388" s="24">
        <f>E2388-G2388</f>
        <v>0</v>
      </c>
      <c r="I2388" s="21" t="s">
        <v>146</v>
      </c>
    </row>
    <row r="2389" spans="1:9" x14ac:dyDescent="0.25">
      <c r="A2389" s="19"/>
      <c r="B2389" s="20"/>
      <c r="C2389" s="20"/>
      <c r="D2389" s="21"/>
      <c r="E2389" s="22"/>
      <c r="F2389" s="11"/>
      <c r="G2389" s="22"/>
      <c r="H2389" s="24"/>
      <c r="I2389" s="21"/>
    </row>
    <row r="2390" spans="1:9" x14ac:dyDescent="0.25">
      <c r="A2390" s="7">
        <v>41641</v>
      </c>
      <c r="B2390" s="8">
        <v>185</v>
      </c>
      <c r="C2390" s="8" t="s">
        <v>0</v>
      </c>
      <c r="D2390" s="9" t="s">
        <v>58</v>
      </c>
      <c r="E2390" s="10">
        <v>1262</v>
      </c>
      <c r="F2390" s="11">
        <v>41641</v>
      </c>
      <c r="G2390" s="12">
        <v>1262</v>
      </c>
      <c r="H2390" s="5">
        <f t="shared" ref="H2390:H2424" si="104">E2390-G2390</f>
        <v>0</v>
      </c>
      <c r="I2390" s="9" t="s">
        <v>7</v>
      </c>
    </row>
    <row r="2391" spans="1:9" x14ac:dyDescent="0.25">
      <c r="A2391" s="19">
        <v>41642</v>
      </c>
      <c r="B2391" s="20">
        <v>272</v>
      </c>
      <c r="C2391" s="8" t="s">
        <v>0</v>
      </c>
      <c r="D2391" s="35" t="s">
        <v>58</v>
      </c>
      <c r="E2391" s="22">
        <v>1234</v>
      </c>
      <c r="F2391" s="23">
        <v>41642</v>
      </c>
      <c r="G2391" s="22">
        <v>1234</v>
      </c>
      <c r="H2391" s="24">
        <f t="shared" si="104"/>
        <v>0</v>
      </c>
      <c r="I2391" s="35" t="s">
        <v>109</v>
      </c>
    </row>
    <row r="2392" spans="1:9" x14ac:dyDescent="0.25">
      <c r="A2392" s="19">
        <v>41645</v>
      </c>
      <c r="B2392" s="20">
        <v>478</v>
      </c>
      <c r="C2392" s="20" t="s">
        <v>0</v>
      </c>
      <c r="D2392" s="21" t="s">
        <v>58</v>
      </c>
      <c r="E2392" s="22">
        <v>1405</v>
      </c>
      <c r="F2392" s="23">
        <v>41645</v>
      </c>
      <c r="G2392" s="22">
        <v>1405</v>
      </c>
      <c r="H2392" s="24">
        <f t="shared" si="104"/>
        <v>0</v>
      </c>
      <c r="I2392" s="21" t="s">
        <v>38</v>
      </c>
    </row>
    <row r="2393" spans="1:9" x14ac:dyDescent="0.25">
      <c r="A2393" s="19">
        <v>41648</v>
      </c>
      <c r="B2393" s="20">
        <v>716</v>
      </c>
      <c r="C2393" s="20" t="s">
        <v>0</v>
      </c>
      <c r="D2393" s="21" t="s">
        <v>58</v>
      </c>
      <c r="E2393" s="22">
        <v>2508</v>
      </c>
      <c r="F2393" s="23">
        <v>41649</v>
      </c>
      <c r="G2393" s="22">
        <v>2508</v>
      </c>
      <c r="H2393" s="24">
        <f t="shared" si="104"/>
        <v>0</v>
      </c>
      <c r="I2393" s="21" t="s">
        <v>38</v>
      </c>
    </row>
    <row r="2394" spans="1:9" x14ac:dyDescent="0.25">
      <c r="A2394" s="19">
        <v>41650</v>
      </c>
      <c r="B2394" s="20">
        <v>813</v>
      </c>
      <c r="C2394" s="20" t="s">
        <v>0</v>
      </c>
      <c r="D2394" s="21" t="s">
        <v>58</v>
      </c>
      <c r="E2394" s="22">
        <v>1888</v>
      </c>
      <c r="F2394" s="57" t="s">
        <v>325</v>
      </c>
      <c r="G2394" s="22">
        <v>1888</v>
      </c>
      <c r="H2394" s="24">
        <f t="shared" si="104"/>
        <v>0</v>
      </c>
      <c r="I2394" s="21" t="s">
        <v>14</v>
      </c>
    </row>
    <row r="2395" spans="1:9" x14ac:dyDescent="0.25">
      <c r="A2395" s="19">
        <v>41654</v>
      </c>
      <c r="B2395" s="20">
        <v>139</v>
      </c>
      <c r="C2395" s="20" t="s">
        <v>365</v>
      </c>
      <c r="D2395" s="21" t="s">
        <v>58</v>
      </c>
      <c r="E2395" s="22">
        <v>1416</v>
      </c>
      <c r="F2395" s="11">
        <v>41655</v>
      </c>
      <c r="G2395" s="22">
        <v>1416</v>
      </c>
      <c r="H2395" s="24">
        <f t="shared" si="104"/>
        <v>0</v>
      </c>
      <c r="I2395" s="9" t="s">
        <v>4</v>
      </c>
    </row>
    <row r="2396" spans="1:9" x14ac:dyDescent="0.25">
      <c r="A2396" s="19">
        <v>41655</v>
      </c>
      <c r="B2396" s="20">
        <v>217</v>
      </c>
      <c r="C2396" s="20" t="s">
        <v>365</v>
      </c>
      <c r="D2396" s="21" t="s">
        <v>58</v>
      </c>
      <c r="E2396" s="22">
        <v>1108</v>
      </c>
      <c r="F2396" s="11">
        <v>41655</v>
      </c>
      <c r="G2396" s="22">
        <v>1108</v>
      </c>
      <c r="H2396" s="24">
        <f t="shared" si="104"/>
        <v>0</v>
      </c>
      <c r="I2396" s="9" t="s">
        <v>38</v>
      </c>
    </row>
    <row r="2397" spans="1:9" x14ac:dyDescent="0.25">
      <c r="A2397" s="19">
        <v>41656</v>
      </c>
      <c r="B2397" s="20">
        <v>312</v>
      </c>
      <c r="C2397" s="20" t="s">
        <v>365</v>
      </c>
      <c r="D2397" s="21" t="s">
        <v>58</v>
      </c>
      <c r="E2397" s="22">
        <v>1216</v>
      </c>
      <c r="F2397" s="11">
        <v>41656</v>
      </c>
      <c r="G2397" s="22">
        <v>1216</v>
      </c>
      <c r="H2397" s="24">
        <f t="shared" si="104"/>
        <v>0</v>
      </c>
      <c r="I2397" s="9" t="s">
        <v>38</v>
      </c>
    </row>
    <row r="2398" spans="1:9" x14ac:dyDescent="0.25">
      <c r="A2398" s="19">
        <v>41659</v>
      </c>
      <c r="B2398" s="20">
        <v>525</v>
      </c>
      <c r="C2398" s="20" t="s">
        <v>365</v>
      </c>
      <c r="D2398" s="21" t="s">
        <v>58</v>
      </c>
      <c r="E2398" s="22">
        <v>1034</v>
      </c>
      <c r="F2398" s="11">
        <v>41659</v>
      </c>
      <c r="G2398" s="22">
        <v>1034</v>
      </c>
      <c r="H2398" s="24">
        <f t="shared" si="104"/>
        <v>0</v>
      </c>
      <c r="I2398" s="9" t="s">
        <v>146</v>
      </c>
    </row>
    <row r="2399" spans="1:9" x14ac:dyDescent="0.25">
      <c r="A2399" s="19">
        <v>41660</v>
      </c>
      <c r="B2399" s="20">
        <v>617</v>
      </c>
      <c r="C2399" s="20" t="s">
        <v>365</v>
      </c>
      <c r="D2399" s="21" t="s">
        <v>58</v>
      </c>
      <c r="E2399" s="22">
        <v>1616</v>
      </c>
      <c r="F2399" s="11">
        <v>41660</v>
      </c>
      <c r="G2399" s="22">
        <v>1616</v>
      </c>
      <c r="H2399" s="24">
        <f t="shared" si="104"/>
        <v>0</v>
      </c>
      <c r="I2399" s="9" t="s">
        <v>38</v>
      </c>
    </row>
    <row r="2400" spans="1:9" x14ac:dyDescent="0.25">
      <c r="A2400" s="19">
        <v>41661</v>
      </c>
      <c r="B2400" s="20">
        <v>683</v>
      </c>
      <c r="C2400" s="20" t="s">
        <v>365</v>
      </c>
      <c r="D2400" s="21" t="s">
        <v>58</v>
      </c>
      <c r="E2400" s="22">
        <v>1899</v>
      </c>
      <c r="F2400" s="23">
        <v>41661</v>
      </c>
      <c r="G2400" s="22">
        <v>1899</v>
      </c>
      <c r="H2400" s="24">
        <f t="shared" si="104"/>
        <v>0</v>
      </c>
      <c r="I2400" s="21" t="s">
        <v>7</v>
      </c>
    </row>
    <row r="2401" spans="1:9" x14ac:dyDescent="0.25">
      <c r="A2401" s="19">
        <v>41663</v>
      </c>
      <c r="B2401" s="20">
        <v>852</v>
      </c>
      <c r="C2401" s="20" t="s">
        <v>365</v>
      </c>
      <c r="D2401" s="21" t="s">
        <v>58</v>
      </c>
      <c r="E2401" s="22">
        <v>1859.5</v>
      </c>
      <c r="F2401" s="11">
        <v>41663</v>
      </c>
      <c r="G2401" s="22">
        <v>1859.5</v>
      </c>
      <c r="H2401" s="24">
        <f t="shared" si="104"/>
        <v>0</v>
      </c>
      <c r="I2401" s="9" t="s">
        <v>7</v>
      </c>
    </row>
    <row r="2402" spans="1:9" x14ac:dyDescent="0.25">
      <c r="A2402" s="19">
        <v>41663</v>
      </c>
      <c r="B2402" s="20">
        <v>860</v>
      </c>
      <c r="C2402" s="20" t="s">
        <v>365</v>
      </c>
      <c r="D2402" s="21" t="s">
        <v>58</v>
      </c>
      <c r="E2402" s="22">
        <v>308</v>
      </c>
      <c r="F2402" s="11">
        <v>41663</v>
      </c>
      <c r="G2402" s="22">
        <v>308</v>
      </c>
      <c r="H2402" s="24">
        <f t="shared" si="104"/>
        <v>0</v>
      </c>
      <c r="I2402" s="9" t="s">
        <v>23</v>
      </c>
    </row>
    <row r="2403" spans="1:9" x14ac:dyDescent="0.25">
      <c r="A2403" s="19">
        <v>41664</v>
      </c>
      <c r="B2403" s="20">
        <v>950</v>
      </c>
      <c r="C2403" s="20" t="s">
        <v>365</v>
      </c>
      <c r="D2403" s="21" t="s">
        <v>58</v>
      </c>
      <c r="E2403" s="22">
        <v>447</v>
      </c>
      <c r="F2403" s="11">
        <v>41664</v>
      </c>
      <c r="G2403" s="22">
        <v>447</v>
      </c>
      <c r="H2403" s="24">
        <f t="shared" si="104"/>
        <v>0</v>
      </c>
      <c r="I2403" s="9" t="s">
        <v>38</v>
      </c>
    </row>
    <row r="2404" spans="1:9" x14ac:dyDescent="0.25">
      <c r="A2404" s="19">
        <v>41666</v>
      </c>
      <c r="B2404" s="20">
        <v>79</v>
      </c>
      <c r="C2404" s="20" t="s">
        <v>563</v>
      </c>
      <c r="D2404" s="21" t="s">
        <v>58</v>
      </c>
      <c r="E2404" s="22">
        <v>1306</v>
      </c>
      <c r="F2404" s="11">
        <v>41666</v>
      </c>
      <c r="G2404" s="22">
        <v>1306</v>
      </c>
      <c r="H2404" s="24">
        <f t="shared" si="104"/>
        <v>0</v>
      </c>
      <c r="I2404" s="9" t="s">
        <v>57</v>
      </c>
    </row>
    <row r="2405" spans="1:9" x14ac:dyDescent="0.25">
      <c r="A2405" s="19">
        <v>41667</v>
      </c>
      <c r="B2405" s="20">
        <v>165</v>
      </c>
      <c r="C2405" s="20" t="s">
        <v>563</v>
      </c>
      <c r="D2405" s="21" t="s">
        <v>58</v>
      </c>
      <c r="E2405" s="22">
        <v>1016</v>
      </c>
      <c r="F2405" s="11">
        <v>41667</v>
      </c>
      <c r="G2405" s="22">
        <v>1016</v>
      </c>
      <c r="H2405" s="24">
        <f t="shared" si="104"/>
        <v>0</v>
      </c>
      <c r="I2405" s="9" t="s">
        <v>196</v>
      </c>
    </row>
    <row r="2406" spans="1:9" x14ac:dyDescent="0.25">
      <c r="A2406" s="19">
        <v>41669</v>
      </c>
      <c r="B2406" s="20">
        <v>313</v>
      </c>
      <c r="C2406" s="20" t="s">
        <v>563</v>
      </c>
      <c r="D2406" s="21" t="s">
        <v>58</v>
      </c>
      <c r="E2406" s="22">
        <v>1300</v>
      </c>
      <c r="F2406" s="11">
        <v>41670</v>
      </c>
      <c r="G2406" s="22">
        <v>1300</v>
      </c>
      <c r="H2406" s="24">
        <f t="shared" si="104"/>
        <v>0</v>
      </c>
      <c r="I2406" s="9" t="s">
        <v>38</v>
      </c>
    </row>
    <row r="2407" spans="1:9" x14ac:dyDescent="0.25">
      <c r="A2407" s="19">
        <v>41670</v>
      </c>
      <c r="B2407" s="20">
        <v>403</v>
      </c>
      <c r="C2407" s="20" t="s">
        <v>563</v>
      </c>
      <c r="D2407" s="21" t="s">
        <v>58</v>
      </c>
      <c r="E2407" s="22">
        <v>499</v>
      </c>
      <c r="F2407" s="11">
        <v>41670</v>
      </c>
      <c r="G2407" s="22">
        <v>499</v>
      </c>
      <c r="H2407" s="24">
        <f t="shared" si="104"/>
        <v>0</v>
      </c>
      <c r="I2407" s="9" t="s">
        <v>7</v>
      </c>
    </row>
    <row r="2408" spans="1:9" x14ac:dyDescent="0.25">
      <c r="A2408" s="19">
        <v>41647</v>
      </c>
      <c r="B2408" s="20">
        <v>620</v>
      </c>
      <c r="C2408" s="20" t="s">
        <v>0</v>
      </c>
      <c r="D2408" s="21" t="s">
        <v>261</v>
      </c>
      <c r="E2408" s="22">
        <v>2072</v>
      </c>
      <c r="F2408" s="23">
        <v>41648</v>
      </c>
      <c r="G2408" s="22">
        <v>2072</v>
      </c>
      <c r="H2408" s="24">
        <f t="shared" si="104"/>
        <v>0</v>
      </c>
      <c r="I2408" s="21" t="s">
        <v>23</v>
      </c>
    </row>
    <row r="2409" spans="1:9" x14ac:dyDescent="0.25">
      <c r="A2409" s="19">
        <v>41647</v>
      </c>
      <c r="B2409" s="20">
        <v>625</v>
      </c>
      <c r="C2409" s="20" t="s">
        <v>0</v>
      </c>
      <c r="D2409" s="21" t="s">
        <v>261</v>
      </c>
      <c r="E2409" s="22">
        <v>1344</v>
      </c>
      <c r="F2409" s="23">
        <v>41647</v>
      </c>
      <c r="G2409" s="22">
        <v>1344</v>
      </c>
      <c r="H2409" s="24">
        <f t="shared" si="104"/>
        <v>0</v>
      </c>
      <c r="I2409" s="21" t="s">
        <v>38</v>
      </c>
    </row>
    <row r="2410" spans="1:9" x14ac:dyDescent="0.25">
      <c r="A2410" s="19">
        <v>41652</v>
      </c>
      <c r="B2410" s="20">
        <v>1</v>
      </c>
      <c r="C2410" s="20" t="s">
        <v>365</v>
      </c>
      <c r="D2410" s="21" t="s">
        <v>261</v>
      </c>
      <c r="E2410" s="22">
        <v>1346</v>
      </c>
      <c r="F2410" s="23">
        <v>41652</v>
      </c>
      <c r="G2410" s="22">
        <v>1346</v>
      </c>
      <c r="H2410" s="24">
        <f t="shared" si="104"/>
        <v>0</v>
      </c>
      <c r="I2410" s="21" t="s">
        <v>38</v>
      </c>
    </row>
    <row r="2411" spans="1:9" x14ac:dyDescent="0.25">
      <c r="A2411" s="19">
        <v>41662</v>
      </c>
      <c r="B2411" s="20">
        <v>781</v>
      </c>
      <c r="C2411" s="20" t="s">
        <v>365</v>
      </c>
      <c r="D2411" s="21" t="s">
        <v>261</v>
      </c>
      <c r="E2411" s="22">
        <v>1266</v>
      </c>
      <c r="F2411" s="37">
        <v>41662</v>
      </c>
      <c r="G2411" s="22">
        <v>1266</v>
      </c>
      <c r="H2411" s="24">
        <f t="shared" si="104"/>
        <v>0</v>
      </c>
      <c r="I2411" s="35" t="s">
        <v>38</v>
      </c>
    </row>
    <row r="2412" spans="1:9" x14ac:dyDescent="0.25">
      <c r="A2412" s="19">
        <v>41668</v>
      </c>
      <c r="B2412" s="20">
        <v>246</v>
      </c>
      <c r="C2412" s="20" t="s">
        <v>563</v>
      </c>
      <c r="D2412" s="21" t="s">
        <v>604</v>
      </c>
      <c r="E2412" s="22">
        <v>1264</v>
      </c>
      <c r="F2412" s="11">
        <v>41668</v>
      </c>
      <c r="G2412" s="22">
        <v>1264</v>
      </c>
      <c r="H2412" s="24">
        <f t="shared" si="104"/>
        <v>0</v>
      </c>
      <c r="I2412" s="9" t="s">
        <v>146</v>
      </c>
    </row>
    <row r="2413" spans="1:9" x14ac:dyDescent="0.25">
      <c r="A2413" s="19">
        <v>41653</v>
      </c>
      <c r="B2413" s="20">
        <v>87</v>
      </c>
      <c r="C2413" s="20" t="s">
        <v>365</v>
      </c>
      <c r="D2413" s="21" t="s">
        <v>393</v>
      </c>
      <c r="E2413" s="22">
        <v>1270</v>
      </c>
      <c r="F2413" s="23">
        <v>14</v>
      </c>
      <c r="G2413" s="22">
        <v>1270</v>
      </c>
      <c r="H2413" s="24">
        <f t="shared" si="104"/>
        <v>0</v>
      </c>
      <c r="I2413" s="21" t="s">
        <v>23</v>
      </c>
    </row>
    <row r="2414" spans="1:9" x14ac:dyDescent="0.25">
      <c r="A2414" s="19">
        <v>41660</v>
      </c>
      <c r="B2414" s="20">
        <v>616</v>
      </c>
      <c r="C2414" s="20" t="s">
        <v>365</v>
      </c>
      <c r="D2414" s="21" t="s">
        <v>393</v>
      </c>
      <c r="E2414" s="22">
        <v>1312</v>
      </c>
      <c r="F2414" s="11">
        <v>41660</v>
      </c>
      <c r="G2414" s="22">
        <v>1312</v>
      </c>
      <c r="H2414" s="24">
        <f t="shared" si="104"/>
        <v>0</v>
      </c>
      <c r="I2414" s="9" t="s">
        <v>23</v>
      </c>
    </row>
    <row r="2415" spans="1:9" x14ac:dyDescent="0.25">
      <c r="A2415" s="19">
        <v>41661</v>
      </c>
      <c r="B2415" s="20">
        <v>675</v>
      </c>
      <c r="C2415" s="20" t="s">
        <v>365</v>
      </c>
      <c r="D2415" s="21" t="s">
        <v>393</v>
      </c>
      <c r="E2415" s="22">
        <v>4632</v>
      </c>
      <c r="F2415" s="23">
        <v>41661</v>
      </c>
      <c r="G2415" s="22">
        <v>4632</v>
      </c>
      <c r="H2415" s="24">
        <f t="shared" si="104"/>
        <v>0</v>
      </c>
      <c r="I2415" s="21" t="s">
        <v>23</v>
      </c>
    </row>
    <row r="2416" spans="1:9" x14ac:dyDescent="0.25">
      <c r="A2416" s="19">
        <v>41669</v>
      </c>
      <c r="B2416" s="20">
        <v>284</v>
      </c>
      <c r="C2416" s="20" t="s">
        <v>563</v>
      </c>
      <c r="D2416" s="21" t="s">
        <v>393</v>
      </c>
      <c r="E2416" s="22">
        <v>1034</v>
      </c>
      <c r="F2416" s="11">
        <v>41669</v>
      </c>
      <c r="G2416" s="22">
        <v>1034</v>
      </c>
      <c r="H2416" s="24">
        <f t="shared" si="104"/>
        <v>0</v>
      </c>
      <c r="I2416" s="9" t="s">
        <v>23</v>
      </c>
    </row>
    <row r="2417" spans="1:9" x14ac:dyDescent="0.25">
      <c r="A2417" s="19">
        <v>41656</v>
      </c>
      <c r="B2417" s="20">
        <v>289</v>
      </c>
      <c r="C2417" s="20" t="s">
        <v>365</v>
      </c>
      <c r="D2417" s="21" t="s">
        <v>433</v>
      </c>
      <c r="E2417" s="22">
        <v>1909.5</v>
      </c>
      <c r="F2417" s="11">
        <v>41656</v>
      </c>
      <c r="G2417" s="22">
        <v>1909.5</v>
      </c>
      <c r="H2417" s="24">
        <f t="shared" si="104"/>
        <v>0</v>
      </c>
      <c r="I2417" s="9" t="s">
        <v>23</v>
      </c>
    </row>
    <row r="2418" spans="1:9" x14ac:dyDescent="0.25">
      <c r="A2418" s="19">
        <v>41650</v>
      </c>
      <c r="B2418" s="20">
        <v>896</v>
      </c>
      <c r="C2418" s="20" t="s">
        <v>0</v>
      </c>
      <c r="D2418" s="21" t="s">
        <v>349</v>
      </c>
      <c r="E2418" s="22">
        <v>1087</v>
      </c>
      <c r="F2418" s="57" t="s">
        <v>350</v>
      </c>
      <c r="G2418" s="22">
        <v>1087</v>
      </c>
      <c r="H2418" s="24">
        <f t="shared" si="104"/>
        <v>0</v>
      </c>
      <c r="I2418" s="9" t="s">
        <v>57</v>
      </c>
    </row>
    <row r="2419" spans="1:9" x14ac:dyDescent="0.25">
      <c r="A2419" s="19">
        <v>41656</v>
      </c>
      <c r="B2419" s="20">
        <v>283</v>
      </c>
      <c r="C2419" s="20" t="s">
        <v>365</v>
      </c>
      <c r="D2419" s="21" t="s">
        <v>349</v>
      </c>
      <c r="E2419" s="22">
        <v>1332</v>
      </c>
      <c r="F2419" s="11">
        <v>41656</v>
      </c>
      <c r="G2419" s="22">
        <v>1332</v>
      </c>
      <c r="H2419" s="24">
        <f t="shared" si="104"/>
        <v>0</v>
      </c>
      <c r="I2419" s="9" t="s">
        <v>196</v>
      </c>
    </row>
    <row r="2420" spans="1:9" x14ac:dyDescent="0.25">
      <c r="A2420" s="19">
        <v>41663</v>
      </c>
      <c r="B2420" s="20">
        <v>882</v>
      </c>
      <c r="C2420" s="20" t="s">
        <v>365</v>
      </c>
      <c r="D2420" s="21" t="s">
        <v>349</v>
      </c>
      <c r="E2420" s="22">
        <v>1222</v>
      </c>
      <c r="F2420" s="11">
        <v>41664</v>
      </c>
      <c r="G2420" s="22">
        <v>1222</v>
      </c>
      <c r="H2420" s="24">
        <f t="shared" si="104"/>
        <v>0</v>
      </c>
      <c r="I2420" s="9" t="s">
        <v>57</v>
      </c>
    </row>
    <row r="2421" spans="1:9" x14ac:dyDescent="0.25">
      <c r="A2421" s="19">
        <v>41668</v>
      </c>
      <c r="B2421" s="20">
        <v>243</v>
      </c>
      <c r="C2421" s="20" t="s">
        <v>563</v>
      </c>
      <c r="D2421" s="21" t="s">
        <v>349</v>
      </c>
      <c r="E2421" s="22">
        <v>1384</v>
      </c>
      <c r="F2421" s="11">
        <v>41668</v>
      </c>
      <c r="G2421" s="22">
        <v>1384</v>
      </c>
      <c r="H2421" s="24">
        <f t="shared" si="104"/>
        <v>0</v>
      </c>
      <c r="I2421" s="9" t="s">
        <v>7</v>
      </c>
    </row>
    <row r="2422" spans="1:9" x14ac:dyDescent="0.25">
      <c r="A2422" s="19">
        <v>41669</v>
      </c>
      <c r="B2422" s="20">
        <v>297</v>
      </c>
      <c r="C2422" s="20" t="s">
        <v>563</v>
      </c>
      <c r="D2422" s="21" t="s">
        <v>349</v>
      </c>
      <c r="E2422" s="22">
        <v>1330</v>
      </c>
      <c r="F2422" s="11">
        <v>41669</v>
      </c>
      <c r="G2422" s="22">
        <v>1330</v>
      </c>
      <c r="H2422" s="24">
        <f t="shared" si="104"/>
        <v>0</v>
      </c>
      <c r="I2422" s="9" t="s">
        <v>57</v>
      </c>
    </row>
    <row r="2423" spans="1:9" x14ac:dyDescent="0.25">
      <c r="A2423" s="19">
        <v>41647</v>
      </c>
      <c r="B2423" s="20">
        <v>626</v>
      </c>
      <c r="C2423" s="20" t="s">
        <v>0</v>
      </c>
      <c r="D2423" s="21" t="s">
        <v>263</v>
      </c>
      <c r="E2423" s="22">
        <v>1406</v>
      </c>
      <c r="F2423" s="23">
        <v>41647</v>
      </c>
      <c r="G2423" s="22">
        <v>1406</v>
      </c>
      <c r="H2423" s="24">
        <f t="shared" si="104"/>
        <v>0</v>
      </c>
      <c r="I2423" s="21" t="s">
        <v>30</v>
      </c>
    </row>
    <row r="2424" spans="1:9" x14ac:dyDescent="0.25">
      <c r="A2424" s="19">
        <v>41662</v>
      </c>
      <c r="B2424" s="20">
        <v>776</v>
      </c>
      <c r="C2424" s="20" t="s">
        <v>365</v>
      </c>
      <c r="D2424" s="21" t="s">
        <v>521</v>
      </c>
      <c r="E2424" s="22">
        <v>1772</v>
      </c>
      <c r="F2424" s="37">
        <v>41663</v>
      </c>
      <c r="G2424" s="22">
        <v>1772</v>
      </c>
      <c r="H2424" s="24">
        <f t="shared" si="104"/>
        <v>0</v>
      </c>
      <c r="I2424" s="35" t="s">
        <v>7</v>
      </c>
    </row>
    <row r="2425" spans="1:9" ht="15.75" x14ac:dyDescent="0.25">
      <c r="A2425" s="19"/>
      <c r="B2425" s="20"/>
      <c r="C2425" s="20"/>
      <c r="D2425" s="21"/>
      <c r="E2425" s="22"/>
      <c r="F2425" s="107" t="s">
        <v>645</v>
      </c>
      <c r="G2425" s="104">
        <f>SUM(G2390:G2424)</f>
        <v>50304</v>
      </c>
      <c r="H2425" s="24"/>
      <c r="I2425" s="35"/>
    </row>
    <row r="2426" spans="1:9" x14ac:dyDescent="0.25">
      <c r="A2426" s="19"/>
      <c r="B2426" s="20"/>
      <c r="C2426" s="20"/>
      <c r="D2426" s="21"/>
      <c r="E2426" s="22"/>
      <c r="F2426" s="37"/>
      <c r="G2426" s="22"/>
      <c r="H2426" s="24"/>
      <c r="I2426" s="35"/>
    </row>
    <row r="2427" spans="1:9" x14ac:dyDescent="0.25">
      <c r="A2427" s="19">
        <v>41642</v>
      </c>
      <c r="B2427" s="20">
        <v>283</v>
      </c>
      <c r="C2427" s="8" t="s">
        <v>0</v>
      </c>
      <c r="D2427" s="35" t="s">
        <v>124</v>
      </c>
      <c r="E2427" s="36">
        <v>2276.5</v>
      </c>
      <c r="F2427" s="37">
        <v>41642</v>
      </c>
      <c r="G2427" s="36">
        <v>2276.5</v>
      </c>
      <c r="H2427" s="38">
        <f t="shared" ref="H2427:H2449" si="105">E2427-G2427</f>
        <v>0</v>
      </c>
      <c r="I2427" s="35"/>
    </row>
    <row r="2428" spans="1:9" x14ac:dyDescent="0.25">
      <c r="A2428" s="19">
        <v>41643</v>
      </c>
      <c r="B2428" s="20">
        <v>376</v>
      </c>
      <c r="C2428" s="20" t="s">
        <v>0</v>
      </c>
      <c r="D2428" s="35" t="s">
        <v>124</v>
      </c>
      <c r="E2428" s="22">
        <v>2707</v>
      </c>
      <c r="F2428" s="23">
        <v>41643</v>
      </c>
      <c r="G2428" s="22">
        <v>2707</v>
      </c>
      <c r="H2428" s="24">
        <f t="shared" si="105"/>
        <v>0</v>
      </c>
      <c r="I2428" s="35"/>
    </row>
    <row r="2429" spans="1:9" x14ac:dyDescent="0.25">
      <c r="A2429" s="19">
        <v>41644</v>
      </c>
      <c r="B2429" s="20">
        <v>443</v>
      </c>
      <c r="C2429" s="20" t="s">
        <v>0</v>
      </c>
      <c r="D2429" s="35" t="s">
        <v>124</v>
      </c>
      <c r="E2429" s="22">
        <v>1461.5</v>
      </c>
      <c r="F2429" s="23">
        <v>41644</v>
      </c>
      <c r="G2429" s="22">
        <v>1461.5</v>
      </c>
      <c r="H2429" s="24">
        <f t="shared" si="105"/>
        <v>0</v>
      </c>
      <c r="I2429" s="35"/>
    </row>
    <row r="2430" spans="1:9" x14ac:dyDescent="0.25">
      <c r="A2430" s="19">
        <v>41645</v>
      </c>
      <c r="B2430" s="20">
        <v>485</v>
      </c>
      <c r="C2430" s="20" t="s">
        <v>0</v>
      </c>
      <c r="D2430" s="21" t="s">
        <v>124</v>
      </c>
      <c r="E2430" s="22">
        <v>1419</v>
      </c>
      <c r="F2430" s="23">
        <v>41645</v>
      </c>
      <c r="G2430" s="22">
        <v>1419</v>
      </c>
      <c r="H2430" s="24">
        <f t="shared" si="105"/>
        <v>0</v>
      </c>
      <c r="I2430" s="21"/>
    </row>
    <row r="2431" spans="1:9" x14ac:dyDescent="0.25">
      <c r="A2431" s="19">
        <v>41647</v>
      </c>
      <c r="B2431" s="20">
        <v>648</v>
      </c>
      <c r="C2431" s="20" t="s">
        <v>0</v>
      </c>
      <c r="D2431" s="21" t="s">
        <v>124</v>
      </c>
      <c r="E2431" s="22">
        <v>515</v>
      </c>
      <c r="F2431" s="23">
        <v>41647</v>
      </c>
      <c r="G2431" s="22">
        <v>515</v>
      </c>
      <c r="H2431" s="24">
        <f t="shared" si="105"/>
        <v>0</v>
      </c>
      <c r="I2431" s="21"/>
    </row>
    <row r="2432" spans="1:9" x14ac:dyDescent="0.25">
      <c r="A2432" s="19">
        <v>41648</v>
      </c>
      <c r="B2432" s="20">
        <v>679</v>
      </c>
      <c r="C2432" s="20" t="s">
        <v>0</v>
      </c>
      <c r="D2432" s="21" t="s">
        <v>124</v>
      </c>
      <c r="E2432" s="22">
        <v>403</v>
      </c>
      <c r="F2432" s="23">
        <v>41648</v>
      </c>
      <c r="G2432" s="22">
        <v>403</v>
      </c>
      <c r="H2432" s="24">
        <f t="shared" si="105"/>
        <v>0</v>
      </c>
      <c r="I2432" s="21"/>
    </row>
    <row r="2433" spans="1:9" x14ac:dyDescent="0.25">
      <c r="A2433" s="19">
        <v>41649</v>
      </c>
      <c r="B2433" s="20">
        <v>795</v>
      </c>
      <c r="C2433" s="20" t="s">
        <v>0</v>
      </c>
      <c r="D2433" s="21" t="s">
        <v>124</v>
      </c>
      <c r="E2433" s="22">
        <v>2327</v>
      </c>
      <c r="F2433" s="23">
        <v>41649</v>
      </c>
      <c r="G2433" s="22">
        <v>2327</v>
      </c>
      <c r="H2433" s="24">
        <f t="shared" si="105"/>
        <v>0</v>
      </c>
      <c r="I2433" s="21"/>
    </row>
    <row r="2434" spans="1:9" x14ac:dyDescent="0.25">
      <c r="A2434" s="19">
        <v>41650</v>
      </c>
      <c r="B2434" s="20">
        <v>873</v>
      </c>
      <c r="C2434" s="20" t="s">
        <v>0</v>
      </c>
      <c r="D2434" s="21" t="s">
        <v>124</v>
      </c>
      <c r="E2434" s="22">
        <v>62</v>
      </c>
      <c r="F2434" s="55">
        <v>41650</v>
      </c>
      <c r="G2434" s="22">
        <v>62</v>
      </c>
      <c r="H2434" s="24">
        <f t="shared" si="105"/>
        <v>0</v>
      </c>
      <c r="I2434" s="9"/>
    </row>
    <row r="2435" spans="1:9" x14ac:dyDescent="0.25">
      <c r="A2435" s="19">
        <v>41650</v>
      </c>
      <c r="B2435" s="20">
        <v>916</v>
      </c>
      <c r="C2435" s="20" t="s">
        <v>0</v>
      </c>
      <c r="D2435" s="21" t="s">
        <v>124</v>
      </c>
      <c r="E2435" s="22">
        <v>2860.5</v>
      </c>
      <c r="F2435" s="55">
        <v>41650</v>
      </c>
      <c r="G2435" s="22">
        <v>2860.5</v>
      </c>
      <c r="H2435" s="24">
        <f t="shared" si="105"/>
        <v>0</v>
      </c>
      <c r="I2435" s="9"/>
    </row>
    <row r="2436" spans="1:9" x14ac:dyDescent="0.25">
      <c r="A2436" s="19">
        <v>41651</v>
      </c>
      <c r="B2436" s="20">
        <v>957</v>
      </c>
      <c r="C2436" s="20" t="s">
        <v>0</v>
      </c>
      <c r="D2436" s="21" t="s">
        <v>124</v>
      </c>
      <c r="E2436" s="22">
        <v>1291.5</v>
      </c>
      <c r="F2436" s="55">
        <v>41651</v>
      </c>
      <c r="G2436" s="22">
        <v>1291.5</v>
      </c>
      <c r="H2436" s="24">
        <f t="shared" si="105"/>
        <v>0</v>
      </c>
      <c r="I2436" s="9"/>
    </row>
    <row r="2437" spans="1:9" x14ac:dyDescent="0.25">
      <c r="A2437" s="19">
        <v>41653</v>
      </c>
      <c r="B2437" s="20">
        <v>94</v>
      </c>
      <c r="C2437" s="20" t="s">
        <v>365</v>
      </c>
      <c r="D2437" s="21" t="s">
        <v>124</v>
      </c>
      <c r="E2437" s="22">
        <v>468.5</v>
      </c>
      <c r="F2437" s="23">
        <v>14</v>
      </c>
      <c r="G2437" s="22">
        <v>468.5</v>
      </c>
      <c r="H2437" s="24">
        <f t="shared" si="105"/>
        <v>0</v>
      </c>
      <c r="I2437" s="21"/>
    </row>
    <row r="2438" spans="1:9" x14ac:dyDescent="0.25">
      <c r="A2438" s="19">
        <v>41656</v>
      </c>
      <c r="B2438" s="20">
        <v>326</v>
      </c>
      <c r="C2438" s="20" t="s">
        <v>365</v>
      </c>
      <c r="D2438" s="21" t="s">
        <v>124</v>
      </c>
      <c r="E2438" s="22">
        <v>3074</v>
      </c>
      <c r="F2438" s="32" t="s">
        <v>442</v>
      </c>
      <c r="G2438" s="22">
        <f>3000+74</f>
        <v>3074</v>
      </c>
      <c r="H2438" s="24">
        <f t="shared" si="105"/>
        <v>0</v>
      </c>
      <c r="I2438" s="9"/>
    </row>
    <row r="2439" spans="1:9" x14ac:dyDescent="0.25">
      <c r="A2439" s="19">
        <v>41657</v>
      </c>
      <c r="B2439" s="20">
        <v>440</v>
      </c>
      <c r="C2439" s="20" t="s">
        <v>365</v>
      </c>
      <c r="D2439" s="21" t="s">
        <v>124</v>
      </c>
      <c r="E2439" s="22">
        <v>2948.5</v>
      </c>
      <c r="F2439" s="11">
        <v>41657</v>
      </c>
      <c r="G2439" s="22">
        <v>2948.5</v>
      </c>
      <c r="H2439" s="24">
        <f t="shared" si="105"/>
        <v>0</v>
      </c>
      <c r="I2439" s="9"/>
    </row>
    <row r="2440" spans="1:9" x14ac:dyDescent="0.25">
      <c r="A2440" s="19">
        <v>41658</v>
      </c>
      <c r="B2440" s="20">
        <v>486</v>
      </c>
      <c r="C2440" s="20" t="s">
        <v>365</v>
      </c>
      <c r="D2440" s="21" t="s">
        <v>124</v>
      </c>
      <c r="E2440" s="22">
        <v>842.5</v>
      </c>
      <c r="F2440" s="11">
        <v>41658</v>
      </c>
      <c r="G2440" s="22">
        <v>842.5</v>
      </c>
      <c r="H2440" s="24">
        <f t="shared" si="105"/>
        <v>0</v>
      </c>
      <c r="I2440" s="9"/>
    </row>
    <row r="2441" spans="1:9" x14ac:dyDescent="0.25">
      <c r="A2441" s="19">
        <v>41659</v>
      </c>
      <c r="B2441" s="20">
        <v>556</v>
      </c>
      <c r="C2441" s="20" t="s">
        <v>365</v>
      </c>
      <c r="D2441" s="21" t="s">
        <v>124</v>
      </c>
      <c r="E2441" s="22">
        <v>482.5</v>
      </c>
      <c r="F2441" s="11">
        <v>41659</v>
      </c>
      <c r="G2441" s="22">
        <v>482.5</v>
      </c>
      <c r="H2441" s="24">
        <f t="shared" si="105"/>
        <v>0</v>
      </c>
      <c r="I2441" s="9"/>
    </row>
    <row r="2442" spans="1:9" x14ac:dyDescent="0.25">
      <c r="A2442" s="19">
        <v>41660</v>
      </c>
      <c r="B2442" s="20">
        <v>642</v>
      </c>
      <c r="C2442" s="20" t="s">
        <v>365</v>
      </c>
      <c r="D2442" s="21" t="s">
        <v>124</v>
      </c>
      <c r="E2442" s="22">
        <v>535</v>
      </c>
      <c r="F2442" s="11">
        <v>41660</v>
      </c>
      <c r="G2442" s="22">
        <v>535</v>
      </c>
      <c r="H2442" s="24">
        <f t="shared" si="105"/>
        <v>0</v>
      </c>
      <c r="I2442" s="9"/>
    </row>
    <row r="2443" spans="1:9" x14ac:dyDescent="0.25">
      <c r="A2443" s="19">
        <v>41661</v>
      </c>
      <c r="B2443" s="20">
        <v>676</v>
      </c>
      <c r="C2443" s="20" t="s">
        <v>365</v>
      </c>
      <c r="D2443" s="21" t="s">
        <v>124</v>
      </c>
      <c r="E2443" s="22">
        <v>350</v>
      </c>
      <c r="F2443" s="23">
        <v>41661</v>
      </c>
      <c r="G2443" s="22">
        <v>350</v>
      </c>
      <c r="H2443" s="24">
        <f t="shared" si="105"/>
        <v>0</v>
      </c>
      <c r="I2443" s="21"/>
    </row>
    <row r="2444" spans="1:9" x14ac:dyDescent="0.25">
      <c r="A2444" s="19">
        <v>41663</v>
      </c>
      <c r="B2444" s="20">
        <v>868</v>
      </c>
      <c r="C2444" s="20" t="s">
        <v>365</v>
      </c>
      <c r="D2444" s="21" t="s">
        <v>124</v>
      </c>
      <c r="E2444" s="22">
        <v>2561</v>
      </c>
      <c r="F2444" s="11">
        <v>41663</v>
      </c>
      <c r="G2444" s="22">
        <v>2561</v>
      </c>
      <c r="H2444" s="24">
        <f t="shared" si="105"/>
        <v>0</v>
      </c>
      <c r="I2444" s="9"/>
    </row>
    <row r="2445" spans="1:9" x14ac:dyDescent="0.25">
      <c r="A2445" s="19">
        <v>41664</v>
      </c>
      <c r="B2445" s="20">
        <v>958</v>
      </c>
      <c r="C2445" s="20" t="s">
        <v>365</v>
      </c>
      <c r="D2445" s="21" t="s">
        <v>124</v>
      </c>
      <c r="E2445" s="22">
        <v>56</v>
      </c>
      <c r="F2445" s="11">
        <v>41664</v>
      </c>
      <c r="G2445" s="22">
        <v>56</v>
      </c>
      <c r="H2445" s="24">
        <f t="shared" si="105"/>
        <v>0</v>
      </c>
      <c r="I2445" s="9"/>
    </row>
    <row r="2446" spans="1:9" x14ac:dyDescent="0.25">
      <c r="A2446" s="19">
        <v>41664</v>
      </c>
      <c r="B2446" s="20">
        <v>980</v>
      </c>
      <c r="C2446" s="20" t="s">
        <v>365</v>
      </c>
      <c r="D2446" s="21" t="s">
        <v>124</v>
      </c>
      <c r="E2446" s="22">
        <v>3196.5</v>
      </c>
      <c r="F2446" s="11">
        <v>41664</v>
      </c>
      <c r="G2446" s="22">
        <v>3196.5</v>
      </c>
      <c r="H2446" s="24">
        <f t="shared" si="105"/>
        <v>0</v>
      </c>
      <c r="I2446" s="9"/>
    </row>
    <row r="2447" spans="1:9" x14ac:dyDescent="0.25">
      <c r="A2447" s="19">
        <v>41666</v>
      </c>
      <c r="B2447" s="20">
        <v>119</v>
      </c>
      <c r="C2447" s="20" t="s">
        <v>563</v>
      </c>
      <c r="D2447" s="21" t="s">
        <v>124</v>
      </c>
      <c r="E2447" s="22">
        <v>1311</v>
      </c>
      <c r="F2447" s="11">
        <v>41666</v>
      </c>
      <c r="G2447" s="22">
        <v>1311</v>
      </c>
      <c r="H2447" s="24">
        <f t="shared" si="105"/>
        <v>0</v>
      </c>
      <c r="I2447" s="9"/>
    </row>
    <row r="2448" spans="1:9" x14ac:dyDescent="0.25">
      <c r="A2448" s="19">
        <v>41668</v>
      </c>
      <c r="B2448" s="20">
        <v>229</v>
      </c>
      <c r="C2448" s="20" t="s">
        <v>563</v>
      </c>
      <c r="D2448" s="21" t="s">
        <v>124</v>
      </c>
      <c r="E2448" s="22">
        <v>1061</v>
      </c>
      <c r="F2448" s="11">
        <v>41668</v>
      </c>
      <c r="G2448" s="22">
        <v>1061</v>
      </c>
      <c r="H2448" s="24">
        <f t="shared" si="105"/>
        <v>0</v>
      </c>
      <c r="I2448" s="9"/>
    </row>
    <row r="2449" spans="1:9" x14ac:dyDescent="0.25">
      <c r="A2449" s="19">
        <v>41670</v>
      </c>
      <c r="B2449" s="20">
        <v>408</v>
      </c>
      <c r="C2449" s="20" t="s">
        <v>563</v>
      </c>
      <c r="D2449" s="21" t="s">
        <v>124</v>
      </c>
      <c r="E2449" s="22">
        <v>2380</v>
      </c>
      <c r="F2449" s="11">
        <v>41670</v>
      </c>
      <c r="G2449" s="22">
        <v>2380</v>
      </c>
      <c r="H2449" s="24">
        <f t="shared" si="105"/>
        <v>0</v>
      </c>
      <c r="I2449" s="9"/>
    </row>
    <row r="2450" spans="1:9" ht="15.75" x14ac:dyDescent="0.25">
      <c r="A2450" s="19"/>
      <c r="B2450" s="20"/>
      <c r="C2450" s="20"/>
      <c r="D2450" s="21"/>
      <c r="E2450" s="22"/>
      <c r="F2450" s="103" t="s">
        <v>645</v>
      </c>
      <c r="G2450" s="104">
        <f>SUM(G2427:G2449)</f>
        <v>34589.5</v>
      </c>
      <c r="H2450" s="24"/>
      <c r="I2450" s="9"/>
    </row>
    <row r="2451" spans="1:9" x14ac:dyDescent="0.25">
      <c r="A2451" s="19"/>
      <c r="B2451" s="20"/>
      <c r="C2451" s="20"/>
      <c r="D2451" s="21"/>
      <c r="E2451" s="22"/>
      <c r="F2451" s="11"/>
      <c r="G2451" s="22"/>
      <c r="H2451" s="24"/>
      <c r="I2451" s="9"/>
    </row>
    <row r="2452" spans="1:9" x14ac:dyDescent="0.25">
      <c r="A2452" s="19">
        <v>41668</v>
      </c>
      <c r="B2452" s="20">
        <v>260</v>
      </c>
      <c r="C2452" s="20" t="s">
        <v>563</v>
      </c>
      <c r="D2452" s="21" t="s">
        <v>608</v>
      </c>
      <c r="E2452" s="22">
        <v>24072</v>
      </c>
      <c r="F2452" s="11">
        <v>41668</v>
      </c>
      <c r="G2452" s="22">
        <v>24072</v>
      </c>
      <c r="H2452" s="24">
        <f>E2452-G2452</f>
        <v>0</v>
      </c>
      <c r="I2452" s="9"/>
    </row>
    <row r="2453" spans="1:9" x14ac:dyDescent="0.25">
      <c r="A2453" s="19"/>
      <c r="B2453" s="20"/>
      <c r="C2453" s="20"/>
      <c r="D2453" s="21"/>
      <c r="E2453" s="22"/>
      <c r="F2453" s="11"/>
      <c r="G2453" s="22"/>
      <c r="H2453" s="24"/>
      <c r="I2453" s="9"/>
    </row>
    <row r="2454" spans="1:9" x14ac:dyDescent="0.25">
      <c r="A2454" s="19">
        <v>41642</v>
      </c>
      <c r="B2454" s="20">
        <v>217</v>
      </c>
      <c r="C2454" s="8" t="s">
        <v>0</v>
      </c>
      <c r="D2454" s="21" t="s">
        <v>83</v>
      </c>
      <c r="E2454" s="22">
        <v>6557.5</v>
      </c>
      <c r="F2454" s="23">
        <v>41642</v>
      </c>
      <c r="G2454" s="22">
        <v>6557.5</v>
      </c>
      <c r="H2454" s="24">
        <f t="shared" ref="H2454:H2467" si="106">E2454-G2454</f>
        <v>0</v>
      </c>
      <c r="I2454" s="21" t="s">
        <v>20</v>
      </c>
    </row>
    <row r="2455" spans="1:9" x14ac:dyDescent="0.25">
      <c r="A2455" s="19">
        <v>41643</v>
      </c>
      <c r="B2455" s="20">
        <v>317</v>
      </c>
      <c r="C2455" s="20" t="s">
        <v>0</v>
      </c>
      <c r="D2455" s="21" t="s">
        <v>83</v>
      </c>
      <c r="E2455" s="22">
        <v>5769</v>
      </c>
      <c r="F2455" s="23">
        <v>41644</v>
      </c>
      <c r="G2455" s="22">
        <v>5769</v>
      </c>
      <c r="H2455" s="24">
        <f t="shared" si="106"/>
        <v>0</v>
      </c>
      <c r="I2455" s="21" t="s">
        <v>20</v>
      </c>
    </row>
    <row r="2456" spans="1:9" x14ac:dyDescent="0.25">
      <c r="A2456" s="19">
        <v>41646</v>
      </c>
      <c r="B2456" s="20">
        <v>509</v>
      </c>
      <c r="C2456" s="20" t="s">
        <v>0</v>
      </c>
      <c r="D2456" s="21" t="s">
        <v>83</v>
      </c>
      <c r="E2456" s="22">
        <v>14444</v>
      </c>
      <c r="F2456" s="23">
        <v>41647</v>
      </c>
      <c r="G2456" s="22">
        <v>14444</v>
      </c>
      <c r="H2456" s="24">
        <f t="shared" si="106"/>
        <v>0</v>
      </c>
      <c r="I2456" s="21" t="s">
        <v>20</v>
      </c>
    </row>
    <row r="2457" spans="1:9" x14ac:dyDescent="0.25">
      <c r="A2457" s="19">
        <v>41648</v>
      </c>
      <c r="B2457" s="20">
        <v>670</v>
      </c>
      <c r="C2457" s="20" t="s">
        <v>0</v>
      </c>
      <c r="D2457" s="21" t="s">
        <v>83</v>
      </c>
      <c r="E2457" s="22">
        <v>1724</v>
      </c>
      <c r="F2457" s="23">
        <v>41648</v>
      </c>
      <c r="G2457" s="22">
        <v>1724</v>
      </c>
      <c r="H2457" s="24">
        <f t="shared" si="106"/>
        <v>0</v>
      </c>
      <c r="I2457" s="21" t="s">
        <v>20</v>
      </c>
    </row>
    <row r="2458" spans="1:9" x14ac:dyDescent="0.25">
      <c r="A2458" s="19">
        <v>41655</v>
      </c>
      <c r="B2458" s="20">
        <v>192</v>
      </c>
      <c r="C2458" s="20" t="s">
        <v>365</v>
      </c>
      <c r="D2458" s="21" t="s">
        <v>83</v>
      </c>
      <c r="E2458" s="22">
        <v>9373</v>
      </c>
      <c r="F2458" s="11">
        <v>41656</v>
      </c>
      <c r="G2458" s="22">
        <v>9373</v>
      </c>
      <c r="H2458" s="24">
        <f t="shared" si="106"/>
        <v>0</v>
      </c>
      <c r="I2458" s="9" t="s">
        <v>20</v>
      </c>
    </row>
    <row r="2459" spans="1:9" x14ac:dyDescent="0.25">
      <c r="A2459" s="19">
        <v>41656</v>
      </c>
      <c r="B2459" s="20">
        <v>353</v>
      </c>
      <c r="C2459" s="20" t="s">
        <v>365</v>
      </c>
      <c r="D2459" s="21" t="s">
        <v>83</v>
      </c>
      <c r="E2459" s="22">
        <v>2693</v>
      </c>
      <c r="F2459" s="11">
        <v>41656</v>
      </c>
      <c r="G2459" s="22">
        <v>2693</v>
      </c>
      <c r="H2459" s="24">
        <f t="shared" si="106"/>
        <v>0</v>
      </c>
      <c r="I2459" s="9" t="s">
        <v>20</v>
      </c>
    </row>
    <row r="2460" spans="1:9" x14ac:dyDescent="0.25">
      <c r="A2460" s="19">
        <v>41659</v>
      </c>
      <c r="B2460" s="20">
        <v>549</v>
      </c>
      <c r="C2460" s="20" t="s">
        <v>365</v>
      </c>
      <c r="D2460" s="21" t="s">
        <v>83</v>
      </c>
      <c r="E2460" s="22">
        <v>7168</v>
      </c>
      <c r="F2460" s="11">
        <v>41659</v>
      </c>
      <c r="G2460" s="22">
        <v>7168</v>
      </c>
      <c r="H2460" s="24">
        <f t="shared" si="106"/>
        <v>0</v>
      </c>
      <c r="I2460" s="9" t="s">
        <v>20</v>
      </c>
    </row>
    <row r="2461" spans="1:9" x14ac:dyDescent="0.25">
      <c r="A2461" s="19">
        <v>41660</v>
      </c>
      <c r="B2461" s="20">
        <v>638</v>
      </c>
      <c r="C2461" s="20" t="s">
        <v>365</v>
      </c>
      <c r="D2461" s="21" t="s">
        <v>83</v>
      </c>
      <c r="E2461" s="22">
        <v>2531</v>
      </c>
      <c r="F2461" s="11">
        <v>41663</v>
      </c>
      <c r="G2461" s="22">
        <v>2531</v>
      </c>
      <c r="H2461" s="24">
        <f t="shared" si="106"/>
        <v>0</v>
      </c>
      <c r="I2461" s="9" t="s">
        <v>20</v>
      </c>
    </row>
    <row r="2462" spans="1:9" x14ac:dyDescent="0.25">
      <c r="A2462" s="19">
        <v>41662</v>
      </c>
      <c r="B2462" s="20">
        <v>720</v>
      </c>
      <c r="C2462" s="20" t="s">
        <v>365</v>
      </c>
      <c r="D2462" s="21" t="s">
        <v>83</v>
      </c>
      <c r="E2462" s="22">
        <v>5014.5</v>
      </c>
      <c r="F2462" s="23">
        <v>41663</v>
      </c>
      <c r="G2462" s="22">
        <v>5014.5</v>
      </c>
      <c r="H2462" s="24">
        <f t="shared" si="106"/>
        <v>0</v>
      </c>
      <c r="I2462" s="35" t="s">
        <v>20</v>
      </c>
    </row>
    <row r="2463" spans="1:9" x14ac:dyDescent="0.25">
      <c r="A2463" s="19">
        <v>41663</v>
      </c>
      <c r="B2463" s="20">
        <v>903</v>
      </c>
      <c r="C2463" s="20" t="s">
        <v>365</v>
      </c>
      <c r="D2463" s="21" t="s">
        <v>83</v>
      </c>
      <c r="E2463" s="22">
        <v>11644.5</v>
      </c>
      <c r="F2463" s="11">
        <v>41664</v>
      </c>
      <c r="G2463" s="22">
        <v>11644.5</v>
      </c>
      <c r="H2463" s="24">
        <f t="shared" si="106"/>
        <v>0</v>
      </c>
      <c r="I2463" s="9" t="s">
        <v>20</v>
      </c>
    </row>
    <row r="2464" spans="1:9" x14ac:dyDescent="0.25">
      <c r="A2464" s="19">
        <v>41666</v>
      </c>
      <c r="B2464" s="20">
        <v>75</v>
      </c>
      <c r="C2464" s="20" t="s">
        <v>563</v>
      </c>
      <c r="D2464" s="21" t="s">
        <v>83</v>
      </c>
      <c r="E2464" s="22">
        <v>9109.5</v>
      </c>
      <c r="F2464" s="11">
        <v>41667</v>
      </c>
      <c r="G2464" s="22">
        <v>9109.5</v>
      </c>
      <c r="H2464" s="24">
        <f t="shared" si="106"/>
        <v>0</v>
      </c>
      <c r="I2464" s="9" t="s">
        <v>20</v>
      </c>
    </row>
    <row r="2465" spans="1:9" x14ac:dyDescent="0.25">
      <c r="A2465" s="19">
        <v>41668</v>
      </c>
      <c r="B2465" s="20">
        <v>206</v>
      </c>
      <c r="C2465" s="20" t="s">
        <v>563</v>
      </c>
      <c r="D2465" s="21" t="s">
        <v>83</v>
      </c>
      <c r="E2465" s="22">
        <v>2127.5</v>
      </c>
      <c r="F2465" s="11">
        <v>41668</v>
      </c>
      <c r="G2465" s="22">
        <v>2127.5</v>
      </c>
      <c r="H2465" s="24">
        <f t="shared" si="106"/>
        <v>0</v>
      </c>
      <c r="I2465" s="9" t="s">
        <v>20</v>
      </c>
    </row>
    <row r="2466" spans="1:9" x14ac:dyDescent="0.25">
      <c r="A2466" s="19">
        <v>41668</v>
      </c>
      <c r="B2466" s="20">
        <v>269</v>
      </c>
      <c r="C2466" s="20" t="s">
        <v>563</v>
      </c>
      <c r="D2466" s="21" t="s">
        <v>83</v>
      </c>
      <c r="E2466" s="22">
        <v>5267</v>
      </c>
      <c r="F2466" s="11">
        <v>41669</v>
      </c>
      <c r="G2466" s="22">
        <v>5267</v>
      </c>
      <c r="H2466" s="24">
        <f t="shared" si="106"/>
        <v>0</v>
      </c>
      <c r="I2466" s="9" t="s">
        <v>20</v>
      </c>
    </row>
    <row r="2467" spans="1:9" x14ac:dyDescent="0.25">
      <c r="A2467" s="19">
        <v>41670</v>
      </c>
      <c r="B2467" s="20">
        <v>417</v>
      </c>
      <c r="C2467" s="20" t="s">
        <v>563</v>
      </c>
      <c r="D2467" s="21" t="s">
        <v>83</v>
      </c>
      <c r="E2467" s="22">
        <v>9111.5</v>
      </c>
      <c r="F2467" s="16">
        <v>41671</v>
      </c>
      <c r="G2467" s="28">
        <v>9111.5</v>
      </c>
      <c r="H2467" s="24">
        <f t="shared" si="106"/>
        <v>0</v>
      </c>
      <c r="I2467" s="9" t="s">
        <v>20</v>
      </c>
    </row>
    <row r="2468" spans="1:9" ht="15.75" x14ac:dyDescent="0.25">
      <c r="A2468" s="19"/>
      <c r="B2468" s="20"/>
      <c r="C2468" s="20"/>
      <c r="D2468" s="21"/>
      <c r="E2468" s="22"/>
      <c r="F2468" s="103" t="s">
        <v>645</v>
      </c>
      <c r="G2468" s="104">
        <f>SUM(G2454:G2467)</f>
        <v>92534</v>
      </c>
      <c r="H2468" s="24"/>
      <c r="I2468" s="9"/>
    </row>
    <row r="2469" spans="1:9" x14ac:dyDescent="0.25">
      <c r="A2469" s="19"/>
      <c r="B2469" s="20"/>
      <c r="C2469" s="20"/>
      <c r="D2469" s="21"/>
      <c r="E2469" s="22"/>
      <c r="F2469" s="16"/>
      <c r="G2469" s="28"/>
      <c r="H2469" s="24"/>
      <c r="I2469" s="9"/>
    </row>
    <row r="2470" spans="1:9" x14ac:dyDescent="0.25">
      <c r="A2470" s="19">
        <v>41642</v>
      </c>
      <c r="B2470" s="20">
        <v>255</v>
      </c>
      <c r="C2470" s="8" t="s">
        <v>0</v>
      </c>
      <c r="D2470" s="21" t="s">
        <v>106</v>
      </c>
      <c r="E2470" s="22">
        <v>6425</v>
      </c>
      <c r="F2470" s="23">
        <v>41642</v>
      </c>
      <c r="G2470" s="22">
        <v>6425</v>
      </c>
      <c r="H2470" s="24">
        <f t="shared" ref="H2470:H2481" si="107">E2470-G2470</f>
        <v>0</v>
      </c>
      <c r="I2470" s="21"/>
    </row>
    <row r="2471" spans="1:9" x14ac:dyDescent="0.25">
      <c r="A2471" s="19">
        <v>41644</v>
      </c>
      <c r="B2471" s="20">
        <v>410</v>
      </c>
      <c r="C2471" s="20" t="s">
        <v>0</v>
      </c>
      <c r="D2471" s="21" t="s">
        <v>106</v>
      </c>
      <c r="E2471" s="22">
        <v>953</v>
      </c>
      <c r="F2471" s="23">
        <v>41644</v>
      </c>
      <c r="G2471" s="22">
        <v>953</v>
      </c>
      <c r="H2471" s="24">
        <f t="shared" si="107"/>
        <v>0</v>
      </c>
      <c r="I2471" s="21"/>
    </row>
    <row r="2472" spans="1:9" x14ac:dyDescent="0.25">
      <c r="A2472" s="19">
        <v>41646</v>
      </c>
      <c r="B2472" s="20">
        <v>535</v>
      </c>
      <c r="C2472" s="20" t="s">
        <v>0</v>
      </c>
      <c r="D2472" s="21" t="s">
        <v>106</v>
      </c>
      <c r="E2472" s="22">
        <v>2337</v>
      </c>
      <c r="F2472" s="23">
        <v>41646</v>
      </c>
      <c r="G2472" s="22">
        <v>2337</v>
      </c>
      <c r="H2472" s="24">
        <f t="shared" si="107"/>
        <v>0</v>
      </c>
      <c r="I2472" s="21"/>
    </row>
    <row r="2473" spans="1:9" x14ac:dyDescent="0.25">
      <c r="A2473" s="19">
        <v>41648</v>
      </c>
      <c r="B2473" s="20">
        <v>697</v>
      </c>
      <c r="C2473" s="20" t="s">
        <v>0</v>
      </c>
      <c r="D2473" s="42" t="s">
        <v>106</v>
      </c>
      <c r="E2473" s="43">
        <v>4065.5</v>
      </c>
      <c r="F2473" s="44">
        <v>41648</v>
      </c>
      <c r="G2473" s="43">
        <v>4065.5</v>
      </c>
      <c r="H2473" s="45">
        <f t="shared" si="107"/>
        <v>0</v>
      </c>
      <c r="I2473" s="42"/>
    </row>
    <row r="2474" spans="1:9" x14ac:dyDescent="0.25">
      <c r="A2474" s="19">
        <v>41650</v>
      </c>
      <c r="B2474" s="20">
        <v>865</v>
      </c>
      <c r="C2474" s="20" t="s">
        <v>0</v>
      </c>
      <c r="D2474" s="21" t="s">
        <v>106</v>
      </c>
      <c r="E2474" s="22">
        <v>1755</v>
      </c>
      <c r="F2474" s="55">
        <v>41650</v>
      </c>
      <c r="G2474" s="22">
        <v>1755</v>
      </c>
      <c r="H2474" s="24">
        <f t="shared" si="107"/>
        <v>0</v>
      </c>
      <c r="I2474" s="9"/>
    </row>
    <row r="2475" spans="1:9" x14ac:dyDescent="0.25">
      <c r="A2475" s="19">
        <v>41655</v>
      </c>
      <c r="B2475" s="20">
        <v>197</v>
      </c>
      <c r="C2475" s="20" t="s">
        <v>365</v>
      </c>
      <c r="D2475" s="21" t="s">
        <v>106</v>
      </c>
      <c r="E2475" s="22">
        <v>2818</v>
      </c>
      <c r="F2475" s="11">
        <v>41655</v>
      </c>
      <c r="G2475" s="22">
        <v>2818</v>
      </c>
      <c r="H2475" s="24">
        <f t="shared" si="107"/>
        <v>0</v>
      </c>
      <c r="I2475" s="9"/>
    </row>
    <row r="2476" spans="1:9" x14ac:dyDescent="0.25">
      <c r="A2476" s="19">
        <v>41655</v>
      </c>
      <c r="B2476" s="20">
        <v>201</v>
      </c>
      <c r="C2476" s="20" t="s">
        <v>365</v>
      </c>
      <c r="D2476" s="21" t="s">
        <v>106</v>
      </c>
      <c r="E2476" s="22">
        <v>800</v>
      </c>
      <c r="F2476" s="11">
        <v>41655</v>
      </c>
      <c r="G2476" s="22">
        <v>800</v>
      </c>
      <c r="H2476" s="24">
        <f t="shared" si="107"/>
        <v>0</v>
      </c>
      <c r="I2476" s="9"/>
    </row>
    <row r="2477" spans="1:9" x14ac:dyDescent="0.25">
      <c r="A2477" s="19">
        <v>41659</v>
      </c>
      <c r="B2477" s="20">
        <v>502</v>
      </c>
      <c r="C2477" s="20" t="s">
        <v>365</v>
      </c>
      <c r="D2477" s="21" t="s">
        <v>106</v>
      </c>
      <c r="E2477" s="22">
        <v>953</v>
      </c>
      <c r="F2477" s="11">
        <v>41659</v>
      </c>
      <c r="G2477" s="22">
        <v>953</v>
      </c>
      <c r="H2477" s="24">
        <f t="shared" si="107"/>
        <v>0</v>
      </c>
      <c r="I2477" s="9"/>
    </row>
    <row r="2478" spans="1:9" x14ac:dyDescent="0.25">
      <c r="A2478" s="19">
        <v>41661</v>
      </c>
      <c r="B2478" s="20">
        <v>671</v>
      </c>
      <c r="C2478" s="20" t="s">
        <v>365</v>
      </c>
      <c r="D2478" s="21" t="s">
        <v>106</v>
      </c>
      <c r="E2478" s="22">
        <v>3729</v>
      </c>
      <c r="F2478" s="23">
        <v>41661</v>
      </c>
      <c r="G2478" s="22">
        <v>3729</v>
      </c>
      <c r="H2478" s="24">
        <f t="shared" si="107"/>
        <v>0</v>
      </c>
      <c r="I2478" s="21"/>
    </row>
    <row r="2479" spans="1:9" x14ac:dyDescent="0.25">
      <c r="A2479" s="19">
        <v>41663</v>
      </c>
      <c r="B2479" s="20">
        <v>842</v>
      </c>
      <c r="C2479" s="20" t="s">
        <v>365</v>
      </c>
      <c r="D2479" s="21" t="s">
        <v>106</v>
      </c>
      <c r="E2479" s="22">
        <v>4666</v>
      </c>
      <c r="F2479" s="11">
        <v>41663</v>
      </c>
      <c r="G2479" s="22">
        <v>4666</v>
      </c>
      <c r="H2479" s="24">
        <f t="shared" si="107"/>
        <v>0</v>
      </c>
      <c r="I2479" s="9"/>
    </row>
    <row r="2480" spans="1:9" x14ac:dyDescent="0.25">
      <c r="A2480" s="19">
        <v>41668</v>
      </c>
      <c r="B2480" s="20">
        <v>224</v>
      </c>
      <c r="C2480" s="20" t="s">
        <v>563</v>
      </c>
      <c r="D2480" s="21" t="s">
        <v>106</v>
      </c>
      <c r="E2480" s="22">
        <v>5174.5</v>
      </c>
      <c r="F2480" s="11">
        <v>41668</v>
      </c>
      <c r="G2480" s="22">
        <v>5174.5</v>
      </c>
      <c r="H2480" s="24">
        <f t="shared" si="107"/>
        <v>0</v>
      </c>
      <c r="I2480" s="9"/>
    </row>
    <row r="2481" spans="1:9" x14ac:dyDescent="0.25">
      <c r="A2481" s="19">
        <v>41670</v>
      </c>
      <c r="B2481" s="20">
        <v>372</v>
      </c>
      <c r="C2481" s="20" t="s">
        <v>563</v>
      </c>
      <c r="D2481" s="21" t="s">
        <v>106</v>
      </c>
      <c r="E2481" s="22">
        <v>6194</v>
      </c>
      <c r="F2481" s="11">
        <v>41670</v>
      </c>
      <c r="G2481" s="22">
        <v>6194</v>
      </c>
      <c r="H2481" s="24">
        <f t="shared" si="107"/>
        <v>0</v>
      </c>
      <c r="I2481" s="9"/>
    </row>
    <row r="2482" spans="1:9" ht="15.75" x14ac:dyDescent="0.25">
      <c r="A2482" s="19"/>
      <c r="B2482" s="20"/>
      <c r="C2482" s="20"/>
      <c r="D2482" s="21"/>
      <c r="E2482" s="22"/>
      <c r="F2482" s="103" t="s">
        <v>645</v>
      </c>
      <c r="G2482" s="104">
        <f>SUM(G2470:G2481)</f>
        <v>39870</v>
      </c>
      <c r="H2482" s="24"/>
      <c r="I2482" s="9"/>
    </row>
    <row r="2483" spans="1:9" x14ac:dyDescent="0.25">
      <c r="A2483" s="19"/>
      <c r="B2483" s="20"/>
      <c r="C2483" s="20"/>
      <c r="D2483" s="21"/>
      <c r="E2483" s="22"/>
      <c r="F2483" s="11"/>
      <c r="G2483" s="22"/>
      <c r="H2483" s="24"/>
      <c r="I2483" s="9"/>
    </row>
    <row r="2484" spans="1:9" x14ac:dyDescent="0.25">
      <c r="A2484" s="19">
        <v>41659</v>
      </c>
      <c r="B2484" s="20">
        <v>560</v>
      </c>
      <c r="C2484" s="20" t="s">
        <v>365</v>
      </c>
      <c r="D2484" s="21" t="s">
        <v>481</v>
      </c>
      <c r="E2484" s="22">
        <v>7177</v>
      </c>
      <c r="F2484" s="11">
        <v>41661</v>
      </c>
      <c r="G2484" s="22">
        <v>7177</v>
      </c>
      <c r="H2484" s="24">
        <f>E2484-G2484</f>
        <v>0</v>
      </c>
      <c r="I2484" s="9" t="s">
        <v>146</v>
      </c>
    </row>
    <row r="2485" spans="1:9" x14ac:dyDescent="0.25">
      <c r="A2485" s="19">
        <v>41667</v>
      </c>
      <c r="B2485" s="20">
        <v>142</v>
      </c>
      <c r="C2485" s="20" t="s">
        <v>563</v>
      </c>
      <c r="D2485" s="21" t="s">
        <v>481</v>
      </c>
      <c r="E2485" s="22">
        <v>4743</v>
      </c>
      <c r="F2485" s="11">
        <v>41668</v>
      </c>
      <c r="G2485" s="22">
        <v>4743</v>
      </c>
      <c r="H2485" s="24">
        <f>E2485-G2485</f>
        <v>0</v>
      </c>
      <c r="I2485" s="9" t="s">
        <v>146</v>
      </c>
    </row>
    <row r="2486" spans="1:9" x14ac:dyDescent="0.25">
      <c r="A2486" s="19">
        <v>41670</v>
      </c>
      <c r="B2486" s="20">
        <v>357</v>
      </c>
      <c r="C2486" s="20" t="s">
        <v>563</v>
      </c>
      <c r="D2486" s="21" t="s">
        <v>481</v>
      </c>
      <c r="E2486" s="22">
        <v>4275.6000000000004</v>
      </c>
      <c r="F2486" s="16">
        <v>41671</v>
      </c>
      <c r="G2486" s="28">
        <v>4275.6000000000004</v>
      </c>
      <c r="H2486" s="24">
        <f>E2486-G2486</f>
        <v>0</v>
      </c>
      <c r="I2486" s="9" t="s">
        <v>146</v>
      </c>
    </row>
    <row r="2487" spans="1:9" ht="15.75" x14ac:dyDescent="0.25">
      <c r="A2487" s="19"/>
      <c r="B2487" s="20"/>
      <c r="C2487" s="20"/>
      <c r="D2487" s="21"/>
      <c r="E2487" s="22"/>
      <c r="F2487" s="111" t="s">
        <v>645</v>
      </c>
      <c r="G2487" s="112">
        <f>SUM(G2484:G2486)</f>
        <v>16195.6</v>
      </c>
      <c r="H2487" s="24"/>
      <c r="I2487" s="9"/>
    </row>
    <row r="2488" spans="1:9" x14ac:dyDescent="0.25">
      <c r="A2488" s="19"/>
      <c r="B2488" s="20"/>
      <c r="C2488" s="20"/>
      <c r="D2488" s="21"/>
      <c r="E2488" s="22"/>
      <c r="F2488" s="16"/>
      <c r="G2488" s="28"/>
      <c r="H2488" s="24"/>
      <c r="I2488" s="9"/>
    </row>
    <row r="2489" spans="1:9" x14ac:dyDescent="0.25">
      <c r="A2489" s="19">
        <v>41649</v>
      </c>
      <c r="B2489" s="20">
        <v>780</v>
      </c>
      <c r="C2489" s="20" t="s">
        <v>0</v>
      </c>
      <c r="D2489" s="21" t="s">
        <v>312</v>
      </c>
      <c r="E2489" s="22">
        <v>8635.5</v>
      </c>
      <c r="F2489" s="23">
        <v>41650</v>
      </c>
      <c r="G2489" s="22">
        <v>8635.5</v>
      </c>
      <c r="H2489" s="24">
        <f>E2489-G2489</f>
        <v>0</v>
      </c>
      <c r="I2489" s="21" t="s">
        <v>20</v>
      </c>
    </row>
    <row r="2490" spans="1:9" x14ac:dyDescent="0.25">
      <c r="A2490" s="19">
        <v>41664</v>
      </c>
      <c r="B2490" s="20">
        <v>999</v>
      </c>
      <c r="C2490" s="20" t="s">
        <v>365</v>
      </c>
      <c r="D2490" s="21" t="s">
        <v>561</v>
      </c>
      <c r="E2490" s="22">
        <v>327</v>
      </c>
      <c r="F2490" s="11">
        <v>41664</v>
      </c>
      <c r="G2490" s="22">
        <v>327</v>
      </c>
      <c r="H2490" s="24">
        <f>E2490-G2490</f>
        <v>0</v>
      </c>
      <c r="I2490" s="9"/>
    </row>
    <row r="2491" spans="1:9" x14ac:dyDescent="0.25">
      <c r="A2491" s="19"/>
      <c r="B2491" s="20"/>
      <c r="C2491" s="20"/>
      <c r="D2491" s="21"/>
      <c r="E2491" s="22"/>
      <c r="F2491" s="11"/>
      <c r="G2491" s="22"/>
      <c r="H2491" s="24"/>
      <c r="I2491" s="9"/>
    </row>
    <row r="2492" spans="1:9" x14ac:dyDescent="0.25">
      <c r="A2492" s="19">
        <v>41643</v>
      </c>
      <c r="B2492" s="20">
        <v>324</v>
      </c>
      <c r="C2492" s="20" t="s">
        <v>0</v>
      </c>
      <c r="D2492" s="21" t="s">
        <v>148</v>
      </c>
      <c r="E2492" s="22">
        <v>3745.5</v>
      </c>
      <c r="F2492" s="25" t="s">
        <v>149</v>
      </c>
      <c r="G2492" s="22">
        <v>3745.5</v>
      </c>
      <c r="H2492" s="24">
        <f t="shared" ref="H2492:H2497" si="108">E2492-G2492</f>
        <v>0</v>
      </c>
      <c r="I2492" s="21" t="s">
        <v>146</v>
      </c>
    </row>
    <row r="2493" spans="1:9" x14ac:dyDescent="0.25">
      <c r="A2493" s="19">
        <v>41647</v>
      </c>
      <c r="B2493" s="20">
        <v>584</v>
      </c>
      <c r="C2493" s="20" t="s">
        <v>0</v>
      </c>
      <c r="D2493" s="21" t="s">
        <v>247</v>
      </c>
      <c r="E2493" s="22">
        <v>10507</v>
      </c>
      <c r="F2493" s="26" t="s">
        <v>248</v>
      </c>
      <c r="G2493" s="22">
        <v>10507</v>
      </c>
      <c r="H2493" s="24">
        <f t="shared" si="108"/>
        <v>0</v>
      </c>
      <c r="I2493" s="21" t="s">
        <v>146</v>
      </c>
    </row>
    <row r="2494" spans="1:9" x14ac:dyDescent="0.25">
      <c r="A2494" s="19">
        <v>41662</v>
      </c>
      <c r="B2494" s="20">
        <v>810</v>
      </c>
      <c r="C2494" s="20" t="s">
        <v>365</v>
      </c>
      <c r="D2494" s="21" t="s">
        <v>247</v>
      </c>
      <c r="E2494" s="22">
        <v>12538.5</v>
      </c>
      <c r="F2494" s="78" t="s">
        <v>531</v>
      </c>
      <c r="G2494" s="28">
        <v>12538.5</v>
      </c>
      <c r="H2494" s="24">
        <f t="shared" si="108"/>
        <v>0</v>
      </c>
      <c r="I2494" s="35" t="s">
        <v>146</v>
      </c>
    </row>
    <row r="2495" spans="1:9" x14ac:dyDescent="0.25">
      <c r="A2495" s="19">
        <v>41667</v>
      </c>
      <c r="B2495" s="20">
        <v>143</v>
      </c>
      <c r="C2495" s="20" t="s">
        <v>563</v>
      </c>
      <c r="D2495" s="21" t="s">
        <v>247</v>
      </c>
      <c r="E2495" s="22">
        <v>7316</v>
      </c>
      <c r="F2495" s="65" t="s">
        <v>585</v>
      </c>
      <c r="G2495" s="28">
        <v>7316</v>
      </c>
      <c r="H2495" s="24">
        <f t="shared" si="108"/>
        <v>0</v>
      </c>
      <c r="I2495" s="9" t="s">
        <v>146</v>
      </c>
    </row>
    <row r="2496" spans="1:9" x14ac:dyDescent="0.25">
      <c r="A2496" s="19">
        <v>41670</v>
      </c>
      <c r="B2496" s="20">
        <v>352</v>
      </c>
      <c r="C2496" s="20" t="s">
        <v>563</v>
      </c>
      <c r="D2496" s="21" t="s">
        <v>247</v>
      </c>
      <c r="E2496" s="22">
        <v>4830</v>
      </c>
      <c r="F2496" s="65" t="s">
        <v>624</v>
      </c>
      <c r="G2496" s="28">
        <v>4830</v>
      </c>
      <c r="H2496" s="24">
        <f t="shared" si="108"/>
        <v>0</v>
      </c>
      <c r="I2496" s="9" t="s">
        <v>146</v>
      </c>
    </row>
    <row r="2497" spans="1:9" x14ac:dyDescent="0.25">
      <c r="A2497" s="19">
        <v>41670</v>
      </c>
      <c r="B2497" s="20">
        <v>360</v>
      </c>
      <c r="C2497" s="20" t="s">
        <v>563</v>
      </c>
      <c r="D2497" s="21" t="s">
        <v>247</v>
      </c>
      <c r="E2497" s="22">
        <v>750</v>
      </c>
      <c r="F2497" s="16" t="s">
        <v>624</v>
      </c>
      <c r="G2497" s="28">
        <v>750</v>
      </c>
      <c r="H2497" s="24">
        <f t="shared" si="108"/>
        <v>0</v>
      </c>
      <c r="I2497" s="9" t="s">
        <v>146</v>
      </c>
    </row>
    <row r="2498" spans="1:9" ht="15.75" x14ac:dyDescent="0.25">
      <c r="A2498" s="19"/>
      <c r="B2498" s="20"/>
      <c r="C2498" s="20"/>
      <c r="D2498" s="21"/>
      <c r="E2498" s="22"/>
      <c r="F2498" s="111" t="s">
        <v>645</v>
      </c>
      <c r="G2498" s="112">
        <f>SUM(G2492:G2497)</f>
        <v>39687</v>
      </c>
      <c r="H2498" s="24"/>
      <c r="I2498" s="9"/>
    </row>
    <row r="2499" spans="1:9" x14ac:dyDescent="0.25">
      <c r="A2499" s="19"/>
      <c r="B2499" s="20"/>
      <c r="C2499" s="20"/>
      <c r="D2499" s="21"/>
      <c r="E2499" s="22"/>
      <c r="F2499" s="16"/>
      <c r="G2499" s="28"/>
      <c r="H2499" s="24"/>
      <c r="I2499" s="9"/>
    </row>
    <row r="2500" spans="1:9" x14ac:dyDescent="0.25">
      <c r="A2500" s="19">
        <v>41643</v>
      </c>
      <c r="B2500" s="20">
        <v>327</v>
      </c>
      <c r="C2500" s="20" t="s">
        <v>0</v>
      </c>
      <c r="D2500" s="21" t="s">
        <v>152</v>
      </c>
      <c r="E2500" s="22">
        <v>28823</v>
      </c>
      <c r="F2500" s="23">
        <v>41645</v>
      </c>
      <c r="G2500" s="22">
        <v>28823</v>
      </c>
      <c r="H2500" s="24">
        <f t="shared" ref="H2500:H2509" si="109">E2500-G2500</f>
        <v>0</v>
      </c>
      <c r="I2500" s="21" t="s">
        <v>146</v>
      </c>
    </row>
    <row r="2501" spans="1:9" x14ac:dyDescent="0.25">
      <c r="A2501" s="19">
        <v>41643</v>
      </c>
      <c r="B2501" s="20">
        <v>340</v>
      </c>
      <c r="C2501" s="20" t="s">
        <v>0</v>
      </c>
      <c r="D2501" s="21" t="s">
        <v>152</v>
      </c>
      <c r="E2501" s="22">
        <v>421</v>
      </c>
      <c r="F2501" s="23">
        <v>41645</v>
      </c>
      <c r="G2501" s="22">
        <v>421</v>
      </c>
      <c r="H2501" s="24">
        <f t="shared" si="109"/>
        <v>0</v>
      </c>
      <c r="I2501" s="21" t="s">
        <v>146</v>
      </c>
    </row>
    <row r="2502" spans="1:9" x14ac:dyDescent="0.25">
      <c r="A2502" s="19">
        <v>41647</v>
      </c>
      <c r="B2502" s="20">
        <v>586</v>
      </c>
      <c r="C2502" s="20" t="s">
        <v>0</v>
      </c>
      <c r="D2502" s="21" t="s">
        <v>152</v>
      </c>
      <c r="E2502" s="22">
        <v>14962</v>
      </c>
      <c r="F2502" s="23">
        <v>41648</v>
      </c>
      <c r="G2502" s="22">
        <v>14962</v>
      </c>
      <c r="H2502" s="24">
        <f t="shared" si="109"/>
        <v>0</v>
      </c>
      <c r="I2502" s="21" t="s">
        <v>146</v>
      </c>
    </row>
    <row r="2503" spans="1:9" x14ac:dyDescent="0.25">
      <c r="A2503" s="19">
        <v>41650</v>
      </c>
      <c r="B2503" s="20">
        <v>823</v>
      </c>
      <c r="C2503" s="20" t="s">
        <v>0</v>
      </c>
      <c r="D2503" s="21" t="s">
        <v>152</v>
      </c>
      <c r="E2503" s="22">
        <v>19235</v>
      </c>
      <c r="F2503" s="11">
        <v>41652</v>
      </c>
      <c r="G2503" s="22">
        <v>19235</v>
      </c>
      <c r="H2503" s="24">
        <f t="shared" si="109"/>
        <v>0</v>
      </c>
      <c r="I2503" s="21" t="s">
        <v>146</v>
      </c>
    </row>
    <row r="2504" spans="1:9" x14ac:dyDescent="0.25">
      <c r="A2504" s="19">
        <v>41652</v>
      </c>
      <c r="B2504" s="20">
        <v>39</v>
      </c>
      <c r="C2504" s="20" t="s">
        <v>365</v>
      </c>
      <c r="D2504" s="21" t="s">
        <v>152</v>
      </c>
      <c r="E2504" s="22">
        <v>17253</v>
      </c>
      <c r="F2504" s="23">
        <v>41654</v>
      </c>
      <c r="G2504" s="22">
        <v>17253</v>
      </c>
      <c r="H2504" s="24">
        <f t="shared" si="109"/>
        <v>0</v>
      </c>
      <c r="I2504" s="21" t="s">
        <v>146</v>
      </c>
    </row>
    <row r="2505" spans="1:9" x14ac:dyDescent="0.25">
      <c r="A2505" s="19">
        <v>41655</v>
      </c>
      <c r="B2505" s="20">
        <v>256</v>
      </c>
      <c r="C2505" s="20" t="s">
        <v>365</v>
      </c>
      <c r="D2505" s="21" t="s">
        <v>152</v>
      </c>
      <c r="E2505" s="22">
        <v>20981.599999999999</v>
      </c>
      <c r="F2505" s="11">
        <v>41657</v>
      </c>
      <c r="G2505" s="22">
        <v>20981.599999999999</v>
      </c>
      <c r="H2505" s="24">
        <f t="shared" si="109"/>
        <v>0</v>
      </c>
      <c r="I2505" s="9" t="s">
        <v>146</v>
      </c>
    </row>
    <row r="2506" spans="1:9" x14ac:dyDescent="0.25">
      <c r="A2506" s="19">
        <v>41659</v>
      </c>
      <c r="B2506" s="20">
        <v>576</v>
      </c>
      <c r="C2506" s="20" t="s">
        <v>365</v>
      </c>
      <c r="D2506" s="21" t="s">
        <v>152</v>
      </c>
      <c r="E2506" s="22">
        <v>14060</v>
      </c>
      <c r="F2506" s="11">
        <v>41661</v>
      </c>
      <c r="G2506" s="22">
        <v>14060</v>
      </c>
      <c r="H2506" s="24">
        <f t="shared" si="109"/>
        <v>0</v>
      </c>
      <c r="I2506" s="9" t="s">
        <v>146</v>
      </c>
    </row>
    <row r="2507" spans="1:9" x14ac:dyDescent="0.25">
      <c r="A2507" s="19">
        <v>41663</v>
      </c>
      <c r="B2507" s="20">
        <v>825</v>
      </c>
      <c r="C2507" s="20" t="s">
        <v>365</v>
      </c>
      <c r="D2507" s="21" t="s">
        <v>152</v>
      </c>
      <c r="E2507" s="22">
        <v>18196</v>
      </c>
      <c r="F2507" s="11">
        <v>41664</v>
      </c>
      <c r="G2507" s="22">
        <v>18196</v>
      </c>
      <c r="H2507" s="24">
        <f t="shared" si="109"/>
        <v>0</v>
      </c>
      <c r="I2507" s="21" t="s">
        <v>146</v>
      </c>
    </row>
    <row r="2508" spans="1:9" x14ac:dyDescent="0.25">
      <c r="A2508" s="19">
        <v>41667</v>
      </c>
      <c r="B2508" s="20">
        <v>140</v>
      </c>
      <c r="C2508" s="20" t="s">
        <v>563</v>
      </c>
      <c r="D2508" s="21" t="s">
        <v>152</v>
      </c>
      <c r="E2508" s="22">
        <v>18779</v>
      </c>
      <c r="F2508" s="11">
        <v>41668</v>
      </c>
      <c r="G2508" s="22">
        <v>18779</v>
      </c>
      <c r="H2508" s="24">
        <f t="shared" si="109"/>
        <v>0</v>
      </c>
      <c r="I2508" s="9" t="s">
        <v>146</v>
      </c>
    </row>
    <row r="2509" spans="1:9" x14ac:dyDescent="0.25">
      <c r="A2509" s="19">
        <v>41670</v>
      </c>
      <c r="B2509" s="20">
        <v>341</v>
      </c>
      <c r="C2509" s="20" t="s">
        <v>563</v>
      </c>
      <c r="D2509" s="21" t="s">
        <v>152</v>
      </c>
      <c r="E2509" s="22">
        <v>29282.6</v>
      </c>
      <c r="F2509" s="16">
        <v>41671</v>
      </c>
      <c r="G2509" s="28">
        <v>29282.6</v>
      </c>
      <c r="H2509" s="24">
        <f t="shared" si="109"/>
        <v>0</v>
      </c>
      <c r="I2509" s="9" t="s">
        <v>146</v>
      </c>
    </row>
    <row r="2510" spans="1:9" ht="15.75" x14ac:dyDescent="0.25">
      <c r="A2510" s="19"/>
      <c r="B2510" s="20"/>
      <c r="C2510" s="20"/>
      <c r="D2510" s="21"/>
      <c r="E2510" s="22"/>
      <c r="F2510" s="103" t="s">
        <v>645</v>
      </c>
      <c r="G2510" s="104">
        <f>SUM(G2500:G2509)</f>
        <v>181993.2</v>
      </c>
      <c r="H2510" s="24"/>
      <c r="I2510" s="9"/>
    </row>
    <row r="2511" spans="1:9" x14ac:dyDescent="0.25">
      <c r="A2511" s="19"/>
      <c r="B2511" s="20"/>
      <c r="C2511" s="20"/>
      <c r="D2511" s="21"/>
      <c r="E2511" s="22"/>
      <c r="F2511" s="16"/>
      <c r="G2511" s="28"/>
      <c r="H2511" s="24"/>
      <c r="I2511" s="9"/>
    </row>
    <row r="2512" spans="1:9" x14ac:dyDescent="0.25">
      <c r="A2512" s="7">
        <v>41641</v>
      </c>
      <c r="B2512" s="8">
        <v>149</v>
      </c>
      <c r="C2512" s="8" t="s">
        <v>0</v>
      </c>
      <c r="D2512" s="9" t="s">
        <v>21</v>
      </c>
      <c r="E2512" s="10">
        <v>14817.5</v>
      </c>
      <c r="F2512" s="11">
        <v>41641</v>
      </c>
      <c r="G2512" s="12">
        <v>14817.5</v>
      </c>
      <c r="H2512" s="5">
        <f t="shared" ref="H2512:H2531" si="110">E2512-G2512</f>
        <v>0</v>
      </c>
      <c r="I2512" s="9"/>
    </row>
    <row r="2513" spans="1:9" x14ac:dyDescent="0.25">
      <c r="A2513" s="19">
        <v>41643</v>
      </c>
      <c r="B2513" s="20">
        <v>381</v>
      </c>
      <c r="C2513" s="20" t="s">
        <v>0</v>
      </c>
      <c r="D2513" s="35" t="s">
        <v>21</v>
      </c>
      <c r="E2513" s="36">
        <v>3811</v>
      </c>
      <c r="F2513" s="37">
        <v>41643</v>
      </c>
      <c r="G2513" s="36">
        <v>3811</v>
      </c>
      <c r="H2513" s="38">
        <f t="shared" si="110"/>
        <v>0</v>
      </c>
      <c r="I2513" s="35"/>
    </row>
    <row r="2514" spans="1:9" x14ac:dyDescent="0.25">
      <c r="A2514" s="19">
        <v>41648</v>
      </c>
      <c r="B2514" s="20">
        <v>725</v>
      </c>
      <c r="C2514" s="20" t="s">
        <v>0</v>
      </c>
      <c r="D2514" s="21" t="s">
        <v>21</v>
      </c>
      <c r="E2514" s="22">
        <v>5457.5</v>
      </c>
      <c r="F2514" s="23">
        <v>41648</v>
      </c>
      <c r="G2514" s="22">
        <v>5457.5</v>
      </c>
      <c r="H2514" s="24">
        <f t="shared" si="110"/>
        <v>0</v>
      </c>
      <c r="I2514" s="21"/>
    </row>
    <row r="2515" spans="1:9" x14ac:dyDescent="0.25">
      <c r="A2515" s="19">
        <v>41650</v>
      </c>
      <c r="B2515" s="20">
        <v>827</v>
      </c>
      <c r="C2515" s="20" t="s">
        <v>0</v>
      </c>
      <c r="D2515" s="21" t="s">
        <v>21</v>
      </c>
      <c r="E2515" s="22">
        <v>630</v>
      </c>
      <c r="F2515" s="11">
        <v>41650</v>
      </c>
      <c r="G2515" s="22">
        <v>630</v>
      </c>
      <c r="H2515" s="24">
        <f t="shared" si="110"/>
        <v>0</v>
      </c>
      <c r="I2515" s="9"/>
    </row>
    <row r="2516" spans="1:9" x14ac:dyDescent="0.25">
      <c r="A2516" s="19">
        <v>41653</v>
      </c>
      <c r="B2516" s="20">
        <v>73</v>
      </c>
      <c r="C2516" s="20" t="s">
        <v>365</v>
      </c>
      <c r="D2516" s="21" t="s">
        <v>21</v>
      </c>
      <c r="E2516" s="22">
        <v>8009</v>
      </c>
      <c r="F2516" s="23">
        <v>14</v>
      </c>
      <c r="G2516" s="22">
        <v>8009</v>
      </c>
      <c r="H2516" s="24">
        <f t="shared" si="110"/>
        <v>0</v>
      </c>
      <c r="I2516" s="21"/>
    </row>
    <row r="2517" spans="1:9" x14ac:dyDescent="0.25">
      <c r="A2517" s="19">
        <v>41655</v>
      </c>
      <c r="B2517" s="20">
        <v>189</v>
      </c>
      <c r="C2517" s="20" t="s">
        <v>365</v>
      </c>
      <c r="D2517" s="21" t="s">
        <v>21</v>
      </c>
      <c r="E2517" s="22">
        <v>9038</v>
      </c>
      <c r="F2517" s="11">
        <v>41655</v>
      </c>
      <c r="G2517" s="22">
        <v>9038</v>
      </c>
      <c r="H2517" s="24">
        <f t="shared" si="110"/>
        <v>0</v>
      </c>
      <c r="I2517" s="9"/>
    </row>
    <row r="2518" spans="1:9" x14ac:dyDescent="0.25">
      <c r="A2518" s="19">
        <v>41656</v>
      </c>
      <c r="B2518" s="20">
        <v>274</v>
      </c>
      <c r="C2518" s="20" t="s">
        <v>365</v>
      </c>
      <c r="D2518" s="21" t="s">
        <v>21</v>
      </c>
      <c r="E2518" s="22">
        <v>10530</v>
      </c>
      <c r="F2518" s="11">
        <v>41656</v>
      </c>
      <c r="G2518" s="22">
        <v>10530</v>
      </c>
      <c r="H2518" s="24">
        <f t="shared" si="110"/>
        <v>0</v>
      </c>
      <c r="I2518" s="9"/>
    </row>
    <row r="2519" spans="1:9" x14ac:dyDescent="0.25">
      <c r="A2519" s="19">
        <v>41657</v>
      </c>
      <c r="B2519" s="20">
        <v>377</v>
      </c>
      <c r="C2519" s="20" t="s">
        <v>365</v>
      </c>
      <c r="D2519" s="21" t="s">
        <v>21</v>
      </c>
      <c r="E2519" s="22">
        <v>19103</v>
      </c>
      <c r="F2519" s="11">
        <v>41657</v>
      </c>
      <c r="G2519" s="22">
        <v>19103</v>
      </c>
      <c r="H2519" s="24">
        <f t="shared" si="110"/>
        <v>0</v>
      </c>
      <c r="I2519" s="9"/>
    </row>
    <row r="2520" spans="1:9" x14ac:dyDescent="0.25">
      <c r="A2520" s="19">
        <v>41657</v>
      </c>
      <c r="B2520" s="20">
        <v>378</v>
      </c>
      <c r="C2520" s="20" t="s">
        <v>365</v>
      </c>
      <c r="D2520" s="21" t="s">
        <v>21</v>
      </c>
      <c r="E2520" s="22">
        <v>240</v>
      </c>
      <c r="F2520" s="11">
        <v>41657</v>
      </c>
      <c r="G2520" s="22">
        <v>240</v>
      </c>
      <c r="H2520" s="24">
        <f t="shared" si="110"/>
        <v>0</v>
      </c>
      <c r="I2520" s="9"/>
    </row>
    <row r="2521" spans="1:9" x14ac:dyDescent="0.25">
      <c r="A2521" s="19">
        <v>41657</v>
      </c>
      <c r="B2521" s="20">
        <v>380</v>
      </c>
      <c r="C2521" s="20" t="s">
        <v>365</v>
      </c>
      <c r="D2521" s="21" t="s">
        <v>21</v>
      </c>
      <c r="E2521" s="22">
        <v>181.5</v>
      </c>
      <c r="F2521" s="11">
        <v>41657</v>
      </c>
      <c r="G2521" s="22">
        <v>181.5</v>
      </c>
      <c r="H2521" s="24">
        <f t="shared" si="110"/>
        <v>0</v>
      </c>
      <c r="I2521" s="9"/>
    </row>
    <row r="2522" spans="1:9" x14ac:dyDescent="0.25">
      <c r="A2522" s="19">
        <v>41657</v>
      </c>
      <c r="B2522" s="20">
        <v>437</v>
      </c>
      <c r="C2522" s="20" t="s">
        <v>365</v>
      </c>
      <c r="D2522" s="21" t="s">
        <v>21</v>
      </c>
      <c r="E2522" s="22">
        <v>777.6</v>
      </c>
      <c r="F2522" s="11">
        <v>41657</v>
      </c>
      <c r="G2522" s="22">
        <v>777.6</v>
      </c>
      <c r="H2522" s="24">
        <f t="shared" si="110"/>
        <v>0</v>
      </c>
      <c r="I2522" s="9"/>
    </row>
    <row r="2523" spans="1:9" x14ac:dyDescent="0.25">
      <c r="A2523" s="19">
        <v>41659</v>
      </c>
      <c r="B2523" s="20">
        <v>519</v>
      </c>
      <c r="C2523" s="20" t="s">
        <v>365</v>
      </c>
      <c r="D2523" s="21" t="s">
        <v>21</v>
      </c>
      <c r="E2523" s="22">
        <v>1050</v>
      </c>
      <c r="F2523" s="11">
        <v>41659</v>
      </c>
      <c r="G2523" s="22">
        <v>1050</v>
      </c>
      <c r="H2523" s="24">
        <f t="shared" si="110"/>
        <v>0</v>
      </c>
      <c r="I2523" s="9"/>
    </row>
    <row r="2524" spans="1:9" x14ac:dyDescent="0.25">
      <c r="A2524" s="19">
        <v>41659</v>
      </c>
      <c r="B2524" s="20">
        <v>553</v>
      </c>
      <c r="C2524" s="20" t="s">
        <v>365</v>
      </c>
      <c r="D2524" s="21" t="s">
        <v>21</v>
      </c>
      <c r="E2524" s="22">
        <v>14200</v>
      </c>
      <c r="F2524" s="11">
        <v>41659</v>
      </c>
      <c r="G2524" s="22">
        <v>14200</v>
      </c>
      <c r="H2524" s="24">
        <f t="shared" si="110"/>
        <v>0</v>
      </c>
      <c r="I2524" s="9"/>
    </row>
    <row r="2525" spans="1:9" x14ac:dyDescent="0.25">
      <c r="A2525" s="19">
        <v>41662</v>
      </c>
      <c r="B2525" s="20">
        <v>744</v>
      </c>
      <c r="C2525" s="20" t="s">
        <v>365</v>
      </c>
      <c r="D2525" s="21" t="s">
        <v>21</v>
      </c>
      <c r="E2525" s="22">
        <v>11601.5</v>
      </c>
      <c r="F2525" s="37">
        <v>41662</v>
      </c>
      <c r="G2525" s="22">
        <v>11601.5</v>
      </c>
      <c r="H2525" s="24">
        <f t="shared" si="110"/>
        <v>0</v>
      </c>
      <c r="I2525" s="35"/>
    </row>
    <row r="2526" spans="1:9" x14ac:dyDescent="0.25">
      <c r="A2526" s="19">
        <v>41663</v>
      </c>
      <c r="B2526" s="20">
        <v>886</v>
      </c>
      <c r="C2526" s="20" t="s">
        <v>365</v>
      </c>
      <c r="D2526" s="21" t="s">
        <v>21</v>
      </c>
      <c r="E2526" s="22">
        <v>6486</v>
      </c>
      <c r="F2526" s="11">
        <v>41663</v>
      </c>
      <c r="G2526" s="22">
        <v>6486</v>
      </c>
      <c r="H2526" s="24">
        <f t="shared" si="110"/>
        <v>0</v>
      </c>
      <c r="I2526" s="9"/>
    </row>
    <row r="2527" spans="1:9" x14ac:dyDescent="0.25">
      <c r="A2527" s="19">
        <v>41664</v>
      </c>
      <c r="B2527" s="20">
        <v>926</v>
      </c>
      <c r="C2527" s="20" t="s">
        <v>365</v>
      </c>
      <c r="D2527" s="21" t="s">
        <v>21</v>
      </c>
      <c r="E2527" s="22">
        <v>11436.5</v>
      </c>
      <c r="F2527" s="11">
        <v>41664</v>
      </c>
      <c r="G2527" s="22">
        <v>11436.5</v>
      </c>
      <c r="H2527" s="24">
        <f t="shared" si="110"/>
        <v>0</v>
      </c>
      <c r="I2527" s="9"/>
    </row>
    <row r="2528" spans="1:9" x14ac:dyDescent="0.25">
      <c r="A2528" s="19">
        <v>41664</v>
      </c>
      <c r="B2528" s="20">
        <v>941</v>
      </c>
      <c r="C2528" s="20" t="s">
        <v>365</v>
      </c>
      <c r="D2528" s="21" t="s">
        <v>21</v>
      </c>
      <c r="E2528" s="22">
        <v>701</v>
      </c>
      <c r="F2528" s="11">
        <v>41664</v>
      </c>
      <c r="G2528" s="22">
        <v>701</v>
      </c>
      <c r="H2528" s="24">
        <f t="shared" si="110"/>
        <v>0</v>
      </c>
      <c r="I2528" s="9"/>
    </row>
    <row r="2529" spans="1:9" x14ac:dyDescent="0.25">
      <c r="A2529" s="19">
        <v>41666</v>
      </c>
      <c r="B2529" s="20">
        <v>97</v>
      </c>
      <c r="C2529" s="20" t="s">
        <v>563</v>
      </c>
      <c r="D2529" s="21" t="s">
        <v>21</v>
      </c>
      <c r="E2529" s="22">
        <v>11154</v>
      </c>
      <c r="F2529" s="11">
        <v>41666</v>
      </c>
      <c r="G2529" s="22">
        <v>11154</v>
      </c>
      <c r="H2529" s="24">
        <f t="shared" si="110"/>
        <v>0</v>
      </c>
      <c r="I2529" s="9"/>
    </row>
    <row r="2530" spans="1:9" x14ac:dyDescent="0.25">
      <c r="A2530" s="19">
        <v>41668</v>
      </c>
      <c r="B2530" s="20">
        <v>220</v>
      </c>
      <c r="C2530" s="20" t="s">
        <v>563</v>
      </c>
      <c r="D2530" s="21" t="s">
        <v>21</v>
      </c>
      <c r="E2530" s="22">
        <v>1449</v>
      </c>
      <c r="F2530" s="11">
        <v>41668</v>
      </c>
      <c r="G2530" s="22">
        <v>1449</v>
      </c>
      <c r="H2530" s="24">
        <f t="shared" si="110"/>
        <v>0</v>
      </c>
      <c r="I2530" s="9"/>
    </row>
    <row r="2531" spans="1:9" x14ac:dyDescent="0.25">
      <c r="A2531" s="19">
        <v>41669</v>
      </c>
      <c r="B2531" s="20">
        <v>278</v>
      </c>
      <c r="C2531" s="20" t="s">
        <v>563</v>
      </c>
      <c r="D2531" s="21" t="s">
        <v>21</v>
      </c>
      <c r="E2531" s="22">
        <v>8136.5</v>
      </c>
      <c r="F2531" s="11">
        <v>41669</v>
      </c>
      <c r="G2531" s="22">
        <v>8136.5</v>
      </c>
      <c r="H2531" s="24">
        <f t="shared" si="110"/>
        <v>0</v>
      </c>
      <c r="I2531" s="56"/>
    </row>
    <row r="2532" spans="1:9" ht="15.75" x14ac:dyDescent="0.25">
      <c r="A2532" s="19"/>
      <c r="B2532" s="20"/>
      <c r="C2532" s="20"/>
      <c r="D2532" s="21"/>
      <c r="E2532" s="22"/>
      <c r="F2532" s="103" t="s">
        <v>645</v>
      </c>
      <c r="G2532" s="104">
        <f>SUM(G2512:G2531)</f>
        <v>138809.60000000001</v>
      </c>
      <c r="H2532" s="24"/>
      <c r="I2532" s="56"/>
    </row>
    <row r="2533" spans="1:9" x14ac:dyDescent="0.25">
      <c r="A2533" s="19"/>
      <c r="B2533" s="20"/>
      <c r="C2533" s="20"/>
      <c r="D2533" s="21"/>
      <c r="E2533" s="22"/>
      <c r="F2533" s="11"/>
      <c r="G2533" s="22"/>
      <c r="H2533" s="24"/>
      <c r="I2533" s="56"/>
    </row>
    <row r="2534" spans="1:9" x14ac:dyDescent="0.25">
      <c r="A2534" s="19">
        <v>41650</v>
      </c>
      <c r="B2534" s="20">
        <v>852</v>
      </c>
      <c r="C2534" s="20" t="s">
        <v>0</v>
      </c>
      <c r="D2534" s="21" t="s">
        <v>340</v>
      </c>
      <c r="E2534" s="22">
        <v>15120</v>
      </c>
      <c r="F2534" s="55">
        <v>41650</v>
      </c>
      <c r="G2534" s="22">
        <v>15120</v>
      </c>
      <c r="H2534" s="24">
        <f t="shared" ref="H2534:H2541" si="111">E2534-G2534</f>
        <v>0</v>
      </c>
      <c r="I2534" s="9"/>
    </row>
    <row r="2535" spans="1:9" x14ac:dyDescent="0.25">
      <c r="A2535" s="19">
        <v>41642</v>
      </c>
      <c r="B2535" s="20">
        <v>229</v>
      </c>
      <c r="C2535" s="8" t="s">
        <v>0</v>
      </c>
      <c r="D2535" s="21" t="s">
        <v>94</v>
      </c>
      <c r="E2535" s="22">
        <v>727.5</v>
      </c>
      <c r="F2535" s="23">
        <v>41642</v>
      </c>
      <c r="G2535" s="22">
        <v>727.5</v>
      </c>
      <c r="H2535" s="24">
        <f t="shared" si="111"/>
        <v>0</v>
      </c>
      <c r="I2535" s="21"/>
    </row>
    <row r="2536" spans="1:9" x14ac:dyDescent="0.25">
      <c r="A2536" s="19">
        <v>41647</v>
      </c>
      <c r="B2536" s="20">
        <v>592</v>
      </c>
      <c r="C2536" s="20" t="s">
        <v>0</v>
      </c>
      <c r="D2536" s="21" t="s">
        <v>251</v>
      </c>
      <c r="E2536" s="22">
        <v>4277.5</v>
      </c>
      <c r="F2536" s="23">
        <v>41648</v>
      </c>
      <c r="G2536" s="22">
        <v>4277.5</v>
      </c>
      <c r="H2536" s="24">
        <f t="shared" si="111"/>
        <v>0</v>
      </c>
      <c r="I2536" s="21" t="s">
        <v>146</v>
      </c>
    </row>
    <row r="2537" spans="1:9" x14ac:dyDescent="0.25">
      <c r="A2537" s="19">
        <v>41652</v>
      </c>
      <c r="B2537" s="20">
        <v>40</v>
      </c>
      <c r="C2537" s="20" t="s">
        <v>365</v>
      </c>
      <c r="D2537" s="21" t="s">
        <v>251</v>
      </c>
      <c r="E2537" s="22">
        <v>4616.8</v>
      </c>
      <c r="F2537" s="23">
        <v>41654</v>
      </c>
      <c r="G2537" s="22">
        <v>4616.8</v>
      </c>
      <c r="H2537" s="24">
        <f t="shared" si="111"/>
        <v>0</v>
      </c>
      <c r="I2537" s="21" t="s">
        <v>146</v>
      </c>
    </row>
    <row r="2538" spans="1:9" x14ac:dyDescent="0.25">
      <c r="A2538" s="19">
        <v>41668</v>
      </c>
      <c r="B2538" s="20">
        <v>210</v>
      </c>
      <c r="C2538" s="20" t="s">
        <v>563</v>
      </c>
      <c r="D2538" s="21" t="s">
        <v>599</v>
      </c>
      <c r="E2538" s="22">
        <v>2525.6</v>
      </c>
      <c r="F2538" s="11">
        <v>41668</v>
      </c>
      <c r="G2538" s="22">
        <v>2525.6</v>
      </c>
      <c r="H2538" s="24">
        <f t="shared" si="111"/>
        <v>0</v>
      </c>
      <c r="I2538" s="9" t="s">
        <v>20</v>
      </c>
    </row>
    <row r="2539" spans="1:9" x14ac:dyDescent="0.25">
      <c r="A2539" s="19">
        <v>41652</v>
      </c>
      <c r="B2539" s="20">
        <v>41</v>
      </c>
      <c r="C2539" s="20" t="s">
        <v>365</v>
      </c>
      <c r="D2539" s="21" t="s">
        <v>375</v>
      </c>
      <c r="E2539" s="22">
        <v>14950.5</v>
      </c>
      <c r="F2539" s="23">
        <v>41654</v>
      </c>
      <c r="G2539" s="22">
        <v>14950.5</v>
      </c>
      <c r="H2539" s="24">
        <f t="shared" si="111"/>
        <v>0</v>
      </c>
      <c r="I2539" s="21" t="s">
        <v>146</v>
      </c>
    </row>
    <row r="2540" spans="1:9" x14ac:dyDescent="0.25">
      <c r="A2540" s="19">
        <v>41647</v>
      </c>
      <c r="B2540" s="20">
        <v>574</v>
      </c>
      <c r="C2540" s="20" t="s">
        <v>0</v>
      </c>
      <c r="D2540" s="21" t="s">
        <v>237</v>
      </c>
      <c r="E2540" s="22">
        <v>1137</v>
      </c>
      <c r="F2540" s="23">
        <v>41647</v>
      </c>
      <c r="G2540" s="22">
        <v>1137</v>
      </c>
      <c r="H2540" s="24">
        <f t="shared" si="111"/>
        <v>0</v>
      </c>
      <c r="I2540" s="21"/>
    </row>
    <row r="2541" spans="1:9" x14ac:dyDescent="0.25">
      <c r="A2541" s="19">
        <v>41659</v>
      </c>
      <c r="B2541" s="20">
        <v>573</v>
      </c>
      <c r="C2541" s="20" t="s">
        <v>365</v>
      </c>
      <c r="D2541" s="21" t="s">
        <v>488</v>
      </c>
      <c r="E2541" s="22">
        <v>11377</v>
      </c>
      <c r="F2541" s="55">
        <v>41661</v>
      </c>
      <c r="G2541" s="22">
        <v>11377</v>
      </c>
      <c r="H2541" s="24">
        <f t="shared" si="111"/>
        <v>0</v>
      </c>
      <c r="I2541" s="9" t="s">
        <v>146</v>
      </c>
    </row>
    <row r="2542" spans="1:9" x14ac:dyDescent="0.25">
      <c r="A2542" s="19"/>
      <c r="B2542" s="20"/>
      <c r="C2542" s="20"/>
      <c r="D2542" s="21"/>
      <c r="E2542" s="22"/>
      <c r="F2542" s="55"/>
      <c r="G2542" s="22"/>
      <c r="H2542" s="24"/>
      <c r="I2542" s="9"/>
    </row>
    <row r="2543" spans="1:9" x14ac:dyDescent="0.25">
      <c r="A2543" s="19">
        <v>41643</v>
      </c>
      <c r="B2543" s="20">
        <v>337</v>
      </c>
      <c r="C2543" s="20" t="s">
        <v>0</v>
      </c>
      <c r="D2543" s="42" t="s">
        <v>651</v>
      </c>
      <c r="E2543" s="43">
        <v>3135</v>
      </c>
      <c r="F2543" s="44">
        <v>41649</v>
      </c>
      <c r="G2543" s="43">
        <v>3135</v>
      </c>
      <c r="H2543" s="45">
        <f t="shared" ref="H2543:H2552" si="112">E2543-G2543</f>
        <v>0</v>
      </c>
      <c r="I2543" s="42"/>
    </row>
    <row r="2544" spans="1:9" x14ac:dyDescent="0.25">
      <c r="A2544" s="19">
        <v>41642</v>
      </c>
      <c r="B2544" s="20">
        <v>291</v>
      </c>
      <c r="C2544" s="8" t="s">
        <v>0</v>
      </c>
      <c r="D2544" s="35" t="s">
        <v>128</v>
      </c>
      <c r="E2544" s="36">
        <v>1680.2</v>
      </c>
      <c r="F2544" s="37">
        <v>41642</v>
      </c>
      <c r="G2544" s="36">
        <v>1680.2</v>
      </c>
      <c r="H2544" s="38">
        <f t="shared" si="112"/>
        <v>0</v>
      </c>
      <c r="I2544" s="35"/>
    </row>
    <row r="2545" spans="1:9" x14ac:dyDescent="0.25">
      <c r="A2545" s="19">
        <v>41644</v>
      </c>
      <c r="B2545" s="20">
        <v>439</v>
      </c>
      <c r="C2545" s="20" t="s">
        <v>0</v>
      </c>
      <c r="D2545" s="35" t="s">
        <v>128</v>
      </c>
      <c r="E2545" s="22">
        <v>1054</v>
      </c>
      <c r="F2545" s="23">
        <v>41644</v>
      </c>
      <c r="G2545" s="22">
        <v>1054</v>
      </c>
      <c r="H2545" s="24">
        <f t="shared" si="112"/>
        <v>0</v>
      </c>
      <c r="I2545" s="35"/>
    </row>
    <row r="2546" spans="1:9" x14ac:dyDescent="0.25">
      <c r="A2546" s="19">
        <v>41662</v>
      </c>
      <c r="B2546" s="20">
        <v>796</v>
      </c>
      <c r="C2546" s="20" t="s">
        <v>365</v>
      </c>
      <c r="D2546" s="21" t="s">
        <v>128</v>
      </c>
      <c r="E2546" s="22">
        <v>4662</v>
      </c>
      <c r="F2546" s="37">
        <v>41662</v>
      </c>
      <c r="G2546" s="22">
        <v>4662</v>
      </c>
      <c r="H2546" s="24">
        <f t="shared" si="112"/>
        <v>0</v>
      </c>
      <c r="I2546" s="35"/>
    </row>
    <row r="2547" spans="1:9" x14ac:dyDescent="0.25">
      <c r="A2547" s="19">
        <v>41650</v>
      </c>
      <c r="B2547" s="20">
        <v>833</v>
      </c>
      <c r="C2547" s="20" t="s">
        <v>0</v>
      </c>
      <c r="D2547" s="21" t="s">
        <v>333</v>
      </c>
      <c r="E2547" s="22">
        <v>3533</v>
      </c>
      <c r="F2547" s="11">
        <v>41650</v>
      </c>
      <c r="G2547" s="22">
        <v>3533</v>
      </c>
      <c r="H2547" s="24">
        <f t="shared" si="112"/>
        <v>0</v>
      </c>
      <c r="I2547" s="9"/>
    </row>
    <row r="2548" spans="1:9" x14ac:dyDescent="0.25">
      <c r="A2548" s="19">
        <v>41650</v>
      </c>
      <c r="B2548" s="20">
        <v>845</v>
      </c>
      <c r="C2548" s="20" t="s">
        <v>0</v>
      </c>
      <c r="D2548" s="21" t="s">
        <v>333</v>
      </c>
      <c r="E2548" s="22">
        <v>1363</v>
      </c>
      <c r="F2548" s="11">
        <v>41652</v>
      </c>
      <c r="G2548" s="22">
        <v>1363</v>
      </c>
      <c r="H2548" s="24">
        <f t="shared" si="112"/>
        <v>0</v>
      </c>
      <c r="I2548" s="9" t="s">
        <v>337</v>
      </c>
    </row>
    <row r="2549" spans="1:9" x14ac:dyDescent="0.25">
      <c r="A2549" s="19">
        <v>41651</v>
      </c>
      <c r="B2549" s="20">
        <v>953</v>
      </c>
      <c r="C2549" s="20" t="s">
        <v>0</v>
      </c>
      <c r="D2549" s="21" t="s">
        <v>333</v>
      </c>
      <c r="E2549" s="22">
        <v>1619</v>
      </c>
      <c r="F2549" s="15" t="s">
        <v>358</v>
      </c>
      <c r="G2549" s="22">
        <f>1220+399</f>
        <v>1619</v>
      </c>
      <c r="H2549" s="24">
        <f t="shared" si="112"/>
        <v>0</v>
      </c>
      <c r="I2549" s="9"/>
    </row>
    <row r="2550" spans="1:9" x14ac:dyDescent="0.25">
      <c r="A2550" s="19">
        <v>41656</v>
      </c>
      <c r="B2550" s="20">
        <v>358</v>
      </c>
      <c r="C2550" s="20" t="s">
        <v>365</v>
      </c>
      <c r="D2550" s="21" t="s">
        <v>333</v>
      </c>
      <c r="E2550" s="22">
        <v>5019</v>
      </c>
      <c r="F2550" s="15" t="s">
        <v>450</v>
      </c>
      <c r="G2550" s="22">
        <f>4719+300</f>
        <v>5019</v>
      </c>
      <c r="H2550" s="24">
        <f t="shared" si="112"/>
        <v>0</v>
      </c>
      <c r="I2550" s="9"/>
    </row>
    <row r="2551" spans="1:9" x14ac:dyDescent="0.25">
      <c r="A2551" s="19">
        <v>41665</v>
      </c>
      <c r="B2551" s="20">
        <v>42</v>
      </c>
      <c r="C2551" s="20" t="s">
        <v>563</v>
      </c>
      <c r="D2551" s="21" t="s">
        <v>333</v>
      </c>
      <c r="E2551" s="22">
        <v>1029.5</v>
      </c>
      <c r="F2551" s="11">
        <v>41665</v>
      </c>
      <c r="G2551" s="22">
        <v>1029.5</v>
      </c>
      <c r="H2551" s="24">
        <f t="shared" si="112"/>
        <v>0</v>
      </c>
      <c r="I2551" s="9"/>
    </row>
    <row r="2552" spans="1:9" x14ac:dyDescent="0.25">
      <c r="A2552" s="19">
        <v>41670</v>
      </c>
      <c r="B2552" s="20">
        <v>428</v>
      </c>
      <c r="C2552" s="20" t="s">
        <v>563</v>
      </c>
      <c r="D2552" s="21" t="s">
        <v>333</v>
      </c>
      <c r="E2552" s="22">
        <v>5499.5</v>
      </c>
      <c r="F2552" s="60" t="s">
        <v>636</v>
      </c>
      <c r="G2552" s="28">
        <f>5000+499.5</f>
        <v>5499.5</v>
      </c>
      <c r="H2552" s="24">
        <f t="shared" si="112"/>
        <v>0</v>
      </c>
      <c r="I2552" s="9"/>
    </row>
    <row r="2553" spans="1:9" x14ac:dyDescent="0.25">
      <c r="A2553" s="19"/>
      <c r="B2553" s="20"/>
      <c r="C2553" s="20"/>
      <c r="D2553" s="21"/>
      <c r="E2553" s="22"/>
      <c r="F2553" s="37"/>
      <c r="G2553" s="22">
        <v>0</v>
      </c>
      <c r="H2553" s="24"/>
      <c r="I2553" s="35"/>
    </row>
    <row r="2554" spans="1:9" ht="15.75" x14ac:dyDescent="0.25">
      <c r="A2554" s="19"/>
      <c r="B2554" s="20"/>
      <c r="C2554" s="20"/>
      <c r="D2554" s="21"/>
      <c r="E2554" s="22"/>
      <c r="F2554" s="107" t="s">
        <v>645</v>
      </c>
      <c r="G2554" s="104">
        <f>SUM(G2543:G2553)</f>
        <v>28594.2</v>
      </c>
      <c r="H2554" s="24"/>
      <c r="I2554" s="35"/>
    </row>
    <row r="2555" spans="1:9" x14ac:dyDescent="0.25">
      <c r="A2555" s="19"/>
      <c r="B2555" s="20"/>
      <c r="C2555" s="20"/>
      <c r="D2555" s="21"/>
      <c r="E2555" s="22"/>
      <c r="F2555" s="37"/>
      <c r="G2555" s="22"/>
      <c r="H2555" s="24"/>
      <c r="I2555" s="35"/>
    </row>
    <row r="2556" spans="1:9" x14ac:dyDescent="0.25">
      <c r="A2556" s="19">
        <v>41652</v>
      </c>
      <c r="B2556" s="20">
        <v>4</v>
      </c>
      <c r="C2556" s="20" t="s">
        <v>365</v>
      </c>
      <c r="D2556" s="21" t="s">
        <v>366</v>
      </c>
      <c r="E2556" s="22">
        <v>10944</v>
      </c>
      <c r="F2556" s="23">
        <v>41652</v>
      </c>
      <c r="G2556" s="22">
        <v>10944</v>
      </c>
      <c r="H2556" s="24">
        <f>E2556-G2556</f>
        <v>0</v>
      </c>
      <c r="I2556" s="21" t="s">
        <v>14</v>
      </c>
    </row>
    <row r="2557" spans="1:9" x14ac:dyDescent="0.25">
      <c r="A2557" s="19">
        <v>41653</v>
      </c>
      <c r="B2557" s="20">
        <v>98</v>
      </c>
      <c r="C2557" s="20" t="s">
        <v>365</v>
      </c>
      <c r="D2557" s="21" t="s">
        <v>366</v>
      </c>
      <c r="E2557" s="22">
        <v>5479.5</v>
      </c>
      <c r="F2557" s="23">
        <v>14</v>
      </c>
      <c r="G2557" s="22">
        <v>5479.5</v>
      </c>
      <c r="H2557" s="24">
        <f>E2557-G2557</f>
        <v>0</v>
      </c>
      <c r="I2557" s="21" t="s">
        <v>389</v>
      </c>
    </row>
    <row r="2558" spans="1:9" x14ac:dyDescent="0.25">
      <c r="A2558" s="19">
        <v>41649</v>
      </c>
      <c r="B2558" s="20">
        <v>741</v>
      </c>
      <c r="C2558" s="20" t="s">
        <v>0</v>
      </c>
      <c r="D2558" s="21" t="s">
        <v>302</v>
      </c>
      <c r="E2558" s="22">
        <v>1232</v>
      </c>
      <c r="F2558" s="23">
        <v>41649</v>
      </c>
      <c r="G2558" s="22">
        <v>1232</v>
      </c>
      <c r="H2558" s="24">
        <f>E2558-G2558</f>
        <v>0</v>
      </c>
      <c r="I2558" s="21"/>
    </row>
    <row r="2559" spans="1:9" x14ac:dyDescent="0.25">
      <c r="A2559" s="19">
        <v>41655</v>
      </c>
      <c r="B2559" s="20">
        <v>268</v>
      </c>
      <c r="C2559" s="20" t="s">
        <v>365</v>
      </c>
      <c r="D2559" s="21" t="s">
        <v>430</v>
      </c>
      <c r="E2559" s="22">
        <v>1143</v>
      </c>
      <c r="F2559" s="11">
        <v>41655</v>
      </c>
      <c r="G2559" s="22">
        <v>1143</v>
      </c>
      <c r="H2559" s="24">
        <f>E2559-G2559</f>
        <v>0</v>
      </c>
    </row>
    <row r="2560" spans="1:9" x14ac:dyDescent="0.25">
      <c r="A2560" s="19">
        <v>41670</v>
      </c>
      <c r="B2560" s="20">
        <v>362</v>
      </c>
      <c r="C2560" s="20" t="s">
        <v>563</v>
      </c>
      <c r="D2560" s="21" t="s">
        <v>430</v>
      </c>
      <c r="E2560" s="22">
        <v>1440</v>
      </c>
      <c r="F2560" s="11">
        <v>41670</v>
      </c>
      <c r="G2560" s="22">
        <v>1440</v>
      </c>
      <c r="H2560" s="24">
        <f>E2560-G2560</f>
        <v>0</v>
      </c>
    </row>
    <row r="2564" spans="1:9" x14ac:dyDescent="0.25">
      <c r="A2564" s="19">
        <v>41655</v>
      </c>
      <c r="B2564" s="20">
        <v>265</v>
      </c>
      <c r="C2564" s="20" t="s">
        <v>365</v>
      </c>
      <c r="D2564" s="21" t="s">
        <v>427</v>
      </c>
      <c r="E2564" s="22">
        <v>1813</v>
      </c>
      <c r="F2564" s="16" t="s">
        <v>428</v>
      </c>
      <c r="G2564" s="28">
        <v>1813</v>
      </c>
      <c r="H2564" s="24">
        <f>E2564-G2564</f>
        <v>0</v>
      </c>
      <c r="I2564" s="9" t="s">
        <v>146</v>
      </c>
    </row>
    <row r="2565" spans="1:9" x14ac:dyDescent="0.25">
      <c r="A2565" s="19">
        <v>41652</v>
      </c>
      <c r="B2565" s="20">
        <v>35</v>
      </c>
      <c r="C2565" s="20" t="s">
        <v>365</v>
      </c>
      <c r="D2565" s="21" t="s">
        <v>373</v>
      </c>
      <c r="E2565" s="22">
        <v>7766.5</v>
      </c>
      <c r="F2565" s="25" t="s">
        <v>374</v>
      </c>
      <c r="G2565" s="22">
        <v>7766.5</v>
      </c>
      <c r="H2565" s="24">
        <f>E2565-G2565</f>
        <v>0</v>
      </c>
      <c r="I2565" s="21" t="s">
        <v>146</v>
      </c>
    </row>
    <row r="2566" spans="1:9" x14ac:dyDescent="0.25">
      <c r="A2566" s="19">
        <v>41662</v>
      </c>
      <c r="B2566" s="20">
        <v>809</v>
      </c>
      <c r="C2566" s="20" t="s">
        <v>365</v>
      </c>
      <c r="D2566" s="21" t="s">
        <v>530</v>
      </c>
      <c r="E2566" s="22">
        <v>8404</v>
      </c>
      <c r="F2566" s="37">
        <v>41662</v>
      </c>
      <c r="G2566" s="22">
        <v>8404</v>
      </c>
      <c r="H2566" s="24">
        <f>E2566-G2566</f>
        <v>0</v>
      </c>
      <c r="I2566" s="35"/>
    </row>
    <row r="2567" spans="1:9" x14ac:dyDescent="0.25">
      <c r="A2567" s="19">
        <v>41663</v>
      </c>
      <c r="B2567" s="20">
        <v>899</v>
      </c>
      <c r="C2567" s="20" t="s">
        <v>365</v>
      </c>
      <c r="D2567" s="21" t="s">
        <v>543</v>
      </c>
      <c r="E2567" s="22">
        <v>15837</v>
      </c>
      <c r="F2567" s="11">
        <v>41664</v>
      </c>
      <c r="G2567" s="22">
        <v>15837</v>
      </c>
      <c r="H2567" s="24">
        <f>E2567-G2567</f>
        <v>0</v>
      </c>
      <c r="I2567" s="9" t="s">
        <v>30</v>
      </c>
    </row>
    <row r="2568" spans="1:9" x14ac:dyDescent="0.25">
      <c r="I2568" s="9"/>
    </row>
    <row r="2569" spans="1:9" x14ac:dyDescent="0.25">
      <c r="I2569" s="9"/>
    </row>
    <row r="2571" spans="1:9" x14ac:dyDescent="0.25">
      <c r="A2571" s="19">
        <v>41646</v>
      </c>
      <c r="B2571" s="20">
        <v>513</v>
      </c>
      <c r="C2571" s="20" t="s">
        <v>0</v>
      </c>
      <c r="D2571" s="21" t="s">
        <v>221</v>
      </c>
      <c r="E2571" s="22">
        <v>8480</v>
      </c>
      <c r="F2571" s="23">
        <v>41661</v>
      </c>
      <c r="G2571" s="22">
        <v>8480</v>
      </c>
      <c r="H2571" s="24">
        <f t="shared" ref="H2571:H2579" si="113">E2571-G2571</f>
        <v>0</v>
      </c>
      <c r="I2571" s="21" t="s">
        <v>20</v>
      </c>
    </row>
    <row r="2572" spans="1:9" x14ac:dyDescent="0.25">
      <c r="A2572" s="19">
        <v>41648</v>
      </c>
      <c r="B2572" s="20">
        <v>675</v>
      </c>
      <c r="C2572" s="20" t="s">
        <v>0</v>
      </c>
      <c r="D2572" s="21" t="s">
        <v>221</v>
      </c>
      <c r="E2572" s="22">
        <v>9278</v>
      </c>
      <c r="F2572" s="25" t="s">
        <v>279</v>
      </c>
      <c r="G2572" s="28">
        <v>9278</v>
      </c>
      <c r="H2572" s="24">
        <f t="shared" si="113"/>
        <v>0</v>
      </c>
      <c r="I2572" s="21"/>
    </row>
    <row r="2573" spans="1:9" x14ac:dyDescent="0.25">
      <c r="A2573" s="19">
        <v>41649</v>
      </c>
      <c r="B2573" s="20">
        <v>787</v>
      </c>
      <c r="C2573" s="20" t="s">
        <v>0</v>
      </c>
      <c r="D2573" s="21" t="s">
        <v>221</v>
      </c>
      <c r="E2573" s="22">
        <v>11227</v>
      </c>
      <c r="F2573" s="25" t="s">
        <v>314</v>
      </c>
      <c r="G2573" s="28">
        <v>11227</v>
      </c>
      <c r="H2573" s="24">
        <f t="shared" si="113"/>
        <v>0</v>
      </c>
      <c r="I2573" s="21" t="s">
        <v>20</v>
      </c>
    </row>
    <row r="2574" spans="1:9" x14ac:dyDescent="0.25">
      <c r="A2574" s="19">
        <v>41652</v>
      </c>
      <c r="B2574" s="20">
        <v>48</v>
      </c>
      <c r="C2574" s="20" t="s">
        <v>365</v>
      </c>
      <c r="D2574" s="21" t="s">
        <v>221</v>
      </c>
      <c r="E2574" s="22">
        <v>17727.599999999999</v>
      </c>
      <c r="F2574" s="25" t="s">
        <v>379</v>
      </c>
      <c r="G2574" s="28">
        <v>17727.599999999999</v>
      </c>
      <c r="H2574" s="24">
        <f t="shared" si="113"/>
        <v>0</v>
      </c>
      <c r="I2574" s="21" t="s">
        <v>20</v>
      </c>
    </row>
    <row r="2575" spans="1:9" x14ac:dyDescent="0.25">
      <c r="A2575" s="19">
        <v>41656</v>
      </c>
      <c r="B2575" s="20">
        <v>352</v>
      </c>
      <c r="C2575" s="20" t="s">
        <v>365</v>
      </c>
      <c r="D2575" s="21" t="s">
        <v>221</v>
      </c>
      <c r="E2575" s="22">
        <v>15821.5</v>
      </c>
      <c r="F2575" s="65" t="s">
        <v>448</v>
      </c>
      <c r="G2575" s="28">
        <v>15821.5</v>
      </c>
      <c r="H2575" s="24">
        <f t="shared" si="113"/>
        <v>0</v>
      </c>
      <c r="I2575" s="9" t="s">
        <v>20</v>
      </c>
    </row>
    <row r="2576" spans="1:9" x14ac:dyDescent="0.25">
      <c r="A2576" s="19">
        <v>41662</v>
      </c>
      <c r="B2576" s="20">
        <v>728</v>
      </c>
      <c r="C2576" s="20" t="s">
        <v>365</v>
      </c>
      <c r="D2576" s="21" t="s">
        <v>221</v>
      </c>
      <c r="E2576" s="22">
        <v>16721</v>
      </c>
      <c r="F2576" s="78" t="s">
        <v>512</v>
      </c>
      <c r="G2576" s="28">
        <v>16721</v>
      </c>
      <c r="H2576" s="24">
        <f t="shared" si="113"/>
        <v>0</v>
      </c>
      <c r="I2576" s="35" t="s">
        <v>20</v>
      </c>
    </row>
    <row r="2577" spans="1:9" x14ac:dyDescent="0.25">
      <c r="A2577" s="19">
        <v>41664</v>
      </c>
      <c r="B2577" s="20">
        <v>907</v>
      </c>
      <c r="C2577" s="20" t="s">
        <v>365</v>
      </c>
      <c r="D2577" s="21" t="s">
        <v>221</v>
      </c>
      <c r="E2577" s="22">
        <v>16091.5</v>
      </c>
      <c r="F2577" s="65" t="s">
        <v>545</v>
      </c>
      <c r="G2577" s="28">
        <v>16091.5</v>
      </c>
      <c r="H2577" s="24">
        <f t="shared" si="113"/>
        <v>0</v>
      </c>
      <c r="I2577" s="56" t="s">
        <v>20</v>
      </c>
    </row>
    <row r="2578" spans="1:9" x14ac:dyDescent="0.25">
      <c r="A2578" s="19">
        <v>41668</v>
      </c>
      <c r="B2578" s="20">
        <v>205</v>
      </c>
      <c r="C2578" s="20" t="s">
        <v>563</v>
      </c>
      <c r="D2578" s="21" t="s">
        <v>221</v>
      </c>
      <c r="E2578" s="22">
        <v>16096.5</v>
      </c>
      <c r="F2578" s="16" t="s">
        <v>597</v>
      </c>
      <c r="G2578" s="28">
        <v>16096.5</v>
      </c>
      <c r="H2578" s="24">
        <f t="shared" si="113"/>
        <v>0</v>
      </c>
      <c r="I2578" s="9" t="s">
        <v>20</v>
      </c>
    </row>
    <row r="2579" spans="1:9" x14ac:dyDescent="0.25">
      <c r="A2579" s="19">
        <v>41670</v>
      </c>
      <c r="B2579" s="20">
        <v>438</v>
      </c>
      <c r="C2579" s="20" t="s">
        <v>563</v>
      </c>
      <c r="D2579" s="21" t="s">
        <v>221</v>
      </c>
      <c r="E2579" s="22">
        <v>20353.5</v>
      </c>
      <c r="F2579" s="16" t="s">
        <v>641</v>
      </c>
      <c r="G2579" s="28">
        <v>20353.5</v>
      </c>
      <c r="H2579" s="24">
        <f t="shared" si="113"/>
        <v>0</v>
      </c>
      <c r="I2579" s="9" t="s">
        <v>20</v>
      </c>
    </row>
    <row r="2580" spans="1:9" ht="15.75" x14ac:dyDescent="0.25">
      <c r="A2580" s="19"/>
      <c r="B2580" s="20"/>
      <c r="C2580" s="20"/>
      <c r="D2580" s="21"/>
      <c r="E2580" s="22"/>
      <c r="F2580" s="103" t="s">
        <v>645</v>
      </c>
      <c r="G2580" s="104">
        <f>SUM(G2571:G2579)</f>
        <v>131796.6</v>
      </c>
      <c r="H2580" s="24"/>
      <c r="I2580" s="9"/>
    </row>
    <row r="2581" spans="1:9" x14ac:dyDescent="0.25">
      <c r="A2581" s="19"/>
      <c r="B2581" s="20"/>
      <c r="C2581" s="20"/>
      <c r="D2581" s="21"/>
      <c r="E2581" s="22"/>
      <c r="F2581" s="16"/>
      <c r="G2581" s="28"/>
      <c r="H2581" s="24"/>
      <c r="I2581" s="9"/>
    </row>
    <row r="2582" spans="1:9" x14ac:dyDescent="0.25">
      <c r="A2582" s="19">
        <v>41648</v>
      </c>
      <c r="B2582" s="20">
        <v>676</v>
      </c>
      <c r="C2582" s="20" t="s">
        <v>0</v>
      </c>
      <c r="D2582" s="21" t="s">
        <v>280</v>
      </c>
      <c r="E2582" s="22">
        <v>14552.5</v>
      </c>
      <c r="F2582" s="25" t="s">
        <v>281</v>
      </c>
      <c r="G2582" s="22">
        <v>14552.5</v>
      </c>
      <c r="H2582" s="24">
        <f t="shared" ref="H2582:H2591" si="114">E2582-G2582</f>
        <v>0</v>
      </c>
      <c r="I2582" s="21" t="s">
        <v>20</v>
      </c>
    </row>
    <row r="2583" spans="1:9" x14ac:dyDescent="0.25">
      <c r="A2583" s="19">
        <v>41649</v>
      </c>
      <c r="B2583" s="20">
        <v>786</v>
      </c>
      <c r="C2583" s="20" t="s">
        <v>0</v>
      </c>
      <c r="D2583" s="21" t="s">
        <v>280</v>
      </c>
      <c r="E2583" s="22">
        <v>39336</v>
      </c>
      <c r="F2583" s="25" t="s">
        <v>313</v>
      </c>
      <c r="G2583" s="22">
        <v>39336</v>
      </c>
      <c r="H2583" s="24">
        <f t="shared" si="114"/>
        <v>0</v>
      </c>
      <c r="I2583" s="21" t="s">
        <v>20</v>
      </c>
    </row>
    <row r="2584" spans="1:9" x14ac:dyDescent="0.25">
      <c r="A2584" s="19">
        <v>41656</v>
      </c>
      <c r="B2584" s="20">
        <v>351</v>
      </c>
      <c r="C2584" s="20" t="s">
        <v>365</v>
      </c>
      <c r="D2584" s="21" t="s">
        <v>280</v>
      </c>
      <c r="E2584" s="22">
        <v>44622</v>
      </c>
      <c r="F2584" s="11">
        <v>41669</v>
      </c>
      <c r="G2584" s="22">
        <v>44622</v>
      </c>
      <c r="H2584" s="24">
        <f t="shared" si="114"/>
        <v>0</v>
      </c>
      <c r="I2584" s="9" t="s">
        <v>20</v>
      </c>
    </row>
    <row r="2585" spans="1:9" x14ac:dyDescent="0.25">
      <c r="A2585" s="19">
        <v>41662</v>
      </c>
      <c r="B2585" s="20">
        <v>727</v>
      </c>
      <c r="C2585" s="20" t="s">
        <v>365</v>
      </c>
      <c r="D2585" s="21" t="s">
        <v>280</v>
      </c>
      <c r="E2585" s="22">
        <v>41835</v>
      </c>
      <c r="F2585" s="78" t="s">
        <v>511</v>
      </c>
      <c r="G2585" s="28">
        <v>41835</v>
      </c>
      <c r="H2585" s="24">
        <f t="shared" si="114"/>
        <v>0</v>
      </c>
      <c r="I2585" s="35" t="s">
        <v>20</v>
      </c>
    </row>
    <row r="2586" spans="1:9" x14ac:dyDescent="0.25">
      <c r="A2586" s="19">
        <v>41664</v>
      </c>
      <c r="B2586" s="20">
        <v>906</v>
      </c>
      <c r="C2586" s="20" t="s">
        <v>365</v>
      </c>
      <c r="D2586" s="21" t="s">
        <v>280</v>
      </c>
      <c r="E2586" s="56">
        <v>42186.5</v>
      </c>
      <c r="F2586" s="65" t="s">
        <v>544</v>
      </c>
      <c r="G2586" s="28">
        <v>42186.5</v>
      </c>
      <c r="H2586" s="24">
        <f t="shared" si="114"/>
        <v>0</v>
      </c>
      <c r="I2586" s="56" t="s">
        <v>20</v>
      </c>
    </row>
    <row r="2587" spans="1:9" x14ac:dyDescent="0.25">
      <c r="A2587" s="19">
        <v>41643</v>
      </c>
      <c r="B2587" s="20">
        <v>319</v>
      </c>
      <c r="C2587" s="20" t="s">
        <v>0</v>
      </c>
      <c r="D2587" s="21" t="s">
        <v>217</v>
      </c>
      <c r="E2587" s="22">
        <v>35039</v>
      </c>
      <c r="F2587" s="25" t="s">
        <v>142</v>
      </c>
      <c r="G2587" s="22">
        <v>35039</v>
      </c>
      <c r="H2587" s="24">
        <f t="shared" si="114"/>
        <v>0</v>
      </c>
      <c r="I2587" s="21" t="s">
        <v>20</v>
      </c>
    </row>
    <row r="2588" spans="1:9" x14ac:dyDescent="0.25">
      <c r="A2588" s="19">
        <v>41646</v>
      </c>
      <c r="B2588" s="20">
        <v>511</v>
      </c>
      <c r="C2588" s="20" t="s">
        <v>0</v>
      </c>
      <c r="D2588" s="21" t="s">
        <v>217</v>
      </c>
      <c r="E2588" s="22">
        <v>20952</v>
      </c>
      <c r="F2588" s="25" t="s">
        <v>218</v>
      </c>
      <c r="G2588" s="22">
        <v>20952</v>
      </c>
      <c r="H2588" s="24">
        <f t="shared" si="114"/>
        <v>0</v>
      </c>
      <c r="I2588" s="21" t="s">
        <v>20</v>
      </c>
    </row>
    <row r="2589" spans="1:9" x14ac:dyDescent="0.25">
      <c r="A2589" s="19">
        <v>41652</v>
      </c>
      <c r="B2589" s="20">
        <v>47</v>
      </c>
      <c r="C2589" s="20" t="s">
        <v>365</v>
      </c>
      <c r="D2589" s="21" t="s">
        <v>217</v>
      </c>
      <c r="E2589" s="22">
        <v>34166</v>
      </c>
      <c r="F2589" s="25" t="s">
        <v>378</v>
      </c>
      <c r="G2589" s="22">
        <v>34166</v>
      </c>
      <c r="H2589" s="24">
        <f t="shared" si="114"/>
        <v>0</v>
      </c>
      <c r="I2589" s="21" t="s">
        <v>20</v>
      </c>
    </row>
    <row r="2590" spans="1:9" x14ac:dyDescent="0.25">
      <c r="A2590" s="19">
        <v>41668</v>
      </c>
      <c r="B2590" s="20">
        <v>208</v>
      </c>
      <c r="C2590" s="20" t="s">
        <v>563</v>
      </c>
      <c r="D2590" s="21" t="s">
        <v>217</v>
      </c>
      <c r="E2590" s="22">
        <v>42089</v>
      </c>
      <c r="F2590" s="16" t="s">
        <v>598</v>
      </c>
      <c r="G2590" s="22">
        <v>42089</v>
      </c>
      <c r="H2590" s="24">
        <f t="shared" si="114"/>
        <v>0</v>
      </c>
      <c r="I2590" s="9" t="s">
        <v>20</v>
      </c>
    </row>
    <row r="2591" spans="1:9" x14ac:dyDescent="0.25">
      <c r="A2591" s="19">
        <v>41670</v>
      </c>
      <c r="B2591" s="20">
        <v>434</v>
      </c>
      <c r="C2591" s="20" t="s">
        <v>563</v>
      </c>
      <c r="D2591" s="21" t="s">
        <v>217</v>
      </c>
      <c r="E2591" s="22">
        <v>43632</v>
      </c>
      <c r="F2591" s="16" t="s">
        <v>638</v>
      </c>
      <c r="G2591" s="28">
        <v>43632</v>
      </c>
      <c r="H2591" s="24">
        <f t="shared" si="114"/>
        <v>0</v>
      </c>
      <c r="I2591" s="9" t="s">
        <v>20</v>
      </c>
    </row>
    <row r="2592" spans="1:9" ht="15.75" x14ac:dyDescent="0.25">
      <c r="A2592" s="19"/>
      <c r="B2592" s="20"/>
      <c r="C2592" s="20"/>
      <c r="D2592" s="21"/>
      <c r="E2592" s="22"/>
      <c r="F2592" s="103" t="s">
        <v>645</v>
      </c>
      <c r="G2592" s="104">
        <f>SUM(G2582:G2591)</f>
        <v>358410</v>
      </c>
      <c r="H2592" s="24"/>
      <c r="I2592" s="9"/>
    </row>
    <row r="2593" spans="1:9" x14ac:dyDescent="0.25">
      <c r="A2593" s="19"/>
      <c r="B2593" s="20"/>
      <c r="C2593" s="20"/>
      <c r="D2593" s="21"/>
      <c r="E2593" s="22"/>
      <c r="F2593" s="16"/>
      <c r="G2593" s="28"/>
      <c r="H2593" s="24"/>
      <c r="I2593" s="9"/>
    </row>
    <row r="2594" spans="1:9" x14ac:dyDescent="0.25">
      <c r="A2594" s="19">
        <v>41666</v>
      </c>
      <c r="B2594" s="20">
        <v>50</v>
      </c>
      <c r="C2594" s="20" t="s">
        <v>563</v>
      </c>
      <c r="D2594" s="21" t="s">
        <v>570</v>
      </c>
      <c r="E2594" s="22">
        <v>7752</v>
      </c>
      <c r="F2594" s="11">
        <v>41666</v>
      </c>
      <c r="G2594" s="22">
        <v>7752</v>
      </c>
      <c r="H2594" s="24">
        <f>E2594-G2594</f>
        <v>0</v>
      </c>
      <c r="I2594" s="9" t="s">
        <v>57</v>
      </c>
    </row>
    <row r="2595" spans="1:9" x14ac:dyDescent="0.25">
      <c r="A2595" s="19">
        <v>41646</v>
      </c>
      <c r="B2595" s="20">
        <v>531</v>
      </c>
      <c r="C2595" s="20" t="s">
        <v>0</v>
      </c>
      <c r="D2595" s="21" t="s">
        <v>224</v>
      </c>
      <c r="E2595" s="22">
        <v>1020</v>
      </c>
      <c r="F2595" s="23">
        <v>41646</v>
      </c>
      <c r="G2595" s="22">
        <v>1020</v>
      </c>
      <c r="H2595" s="24">
        <f>E2595-G2595</f>
        <v>0</v>
      </c>
      <c r="I2595" s="21" t="s">
        <v>38</v>
      </c>
    </row>
    <row r="2596" spans="1:9" x14ac:dyDescent="0.25">
      <c r="A2596" s="19">
        <v>41647</v>
      </c>
      <c r="B2596" s="20">
        <v>576</v>
      </c>
      <c r="C2596" s="20" t="s">
        <v>0</v>
      </c>
      <c r="D2596" s="21" t="s">
        <v>238</v>
      </c>
      <c r="E2596" s="22">
        <v>140</v>
      </c>
      <c r="F2596" s="23" t="s">
        <v>239</v>
      </c>
      <c r="G2596" s="22">
        <v>140</v>
      </c>
      <c r="H2596" s="24">
        <f>E2596-G2596</f>
        <v>0</v>
      </c>
      <c r="I2596" s="21"/>
    </row>
    <row r="2597" spans="1:9" x14ac:dyDescent="0.25">
      <c r="A2597" s="19">
        <v>41648</v>
      </c>
      <c r="B2597" s="20">
        <v>713</v>
      </c>
      <c r="C2597" s="20" t="s">
        <v>0</v>
      </c>
      <c r="D2597" s="21" t="s">
        <v>238</v>
      </c>
      <c r="E2597" s="22">
        <v>1287.5</v>
      </c>
      <c r="F2597" s="23">
        <v>41649</v>
      </c>
      <c r="G2597" s="22">
        <v>1287.5</v>
      </c>
      <c r="H2597" s="24">
        <f>E2597-G2597</f>
        <v>0</v>
      </c>
      <c r="I2597" s="21" t="s">
        <v>38</v>
      </c>
    </row>
    <row r="2598" spans="1:9" x14ac:dyDescent="0.25">
      <c r="A2598" s="19">
        <v>41653</v>
      </c>
      <c r="B2598" s="20">
        <v>85</v>
      </c>
      <c r="C2598" s="20" t="s">
        <v>365</v>
      </c>
      <c r="D2598" s="21" t="s">
        <v>238</v>
      </c>
      <c r="E2598" s="22">
        <v>1145.4000000000001</v>
      </c>
      <c r="F2598" s="23">
        <v>14</v>
      </c>
      <c r="G2598" s="22">
        <v>1145.4000000000001</v>
      </c>
      <c r="H2598" s="24">
        <f>E2598-G2598</f>
        <v>0</v>
      </c>
      <c r="I2598" s="21" t="s">
        <v>38</v>
      </c>
    </row>
    <row r="2599" spans="1:9" ht="15.75" x14ac:dyDescent="0.25">
      <c r="A2599" s="19"/>
      <c r="B2599" s="20"/>
      <c r="C2599" s="20"/>
      <c r="D2599" s="21"/>
      <c r="E2599" s="22"/>
      <c r="F2599" s="107" t="s">
        <v>645</v>
      </c>
      <c r="G2599" s="104">
        <f>SUM(G2594:G2598)</f>
        <v>11344.9</v>
      </c>
      <c r="H2599" s="24"/>
      <c r="I2599" s="21"/>
    </row>
    <row r="2600" spans="1:9" x14ac:dyDescent="0.25">
      <c r="A2600" s="19"/>
      <c r="B2600" s="20"/>
      <c r="C2600" s="20"/>
      <c r="D2600" s="21"/>
      <c r="E2600" s="22"/>
      <c r="F2600" s="23"/>
      <c r="G2600" s="22"/>
      <c r="H2600" s="24"/>
      <c r="I2600" s="21"/>
    </row>
    <row r="2601" spans="1:9" x14ac:dyDescent="0.25">
      <c r="A2601" s="19">
        <v>41646</v>
      </c>
      <c r="B2601" s="20">
        <v>496</v>
      </c>
      <c r="C2601" s="20" t="s">
        <v>0</v>
      </c>
      <c r="D2601" s="21" t="s">
        <v>209</v>
      </c>
      <c r="E2601" s="22">
        <v>3420</v>
      </c>
      <c r="F2601" s="23">
        <v>41646</v>
      </c>
      <c r="G2601" s="22">
        <v>3420</v>
      </c>
      <c r="H2601" s="24">
        <f t="shared" ref="H2601:H2625" si="115">E2601-G2601</f>
        <v>0</v>
      </c>
      <c r="I2601" s="21" t="s">
        <v>23</v>
      </c>
    </row>
    <row r="2602" spans="1:9" x14ac:dyDescent="0.25">
      <c r="A2602" s="19">
        <v>41646</v>
      </c>
      <c r="B2602" s="20">
        <v>522</v>
      </c>
      <c r="C2602" s="20" t="s">
        <v>0</v>
      </c>
      <c r="D2602" s="21" t="s">
        <v>209</v>
      </c>
      <c r="E2602" s="22">
        <v>4446</v>
      </c>
      <c r="F2602" s="23">
        <v>41647</v>
      </c>
      <c r="G2602" s="22">
        <v>4446</v>
      </c>
      <c r="H2602" s="24">
        <f t="shared" si="115"/>
        <v>0</v>
      </c>
      <c r="I2602" s="21" t="s">
        <v>7</v>
      </c>
    </row>
    <row r="2603" spans="1:9" x14ac:dyDescent="0.25">
      <c r="A2603" s="19">
        <v>41642</v>
      </c>
      <c r="B2603" s="20">
        <v>298</v>
      </c>
      <c r="C2603" s="8" t="s">
        <v>0</v>
      </c>
      <c r="D2603" s="35" t="s">
        <v>131</v>
      </c>
      <c r="E2603" s="36">
        <v>4442.5</v>
      </c>
      <c r="F2603" s="37">
        <v>41643</v>
      </c>
      <c r="G2603" s="36">
        <v>4442.5</v>
      </c>
      <c r="H2603" s="38">
        <f t="shared" si="115"/>
        <v>0</v>
      </c>
      <c r="I2603" s="35" t="s">
        <v>57</v>
      </c>
    </row>
    <row r="2604" spans="1:9" x14ac:dyDescent="0.25">
      <c r="A2604" s="19">
        <v>41644</v>
      </c>
      <c r="B2604" s="20">
        <v>385</v>
      </c>
      <c r="C2604" s="20" t="s">
        <v>0</v>
      </c>
      <c r="D2604" s="21" t="s">
        <v>131</v>
      </c>
      <c r="E2604" s="22">
        <v>5078</v>
      </c>
      <c r="F2604" s="23">
        <v>41644</v>
      </c>
      <c r="G2604" s="22">
        <v>5078</v>
      </c>
      <c r="H2604" s="38">
        <f t="shared" si="115"/>
        <v>0</v>
      </c>
      <c r="I2604" s="21" t="s">
        <v>7</v>
      </c>
    </row>
    <row r="2605" spans="1:9" x14ac:dyDescent="0.25">
      <c r="A2605" s="19">
        <v>41644</v>
      </c>
      <c r="B2605" s="20">
        <v>436</v>
      </c>
      <c r="C2605" s="20" t="s">
        <v>0</v>
      </c>
      <c r="D2605" s="21" t="s">
        <v>131</v>
      </c>
      <c r="E2605" s="22">
        <v>4588.5</v>
      </c>
      <c r="F2605" s="23">
        <v>41644</v>
      </c>
      <c r="G2605" s="22">
        <v>4588.5</v>
      </c>
      <c r="H2605" s="24">
        <f t="shared" si="115"/>
        <v>0</v>
      </c>
      <c r="I2605" s="21" t="s">
        <v>7</v>
      </c>
    </row>
    <row r="2606" spans="1:9" x14ac:dyDescent="0.25">
      <c r="A2606" s="19">
        <v>41647</v>
      </c>
      <c r="B2606" s="20">
        <v>634</v>
      </c>
      <c r="C2606" s="20" t="s">
        <v>0</v>
      </c>
      <c r="D2606" s="21" t="s">
        <v>131</v>
      </c>
      <c r="E2606" s="22">
        <v>3663</v>
      </c>
      <c r="F2606" s="23">
        <v>41647</v>
      </c>
      <c r="G2606" s="22">
        <v>3663</v>
      </c>
      <c r="H2606" s="24">
        <f t="shared" si="115"/>
        <v>0</v>
      </c>
      <c r="I2606" s="21" t="s">
        <v>30</v>
      </c>
    </row>
    <row r="2607" spans="1:9" x14ac:dyDescent="0.25">
      <c r="A2607" s="19">
        <v>41648</v>
      </c>
      <c r="B2607" s="20">
        <v>686</v>
      </c>
      <c r="C2607" s="20" t="s">
        <v>0</v>
      </c>
      <c r="D2607" s="21" t="s">
        <v>131</v>
      </c>
      <c r="E2607" s="22">
        <v>3655.6</v>
      </c>
      <c r="F2607" s="23">
        <v>41648</v>
      </c>
      <c r="G2607" s="22">
        <v>3655.6</v>
      </c>
      <c r="H2607" s="24">
        <f t="shared" si="115"/>
        <v>0</v>
      </c>
      <c r="I2607" s="21" t="s">
        <v>196</v>
      </c>
    </row>
    <row r="2608" spans="1:9" x14ac:dyDescent="0.25">
      <c r="A2608" s="19">
        <v>41649</v>
      </c>
      <c r="B2608" s="20">
        <v>799</v>
      </c>
      <c r="C2608" s="20" t="s">
        <v>0</v>
      </c>
      <c r="D2608" s="21" t="s">
        <v>131</v>
      </c>
      <c r="E2608" s="22">
        <v>2447</v>
      </c>
      <c r="F2608" s="23">
        <v>41650</v>
      </c>
      <c r="G2608" s="22">
        <v>2447</v>
      </c>
      <c r="H2608" s="24">
        <f t="shared" si="115"/>
        <v>0</v>
      </c>
      <c r="I2608" s="21" t="s">
        <v>4</v>
      </c>
    </row>
    <row r="2609" spans="1:9" x14ac:dyDescent="0.25">
      <c r="A2609" s="19">
        <v>41651</v>
      </c>
      <c r="B2609" s="20">
        <v>950</v>
      </c>
      <c r="C2609" s="20" t="s">
        <v>0</v>
      </c>
      <c r="D2609" s="21" t="s">
        <v>131</v>
      </c>
      <c r="E2609" s="22">
        <v>3488.5</v>
      </c>
      <c r="F2609" s="55">
        <v>41651</v>
      </c>
      <c r="G2609" s="22">
        <v>3488.5</v>
      </c>
      <c r="H2609" s="24">
        <f t="shared" si="115"/>
        <v>0</v>
      </c>
      <c r="I2609" s="9" t="s">
        <v>30</v>
      </c>
    </row>
    <row r="2610" spans="1:9" x14ac:dyDescent="0.25">
      <c r="A2610" s="19">
        <v>41652</v>
      </c>
      <c r="B2610" s="20">
        <v>19</v>
      </c>
      <c r="C2610" s="20" t="s">
        <v>365</v>
      </c>
      <c r="D2610" s="21" t="s">
        <v>131</v>
      </c>
      <c r="E2610" s="22">
        <v>4000</v>
      </c>
      <c r="F2610" s="23">
        <v>41653</v>
      </c>
      <c r="G2610" s="22">
        <v>4000</v>
      </c>
      <c r="H2610" s="24">
        <f t="shared" si="115"/>
        <v>0</v>
      </c>
      <c r="I2610" s="21" t="s">
        <v>57</v>
      </c>
    </row>
    <row r="2611" spans="1:9" x14ac:dyDescent="0.25">
      <c r="A2611" s="19">
        <v>41653</v>
      </c>
      <c r="B2611" s="20">
        <v>76</v>
      </c>
      <c r="C2611" s="20" t="s">
        <v>365</v>
      </c>
      <c r="D2611" s="21" t="s">
        <v>131</v>
      </c>
      <c r="E2611" s="22">
        <v>4000</v>
      </c>
      <c r="F2611" s="23">
        <v>41654</v>
      </c>
      <c r="G2611" s="22">
        <v>4000</v>
      </c>
      <c r="H2611" s="24">
        <f t="shared" si="115"/>
        <v>0</v>
      </c>
      <c r="I2611" s="21" t="s">
        <v>7</v>
      </c>
    </row>
    <row r="2612" spans="1:9" x14ac:dyDescent="0.25">
      <c r="A2612" s="19">
        <v>41654</v>
      </c>
      <c r="B2612" s="20">
        <v>124</v>
      </c>
      <c r="C2612" s="20" t="s">
        <v>365</v>
      </c>
      <c r="D2612" s="21" t="s">
        <v>131</v>
      </c>
      <c r="E2612" s="22">
        <v>4400</v>
      </c>
      <c r="F2612" s="11">
        <v>41655</v>
      </c>
      <c r="G2612" s="22">
        <v>4400</v>
      </c>
      <c r="H2612" s="24">
        <f t="shared" si="115"/>
        <v>0</v>
      </c>
      <c r="I2612" s="9" t="s">
        <v>7</v>
      </c>
    </row>
    <row r="2613" spans="1:9" x14ac:dyDescent="0.25">
      <c r="A2613" s="19">
        <v>41655</v>
      </c>
      <c r="B2613" s="20">
        <v>216</v>
      </c>
      <c r="C2613" s="20" t="s">
        <v>365</v>
      </c>
      <c r="D2613" s="21" t="s">
        <v>131</v>
      </c>
      <c r="E2613" s="22">
        <v>4256</v>
      </c>
      <c r="F2613" s="11">
        <v>41655</v>
      </c>
      <c r="G2613" s="22">
        <v>4256</v>
      </c>
      <c r="H2613" s="24">
        <f t="shared" si="115"/>
        <v>0</v>
      </c>
      <c r="I2613" s="9" t="s">
        <v>30</v>
      </c>
    </row>
    <row r="2614" spans="1:9" x14ac:dyDescent="0.25">
      <c r="A2614" s="19">
        <v>41656</v>
      </c>
      <c r="B2614" s="20">
        <v>302</v>
      </c>
      <c r="C2614" s="20" t="s">
        <v>365</v>
      </c>
      <c r="D2614" s="21" t="s">
        <v>131</v>
      </c>
      <c r="E2614" s="22">
        <v>4750</v>
      </c>
      <c r="F2614" s="11">
        <v>41656</v>
      </c>
      <c r="G2614" s="22">
        <v>4750</v>
      </c>
      <c r="H2614" s="24">
        <f t="shared" si="115"/>
        <v>0</v>
      </c>
      <c r="I2614" s="9" t="s">
        <v>436</v>
      </c>
    </row>
    <row r="2615" spans="1:9" x14ac:dyDescent="0.25">
      <c r="A2615" s="19">
        <v>41657</v>
      </c>
      <c r="B2615" s="20">
        <v>391</v>
      </c>
      <c r="C2615" s="20" t="s">
        <v>365</v>
      </c>
      <c r="D2615" s="21" t="s">
        <v>131</v>
      </c>
      <c r="E2615" s="22">
        <v>4632.5</v>
      </c>
      <c r="F2615" s="11">
        <v>41657</v>
      </c>
      <c r="G2615" s="22">
        <v>4632.5</v>
      </c>
      <c r="H2615" s="24">
        <f t="shared" si="115"/>
        <v>0</v>
      </c>
      <c r="I2615" s="9" t="s">
        <v>57</v>
      </c>
    </row>
    <row r="2616" spans="1:9" x14ac:dyDescent="0.25">
      <c r="A2616" s="19">
        <v>41659</v>
      </c>
      <c r="B2616" s="20">
        <v>501</v>
      </c>
      <c r="C2616" s="20" t="s">
        <v>365</v>
      </c>
      <c r="D2616" s="21" t="s">
        <v>131</v>
      </c>
      <c r="E2616" s="22">
        <v>2761</v>
      </c>
      <c r="F2616" s="11">
        <v>41659</v>
      </c>
      <c r="G2616" s="22">
        <v>2761</v>
      </c>
      <c r="H2616" s="24">
        <f t="shared" si="115"/>
        <v>0</v>
      </c>
      <c r="I2616" s="9" t="s">
        <v>196</v>
      </c>
    </row>
    <row r="2617" spans="1:9" x14ac:dyDescent="0.25">
      <c r="A2617" s="19">
        <v>41660</v>
      </c>
      <c r="B2617" s="20">
        <v>612</v>
      </c>
      <c r="C2617" s="20" t="s">
        <v>365</v>
      </c>
      <c r="D2617" s="21" t="s">
        <v>131</v>
      </c>
      <c r="E2617" s="22">
        <v>3621.5</v>
      </c>
      <c r="F2617" s="11">
        <v>41660</v>
      </c>
      <c r="G2617" s="22">
        <v>3621.5</v>
      </c>
      <c r="H2617" s="24">
        <f t="shared" si="115"/>
        <v>0</v>
      </c>
      <c r="I2617" s="9" t="s">
        <v>57</v>
      </c>
    </row>
    <row r="2618" spans="1:9" x14ac:dyDescent="0.25">
      <c r="A2618" s="19">
        <v>41662</v>
      </c>
      <c r="B2618" s="20">
        <v>721</v>
      </c>
      <c r="C2618" s="20" t="s">
        <v>365</v>
      </c>
      <c r="D2618" s="21" t="s">
        <v>131</v>
      </c>
      <c r="E2618" s="22">
        <v>3049</v>
      </c>
      <c r="F2618" s="37">
        <v>41662</v>
      </c>
      <c r="G2618" s="22">
        <v>3049</v>
      </c>
      <c r="H2618" s="24">
        <f t="shared" si="115"/>
        <v>0</v>
      </c>
      <c r="I2618" s="35" t="s">
        <v>7</v>
      </c>
    </row>
    <row r="2619" spans="1:9" x14ac:dyDescent="0.25">
      <c r="A2619" s="19">
        <v>41662</v>
      </c>
      <c r="B2619" s="20">
        <v>769</v>
      </c>
      <c r="C2619" s="20" t="s">
        <v>365</v>
      </c>
      <c r="D2619" s="21" t="s">
        <v>131</v>
      </c>
      <c r="E2619" s="22">
        <v>3290</v>
      </c>
      <c r="F2619" s="37">
        <v>41663</v>
      </c>
      <c r="G2619" s="22">
        <v>3290</v>
      </c>
      <c r="H2619" s="24">
        <f t="shared" si="115"/>
        <v>0</v>
      </c>
      <c r="I2619" s="35" t="s">
        <v>4</v>
      </c>
    </row>
    <row r="2620" spans="1:9" x14ac:dyDescent="0.25">
      <c r="A2620" s="19">
        <v>41663</v>
      </c>
      <c r="B2620" s="20">
        <v>827</v>
      </c>
      <c r="C2620" s="20" t="s">
        <v>365</v>
      </c>
      <c r="D2620" s="21" t="s">
        <v>131</v>
      </c>
      <c r="E2620" s="22">
        <v>4097</v>
      </c>
      <c r="F2620" s="11">
        <v>41663</v>
      </c>
      <c r="G2620" s="22">
        <v>4097</v>
      </c>
      <c r="H2620" s="24">
        <f t="shared" si="115"/>
        <v>0</v>
      </c>
      <c r="I2620" s="21" t="s">
        <v>4</v>
      </c>
    </row>
    <row r="2621" spans="1:9" x14ac:dyDescent="0.25">
      <c r="A2621" s="19">
        <v>41664</v>
      </c>
      <c r="B2621" s="20">
        <v>927</v>
      </c>
      <c r="C2621" s="20" t="s">
        <v>365</v>
      </c>
      <c r="D2621" s="21" t="s">
        <v>131</v>
      </c>
      <c r="E2621" s="22">
        <v>4286.5</v>
      </c>
      <c r="F2621" s="11">
        <v>41664</v>
      </c>
      <c r="G2621" s="22">
        <v>4286.5</v>
      </c>
      <c r="H2621" s="24">
        <f t="shared" si="115"/>
        <v>0</v>
      </c>
      <c r="I2621" s="9" t="s">
        <v>4</v>
      </c>
    </row>
    <row r="2622" spans="1:9" x14ac:dyDescent="0.25">
      <c r="A2622" s="19">
        <v>41667</v>
      </c>
      <c r="B2622" s="20">
        <v>150</v>
      </c>
      <c r="C2622" s="20" t="s">
        <v>563</v>
      </c>
      <c r="D2622" s="21" t="s">
        <v>131</v>
      </c>
      <c r="E2622" s="22">
        <v>3481</v>
      </c>
      <c r="F2622" s="11">
        <v>41667</v>
      </c>
      <c r="G2622" s="22">
        <v>3481</v>
      </c>
      <c r="H2622" s="24">
        <f t="shared" si="115"/>
        <v>0</v>
      </c>
      <c r="I2622" s="9" t="s">
        <v>4</v>
      </c>
    </row>
    <row r="2623" spans="1:9" x14ac:dyDescent="0.25">
      <c r="A2623" s="19">
        <v>41668</v>
      </c>
      <c r="B2623" s="20">
        <v>218</v>
      </c>
      <c r="C2623" s="20" t="s">
        <v>563</v>
      </c>
      <c r="D2623" s="21" t="s">
        <v>131</v>
      </c>
      <c r="E2623" s="22">
        <v>2470</v>
      </c>
      <c r="F2623" s="11">
        <v>41668</v>
      </c>
      <c r="G2623" s="22">
        <v>2470</v>
      </c>
      <c r="H2623" s="24">
        <f t="shared" si="115"/>
        <v>0</v>
      </c>
      <c r="I2623" s="9" t="s">
        <v>4</v>
      </c>
    </row>
    <row r="2624" spans="1:9" x14ac:dyDescent="0.25">
      <c r="A2624" s="19">
        <v>41669</v>
      </c>
      <c r="B2624" s="20">
        <v>280</v>
      </c>
      <c r="C2624" s="20" t="s">
        <v>563</v>
      </c>
      <c r="D2624" s="21" t="s">
        <v>131</v>
      </c>
      <c r="E2624" s="22">
        <v>3851</v>
      </c>
      <c r="F2624" s="11">
        <v>41669</v>
      </c>
      <c r="G2624" s="22">
        <v>3851</v>
      </c>
      <c r="H2624" s="24">
        <f t="shared" si="115"/>
        <v>0</v>
      </c>
      <c r="I2624" s="9" t="s">
        <v>4</v>
      </c>
    </row>
    <row r="2625" spans="1:9" x14ac:dyDescent="0.25">
      <c r="A2625" s="19">
        <v>41670</v>
      </c>
      <c r="B2625" s="20">
        <v>367</v>
      </c>
      <c r="C2625" s="20" t="s">
        <v>563</v>
      </c>
      <c r="D2625" s="21" t="s">
        <v>131</v>
      </c>
      <c r="E2625" s="22">
        <v>3663</v>
      </c>
      <c r="F2625" s="16">
        <v>41671</v>
      </c>
      <c r="G2625" s="28">
        <v>3663</v>
      </c>
      <c r="H2625" s="24">
        <f t="shared" si="115"/>
        <v>0</v>
      </c>
      <c r="I2625" s="9" t="s">
        <v>4</v>
      </c>
    </row>
    <row r="2626" spans="1:9" ht="15.75" x14ac:dyDescent="0.25">
      <c r="A2626" s="19"/>
      <c r="B2626" s="20"/>
      <c r="C2626" s="20"/>
      <c r="D2626" s="21"/>
      <c r="E2626" s="22"/>
      <c r="F2626" s="103" t="s">
        <v>645</v>
      </c>
      <c r="G2626" s="104">
        <f>SUM(G2601:G2625)</f>
        <v>95837.6</v>
      </c>
      <c r="H2626" s="24"/>
      <c r="I2626" s="9"/>
    </row>
    <row r="2627" spans="1:9" x14ac:dyDescent="0.25">
      <c r="A2627" s="19"/>
      <c r="B2627" s="20"/>
      <c r="C2627" s="20"/>
      <c r="D2627" s="21"/>
      <c r="E2627" s="22"/>
      <c r="F2627" s="16"/>
      <c r="G2627" s="28"/>
      <c r="H2627" s="24"/>
      <c r="I2627" s="9"/>
    </row>
    <row r="2628" spans="1:9" x14ac:dyDescent="0.25">
      <c r="A2628" s="19">
        <v>41648</v>
      </c>
      <c r="B2628" s="20">
        <v>677</v>
      </c>
      <c r="C2628" s="20" t="s">
        <v>0</v>
      </c>
      <c r="D2628" s="21" t="s">
        <v>282</v>
      </c>
      <c r="E2628" s="22">
        <v>3988</v>
      </c>
      <c r="F2628" s="23">
        <v>41648</v>
      </c>
      <c r="G2628" s="22">
        <v>3988</v>
      </c>
      <c r="H2628" s="24">
        <f t="shared" ref="H2628:H2634" si="116">E2628-G2628</f>
        <v>0</v>
      </c>
      <c r="I2628" s="21"/>
    </row>
    <row r="2629" spans="1:9" x14ac:dyDescent="0.25">
      <c r="A2629" s="19">
        <v>41648</v>
      </c>
      <c r="B2629" s="20">
        <v>712</v>
      </c>
      <c r="C2629" s="20" t="s">
        <v>0</v>
      </c>
      <c r="D2629" s="21" t="s">
        <v>282</v>
      </c>
      <c r="E2629" s="22">
        <v>5624</v>
      </c>
      <c r="F2629" s="23">
        <v>41648</v>
      </c>
      <c r="G2629" s="22">
        <v>5624</v>
      </c>
      <c r="H2629" s="24">
        <f t="shared" si="116"/>
        <v>0</v>
      </c>
      <c r="I2629" s="21" t="s">
        <v>20</v>
      </c>
    </row>
    <row r="2630" spans="1:9" x14ac:dyDescent="0.25">
      <c r="A2630" s="19">
        <v>41648</v>
      </c>
      <c r="B2630" s="20">
        <v>729</v>
      </c>
      <c r="C2630" s="20" t="s">
        <v>0</v>
      </c>
      <c r="D2630" s="21" t="s">
        <v>282</v>
      </c>
      <c r="E2630" s="22">
        <v>484</v>
      </c>
      <c r="F2630" s="23">
        <v>41649</v>
      </c>
      <c r="G2630" s="22">
        <v>484</v>
      </c>
      <c r="H2630" s="24">
        <f t="shared" si="116"/>
        <v>0</v>
      </c>
      <c r="I2630" s="21" t="s">
        <v>4</v>
      </c>
    </row>
    <row r="2631" spans="1:9" x14ac:dyDescent="0.25">
      <c r="A2631" s="19">
        <v>41654</v>
      </c>
      <c r="B2631" s="20">
        <v>160</v>
      </c>
      <c r="C2631" s="20" t="s">
        <v>365</v>
      </c>
      <c r="D2631" s="21" t="s">
        <v>282</v>
      </c>
      <c r="E2631" s="22">
        <v>8092</v>
      </c>
      <c r="F2631" s="11">
        <v>41655</v>
      </c>
      <c r="G2631" s="22">
        <v>8092</v>
      </c>
      <c r="H2631" s="24">
        <f t="shared" si="116"/>
        <v>0</v>
      </c>
      <c r="I2631" s="9" t="s">
        <v>4</v>
      </c>
    </row>
    <row r="2632" spans="1:9" x14ac:dyDescent="0.25">
      <c r="A2632" s="19">
        <v>41662</v>
      </c>
      <c r="B2632" s="20">
        <v>779</v>
      </c>
      <c r="C2632" s="20" t="s">
        <v>365</v>
      </c>
      <c r="D2632" s="21" t="s">
        <v>282</v>
      </c>
      <c r="E2632" s="22">
        <v>7744</v>
      </c>
      <c r="F2632" s="23">
        <v>41663</v>
      </c>
      <c r="G2632" s="22">
        <v>7744</v>
      </c>
      <c r="H2632" s="24">
        <f t="shared" si="116"/>
        <v>0</v>
      </c>
      <c r="I2632" s="35" t="s">
        <v>7</v>
      </c>
    </row>
    <row r="2633" spans="1:9" x14ac:dyDescent="0.25">
      <c r="A2633" s="19">
        <v>41669</v>
      </c>
      <c r="B2633" s="20">
        <v>301</v>
      </c>
      <c r="C2633" s="20" t="s">
        <v>563</v>
      </c>
      <c r="D2633" s="21" t="s">
        <v>282</v>
      </c>
      <c r="E2633" s="22">
        <v>6774</v>
      </c>
      <c r="F2633" s="11">
        <v>41670</v>
      </c>
      <c r="G2633" s="22">
        <v>6774</v>
      </c>
      <c r="H2633" s="24">
        <f t="shared" si="116"/>
        <v>0</v>
      </c>
      <c r="I2633" s="9" t="s">
        <v>196</v>
      </c>
    </row>
    <row r="2634" spans="1:9" x14ac:dyDescent="0.25">
      <c r="A2634" s="19">
        <v>41670</v>
      </c>
      <c r="B2634" s="20">
        <v>432</v>
      </c>
      <c r="C2634" s="20" t="s">
        <v>563</v>
      </c>
      <c r="D2634" s="21" t="s">
        <v>282</v>
      </c>
      <c r="E2634" s="22">
        <v>328</v>
      </c>
      <c r="F2634" s="11">
        <v>41670</v>
      </c>
      <c r="G2634" s="22">
        <v>328</v>
      </c>
      <c r="H2634" s="24">
        <f t="shared" si="116"/>
        <v>0</v>
      </c>
      <c r="I2634" s="9"/>
    </row>
    <row r="2635" spans="1:9" ht="15.75" x14ac:dyDescent="0.25">
      <c r="A2635" s="19"/>
      <c r="B2635" s="20"/>
      <c r="C2635" s="20"/>
      <c r="D2635" s="21"/>
      <c r="E2635" s="22"/>
      <c r="F2635" s="103" t="s">
        <v>645</v>
      </c>
      <c r="G2635" s="104">
        <f>SUM(G2628:G2634)</f>
        <v>33034</v>
      </c>
      <c r="H2635" s="24"/>
      <c r="I2635" s="9"/>
    </row>
    <row r="2636" spans="1:9" x14ac:dyDescent="0.25">
      <c r="A2636" s="19"/>
      <c r="B2636" s="20"/>
      <c r="C2636" s="20"/>
      <c r="D2636" s="21"/>
      <c r="E2636" s="22"/>
      <c r="F2636" s="11"/>
      <c r="G2636" s="22"/>
      <c r="H2636" s="24"/>
      <c r="I2636" s="9"/>
    </row>
    <row r="2637" spans="1:9" x14ac:dyDescent="0.25">
      <c r="A2637" s="19">
        <v>41667</v>
      </c>
      <c r="B2637" s="20">
        <v>161</v>
      </c>
      <c r="C2637" s="20" t="s">
        <v>563</v>
      </c>
      <c r="D2637" s="21" t="s">
        <v>589</v>
      </c>
      <c r="E2637" s="22">
        <v>250</v>
      </c>
      <c r="F2637" s="11">
        <v>41667</v>
      </c>
      <c r="G2637" s="22">
        <v>250</v>
      </c>
      <c r="H2637" s="24">
        <f>E2637-G2637</f>
        <v>0</v>
      </c>
      <c r="I2637" s="9"/>
    </row>
    <row r="2638" spans="1:9" x14ac:dyDescent="0.25">
      <c r="A2638" s="19">
        <v>41667</v>
      </c>
      <c r="B2638" s="20">
        <v>194</v>
      </c>
      <c r="C2638" s="20" t="s">
        <v>563</v>
      </c>
      <c r="D2638" s="21" t="s">
        <v>589</v>
      </c>
      <c r="E2638" s="22">
        <v>400</v>
      </c>
      <c r="F2638" s="11">
        <v>41667</v>
      </c>
      <c r="G2638" s="22">
        <v>400</v>
      </c>
      <c r="H2638" s="24">
        <f>E2638-G2638</f>
        <v>0</v>
      </c>
      <c r="I2638" s="9"/>
    </row>
    <row r="2639" spans="1:9" x14ac:dyDescent="0.25">
      <c r="A2639" s="19">
        <v>41648</v>
      </c>
      <c r="B2639" s="20">
        <v>667</v>
      </c>
      <c r="C2639" s="20" t="s">
        <v>0</v>
      </c>
      <c r="D2639" s="21" t="s">
        <v>276</v>
      </c>
      <c r="E2639" s="22">
        <v>387</v>
      </c>
      <c r="F2639" s="23">
        <v>41648</v>
      </c>
      <c r="G2639" s="22">
        <v>387</v>
      </c>
      <c r="H2639" s="24">
        <f>E2639-G2639</f>
        <v>0</v>
      </c>
      <c r="I2639" s="21" t="s">
        <v>57</v>
      </c>
    </row>
    <row r="2640" spans="1:9" x14ac:dyDescent="0.25">
      <c r="A2640" s="7">
        <v>41641</v>
      </c>
      <c r="B2640" s="8">
        <v>151</v>
      </c>
      <c r="C2640" s="8" t="s">
        <v>0</v>
      </c>
      <c r="D2640" s="9" t="s">
        <v>24</v>
      </c>
      <c r="E2640" s="10">
        <v>1607.5</v>
      </c>
      <c r="F2640" s="11">
        <v>41641</v>
      </c>
      <c r="G2640" s="12">
        <v>1607.5</v>
      </c>
      <c r="H2640" s="5">
        <f>E2640-G2640</f>
        <v>0</v>
      </c>
      <c r="I2640" s="9"/>
    </row>
    <row r="2641" spans="1:9" x14ac:dyDescent="0.25">
      <c r="A2641" s="7"/>
      <c r="B2641" s="8"/>
      <c r="C2641" s="8"/>
      <c r="D2641" s="9"/>
      <c r="E2641" s="10"/>
      <c r="F2641" s="11"/>
      <c r="G2641" s="12"/>
      <c r="H2641" s="5"/>
      <c r="I2641" s="9"/>
    </row>
    <row r="2642" spans="1:9" x14ac:dyDescent="0.25">
      <c r="A2642" s="19">
        <v>41657</v>
      </c>
      <c r="B2642" s="20">
        <v>433</v>
      </c>
      <c r="C2642" s="20" t="s">
        <v>365</v>
      </c>
      <c r="D2642" s="21" t="s">
        <v>461</v>
      </c>
      <c r="E2642" s="22">
        <v>18324.5</v>
      </c>
      <c r="F2642" s="11">
        <v>41657</v>
      </c>
      <c r="G2642" s="22">
        <v>18324.5</v>
      </c>
      <c r="H2642" s="24">
        <f>E2642-G2642</f>
        <v>0</v>
      </c>
      <c r="I2642" s="9"/>
    </row>
    <row r="2643" spans="1:9" ht="18.75" customHeight="1" x14ac:dyDescent="0.25">
      <c r="A2643" s="19">
        <v>41659</v>
      </c>
      <c r="B2643" s="20">
        <v>527</v>
      </c>
      <c r="C2643" s="20" t="s">
        <v>365</v>
      </c>
      <c r="D2643" s="21" t="s">
        <v>461</v>
      </c>
      <c r="E2643" s="22">
        <v>30086</v>
      </c>
      <c r="F2643" s="70" t="s">
        <v>474</v>
      </c>
      <c r="G2643" s="22">
        <f>25086+4700+300</f>
        <v>30086</v>
      </c>
      <c r="H2643" s="24">
        <f>E2643-G2643</f>
        <v>0</v>
      </c>
      <c r="I2643" s="9"/>
    </row>
    <row r="2644" spans="1:9" ht="18.75" customHeight="1" x14ac:dyDescent="0.25">
      <c r="A2644" s="19"/>
      <c r="B2644" s="20"/>
      <c r="C2644" s="20"/>
      <c r="D2644" s="21"/>
      <c r="E2644" s="22"/>
      <c r="F2644" s="116" t="s">
        <v>645</v>
      </c>
      <c r="G2644" s="104">
        <f>SUM(G2642:G2643)</f>
        <v>48410.5</v>
      </c>
      <c r="H2644" s="24"/>
      <c r="I2644" s="9"/>
    </row>
    <row r="2645" spans="1:9" ht="18.75" customHeight="1" x14ac:dyDescent="0.25">
      <c r="A2645" s="19"/>
      <c r="B2645" s="20"/>
      <c r="C2645" s="20"/>
      <c r="D2645" s="21"/>
      <c r="E2645" s="22"/>
      <c r="F2645" s="70"/>
      <c r="G2645" s="22"/>
      <c r="H2645" s="24"/>
      <c r="I2645" s="9"/>
    </row>
    <row r="2646" spans="1:9" x14ac:dyDescent="0.25">
      <c r="A2646" s="19">
        <v>41644</v>
      </c>
      <c r="B2646" s="20">
        <v>441</v>
      </c>
      <c r="C2646" s="20" t="s">
        <v>0</v>
      </c>
      <c r="D2646" s="35" t="s">
        <v>191</v>
      </c>
      <c r="E2646" s="36">
        <v>750</v>
      </c>
      <c r="F2646" s="37">
        <v>41644</v>
      </c>
      <c r="G2646" s="36">
        <v>750</v>
      </c>
      <c r="H2646" s="38">
        <f>E2646-G2646</f>
        <v>0</v>
      </c>
      <c r="I2646" s="35"/>
    </row>
    <row r="2647" spans="1:9" x14ac:dyDescent="0.25">
      <c r="A2647" s="19"/>
      <c r="B2647" s="20"/>
      <c r="C2647" s="20"/>
      <c r="D2647" s="35"/>
      <c r="E2647" s="36"/>
      <c r="F2647" s="37"/>
      <c r="G2647" s="36"/>
      <c r="H2647" s="38"/>
      <c r="I2647" s="35"/>
    </row>
    <row r="2648" spans="1:9" x14ac:dyDescent="0.25">
      <c r="A2648" s="19">
        <v>41662</v>
      </c>
      <c r="B2648" s="20">
        <v>793</v>
      </c>
      <c r="C2648" s="20" t="s">
        <v>365</v>
      </c>
      <c r="D2648" s="21" t="s">
        <v>524</v>
      </c>
      <c r="E2648" s="22">
        <v>3444</v>
      </c>
      <c r="F2648" s="37">
        <v>41662</v>
      </c>
      <c r="G2648" s="22">
        <v>3444</v>
      </c>
      <c r="H2648" s="24">
        <f>E2648-G2648</f>
        <v>0</v>
      </c>
      <c r="I2648" s="35" t="s">
        <v>4</v>
      </c>
    </row>
    <row r="2649" spans="1:9" x14ac:dyDescent="0.25">
      <c r="A2649" s="19">
        <v>41662</v>
      </c>
      <c r="B2649" s="20">
        <v>816</v>
      </c>
      <c r="C2649" s="20" t="s">
        <v>365</v>
      </c>
      <c r="D2649" s="21" t="s">
        <v>524</v>
      </c>
      <c r="E2649" s="22">
        <v>2566</v>
      </c>
      <c r="F2649" s="37">
        <v>41662</v>
      </c>
      <c r="G2649" s="22">
        <v>2566</v>
      </c>
      <c r="H2649" s="24">
        <f>E2649-G2649</f>
        <v>0</v>
      </c>
      <c r="I2649" s="35"/>
    </row>
    <row r="2650" spans="1:9" x14ac:dyDescent="0.25">
      <c r="A2650" s="19">
        <v>41668</v>
      </c>
      <c r="B2650" s="20">
        <v>212</v>
      </c>
      <c r="C2650" s="20" t="s">
        <v>563</v>
      </c>
      <c r="D2650" s="21" t="s">
        <v>524</v>
      </c>
      <c r="E2650" s="22">
        <v>8299.5</v>
      </c>
      <c r="F2650" s="15" t="s">
        <v>600</v>
      </c>
      <c r="G2650" s="22">
        <v>8299.5</v>
      </c>
      <c r="H2650" s="24">
        <f>E2650-G2650</f>
        <v>0</v>
      </c>
      <c r="I2650" s="9"/>
    </row>
    <row r="2651" spans="1:9" x14ac:dyDescent="0.25">
      <c r="A2651" s="19">
        <v>41669</v>
      </c>
      <c r="B2651" s="20">
        <v>320</v>
      </c>
      <c r="C2651" s="20" t="s">
        <v>563</v>
      </c>
      <c r="D2651" s="21" t="s">
        <v>524</v>
      </c>
      <c r="E2651" s="22">
        <v>17098.5</v>
      </c>
      <c r="F2651" s="11">
        <v>41670</v>
      </c>
      <c r="G2651" s="22">
        <v>17098.5</v>
      </c>
      <c r="H2651" s="24">
        <f>E2651-G2651</f>
        <v>0</v>
      </c>
      <c r="I2651" s="9" t="s">
        <v>7</v>
      </c>
    </row>
    <row r="2652" spans="1:9" ht="15.75" x14ac:dyDescent="0.25">
      <c r="A2652" s="19"/>
      <c r="B2652" s="20"/>
      <c r="C2652" s="20"/>
      <c r="D2652" s="21"/>
      <c r="E2652" s="22"/>
      <c r="F2652" s="103" t="s">
        <v>645</v>
      </c>
      <c r="G2652" s="104">
        <f>SUM(G2648:G2651)</f>
        <v>31408</v>
      </c>
      <c r="H2652" s="24"/>
      <c r="I2652" s="9"/>
    </row>
    <row r="2653" spans="1:9" x14ac:dyDescent="0.25">
      <c r="A2653" s="19"/>
      <c r="B2653" s="20"/>
      <c r="C2653" s="20"/>
      <c r="D2653" s="21"/>
      <c r="E2653" s="22"/>
      <c r="F2653" s="11"/>
      <c r="G2653" s="22"/>
      <c r="H2653" s="24"/>
      <c r="I2653" s="9"/>
    </row>
    <row r="2654" spans="1:9" x14ac:dyDescent="0.25">
      <c r="A2654" s="19">
        <v>41667</v>
      </c>
      <c r="B2654" s="20">
        <v>185</v>
      </c>
      <c r="C2654" s="20" t="s">
        <v>563</v>
      </c>
      <c r="D2654" s="21" t="s">
        <v>441</v>
      </c>
      <c r="E2654" s="22">
        <v>2514</v>
      </c>
      <c r="F2654" s="11">
        <v>41668</v>
      </c>
      <c r="G2654" s="22">
        <v>2514</v>
      </c>
      <c r="H2654" s="24">
        <f t="shared" ref="H2654:H2660" si="117">E2654-G2654</f>
        <v>0</v>
      </c>
      <c r="I2654" s="9" t="s">
        <v>14</v>
      </c>
    </row>
    <row r="2655" spans="1:9" x14ac:dyDescent="0.25">
      <c r="A2655" s="19">
        <v>41656</v>
      </c>
      <c r="B2655" s="20">
        <v>322</v>
      </c>
      <c r="C2655" s="20" t="s">
        <v>365</v>
      </c>
      <c r="D2655" s="21" t="s">
        <v>441</v>
      </c>
      <c r="E2655" s="22">
        <v>3077</v>
      </c>
      <c r="F2655" s="11">
        <v>41668</v>
      </c>
      <c r="G2655" s="22">
        <v>3077</v>
      </c>
      <c r="H2655" s="24">
        <f t="shared" si="117"/>
        <v>0</v>
      </c>
      <c r="I2655" s="9" t="s">
        <v>14</v>
      </c>
    </row>
    <row r="2656" spans="1:9" x14ac:dyDescent="0.25">
      <c r="A2656" s="19">
        <v>41657</v>
      </c>
      <c r="B2656" s="20">
        <v>422</v>
      </c>
      <c r="C2656" s="20" t="s">
        <v>365</v>
      </c>
      <c r="D2656" s="21" t="s">
        <v>441</v>
      </c>
      <c r="E2656" s="22">
        <v>2197</v>
      </c>
      <c r="F2656" s="11">
        <v>41668</v>
      </c>
      <c r="G2656" s="22">
        <v>2197</v>
      </c>
      <c r="H2656" s="24">
        <f t="shared" si="117"/>
        <v>0</v>
      </c>
      <c r="I2656" s="9" t="s">
        <v>196</v>
      </c>
    </row>
    <row r="2657" spans="1:9" x14ac:dyDescent="0.25">
      <c r="A2657" s="19">
        <v>41659</v>
      </c>
      <c r="B2657" s="20">
        <v>552</v>
      </c>
      <c r="C2657" s="20" t="s">
        <v>365</v>
      </c>
      <c r="D2657" s="21" t="s">
        <v>441</v>
      </c>
      <c r="E2657" s="22">
        <v>1020</v>
      </c>
      <c r="F2657" s="11">
        <v>41659</v>
      </c>
      <c r="G2657" s="22">
        <v>1020</v>
      </c>
      <c r="H2657" s="24">
        <f t="shared" si="117"/>
        <v>0</v>
      </c>
      <c r="I2657" s="9" t="s">
        <v>38</v>
      </c>
    </row>
    <row r="2658" spans="1:9" x14ac:dyDescent="0.25">
      <c r="A2658" s="19">
        <v>41661</v>
      </c>
      <c r="B2658" s="20">
        <v>689</v>
      </c>
      <c r="C2658" s="20" t="s">
        <v>365</v>
      </c>
      <c r="D2658" s="21" t="s">
        <v>441</v>
      </c>
      <c r="E2658" s="22">
        <v>5584</v>
      </c>
      <c r="F2658" s="23">
        <v>41661</v>
      </c>
      <c r="G2658" s="22">
        <v>5584</v>
      </c>
      <c r="H2658" s="24">
        <f t="shared" si="117"/>
        <v>0</v>
      </c>
      <c r="I2658" s="21" t="s">
        <v>196</v>
      </c>
    </row>
    <row r="2659" spans="1:9" x14ac:dyDescent="0.25">
      <c r="A2659" s="19">
        <v>41664</v>
      </c>
      <c r="B2659" s="20">
        <v>959</v>
      </c>
      <c r="C2659" s="20" t="s">
        <v>365</v>
      </c>
      <c r="D2659" s="21" t="s">
        <v>441</v>
      </c>
      <c r="E2659" s="22">
        <v>2259</v>
      </c>
      <c r="F2659" s="84">
        <v>41674</v>
      </c>
      <c r="G2659" s="28">
        <v>2259</v>
      </c>
      <c r="H2659" s="24">
        <f t="shared" si="117"/>
        <v>0</v>
      </c>
      <c r="I2659" s="9" t="s">
        <v>7</v>
      </c>
    </row>
    <row r="2660" spans="1:9" x14ac:dyDescent="0.25">
      <c r="A2660" s="19">
        <v>41668</v>
      </c>
      <c r="B2660" s="20">
        <v>237</v>
      </c>
      <c r="C2660" s="20" t="s">
        <v>563</v>
      </c>
      <c r="D2660" s="21" t="s">
        <v>441</v>
      </c>
      <c r="E2660" s="22">
        <v>580</v>
      </c>
      <c r="F2660" s="16">
        <v>41674</v>
      </c>
      <c r="G2660" s="28">
        <v>580</v>
      </c>
      <c r="H2660" s="24">
        <f t="shared" si="117"/>
        <v>0</v>
      </c>
      <c r="I2660" s="9" t="s">
        <v>23</v>
      </c>
    </row>
    <row r="2661" spans="1:9" ht="15.75" x14ac:dyDescent="0.25">
      <c r="A2661" s="19"/>
      <c r="B2661" s="20"/>
      <c r="C2661" s="20"/>
      <c r="D2661" s="21"/>
      <c r="E2661" s="22"/>
      <c r="F2661" s="103" t="s">
        <v>645</v>
      </c>
      <c r="G2661" s="104">
        <f>SUM(G2654:G2660)</f>
        <v>17231</v>
      </c>
      <c r="H2661" s="24"/>
      <c r="I2661" s="9"/>
    </row>
    <row r="2662" spans="1:9" x14ac:dyDescent="0.25">
      <c r="A2662" s="19"/>
      <c r="B2662" s="20"/>
      <c r="C2662" s="20"/>
      <c r="D2662" s="21"/>
      <c r="E2662" s="22"/>
      <c r="F2662" s="16"/>
      <c r="G2662" s="28"/>
      <c r="H2662" s="24"/>
      <c r="I2662" s="9"/>
    </row>
    <row r="2663" spans="1:9" x14ac:dyDescent="0.25">
      <c r="A2663" s="19">
        <v>41642</v>
      </c>
      <c r="B2663" s="20">
        <v>258</v>
      </c>
      <c r="C2663" s="8" t="s">
        <v>0</v>
      </c>
      <c r="D2663" s="21" t="s">
        <v>107</v>
      </c>
      <c r="E2663" s="22">
        <v>1060</v>
      </c>
      <c r="F2663" s="23">
        <v>41645</v>
      </c>
      <c r="G2663" s="22">
        <v>1060</v>
      </c>
      <c r="H2663" s="24">
        <f>E2663-G2663</f>
        <v>0</v>
      </c>
      <c r="I2663" s="21" t="s">
        <v>30</v>
      </c>
    </row>
    <row r="2664" spans="1:9" x14ac:dyDescent="0.25">
      <c r="A2664" s="19"/>
      <c r="B2664" s="20"/>
      <c r="C2664" s="8"/>
      <c r="D2664" s="21"/>
      <c r="E2664" s="22"/>
      <c r="F2664" s="23"/>
      <c r="G2664" s="22"/>
      <c r="H2664" s="24"/>
      <c r="I2664" s="21"/>
    </row>
    <row r="2665" spans="1:9" x14ac:dyDescent="0.25">
      <c r="A2665" s="19">
        <v>41650</v>
      </c>
      <c r="B2665" s="20">
        <v>816</v>
      </c>
      <c r="C2665" s="20" t="s">
        <v>0</v>
      </c>
      <c r="D2665" s="21" t="s">
        <v>327</v>
      </c>
      <c r="E2665" s="22">
        <v>9867</v>
      </c>
      <c r="F2665" s="11">
        <v>41654</v>
      </c>
      <c r="G2665" s="22">
        <v>9867</v>
      </c>
      <c r="H2665" s="24">
        <f t="shared" ref="H2665:H2670" si="118">E2665-G2665</f>
        <v>0</v>
      </c>
      <c r="I2665" s="21" t="s">
        <v>146</v>
      </c>
    </row>
    <row r="2666" spans="1:9" x14ac:dyDescent="0.25">
      <c r="A2666" s="19">
        <v>41652</v>
      </c>
      <c r="B2666" s="20">
        <v>38</v>
      </c>
      <c r="C2666" s="20" t="s">
        <v>365</v>
      </c>
      <c r="D2666" s="21" t="s">
        <v>327</v>
      </c>
      <c r="E2666" s="22">
        <v>10044</v>
      </c>
      <c r="F2666" s="23">
        <v>41657</v>
      </c>
      <c r="G2666" s="22">
        <v>10044</v>
      </c>
      <c r="H2666" s="24">
        <f t="shared" si="118"/>
        <v>0</v>
      </c>
      <c r="I2666" s="21" t="s">
        <v>146</v>
      </c>
    </row>
    <row r="2667" spans="1:9" x14ac:dyDescent="0.25">
      <c r="A2667" s="19">
        <v>41655</v>
      </c>
      <c r="B2667" s="20">
        <v>258</v>
      </c>
      <c r="C2667" s="20" t="s">
        <v>365</v>
      </c>
      <c r="D2667" s="21" t="s">
        <v>327</v>
      </c>
      <c r="E2667" s="22">
        <v>7266</v>
      </c>
      <c r="F2667" s="11">
        <v>41661</v>
      </c>
      <c r="G2667" s="22">
        <v>7266</v>
      </c>
      <c r="H2667" s="24">
        <f t="shared" si="118"/>
        <v>0</v>
      </c>
      <c r="I2667" s="9" t="s">
        <v>146</v>
      </c>
    </row>
    <row r="2668" spans="1:9" x14ac:dyDescent="0.25">
      <c r="A2668" s="19">
        <v>41662</v>
      </c>
      <c r="B2668" s="20">
        <v>805</v>
      </c>
      <c r="C2668" s="20" t="s">
        <v>365</v>
      </c>
      <c r="D2668" s="21" t="s">
        <v>327</v>
      </c>
      <c r="E2668" s="22">
        <v>9669.5</v>
      </c>
      <c r="F2668" s="37">
        <v>41668</v>
      </c>
      <c r="G2668" s="22">
        <v>9669.5</v>
      </c>
      <c r="H2668" s="24">
        <f t="shared" si="118"/>
        <v>0</v>
      </c>
      <c r="I2668" s="35" t="s">
        <v>146</v>
      </c>
    </row>
    <row r="2669" spans="1:9" x14ac:dyDescent="0.25">
      <c r="A2669" s="19">
        <v>41667</v>
      </c>
      <c r="B2669" s="20">
        <v>138</v>
      </c>
      <c r="C2669" s="20" t="s">
        <v>563</v>
      </c>
      <c r="D2669" s="21" t="s">
        <v>327</v>
      </c>
      <c r="E2669" s="22">
        <v>3150</v>
      </c>
      <c r="F2669" s="16">
        <v>41675</v>
      </c>
      <c r="G2669" s="28">
        <v>3150</v>
      </c>
      <c r="H2669" s="24">
        <f t="shared" si="118"/>
        <v>0</v>
      </c>
      <c r="I2669" s="9" t="s">
        <v>146</v>
      </c>
    </row>
    <row r="2670" spans="1:9" x14ac:dyDescent="0.25">
      <c r="A2670" s="19">
        <v>41670</v>
      </c>
      <c r="B2670" s="20">
        <v>339</v>
      </c>
      <c r="C2670" s="20" t="s">
        <v>563</v>
      </c>
      <c r="D2670" s="21" t="s">
        <v>327</v>
      </c>
      <c r="E2670" s="22">
        <v>3419</v>
      </c>
      <c r="F2670" s="16">
        <v>41671</v>
      </c>
      <c r="G2670" s="28">
        <v>3419</v>
      </c>
      <c r="H2670" s="24">
        <f t="shared" si="118"/>
        <v>0</v>
      </c>
      <c r="I2670" s="9" t="s">
        <v>146</v>
      </c>
    </row>
    <row r="2671" spans="1:9" ht="15.75" x14ac:dyDescent="0.25">
      <c r="A2671" s="19"/>
      <c r="B2671" s="20"/>
      <c r="C2671" s="20"/>
      <c r="D2671" s="21"/>
      <c r="E2671" s="22"/>
      <c r="F2671" s="111" t="s">
        <v>645</v>
      </c>
      <c r="G2671" s="112">
        <f>SUM(G2665:G2670)</f>
        <v>43415.5</v>
      </c>
      <c r="H2671" s="24"/>
      <c r="I2671" s="9"/>
    </row>
    <row r="2672" spans="1:9" x14ac:dyDescent="0.25">
      <c r="A2672" s="19"/>
      <c r="B2672" s="20"/>
      <c r="C2672" s="20"/>
      <c r="D2672" s="21"/>
      <c r="E2672" s="22"/>
      <c r="F2672" s="16"/>
      <c r="G2672" s="28"/>
      <c r="H2672" s="24"/>
      <c r="I2672" s="9"/>
    </row>
    <row r="2673" spans="1:9" x14ac:dyDescent="0.25">
      <c r="A2673" s="19">
        <v>41644</v>
      </c>
      <c r="B2673" s="20">
        <v>404</v>
      </c>
      <c r="C2673" s="20" t="s">
        <v>0</v>
      </c>
      <c r="D2673" s="21" t="s">
        <v>179</v>
      </c>
      <c r="E2673" s="22">
        <v>13929.5</v>
      </c>
      <c r="F2673" s="23">
        <v>41644</v>
      </c>
      <c r="G2673" s="22">
        <v>13929.5</v>
      </c>
      <c r="H2673" s="24">
        <f t="shared" ref="H2673:H2679" si="119">E2673-G2673</f>
        <v>0</v>
      </c>
      <c r="I2673" s="21"/>
    </row>
    <row r="2674" spans="1:9" x14ac:dyDescent="0.25">
      <c r="A2674" s="19">
        <v>41647</v>
      </c>
      <c r="B2674" s="20">
        <v>575</v>
      </c>
      <c r="C2674" s="20" t="s">
        <v>0</v>
      </c>
      <c r="D2674" s="21" t="s">
        <v>179</v>
      </c>
      <c r="E2674" s="22">
        <v>8617.2000000000007</v>
      </c>
      <c r="F2674" s="23">
        <v>41647</v>
      </c>
      <c r="G2674" s="22">
        <v>8617.2000000000007</v>
      </c>
      <c r="H2674" s="24">
        <f t="shared" si="119"/>
        <v>0</v>
      </c>
      <c r="I2674" s="21"/>
    </row>
    <row r="2675" spans="1:9" x14ac:dyDescent="0.25">
      <c r="A2675" s="19">
        <v>41652</v>
      </c>
      <c r="B2675" s="20">
        <v>26</v>
      </c>
      <c r="C2675" s="20" t="s">
        <v>365</v>
      </c>
      <c r="D2675" s="21" t="s">
        <v>179</v>
      </c>
      <c r="E2675" s="22">
        <v>14155.6</v>
      </c>
      <c r="F2675" s="23">
        <v>41653</v>
      </c>
      <c r="G2675" s="22">
        <v>14155.6</v>
      </c>
      <c r="H2675" s="24">
        <f t="shared" si="119"/>
        <v>0</v>
      </c>
      <c r="I2675" s="21" t="s">
        <v>57</v>
      </c>
    </row>
    <row r="2676" spans="1:9" x14ac:dyDescent="0.25">
      <c r="A2676" s="19">
        <v>41654</v>
      </c>
      <c r="B2676" s="20">
        <v>163</v>
      </c>
      <c r="C2676" s="20" t="s">
        <v>365</v>
      </c>
      <c r="D2676" s="21" t="s">
        <v>179</v>
      </c>
      <c r="E2676" s="22">
        <v>6390</v>
      </c>
      <c r="F2676" s="11">
        <v>41655</v>
      </c>
      <c r="G2676" s="22">
        <v>6390</v>
      </c>
      <c r="H2676" s="24">
        <f t="shared" si="119"/>
        <v>0</v>
      </c>
      <c r="I2676" s="9" t="s">
        <v>20</v>
      </c>
    </row>
    <row r="2677" spans="1:9" x14ac:dyDescent="0.25">
      <c r="A2677" s="19">
        <v>41655</v>
      </c>
      <c r="B2677" s="20">
        <v>250</v>
      </c>
      <c r="C2677" s="20" t="s">
        <v>365</v>
      </c>
      <c r="D2677" s="21" t="s">
        <v>179</v>
      </c>
      <c r="E2677" s="22">
        <v>6527.5</v>
      </c>
      <c r="F2677" s="11">
        <v>41656</v>
      </c>
      <c r="G2677" s="22">
        <v>6527.5</v>
      </c>
      <c r="H2677" s="24">
        <f t="shared" si="119"/>
        <v>0</v>
      </c>
      <c r="I2677" s="9" t="s">
        <v>4</v>
      </c>
    </row>
    <row r="2678" spans="1:9" x14ac:dyDescent="0.25">
      <c r="A2678" s="19">
        <v>41657</v>
      </c>
      <c r="B2678" s="20">
        <v>445</v>
      </c>
      <c r="C2678" s="20" t="s">
        <v>365</v>
      </c>
      <c r="D2678" s="21" t="s">
        <v>179</v>
      </c>
      <c r="E2678" s="22">
        <v>8746.5</v>
      </c>
      <c r="F2678" s="11">
        <v>41658</v>
      </c>
      <c r="G2678" s="22">
        <v>8746.5</v>
      </c>
      <c r="H2678" s="24">
        <f t="shared" si="119"/>
        <v>0</v>
      </c>
      <c r="I2678" s="9" t="s">
        <v>4</v>
      </c>
    </row>
    <row r="2679" spans="1:9" x14ac:dyDescent="0.25">
      <c r="A2679" s="19">
        <v>41665</v>
      </c>
      <c r="B2679" s="20">
        <v>41</v>
      </c>
      <c r="C2679" s="20" t="s">
        <v>563</v>
      </c>
      <c r="D2679" s="21" t="s">
        <v>179</v>
      </c>
      <c r="E2679" s="22">
        <v>17157</v>
      </c>
      <c r="F2679" s="15" t="s">
        <v>568</v>
      </c>
      <c r="G2679" s="22">
        <f>16557+600</f>
        <v>17157</v>
      </c>
      <c r="H2679" s="24">
        <f t="shared" si="119"/>
        <v>0</v>
      </c>
      <c r="I2679" s="9" t="s">
        <v>57</v>
      </c>
    </row>
    <row r="2680" spans="1:9" ht="15.75" x14ac:dyDescent="0.25">
      <c r="A2680" s="19"/>
      <c r="B2680" s="20"/>
      <c r="C2680" s="20"/>
      <c r="D2680" s="21"/>
      <c r="E2680" s="22"/>
      <c r="F2680" s="103" t="s">
        <v>645</v>
      </c>
      <c r="G2680" s="104">
        <f>SUM(G2673:G2679)</f>
        <v>75523.3</v>
      </c>
      <c r="H2680" s="24"/>
      <c r="I2680" s="9"/>
    </row>
    <row r="2681" spans="1:9" x14ac:dyDescent="0.25">
      <c r="A2681" s="19"/>
      <c r="B2681" s="20"/>
      <c r="C2681" s="20"/>
      <c r="D2681" s="21"/>
      <c r="E2681" s="22"/>
      <c r="F2681" s="15"/>
      <c r="G2681" s="22"/>
      <c r="H2681" s="24"/>
      <c r="I2681" s="9"/>
    </row>
    <row r="2682" spans="1:9" x14ac:dyDescent="0.25">
      <c r="A2682" s="7">
        <v>41641</v>
      </c>
      <c r="B2682" s="8">
        <v>136</v>
      </c>
      <c r="C2682" s="8" t="s">
        <v>0</v>
      </c>
      <c r="D2682" s="9" t="s">
        <v>5</v>
      </c>
      <c r="E2682" s="10">
        <v>4133</v>
      </c>
      <c r="F2682" s="11">
        <v>41645</v>
      </c>
      <c r="G2682" s="12">
        <v>4133</v>
      </c>
      <c r="H2682" s="5">
        <f t="shared" ref="H2682:H2709" si="120">E2682-G2682</f>
        <v>0</v>
      </c>
      <c r="I2682" s="9"/>
    </row>
    <row r="2683" spans="1:9" x14ac:dyDescent="0.25">
      <c r="A2683" s="7">
        <v>41641</v>
      </c>
      <c r="B2683" s="8">
        <v>144</v>
      </c>
      <c r="C2683" s="8" t="s">
        <v>0</v>
      </c>
      <c r="D2683" s="9" t="s">
        <v>5</v>
      </c>
      <c r="E2683" s="10">
        <v>2976</v>
      </c>
      <c r="F2683" s="11">
        <v>41645</v>
      </c>
      <c r="G2683" s="12">
        <v>2976</v>
      </c>
      <c r="H2683" s="5">
        <f t="shared" si="120"/>
        <v>0</v>
      </c>
      <c r="I2683" s="9" t="s">
        <v>14</v>
      </c>
    </row>
    <row r="2684" spans="1:9" x14ac:dyDescent="0.25">
      <c r="A2684" s="19">
        <v>41642</v>
      </c>
      <c r="B2684" s="20">
        <v>251</v>
      </c>
      <c r="C2684" s="8" t="s">
        <v>0</v>
      </c>
      <c r="D2684" s="21" t="s">
        <v>5</v>
      </c>
      <c r="E2684" s="22">
        <v>6936</v>
      </c>
      <c r="F2684" s="23">
        <v>41645</v>
      </c>
      <c r="G2684" s="22">
        <v>6936</v>
      </c>
      <c r="H2684" s="24">
        <f t="shared" si="120"/>
        <v>0</v>
      </c>
      <c r="I2684" s="21" t="s">
        <v>4</v>
      </c>
    </row>
    <row r="2685" spans="1:9" x14ac:dyDescent="0.25">
      <c r="A2685" s="19">
        <v>41643</v>
      </c>
      <c r="B2685" s="20">
        <v>311</v>
      </c>
      <c r="C2685" s="20" t="s">
        <v>0</v>
      </c>
      <c r="D2685" s="21" t="s">
        <v>5</v>
      </c>
      <c r="E2685" s="22">
        <v>7719.5</v>
      </c>
      <c r="F2685" s="23">
        <v>41645</v>
      </c>
      <c r="G2685" s="22">
        <v>7719.5</v>
      </c>
      <c r="H2685" s="24">
        <f t="shared" si="120"/>
        <v>0</v>
      </c>
      <c r="I2685" s="21" t="s">
        <v>23</v>
      </c>
    </row>
    <row r="2686" spans="1:9" x14ac:dyDescent="0.25">
      <c r="A2686" s="19">
        <v>41644</v>
      </c>
      <c r="B2686" s="20">
        <v>407</v>
      </c>
      <c r="C2686" s="20" t="s">
        <v>0</v>
      </c>
      <c r="D2686" s="21" t="s">
        <v>5</v>
      </c>
      <c r="E2686" s="22">
        <v>6560</v>
      </c>
      <c r="F2686" s="23">
        <v>41645</v>
      </c>
      <c r="G2686" s="22">
        <v>6560</v>
      </c>
      <c r="H2686" s="24">
        <f t="shared" si="120"/>
        <v>0</v>
      </c>
      <c r="I2686" s="21"/>
    </row>
    <row r="2687" spans="1:9" x14ac:dyDescent="0.25">
      <c r="A2687" s="19">
        <v>41646</v>
      </c>
      <c r="B2687" s="20">
        <v>516</v>
      </c>
      <c r="C2687" s="20" t="s">
        <v>0</v>
      </c>
      <c r="D2687" s="21" t="s">
        <v>5</v>
      </c>
      <c r="E2687" s="22">
        <v>3512</v>
      </c>
      <c r="F2687" s="23">
        <v>41656</v>
      </c>
      <c r="G2687" s="22">
        <v>3512</v>
      </c>
      <c r="H2687" s="24">
        <f t="shared" si="120"/>
        <v>0</v>
      </c>
      <c r="I2687" s="21" t="s">
        <v>23</v>
      </c>
    </row>
    <row r="2688" spans="1:9" x14ac:dyDescent="0.25">
      <c r="A2688" s="19">
        <v>41647</v>
      </c>
      <c r="B2688" s="20">
        <v>618</v>
      </c>
      <c r="C2688" s="20" t="s">
        <v>0</v>
      </c>
      <c r="D2688" s="21" t="s">
        <v>5</v>
      </c>
      <c r="E2688" s="22">
        <v>4187</v>
      </c>
      <c r="F2688" s="23">
        <v>41656</v>
      </c>
      <c r="G2688" s="22">
        <v>4187</v>
      </c>
      <c r="H2688" s="24">
        <f t="shared" si="120"/>
        <v>0</v>
      </c>
      <c r="I2688" s="21" t="s">
        <v>20</v>
      </c>
    </row>
    <row r="2689" spans="1:9" x14ac:dyDescent="0.25">
      <c r="A2689" s="19">
        <v>41648</v>
      </c>
      <c r="B2689" s="20">
        <v>685</v>
      </c>
      <c r="C2689" s="20" t="s">
        <v>0</v>
      </c>
      <c r="D2689" s="21" t="s">
        <v>5</v>
      </c>
      <c r="E2689" s="22">
        <v>3139</v>
      </c>
      <c r="F2689" s="23">
        <v>41656</v>
      </c>
      <c r="G2689" s="22">
        <v>3139</v>
      </c>
      <c r="H2689" s="24">
        <f t="shared" si="120"/>
        <v>0</v>
      </c>
      <c r="I2689" s="21" t="s">
        <v>20</v>
      </c>
    </row>
    <row r="2690" spans="1:9" x14ac:dyDescent="0.25">
      <c r="A2690" s="19">
        <v>41649</v>
      </c>
      <c r="B2690" s="20">
        <v>749</v>
      </c>
      <c r="C2690" s="20" t="s">
        <v>0</v>
      </c>
      <c r="D2690" s="21" t="s">
        <v>5</v>
      </c>
      <c r="E2690" s="22">
        <v>4157</v>
      </c>
      <c r="F2690" s="23">
        <v>41656</v>
      </c>
      <c r="G2690" s="22">
        <v>4157</v>
      </c>
      <c r="H2690" s="24">
        <f t="shared" si="120"/>
        <v>0</v>
      </c>
      <c r="I2690" s="21" t="s">
        <v>14</v>
      </c>
    </row>
    <row r="2691" spans="1:9" x14ac:dyDescent="0.25">
      <c r="A2691" s="19">
        <v>41650</v>
      </c>
      <c r="B2691" s="20">
        <v>849</v>
      </c>
      <c r="C2691" s="20" t="s">
        <v>0</v>
      </c>
      <c r="D2691" s="21" t="s">
        <v>5</v>
      </c>
      <c r="E2691" s="22">
        <v>5951</v>
      </c>
      <c r="F2691" s="11">
        <v>41653</v>
      </c>
      <c r="G2691" s="22">
        <v>5951</v>
      </c>
      <c r="H2691" s="24">
        <f t="shared" si="120"/>
        <v>0</v>
      </c>
      <c r="I2691" s="9" t="s">
        <v>14</v>
      </c>
    </row>
    <row r="2692" spans="1:9" x14ac:dyDescent="0.25">
      <c r="A2692" s="19">
        <v>41651</v>
      </c>
      <c r="B2692" s="20">
        <v>938</v>
      </c>
      <c r="C2692" s="20" t="s">
        <v>0</v>
      </c>
      <c r="D2692" s="21" t="s">
        <v>5</v>
      </c>
      <c r="E2692" s="22">
        <v>5624</v>
      </c>
      <c r="F2692" s="11">
        <v>41653</v>
      </c>
      <c r="G2692" s="22">
        <v>5624</v>
      </c>
      <c r="H2692" s="24">
        <f t="shared" si="120"/>
        <v>0</v>
      </c>
      <c r="I2692" s="9" t="s">
        <v>14</v>
      </c>
    </row>
    <row r="2693" spans="1:9" x14ac:dyDescent="0.25">
      <c r="A2693" s="19">
        <v>41652</v>
      </c>
      <c r="B2693" s="20">
        <v>969</v>
      </c>
      <c r="C2693" s="20" t="s">
        <v>0</v>
      </c>
      <c r="D2693" s="21" t="s">
        <v>5</v>
      </c>
      <c r="E2693" s="22">
        <v>1885</v>
      </c>
      <c r="F2693" s="23">
        <v>41653</v>
      </c>
      <c r="G2693" s="22">
        <v>1885</v>
      </c>
      <c r="H2693" s="24">
        <f t="shared" si="120"/>
        <v>0</v>
      </c>
      <c r="I2693" s="21" t="s">
        <v>14</v>
      </c>
    </row>
    <row r="2694" spans="1:9" x14ac:dyDescent="0.25">
      <c r="A2694" s="19">
        <v>41653</v>
      </c>
      <c r="B2694" s="20">
        <v>69</v>
      </c>
      <c r="C2694" s="20" t="s">
        <v>365</v>
      </c>
      <c r="D2694" s="21" t="s">
        <v>5</v>
      </c>
      <c r="E2694" s="22">
        <v>2113</v>
      </c>
      <c r="F2694" s="23">
        <v>41656</v>
      </c>
      <c r="G2694" s="22">
        <v>2113</v>
      </c>
      <c r="H2694" s="24">
        <f t="shared" si="120"/>
        <v>0</v>
      </c>
      <c r="I2694" s="21" t="s">
        <v>389</v>
      </c>
    </row>
    <row r="2695" spans="1:9" x14ac:dyDescent="0.25">
      <c r="A2695" s="19">
        <v>41654</v>
      </c>
      <c r="B2695" s="20">
        <v>112</v>
      </c>
      <c r="C2695" s="20" t="s">
        <v>365</v>
      </c>
      <c r="D2695" s="21" t="s">
        <v>5</v>
      </c>
      <c r="E2695" s="22">
        <v>1928.5</v>
      </c>
      <c r="F2695" s="11">
        <v>41656</v>
      </c>
      <c r="G2695" s="22">
        <v>1928.5</v>
      </c>
      <c r="H2695" s="24">
        <f t="shared" si="120"/>
        <v>0</v>
      </c>
      <c r="I2695" s="56" t="s">
        <v>389</v>
      </c>
    </row>
    <row r="2696" spans="1:9" x14ac:dyDescent="0.25">
      <c r="A2696" s="19">
        <v>41655</v>
      </c>
      <c r="B2696" s="20">
        <v>188</v>
      </c>
      <c r="C2696" s="20" t="s">
        <v>365</v>
      </c>
      <c r="D2696" s="21" t="s">
        <v>5</v>
      </c>
      <c r="E2696" s="22">
        <v>2766.5</v>
      </c>
      <c r="F2696" s="11">
        <v>41656</v>
      </c>
      <c r="G2696" s="22">
        <v>2766.5</v>
      </c>
      <c r="H2696" s="24">
        <f t="shared" si="120"/>
        <v>0</v>
      </c>
      <c r="I2696" s="9" t="s">
        <v>30</v>
      </c>
    </row>
    <row r="2697" spans="1:9" x14ac:dyDescent="0.25">
      <c r="A2697" s="19">
        <v>41656</v>
      </c>
      <c r="B2697" s="20">
        <v>276</v>
      </c>
      <c r="C2697" s="20" t="s">
        <v>365</v>
      </c>
      <c r="D2697" s="21" t="s">
        <v>5</v>
      </c>
      <c r="E2697" s="22">
        <v>3283</v>
      </c>
      <c r="F2697" s="11">
        <v>41662</v>
      </c>
      <c r="G2697" s="22">
        <v>3283</v>
      </c>
      <c r="H2697" s="24">
        <f t="shared" si="120"/>
        <v>0</v>
      </c>
      <c r="I2697" s="9" t="s">
        <v>14</v>
      </c>
    </row>
    <row r="2698" spans="1:9" x14ac:dyDescent="0.25">
      <c r="A2698" s="19">
        <v>41657</v>
      </c>
      <c r="B2698" s="20">
        <v>381</v>
      </c>
      <c r="C2698" s="20" t="s">
        <v>365</v>
      </c>
      <c r="D2698" s="21" t="s">
        <v>5</v>
      </c>
      <c r="E2698" s="22">
        <v>6513.5</v>
      </c>
      <c r="F2698" s="11">
        <v>41662</v>
      </c>
      <c r="G2698" s="22">
        <v>6513.5</v>
      </c>
      <c r="H2698" s="24">
        <f t="shared" si="120"/>
        <v>0</v>
      </c>
      <c r="I2698" s="9" t="s">
        <v>14</v>
      </c>
    </row>
    <row r="2699" spans="1:9" x14ac:dyDescent="0.25">
      <c r="A2699" s="19">
        <v>41658</v>
      </c>
      <c r="B2699" s="20">
        <v>463</v>
      </c>
      <c r="C2699" s="20" t="s">
        <v>365</v>
      </c>
      <c r="D2699" s="21" t="s">
        <v>5</v>
      </c>
      <c r="E2699" s="22">
        <v>6581.6</v>
      </c>
      <c r="F2699" s="11">
        <v>41662</v>
      </c>
      <c r="G2699" s="22">
        <v>6581.6</v>
      </c>
      <c r="H2699" s="24">
        <f t="shared" si="120"/>
        <v>0</v>
      </c>
      <c r="I2699" s="9" t="s">
        <v>14</v>
      </c>
    </row>
    <row r="2700" spans="1:9" x14ac:dyDescent="0.25">
      <c r="A2700" s="19">
        <v>41659</v>
      </c>
      <c r="B2700" s="20">
        <v>495</v>
      </c>
      <c r="C2700" s="20" t="s">
        <v>365</v>
      </c>
      <c r="D2700" s="21" t="s">
        <v>5</v>
      </c>
      <c r="E2700" s="22">
        <v>1907.6</v>
      </c>
      <c r="F2700" s="11">
        <v>41662</v>
      </c>
      <c r="G2700" s="22">
        <v>1907.6</v>
      </c>
      <c r="H2700" s="24">
        <f t="shared" si="120"/>
        <v>0</v>
      </c>
      <c r="I2700" s="9" t="s">
        <v>14</v>
      </c>
    </row>
    <row r="2701" spans="1:9" x14ac:dyDescent="0.25">
      <c r="A2701" s="19">
        <v>41660</v>
      </c>
      <c r="B2701" s="20">
        <v>590</v>
      </c>
      <c r="C2701" s="20" t="s">
        <v>365</v>
      </c>
      <c r="D2701" s="21" t="s">
        <v>5</v>
      </c>
      <c r="E2701" s="22">
        <v>1883</v>
      </c>
      <c r="F2701" s="11">
        <v>41662</v>
      </c>
      <c r="G2701" s="22">
        <v>1883</v>
      </c>
      <c r="H2701" s="24">
        <f t="shared" si="120"/>
        <v>0</v>
      </c>
      <c r="I2701" s="56" t="s">
        <v>14</v>
      </c>
    </row>
    <row r="2702" spans="1:9" x14ac:dyDescent="0.25">
      <c r="A2702" s="19">
        <v>41661</v>
      </c>
      <c r="B2702" s="20">
        <v>660</v>
      </c>
      <c r="C2702" s="20" t="s">
        <v>365</v>
      </c>
      <c r="D2702" s="21" t="s">
        <v>5</v>
      </c>
      <c r="E2702" s="22">
        <v>1938</v>
      </c>
      <c r="F2702" s="23">
        <v>41662</v>
      </c>
      <c r="G2702" s="22">
        <v>1938</v>
      </c>
      <c r="H2702" s="24">
        <f t="shared" si="120"/>
        <v>0</v>
      </c>
      <c r="I2702" s="21" t="s">
        <v>14</v>
      </c>
    </row>
    <row r="2703" spans="1:9" x14ac:dyDescent="0.25">
      <c r="A2703" s="19">
        <v>41662</v>
      </c>
      <c r="B2703" s="20">
        <v>741</v>
      </c>
      <c r="C2703" s="20" t="s">
        <v>365</v>
      </c>
      <c r="D2703" s="21" t="s">
        <v>5</v>
      </c>
      <c r="E2703" s="22">
        <v>3230</v>
      </c>
      <c r="F2703" s="37">
        <v>41664</v>
      </c>
      <c r="G2703" s="22">
        <v>3230</v>
      </c>
      <c r="H2703" s="24">
        <f t="shared" si="120"/>
        <v>0</v>
      </c>
      <c r="I2703" s="35" t="s">
        <v>14</v>
      </c>
    </row>
    <row r="2704" spans="1:9" x14ac:dyDescent="0.25">
      <c r="A2704" s="19">
        <v>41663</v>
      </c>
      <c r="B2704" s="20">
        <v>837</v>
      </c>
      <c r="C2704" s="20" t="s">
        <v>365</v>
      </c>
      <c r="D2704" s="21" t="s">
        <v>5</v>
      </c>
      <c r="E2704" s="22">
        <v>5723</v>
      </c>
      <c r="F2704" s="11">
        <v>41667</v>
      </c>
      <c r="G2704" s="22">
        <v>5723</v>
      </c>
      <c r="H2704" s="24">
        <f t="shared" si="120"/>
        <v>0</v>
      </c>
      <c r="I2704" s="21" t="s">
        <v>14</v>
      </c>
    </row>
    <row r="2705" spans="1:9" x14ac:dyDescent="0.25">
      <c r="A2705" s="19">
        <v>41664</v>
      </c>
      <c r="B2705" s="20">
        <v>928</v>
      </c>
      <c r="C2705" s="20" t="s">
        <v>365</v>
      </c>
      <c r="D2705" s="21" t="s">
        <v>5</v>
      </c>
      <c r="E2705" s="22">
        <v>12380.5</v>
      </c>
      <c r="F2705" s="60" t="s">
        <v>551</v>
      </c>
      <c r="G2705" s="28">
        <f>6380.5+6000</f>
        <v>12380.5</v>
      </c>
      <c r="H2705" s="24">
        <f t="shared" si="120"/>
        <v>0</v>
      </c>
      <c r="I2705" s="9" t="s">
        <v>14</v>
      </c>
    </row>
    <row r="2706" spans="1:9" x14ac:dyDescent="0.25">
      <c r="A2706" s="19">
        <v>41667</v>
      </c>
      <c r="B2706" s="20">
        <v>151</v>
      </c>
      <c r="C2706" s="20" t="s">
        <v>563</v>
      </c>
      <c r="D2706" s="21" t="s">
        <v>5</v>
      </c>
      <c r="E2706" s="22">
        <v>1702</v>
      </c>
      <c r="F2706" s="16">
        <v>41674</v>
      </c>
      <c r="G2706" s="28">
        <v>1702</v>
      </c>
      <c r="H2706" s="24">
        <f t="shared" si="120"/>
        <v>0</v>
      </c>
      <c r="I2706" s="9"/>
    </row>
    <row r="2707" spans="1:9" x14ac:dyDescent="0.25">
      <c r="A2707" s="19">
        <v>41668</v>
      </c>
      <c r="B2707" s="20">
        <v>217</v>
      </c>
      <c r="C2707" s="20" t="s">
        <v>563</v>
      </c>
      <c r="D2707" s="21" t="s">
        <v>5</v>
      </c>
      <c r="E2707" s="22">
        <v>2778</v>
      </c>
      <c r="F2707" s="11">
        <v>41669</v>
      </c>
      <c r="G2707" s="22">
        <v>2778</v>
      </c>
      <c r="H2707" s="24">
        <f t="shared" si="120"/>
        <v>0</v>
      </c>
      <c r="I2707" s="9" t="s">
        <v>23</v>
      </c>
    </row>
    <row r="2708" spans="1:9" x14ac:dyDescent="0.25">
      <c r="A2708" s="19">
        <v>41669</v>
      </c>
      <c r="B2708" s="20">
        <v>281</v>
      </c>
      <c r="C2708" s="20" t="s">
        <v>563</v>
      </c>
      <c r="D2708" s="21" t="s">
        <v>5</v>
      </c>
      <c r="E2708" s="22">
        <v>2622</v>
      </c>
      <c r="F2708" s="16">
        <v>41674</v>
      </c>
      <c r="G2708" s="28">
        <v>2622</v>
      </c>
      <c r="H2708" s="24">
        <f t="shared" si="120"/>
        <v>0</v>
      </c>
      <c r="I2708" s="9" t="s">
        <v>196</v>
      </c>
    </row>
    <row r="2709" spans="1:9" x14ac:dyDescent="0.25">
      <c r="A2709" s="19">
        <v>41670</v>
      </c>
      <c r="B2709" s="20">
        <v>369</v>
      </c>
      <c r="C2709" s="20" t="s">
        <v>563</v>
      </c>
      <c r="D2709" s="21" t="s">
        <v>5</v>
      </c>
      <c r="E2709" s="22">
        <v>4050</v>
      </c>
      <c r="F2709" s="16">
        <v>41672</v>
      </c>
      <c r="G2709" s="28">
        <v>4050</v>
      </c>
      <c r="H2709" s="24">
        <f t="shared" si="120"/>
        <v>0</v>
      </c>
      <c r="I2709" s="9" t="s">
        <v>14</v>
      </c>
    </row>
    <row r="2710" spans="1:9" ht="15.75" x14ac:dyDescent="0.25">
      <c r="A2710" s="19"/>
      <c r="B2710" s="20"/>
      <c r="C2710" s="20"/>
      <c r="D2710" s="21"/>
      <c r="E2710" s="22"/>
      <c r="F2710" s="103" t="s">
        <v>645</v>
      </c>
      <c r="G2710" s="104">
        <f>SUM(G2682:G2709)</f>
        <v>118179.70000000001</v>
      </c>
      <c r="H2710" s="24"/>
      <c r="I2710" s="9"/>
    </row>
    <row r="2711" spans="1:9" x14ac:dyDescent="0.25">
      <c r="A2711" s="19"/>
      <c r="B2711" s="20"/>
      <c r="C2711" s="20"/>
      <c r="D2711" s="21"/>
      <c r="E2711" s="22"/>
      <c r="F2711" s="16"/>
      <c r="G2711" s="28"/>
      <c r="H2711" s="24"/>
      <c r="I2711" s="9"/>
    </row>
    <row r="2712" spans="1:9" x14ac:dyDescent="0.25">
      <c r="A2712" s="19">
        <v>41644</v>
      </c>
      <c r="B2712" s="20">
        <v>391</v>
      </c>
      <c r="C2712" s="20" t="s">
        <v>0</v>
      </c>
      <c r="D2712" s="21" t="s">
        <v>318</v>
      </c>
      <c r="E2712" s="22">
        <v>5308.25</v>
      </c>
      <c r="F2712" s="23">
        <v>41644</v>
      </c>
      <c r="G2712" s="22">
        <v>5308.25</v>
      </c>
      <c r="H2712" s="24">
        <f t="shared" ref="H2712:H2724" si="121">E2712-G2712</f>
        <v>0</v>
      </c>
      <c r="I2712" s="21" t="s">
        <v>7</v>
      </c>
    </row>
    <row r="2713" spans="1:9" x14ac:dyDescent="0.25">
      <c r="A2713" s="19">
        <v>41649</v>
      </c>
      <c r="B2713" s="20">
        <v>798</v>
      </c>
      <c r="C2713" s="20" t="s">
        <v>0</v>
      </c>
      <c r="D2713" s="21" t="s">
        <v>318</v>
      </c>
      <c r="E2713" s="22">
        <v>5588.5</v>
      </c>
      <c r="F2713" s="23">
        <v>41650</v>
      </c>
      <c r="G2713" s="22">
        <v>5588.5</v>
      </c>
      <c r="H2713" s="24">
        <f t="shared" si="121"/>
        <v>0</v>
      </c>
      <c r="I2713" s="21" t="s">
        <v>4</v>
      </c>
    </row>
    <row r="2714" spans="1:9" x14ac:dyDescent="0.25">
      <c r="A2714" s="19">
        <v>41655</v>
      </c>
      <c r="B2714" s="20">
        <v>247</v>
      </c>
      <c r="C2714" s="20" t="s">
        <v>365</v>
      </c>
      <c r="D2714" s="21" t="s">
        <v>318</v>
      </c>
      <c r="E2714" s="22">
        <v>680.5</v>
      </c>
      <c r="F2714" s="11">
        <v>41656</v>
      </c>
      <c r="G2714" s="22">
        <v>680.5</v>
      </c>
      <c r="H2714" s="24">
        <f t="shared" si="121"/>
        <v>0</v>
      </c>
      <c r="I2714" s="9" t="s">
        <v>4</v>
      </c>
    </row>
    <row r="2715" spans="1:9" x14ac:dyDescent="0.25">
      <c r="A2715" s="19">
        <v>41656</v>
      </c>
      <c r="B2715" s="20">
        <v>330</v>
      </c>
      <c r="C2715" s="20" t="s">
        <v>365</v>
      </c>
      <c r="D2715" s="21" t="s">
        <v>318</v>
      </c>
      <c r="E2715" s="22">
        <v>4950</v>
      </c>
      <c r="F2715" s="11">
        <v>41657</v>
      </c>
      <c r="G2715" s="22">
        <v>4950</v>
      </c>
      <c r="H2715" s="24">
        <f t="shared" si="121"/>
        <v>0</v>
      </c>
      <c r="I2715" s="9" t="s">
        <v>4</v>
      </c>
    </row>
    <row r="2716" spans="1:9" x14ac:dyDescent="0.25">
      <c r="A2716" s="19">
        <v>41657</v>
      </c>
      <c r="B2716" s="20">
        <v>421</v>
      </c>
      <c r="C2716" s="20" t="s">
        <v>365</v>
      </c>
      <c r="D2716" s="21" t="s">
        <v>318</v>
      </c>
      <c r="E2716" s="22">
        <v>19319</v>
      </c>
      <c r="F2716" s="11">
        <v>41659</v>
      </c>
      <c r="G2716" s="22">
        <v>19319</v>
      </c>
      <c r="H2716" s="24">
        <f t="shared" si="121"/>
        <v>0</v>
      </c>
      <c r="I2716" s="9" t="s">
        <v>196</v>
      </c>
    </row>
    <row r="2717" spans="1:9" x14ac:dyDescent="0.25">
      <c r="A2717" s="19">
        <v>41659</v>
      </c>
      <c r="B2717" s="20">
        <v>499</v>
      </c>
      <c r="C2717" s="20" t="s">
        <v>365</v>
      </c>
      <c r="D2717" s="21" t="s">
        <v>318</v>
      </c>
      <c r="E2717" s="22">
        <v>2391</v>
      </c>
      <c r="F2717" s="11">
        <v>41659</v>
      </c>
      <c r="G2717" s="22">
        <v>2391</v>
      </c>
      <c r="H2717" s="24">
        <f t="shared" si="121"/>
        <v>0</v>
      </c>
      <c r="I2717" s="9"/>
    </row>
    <row r="2718" spans="1:9" x14ac:dyDescent="0.25">
      <c r="A2718" s="19">
        <v>41661</v>
      </c>
      <c r="B2718" s="20">
        <v>712</v>
      </c>
      <c r="C2718" s="20" t="s">
        <v>365</v>
      </c>
      <c r="D2718" s="21" t="s">
        <v>505</v>
      </c>
      <c r="E2718" s="22">
        <v>1370</v>
      </c>
      <c r="F2718" s="23">
        <v>41661</v>
      </c>
      <c r="G2718" s="22">
        <v>1370</v>
      </c>
      <c r="H2718" s="24">
        <f t="shared" si="121"/>
        <v>0</v>
      </c>
      <c r="I2718" s="21"/>
    </row>
    <row r="2719" spans="1:9" x14ac:dyDescent="0.25">
      <c r="A2719" s="19">
        <v>41662</v>
      </c>
      <c r="B2719" s="20">
        <v>780</v>
      </c>
      <c r="C2719" s="20" t="s">
        <v>365</v>
      </c>
      <c r="D2719" s="21" t="s">
        <v>318</v>
      </c>
      <c r="E2719" s="22">
        <v>1804</v>
      </c>
      <c r="F2719" s="37">
        <v>41663</v>
      </c>
      <c r="G2719" s="22">
        <v>1804</v>
      </c>
      <c r="H2719" s="24">
        <f t="shared" si="121"/>
        <v>0</v>
      </c>
      <c r="I2719" s="35" t="s">
        <v>7</v>
      </c>
    </row>
    <row r="2720" spans="1:9" x14ac:dyDescent="0.25">
      <c r="A2720" s="19">
        <v>41664</v>
      </c>
      <c r="B2720" s="20">
        <v>975</v>
      </c>
      <c r="C2720" s="20" t="s">
        <v>365</v>
      </c>
      <c r="D2720" s="21" t="s">
        <v>318</v>
      </c>
      <c r="E2720" s="22">
        <v>5394.4</v>
      </c>
      <c r="F2720" s="11">
        <v>41664</v>
      </c>
      <c r="G2720" s="22">
        <v>5394.4</v>
      </c>
      <c r="H2720" s="24">
        <f t="shared" si="121"/>
        <v>0</v>
      </c>
      <c r="I2720" s="9" t="s">
        <v>57</v>
      </c>
    </row>
    <row r="2721" spans="1:9" x14ac:dyDescent="0.25">
      <c r="A2721" s="19">
        <v>41665</v>
      </c>
      <c r="B2721" s="20">
        <v>36</v>
      </c>
      <c r="C2721" s="20" t="s">
        <v>563</v>
      </c>
      <c r="D2721" s="21" t="s">
        <v>318</v>
      </c>
      <c r="E2721" s="22">
        <v>29864</v>
      </c>
      <c r="F2721" s="11">
        <v>41665</v>
      </c>
      <c r="G2721" s="22">
        <v>29864</v>
      </c>
      <c r="H2721" s="24">
        <f t="shared" si="121"/>
        <v>0</v>
      </c>
      <c r="I2721" s="9"/>
    </row>
    <row r="2722" spans="1:9" x14ac:dyDescent="0.25">
      <c r="A2722" s="19">
        <v>41666</v>
      </c>
      <c r="B2722" s="20">
        <v>58</v>
      </c>
      <c r="C2722" s="20" t="s">
        <v>563</v>
      </c>
      <c r="D2722" s="21" t="s">
        <v>505</v>
      </c>
      <c r="E2722" s="22">
        <v>3202</v>
      </c>
      <c r="F2722" s="11">
        <v>41666</v>
      </c>
      <c r="G2722" s="22">
        <v>3202</v>
      </c>
      <c r="H2722" s="24">
        <f t="shared" si="121"/>
        <v>0</v>
      </c>
      <c r="I2722" s="9"/>
    </row>
    <row r="2723" spans="1:9" x14ac:dyDescent="0.25">
      <c r="A2723" s="19">
        <v>41668</v>
      </c>
      <c r="B2723" s="20">
        <v>265</v>
      </c>
      <c r="C2723" s="20" t="s">
        <v>563</v>
      </c>
      <c r="D2723" s="21" t="s">
        <v>318</v>
      </c>
      <c r="E2723" s="22">
        <v>792</v>
      </c>
      <c r="F2723" s="11">
        <v>41669</v>
      </c>
      <c r="G2723" s="22">
        <v>792</v>
      </c>
      <c r="H2723" s="24">
        <f t="shared" si="121"/>
        <v>0</v>
      </c>
      <c r="I2723" s="9" t="s">
        <v>196</v>
      </c>
    </row>
    <row r="2724" spans="1:9" x14ac:dyDescent="0.25">
      <c r="A2724" s="19">
        <v>41670</v>
      </c>
      <c r="B2724" s="20">
        <v>445</v>
      </c>
      <c r="C2724" s="20" t="s">
        <v>563</v>
      </c>
      <c r="D2724" s="21" t="s">
        <v>318</v>
      </c>
      <c r="E2724" s="22">
        <v>5500.5</v>
      </c>
      <c r="F2724" s="16">
        <v>41671</v>
      </c>
      <c r="G2724" s="28">
        <v>5500.5</v>
      </c>
      <c r="H2724" s="24">
        <f t="shared" si="121"/>
        <v>0</v>
      </c>
      <c r="I2724" s="9" t="s">
        <v>7</v>
      </c>
    </row>
    <row r="2725" spans="1:9" ht="15.75" x14ac:dyDescent="0.25">
      <c r="A2725" s="19"/>
      <c r="B2725" s="20"/>
      <c r="C2725" s="20"/>
      <c r="D2725" s="21"/>
      <c r="E2725" s="22"/>
      <c r="F2725" s="111" t="s">
        <v>645</v>
      </c>
      <c r="G2725" s="112">
        <f>SUM(G2712:G2724)</f>
        <v>86164.15</v>
      </c>
      <c r="H2725" s="24"/>
      <c r="I2725" s="9"/>
    </row>
    <row r="2726" spans="1:9" x14ac:dyDescent="0.25">
      <c r="A2726" s="19"/>
      <c r="B2726" s="20"/>
      <c r="C2726" s="20"/>
      <c r="D2726" s="21"/>
      <c r="E2726" s="22"/>
      <c r="F2726" s="16"/>
      <c r="G2726" s="28"/>
      <c r="H2726" s="24"/>
      <c r="I2726" s="9"/>
    </row>
    <row r="2727" spans="1:9" x14ac:dyDescent="0.25">
      <c r="A2727" s="19">
        <v>41642</v>
      </c>
      <c r="B2727" s="20">
        <v>284</v>
      </c>
      <c r="C2727" s="8" t="s">
        <v>0</v>
      </c>
      <c r="D2727" s="35" t="s">
        <v>125</v>
      </c>
      <c r="E2727" s="22">
        <v>13451</v>
      </c>
      <c r="F2727" s="32" t="s">
        <v>126</v>
      </c>
      <c r="G2727" s="22">
        <f>12600+851</f>
        <v>13451</v>
      </c>
      <c r="H2727" s="24">
        <f t="shared" ref="H2727:H2732" si="122">E2727-G2727</f>
        <v>0</v>
      </c>
      <c r="I2727" s="35" t="s">
        <v>30</v>
      </c>
    </row>
    <row r="2728" spans="1:9" x14ac:dyDescent="0.25">
      <c r="A2728" s="19">
        <v>41645</v>
      </c>
      <c r="B2728" s="20">
        <v>482</v>
      </c>
      <c r="C2728" s="20" t="s">
        <v>0</v>
      </c>
      <c r="D2728" s="29" t="s">
        <v>125</v>
      </c>
      <c r="E2728" s="30">
        <v>21867.599999999999</v>
      </c>
      <c r="F2728" s="49" t="s">
        <v>202</v>
      </c>
      <c r="G2728" s="30">
        <v>21867.599999999999</v>
      </c>
      <c r="H2728" s="5">
        <f t="shared" si="122"/>
        <v>0</v>
      </c>
      <c r="I2728" s="29" t="s">
        <v>1</v>
      </c>
    </row>
    <row r="2729" spans="1:9" x14ac:dyDescent="0.25">
      <c r="A2729" s="19">
        <v>41661</v>
      </c>
      <c r="B2729" s="20">
        <v>716</v>
      </c>
      <c r="C2729" s="20" t="s">
        <v>365</v>
      </c>
      <c r="D2729" s="21" t="s">
        <v>125</v>
      </c>
      <c r="E2729" s="22">
        <v>5523</v>
      </c>
      <c r="F2729" s="23">
        <v>41661</v>
      </c>
      <c r="G2729" s="22">
        <v>5523</v>
      </c>
      <c r="H2729" s="24">
        <f t="shared" si="122"/>
        <v>0</v>
      </c>
      <c r="I2729" s="21"/>
    </row>
    <row r="2730" spans="1:9" x14ac:dyDescent="0.25">
      <c r="A2730" s="19">
        <v>41663</v>
      </c>
      <c r="B2730" s="20">
        <v>900</v>
      </c>
      <c r="C2730" s="20" t="s">
        <v>365</v>
      </c>
      <c r="D2730" s="21" t="s">
        <v>125</v>
      </c>
      <c r="E2730" s="22">
        <v>2752</v>
      </c>
      <c r="F2730" s="11">
        <v>41663</v>
      </c>
      <c r="G2730" s="22">
        <v>2752</v>
      </c>
      <c r="H2730" s="24">
        <f t="shared" si="122"/>
        <v>0</v>
      </c>
      <c r="I2730" s="9"/>
    </row>
    <row r="2731" spans="1:9" x14ac:dyDescent="0.25">
      <c r="A2731" s="19">
        <v>41668</v>
      </c>
      <c r="B2731" s="20">
        <v>213</v>
      </c>
      <c r="C2731" s="20" t="s">
        <v>563</v>
      </c>
      <c r="D2731" s="21" t="s">
        <v>125</v>
      </c>
      <c r="E2731" s="22">
        <v>868.35</v>
      </c>
      <c r="F2731" s="11">
        <v>41668</v>
      </c>
      <c r="G2731" s="22">
        <v>868.35</v>
      </c>
      <c r="H2731" s="24">
        <f t="shared" si="122"/>
        <v>0</v>
      </c>
      <c r="I2731" s="9"/>
    </row>
    <row r="2732" spans="1:9" x14ac:dyDescent="0.25">
      <c r="A2732" s="19">
        <v>41668</v>
      </c>
      <c r="B2732" s="20">
        <v>273</v>
      </c>
      <c r="C2732" s="20" t="s">
        <v>563</v>
      </c>
      <c r="D2732" s="21" t="s">
        <v>125</v>
      </c>
      <c r="E2732" s="22">
        <v>4971</v>
      </c>
      <c r="F2732" s="11">
        <v>41668</v>
      </c>
      <c r="G2732" s="22">
        <v>4971</v>
      </c>
      <c r="H2732" s="24">
        <f t="shared" si="122"/>
        <v>0</v>
      </c>
      <c r="I2732" s="9"/>
    </row>
    <row r="2733" spans="1:9" ht="15.75" x14ac:dyDescent="0.25">
      <c r="A2733" s="19"/>
      <c r="B2733" s="20"/>
      <c r="C2733" s="20"/>
      <c r="D2733" s="21"/>
      <c r="E2733" s="22"/>
      <c r="F2733" s="103" t="s">
        <v>645</v>
      </c>
      <c r="G2733" s="104">
        <f>SUM(G2727:G2732)</f>
        <v>49432.95</v>
      </c>
      <c r="H2733" s="24"/>
      <c r="I2733" s="9"/>
    </row>
    <row r="2734" spans="1:9" x14ac:dyDescent="0.25">
      <c r="A2734" s="19"/>
      <c r="B2734" s="20"/>
      <c r="C2734" s="20"/>
      <c r="D2734" s="21"/>
      <c r="E2734" s="22"/>
      <c r="F2734" s="11"/>
      <c r="G2734" s="22"/>
      <c r="H2734" s="24"/>
      <c r="I2734" s="9"/>
    </row>
    <row r="2735" spans="1:9" x14ac:dyDescent="0.25">
      <c r="A2735" s="7">
        <v>41641</v>
      </c>
      <c r="B2735" s="8">
        <v>191</v>
      </c>
      <c r="C2735" s="8" t="s">
        <v>0</v>
      </c>
      <c r="D2735" s="9" t="s">
        <v>63</v>
      </c>
      <c r="E2735" s="10">
        <v>12857</v>
      </c>
      <c r="F2735" s="11">
        <v>41641</v>
      </c>
      <c r="G2735" s="12">
        <v>12857</v>
      </c>
      <c r="H2735" s="5">
        <f>E2735-G2735</f>
        <v>0</v>
      </c>
      <c r="I2735" s="9" t="s">
        <v>30</v>
      </c>
    </row>
    <row r="2736" spans="1:9" x14ac:dyDescent="0.25">
      <c r="A2736" s="7"/>
      <c r="B2736" s="8"/>
      <c r="C2736" s="8"/>
      <c r="D2736" s="9"/>
      <c r="E2736" s="10"/>
      <c r="F2736" s="11"/>
      <c r="G2736" s="12"/>
      <c r="H2736" s="5"/>
      <c r="I2736" s="9"/>
    </row>
    <row r="2737" spans="1:9" x14ac:dyDescent="0.25">
      <c r="A2737" s="19">
        <v>41653</v>
      </c>
      <c r="B2737" s="20">
        <v>62</v>
      </c>
      <c r="C2737" s="20" t="s">
        <v>365</v>
      </c>
      <c r="D2737" s="21" t="s">
        <v>387</v>
      </c>
      <c r="E2737" s="22">
        <v>5313.6</v>
      </c>
      <c r="F2737" s="23">
        <v>14</v>
      </c>
      <c r="G2737" s="22">
        <v>5313.6</v>
      </c>
      <c r="H2737" s="24">
        <f>E2737-G2737</f>
        <v>0</v>
      </c>
      <c r="I2737" s="21"/>
    </row>
    <row r="2738" spans="1:9" x14ac:dyDescent="0.25">
      <c r="A2738" s="19">
        <v>41655</v>
      </c>
      <c r="B2738" s="20">
        <v>181</v>
      </c>
      <c r="C2738" s="20" t="s">
        <v>365</v>
      </c>
      <c r="D2738" s="21" t="s">
        <v>387</v>
      </c>
      <c r="E2738" s="22">
        <v>6013.5</v>
      </c>
      <c r="F2738" s="11">
        <v>41655</v>
      </c>
      <c r="G2738" s="22">
        <v>6013.5</v>
      </c>
      <c r="H2738" s="24">
        <f>E2738-G2738</f>
        <v>0</v>
      </c>
      <c r="I2738" s="9" t="s">
        <v>1</v>
      </c>
    </row>
    <row r="2739" spans="1:9" x14ac:dyDescent="0.25">
      <c r="A2739" s="19">
        <v>41657</v>
      </c>
      <c r="B2739" s="20">
        <v>375</v>
      </c>
      <c r="C2739" s="20" t="s">
        <v>365</v>
      </c>
      <c r="D2739" s="21" t="s">
        <v>387</v>
      </c>
      <c r="E2739" s="22">
        <v>2549</v>
      </c>
      <c r="F2739" s="11">
        <v>41657</v>
      </c>
      <c r="G2739" s="22">
        <v>2549</v>
      </c>
      <c r="H2739" s="24">
        <f>E2739-G2739</f>
        <v>0</v>
      </c>
      <c r="I2739" s="56"/>
    </row>
    <row r="2740" spans="1:9" ht="15.75" x14ac:dyDescent="0.25">
      <c r="A2740" s="19"/>
      <c r="B2740" s="20"/>
      <c r="C2740" s="20"/>
      <c r="D2740" s="21"/>
      <c r="E2740" s="22"/>
      <c r="F2740" s="103" t="s">
        <v>645</v>
      </c>
      <c r="G2740" s="104">
        <f>SUM(G2737:G2739)</f>
        <v>13876.1</v>
      </c>
      <c r="H2740" s="24"/>
      <c r="I2740" s="56"/>
    </row>
    <row r="2741" spans="1:9" x14ac:dyDescent="0.25">
      <c r="A2741" s="19"/>
      <c r="B2741" s="20"/>
      <c r="C2741" s="20"/>
      <c r="D2741" s="21"/>
      <c r="E2741" s="22"/>
      <c r="F2741" s="11"/>
      <c r="G2741" s="22"/>
      <c r="H2741" s="24"/>
      <c r="I2741" s="56"/>
    </row>
    <row r="2742" spans="1:9" x14ac:dyDescent="0.25">
      <c r="A2742" s="19">
        <v>41646</v>
      </c>
      <c r="B2742" s="20">
        <v>552</v>
      </c>
      <c r="C2742" s="20" t="s">
        <v>0</v>
      </c>
      <c r="D2742" s="21" t="s">
        <v>231</v>
      </c>
      <c r="E2742" s="22">
        <v>8830.5</v>
      </c>
      <c r="F2742" s="32" t="s">
        <v>232</v>
      </c>
      <c r="G2742" s="22">
        <v>8830.5</v>
      </c>
      <c r="H2742" s="24">
        <f>E2742-G2742</f>
        <v>0</v>
      </c>
      <c r="I2742" s="21" t="s">
        <v>14</v>
      </c>
    </row>
    <row r="2743" spans="1:9" x14ac:dyDescent="0.25">
      <c r="A2743" s="19">
        <v>41660</v>
      </c>
      <c r="B2743" s="20">
        <v>629</v>
      </c>
      <c r="C2743" s="20" t="s">
        <v>365</v>
      </c>
      <c r="D2743" s="21" t="s">
        <v>231</v>
      </c>
      <c r="E2743" s="22">
        <v>9386.9</v>
      </c>
      <c r="F2743" s="11">
        <v>41660</v>
      </c>
      <c r="G2743" s="22">
        <v>9386.9</v>
      </c>
      <c r="H2743" s="24">
        <f>E2743-G2743</f>
        <v>0</v>
      </c>
      <c r="I2743" s="9" t="s">
        <v>14</v>
      </c>
    </row>
    <row r="2744" spans="1:9" x14ac:dyDescent="0.25">
      <c r="A2744" s="19">
        <v>41662</v>
      </c>
      <c r="B2744" s="20">
        <v>767</v>
      </c>
      <c r="C2744" s="20" t="s">
        <v>365</v>
      </c>
      <c r="D2744" s="21" t="s">
        <v>520</v>
      </c>
      <c r="E2744" s="22">
        <v>13197</v>
      </c>
      <c r="F2744" s="37">
        <v>41662</v>
      </c>
      <c r="G2744" s="22">
        <v>13197</v>
      </c>
      <c r="H2744" s="24">
        <f>E2744-G2744</f>
        <v>0</v>
      </c>
      <c r="I2744" s="35" t="s">
        <v>57</v>
      </c>
    </row>
    <row r="2745" spans="1:9" ht="15.75" x14ac:dyDescent="0.25">
      <c r="A2745" s="117"/>
      <c r="B2745" s="21"/>
      <c r="C2745" s="21"/>
      <c r="D2745" s="21"/>
      <c r="E2745" s="22"/>
      <c r="F2745" s="107" t="s">
        <v>645</v>
      </c>
      <c r="G2745" s="104">
        <f>SUM(G2742:G2744)</f>
        <v>31414.400000000001</v>
      </c>
      <c r="H2745" s="22"/>
      <c r="I2745" s="35"/>
    </row>
    <row r="2747" spans="1:9" ht="15.75" thickBot="1" x14ac:dyDescent="0.3">
      <c r="A2747" s="93"/>
      <c r="B2747" s="20"/>
      <c r="C2747" s="20"/>
      <c r="D2747" s="94"/>
      <c r="E2747" s="95">
        <v>0</v>
      </c>
      <c r="F2747" s="96"/>
      <c r="G2747" s="95">
        <v>0</v>
      </c>
      <c r="H2747" s="95">
        <f>E2747-G2747</f>
        <v>0</v>
      </c>
      <c r="I2747" s="9"/>
    </row>
    <row r="2748" spans="1:9" ht="15.75" thickTop="1" x14ac:dyDescent="0.25"/>
  </sheetData>
  <sortState ref="A2712:I2724">
    <sortCondition ref="A2712:A27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3258"/>
  <sheetViews>
    <sheetView topLeftCell="A2509" workbookViewId="0">
      <selection activeCell="D2531" sqref="D2531"/>
    </sheetView>
  </sheetViews>
  <sheetFormatPr baseColWidth="10" defaultRowHeight="15.75" x14ac:dyDescent="0.25"/>
  <cols>
    <col min="1" max="1" width="8.85546875" style="140" bestFit="1" customWidth="1"/>
    <col min="2" max="2" width="5.5703125" style="140" bestFit="1" customWidth="1"/>
    <col min="3" max="3" width="4" style="140" bestFit="1" customWidth="1"/>
    <col min="4" max="4" width="33.85546875" style="215" bestFit="1" customWidth="1"/>
    <col min="5" max="5" width="16.140625" style="140" bestFit="1" customWidth="1"/>
    <col min="6" max="6" width="15.85546875" style="221" customWidth="1"/>
    <col min="7" max="7" width="16.140625" style="140" bestFit="1" customWidth="1"/>
    <col min="8" max="8" width="15" style="140" bestFit="1" customWidth="1"/>
    <col min="9" max="9" width="14.140625" style="140" bestFit="1" customWidth="1"/>
    <col min="10" max="10" width="11.42578125" style="140"/>
    <col min="11" max="16384" width="11.42578125" style="141"/>
  </cols>
  <sheetData>
    <row r="1" spans="1:10" s="118" customFormat="1" ht="20.25" customHeight="1" x14ac:dyDescent="0.3">
      <c r="A1" s="669" t="s">
        <v>652</v>
      </c>
      <c r="B1" s="669"/>
      <c r="C1" s="669"/>
      <c r="D1" s="669"/>
      <c r="E1" s="669"/>
      <c r="F1" s="669"/>
      <c r="G1" s="669"/>
      <c r="H1" s="669"/>
    </row>
    <row r="2" spans="1:10" s="118" customFormat="1" x14ac:dyDescent="0.25">
      <c r="A2" s="119"/>
      <c r="B2" s="670"/>
      <c r="C2" s="670"/>
      <c r="D2" s="670"/>
      <c r="E2" s="120"/>
      <c r="F2" s="121"/>
      <c r="G2" s="120"/>
      <c r="H2" s="122"/>
    </row>
    <row r="3" spans="1:10" s="118" customFormat="1" ht="38.25" thickBot="1" x14ac:dyDescent="0.35">
      <c r="A3" s="123" t="s">
        <v>653</v>
      </c>
      <c r="B3" s="124" t="s">
        <v>654</v>
      </c>
      <c r="C3" s="124"/>
      <c r="D3" s="125" t="s">
        <v>655</v>
      </c>
      <c r="E3" s="126" t="s">
        <v>656</v>
      </c>
      <c r="F3" s="127" t="s">
        <v>657</v>
      </c>
      <c r="G3" s="128" t="s">
        <v>658</v>
      </c>
      <c r="H3" s="124" t="s">
        <v>659</v>
      </c>
    </row>
    <row r="4" spans="1:10" s="118" customFormat="1" ht="16.5" thickTop="1" x14ac:dyDescent="0.25">
      <c r="A4" s="373">
        <v>41671</v>
      </c>
      <c r="B4" s="375">
        <v>551</v>
      </c>
      <c r="C4" s="375" t="s">
        <v>563</v>
      </c>
      <c r="D4" s="135" t="s">
        <v>105</v>
      </c>
      <c r="E4" s="136">
        <v>3447.2</v>
      </c>
      <c r="F4" s="137">
        <v>41671</v>
      </c>
      <c r="G4" s="138">
        <v>3447.2</v>
      </c>
      <c r="H4" s="132">
        <f t="shared" ref="H4:H24" si="0">E4-G4</f>
        <v>0</v>
      </c>
      <c r="I4" s="139"/>
      <c r="J4" s="140"/>
    </row>
    <row r="5" spans="1:10" x14ac:dyDescent="0.25">
      <c r="A5" s="158">
        <v>41672</v>
      </c>
      <c r="B5" s="159">
        <v>584</v>
      </c>
      <c r="C5" s="159" t="s">
        <v>563</v>
      </c>
      <c r="D5" s="135" t="s">
        <v>105</v>
      </c>
      <c r="E5" s="136">
        <v>4346</v>
      </c>
      <c r="F5" s="137">
        <v>41672</v>
      </c>
      <c r="G5" s="138">
        <v>4346</v>
      </c>
      <c r="H5" s="132">
        <f t="shared" si="0"/>
        <v>0</v>
      </c>
      <c r="I5" s="139"/>
    </row>
    <row r="6" spans="1:10" x14ac:dyDescent="0.25">
      <c r="A6" s="158">
        <v>41672</v>
      </c>
      <c r="B6" s="159">
        <v>605</v>
      </c>
      <c r="C6" s="159" t="s">
        <v>563</v>
      </c>
      <c r="D6" s="135" t="s">
        <v>105</v>
      </c>
      <c r="E6" s="136">
        <v>3614.5</v>
      </c>
      <c r="F6" s="137">
        <v>41672</v>
      </c>
      <c r="G6" s="138">
        <v>3614.5</v>
      </c>
      <c r="H6" s="132">
        <f t="shared" si="0"/>
        <v>0</v>
      </c>
      <c r="I6" s="139"/>
    </row>
    <row r="7" spans="1:10" x14ac:dyDescent="0.25">
      <c r="A7" s="158">
        <v>41673</v>
      </c>
      <c r="B7" s="159">
        <v>641</v>
      </c>
      <c r="C7" s="159" t="s">
        <v>563</v>
      </c>
      <c r="D7" s="135" t="s">
        <v>105</v>
      </c>
      <c r="E7" s="136">
        <v>8103</v>
      </c>
      <c r="F7" s="161" t="s">
        <v>704</v>
      </c>
      <c r="G7" s="138">
        <v>8103</v>
      </c>
      <c r="H7" s="132">
        <f t="shared" si="0"/>
        <v>0</v>
      </c>
      <c r="I7" s="139"/>
      <c r="J7" s="141"/>
    </row>
    <row r="8" spans="1:10" x14ac:dyDescent="0.25">
      <c r="A8" s="158">
        <v>41674</v>
      </c>
      <c r="B8" s="159">
        <v>749</v>
      </c>
      <c r="C8" s="159" t="s">
        <v>563</v>
      </c>
      <c r="D8" s="135" t="s">
        <v>105</v>
      </c>
      <c r="E8" s="136">
        <v>7346</v>
      </c>
      <c r="F8" s="137">
        <v>41674</v>
      </c>
      <c r="G8" s="138">
        <v>7346</v>
      </c>
      <c r="H8" s="132">
        <f t="shared" si="0"/>
        <v>0</v>
      </c>
      <c r="I8" s="139"/>
      <c r="J8" s="141"/>
    </row>
    <row r="9" spans="1:10" x14ac:dyDescent="0.25">
      <c r="A9" s="158">
        <v>41677</v>
      </c>
      <c r="B9" s="159">
        <v>976</v>
      </c>
      <c r="C9" s="159" t="s">
        <v>563</v>
      </c>
      <c r="D9" s="135" t="s">
        <v>105</v>
      </c>
      <c r="E9" s="136">
        <v>506</v>
      </c>
      <c r="F9" s="137">
        <v>41677</v>
      </c>
      <c r="G9" s="138">
        <v>506</v>
      </c>
      <c r="H9" s="167">
        <f t="shared" si="0"/>
        <v>0</v>
      </c>
      <c r="I9" s="139"/>
    </row>
    <row r="10" spans="1:10" x14ac:dyDescent="0.25">
      <c r="A10" s="158">
        <v>41678</v>
      </c>
      <c r="B10" s="159">
        <v>58</v>
      </c>
      <c r="C10" s="159" t="s">
        <v>784</v>
      </c>
      <c r="D10" s="135" t="s">
        <v>105</v>
      </c>
      <c r="E10" s="136">
        <v>563</v>
      </c>
      <c r="F10" s="137">
        <v>41678</v>
      </c>
      <c r="G10" s="138">
        <v>563</v>
      </c>
      <c r="H10" s="167">
        <f t="shared" si="0"/>
        <v>0</v>
      </c>
      <c r="I10" s="139" t="s">
        <v>1</v>
      </c>
    </row>
    <row r="11" spans="1:10" x14ac:dyDescent="0.25">
      <c r="A11" s="158">
        <v>41679</v>
      </c>
      <c r="B11" s="159">
        <v>120</v>
      </c>
      <c r="C11" s="159" t="s">
        <v>784</v>
      </c>
      <c r="D11" s="135" t="s">
        <v>105</v>
      </c>
      <c r="E11" s="136">
        <v>886.5</v>
      </c>
      <c r="F11" s="137">
        <v>41679</v>
      </c>
      <c r="G11" s="138">
        <v>886.5</v>
      </c>
      <c r="H11" s="167">
        <f t="shared" si="0"/>
        <v>0</v>
      </c>
      <c r="I11" s="139"/>
      <c r="J11" s="141"/>
    </row>
    <row r="12" spans="1:10" x14ac:dyDescent="0.25">
      <c r="A12" s="158">
        <v>41680</v>
      </c>
      <c r="B12" s="159">
        <v>177</v>
      </c>
      <c r="C12" s="159" t="s">
        <v>784</v>
      </c>
      <c r="D12" s="135" t="s">
        <v>105</v>
      </c>
      <c r="E12" s="136">
        <v>1566.5</v>
      </c>
      <c r="F12" s="137">
        <v>41680</v>
      </c>
      <c r="G12" s="138">
        <v>1566.5</v>
      </c>
      <c r="H12" s="167">
        <f t="shared" si="0"/>
        <v>0</v>
      </c>
      <c r="I12" s="139"/>
    </row>
    <row r="13" spans="1:10" x14ac:dyDescent="0.25">
      <c r="A13" s="158">
        <v>41681</v>
      </c>
      <c r="B13" s="159">
        <v>267</v>
      </c>
      <c r="C13" s="159" t="s">
        <v>784</v>
      </c>
      <c r="D13" s="135" t="s">
        <v>105</v>
      </c>
      <c r="E13" s="136">
        <v>6099</v>
      </c>
      <c r="F13" s="137">
        <v>41681</v>
      </c>
      <c r="G13" s="138">
        <v>6099</v>
      </c>
      <c r="H13" s="167">
        <f t="shared" si="0"/>
        <v>0</v>
      </c>
      <c r="I13" s="139" t="s">
        <v>1</v>
      </c>
    </row>
    <row r="14" spans="1:10" x14ac:dyDescent="0.25">
      <c r="A14" s="158">
        <v>41681</v>
      </c>
      <c r="B14" s="159">
        <v>279</v>
      </c>
      <c r="C14" s="159" t="s">
        <v>784</v>
      </c>
      <c r="D14" s="135" t="s">
        <v>105</v>
      </c>
      <c r="E14" s="136">
        <v>183</v>
      </c>
      <c r="F14" s="137">
        <v>41681</v>
      </c>
      <c r="G14" s="138">
        <v>183</v>
      </c>
      <c r="H14" s="167">
        <f t="shared" si="0"/>
        <v>0</v>
      </c>
      <c r="I14" s="139"/>
      <c r="J14" s="141"/>
    </row>
    <row r="15" spans="1:10" x14ac:dyDescent="0.25">
      <c r="A15" s="158">
        <v>41682</v>
      </c>
      <c r="B15" s="159">
        <v>325</v>
      </c>
      <c r="C15" s="159" t="s">
        <v>784</v>
      </c>
      <c r="D15" s="135" t="s">
        <v>105</v>
      </c>
      <c r="E15" s="136">
        <v>4164</v>
      </c>
      <c r="F15" s="137">
        <v>41682</v>
      </c>
      <c r="G15" s="138">
        <v>4164</v>
      </c>
      <c r="H15" s="167">
        <f t="shared" si="0"/>
        <v>0</v>
      </c>
      <c r="I15" s="139"/>
      <c r="J15" s="141"/>
    </row>
    <row r="16" spans="1:10" x14ac:dyDescent="0.25">
      <c r="A16" s="158">
        <v>41683</v>
      </c>
      <c r="B16" s="159">
        <v>382</v>
      </c>
      <c r="C16" s="159" t="s">
        <v>784</v>
      </c>
      <c r="D16" s="135" t="s">
        <v>105</v>
      </c>
      <c r="E16" s="136">
        <v>24815</v>
      </c>
      <c r="F16" s="137">
        <v>41683</v>
      </c>
      <c r="G16" s="138">
        <v>24815</v>
      </c>
      <c r="H16" s="167">
        <f t="shared" si="0"/>
        <v>0</v>
      </c>
      <c r="I16" s="139" t="s">
        <v>146</v>
      </c>
    </row>
    <row r="17" spans="1:10" x14ac:dyDescent="0.25">
      <c r="A17" s="158">
        <v>41684</v>
      </c>
      <c r="B17" s="159">
        <v>519</v>
      </c>
      <c r="C17" s="159" t="s">
        <v>784</v>
      </c>
      <c r="D17" s="135" t="s">
        <v>105</v>
      </c>
      <c r="E17" s="160">
        <v>540.5</v>
      </c>
      <c r="F17" s="137">
        <v>41684</v>
      </c>
      <c r="G17" s="138">
        <v>540.5</v>
      </c>
      <c r="H17" s="167">
        <f t="shared" si="0"/>
        <v>0</v>
      </c>
      <c r="I17" s="139"/>
      <c r="J17" s="141"/>
    </row>
    <row r="18" spans="1:10" x14ac:dyDescent="0.25">
      <c r="A18" s="158">
        <v>41686</v>
      </c>
      <c r="B18" s="159">
        <v>630</v>
      </c>
      <c r="C18" s="159" t="s">
        <v>784</v>
      </c>
      <c r="D18" s="135" t="s">
        <v>105</v>
      </c>
      <c r="E18" s="160">
        <v>582</v>
      </c>
      <c r="F18" s="137">
        <v>41686</v>
      </c>
      <c r="G18" s="138">
        <v>582</v>
      </c>
      <c r="H18" s="167">
        <f t="shared" si="0"/>
        <v>0</v>
      </c>
      <c r="I18" s="160"/>
      <c r="J18" s="141"/>
    </row>
    <row r="19" spans="1:10" x14ac:dyDescent="0.25">
      <c r="A19" s="158">
        <v>41687</v>
      </c>
      <c r="B19" s="159">
        <v>708</v>
      </c>
      <c r="C19" s="159" t="s">
        <v>784</v>
      </c>
      <c r="D19" s="135" t="s">
        <v>105</v>
      </c>
      <c r="E19" s="160">
        <v>40</v>
      </c>
      <c r="F19" s="137">
        <v>41687</v>
      </c>
      <c r="G19" s="138">
        <v>40</v>
      </c>
      <c r="H19" s="167">
        <f t="shared" si="0"/>
        <v>0</v>
      </c>
      <c r="I19" s="139"/>
    </row>
    <row r="20" spans="1:10" x14ac:dyDescent="0.25">
      <c r="A20" s="158">
        <v>41690</v>
      </c>
      <c r="B20" s="159">
        <v>927</v>
      </c>
      <c r="C20" s="159" t="s">
        <v>784</v>
      </c>
      <c r="D20" s="135" t="s">
        <v>105</v>
      </c>
      <c r="E20" s="160">
        <v>743</v>
      </c>
      <c r="F20" s="137">
        <v>41690</v>
      </c>
      <c r="G20" s="138">
        <v>743</v>
      </c>
      <c r="H20" s="167">
        <f t="shared" si="0"/>
        <v>0</v>
      </c>
      <c r="I20" s="139"/>
      <c r="J20" s="141"/>
    </row>
    <row r="21" spans="1:10" x14ac:dyDescent="0.25">
      <c r="A21" s="158">
        <v>41692</v>
      </c>
      <c r="B21" s="159">
        <v>134</v>
      </c>
      <c r="C21" s="159" t="s">
        <v>942</v>
      </c>
      <c r="D21" s="135" t="s">
        <v>105</v>
      </c>
      <c r="E21" s="160">
        <v>682.5</v>
      </c>
      <c r="F21" s="137">
        <v>41692</v>
      </c>
      <c r="G21" s="138">
        <v>682.5</v>
      </c>
      <c r="H21" s="167">
        <f t="shared" si="0"/>
        <v>0</v>
      </c>
      <c r="I21" s="139" t="s">
        <v>105</v>
      </c>
    </row>
    <row r="22" spans="1:10" ht="15" x14ac:dyDescent="0.25">
      <c r="A22" s="158">
        <v>41694</v>
      </c>
      <c r="B22" s="159">
        <v>262</v>
      </c>
      <c r="C22" s="159" t="s">
        <v>942</v>
      </c>
      <c r="D22" s="135" t="s">
        <v>105</v>
      </c>
      <c r="E22" s="160">
        <v>672.5</v>
      </c>
      <c r="F22" s="137">
        <v>41694</v>
      </c>
      <c r="G22" s="138">
        <v>672.5</v>
      </c>
      <c r="H22" s="167">
        <f t="shared" si="0"/>
        <v>0</v>
      </c>
      <c r="I22" s="139"/>
      <c r="J22" s="141"/>
    </row>
    <row r="23" spans="1:10" ht="15" x14ac:dyDescent="0.25">
      <c r="A23" s="158">
        <v>41697</v>
      </c>
      <c r="B23" s="159">
        <v>447</v>
      </c>
      <c r="C23" s="159" t="s">
        <v>942</v>
      </c>
      <c r="D23" s="135" t="s">
        <v>105</v>
      </c>
      <c r="E23" s="160">
        <v>602</v>
      </c>
      <c r="F23" s="137">
        <v>41697</v>
      </c>
      <c r="G23" s="138">
        <v>602</v>
      </c>
      <c r="H23" s="167">
        <f t="shared" si="0"/>
        <v>0</v>
      </c>
      <c r="I23" s="139"/>
      <c r="J23" s="141"/>
    </row>
    <row r="24" spans="1:10" x14ac:dyDescent="0.25">
      <c r="A24" s="158">
        <v>41698</v>
      </c>
      <c r="B24" s="159">
        <v>522</v>
      </c>
      <c r="C24" s="159" t="s">
        <v>942</v>
      </c>
      <c r="D24" s="135" t="s">
        <v>105</v>
      </c>
      <c r="E24" s="160">
        <v>1055</v>
      </c>
      <c r="F24" s="137">
        <v>41698</v>
      </c>
      <c r="G24" s="138">
        <v>1055</v>
      </c>
      <c r="H24" s="167">
        <f t="shared" si="0"/>
        <v>0</v>
      </c>
      <c r="I24" s="139"/>
    </row>
    <row r="25" spans="1:10" x14ac:dyDescent="0.25">
      <c r="A25" s="158"/>
      <c r="B25" s="159"/>
      <c r="C25" s="159"/>
      <c r="D25" s="135"/>
      <c r="E25" s="160"/>
      <c r="F25" s="379" t="s">
        <v>645</v>
      </c>
      <c r="G25" s="380">
        <f>SUM(G4:G24)</f>
        <v>70557.2</v>
      </c>
      <c r="H25" s="167"/>
      <c r="I25" s="139"/>
    </row>
    <row r="26" spans="1:10" x14ac:dyDescent="0.25">
      <c r="A26" s="158"/>
      <c r="B26" s="159"/>
      <c r="C26" s="159"/>
      <c r="D26" s="135"/>
      <c r="E26" s="160"/>
      <c r="F26" s="137"/>
      <c r="G26" s="138"/>
      <c r="H26" s="167"/>
      <c r="I26" s="139"/>
    </row>
    <row r="27" spans="1:10" x14ac:dyDescent="0.25">
      <c r="A27" s="158">
        <v>41672</v>
      </c>
      <c r="B27" s="159">
        <v>578</v>
      </c>
      <c r="C27" s="159" t="s">
        <v>563</v>
      </c>
      <c r="D27" s="135" t="s">
        <v>11</v>
      </c>
      <c r="E27" s="136">
        <v>12793.4</v>
      </c>
      <c r="F27" s="157">
        <v>41687</v>
      </c>
      <c r="G27" s="138">
        <v>12793.4</v>
      </c>
      <c r="H27" s="132">
        <f t="shared" ref="H27:H40" si="1">E27-G27</f>
        <v>0</v>
      </c>
      <c r="I27" s="139" t="s">
        <v>95</v>
      </c>
    </row>
    <row r="28" spans="1:10" x14ac:dyDescent="0.25">
      <c r="A28" s="158">
        <v>41674</v>
      </c>
      <c r="B28" s="159">
        <v>792</v>
      </c>
      <c r="C28" s="159" t="s">
        <v>563</v>
      </c>
      <c r="D28" s="135" t="s">
        <v>11</v>
      </c>
      <c r="E28" s="138">
        <v>31984</v>
      </c>
      <c r="F28" s="157">
        <v>41687</v>
      </c>
      <c r="G28" s="138">
        <v>31984</v>
      </c>
      <c r="H28" s="132">
        <f t="shared" si="1"/>
        <v>0</v>
      </c>
      <c r="I28" s="139" t="s">
        <v>95</v>
      </c>
    </row>
    <row r="29" spans="1:10" x14ac:dyDescent="0.25">
      <c r="A29" s="158">
        <v>41676</v>
      </c>
      <c r="B29" s="159">
        <v>891</v>
      </c>
      <c r="C29" s="159" t="s">
        <v>563</v>
      </c>
      <c r="D29" s="135" t="s">
        <v>11</v>
      </c>
      <c r="E29" s="136">
        <v>2505.5</v>
      </c>
      <c r="F29" s="177"/>
      <c r="G29" s="178"/>
      <c r="H29" s="167">
        <f t="shared" si="1"/>
        <v>2505.5</v>
      </c>
      <c r="I29" s="139" t="s">
        <v>4</v>
      </c>
    </row>
    <row r="30" spans="1:10" x14ac:dyDescent="0.25">
      <c r="A30" s="158">
        <v>41676</v>
      </c>
      <c r="B30" s="159">
        <v>907</v>
      </c>
      <c r="C30" s="159" t="s">
        <v>563</v>
      </c>
      <c r="D30" s="135" t="s">
        <v>11</v>
      </c>
      <c r="E30" s="136">
        <v>562862.22</v>
      </c>
      <c r="F30" s="161" t="s">
        <v>762</v>
      </c>
      <c r="G30" s="145">
        <f>265687.31+297174.91</f>
        <v>562862.22</v>
      </c>
      <c r="H30" s="167">
        <f t="shared" si="1"/>
        <v>0</v>
      </c>
      <c r="I30" s="139"/>
    </row>
    <row r="31" spans="1:10" x14ac:dyDescent="0.25">
      <c r="A31" s="158">
        <v>41676</v>
      </c>
      <c r="B31" s="159">
        <v>912</v>
      </c>
      <c r="C31" s="159" t="s">
        <v>563</v>
      </c>
      <c r="D31" s="135" t="s">
        <v>11</v>
      </c>
      <c r="E31" s="136">
        <v>24430.5</v>
      </c>
      <c r="F31" s="137">
        <v>41677</v>
      </c>
      <c r="G31" s="138">
        <v>24430.5</v>
      </c>
      <c r="H31" s="167">
        <f t="shared" si="1"/>
        <v>0</v>
      </c>
      <c r="I31" s="139" t="s">
        <v>30</v>
      </c>
      <c r="J31" s="141"/>
    </row>
    <row r="32" spans="1:10" x14ac:dyDescent="0.25">
      <c r="A32" s="158">
        <v>41677</v>
      </c>
      <c r="B32" s="159">
        <v>989</v>
      </c>
      <c r="C32" s="159" t="s">
        <v>563</v>
      </c>
      <c r="D32" s="135" t="s">
        <v>11</v>
      </c>
      <c r="E32" s="136">
        <v>18912</v>
      </c>
      <c r="F32" s="137">
        <v>41677</v>
      </c>
      <c r="G32" s="138">
        <v>18912</v>
      </c>
      <c r="H32" s="167">
        <f t="shared" si="1"/>
        <v>0</v>
      </c>
      <c r="I32" s="139"/>
    </row>
    <row r="33" spans="1:10" x14ac:dyDescent="0.25">
      <c r="A33" s="158">
        <v>41681</v>
      </c>
      <c r="B33" s="159">
        <v>306</v>
      </c>
      <c r="C33" s="159" t="s">
        <v>784</v>
      </c>
      <c r="D33" s="135" t="s">
        <v>11</v>
      </c>
      <c r="E33" s="136">
        <v>4400</v>
      </c>
      <c r="F33" s="137">
        <v>41682</v>
      </c>
      <c r="G33" s="138">
        <v>4400</v>
      </c>
      <c r="H33" s="167">
        <f t="shared" si="1"/>
        <v>0</v>
      </c>
      <c r="I33" s="139"/>
    </row>
    <row r="34" spans="1:10" x14ac:dyDescent="0.25">
      <c r="A34" s="158">
        <v>41684</v>
      </c>
      <c r="B34" s="159">
        <v>438</v>
      </c>
      <c r="C34" s="159" t="s">
        <v>784</v>
      </c>
      <c r="D34" s="135" t="s">
        <v>11</v>
      </c>
      <c r="E34" s="160">
        <v>567110.06000000006</v>
      </c>
      <c r="F34" s="183" t="s">
        <v>854</v>
      </c>
      <c r="G34" s="138">
        <f>105835.09+40821.02+173020.51+45220.58+26809.89+175402.97</f>
        <v>567110.06000000006</v>
      </c>
      <c r="H34" s="167">
        <f t="shared" si="1"/>
        <v>0</v>
      </c>
      <c r="I34" s="139" t="s">
        <v>855</v>
      </c>
    </row>
    <row r="35" spans="1:10" x14ac:dyDescent="0.25">
      <c r="A35" s="158">
        <v>41685</v>
      </c>
      <c r="B35" s="159">
        <v>543</v>
      </c>
      <c r="C35" s="159" t="s">
        <v>784</v>
      </c>
      <c r="D35" s="135" t="s">
        <v>11</v>
      </c>
      <c r="E35" s="160">
        <v>50383.5</v>
      </c>
      <c r="F35" s="137">
        <v>41697</v>
      </c>
      <c r="G35" s="138">
        <v>50383.5</v>
      </c>
      <c r="H35" s="167">
        <f t="shared" si="1"/>
        <v>0</v>
      </c>
      <c r="I35" s="139" t="s">
        <v>138</v>
      </c>
      <c r="J35" s="141"/>
    </row>
    <row r="36" spans="1:10" x14ac:dyDescent="0.25">
      <c r="A36" s="158">
        <v>41685</v>
      </c>
      <c r="B36" s="159">
        <v>613</v>
      </c>
      <c r="C36" s="159" t="s">
        <v>784</v>
      </c>
      <c r="D36" s="135" t="s">
        <v>11</v>
      </c>
      <c r="E36" s="160">
        <v>14086.5</v>
      </c>
      <c r="F36" s="137">
        <v>41685</v>
      </c>
      <c r="G36" s="138">
        <v>14086.5</v>
      </c>
      <c r="H36" s="167">
        <f t="shared" si="1"/>
        <v>0</v>
      </c>
      <c r="I36" s="139" t="s">
        <v>146</v>
      </c>
    </row>
    <row r="37" spans="1:10" x14ac:dyDescent="0.25">
      <c r="A37" s="158">
        <v>41687</v>
      </c>
      <c r="B37" s="159">
        <v>677</v>
      </c>
      <c r="C37" s="159" t="s">
        <v>784</v>
      </c>
      <c r="D37" s="135" t="s">
        <v>11</v>
      </c>
      <c r="E37" s="160">
        <v>13958</v>
      </c>
      <c r="F37" s="137">
        <v>41687</v>
      </c>
      <c r="G37" s="138">
        <v>13958</v>
      </c>
      <c r="H37" s="167">
        <f t="shared" si="1"/>
        <v>0</v>
      </c>
      <c r="I37" s="139" t="s">
        <v>14</v>
      </c>
    </row>
    <row r="38" spans="1:10" x14ac:dyDescent="0.25">
      <c r="A38" s="158">
        <v>41688</v>
      </c>
      <c r="B38" s="159">
        <v>818</v>
      </c>
      <c r="C38" s="159" t="s">
        <v>784</v>
      </c>
      <c r="D38" s="135" t="s">
        <v>11</v>
      </c>
      <c r="E38" s="160">
        <v>9552</v>
      </c>
      <c r="F38" s="137">
        <v>41697</v>
      </c>
      <c r="G38" s="138">
        <v>9552</v>
      </c>
      <c r="H38" s="167">
        <f t="shared" si="1"/>
        <v>0</v>
      </c>
      <c r="I38" s="139" t="s">
        <v>38</v>
      </c>
      <c r="J38" s="141"/>
    </row>
    <row r="39" spans="1:10" x14ac:dyDescent="0.25">
      <c r="A39" s="158">
        <v>41690</v>
      </c>
      <c r="B39" s="159">
        <v>921</v>
      </c>
      <c r="C39" s="159" t="s">
        <v>784</v>
      </c>
      <c r="D39" s="135" t="s">
        <v>11</v>
      </c>
      <c r="E39" s="160">
        <v>35257.5</v>
      </c>
      <c r="F39" s="137">
        <v>41690</v>
      </c>
      <c r="G39" s="138">
        <v>35257.5</v>
      </c>
      <c r="H39" s="167">
        <f t="shared" si="1"/>
        <v>0</v>
      </c>
      <c r="I39" s="139" t="s">
        <v>23</v>
      </c>
      <c r="J39" s="141"/>
    </row>
    <row r="40" spans="1:10" x14ac:dyDescent="0.25">
      <c r="A40" s="158">
        <v>41690</v>
      </c>
      <c r="B40" s="159">
        <v>987</v>
      </c>
      <c r="C40" s="159" t="s">
        <v>784</v>
      </c>
      <c r="D40" s="135" t="s">
        <v>11</v>
      </c>
      <c r="E40" s="160">
        <v>576030.51</v>
      </c>
      <c r="F40" s="183" t="s">
        <v>937</v>
      </c>
      <c r="G40" s="138">
        <f>99781.53+148068+37324.4+139678.6+49039+102138.98</f>
        <v>576030.51</v>
      </c>
      <c r="H40" s="167">
        <f t="shared" si="1"/>
        <v>0</v>
      </c>
      <c r="I40" s="139"/>
    </row>
    <row r="41" spans="1:10" x14ac:dyDescent="0.25">
      <c r="A41" s="158"/>
      <c r="B41" s="159"/>
      <c r="C41" s="159"/>
      <c r="D41" s="135"/>
      <c r="E41" s="160"/>
      <c r="F41" s="379" t="s">
        <v>645</v>
      </c>
      <c r="G41" s="380">
        <f>SUM(G30:G40)</f>
        <v>1876982.79</v>
      </c>
      <c r="H41" s="167"/>
      <c r="I41" s="139"/>
    </row>
    <row r="42" spans="1:10" x14ac:dyDescent="0.25">
      <c r="A42" s="158"/>
      <c r="B42" s="159"/>
      <c r="C42" s="159"/>
      <c r="D42" s="135"/>
      <c r="E42" s="160"/>
      <c r="F42" s="183"/>
      <c r="G42" s="138"/>
      <c r="H42" s="167"/>
      <c r="I42" s="139"/>
    </row>
    <row r="43" spans="1:10" x14ac:dyDescent="0.25">
      <c r="A43" s="158">
        <v>41681</v>
      </c>
      <c r="B43" s="159">
        <v>301</v>
      </c>
      <c r="C43" s="159" t="s">
        <v>784</v>
      </c>
      <c r="D43" s="135" t="s">
        <v>836</v>
      </c>
      <c r="E43" s="136">
        <v>11525.5</v>
      </c>
      <c r="F43" s="137">
        <v>41687</v>
      </c>
      <c r="G43" s="138">
        <v>11525.5</v>
      </c>
      <c r="H43" s="167">
        <f>E43-G43</f>
        <v>0</v>
      </c>
      <c r="I43" s="139" t="s">
        <v>30</v>
      </c>
    </row>
    <row r="44" spans="1:10" x14ac:dyDescent="0.25">
      <c r="A44" s="158">
        <v>41692</v>
      </c>
      <c r="B44" s="159">
        <v>158</v>
      </c>
      <c r="C44" s="159" t="s">
        <v>942</v>
      </c>
      <c r="D44" s="135" t="s">
        <v>836</v>
      </c>
      <c r="E44" s="184">
        <v>19074</v>
      </c>
      <c r="F44" s="194">
        <v>41695</v>
      </c>
      <c r="G44" s="195">
        <v>3632</v>
      </c>
      <c r="H44" s="196">
        <f>E44-G44</f>
        <v>15442</v>
      </c>
      <c r="I44" s="139" t="s">
        <v>30</v>
      </c>
    </row>
    <row r="45" spans="1:10" x14ac:dyDescent="0.25">
      <c r="A45" s="158"/>
      <c r="B45" s="159"/>
      <c r="C45" s="159"/>
      <c r="D45" s="135"/>
      <c r="E45" s="184"/>
      <c r="F45" s="194"/>
      <c r="G45" s="195"/>
      <c r="H45" s="196"/>
      <c r="I45" s="139"/>
    </row>
    <row r="46" spans="1:10" x14ac:dyDescent="0.25">
      <c r="A46" s="158">
        <v>41678</v>
      </c>
      <c r="B46" s="159">
        <v>103</v>
      </c>
      <c r="C46" s="159" t="s">
        <v>784</v>
      </c>
      <c r="D46" s="135" t="s">
        <v>592</v>
      </c>
      <c r="E46" s="136">
        <v>588</v>
      </c>
      <c r="F46" s="137">
        <v>41678</v>
      </c>
      <c r="G46" s="138">
        <v>588</v>
      </c>
      <c r="H46" s="167">
        <f t="shared" ref="H46:H73" si="2">E46-G46</f>
        <v>0</v>
      </c>
      <c r="I46" s="139"/>
    </row>
    <row r="47" spans="1:10" x14ac:dyDescent="0.25">
      <c r="A47" s="158">
        <v>41684</v>
      </c>
      <c r="B47" s="159">
        <v>534</v>
      </c>
      <c r="C47" s="159" t="s">
        <v>784</v>
      </c>
      <c r="D47" s="135" t="s">
        <v>576</v>
      </c>
      <c r="E47" s="160">
        <v>10826.5</v>
      </c>
      <c r="F47" s="137">
        <v>41685</v>
      </c>
      <c r="G47" s="138">
        <v>10826.5</v>
      </c>
      <c r="H47" s="167">
        <f t="shared" si="2"/>
        <v>0</v>
      </c>
      <c r="I47" s="139" t="s">
        <v>14</v>
      </c>
      <c r="J47" s="141"/>
    </row>
    <row r="48" spans="1:10" ht="15" x14ac:dyDescent="0.25">
      <c r="A48" s="158">
        <v>41694</v>
      </c>
      <c r="B48" s="159">
        <v>259</v>
      </c>
      <c r="C48" s="159" t="s">
        <v>942</v>
      </c>
      <c r="D48" s="135" t="s">
        <v>576</v>
      </c>
      <c r="E48" s="160">
        <v>2905.5</v>
      </c>
      <c r="F48" s="137">
        <v>41694</v>
      </c>
      <c r="G48" s="138">
        <v>2905.5</v>
      </c>
      <c r="H48" s="167">
        <f t="shared" si="2"/>
        <v>0</v>
      </c>
      <c r="I48" s="139" t="s">
        <v>196</v>
      </c>
      <c r="J48" s="141"/>
    </row>
    <row r="49" spans="1:10" x14ac:dyDescent="0.25">
      <c r="A49" s="158">
        <v>41681</v>
      </c>
      <c r="B49" s="159">
        <v>304</v>
      </c>
      <c r="C49" s="159" t="s">
        <v>784</v>
      </c>
      <c r="D49" s="135" t="s">
        <v>837</v>
      </c>
      <c r="E49" s="136">
        <v>24557</v>
      </c>
      <c r="F49" s="137">
        <v>41682</v>
      </c>
      <c r="G49" s="138">
        <v>24557</v>
      </c>
      <c r="H49" s="167">
        <f t="shared" si="2"/>
        <v>0</v>
      </c>
      <c r="I49" s="139" t="s">
        <v>14</v>
      </c>
    </row>
    <row r="50" spans="1:10" x14ac:dyDescent="0.25">
      <c r="A50" s="133">
        <v>41671</v>
      </c>
      <c r="B50" s="134">
        <v>507</v>
      </c>
      <c r="C50" s="134" t="s">
        <v>563</v>
      </c>
      <c r="D50" s="135" t="s">
        <v>147</v>
      </c>
      <c r="E50" s="136">
        <v>896</v>
      </c>
      <c r="F50" s="137">
        <v>41671</v>
      </c>
      <c r="G50" s="138">
        <v>896</v>
      </c>
      <c r="H50" s="132">
        <f t="shared" si="2"/>
        <v>0</v>
      </c>
      <c r="I50" s="139"/>
    </row>
    <row r="51" spans="1:10" x14ac:dyDescent="0.25">
      <c r="A51" s="158">
        <v>41674</v>
      </c>
      <c r="B51" s="159">
        <v>722</v>
      </c>
      <c r="C51" s="159" t="s">
        <v>563</v>
      </c>
      <c r="D51" s="135" t="s">
        <v>147</v>
      </c>
      <c r="E51" s="136">
        <v>14144</v>
      </c>
      <c r="F51" s="137">
        <v>41675</v>
      </c>
      <c r="G51" s="138">
        <v>14144</v>
      </c>
      <c r="H51" s="132">
        <f t="shared" si="2"/>
        <v>0</v>
      </c>
      <c r="I51" s="139" t="s">
        <v>146</v>
      </c>
    </row>
    <row r="52" spans="1:10" x14ac:dyDescent="0.25">
      <c r="A52" s="158">
        <v>41677</v>
      </c>
      <c r="B52" s="159">
        <v>930</v>
      </c>
      <c r="C52" s="159" t="s">
        <v>563</v>
      </c>
      <c r="D52" s="135" t="s">
        <v>147</v>
      </c>
      <c r="E52" s="136">
        <v>17664.5</v>
      </c>
      <c r="F52" s="137">
        <v>41678</v>
      </c>
      <c r="G52" s="138">
        <v>17664.5</v>
      </c>
      <c r="H52" s="167">
        <f t="shared" si="2"/>
        <v>0</v>
      </c>
      <c r="I52" s="139" t="s">
        <v>146</v>
      </c>
    </row>
    <row r="53" spans="1:10" x14ac:dyDescent="0.25">
      <c r="A53" s="158">
        <v>41677</v>
      </c>
      <c r="B53" s="159">
        <v>946</v>
      </c>
      <c r="C53" s="159" t="s">
        <v>563</v>
      </c>
      <c r="D53" s="135" t="s">
        <v>147</v>
      </c>
      <c r="E53" s="136">
        <v>1623</v>
      </c>
      <c r="F53" s="137">
        <v>41678</v>
      </c>
      <c r="G53" s="138">
        <v>1623</v>
      </c>
      <c r="H53" s="167">
        <f t="shared" si="2"/>
        <v>0</v>
      </c>
      <c r="I53" s="139" t="s">
        <v>146</v>
      </c>
    </row>
    <row r="54" spans="1:10" x14ac:dyDescent="0.25">
      <c r="A54" s="158">
        <v>41677</v>
      </c>
      <c r="B54" s="159">
        <v>948</v>
      </c>
      <c r="C54" s="159" t="s">
        <v>563</v>
      </c>
      <c r="D54" s="135" t="s">
        <v>147</v>
      </c>
      <c r="E54" s="136">
        <v>2058.5</v>
      </c>
      <c r="F54" s="137">
        <v>41677</v>
      </c>
      <c r="G54" s="138">
        <v>2058.5</v>
      </c>
      <c r="H54" s="167">
        <f t="shared" si="2"/>
        <v>0</v>
      </c>
      <c r="I54" s="139" t="s">
        <v>20</v>
      </c>
    </row>
    <row r="55" spans="1:10" x14ac:dyDescent="0.25">
      <c r="A55" s="158">
        <v>41677</v>
      </c>
      <c r="B55" s="159">
        <v>971</v>
      </c>
      <c r="C55" s="159" t="s">
        <v>563</v>
      </c>
      <c r="D55" s="135" t="s">
        <v>147</v>
      </c>
      <c r="E55" s="136">
        <v>463</v>
      </c>
      <c r="F55" s="137">
        <v>41677</v>
      </c>
      <c r="G55" s="138">
        <v>463</v>
      </c>
      <c r="H55" s="167">
        <f t="shared" si="2"/>
        <v>0</v>
      </c>
      <c r="I55" s="139"/>
    </row>
    <row r="56" spans="1:10" x14ac:dyDescent="0.25">
      <c r="A56" s="158">
        <v>41680</v>
      </c>
      <c r="B56" s="159">
        <v>165</v>
      </c>
      <c r="C56" s="159" t="s">
        <v>784</v>
      </c>
      <c r="D56" s="135" t="s">
        <v>147</v>
      </c>
      <c r="E56" s="136">
        <v>2811</v>
      </c>
      <c r="F56" s="137">
        <v>41680</v>
      </c>
      <c r="G56" s="138">
        <v>2811</v>
      </c>
      <c r="H56" s="167">
        <f t="shared" si="2"/>
        <v>0</v>
      </c>
      <c r="I56" s="160"/>
      <c r="J56" s="141"/>
    </row>
    <row r="57" spans="1:10" x14ac:dyDescent="0.25">
      <c r="A57" s="158">
        <v>41681</v>
      </c>
      <c r="B57" s="159">
        <v>237</v>
      </c>
      <c r="C57" s="159" t="s">
        <v>784</v>
      </c>
      <c r="D57" s="135" t="s">
        <v>147</v>
      </c>
      <c r="E57" s="136">
        <v>1743</v>
      </c>
      <c r="F57" s="137">
        <v>41682</v>
      </c>
      <c r="G57" s="138">
        <v>1743</v>
      </c>
      <c r="H57" s="167">
        <f t="shared" si="2"/>
        <v>0</v>
      </c>
      <c r="I57" s="139" t="s">
        <v>146</v>
      </c>
      <c r="J57" s="141"/>
    </row>
    <row r="58" spans="1:10" x14ac:dyDescent="0.25">
      <c r="A58" s="158">
        <v>41681</v>
      </c>
      <c r="B58" s="159">
        <v>242</v>
      </c>
      <c r="C58" s="159" t="s">
        <v>784</v>
      </c>
      <c r="D58" s="135" t="s">
        <v>147</v>
      </c>
      <c r="E58" s="136">
        <v>15812.5</v>
      </c>
      <c r="F58" s="137">
        <v>41682</v>
      </c>
      <c r="G58" s="138">
        <v>15812.5</v>
      </c>
      <c r="H58" s="167">
        <f t="shared" si="2"/>
        <v>0</v>
      </c>
      <c r="I58" s="139" t="s">
        <v>146</v>
      </c>
      <c r="J58" s="141"/>
    </row>
    <row r="59" spans="1:10" x14ac:dyDescent="0.25">
      <c r="A59" s="158">
        <v>41684</v>
      </c>
      <c r="B59" s="159">
        <v>443</v>
      </c>
      <c r="C59" s="159" t="s">
        <v>784</v>
      </c>
      <c r="D59" s="135" t="s">
        <v>147</v>
      </c>
      <c r="E59" s="160">
        <v>17029.5</v>
      </c>
      <c r="F59" s="137">
        <v>41685</v>
      </c>
      <c r="G59" s="138">
        <v>17029.5</v>
      </c>
      <c r="H59" s="167">
        <f t="shared" si="2"/>
        <v>0</v>
      </c>
      <c r="I59" s="139" t="s">
        <v>146</v>
      </c>
    </row>
    <row r="60" spans="1:10" x14ac:dyDescent="0.25">
      <c r="A60" s="158">
        <v>41684</v>
      </c>
      <c r="B60" s="159">
        <v>449</v>
      </c>
      <c r="C60" s="159" t="s">
        <v>784</v>
      </c>
      <c r="D60" s="135" t="s">
        <v>147</v>
      </c>
      <c r="E60" s="160">
        <v>1769.5</v>
      </c>
      <c r="F60" s="137">
        <v>41685</v>
      </c>
      <c r="G60" s="138">
        <v>1769.5</v>
      </c>
      <c r="H60" s="167">
        <f t="shared" si="2"/>
        <v>0</v>
      </c>
      <c r="I60" s="139" t="s">
        <v>146</v>
      </c>
    </row>
    <row r="61" spans="1:10" x14ac:dyDescent="0.25">
      <c r="A61" s="158">
        <v>41687</v>
      </c>
      <c r="B61" s="159">
        <v>761</v>
      </c>
      <c r="C61" s="159" t="s">
        <v>784</v>
      </c>
      <c r="D61" s="135" t="s">
        <v>147</v>
      </c>
      <c r="E61" s="160">
        <v>14081</v>
      </c>
      <c r="F61" s="137">
        <v>41689</v>
      </c>
      <c r="G61" s="138">
        <v>14081</v>
      </c>
      <c r="H61" s="167">
        <f t="shared" si="2"/>
        <v>0</v>
      </c>
      <c r="I61" s="139" t="s">
        <v>146</v>
      </c>
    </row>
    <row r="62" spans="1:10" x14ac:dyDescent="0.25">
      <c r="A62" s="158">
        <v>41690</v>
      </c>
      <c r="B62" s="159">
        <v>923</v>
      </c>
      <c r="C62" s="159" t="s">
        <v>784</v>
      </c>
      <c r="D62" s="135" t="s">
        <v>147</v>
      </c>
      <c r="E62" s="160">
        <v>2025.5</v>
      </c>
      <c r="F62" s="137">
        <v>41690</v>
      </c>
      <c r="G62" s="138">
        <v>2025.5</v>
      </c>
      <c r="H62" s="167">
        <f t="shared" si="2"/>
        <v>0</v>
      </c>
      <c r="I62" s="139"/>
      <c r="J62" s="141"/>
    </row>
    <row r="63" spans="1:10" ht="23.25" x14ac:dyDescent="0.25">
      <c r="A63" s="158">
        <v>41690</v>
      </c>
      <c r="B63" s="159">
        <v>991</v>
      </c>
      <c r="C63" s="159" t="s">
        <v>784</v>
      </c>
      <c r="D63" s="135" t="s">
        <v>147</v>
      </c>
      <c r="E63" s="160">
        <v>11965.6</v>
      </c>
      <c r="F63" s="137">
        <v>41692</v>
      </c>
      <c r="G63" s="138">
        <v>11965.6</v>
      </c>
      <c r="H63" s="167">
        <f t="shared" si="2"/>
        <v>0</v>
      </c>
      <c r="I63" s="139" t="s">
        <v>146</v>
      </c>
    </row>
    <row r="64" spans="1:10" x14ac:dyDescent="0.25">
      <c r="A64" s="158">
        <v>41691</v>
      </c>
      <c r="B64" s="159">
        <v>49</v>
      </c>
      <c r="C64" s="159" t="s">
        <v>942</v>
      </c>
      <c r="D64" s="135" t="s">
        <v>147</v>
      </c>
      <c r="E64" s="160">
        <v>8990</v>
      </c>
      <c r="F64" s="137">
        <v>41691</v>
      </c>
      <c r="G64" s="138">
        <v>8990</v>
      </c>
      <c r="H64" s="167">
        <f t="shared" si="2"/>
        <v>0</v>
      </c>
      <c r="I64" s="139" t="s">
        <v>30</v>
      </c>
    </row>
    <row r="65" spans="1:10" ht="15" x14ac:dyDescent="0.25">
      <c r="A65" s="158">
        <v>41692</v>
      </c>
      <c r="B65" s="159">
        <v>105</v>
      </c>
      <c r="C65" s="159" t="s">
        <v>942</v>
      </c>
      <c r="D65" s="135" t="s">
        <v>147</v>
      </c>
      <c r="E65" s="160">
        <v>530</v>
      </c>
      <c r="F65" s="137">
        <v>41692</v>
      </c>
      <c r="G65" s="138">
        <v>530</v>
      </c>
      <c r="H65" s="167">
        <f t="shared" si="2"/>
        <v>0</v>
      </c>
      <c r="I65" s="139"/>
      <c r="J65" s="141"/>
    </row>
    <row r="66" spans="1:10" ht="15" x14ac:dyDescent="0.25">
      <c r="A66" s="158">
        <v>41694</v>
      </c>
      <c r="B66" s="159">
        <v>286</v>
      </c>
      <c r="C66" s="159" t="s">
        <v>942</v>
      </c>
      <c r="D66" s="135" t="s">
        <v>147</v>
      </c>
      <c r="E66" s="160">
        <v>6004</v>
      </c>
      <c r="F66" s="137">
        <v>41696</v>
      </c>
      <c r="G66" s="138">
        <v>6004</v>
      </c>
      <c r="H66" s="167">
        <f t="shared" si="2"/>
        <v>0</v>
      </c>
      <c r="I66" s="139" t="s">
        <v>146</v>
      </c>
      <c r="J66" s="141"/>
    </row>
    <row r="67" spans="1:10" ht="15" x14ac:dyDescent="0.25">
      <c r="A67" s="158">
        <v>41696</v>
      </c>
      <c r="B67" s="159">
        <v>362</v>
      </c>
      <c r="C67" s="159" t="s">
        <v>942</v>
      </c>
      <c r="D67" s="135" t="s">
        <v>147</v>
      </c>
      <c r="E67" s="184">
        <v>3195</v>
      </c>
      <c r="F67" s="176" t="s">
        <v>997</v>
      </c>
      <c r="G67" s="138">
        <f>2950+245</f>
        <v>3195</v>
      </c>
      <c r="H67" s="167">
        <f t="shared" si="2"/>
        <v>0</v>
      </c>
      <c r="I67" s="139"/>
      <c r="J67" s="141"/>
    </row>
    <row r="68" spans="1:10" ht="15" x14ac:dyDescent="0.25">
      <c r="A68" s="158">
        <v>41698</v>
      </c>
      <c r="B68" s="159">
        <v>504</v>
      </c>
      <c r="C68" s="159" t="s">
        <v>942</v>
      </c>
      <c r="D68" s="135" t="s">
        <v>147</v>
      </c>
      <c r="E68" s="160">
        <v>4230</v>
      </c>
      <c r="F68" s="144">
        <v>41701</v>
      </c>
      <c r="G68" s="145">
        <v>4230</v>
      </c>
      <c r="H68" s="167">
        <f t="shared" si="2"/>
        <v>0</v>
      </c>
      <c r="I68" s="139" t="s">
        <v>146</v>
      </c>
      <c r="J68" s="141"/>
    </row>
    <row r="69" spans="1:10" ht="15" x14ac:dyDescent="0.25">
      <c r="A69" s="158">
        <v>41698</v>
      </c>
      <c r="B69" s="159">
        <v>588</v>
      </c>
      <c r="C69" s="159" t="s">
        <v>942</v>
      </c>
      <c r="D69" s="135" t="s">
        <v>147</v>
      </c>
      <c r="E69" s="160">
        <v>7330.5</v>
      </c>
      <c r="F69" s="137">
        <v>41698</v>
      </c>
      <c r="G69" s="138">
        <v>7330.5</v>
      </c>
      <c r="H69" s="167">
        <f t="shared" si="2"/>
        <v>0</v>
      </c>
      <c r="I69" s="139" t="s">
        <v>20</v>
      </c>
      <c r="J69" s="141"/>
    </row>
    <row r="70" spans="1:10" x14ac:dyDescent="0.25">
      <c r="A70" s="158">
        <v>41681</v>
      </c>
      <c r="B70" s="159">
        <v>310</v>
      </c>
      <c r="C70" s="159" t="s">
        <v>784</v>
      </c>
      <c r="D70" s="135" t="s">
        <v>646</v>
      </c>
      <c r="E70" s="136">
        <v>3435.5</v>
      </c>
      <c r="F70" s="137">
        <v>41681</v>
      </c>
      <c r="G70" s="138">
        <v>3435.5</v>
      </c>
      <c r="H70" s="167">
        <f t="shared" si="2"/>
        <v>0</v>
      </c>
      <c r="I70" s="139" t="s">
        <v>20</v>
      </c>
      <c r="J70" s="141"/>
    </row>
    <row r="71" spans="1:10" x14ac:dyDescent="0.25">
      <c r="A71" s="158">
        <v>41690</v>
      </c>
      <c r="B71" s="159">
        <v>995</v>
      </c>
      <c r="C71" s="159" t="s">
        <v>784</v>
      </c>
      <c r="D71" s="135" t="s">
        <v>329</v>
      </c>
      <c r="E71" s="160">
        <v>1889.2</v>
      </c>
      <c r="F71" s="137">
        <v>41692</v>
      </c>
      <c r="G71" s="138">
        <v>1889.2</v>
      </c>
      <c r="H71" s="167">
        <f t="shared" si="2"/>
        <v>0</v>
      </c>
      <c r="I71" s="139" t="s">
        <v>146</v>
      </c>
    </row>
    <row r="72" spans="1:10" ht="15" x14ac:dyDescent="0.25">
      <c r="A72" s="158">
        <v>41698</v>
      </c>
      <c r="B72" s="159">
        <v>500</v>
      </c>
      <c r="C72" s="159" t="s">
        <v>942</v>
      </c>
      <c r="D72" s="135" t="s">
        <v>329</v>
      </c>
      <c r="E72" s="160">
        <v>1672</v>
      </c>
      <c r="F72" s="144">
        <v>41701</v>
      </c>
      <c r="G72" s="145">
        <v>1672</v>
      </c>
      <c r="H72" s="167">
        <f t="shared" si="2"/>
        <v>0</v>
      </c>
      <c r="I72" s="160" t="s">
        <v>146</v>
      </c>
      <c r="J72" s="141"/>
    </row>
    <row r="73" spans="1:10" x14ac:dyDescent="0.25">
      <c r="A73" s="133">
        <v>41671</v>
      </c>
      <c r="B73" s="134">
        <v>497</v>
      </c>
      <c r="C73" s="134" t="s">
        <v>563</v>
      </c>
      <c r="D73" s="135" t="s">
        <v>498</v>
      </c>
      <c r="E73" s="138">
        <v>345</v>
      </c>
      <c r="F73" s="146" t="s">
        <v>672</v>
      </c>
      <c r="G73" s="138">
        <f>304+41</f>
        <v>345</v>
      </c>
      <c r="H73" s="132">
        <f t="shared" si="2"/>
        <v>0</v>
      </c>
      <c r="I73" s="139"/>
    </row>
    <row r="74" spans="1:10" x14ac:dyDescent="0.25">
      <c r="A74" s="133"/>
      <c r="B74" s="134"/>
      <c r="C74" s="134"/>
      <c r="D74" s="135"/>
      <c r="E74" s="138"/>
      <c r="F74" s="379" t="s">
        <v>645</v>
      </c>
      <c r="G74" s="380">
        <f>SUM(G46:G73)</f>
        <v>180584.80000000002</v>
      </c>
      <c r="H74" s="132"/>
      <c r="I74" s="139"/>
    </row>
    <row r="75" spans="1:10" x14ac:dyDescent="0.25">
      <c r="A75" s="133"/>
      <c r="B75" s="134"/>
      <c r="C75" s="134"/>
      <c r="D75" s="135"/>
      <c r="E75" s="138"/>
      <c r="F75" s="146"/>
      <c r="G75" s="138"/>
      <c r="H75" s="132"/>
      <c r="I75" s="139"/>
    </row>
    <row r="76" spans="1:10" x14ac:dyDescent="0.25">
      <c r="A76" s="158">
        <v>41674</v>
      </c>
      <c r="B76" s="159">
        <v>726</v>
      </c>
      <c r="C76" s="159" t="s">
        <v>563</v>
      </c>
      <c r="D76" s="135" t="s">
        <v>155</v>
      </c>
      <c r="E76" s="136">
        <v>9259.5</v>
      </c>
      <c r="F76" s="137">
        <v>41675</v>
      </c>
      <c r="G76" s="138">
        <v>9259.5</v>
      </c>
      <c r="H76" s="132">
        <f t="shared" ref="H76:H83" si="3">E76-G76</f>
        <v>0</v>
      </c>
      <c r="I76" s="139" t="s">
        <v>146</v>
      </c>
    </row>
    <row r="77" spans="1:10" x14ac:dyDescent="0.25">
      <c r="A77" s="158">
        <v>41674</v>
      </c>
      <c r="B77" s="159">
        <v>729</v>
      </c>
      <c r="C77" s="159" t="s">
        <v>563</v>
      </c>
      <c r="D77" s="135" t="s">
        <v>155</v>
      </c>
      <c r="E77" s="136">
        <v>2190</v>
      </c>
      <c r="F77" s="137">
        <v>41675</v>
      </c>
      <c r="G77" s="138">
        <v>2190</v>
      </c>
      <c r="H77" s="132">
        <f t="shared" si="3"/>
        <v>0</v>
      </c>
      <c r="I77" s="139" t="s">
        <v>146</v>
      </c>
    </row>
    <row r="78" spans="1:10" x14ac:dyDescent="0.25">
      <c r="A78" s="158">
        <v>41681</v>
      </c>
      <c r="B78" s="159">
        <v>244</v>
      </c>
      <c r="C78" s="159" t="s">
        <v>784</v>
      </c>
      <c r="D78" s="135" t="s">
        <v>155</v>
      </c>
      <c r="E78" s="136">
        <v>7772.5</v>
      </c>
      <c r="F78" s="137">
        <v>41682</v>
      </c>
      <c r="G78" s="138">
        <v>7772.5</v>
      </c>
      <c r="H78" s="167">
        <f t="shared" si="3"/>
        <v>0</v>
      </c>
      <c r="I78" s="139" t="s">
        <v>146</v>
      </c>
      <c r="J78" s="141"/>
    </row>
    <row r="79" spans="1:10" x14ac:dyDescent="0.25">
      <c r="A79" s="158">
        <v>41681</v>
      </c>
      <c r="B79" s="159">
        <v>247</v>
      </c>
      <c r="C79" s="159" t="s">
        <v>784</v>
      </c>
      <c r="D79" s="135" t="s">
        <v>155</v>
      </c>
      <c r="E79" s="136">
        <v>2059.5</v>
      </c>
      <c r="F79" s="137">
        <v>41682</v>
      </c>
      <c r="G79" s="138">
        <v>2059.5</v>
      </c>
      <c r="H79" s="167">
        <f t="shared" si="3"/>
        <v>0</v>
      </c>
      <c r="I79" s="139" t="s">
        <v>146</v>
      </c>
    </row>
    <row r="80" spans="1:10" x14ac:dyDescent="0.25">
      <c r="A80" s="158">
        <v>41682</v>
      </c>
      <c r="B80" s="159">
        <v>362</v>
      </c>
      <c r="C80" s="159" t="s">
        <v>784</v>
      </c>
      <c r="D80" s="135" t="s">
        <v>155</v>
      </c>
      <c r="E80" s="136">
        <v>240</v>
      </c>
      <c r="F80" s="137">
        <v>41682</v>
      </c>
      <c r="G80" s="138">
        <v>240</v>
      </c>
      <c r="H80" s="167">
        <f t="shared" si="3"/>
        <v>0</v>
      </c>
      <c r="I80" s="139" t="s">
        <v>4</v>
      </c>
    </row>
    <row r="81" spans="1:10" x14ac:dyDescent="0.25">
      <c r="A81" s="158">
        <v>41687</v>
      </c>
      <c r="B81" s="159">
        <v>760</v>
      </c>
      <c r="C81" s="159" t="s">
        <v>784</v>
      </c>
      <c r="D81" s="135" t="s">
        <v>155</v>
      </c>
      <c r="E81" s="184">
        <v>6354.5</v>
      </c>
      <c r="F81" s="157">
        <v>41689</v>
      </c>
      <c r="G81" s="138">
        <v>6354.5</v>
      </c>
      <c r="H81" s="167">
        <f t="shared" si="3"/>
        <v>0</v>
      </c>
      <c r="I81" s="139" t="s">
        <v>146</v>
      </c>
      <c r="J81" s="140" t="s">
        <v>697</v>
      </c>
    </row>
    <row r="82" spans="1:10" ht="15" x14ac:dyDescent="0.25">
      <c r="A82" s="158">
        <v>41694</v>
      </c>
      <c r="B82" s="159">
        <v>285</v>
      </c>
      <c r="C82" s="159" t="s">
        <v>942</v>
      </c>
      <c r="D82" s="135" t="s">
        <v>155</v>
      </c>
      <c r="E82" s="160">
        <v>6129.5</v>
      </c>
      <c r="F82" s="137">
        <v>41696</v>
      </c>
      <c r="G82" s="138">
        <v>6129.5</v>
      </c>
      <c r="H82" s="167">
        <f t="shared" si="3"/>
        <v>0</v>
      </c>
      <c r="I82" s="139" t="s">
        <v>146</v>
      </c>
      <c r="J82" s="141"/>
    </row>
    <row r="83" spans="1:10" x14ac:dyDescent="0.25">
      <c r="A83" s="158">
        <v>41691</v>
      </c>
      <c r="B83" s="159">
        <v>75</v>
      </c>
      <c r="C83" s="159" t="s">
        <v>942</v>
      </c>
      <c r="D83" s="135" t="s">
        <v>955</v>
      </c>
      <c r="E83" s="160">
        <v>1823</v>
      </c>
      <c r="F83" s="137">
        <v>41691</v>
      </c>
      <c r="G83" s="138">
        <v>1823</v>
      </c>
      <c r="H83" s="167">
        <f t="shared" si="3"/>
        <v>0</v>
      </c>
      <c r="I83" s="139" t="s">
        <v>14</v>
      </c>
    </row>
    <row r="84" spans="1:10" x14ac:dyDescent="0.25">
      <c r="A84" s="158"/>
      <c r="B84" s="159"/>
      <c r="C84" s="159"/>
      <c r="D84" s="135"/>
      <c r="E84" s="160"/>
      <c r="F84" s="379" t="s">
        <v>645</v>
      </c>
      <c r="G84" s="380">
        <f>SUM(G76:G83)</f>
        <v>35828.5</v>
      </c>
      <c r="H84" s="167"/>
      <c r="I84" s="139"/>
    </row>
    <row r="85" spans="1:10" x14ac:dyDescent="0.25">
      <c r="A85" s="158"/>
      <c r="B85" s="159"/>
      <c r="C85" s="159"/>
      <c r="D85" s="135"/>
      <c r="E85" s="160"/>
      <c r="F85" s="137"/>
      <c r="G85" s="138"/>
      <c r="H85" s="167"/>
      <c r="I85" s="139"/>
    </row>
    <row r="86" spans="1:10" ht="15" x14ac:dyDescent="0.25">
      <c r="A86" s="158">
        <v>41696</v>
      </c>
      <c r="B86" s="159">
        <v>422</v>
      </c>
      <c r="C86" s="159" t="s">
        <v>942</v>
      </c>
      <c r="D86" s="135" t="s">
        <v>1010</v>
      </c>
      <c r="E86" s="160">
        <v>16891</v>
      </c>
      <c r="F86" s="137">
        <v>41697</v>
      </c>
      <c r="G86" s="138">
        <v>16891</v>
      </c>
      <c r="H86" s="167">
        <f>E86-G86</f>
        <v>0</v>
      </c>
      <c r="I86" s="139" t="s">
        <v>196</v>
      </c>
      <c r="J86" s="141"/>
    </row>
    <row r="87" spans="1:10" ht="15" x14ac:dyDescent="0.25">
      <c r="A87" s="158">
        <v>41673</v>
      </c>
      <c r="B87" s="159">
        <v>688</v>
      </c>
      <c r="C87" s="159" t="s">
        <v>563</v>
      </c>
      <c r="D87" s="135" t="s">
        <v>484</v>
      </c>
      <c r="E87" s="136">
        <v>30464</v>
      </c>
      <c r="F87" s="137">
        <v>41673</v>
      </c>
      <c r="G87" s="138">
        <v>30464</v>
      </c>
      <c r="H87" s="132">
        <f>E87-G87</f>
        <v>0</v>
      </c>
      <c r="I87" s="139" t="s">
        <v>30</v>
      </c>
      <c r="J87" s="141"/>
    </row>
    <row r="88" spans="1:10" x14ac:dyDescent="0.25">
      <c r="A88" s="158"/>
      <c r="B88" s="159"/>
      <c r="C88" s="159"/>
      <c r="D88" s="135"/>
      <c r="E88" s="136"/>
      <c r="F88" s="379" t="s">
        <v>645</v>
      </c>
      <c r="G88" s="380">
        <f>SUM(G86:G87)</f>
        <v>47355</v>
      </c>
      <c r="H88" s="132"/>
      <c r="I88" s="139"/>
      <c r="J88" s="141"/>
    </row>
    <row r="89" spans="1:10" ht="15" x14ac:dyDescent="0.25">
      <c r="A89" s="158"/>
      <c r="B89" s="159"/>
      <c r="C89" s="159"/>
      <c r="D89" s="135"/>
      <c r="E89" s="136"/>
      <c r="F89" s="137"/>
      <c r="G89" s="138"/>
      <c r="H89" s="132"/>
      <c r="I89" s="139"/>
      <c r="J89" s="141"/>
    </row>
    <row r="90" spans="1:10" x14ac:dyDescent="0.25">
      <c r="A90" s="158">
        <v>41694</v>
      </c>
      <c r="B90" s="159">
        <v>247</v>
      </c>
      <c r="C90" s="159" t="s">
        <v>942</v>
      </c>
      <c r="D90" s="135" t="s">
        <v>821</v>
      </c>
      <c r="E90" s="160">
        <v>22513</v>
      </c>
      <c r="F90" s="137">
        <v>41694</v>
      </c>
      <c r="G90" s="138">
        <v>22513</v>
      </c>
      <c r="H90" s="167">
        <f>E90-G90</f>
        <v>0</v>
      </c>
      <c r="I90" s="139" t="s">
        <v>30</v>
      </c>
    </row>
    <row r="91" spans="1:10" ht="15" x14ac:dyDescent="0.25">
      <c r="A91" s="158">
        <v>41680</v>
      </c>
      <c r="B91" s="159">
        <v>221</v>
      </c>
      <c r="C91" s="159" t="s">
        <v>784</v>
      </c>
      <c r="D91" s="135" t="s">
        <v>821</v>
      </c>
      <c r="E91" s="136">
        <v>22470</v>
      </c>
      <c r="F91" s="137">
        <v>41687</v>
      </c>
      <c r="G91" s="138">
        <v>22470</v>
      </c>
      <c r="H91" s="167">
        <f>E91-G91</f>
        <v>0</v>
      </c>
      <c r="I91" s="139" t="s">
        <v>30</v>
      </c>
      <c r="J91" s="141"/>
    </row>
    <row r="92" spans="1:10" ht="15" x14ac:dyDescent="0.25">
      <c r="A92" s="158"/>
      <c r="B92" s="159"/>
      <c r="C92" s="159"/>
      <c r="D92" s="135"/>
      <c r="E92" s="136"/>
      <c r="F92" s="182" t="s">
        <v>645</v>
      </c>
      <c r="G92" s="378">
        <f>SUM(G90:G91)</f>
        <v>44983</v>
      </c>
      <c r="H92" s="167"/>
      <c r="I92" s="139"/>
      <c r="J92" s="141"/>
    </row>
    <row r="93" spans="1:10" ht="15" x14ac:dyDescent="0.25">
      <c r="A93" s="158"/>
      <c r="B93" s="159"/>
      <c r="C93" s="159"/>
      <c r="D93" s="135"/>
      <c r="E93" s="136"/>
      <c r="F93" s="137"/>
      <c r="G93" s="138"/>
      <c r="H93" s="167"/>
      <c r="I93" s="139"/>
      <c r="J93" s="141"/>
    </row>
    <row r="94" spans="1:10" x14ac:dyDescent="0.25">
      <c r="A94" s="133">
        <v>41671</v>
      </c>
      <c r="B94" s="134">
        <v>555</v>
      </c>
      <c r="C94" s="134" t="s">
        <v>563</v>
      </c>
      <c r="D94" s="135" t="s">
        <v>89</v>
      </c>
      <c r="E94" s="136">
        <v>640</v>
      </c>
      <c r="F94" s="137">
        <v>41671</v>
      </c>
      <c r="G94" s="138">
        <v>640</v>
      </c>
      <c r="H94" s="132">
        <f t="shared" ref="H94:H109" si="4">E94-G94</f>
        <v>0</v>
      </c>
      <c r="I94" s="139"/>
    </row>
    <row r="95" spans="1:10" x14ac:dyDescent="0.25">
      <c r="A95" s="158">
        <v>41673</v>
      </c>
      <c r="B95" s="159">
        <v>682</v>
      </c>
      <c r="C95" s="159" t="s">
        <v>563</v>
      </c>
      <c r="D95" s="135" t="s">
        <v>89</v>
      </c>
      <c r="E95" s="136">
        <v>952.7</v>
      </c>
      <c r="F95" s="137">
        <v>41673</v>
      </c>
      <c r="G95" s="138">
        <v>952.7</v>
      </c>
      <c r="H95" s="132">
        <f t="shared" si="4"/>
        <v>0</v>
      </c>
      <c r="I95" s="139" t="s">
        <v>20</v>
      </c>
    </row>
    <row r="96" spans="1:10" x14ac:dyDescent="0.25">
      <c r="A96" s="158">
        <v>41677</v>
      </c>
      <c r="B96" s="159">
        <v>955</v>
      </c>
      <c r="C96" s="159" t="s">
        <v>563</v>
      </c>
      <c r="D96" s="135" t="s">
        <v>89</v>
      </c>
      <c r="E96" s="136">
        <v>953</v>
      </c>
      <c r="F96" s="137">
        <v>41677</v>
      </c>
      <c r="G96" s="138">
        <v>953</v>
      </c>
      <c r="H96" s="167">
        <f t="shared" si="4"/>
        <v>0</v>
      </c>
      <c r="I96" s="139" t="s">
        <v>20</v>
      </c>
    </row>
    <row r="97" spans="1:10" x14ac:dyDescent="0.25">
      <c r="A97" s="158">
        <v>41677</v>
      </c>
      <c r="B97" s="159">
        <v>21</v>
      </c>
      <c r="C97" s="159" t="s">
        <v>784</v>
      </c>
      <c r="D97" s="135" t="s">
        <v>89</v>
      </c>
      <c r="E97" s="136">
        <v>3167.5</v>
      </c>
      <c r="F97" s="137">
        <v>41677</v>
      </c>
      <c r="G97" s="138">
        <v>3167.5</v>
      </c>
      <c r="H97" s="167">
        <f t="shared" si="4"/>
        <v>0</v>
      </c>
      <c r="I97" s="139" t="s">
        <v>30</v>
      </c>
      <c r="J97" s="141"/>
    </row>
    <row r="98" spans="1:10" x14ac:dyDescent="0.25">
      <c r="A98" s="158">
        <v>41679</v>
      </c>
      <c r="B98" s="159">
        <v>148</v>
      </c>
      <c r="C98" s="159" t="s">
        <v>784</v>
      </c>
      <c r="D98" s="135" t="s">
        <v>89</v>
      </c>
      <c r="E98" s="136">
        <v>681.5</v>
      </c>
      <c r="F98" s="137">
        <v>41679</v>
      </c>
      <c r="G98" s="138">
        <v>681.5</v>
      </c>
      <c r="H98" s="167">
        <f t="shared" si="4"/>
        <v>0</v>
      </c>
      <c r="I98" s="139"/>
    </row>
    <row r="99" spans="1:10" x14ac:dyDescent="0.25">
      <c r="A99" s="158">
        <v>41681</v>
      </c>
      <c r="B99" s="159">
        <v>287</v>
      </c>
      <c r="C99" s="159" t="s">
        <v>784</v>
      </c>
      <c r="D99" s="135" t="s">
        <v>89</v>
      </c>
      <c r="E99" s="136">
        <v>409</v>
      </c>
      <c r="F99" s="137">
        <v>41681</v>
      </c>
      <c r="G99" s="138">
        <v>409</v>
      </c>
      <c r="H99" s="167">
        <f t="shared" si="4"/>
        <v>0</v>
      </c>
      <c r="I99" s="139" t="s">
        <v>7</v>
      </c>
      <c r="J99" s="141"/>
    </row>
    <row r="100" spans="1:10" x14ac:dyDescent="0.25">
      <c r="A100" s="158">
        <v>41681</v>
      </c>
      <c r="B100" s="159">
        <v>311</v>
      </c>
      <c r="C100" s="159" t="s">
        <v>784</v>
      </c>
      <c r="D100" s="135" t="s">
        <v>89</v>
      </c>
      <c r="E100" s="136">
        <v>953</v>
      </c>
      <c r="F100" s="137">
        <v>41681</v>
      </c>
      <c r="G100" s="138">
        <v>953</v>
      </c>
      <c r="H100" s="167">
        <f t="shared" si="4"/>
        <v>0</v>
      </c>
      <c r="I100" s="139" t="s">
        <v>20</v>
      </c>
      <c r="J100" s="141"/>
    </row>
    <row r="101" spans="1:10" x14ac:dyDescent="0.25">
      <c r="A101" s="158">
        <v>41683</v>
      </c>
      <c r="B101" s="159">
        <v>431</v>
      </c>
      <c r="C101" s="159" t="s">
        <v>784</v>
      </c>
      <c r="D101" s="135" t="s">
        <v>89</v>
      </c>
      <c r="E101" s="136">
        <v>720</v>
      </c>
      <c r="F101" s="137">
        <v>41687</v>
      </c>
      <c r="G101" s="138">
        <v>720</v>
      </c>
      <c r="H101" s="167">
        <f t="shared" si="4"/>
        <v>0</v>
      </c>
      <c r="I101" s="139" t="s">
        <v>7</v>
      </c>
      <c r="J101" s="141"/>
    </row>
    <row r="102" spans="1:10" ht="23.25" x14ac:dyDescent="0.25">
      <c r="A102" s="158">
        <v>41684</v>
      </c>
      <c r="B102" s="159">
        <v>488</v>
      </c>
      <c r="C102" s="159" t="s">
        <v>784</v>
      </c>
      <c r="D102" s="135" t="s">
        <v>89</v>
      </c>
      <c r="E102" s="160">
        <v>2011.5</v>
      </c>
      <c r="F102" s="137">
        <v>41684</v>
      </c>
      <c r="G102" s="138">
        <v>2011.5</v>
      </c>
      <c r="H102" s="167">
        <f t="shared" si="4"/>
        <v>0</v>
      </c>
      <c r="I102" s="139" t="s">
        <v>23</v>
      </c>
      <c r="J102" s="141"/>
    </row>
    <row r="103" spans="1:10" x14ac:dyDescent="0.25">
      <c r="A103" s="158">
        <v>41685</v>
      </c>
      <c r="B103" s="159">
        <v>574</v>
      </c>
      <c r="C103" s="159" t="s">
        <v>784</v>
      </c>
      <c r="D103" s="135" t="s">
        <v>89</v>
      </c>
      <c r="E103" s="160">
        <v>2041</v>
      </c>
      <c r="F103" s="137">
        <v>41686</v>
      </c>
      <c r="G103" s="138">
        <v>2041</v>
      </c>
      <c r="H103" s="167">
        <f t="shared" si="4"/>
        <v>0</v>
      </c>
      <c r="I103" s="139" t="s">
        <v>30</v>
      </c>
      <c r="J103" s="141"/>
    </row>
    <row r="104" spans="1:10" x14ac:dyDescent="0.25">
      <c r="A104" s="158">
        <v>41689</v>
      </c>
      <c r="B104" s="159">
        <v>895</v>
      </c>
      <c r="C104" s="159" t="s">
        <v>784</v>
      </c>
      <c r="D104" s="135" t="s">
        <v>89</v>
      </c>
      <c r="E104" s="160">
        <v>1210</v>
      </c>
      <c r="F104" s="137">
        <v>41691</v>
      </c>
      <c r="G104" s="138">
        <v>1210</v>
      </c>
      <c r="H104" s="167">
        <f t="shared" si="4"/>
        <v>0</v>
      </c>
      <c r="I104" s="139" t="s">
        <v>14</v>
      </c>
    </row>
    <row r="105" spans="1:10" x14ac:dyDescent="0.25">
      <c r="A105" s="158">
        <v>41690</v>
      </c>
      <c r="B105" s="159">
        <v>956</v>
      </c>
      <c r="C105" s="159" t="s">
        <v>784</v>
      </c>
      <c r="D105" s="135" t="s">
        <v>89</v>
      </c>
      <c r="E105" s="160">
        <v>1666.5</v>
      </c>
      <c r="F105" s="137">
        <v>41690</v>
      </c>
      <c r="G105" s="138">
        <v>1666.5</v>
      </c>
      <c r="H105" s="167">
        <f t="shared" si="4"/>
        <v>0</v>
      </c>
      <c r="I105" s="139" t="s">
        <v>23</v>
      </c>
    </row>
    <row r="106" spans="1:10" x14ac:dyDescent="0.25">
      <c r="A106" s="158">
        <v>41692</v>
      </c>
      <c r="B106" s="159">
        <v>139</v>
      </c>
      <c r="C106" s="159" t="s">
        <v>942</v>
      </c>
      <c r="D106" s="135" t="s">
        <v>89</v>
      </c>
      <c r="E106" s="160">
        <v>344.5</v>
      </c>
      <c r="F106" s="137">
        <v>41692</v>
      </c>
      <c r="G106" s="138">
        <v>344.5</v>
      </c>
      <c r="H106" s="167">
        <f t="shared" si="4"/>
        <v>0</v>
      </c>
      <c r="I106" s="139"/>
    </row>
    <row r="107" spans="1:10" ht="15" x14ac:dyDescent="0.25">
      <c r="A107" s="158">
        <v>41693</v>
      </c>
      <c r="B107" s="159">
        <v>193</v>
      </c>
      <c r="C107" s="159" t="s">
        <v>942</v>
      </c>
      <c r="D107" s="135" t="s">
        <v>89</v>
      </c>
      <c r="E107" s="160">
        <v>648.5</v>
      </c>
      <c r="F107" s="137">
        <v>41693</v>
      </c>
      <c r="G107" s="138">
        <v>648.5</v>
      </c>
      <c r="H107" s="167">
        <f t="shared" si="4"/>
        <v>0</v>
      </c>
      <c r="I107" s="139"/>
      <c r="J107" s="141"/>
    </row>
    <row r="108" spans="1:10" x14ac:dyDescent="0.25">
      <c r="A108" s="158">
        <v>41696</v>
      </c>
      <c r="B108" s="159">
        <v>398</v>
      </c>
      <c r="C108" s="159" t="s">
        <v>942</v>
      </c>
      <c r="D108" s="135" t="s">
        <v>89</v>
      </c>
      <c r="E108" s="160">
        <v>489</v>
      </c>
      <c r="F108" s="137">
        <v>41696</v>
      </c>
      <c r="G108" s="138">
        <v>489</v>
      </c>
      <c r="H108" s="167">
        <f t="shared" si="4"/>
        <v>0</v>
      </c>
      <c r="I108" s="139" t="s">
        <v>23</v>
      </c>
    </row>
    <row r="109" spans="1:10" ht="15" x14ac:dyDescent="0.25">
      <c r="A109" s="158">
        <v>41698</v>
      </c>
      <c r="B109" s="159">
        <v>564</v>
      </c>
      <c r="C109" s="159" t="s">
        <v>942</v>
      </c>
      <c r="D109" s="135" t="s">
        <v>89</v>
      </c>
      <c r="E109" s="160">
        <v>1508.5</v>
      </c>
      <c r="F109" s="137">
        <v>41698</v>
      </c>
      <c r="G109" s="138">
        <v>1508.5</v>
      </c>
      <c r="H109" s="167">
        <f t="shared" si="4"/>
        <v>0</v>
      </c>
      <c r="I109" s="139" t="s">
        <v>4</v>
      </c>
      <c r="J109" s="141"/>
    </row>
    <row r="110" spans="1:10" x14ac:dyDescent="0.25">
      <c r="A110" s="158"/>
      <c r="B110" s="159"/>
      <c r="C110" s="159"/>
      <c r="D110" s="135"/>
      <c r="E110" s="160"/>
      <c r="F110" s="379" t="s">
        <v>645</v>
      </c>
      <c r="G110" s="380">
        <f>SUM(G94:G109)</f>
        <v>18396.2</v>
      </c>
      <c r="H110" s="167"/>
      <c r="I110" s="139"/>
      <c r="J110" s="141"/>
    </row>
    <row r="111" spans="1:10" ht="15" x14ac:dyDescent="0.25">
      <c r="A111" s="158"/>
      <c r="B111" s="159"/>
      <c r="C111" s="159"/>
      <c r="D111" s="135"/>
      <c r="E111" s="160"/>
      <c r="F111" s="137"/>
      <c r="G111" s="138"/>
      <c r="H111" s="167"/>
      <c r="I111" s="139"/>
      <c r="J111" s="141"/>
    </row>
    <row r="112" spans="1:10" ht="15" x14ac:dyDescent="0.25">
      <c r="A112" s="158">
        <v>41696</v>
      </c>
      <c r="B112" s="159">
        <v>382</v>
      </c>
      <c r="C112" s="159" t="s">
        <v>942</v>
      </c>
      <c r="D112" s="135" t="s">
        <v>1001</v>
      </c>
      <c r="E112" s="160">
        <v>2279</v>
      </c>
      <c r="F112" s="137">
        <v>41696</v>
      </c>
      <c r="G112" s="138">
        <v>2279</v>
      </c>
      <c r="H112" s="167">
        <f>E112-G112</f>
        <v>0</v>
      </c>
      <c r="I112" s="139" t="s">
        <v>23</v>
      </c>
      <c r="J112" s="141"/>
    </row>
    <row r="113" spans="1:10" ht="15" x14ac:dyDescent="0.25">
      <c r="A113" s="158"/>
      <c r="B113" s="159"/>
      <c r="C113" s="159"/>
      <c r="D113" s="135"/>
      <c r="E113" s="160"/>
      <c r="F113" s="137"/>
      <c r="G113" s="138"/>
      <c r="H113" s="167"/>
      <c r="I113" s="139"/>
      <c r="J113" s="141"/>
    </row>
    <row r="114" spans="1:10" ht="15" x14ac:dyDescent="0.25">
      <c r="A114" s="158">
        <v>41674</v>
      </c>
      <c r="B114" s="159">
        <v>712</v>
      </c>
      <c r="C114" s="159" t="s">
        <v>563</v>
      </c>
      <c r="D114" s="135" t="s">
        <v>158</v>
      </c>
      <c r="E114" s="136">
        <v>43296</v>
      </c>
      <c r="F114" s="144" t="s">
        <v>713</v>
      </c>
      <c r="G114" s="138">
        <v>43296</v>
      </c>
      <c r="H114" s="132">
        <f t="shared" ref="H114:H122" si="5">E114-G114</f>
        <v>0</v>
      </c>
      <c r="I114" s="139" t="s">
        <v>146</v>
      </c>
      <c r="J114" s="141"/>
    </row>
    <row r="115" spans="1:10" x14ac:dyDescent="0.25">
      <c r="A115" s="158">
        <v>41674</v>
      </c>
      <c r="B115" s="159">
        <v>716</v>
      </c>
      <c r="C115" s="159" t="s">
        <v>563</v>
      </c>
      <c r="D115" s="135" t="s">
        <v>158</v>
      </c>
      <c r="E115" s="136">
        <v>19582</v>
      </c>
      <c r="F115" s="144" t="s">
        <v>716</v>
      </c>
      <c r="G115" s="138">
        <v>19582</v>
      </c>
      <c r="H115" s="132">
        <f t="shared" si="5"/>
        <v>0</v>
      </c>
      <c r="I115" s="139" t="s">
        <v>146</v>
      </c>
      <c r="J115" s="141"/>
    </row>
    <row r="116" spans="1:10" x14ac:dyDescent="0.25">
      <c r="A116" s="158">
        <v>41677</v>
      </c>
      <c r="B116" s="159">
        <v>939</v>
      </c>
      <c r="C116" s="159" t="s">
        <v>563</v>
      </c>
      <c r="D116" s="135" t="s">
        <v>158</v>
      </c>
      <c r="E116" s="136">
        <v>8060</v>
      </c>
      <c r="F116" s="144" t="s">
        <v>775</v>
      </c>
      <c r="G116" s="138">
        <v>8060</v>
      </c>
      <c r="H116" s="167">
        <f t="shared" si="5"/>
        <v>0</v>
      </c>
      <c r="I116" s="139" t="s">
        <v>146</v>
      </c>
    </row>
    <row r="117" spans="1:10" ht="18.75" customHeight="1" x14ac:dyDescent="0.25">
      <c r="A117" s="158">
        <v>41681</v>
      </c>
      <c r="B117" s="159">
        <v>235</v>
      </c>
      <c r="C117" s="159" t="s">
        <v>784</v>
      </c>
      <c r="D117" s="135" t="s">
        <v>158</v>
      </c>
      <c r="E117" s="136">
        <v>38389</v>
      </c>
      <c r="F117" s="137">
        <v>41682</v>
      </c>
      <c r="G117" s="138">
        <v>38389</v>
      </c>
      <c r="H117" s="167">
        <f t="shared" si="5"/>
        <v>0</v>
      </c>
      <c r="I117" s="139" t="s">
        <v>146</v>
      </c>
      <c r="J117" s="141"/>
    </row>
    <row r="118" spans="1:10" x14ac:dyDescent="0.25">
      <c r="A118" s="158">
        <v>41684</v>
      </c>
      <c r="B118" s="159">
        <v>457</v>
      </c>
      <c r="C118" s="159" t="s">
        <v>784</v>
      </c>
      <c r="D118" s="135" t="s">
        <v>158</v>
      </c>
      <c r="E118" s="160">
        <v>16709.5</v>
      </c>
      <c r="F118" s="144" t="s">
        <v>861</v>
      </c>
      <c r="G118" s="138">
        <v>16709.5</v>
      </c>
      <c r="H118" s="167">
        <f t="shared" si="5"/>
        <v>0</v>
      </c>
      <c r="I118" s="139" t="s">
        <v>146</v>
      </c>
      <c r="J118" s="141"/>
    </row>
    <row r="119" spans="1:10" x14ac:dyDescent="0.25">
      <c r="A119" s="158">
        <v>41687</v>
      </c>
      <c r="B119" s="159">
        <v>759</v>
      </c>
      <c r="C119" s="159" t="s">
        <v>784</v>
      </c>
      <c r="D119" s="135" t="s">
        <v>158</v>
      </c>
      <c r="E119" s="184">
        <v>43865</v>
      </c>
      <c r="F119" s="179" t="s">
        <v>901</v>
      </c>
      <c r="G119" s="138">
        <v>43865</v>
      </c>
      <c r="H119" s="167">
        <f t="shared" si="5"/>
        <v>0</v>
      </c>
      <c r="I119" s="139" t="s">
        <v>146</v>
      </c>
    </row>
    <row r="120" spans="1:10" x14ac:dyDescent="0.25">
      <c r="A120" s="158">
        <v>41691</v>
      </c>
      <c r="B120" s="159">
        <v>2</v>
      </c>
      <c r="C120" s="159" t="s">
        <v>942</v>
      </c>
      <c r="D120" s="135" t="s">
        <v>158</v>
      </c>
      <c r="E120" s="160">
        <v>22173.5</v>
      </c>
      <c r="F120" s="144" t="s">
        <v>943</v>
      </c>
      <c r="G120" s="138">
        <v>22173.5</v>
      </c>
      <c r="H120" s="167">
        <f t="shared" si="5"/>
        <v>0</v>
      </c>
      <c r="I120" s="160" t="s">
        <v>146</v>
      </c>
    </row>
    <row r="121" spans="1:10" ht="15" x14ac:dyDescent="0.25">
      <c r="A121" s="158">
        <v>41694</v>
      </c>
      <c r="B121" s="159">
        <v>290</v>
      </c>
      <c r="C121" s="159" t="s">
        <v>942</v>
      </c>
      <c r="D121" s="135" t="s">
        <v>158</v>
      </c>
      <c r="E121" s="160">
        <v>50777</v>
      </c>
      <c r="F121" s="144">
        <v>41701</v>
      </c>
      <c r="G121" s="145">
        <v>50777</v>
      </c>
      <c r="H121" s="167">
        <f t="shared" si="5"/>
        <v>0</v>
      </c>
      <c r="I121" s="139"/>
      <c r="J121" s="141"/>
    </row>
    <row r="122" spans="1:10" ht="15" x14ac:dyDescent="0.25">
      <c r="A122" s="158">
        <v>41698</v>
      </c>
      <c r="B122" s="159">
        <v>506</v>
      </c>
      <c r="C122" s="159" t="s">
        <v>942</v>
      </c>
      <c r="D122" s="135" t="s">
        <v>158</v>
      </c>
      <c r="E122" s="160">
        <v>12061.2</v>
      </c>
      <c r="F122" s="162" t="s">
        <v>1028</v>
      </c>
      <c r="G122" s="145">
        <v>12061.2</v>
      </c>
      <c r="H122" s="167">
        <f t="shared" si="5"/>
        <v>0</v>
      </c>
      <c r="I122" s="139" t="s">
        <v>146</v>
      </c>
      <c r="J122" s="141"/>
    </row>
    <row r="123" spans="1:10" x14ac:dyDescent="0.25">
      <c r="A123" s="158"/>
      <c r="B123" s="159"/>
      <c r="C123" s="159"/>
      <c r="D123" s="135"/>
      <c r="E123" s="160"/>
      <c r="F123" s="379" t="s">
        <v>645</v>
      </c>
      <c r="G123" s="381">
        <f>SUM(G114:G122)</f>
        <v>254913.2</v>
      </c>
      <c r="H123" s="167"/>
      <c r="I123" s="139"/>
      <c r="J123" s="141"/>
    </row>
    <row r="124" spans="1:10" ht="15" x14ac:dyDescent="0.25">
      <c r="A124" s="158"/>
      <c r="B124" s="159"/>
      <c r="C124" s="159"/>
      <c r="D124" s="135"/>
      <c r="E124" s="160"/>
      <c r="F124" s="162"/>
      <c r="G124" s="145"/>
      <c r="H124" s="167"/>
      <c r="I124" s="139"/>
      <c r="J124" s="141"/>
    </row>
    <row r="125" spans="1:10" x14ac:dyDescent="0.25">
      <c r="A125" s="158">
        <v>41675</v>
      </c>
      <c r="B125" s="159">
        <v>804</v>
      </c>
      <c r="C125" s="159" t="s">
        <v>563</v>
      </c>
      <c r="D125" s="164" t="s">
        <v>562</v>
      </c>
      <c r="E125" s="165">
        <v>2002.5</v>
      </c>
      <c r="F125" s="170">
        <v>41675</v>
      </c>
      <c r="G125" s="165">
        <v>2002.5</v>
      </c>
      <c r="H125" s="167">
        <f>E125-G125</f>
        <v>0</v>
      </c>
      <c r="I125" s="168" t="s">
        <v>7</v>
      </c>
      <c r="J125" s="169"/>
    </row>
    <row r="126" spans="1:10" x14ac:dyDescent="0.25">
      <c r="A126" s="158">
        <v>41680</v>
      </c>
      <c r="B126" s="159">
        <v>188</v>
      </c>
      <c r="C126" s="159" t="s">
        <v>784</v>
      </c>
      <c r="D126" s="135" t="s">
        <v>562</v>
      </c>
      <c r="E126" s="136">
        <v>380</v>
      </c>
      <c r="F126" s="137">
        <v>41680</v>
      </c>
      <c r="G126" s="138">
        <v>380</v>
      </c>
      <c r="H126" s="167">
        <f>E126-G126</f>
        <v>0</v>
      </c>
      <c r="I126" s="139"/>
    </row>
    <row r="127" spans="1:10" x14ac:dyDescent="0.25">
      <c r="A127" s="158">
        <v>41689</v>
      </c>
      <c r="B127" s="159">
        <v>839</v>
      </c>
      <c r="C127" s="159" t="s">
        <v>784</v>
      </c>
      <c r="D127" s="135" t="s">
        <v>562</v>
      </c>
      <c r="E127" s="160">
        <v>3636</v>
      </c>
      <c r="F127" s="137">
        <v>41689</v>
      </c>
      <c r="G127" s="138">
        <v>3636</v>
      </c>
      <c r="H127" s="167">
        <f>E127-G127</f>
        <v>0</v>
      </c>
      <c r="I127" s="139"/>
      <c r="J127" s="141"/>
    </row>
    <row r="128" spans="1:10" x14ac:dyDescent="0.25">
      <c r="A128" s="158">
        <v>41697</v>
      </c>
      <c r="B128" s="159">
        <v>464</v>
      </c>
      <c r="C128" s="159" t="s">
        <v>942</v>
      </c>
      <c r="D128" s="135" t="s">
        <v>562</v>
      </c>
      <c r="E128" s="160">
        <v>2783</v>
      </c>
      <c r="F128" s="137">
        <v>41697</v>
      </c>
      <c r="G128" s="138">
        <v>2783</v>
      </c>
      <c r="H128" s="167">
        <f>E128-G128</f>
        <v>0</v>
      </c>
      <c r="I128" s="139"/>
    </row>
    <row r="129" spans="1:10" x14ac:dyDescent="0.25">
      <c r="A129" s="158"/>
      <c r="B129" s="159"/>
      <c r="C129" s="159"/>
      <c r="D129" s="135"/>
      <c r="E129" s="160"/>
      <c r="F129" s="379" t="s">
        <v>645</v>
      </c>
      <c r="G129" s="380">
        <f>SUM(G125:G128)</f>
        <v>8801.5</v>
      </c>
      <c r="H129" s="167"/>
      <c r="I129" s="139"/>
    </row>
    <row r="130" spans="1:10" x14ac:dyDescent="0.25">
      <c r="A130" s="158"/>
      <c r="B130" s="159"/>
      <c r="C130" s="159"/>
      <c r="D130" s="135"/>
      <c r="E130" s="160"/>
      <c r="F130" s="137"/>
      <c r="G130" s="138"/>
      <c r="H130" s="167"/>
      <c r="I130" s="139"/>
    </row>
    <row r="131" spans="1:10" x14ac:dyDescent="0.25">
      <c r="A131" s="133">
        <v>41671</v>
      </c>
      <c r="B131" s="134">
        <v>453</v>
      </c>
      <c r="C131" s="134" t="s">
        <v>563</v>
      </c>
      <c r="D131" s="135" t="s">
        <v>82</v>
      </c>
      <c r="E131" s="136">
        <v>19327</v>
      </c>
      <c r="F131" s="137">
        <v>41671</v>
      </c>
      <c r="G131" s="138">
        <v>19327</v>
      </c>
      <c r="H131" s="132">
        <f t="shared" ref="H131:H138" si="6">E131-G131</f>
        <v>0</v>
      </c>
      <c r="I131" s="139" t="s">
        <v>20</v>
      </c>
    </row>
    <row r="132" spans="1:10" x14ac:dyDescent="0.25">
      <c r="A132" s="158">
        <v>41677</v>
      </c>
      <c r="B132" s="159">
        <v>925</v>
      </c>
      <c r="C132" s="159" t="s">
        <v>563</v>
      </c>
      <c r="D132" s="135" t="s">
        <v>82</v>
      </c>
      <c r="E132" s="136">
        <v>7257.6</v>
      </c>
      <c r="F132" s="137">
        <v>41677</v>
      </c>
      <c r="G132" s="138">
        <v>7257.6</v>
      </c>
      <c r="H132" s="167">
        <f t="shared" si="6"/>
        <v>0</v>
      </c>
      <c r="I132" s="139" t="s">
        <v>20</v>
      </c>
      <c r="J132" s="141"/>
    </row>
    <row r="133" spans="1:10" x14ac:dyDescent="0.25">
      <c r="A133" s="158">
        <v>41679</v>
      </c>
      <c r="B133" s="159">
        <v>155</v>
      </c>
      <c r="C133" s="159" t="s">
        <v>784</v>
      </c>
      <c r="D133" s="135" t="s">
        <v>82</v>
      </c>
      <c r="E133" s="136">
        <v>3708</v>
      </c>
      <c r="F133" s="137">
        <v>41680</v>
      </c>
      <c r="G133" s="138">
        <v>3708</v>
      </c>
      <c r="H133" s="167">
        <f t="shared" si="6"/>
        <v>0</v>
      </c>
      <c r="I133" s="139" t="s">
        <v>20</v>
      </c>
      <c r="J133" s="141"/>
    </row>
    <row r="134" spans="1:10" x14ac:dyDescent="0.25">
      <c r="A134" s="158">
        <v>41687</v>
      </c>
      <c r="B134" s="159">
        <v>773</v>
      </c>
      <c r="C134" s="159" t="s">
        <v>784</v>
      </c>
      <c r="D134" s="135" t="s">
        <v>82</v>
      </c>
      <c r="E134" s="160">
        <v>7336.5</v>
      </c>
      <c r="F134" s="137">
        <v>41688</v>
      </c>
      <c r="G134" s="138">
        <v>7336.5</v>
      </c>
      <c r="H134" s="167">
        <f t="shared" si="6"/>
        <v>0</v>
      </c>
      <c r="I134" s="139" t="s">
        <v>20</v>
      </c>
    </row>
    <row r="135" spans="1:10" x14ac:dyDescent="0.25">
      <c r="A135" s="158">
        <v>41689</v>
      </c>
      <c r="B135" s="159">
        <v>907</v>
      </c>
      <c r="C135" s="159" t="s">
        <v>784</v>
      </c>
      <c r="D135" s="135" t="s">
        <v>82</v>
      </c>
      <c r="E135" s="160">
        <v>8451.5</v>
      </c>
      <c r="F135" s="137">
        <v>41689</v>
      </c>
      <c r="G135" s="138">
        <v>8451.5</v>
      </c>
      <c r="H135" s="167">
        <f t="shared" si="6"/>
        <v>0</v>
      </c>
      <c r="I135" s="139" t="s">
        <v>20</v>
      </c>
    </row>
    <row r="136" spans="1:10" x14ac:dyDescent="0.25">
      <c r="A136" s="158">
        <v>41690</v>
      </c>
      <c r="B136" s="159">
        <v>968</v>
      </c>
      <c r="C136" s="159" t="s">
        <v>784</v>
      </c>
      <c r="D136" s="135" t="s">
        <v>82</v>
      </c>
      <c r="E136" s="160">
        <v>7582.5</v>
      </c>
      <c r="F136" s="137">
        <v>41690</v>
      </c>
      <c r="G136" s="138">
        <v>7582.5</v>
      </c>
      <c r="H136" s="167">
        <f t="shared" si="6"/>
        <v>0</v>
      </c>
      <c r="I136" s="139" t="s">
        <v>30</v>
      </c>
    </row>
    <row r="137" spans="1:10" x14ac:dyDescent="0.25">
      <c r="A137" s="158">
        <v>41691</v>
      </c>
      <c r="B137" s="159">
        <v>66</v>
      </c>
      <c r="C137" s="159" t="s">
        <v>942</v>
      </c>
      <c r="D137" s="135" t="s">
        <v>82</v>
      </c>
      <c r="E137" s="184">
        <v>31278</v>
      </c>
      <c r="F137" s="154" t="s">
        <v>953</v>
      </c>
      <c r="G137" s="138">
        <v>31278</v>
      </c>
      <c r="H137" s="167">
        <f t="shared" si="6"/>
        <v>0</v>
      </c>
      <c r="I137" s="139" t="s">
        <v>23</v>
      </c>
      <c r="J137" s="140" t="s">
        <v>700</v>
      </c>
    </row>
    <row r="138" spans="1:10" ht="15" x14ac:dyDescent="0.25">
      <c r="A138" s="158">
        <v>41696</v>
      </c>
      <c r="B138" s="159">
        <v>414</v>
      </c>
      <c r="C138" s="159" t="s">
        <v>942</v>
      </c>
      <c r="D138" s="135" t="s">
        <v>82</v>
      </c>
      <c r="E138" s="160">
        <v>17900</v>
      </c>
      <c r="F138" s="137">
        <v>41698</v>
      </c>
      <c r="G138" s="138">
        <v>17900</v>
      </c>
      <c r="H138" s="167">
        <f t="shared" si="6"/>
        <v>0</v>
      </c>
      <c r="I138" s="139" t="s">
        <v>20</v>
      </c>
      <c r="J138" s="141"/>
    </row>
    <row r="139" spans="1:10" x14ac:dyDescent="0.25">
      <c r="A139" s="158"/>
      <c r="B139" s="159"/>
      <c r="C139" s="159"/>
      <c r="D139" s="135"/>
      <c r="E139" s="160"/>
      <c r="F139" s="379" t="s">
        <v>645</v>
      </c>
      <c r="G139" s="380">
        <f>SUM(G131:G138)</f>
        <v>102841.1</v>
      </c>
      <c r="H139" s="167"/>
      <c r="I139" s="139"/>
      <c r="J139" s="141"/>
    </row>
    <row r="140" spans="1:10" ht="15" x14ac:dyDescent="0.25">
      <c r="A140" s="158"/>
      <c r="B140" s="159"/>
      <c r="C140" s="159"/>
      <c r="D140" s="135"/>
      <c r="E140" s="160"/>
      <c r="F140" s="137"/>
      <c r="G140" s="138"/>
      <c r="H140" s="167"/>
      <c r="I140" s="139"/>
      <c r="J140" s="141"/>
    </row>
    <row r="141" spans="1:10" x14ac:dyDescent="0.25">
      <c r="A141" s="158">
        <v>41672</v>
      </c>
      <c r="B141" s="159">
        <v>612</v>
      </c>
      <c r="C141" s="159" t="s">
        <v>563</v>
      </c>
      <c r="D141" s="135" t="s">
        <v>18</v>
      </c>
      <c r="E141" s="138">
        <v>25911</v>
      </c>
      <c r="F141" s="157">
        <v>41673</v>
      </c>
      <c r="G141" s="138">
        <v>25911</v>
      </c>
      <c r="H141" s="132">
        <f t="shared" ref="H141:H146" si="7">E141-G141</f>
        <v>0</v>
      </c>
      <c r="I141" s="139" t="s">
        <v>30</v>
      </c>
      <c r="J141" s="140" t="s">
        <v>698</v>
      </c>
    </row>
    <row r="142" spans="1:10" x14ac:dyDescent="0.25">
      <c r="A142" s="158">
        <v>41678</v>
      </c>
      <c r="B142" s="159">
        <v>30</v>
      </c>
      <c r="C142" s="159" t="s">
        <v>784</v>
      </c>
      <c r="D142" s="135" t="s">
        <v>18</v>
      </c>
      <c r="E142" s="138">
        <v>31701</v>
      </c>
      <c r="F142" s="146" t="s">
        <v>788</v>
      </c>
      <c r="G142" s="138">
        <f>10000+10000+11701</f>
        <v>31701</v>
      </c>
      <c r="H142" s="167">
        <f t="shared" si="7"/>
        <v>0</v>
      </c>
      <c r="I142" s="139" t="s">
        <v>23</v>
      </c>
    </row>
    <row r="143" spans="1:10" x14ac:dyDescent="0.25">
      <c r="A143" s="158">
        <v>41683</v>
      </c>
      <c r="B143" s="159">
        <v>381</v>
      </c>
      <c r="C143" s="159" t="s">
        <v>784</v>
      </c>
      <c r="D143" s="135" t="s">
        <v>18</v>
      </c>
      <c r="E143" s="138">
        <v>28849.5</v>
      </c>
      <c r="F143" s="146" t="s">
        <v>841</v>
      </c>
      <c r="G143" s="138">
        <f>16000+12849.5</f>
        <v>28849.5</v>
      </c>
      <c r="H143" s="167">
        <f t="shared" si="7"/>
        <v>0</v>
      </c>
      <c r="I143" s="139" t="s">
        <v>4</v>
      </c>
    </row>
    <row r="144" spans="1:10" x14ac:dyDescent="0.25">
      <c r="A144" s="158">
        <v>41688</v>
      </c>
      <c r="B144" s="159">
        <v>824</v>
      </c>
      <c r="C144" s="159" t="s">
        <v>784</v>
      </c>
      <c r="D144" s="135" t="s">
        <v>18</v>
      </c>
      <c r="E144" s="184">
        <v>31693</v>
      </c>
      <c r="F144" s="189" t="s">
        <v>911</v>
      </c>
      <c r="G144" s="138">
        <f>5000+8000+10000+8693</f>
        <v>31693</v>
      </c>
      <c r="H144" s="167">
        <f t="shared" si="7"/>
        <v>0</v>
      </c>
      <c r="I144" s="139" t="s">
        <v>196</v>
      </c>
    </row>
    <row r="145" spans="1:10" x14ac:dyDescent="0.25">
      <c r="A145" s="158">
        <v>41692</v>
      </c>
      <c r="B145" s="159">
        <v>160</v>
      </c>
      <c r="C145" s="159" t="s">
        <v>942</v>
      </c>
      <c r="D145" s="135" t="s">
        <v>18</v>
      </c>
      <c r="E145" s="160">
        <v>29707.599999999999</v>
      </c>
      <c r="F145" s="137">
        <v>41693</v>
      </c>
      <c r="G145" s="138">
        <v>29707.599999999999</v>
      </c>
      <c r="H145" s="167">
        <f t="shared" si="7"/>
        <v>0</v>
      </c>
      <c r="I145" s="139"/>
    </row>
    <row r="146" spans="1:10" x14ac:dyDescent="0.25">
      <c r="A146" s="158">
        <v>41698</v>
      </c>
      <c r="B146" s="159">
        <v>546</v>
      </c>
      <c r="C146" s="159" t="s">
        <v>942</v>
      </c>
      <c r="D146" s="135" t="s">
        <v>18</v>
      </c>
      <c r="E146" s="184">
        <v>35610</v>
      </c>
      <c r="F146" s="146" t="s">
        <v>1037</v>
      </c>
      <c r="G146" s="145">
        <f>11500+3000+7000+7000+7110</f>
        <v>35610</v>
      </c>
      <c r="H146" s="167">
        <f t="shared" si="7"/>
        <v>0</v>
      </c>
      <c r="I146" s="139" t="s">
        <v>30</v>
      </c>
    </row>
    <row r="147" spans="1:10" x14ac:dyDescent="0.25">
      <c r="A147" s="158"/>
      <c r="B147" s="159"/>
      <c r="C147" s="159"/>
      <c r="D147" s="135"/>
      <c r="E147" s="184"/>
      <c r="F147" s="379" t="s">
        <v>645</v>
      </c>
      <c r="G147" s="381">
        <f>SUM(G141:G146)</f>
        <v>183472.1</v>
      </c>
      <c r="H147" s="167"/>
      <c r="I147" s="139"/>
    </row>
    <row r="148" spans="1:10" x14ac:dyDescent="0.25">
      <c r="A148" s="158"/>
      <c r="B148" s="159"/>
      <c r="C148" s="159"/>
      <c r="D148" s="135"/>
      <c r="E148" s="184"/>
      <c r="F148" s="146"/>
      <c r="G148" s="145"/>
      <c r="H148" s="167"/>
      <c r="I148" s="139"/>
    </row>
    <row r="149" spans="1:10" x14ac:dyDescent="0.25">
      <c r="A149" s="133">
        <v>41671</v>
      </c>
      <c r="B149" s="134">
        <v>563</v>
      </c>
      <c r="C149" s="134" t="s">
        <v>563</v>
      </c>
      <c r="D149" s="135" t="s">
        <v>693</v>
      </c>
      <c r="E149" s="136">
        <v>18093</v>
      </c>
      <c r="F149" s="137">
        <v>41680</v>
      </c>
      <c r="G149" s="138">
        <v>18093</v>
      </c>
      <c r="H149" s="132">
        <f>E149-G149</f>
        <v>0</v>
      </c>
      <c r="I149" s="139"/>
    </row>
    <row r="150" spans="1:10" x14ac:dyDescent="0.25">
      <c r="A150" s="158">
        <v>41689</v>
      </c>
      <c r="B150" s="159">
        <v>898</v>
      </c>
      <c r="C150" s="159" t="s">
        <v>784</v>
      </c>
      <c r="D150" s="135" t="s">
        <v>924</v>
      </c>
      <c r="E150" s="184">
        <v>1330.5</v>
      </c>
      <c r="F150" s="157">
        <v>41691</v>
      </c>
      <c r="G150" s="138">
        <v>1330.5</v>
      </c>
      <c r="H150" s="167">
        <f>E150-G150</f>
        <v>0</v>
      </c>
      <c r="I150" s="139" t="s">
        <v>14</v>
      </c>
    </row>
    <row r="151" spans="1:10" x14ac:dyDescent="0.25">
      <c r="A151" s="158"/>
      <c r="B151" s="159"/>
      <c r="C151" s="159"/>
      <c r="D151" s="135"/>
      <c r="E151" s="184"/>
      <c r="F151" s="157"/>
      <c r="G151" s="138"/>
      <c r="H151" s="167"/>
      <c r="I151" s="139"/>
    </row>
    <row r="152" spans="1:10" ht="15" x14ac:dyDescent="0.25">
      <c r="A152" s="158">
        <v>41690</v>
      </c>
      <c r="B152" s="159">
        <v>938</v>
      </c>
      <c r="C152" s="159" t="s">
        <v>784</v>
      </c>
      <c r="D152" s="135" t="s">
        <v>159</v>
      </c>
      <c r="E152" s="160">
        <v>3273</v>
      </c>
      <c r="F152" s="137">
        <v>41690</v>
      </c>
      <c r="G152" s="138">
        <v>3273</v>
      </c>
      <c r="H152" s="167">
        <f>E152-G152</f>
        <v>0</v>
      </c>
      <c r="I152" s="139"/>
      <c r="J152" s="141"/>
    </row>
    <row r="153" spans="1:10" ht="15" x14ac:dyDescent="0.25">
      <c r="A153" s="158">
        <v>41694</v>
      </c>
      <c r="B153" s="159">
        <v>255</v>
      </c>
      <c r="C153" s="159" t="s">
        <v>942</v>
      </c>
      <c r="D153" s="135" t="s">
        <v>159</v>
      </c>
      <c r="E153" s="160">
        <v>1610.5</v>
      </c>
      <c r="F153" s="137">
        <v>41694</v>
      </c>
      <c r="G153" s="138">
        <v>1610.5</v>
      </c>
      <c r="H153" s="167">
        <f>E153-G153</f>
        <v>0</v>
      </c>
      <c r="I153" s="139"/>
      <c r="J153" s="141"/>
    </row>
    <row r="154" spans="1:10" ht="15" x14ac:dyDescent="0.25">
      <c r="A154" s="158">
        <v>41698</v>
      </c>
      <c r="B154" s="159">
        <v>571</v>
      </c>
      <c r="C154" s="159" t="s">
        <v>942</v>
      </c>
      <c r="D154" s="135" t="s">
        <v>159</v>
      </c>
      <c r="E154" s="160">
        <v>2580.5</v>
      </c>
      <c r="F154" s="137">
        <v>41698</v>
      </c>
      <c r="G154" s="138">
        <v>2580.5</v>
      </c>
      <c r="H154" s="167">
        <f>E154-G154</f>
        <v>0</v>
      </c>
      <c r="I154" s="139"/>
      <c r="J154" s="141"/>
    </row>
    <row r="155" spans="1:10" x14ac:dyDescent="0.25">
      <c r="A155" s="158"/>
      <c r="B155" s="159"/>
      <c r="C155" s="159"/>
      <c r="D155" s="135"/>
      <c r="E155" s="160"/>
      <c r="F155" s="379" t="s">
        <v>645</v>
      </c>
      <c r="G155" s="380">
        <f>SUM(G152:G154)</f>
        <v>7464</v>
      </c>
      <c r="H155" s="167"/>
      <c r="I155" s="139"/>
      <c r="J155" s="141"/>
    </row>
    <row r="156" spans="1:10" ht="15" x14ac:dyDescent="0.25">
      <c r="A156" s="158"/>
      <c r="B156" s="159"/>
      <c r="C156" s="159"/>
      <c r="D156" s="135"/>
      <c r="E156" s="160"/>
      <c r="F156" s="137"/>
      <c r="G156" s="138"/>
      <c r="H156" s="167"/>
      <c r="I156" s="139"/>
      <c r="J156" s="141"/>
    </row>
    <row r="157" spans="1:10" ht="15" x14ac:dyDescent="0.25">
      <c r="A157" s="158">
        <v>41678</v>
      </c>
      <c r="B157" s="159">
        <v>97</v>
      </c>
      <c r="C157" s="159" t="s">
        <v>784</v>
      </c>
      <c r="D157" s="135" t="s">
        <v>167</v>
      </c>
      <c r="E157" s="136">
        <v>10890.5</v>
      </c>
      <c r="F157" s="137">
        <v>41678</v>
      </c>
      <c r="G157" s="138">
        <v>10890.5</v>
      </c>
      <c r="H157" s="167">
        <f t="shared" ref="H157:H163" si="8">E157-G157</f>
        <v>0</v>
      </c>
      <c r="I157" s="139"/>
      <c r="J157" s="141"/>
    </row>
    <row r="158" spans="1:10" x14ac:dyDescent="0.25">
      <c r="A158" s="158">
        <v>41679</v>
      </c>
      <c r="B158" s="159">
        <v>160</v>
      </c>
      <c r="C158" s="159" t="s">
        <v>784</v>
      </c>
      <c r="D158" s="135" t="s">
        <v>167</v>
      </c>
      <c r="E158" s="136">
        <v>70</v>
      </c>
      <c r="F158" s="137">
        <v>41679</v>
      </c>
      <c r="G158" s="138">
        <v>70</v>
      </c>
      <c r="H158" s="167">
        <f t="shared" si="8"/>
        <v>0</v>
      </c>
      <c r="I158" s="139"/>
      <c r="J158" s="141"/>
    </row>
    <row r="159" spans="1:10" x14ac:dyDescent="0.25">
      <c r="A159" s="158">
        <v>41681</v>
      </c>
      <c r="B159" s="159">
        <v>303</v>
      </c>
      <c r="C159" s="159" t="s">
        <v>784</v>
      </c>
      <c r="D159" s="135" t="s">
        <v>167</v>
      </c>
      <c r="E159" s="136">
        <v>11932.5</v>
      </c>
      <c r="F159" s="137">
        <v>41681</v>
      </c>
      <c r="G159" s="138">
        <v>11932.5</v>
      </c>
      <c r="H159" s="167">
        <f t="shared" si="8"/>
        <v>0</v>
      </c>
      <c r="I159" s="139" t="s">
        <v>30</v>
      </c>
    </row>
    <row r="160" spans="1:10" x14ac:dyDescent="0.25">
      <c r="A160" s="158">
        <v>41683</v>
      </c>
      <c r="B160" s="159">
        <v>413</v>
      </c>
      <c r="C160" s="159" t="s">
        <v>784</v>
      </c>
      <c r="D160" s="135" t="s">
        <v>167</v>
      </c>
      <c r="E160" s="136">
        <v>1881.5</v>
      </c>
      <c r="F160" s="137">
        <v>41683</v>
      </c>
      <c r="G160" s="138">
        <v>1881.5</v>
      </c>
      <c r="H160" s="167">
        <f t="shared" si="8"/>
        <v>0</v>
      </c>
      <c r="I160" s="139"/>
    </row>
    <row r="161" spans="1:10" x14ac:dyDescent="0.25">
      <c r="A161" s="158">
        <v>41684</v>
      </c>
      <c r="B161" s="159">
        <v>465</v>
      </c>
      <c r="C161" s="159" t="s">
        <v>784</v>
      </c>
      <c r="D161" s="135" t="s">
        <v>167</v>
      </c>
      <c r="E161" s="160">
        <v>245</v>
      </c>
      <c r="F161" s="137">
        <v>41684</v>
      </c>
      <c r="G161" s="138">
        <v>245</v>
      </c>
      <c r="H161" s="167">
        <f t="shared" si="8"/>
        <v>0</v>
      </c>
      <c r="I161" s="139"/>
      <c r="J161" s="141"/>
    </row>
    <row r="162" spans="1:10" x14ac:dyDescent="0.25">
      <c r="A162" s="158">
        <v>41685</v>
      </c>
      <c r="B162" s="159">
        <v>614</v>
      </c>
      <c r="C162" s="159" t="s">
        <v>784</v>
      </c>
      <c r="D162" s="135" t="s">
        <v>167</v>
      </c>
      <c r="E162" s="160">
        <v>11433.4</v>
      </c>
      <c r="F162" s="137">
        <v>41685</v>
      </c>
      <c r="G162" s="138">
        <v>11433.4</v>
      </c>
      <c r="H162" s="167">
        <f t="shared" si="8"/>
        <v>0</v>
      </c>
      <c r="I162" s="139"/>
      <c r="J162" s="141"/>
    </row>
    <row r="163" spans="1:10" x14ac:dyDescent="0.25">
      <c r="A163" s="158">
        <v>41692</v>
      </c>
      <c r="B163" s="159">
        <v>159</v>
      </c>
      <c r="C163" s="159" t="s">
        <v>942</v>
      </c>
      <c r="D163" s="135" t="s">
        <v>167</v>
      </c>
      <c r="E163" s="184">
        <v>16782</v>
      </c>
      <c r="F163" s="146" t="s">
        <v>971</v>
      </c>
      <c r="G163" s="197">
        <f>15800+982</f>
        <v>16782</v>
      </c>
      <c r="H163" s="167">
        <f t="shared" si="8"/>
        <v>0</v>
      </c>
      <c r="I163" s="139"/>
    </row>
    <row r="164" spans="1:10" x14ac:dyDescent="0.25">
      <c r="A164" s="158"/>
      <c r="B164" s="159"/>
      <c r="C164" s="159"/>
      <c r="D164" s="135"/>
      <c r="E164" s="184"/>
      <c r="F164" s="379" t="s">
        <v>645</v>
      </c>
      <c r="G164" s="381">
        <f>SUM(G157:G163)</f>
        <v>53234.9</v>
      </c>
      <c r="H164" s="167"/>
      <c r="I164" s="139"/>
    </row>
    <row r="165" spans="1:10" x14ac:dyDescent="0.25">
      <c r="A165" s="158"/>
      <c r="B165" s="159"/>
      <c r="C165" s="159"/>
      <c r="D165" s="135"/>
      <c r="E165" s="184"/>
      <c r="F165" s="146"/>
      <c r="G165" s="197"/>
      <c r="H165" s="167"/>
      <c r="I165" s="139"/>
    </row>
    <row r="166" spans="1:10" ht="15" x14ac:dyDescent="0.25">
      <c r="A166" s="158">
        <v>41677</v>
      </c>
      <c r="B166" s="159">
        <v>992</v>
      </c>
      <c r="C166" s="159" t="s">
        <v>563</v>
      </c>
      <c r="D166" s="135" t="s">
        <v>614</v>
      </c>
      <c r="E166" s="136">
        <v>3575</v>
      </c>
      <c r="F166" s="137">
        <v>41677</v>
      </c>
      <c r="G166" s="138">
        <v>3575</v>
      </c>
      <c r="H166" s="167">
        <f>E166-G166</f>
        <v>0</v>
      </c>
      <c r="I166" s="139" t="s">
        <v>1</v>
      </c>
      <c r="J166" s="141"/>
    </row>
    <row r="167" spans="1:10" x14ac:dyDescent="0.25">
      <c r="A167" s="158">
        <v>41689</v>
      </c>
      <c r="B167" s="159">
        <v>909</v>
      </c>
      <c r="C167" s="159" t="s">
        <v>784</v>
      </c>
      <c r="D167" s="135" t="s">
        <v>614</v>
      </c>
      <c r="E167" s="160">
        <v>1279</v>
      </c>
      <c r="F167" s="137">
        <v>41689</v>
      </c>
      <c r="G167" s="138">
        <v>1279</v>
      </c>
      <c r="H167" s="167">
        <f>E167-G167</f>
        <v>0</v>
      </c>
      <c r="I167" s="139"/>
    </row>
    <row r="168" spans="1:10" x14ac:dyDescent="0.25">
      <c r="A168" s="158"/>
      <c r="B168" s="159"/>
      <c r="C168" s="159"/>
      <c r="D168" s="135"/>
      <c r="E168" s="160"/>
      <c r="F168" s="137"/>
      <c r="G168" s="138"/>
      <c r="H168" s="167"/>
      <c r="I168" s="139"/>
    </row>
    <row r="169" spans="1:10" x14ac:dyDescent="0.25">
      <c r="A169" s="158">
        <v>41674</v>
      </c>
      <c r="B169" s="159">
        <v>772</v>
      </c>
      <c r="C169" s="159" t="s">
        <v>563</v>
      </c>
      <c r="D169" s="135" t="s">
        <v>726</v>
      </c>
      <c r="E169" s="136">
        <v>1241</v>
      </c>
      <c r="F169" s="144" t="s">
        <v>727</v>
      </c>
      <c r="G169" s="138">
        <v>1241</v>
      </c>
      <c r="H169" s="132">
        <f>E169-G169</f>
        <v>0</v>
      </c>
      <c r="I169" s="139" t="s">
        <v>1</v>
      </c>
    </row>
    <row r="170" spans="1:10" x14ac:dyDescent="0.25">
      <c r="A170" s="158"/>
      <c r="B170" s="159"/>
      <c r="C170" s="159"/>
      <c r="D170" s="135"/>
      <c r="E170" s="136"/>
      <c r="F170" s="144"/>
      <c r="G170" s="138"/>
      <c r="H170" s="132"/>
      <c r="I170" s="139"/>
    </row>
    <row r="171" spans="1:10" x14ac:dyDescent="0.25">
      <c r="A171" s="158">
        <v>41674</v>
      </c>
      <c r="B171" s="159">
        <v>769</v>
      </c>
      <c r="C171" s="159" t="s">
        <v>563</v>
      </c>
      <c r="D171" s="135" t="s">
        <v>80</v>
      </c>
      <c r="E171" s="136">
        <v>11951</v>
      </c>
      <c r="F171" s="144" t="s">
        <v>723</v>
      </c>
      <c r="G171" s="138">
        <v>11951</v>
      </c>
      <c r="H171" s="132">
        <f t="shared" ref="H171:H177" si="9">E171-G171</f>
        <v>0</v>
      </c>
      <c r="I171" s="139" t="s">
        <v>23</v>
      </c>
      <c r="J171" s="140" t="s">
        <v>724</v>
      </c>
    </row>
    <row r="172" spans="1:10" x14ac:dyDescent="0.25">
      <c r="A172" s="158">
        <v>41675</v>
      </c>
      <c r="B172" s="159">
        <v>822</v>
      </c>
      <c r="C172" s="159" t="s">
        <v>563</v>
      </c>
      <c r="D172" s="164" t="s">
        <v>80</v>
      </c>
      <c r="E172" s="165">
        <v>5531</v>
      </c>
      <c r="F172" s="170">
        <v>41675</v>
      </c>
      <c r="G172" s="165">
        <v>5531</v>
      </c>
      <c r="H172" s="167">
        <f t="shared" si="9"/>
        <v>0</v>
      </c>
      <c r="I172" s="168" t="s">
        <v>14</v>
      </c>
      <c r="J172" s="169"/>
    </row>
    <row r="173" spans="1:10" x14ac:dyDescent="0.25">
      <c r="A173" s="158">
        <v>41682</v>
      </c>
      <c r="B173" s="159">
        <v>361</v>
      </c>
      <c r="C173" s="159" t="s">
        <v>784</v>
      </c>
      <c r="D173" s="135" t="s">
        <v>80</v>
      </c>
      <c r="E173" s="136">
        <v>6423</v>
      </c>
      <c r="F173" s="137">
        <v>41682</v>
      </c>
      <c r="G173" s="138">
        <v>6423</v>
      </c>
      <c r="H173" s="167">
        <f t="shared" si="9"/>
        <v>0</v>
      </c>
      <c r="I173" s="139" t="s">
        <v>4</v>
      </c>
    </row>
    <row r="174" spans="1:10" ht="15" x14ac:dyDescent="0.25">
      <c r="A174" s="158">
        <v>41691</v>
      </c>
      <c r="B174" s="159">
        <v>37</v>
      </c>
      <c r="C174" s="159" t="s">
        <v>942</v>
      </c>
      <c r="D174" s="135" t="s">
        <v>80</v>
      </c>
      <c r="E174" s="160">
        <v>4651.5</v>
      </c>
      <c r="F174" s="137">
        <v>41691</v>
      </c>
      <c r="G174" s="138">
        <v>4651.5</v>
      </c>
      <c r="H174" s="167">
        <f t="shared" si="9"/>
        <v>0</v>
      </c>
      <c r="I174" s="139" t="s">
        <v>20</v>
      </c>
      <c r="J174" s="141"/>
    </row>
    <row r="175" spans="1:10" ht="15" x14ac:dyDescent="0.25">
      <c r="A175" s="158">
        <v>41691</v>
      </c>
      <c r="B175" s="159">
        <v>86</v>
      </c>
      <c r="C175" s="159" t="s">
        <v>942</v>
      </c>
      <c r="D175" s="135" t="s">
        <v>80</v>
      </c>
      <c r="E175" s="160">
        <v>3695.5</v>
      </c>
      <c r="F175" s="137">
        <v>41692</v>
      </c>
      <c r="G175" s="138">
        <v>3695.5</v>
      </c>
      <c r="H175" s="167">
        <f t="shared" si="9"/>
        <v>0</v>
      </c>
      <c r="I175" s="139" t="s">
        <v>38</v>
      </c>
      <c r="J175" s="141"/>
    </row>
    <row r="176" spans="1:10" ht="15" x14ac:dyDescent="0.25">
      <c r="A176" s="158">
        <v>41695</v>
      </c>
      <c r="B176" s="159">
        <v>351</v>
      </c>
      <c r="C176" s="159" t="s">
        <v>942</v>
      </c>
      <c r="D176" s="135" t="s">
        <v>80</v>
      </c>
      <c r="E176" s="160">
        <v>3536</v>
      </c>
      <c r="F176" s="144" t="s">
        <v>995</v>
      </c>
      <c r="G176" s="138">
        <v>3536</v>
      </c>
      <c r="H176" s="167">
        <f t="shared" si="9"/>
        <v>0</v>
      </c>
      <c r="I176" s="139" t="s">
        <v>30</v>
      </c>
      <c r="J176" s="141"/>
    </row>
    <row r="177" spans="1:10" x14ac:dyDescent="0.25">
      <c r="A177" s="158">
        <v>41698</v>
      </c>
      <c r="B177" s="159">
        <v>510</v>
      </c>
      <c r="C177" s="159" t="s">
        <v>942</v>
      </c>
      <c r="D177" s="135" t="s">
        <v>80</v>
      </c>
      <c r="E177" s="160">
        <v>48053.599999999999</v>
      </c>
      <c r="F177" s="144" t="s">
        <v>1029</v>
      </c>
      <c r="G177" s="138">
        <v>48053.599999999999</v>
      </c>
      <c r="H177" s="167">
        <f t="shared" si="9"/>
        <v>0</v>
      </c>
      <c r="I177" s="139" t="s">
        <v>20</v>
      </c>
      <c r="J177" s="140" t="s">
        <v>1030</v>
      </c>
    </row>
    <row r="178" spans="1:10" x14ac:dyDescent="0.25">
      <c r="A178" s="158"/>
      <c r="B178" s="159"/>
      <c r="C178" s="159"/>
      <c r="D178" s="135"/>
      <c r="E178" s="160"/>
      <c r="F178" s="379" t="s">
        <v>645</v>
      </c>
      <c r="G178" s="381">
        <f>SUM(G171:G177)</f>
        <v>83841.600000000006</v>
      </c>
      <c r="H178" s="167"/>
      <c r="I178" s="139"/>
    </row>
    <row r="179" spans="1:10" x14ac:dyDescent="0.25">
      <c r="A179" s="158"/>
      <c r="B179" s="159"/>
      <c r="C179" s="159"/>
      <c r="D179" s="135"/>
      <c r="E179" s="160"/>
      <c r="F179" s="144"/>
      <c r="G179" s="138"/>
      <c r="H179" s="167"/>
      <c r="I179" s="139"/>
    </row>
    <row r="180" spans="1:10" x14ac:dyDescent="0.25">
      <c r="A180" s="158">
        <v>41692</v>
      </c>
      <c r="B180" s="159">
        <v>127</v>
      </c>
      <c r="C180" s="159" t="s">
        <v>942</v>
      </c>
      <c r="D180" s="135" t="s">
        <v>962</v>
      </c>
      <c r="E180" s="160">
        <v>2073.5</v>
      </c>
      <c r="F180" s="137">
        <v>41692</v>
      </c>
      <c r="G180" s="138">
        <v>2073.5</v>
      </c>
      <c r="H180" s="167">
        <f>E180-G180</f>
        <v>0</v>
      </c>
      <c r="I180" s="139" t="s">
        <v>1</v>
      </c>
    </row>
    <row r="181" spans="1:10" x14ac:dyDescent="0.25">
      <c r="A181" s="158"/>
      <c r="B181" s="159"/>
      <c r="C181" s="159"/>
      <c r="D181" s="135"/>
      <c r="E181" s="160"/>
      <c r="F181" s="137"/>
      <c r="G181" s="138"/>
      <c r="H181" s="167"/>
      <c r="I181" s="139"/>
    </row>
    <row r="182" spans="1:10" x14ac:dyDescent="0.25">
      <c r="A182" s="133">
        <v>41671</v>
      </c>
      <c r="B182" s="134">
        <v>527</v>
      </c>
      <c r="C182" s="134" t="s">
        <v>563</v>
      </c>
      <c r="D182" s="135" t="s">
        <v>679</v>
      </c>
      <c r="E182" s="136">
        <v>21605.5</v>
      </c>
      <c r="F182" s="137">
        <v>41671</v>
      </c>
      <c r="G182" s="138">
        <v>21605.5</v>
      </c>
      <c r="H182" s="132">
        <f t="shared" ref="H182:H187" si="10">E182-G182</f>
        <v>0</v>
      </c>
      <c r="I182" s="139" t="s">
        <v>146</v>
      </c>
    </row>
    <row r="183" spans="1:10" x14ac:dyDescent="0.25">
      <c r="A183" s="158">
        <v>41697</v>
      </c>
      <c r="B183" s="159">
        <v>477</v>
      </c>
      <c r="C183" s="159" t="s">
        <v>942</v>
      </c>
      <c r="D183" s="135" t="s">
        <v>679</v>
      </c>
      <c r="E183" s="160">
        <v>420</v>
      </c>
      <c r="F183" s="137">
        <v>41697</v>
      </c>
      <c r="G183" s="138">
        <v>420</v>
      </c>
      <c r="H183" s="167">
        <f t="shared" si="10"/>
        <v>0</v>
      </c>
      <c r="I183" s="139"/>
    </row>
    <row r="184" spans="1:10" x14ac:dyDescent="0.25">
      <c r="A184" s="158">
        <v>41677</v>
      </c>
      <c r="B184" s="159">
        <v>4</v>
      </c>
      <c r="C184" s="159" t="s">
        <v>784</v>
      </c>
      <c r="D184" s="135" t="s">
        <v>260</v>
      </c>
      <c r="E184" s="136">
        <v>29809.5</v>
      </c>
      <c r="F184" s="137">
        <v>41677</v>
      </c>
      <c r="G184" s="138">
        <v>29809.5</v>
      </c>
      <c r="H184" s="167">
        <f t="shared" si="10"/>
        <v>0</v>
      </c>
      <c r="I184" s="139" t="s">
        <v>4</v>
      </c>
      <c r="J184" s="141"/>
    </row>
    <row r="185" spans="1:10" x14ac:dyDescent="0.25">
      <c r="A185" s="158">
        <v>41689</v>
      </c>
      <c r="B185" s="159">
        <v>848</v>
      </c>
      <c r="C185" s="159" t="s">
        <v>784</v>
      </c>
      <c r="D185" s="135" t="s">
        <v>260</v>
      </c>
      <c r="E185" s="160">
        <v>23520</v>
      </c>
      <c r="F185" s="137">
        <v>41690</v>
      </c>
      <c r="G185" s="138">
        <v>23520</v>
      </c>
      <c r="H185" s="167">
        <f t="shared" si="10"/>
        <v>0</v>
      </c>
      <c r="I185" s="139" t="s">
        <v>4</v>
      </c>
      <c r="J185" s="141"/>
    </row>
    <row r="186" spans="1:10" ht="15" x14ac:dyDescent="0.25">
      <c r="A186" s="158">
        <v>41697</v>
      </c>
      <c r="B186" s="159">
        <v>444</v>
      </c>
      <c r="C186" s="159" t="s">
        <v>942</v>
      </c>
      <c r="D186" s="135" t="s">
        <v>260</v>
      </c>
      <c r="E186" s="160">
        <v>27569.5</v>
      </c>
      <c r="F186" s="137">
        <v>41697</v>
      </c>
      <c r="G186" s="138">
        <v>27569.5</v>
      </c>
      <c r="H186" s="167">
        <f t="shared" si="10"/>
        <v>0</v>
      </c>
      <c r="I186" s="139" t="s">
        <v>4</v>
      </c>
      <c r="J186" s="141"/>
    </row>
    <row r="187" spans="1:10" ht="15" x14ac:dyDescent="0.25">
      <c r="A187" s="158">
        <v>41697</v>
      </c>
      <c r="B187" s="159">
        <v>446</v>
      </c>
      <c r="C187" s="159" t="s">
        <v>942</v>
      </c>
      <c r="D187" s="135" t="s">
        <v>260</v>
      </c>
      <c r="E187" s="160">
        <v>3480</v>
      </c>
      <c r="F187" s="137">
        <v>41697</v>
      </c>
      <c r="G187" s="138">
        <v>3480</v>
      </c>
      <c r="H187" s="167">
        <f t="shared" si="10"/>
        <v>0</v>
      </c>
      <c r="I187" s="139" t="s">
        <v>4</v>
      </c>
      <c r="J187" s="141"/>
    </row>
    <row r="188" spans="1:10" x14ac:dyDescent="0.25">
      <c r="A188" s="158"/>
      <c r="B188" s="159"/>
      <c r="C188" s="159"/>
      <c r="D188" s="135"/>
      <c r="E188" s="160"/>
      <c r="F188" s="379" t="s">
        <v>645</v>
      </c>
      <c r="G188" s="380">
        <f>SUM(G182:G187)</f>
        <v>106404.5</v>
      </c>
      <c r="H188" s="167"/>
      <c r="I188" s="139"/>
      <c r="J188" s="141"/>
    </row>
    <row r="189" spans="1:10" ht="15" x14ac:dyDescent="0.25">
      <c r="A189" s="158"/>
      <c r="B189" s="159"/>
      <c r="C189" s="159"/>
      <c r="D189" s="135"/>
      <c r="E189" s="160"/>
      <c r="F189" s="137"/>
      <c r="G189" s="138"/>
      <c r="H189" s="167"/>
      <c r="I189" s="139"/>
      <c r="J189" s="141"/>
    </row>
    <row r="190" spans="1:10" ht="15" x14ac:dyDescent="0.25">
      <c r="A190" s="158">
        <v>41682</v>
      </c>
      <c r="B190" s="159">
        <v>330</v>
      </c>
      <c r="C190" s="159" t="s">
        <v>784</v>
      </c>
      <c r="D190" s="135" t="s">
        <v>59</v>
      </c>
      <c r="E190" s="136">
        <v>820</v>
      </c>
      <c r="F190" s="137">
        <v>41682</v>
      </c>
      <c r="G190" s="138">
        <v>820</v>
      </c>
      <c r="H190" s="167">
        <f>E190-G190</f>
        <v>0</v>
      </c>
      <c r="I190" s="139" t="s">
        <v>7</v>
      </c>
      <c r="J190" s="141"/>
    </row>
    <row r="191" spans="1:10" x14ac:dyDescent="0.25">
      <c r="A191" s="158">
        <v>41683</v>
      </c>
      <c r="B191" s="159">
        <v>399</v>
      </c>
      <c r="C191" s="159" t="s">
        <v>784</v>
      </c>
      <c r="D191" s="135" t="s">
        <v>59</v>
      </c>
      <c r="E191" s="136">
        <v>5294</v>
      </c>
      <c r="F191" s="137">
        <v>41692</v>
      </c>
      <c r="G191" s="138">
        <v>5294</v>
      </c>
      <c r="H191" s="167">
        <f>E191-G191</f>
        <v>0</v>
      </c>
      <c r="I191" s="139" t="s">
        <v>7</v>
      </c>
      <c r="J191" s="141"/>
    </row>
    <row r="192" spans="1:10" x14ac:dyDescent="0.25">
      <c r="A192" s="158">
        <v>41687</v>
      </c>
      <c r="B192" s="159">
        <v>704</v>
      </c>
      <c r="C192" s="159" t="s">
        <v>784</v>
      </c>
      <c r="D192" s="135" t="s">
        <v>59</v>
      </c>
      <c r="E192" s="160">
        <v>569</v>
      </c>
      <c r="F192" s="137">
        <v>41687</v>
      </c>
      <c r="G192" s="138">
        <v>569</v>
      </c>
      <c r="H192" s="167">
        <f>E192-G192</f>
        <v>0</v>
      </c>
      <c r="I192" s="139" t="s">
        <v>57</v>
      </c>
      <c r="J192" s="140" t="s">
        <v>892</v>
      </c>
    </row>
    <row r="193" spans="1:10" x14ac:dyDescent="0.25">
      <c r="A193" s="158">
        <v>41690</v>
      </c>
      <c r="B193" s="159">
        <v>963</v>
      </c>
      <c r="C193" s="159" t="s">
        <v>784</v>
      </c>
      <c r="D193" s="135" t="s">
        <v>59</v>
      </c>
      <c r="E193" s="160">
        <v>3567.5</v>
      </c>
      <c r="F193" s="137">
        <v>41696</v>
      </c>
      <c r="G193" s="138">
        <v>3567.5</v>
      </c>
      <c r="H193" s="167">
        <f>E193-G193</f>
        <v>0</v>
      </c>
      <c r="I193" s="139" t="s">
        <v>23</v>
      </c>
    </row>
    <row r="194" spans="1:10" ht="15" x14ac:dyDescent="0.25">
      <c r="A194" s="158">
        <v>41697</v>
      </c>
      <c r="B194" s="159">
        <v>445</v>
      </c>
      <c r="C194" s="159" t="s">
        <v>942</v>
      </c>
      <c r="D194" s="135" t="s">
        <v>59</v>
      </c>
      <c r="E194" s="160">
        <v>3459</v>
      </c>
      <c r="F194" s="137">
        <v>41698</v>
      </c>
      <c r="G194" s="138">
        <v>3459</v>
      </c>
      <c r="H194" s="167">
        <f>E194-G194</f>
        <v>0</v>
      </c>
      <c r="I194" s="139" t="s">
        <v>57</v>
      </c>
      <c r="J194" s="141"/>
    </row>
    <row r="195" spans="1:10" x14ac:dyDescent="0.25">
      <c r="A195" s="158"/>
      <c r="B195" s="159"/>
      <c r="C195" s="159"/>
      <c r="D195" s="135"/>
      <c r="E195" s="160"/>
      <c r="F195" s="379" t="s">
        <v>645</v>
      </c>
      <c r="G195" s="380">
        <f>SUM(G190:G194)</f>
        <v>13709.5</v>
      </c>
      <c r="H195" s="167"/>
      <c r="I195" s="139"/>
      <c r="J195" s="141"/>
    </row>
    <row r="196" spans="1:10" ht="15" x14ac:dyDescent="0.25">
      <c r="A196" s="158"/>
      <c r="B196" s="159"/>
      <c r="C196" s="159"/>
      <c r="D196" s="135"/>
      <c r="E196" s="160"/>
      <c r="F196" s="137"/>
      <c r="G196" s="138"/>
      <c r="H196" s="167"/>
      <c r="I196" s="139"/>
      <c r="J196" s="141"/>
    </row>
    <row r="197" spans="1:10" ht="19.5" customHeight="1" x14ac:dyDescent="0.25">
      <c r="A197" s="158">
        <v>41684</v>
      </c>
      <c r="B197" s="159">
        <v>451</v>
      </c>
      <c r="C197" s="159" t="s">
        <v>784</v>
      </c>
      <c r="D197" s="135" t="s">
        <v>32</v>
      </c>
      <c r="E197" s="160">
        <v>2300</v>
      </c>
      <c r="F197" s="185" t="s">
        <v>859</v>
      </c>
      <c r="G197" s="181">
        <v>2300</v>
      </c>
      <c r="H197" s="167">
        <f>E197-G197</f>
        <v>0</v>
      </c>
      <c r="I197" s="139"/>
    </row>
    <row r="198" spans="1:10" x14ac:dyDescent="0.25">
      <c r="A198" s="158">
        <v>41690</v>
      </c>
      <c r="B198" s="159">
        <v>990</v>
      </c>
      <c r="C198" s="159" t="s">
        <v>784</v>
      </c>
      <c r="D198" s="135" t="s">
        <v>32</v>
      </c>
      <c r="E198" s="160">
        <v>25057.68</v>
      </c>
      <c r="F198" s="162" t="s">
        <v>938</v>
      </c>
      <c r="G198" s="145">
        <v>25057.68</v>
      </c>
      <c r="H198" s="167">
        <f>E198-G198</f>
        <v>0</v>
      </c>
      <c r="I198" s="139" t="s">
        <v>20</v>
      </c>
    </row>
    <row r="199" spans="1:10" ht="15" x14ac:dyDescent="0.25">
      <c r="A199" s="158">
        <v>41696</v>
      </c>
      <c r="B199" s="159">
        <v>424</v>
      </c>
      <c r="C199" s="159" t="s">
        <v>942</v>
      </c>
      <c r="D199" s="135" t="s">
        <v>32</v>
      </c>
      <c r="E199" s="160">
        <v>22128.720000000001</v>
      </c>
      <c r="F199" s="144" t="s">
        <v>1011</v>
      </c>
      <c r="G199" s="145">
        <v>22128.720000000001</v>
      </c>
      <c r="H199" s="167">
        <f>E199-G199</f>
        <v>0</v>
      </c>
      <c r="I199" s="139" t="s">
        <v>1</v>
      </c>
      <c r="J199" s="141"/>
    </row>
    <row r="200" spans="1:10" x14ac:dyDescent="0.25">
      <c r="A200" s="158"/>
      <c r="B200" s="159"/>
      <c r="C200" s="159"/>
      <c r="D200" s="135"/>
      <c r="E200" s="160"/>
      <c r="F200" s="379" t="s">
        <v>645</v>
      </c>
      <c r="G200" s="381">
        <f>SUM(G197:G199)</f>
        <v>49486.400000000001</v>
      </c>
      <c r="H200" s="167"/>
      <c r="I200" s="139"/>
      <c r="J200" s="141"/>
    </row>
    <row r="201" spans="1:10" ht="15" x14ac:dyDescent="0.25">
      <c r="A201" s="158"/>
      <c r="B201" s="159"/>
      <c r="C201" s="159"/>
      <c r="D201" s="135"/>
      <c r="E201" s="160"/>
      <c r="F201" s="144"/>
      <c r="G201" s="145"/>
      <c r="H201" s="167"/>
      <c r="I201" s="139"/>
      <c r="J201" s="141"/>
    </row>
    <row r="202" spans="1:10" x14ac:dyDescent="0.25">
      <c r="A202" s="158">
        <v>41678</v>
      </c>
      <c r="B202" s="159">
        <v>63</v>
      </c>
      <c r="C202" s="159" t="s">
        <v>784</v>
      </c>
      <c r="D202" s="135" t="s">
        <v>795</v>
      </c>
      <c r="E202" s="136">
        <v>2434</v>
      </c>
      <c r="F202" s="137">
        <v>41678</v>
      </c>
      <c r="G202" s="138">
        <v>2434</v>
      </c>
      <c r="H202" s="167">
        <f>E202-G202</f>
        <v>0</v>
      </c>
      <c r="I202" s="139"/>
    </row>
    <row r="203" spans="1:10" x14ac:dyDescent="0.25">
      <c r="A203" s="158"/>
      <c r="B203" s="159"/>
      <c r="C203" s="159"/>
      <c r="D203" s="135"/>
      <c r="E203" s="136"/>
      <c r="F203" s="137"/>
      <c r="G203" s="138"/>
      <c r="H203" s="167"/>
      <c r="I203" s="139"/>
    </row>
    <row r="204" spans="1:10" x14ac:dyDescent="0.25">
      <c r="A204" s="133">
        <v>41671</v>
      </c>
      <c r="B204" s="134">
        <v>543</v>
      </c>
      <c r="C204" s="134" t="s">
        <v>563</v>
      </c>
      <c r="D204" s="135" t="s">
        <v>631</v>
      </c>
      <c r="E204" s="136">
        <v>25870.5</v>
      </c>
      <c r="F204" s="144" t="s">
        <v>682</v>
      </c>
      <c r="G204" s="138">
        <v>25870.5</v>
      </c>
      <c r="H204" s="132">
        <f>E204-G204</f>
        <v>0</v>
      </c>
      <c r="I204" s="139"/>
    </row>
    <row r="205" spans="1:10" x14ac:dyDescent="0.25">
      <c r="A205" s="158">
        <v>41675</v>
      </c>
      <c r="B205" s="159">
        <v>825</v>
      </c>
      <c r="C205" s="159" t="s">
        <v>563</v>
      </c>
      <c r="D205" s="164" t="s">
        <v>631</v>
      </c>
      <c r="E205" s="165">
        <v>10820</v>
      </c>
      <c r="F205" s="174" t="s">
        <v>747</v>
      </c>
      <c r="G205" s="165">
        <v>10820</v>
      </c>
      <c r="H205" s="167">
        <f>E205-G205</f>
        <v>0</v>
      </c>
      <c r="I205" s="168"/>
      <c r="J205" s="169"/>
    </row>
    <row r="206" spans="1:10" x14ac:dyDescent="0.25">
      <c r="A206" s="158">
        <v>41689</v>
      </c>
      <c r="B206" s="159">
        <v>886</v>
      </c>
      <c r="C206" s="159" t="s">
        <v>784</v>
      </c>
      <c r="D206" s="135" t="s">
        <v>631</v>
      </c>
      <c r="E206" s="160">
        <v>8469</v>
      </c>
      <c r="F206" s="144" t="s">
        <v>922</v>
      </c>
      <c r="G206" s="138">
        <v>8469</v>
      </c>
      <c r="H206" s="167">
        <f>E206-G206</f>
        <v>0</v>
      </c>
      <c r="I206" s="139"/>
    </row>
    <row r="207" spans="1:10" x14ac:dyDescent="0.25">
      <c r="A207" s="158">
        <v>41695</v>
      </c>
      <c r="B207" s="159">
        <v>318</v>
      </c>
      <c r="C207" s="159" t="s">
        <v>942</v>
      </c>
      <c r="D207" s="135" t="s">
        <v>631</v>
      </c>
      <c r="E207" s="160">
        <v>8425.5</v>
      </c>
      <c r="F207" s="144">
        <v>41710</v>
      </c>
      <c r="G207" s="145">
        <v>8425.5</v>
      </c>
      <c r="H207" s="167">
        <f>E207-G207</f>
        <v>0</v>
      </c>
      <c r="I207" s="139"/>
    </row>
    <row r="208" spans="1:10" x14ac:dyDescent="0.25">
      <c r="A208" s="158">
        <v>41696</v>
      </c>
      <c r="B208" s="159">
        <v>403</v>
      </c>
      <c r="C208" s="159" t="s">
        <v>942</v>
      </c>
      <c r="D208" s="135" t="s">
        <v>631</v>
      </c>
      <c r="E208" s="160">
        <v>2567.5</v>
      </c>
      <c r="F208" s="144">
        <v>41710</v>
      </c>
      <c r="G208" s="145">
        <v>2567.5</v>
      </c>
      <c r="H208" s="167">
        <f>E208-G208</f>
        <v>0</v>
      </c>
      <c r="I208" s="139" t="s">
        <v>1</v>
      </c>
    </row>
    <row r="209" spans="1:10" x14ac:dyDescent="0.25">
      <c r="A209" s="158"/>
      <c r="B209" s="159"/>
      <c r="C209" s="159"/>
      <c r="D209" s="135"/>
      <c r="E209" s="160"/>
      <c r="F209" s="379" t="s">
        <v>645</v>
      </c>
      <c r="G209" s="381">
        <f>SUM(G204:G208)</f>
        <v>56152.5</v>
      </c>
      <c r="H209" s="167"/>
      <c r="I209" s="139"/>
    </row>
    <row r="210" spans="1:10" x14ac:dyDescent="0.25">
      <c r="A210" s="158"/>
      <c r="B210" s="159"/>
      <c r="C210" s="159"/>
      <c r="D210" s="135"/>
      <c r="E210" s="160"/>
      <c r="F210" s="144"/>
      <c r="G210" s="145"/>
      <c r="H210" s="167"/>
      <c r="I210" s="139"/>
    </row>
    <row r="211" spans="1:10" x14ac:dyDescent="0.25">
      <c r="A211" s="158">
        <v>41677</v>
      </c>
      <c r="B211" s="159">
        <v>969</v>
      </c>
      <c r="C211" s="159" t="s">
        <v>563</v>
      </c>
      <c r="D211" s="135" t="s">
        <v>445</v>
      </c>
      <c r="E211" s="136">
        <v>1314</v>
      </c>
      <c r="F211" s="137">
        <v>41677</v>
      </c>
      <c r="G211" s="138">
        <v>1314</v>
      </c>
      <c r="H211" s="167">
        <f t="shared" ref="H211:H218" si="11">E211-G211</f>
        <v>0</v>
      </c>
      <c r="I211" s="139"/>
    </row>
    <row r="212" spans="1:10" x14ac:dyDescent="0.25">
      <c r="A212" s="158">
        <v>41677</v>
      </c>
      <c r="B212" s="159">
        <v>972</v>
      </c>
      <c r="C212" s="159" t="s">
        <v>563</v>
      </c>
      <c r="D212" s="135" t="s">
        <v>445</v>
      </c>
      <c r="E212" s="136">
        <v>158</v>
      </c>
      <c r="F212" s="137">
        <v>41677</v>
      </c>
      <c r="G212" s="138">
        <v>158</v>
      </c>
      <c r="H212" s="167">
        <f t="shared" si="11"/>
        <v>0</v>
      </c>
      <c r="I212" s="139"/>
    </row>
    <row r="213" spans="1:10" x14ac:dyDescent="0.25">
      <c r="A213" s="158">
        <v>41678</v>
      </c>
      <c r="B213" s="159">
        <v>49</v>
      </c>
      <c r="C213" s="159" t="s">
        <v>784</v>
      </c>
      <c r="D213" s="135" t="s">
        <v>445</v>
      </c>
      <c r="E213" s="136">
        <v>4481.5</v>
      </c>
      <c r="F213" s="137">
        <v>41678</v>
      </c>
      <c r="G213" s="138">
        <v>4481.5</v>
      </c>
      <c r="H213" s="167">
        <f t="shared" si="11"/>
        <v>0</v>
      </c>
      <c r="I213" s="139"/>
      <c r="J213" s="141"/>
    </row>
    <row r="214" spans="1:10" x14ac:dyDescent="0.25">
      <c r="A214" s="158">
        <v>41681</v>
      </c>
      <c r="B214" s="159">
        <v>258</v>
      </c>
      <c r="C214" s="159" t="s">
        <v>784</v>
      </c>
      <c r="D214" s="135" t="s">
        <v>445</v>
      </c>
      <c r="E214" s="136">
        <v>3087.5</v>
      </c>
      <c r="F214" s="137">
        <v>41681</v>
      </c>
      <c r="G214" s="138">
        <v>3087.5</v>
      </c>
      <c r="H214" s="167">
        <f t="shared" si="11"/>
        <v>0</v>
      </c>
      <c r="I214" s="139"/>
    </row>
    <row r="215" spans="1:10" x14ac:dyDescent="0.25">
      <c r="A215" s="158">
        <v>41688</v>
      </c>
      <c r="B215" s="159">
        <v>796</v>
      </c>
      <c r="C215" s="159" t="s">
        <v>784</v>
      </c>
      <c r="D215" s="135" t="s">
        <v>445</v>
      </c>
      <c r="E215" s="160">
        <v>2686.5</v>
      </c>
      <c r="F215" s="137">
        <v>41688</v>
      </c>
      <c r="G215" s="138">
        <v>2686.5</v>
      </c>
      <c r="H215" s="167">
        <f t="shared" si="11"/>
        <v>0</v>
      </c>
      <c r="I215" s="139"/>
      <c r="J215" s="141"/>
    </row>
    <row r="216" spans="1:10" x14ac:dyDescent="0.25">
      <c r="A216" s="158">
        <v>41690</v>
      </c>
      <c r="B216" s="159">
        <v>922</v>
      </c>
      <c r="C216" s="159" t="s">
        <v>784</v>
      </c>
      <c r="D216" s="135" t="s">
        <v>445</v>
      </c>
      <c r="E216" s="160">
        <v>2610</v>
      </c>
      <c r="F216" s="137">
        <v>41690</v>
      </c>
      <c r="G216" s="138">
        <v>2610</v>
      </c>
      <c r="H216" s="167">
        <f t="shared" si="11"/>
        <v>0</v>
      </c>
      <c r="I216" s="139"/>
      <c r="J216" s="141"/>
    </row>
    <row r="217" spans="1:10" ht="15" x14ac:dyDescent="0.25">
      <c r="A217" s="158">
        <v>41691</v>
      </c>
      <c r="B217" s="159">
        <v>23</v>
      </c>
      <c r="C217" s="159" t="s">
        <v>942</v>
      </c>
      <c r="D217" s="135" t="s">
        <v>445</v>
      </c>
      <c r="E217" s="160">
        <v>972</v>
      </c>
      <c r="F217" s="137">
        <v>41691</v>
      </c>
      <c r="G217" s="138">
        <v>972</v>
      </c>
      <c r="H217" s="167">
        <f t="shared" si="11"/>
        <v>0</v>
      </c>
      <c r="I217" s="139"/>
      <c r="J217" s="141"/>
    </row>
    <row r="218" spans="1:10" ht="15" x14ac:dyDescent="0.25">
      <c r="A218" s="158">
        <v>41697</v>
      </c>
      <c r="B218" s="159">
        <v>438</v>
      </c>
      <c r="C218" s="159" t="s">
        <v>942</v>
      </c>
      <c r="D218" s="135" t="s">
        <v>445</v>
      </c>
      <c r="E218" s="160">
        <v>1862.5</v>
      </c>
      <c r="F218" s="137">
        <v>41697</v>
      </c>
      <c r="G218" s="138">
        <v>1862.5</v>
      </c>
      <c r="H218" s="167">
        <f t="shared" si="11"/>
        <v>0</v>
      </c>
      <c r="I218" s="139"/>
      <c r="J218" s="141"/>
    </row>
    <row r="219" spans="1:10" x14ac:dyDescent="0.25">
      <c r="A219" s="158"/>
      <c r="B219" s="159"/>
      <c r="C219" s="159"/>
      <c r="D219" s="135"/>
      <c r="E219" s="160"/>
      <c r="F219" s="379" t="s">
        <v>645</v>
      </c>
      <c r="G219" s="380">
        <f>SUM(G211:G218)</f>
        <v>17172</v>
      </c>
      <c r="H219" s="167"/>
      <c r="I219" s="139"/>
      <c r="J219" s="141"/>
    </row>
    <row r="220" spans="1:10" ht="15" x14ac:dyDescent="0.25">
      <c r="A220" s="158"/>
      <c r="B220" s="159"/>
      <c r="C220" s="159"/>
      <c r="D220" s="135"/>
      <c r="E220" s="160"/>
      <c r="F220" s="137"/>
      <c r="G220" s="138"/>
      <c r="H220" s="167"/>
      <c r="I220" s="139"/>
      <c r="J220" s="141"/>
    </row>
    <row r="221" spans="1:10" x14ac:dyDescent="0.25">
      <c r="A221" s="133">
        <v>41671</v>
      </c>
      <c r="B221" s="134">
        <v>487</v>
      </c>
      <c r="C221" s="134" t="s">
        <v>563</v>
      </c>
      <c r="D221" s="135" t="s">
        <v>37</v>
      </c>
      <c r="E221" s="136">
        <v>6840</v>
      </c>
      <c r="F221" s="137">
        <v>41687</v>
      </c>
      <c r="G221" s="138">
        <v>6840</v>
      </c>
      <c r="H221" s="132">
        <f t="shared" ref="H221:H252" si="12">E221-G221</f>
        <v>0</v>
      </c>
      <c r="I221" s="139" t="s">
        <v>38</v>
      </c>
    </row>
    <row r="222" spans="1:10" x14ac:dyDescent="0.25">
      <c r="A222" s="158">
        <v>41672</v>
      </c>
      <c r="B222" s="159">
        <v>580</v>
      </c>
      <c r="C222" s="159" t="s">
        <v>563</v>
      </c>
      <c r="D222" s="135" t="s">
        <v>37</v>
      </c>
      <c r="E222" s="136">
        <v>3800</v>
      </c>
      <c r="F222" s="137">
        <v>41687</v>
      </c>
      <c r="G222" s="138">
        <v>3800</v>
      </c>
      <c r="H222" s="132">
        <f t="shared" si="12"/>
        <v>0</v>
      </c>
      <c r="I222" s="139" t="s">
        <v>30</v>
      </c>
    </row>
    <row r="223" spans="1:10" ht="15" x14ac:dyDescent="0.25">
      <c r="A223" s="158">
        <v>41673</v>
      </c>
      <c r="B223" s="159">
        <v>643</v>
      </c>
      <c r="C223" s="159" t="s">
        <v>563</v>
      </c>
      <c r="D223" s="135" t="s">
        <v>37</v>
      </c>
      <c r="E223" s="136">
        <v>3800</v>
      </c>
      <c r="F223" s="137">
        <v>41690</v>
      </c>
      <c r="G223" s="138">
        <v>3800</v>
      </c>
      <c r="H223" s="132">
        <f t="shared" si="12"/>
        <v>0</v>
      </c>
      <c r="I223" s="139" t="s">
        <v>38</v>
      </c>
      <c r="J223" s="141"/>
    </row>
    <row r="224" spans="1:10" ht="15" x14ac:dyDescent="0.25">
      <c r="A224" s="158">
        <v>41674</v>
      </c>
      <c r="B224" s="159">
        <v>761</v>
      </c>
      <c r="C224" s="159" t="s">
        <v>563</v>
      </c>
      <c r="D224" s="135" t="s">
        <v>37</v>
      </c>
      <c r="E224" s="136">
        <v>3800</v>
      </c>
      <c r="F224" s="137">
        <v>41690</v>
      </c>
      <c r="G224" s="138">
        <v>3800</v>
      </c>
      <c r="H224" s="132">
        <f t="shared" si="12"/>
        <v>0</v>
      </c>
      <c r="I224" s="139" t="s">
        <v>38</v>
      </c>
      <c r="J224" s="141"/>
    </row>
    <row r="225" spans="1:10" ht="15" x14ac:dyDescent="0.25">
      <c r="A225" s="158">
        <v>41675</v>
      </c>
      <c r="B225" s="159">
        <v>813</v>
      </c>
      <c r="C225" s="159" t="s">
        <v>563</v>
      </c>
      <c r="D225" s="164" t="s">
        <v>37</v>
      </c>
      <c r="E225" s="165">
        <v>3800</v>
      </c>
      <c r="F225" s="170">
        <v>41690</v>
      </c>
      <c r="G225" s="165">
        <v>3800</v>
      </c>
      <c r="H225" s="167">
        <f t="shared" si="12"/>
        <v>0</v>
      </c>
      <c r="I225" s="168" t="s">
        <v>38</v>
      </c>
      <c r="J225" s="169"/>
    </row>
    <row r="226" spans="1:10" ht="15" x14ac:dyDescent="0.25">
      <c r="A226" s="158">
        <v>41676</v>
      </c>
      <c r="B226" s="159">
        <v>880</v>
      </c>
      <c r="C226" s="159" t="s">
        <v>563</v>
      </c>
      <c r="D226" s="135" t="s">
        <v>37</v>
      </c>
      <c r="E226" s="136">
        <v>3800</v>
      </c>
      <c r="F226" s="137">
        <v>41690</v>
      </c>
      <c r="G226" s="138">
        <v>3800</v>
      </c>
      <c r="H226" s="167">
        <f t="shared" si="12"/>
        <v>0</v>
      </c>
      <c r="I226" s="139" t="s">
        <v>38</v>
      </c>
    </row>
    <row r="227" spans="1:10" ht="15" x14ac:dyDescent="0.25">
      <c r="A227" s="158">
        <v>41677</v>
      </c>
      <c r="B227" s="159">
        <v>964</v>
      </c>
      <c r="C227" s="159" t="s">
        <v>563</v>
      </c>
      <c r="D227" s="135" t="s">
        <v>37</v>
      </c>
      <c r="E227" s="136">
        <v>5700</v>
      </c>
      <c r="F227" s="137">
        <v>41690</v>
      </c>
      <c r="G227" s="138">
        <v>5700</v>
      </c>
      <c r="H227" s="167">
        <f t="shared" si="12"/>
        <v>0</v>
      </c>
      <c r="I227" s="139" t="s">
        <v>38</v>
      </c>
    </row>
    <row r="228" spans="1:10" ht="15" x14ac:dyDescent="0.25">
      <c r="A228" s="158">
        <v>41678</v>
      </c>
      <c r="B228" s="159">
        <v>51</v>
      </c>
      <c r="C228" s="159" t="s">
        <v>784</v>
      </c>
      <c r="D228" s="135" t="s">
        <v>37</v>
      </c>
      <c r="E228" s="136">
        <v>5700</v>
      </c>
      <c r="F228" s="137">
        <v>41690</v>
      </c>
      <c r="G228" s="138">
        <v>5700</v>
      </c>
      <c r="H228" s="167">
        <f t="shared" si="12"/>
        <v>0</v>
      </c>
      <c r="I228" s="139" t="s">
        <v>38</v>
      </c>
      <c r="J228" s="141"/>
    </row>
    <row r="229" spans="1:10" ht="15" x14ac:dyDescent="0.25">
      <c r="A229" s="158">
        <v>41679</v>
      </c>
      <c r="B229" s="159">
        <v>116</v>
      </c>
      <c r="C229" s="159" t="s">
        <v>784</v>
      </c>
      <c r="D229" s="135" t="s">
        <v>37</v>
      </c>
      <c r="E229" s="136">
        <v>3800</v>
      </c>
      <c r="F229" s="137">
        <v>41690</v>
      </c>
      <c r="G229" s="138">
        <v>3800</v>
      </c>
      <c r="H229" s="167">
        <f t="shared" si="12"/>
        <v>0</v>
      </c>
      <c r="I229" s="139" t="s">
        <v>30</v>
      </c>
    </row>
    <row r="230" spans="1:10" ht="15" x14ac:dyDescent="0.25">
      <c r="A230" s="158">
        <v>41680</v>
      </c>
      <c r="B230" s="159">
        <v>198</v>
      </c>
      <c r="C230" s="159" t="s">
        <v>784</v>
      </c>
      <c r="D230" s="135" t="s">
        <v>37</v>
      </c>
      <c r="E230" s="136">
        <v>3800</v>
      </c>
      <c r="F230" s="144">
        <v>41699</v>
      </c>
      <c r="G230" s="145">
        <v>3800</v>
      </c>
      <c r="H230" s="167">
        <f t="shared" si="12"/>
        <v>0</v>
      </c>
      <c r="I230" s="139"/>
    </row>
    <row r="231" spans="1:10" ht="15" x14ac:dyDescent="0.25">
      <c r="A231" s="158">
        <v>41681</v>
      </c>
      <c r="B231" s="159">
        <v>281</v>
      </c>
      <c r="C231" s="159" t="s">
        <v>784</v>
      </c>
      <c r="D231" s="135" t="s">
        <v>37</v>
      </c>
      <c r="E231" s="136">
        <v>3800</v>
      </c>
      <c r="F231" s="144">
        <v>41699</v>
      </c>
      <c r="G231" s="145">
        <v>3800</v>
      </c>
      <c r="H231" s="167">
        <f t="shared" si="12"/>
        <v>0</v>
      </c>
      <c r="I231" s="139" t="s">
        <v>7</v>
      </c>
      <c r="J231" s="141"/>
    </row>
    <row r="232" spans="1:10" ht="15" x14ac:dyDescent="0.25">
      <c r="A232" s="158">
        <v>41682</v>
      </c>
      <c r="B232" s="159">
        <v>338</v>
      </c>
      <c r="C232" s="159" t="s">
        <v>784</v>
      </c>
      <c r="D232" s="135" t="s">
        <v>37</v>
      </c>
      <c r="E232" s="136">
        <v>3800</v>
      </c>
      <c r="F232" s="144">
        <v>41699</v>
      </c>
      <c r="G232" s="145">
        <v>3800</v>
      </c>
      <c r="H232" s="167">
        <f t="shared" si="12"/>
        <v>0</v>
      </c>
      <c r="I232" s="139" t="s">
        <v>7</v>
      </c>
      <c r="J232" s="141"/>
    </row>
    <row r="233" spans="1:10" ht="15" x14ac:dyDescent="0.25">
      <c r="A233" s="158">
        <v>41683</v>
      </c>
      <c r="B233" s="159">
        <v>414</v>
      </c>
      <c r="C233" s="159" t="s">
        <v>784</v>
      </c>
      <c r="D233" s="135" t="s">
        <v>37</v>
      </c>
      <c r="E233" s="136">
        <v>7600</v>
      </c>
      <c r="F233" s="144">
        <v>41699</v>
      </c>
      <c r="G233" s="145">
        <v>7600</v>
      </c>
      <c r="H233" s="167">
        <f t="shared" si="12"/>
        <v>0</v>
      </c>
      <c r="I233" s="139" t="s">
        <v>38</v>
      </c>
    </row>
    <row r="234" spans="1:10" ht="15" x14ac:dyDescent="0.25">
      <c r="A234" s="158">
        <v>41684</v>
      </c>
      <c r="B234" s="159">
        <v>501</v>
      </c>
      <c r="C234" s="159" t="s">
        <v>784</v>
      </c>
      <c r="D234" s="135" t="s">
        <v>37</v>
      </c>
      <c r="E234" s="160">
        <v>5700</v>
      </c>
      <c r="F234" s="144">
        <v>41699</v>
      </c>
      <c r="G234" s="145">
        <v>5700</v>
      </c>
      <c r="H234" s="167">
        <f t="shared" si="12"/>
        <v>0</v>
      </c>
      <c r="I234" s="139"/>
      <c r="J234" s="141"/>
    </row>
    <row r="235" spans="1:10" ht="15" x14ac:dyDescent="0.25">
      <c r="A235" s="158">
        <v>41685</v>
      </c>
      <c r="B235" s="159">
        <v>551</v>
      </c>
      <c r="C235" s="159" t="s">
        <v>784</v>
      </c>
      <c r="D235" s="135" t="s">
        <v>37</v>
      </c>
      <c r="E235" s="160">
        <v>5700</v>
      </c>
      <c r="F235" s="144">
        <v>41699</v>
      </c>
      <c r="G235" s="145">
        <v>5700</v>
      </c>
      <c r="H235" s="167">
        <f t="shared" si="12"/>
        <v>0</v>
      </c>
      <c r="I235" s="139" t="s">
        <v>38</v>
      </c>
      <c r="J235" s="141"/>
    </row>
    <row r="236" spans="1:10" ht="15" x14ac:dyDescent="0.25">
      <c r="A236" s="158">
        <v>41686</v>
      </c>
      <c r="B236" s="159">
        <v>631</v>
      </c>
      <c r="C236" s="159" t="s">
        <v>784</v>
      </c>
      <c r="D236" s="135" t="s">
        <v>37</v>
      </c>
      <c r="E236" s="160">
        <v>5700</v>
      </c>
      <c r="F236" s="144">
        <v>41699</v>
      </c>
      <c r="G236" s="145">
        <v>5700</v>
      </c>
      <c r="H236" s="167">
        <f t="shared" si="12"/>
        <v>0</v>
      </c>
      <c r="I236" s="139" t="s">
        <v>30</v>
      </c>
      <c r="J236" s="141"/>
    </row>
    <row r="237" spans="1:10" ht="15" x14ac:dyDescent="0.25">
      <c r="A237" s="158">
        <v>41687</v>
      </c>
      <c r="B237" s="159">
        <v>683</v>
      </c>
      <c r="C237" s="159" t="s">
        <v>784</v>
      </c>
      <c r="D237" s="135" t="s">
        <v>37</v>
      </c>
      <c r="E237" s="160">
        <v>3800</v>
      </c>
      <c r="F237" s="144">
        <v>41710</v>
      </c>
      <c r="G237" s="145">
        <v>3800</v>
      </c>
      <c r="H237" s="167">
        <f t="shared" si="12"/>
        <v>0</v>
      </c>
      <c r="I237" s="139" t="s">
        <v>57</v>
      </c>
      <c r="J237" s="141"/>
    </row>
    <row r="238" spans="1:10" ht="15" x14ac:dyDescent="0.25">
      <c r="A238" s="158">
        <v>41688</v>
      </c>
      <c r="B238" s="159">
        <v>780</v>
      </c>
      <c r="C238" s="159" t="s">
        <v>784</v>
      </c>
      <c r="D238" s="135" t="s">
        <v>37</v>
      </c>
      <c r="E238" s="160">
        <v>3800</v>
      </c>
      <c r="F238" s="144">
        <v>41710</v>
      </c>
      <c r="G238" s="145">
        <v>3800</v>
      </c>
      <c r="H238" s="167">
        <f t="shared" si="12"/>
        <v>0</v>
      </c>
      <c r="I238" s="139" t="s">
        <v>57</v>
      </c>
      <c r="J238" s="141"/>
    </row>
    <row r="239" spans="1:10" ht="15" x14ac:dyDescent="0.25">
      <c r="A239" s="158">
        <v>41689</v>
      </c>
      <c r="B239" s="159">
        <v>881</v>
      </c>
      <c r="C239" s="159" t="s">
        <v>784</v>
      </c>
      <c r="D239" s="135" t="s">
        <v>37</v>
      </c>
      <c r="E239" s="160">
        <v>3800</v>
      </c>
      <c r="F239" s="144">
        <v>41710</v>
      </c>
      <c r="G239" s="145">
        <v>3800</v>
      </c>
      <c r="H239" s="167">
        <f t="shared" si="12"/>
        <v>0</v>
      </c>
      <c r="I239" s="139" t="s">
        <v>38</v>
      </c>
    </row>
    <row r="240" spans="1:10" ht="15" x14ac:dyDescent="0.25">
      <c r="A240" s="158">
        <v>41690</v>
      </c>
      <c r="B240" s="159">
        <v>949</v>
      </c>
      <c r="C240" s="159" t="s">
        <v>784</v>
      </c>
      <c r="D240" s="135" t="s">
        <v>37</v>
      </c>
      <c r="E240" s="160">
        <v>3800</v>
      </c>
      <c r="F240" s="144">
        <v>41710</v>
      </c>
      <c r="G240" s="145">
        <v>3800</v>
      </c>
      <c r="H240" s="167">
        <f t="shared" si="12"/>
        <v>0</v>
      </c>
      <c r="I240" s="139"/>
      <c r="J240" s="141"/>
    </row>
    <row r="241" spans="1:10" ht="15" x14ac:dyDescent="0.25">
      <c r="A241" s="158">
        <v>41691</v>
      </c>
      <c r="B241" s="159">
        <v>18</v>
      </c>
      <c r="C241" s="159" t="s">
        <v>942</v>
      </c>
      <c r="D241" s="135" t="s">
        <v>37</v>
      </c>
      <c r="E241" s="160">
        <v>9500</v>
      </c>
      <c r="F241" s="144">
        <v>41710</v>
      </c>
      <c r="G241" s="145">
        <v>9500</v>
      </c>
      <c r="H241" s="167">
        <f t="shared" si="12"/>
        <v>0</v>
      </c>
      <c r="I241" s="139" t="s">
        <v>23</v>
      </c>
      <c r="J241" s="141"/>
    </row>
    <row r="242" spans="1:10" ht="15" x14ac:dyDescent="0.25">
      <c r="A242" s="158">
        <v>41692</v>
      </c>
      <c r="B242" s="159">
        <v>99</v>
      </c>
      <c r="C242" s="159" t="s">
        <v>942</v>
      </c>
      <c r="D242" s="135" t="s">
        <v>37</v>
      </c>
      <c r="E242" s="160">
        <v>5700</v>
      </c>
      <c r="F242" s="144">
        <v>41710</v>
      </c>
      <c r="G242" s="145">
        <v>5700</v>
      </c>
      <c r="H242" s="167">
        <f t="shared" si="12"/>
        <v>0</v>
      </c>
      <c r="I242" s="139" t="s">
        <v>4</v>
      </c>
      <c r="J242" s="141"/>
    </row>
    <row r="243" spans="1:10" x14ac:dyDescent="0.25">
      <c r="A243" s="158">
        <v>41693</v>
      </c>
      <c r="B243" s="159">
        <v>168</v>
      </c>
      <c r="C243" s="159" t="s">
        <v>942</v>
      </c>
      <c r="D243" s="135" t="s">
        <v>37</v>
      </c>
      <c r="E243" s="160">
        <v>5700</v>
      </c>
      <c r="F243" s="144">
        <v>41710</v>
      </c>
      <c r="G243" s="145">
        <v>5700</v>
      </c>
      <c r="H243" s="167">
        <f t="shared" si="12"/>
        <v>0</v>
      </c>
      <c r="I243" s="139" t="s">
        <v>57</v>
      </c>
    </row>
    <row r="244" spans="1:10" ht="15" x14ac:dyDescent="0.25">
      <c r="A244" s="158">
        <v>41694</v>
      </c>
      <c r="B244" s="159">
        <v>203</v>
      </c>
      <c r="C244" s="159" t="s">
        <v>942</v>
      </c>
      <c r="D244" s="135" t="s">
        <v>37</v>
      </c>
      <c r="E244" s="160">
        <v>3040</v>
      </c>
      <c r="F244" s="144">
        <v>41715</v>
      </c>
      <c r="G244" s="145">
        <v>3040</v>
      </c>
      <c r="H244" s="167">
        <f t="shared" si="12"/>
        <v>0</v>
      </c>
      <c r="I244" s="160" t="s">
        <v>146</v>
      </c>
      <c r="J244" s="141"/>
    </row>
    <row r="245" spans="1:10" ht="15" x14ac:dyDescent="0.25">
      <c r="A245" s="158">
        <v>41695</v>
      </c>
      <c r="B245" s="159">
        <v>317</v>
      </c>
      <c r="C245" s="159" t="s">
        <v>942</v>
      </c>
      <c r="D245" s="135" t="s">
        <v>37</v>
      </c>
      <c r="E245" s="160">
        <v>3040</v>
      </c>
      <c r="F245" s="144">
        <v>41715</v>
      </c>
      <c r="G245" s="145">
        <v>3040</v>
      </c>
      <c r="H245" s="167">
        <f t="shared" si="12"/>
        <v>0</v>
      </c>
      <c r="I245" s="139" t="s">
        <v>991</v>
      </c>
      <c r="J245" s="141"/>
    </row>
    <row r="246" spans="1:10" x14ac:dyDescent="0.25">
      <c r="A246" s="158">
        <v>41696</v>
      </c>
      <c r="B246" s="159">
        <v>370</v>
      </c>
      <c r="C246" s="159" t="s">
        <v>942</v>
      </c>
      <c r="D246" s="135" t="s">
        <v>37</v>
      </c>
      <c r="E246" s="160">
        <v>1900</v>
      </c>
      <c r="F246" s="179">
        <v>41715</v>
      </c>
      <c r="G246" s="145">
        <v>1900</v>
      </c>
      <c r="H246" s="167">
        <f t="shared" si="12"/>
        <v>0</v>
      </c>
      <c r="I246" s="139" t="s">
        <v>14</v>
      </c>
    </row>
    <row r="247" spans="1:10" ht="15" x14ac:dyDescent="0.25">
      <c r="A247" s="158">
        <v>41697</v>
      </c>
      <c r="B247" s="159">
        <v>430</v>
      </c>
      <c r="C247" s="159" t="s">
        <v>942</v>
      </c>
      <c r="D247" s="135" t="s">
        <v>37</v>
      </c>
      <c r="E247" s="160">
        <v>3040</v>
      </c>
      <c r="F247" s="144">
        <v>41715</v>
      </c>
      <c r="G247" s="145">
        <v>3040</v>
      </c>
      <c r="H247" s="167">
        <f t="shared" si="12"/>
        <v>0</v>
      </c>
      <c r="I247" s="139" t="s">
        <v>57</v>
      </c>
      <c r="J247" s="141"/>
    </row>
    <row r="248" spans="1:10" x14ac:dyDescent="0.25">
      <c r="A248" s="158">
        <v>41698</v>
      </c>
      <c r="B248" s="159">
        <v>531</v>
      </c>
      <c r="C248" s="159" t="s">
        <v>942</v>
      </c>
      <c r="D248" s="135" t="s">
        <v>37</v>
      </c>
      <c r="E248" s="160">
        <v>5700</v>
      </c>
      <c r="F248" s="179">
        <v>41715</v>
      </c>
      <c r="G248" s="145">
        <v>5700</v>
      </c>
      <c r="H248" s="167">
        <f t="shared" si="12"/>
        <v>0</v>
      </c>
      <c r="I248" s="139" t="s">
        <v>57</v>
      </c>
    </row>
    <row r="249" spans="1:10" ht="15" x14ac:dyDescent="0.25">
      <c r="A249" s="133">
        <v>41671</v>
      </c>
      <c r="B249" s="134">
        <v>488</v>
      </c>
      <c r="C249" s="134" t="s">
        <v>563</v>
      </c>
      <c r="D249" s="135" t="s">
        <v>35</v>
      </c>
      <c r="E249" s="136">
        <v>1520</v>
      </c>
      <c r="F249" s="137">
        <v>41687</v>
      </c>
      <c r="G249" s="138">
        <v>1520</v>
      </c>
      <c r="H249" s="132">
        <f t="shared" si="12"/>
        <v>0</v>
      </c>
      <c r="I249" s="139" t="s">
        <v>23</v>
      </c>
    </row>
    <row r="250" spans="1:10" ht="15" x14ac:dyDescent="0.25">
      <c r="A250" s="158">
        <v>41672</v>
      </c>
      <c r="B250" s="159">
        <v>583</v>
      </c>
      <c r="C250" s="159" t="s">
        <v>563</v>
      </c>
      <c r="D250" s="135" t="s">
        <v>35</v>
      </c>
      <c r="E250" s="136">
        <v>1140</v>
      </c>
      <c r="F250" s="137">
        <v>41687</v>
      </c>
      <c r="G250" s="138">
        <v>1140</v>
      </c>
      <c r="H250" s="132">
        <f t="shared" si="12"/>
        <v>0</v>
      </c>
      <c r="I250" s="139" t="s">
        <v>30</v>
      </c>
    </row>
    <row r="251" spans="1:10" ht="15" x14ac:dyDescent="0.25">
      <c r="A251" s="158">
        <v>41673</v>
      </c>
      <c r="B251" s="159">
        <v>644</v>
      </c>
      <c r="C251" s="159" t="s">
        <v>563</v>
      </c>
      <c r="D251" s="135" t="s">
        <v>35</v>
      </c>
      <c r="E251" s="136">
        <v>1520</v>
      </c>
      <c r="F251" s="144">
        <v>41701</v>
      </c>
      <c r="G251" s="145">
        <v>1520</v>
      </c>
      <c r="H251" s="132">
        <f t="shared" si="12"/>
        <v>0</v>
      </c>
      <c r="I251" s="139" t="s">
        <v>38</v>
      </c>
      <c r="J251" s="141"/>
    </row>
    <row r="252" spans="1:10" ht="15" x14ac:dyDescent="0.25">
      <c r="A252" s="158">
        <v>41674</v>
      </c>
      <c r="B252" s="159">
        <v>762</v>
      </c>
      <c r="C252" s="159" t="s">
        <v>563</v>
      </c>
      <c r="D252" s="135" t="s">
        <v>35</v>
      </c>
      <c r="E252" s="136">
        <v>2280</v>
      </c>
      <c r="F252" s="144">
        <v>41701</v>
      </c>
      <c r="G252" s="145">
        <v>2280</v>
      </c>
      <c r="H252" s="132">
        <f t="shared" si="12"/>
        <v>0</v>
      </c>
      <c r="I252" s="139" t="s">
        <v>38</v>
      </c>
      <c r="J252" s="141"/>
    </row>
    <row r="253" spans="1:10" ht="15" x14ac:dyDescent="0.25">
      <c r="A253" s="158">
        <v>41675</v>
      </c>
      <c r="B253" s="159">
        <v>816</v>
      </c>
      <c r="C253" s="159" t="s">
        <v>563</v>
      </c>
      <c r="D253" s="164" t="s">
        <v>35</v>
      </c>
      <c r="E253" s="165">
        <v>1520</v>
      </c>
      <c r="F253" s="174">
        <v>41701</v>
      </c>
      <c r="G253" s="173">
        <v>1520</v>
      </c>
      <c r="H253" s="167">
        <f t="shared" ref="H253:H284" si="13">E253-G253</f>
        <v>0</v>
      </c>
      <c r="I253" s="168" t="s">
        <v>38</v>
      </c>
      <c r="J253" s="169"/>
    </row>
    <row r="254" spans="1:10" ht="15" x14ac:dyDescent="0.25">
      <c r="A254" s="158">
        <v>41676</v>
      </c>
      <c r="B254" s="159">
        <v>883</v>
      </c>
      <c r="C254" s="159" t="s">
        <v>563</v>
      </c>
      <c r="D254" s="135" t="s">
        <v>35</v>
      </c>
      <c r="E254" s="138">
        <v>1900</v>
      </c>
      <c r="F254" s="176" t="s">
        <v>754</v>
      </c>
      <c r="G254" s="145">
        <f>980+920</f>
        <v>1900</v>
      </c>
      <c r="H254" s="167">
        <f t="shared" si="13"/>
        <v>0</v>
      </c>
      <c r="I254" s="139" t="s">
        <v>38</v>
      </c>
    </row>
    <row r="255" spans="1:10" ht="15" x14ac:dyDescent="0.25">
      <c r="A255" s="158">
        <v>41677</v>
      </c>
      <c r="B255" s="159">
        <v>963</v>
      </c>
      <c r="C255" s="159" t="s">
        <v>563</v>
      </c>
      <c r="D255" s="135" t="s">
        <v>35</v>
      </c>
      <c r="E255" s="136">
        <v>1900</v>
      </c>
      <c r="F255" s="137">
        <v>41690</v>
      </c>
      <c r="G255" s="138">
        <v>1900</v>
      </c>
      <c r="H255" s="167">
        <f t="shared" si="13"/>
        <v>0</v>
      </c>
      <c r="I255" s="139" t="s">
        <v>38</v>
      </c>
    </row>
    <row r="256" spans="1:10" ht="15" x14ac:dyDescent="0.25">
      <c r="A256" s="158">
        <v>41678</v>
      </c>
      <c r="B256" s="159">
        <v>52</v>
      </c>
      <c r="C256" s="159" t="s">
        <v>784</v>
      </c>
      <c r="D256" s="135" t="s">
        <v>35</v>
      </c>
      <c r="E256" s="136">
        <v>1140</v>
      </c>
      <c r="F256" s="137">
        <v>41690</v>
      </c>
      <c r="G256" s="138">
        <v>1140</v>
      </c>
      <c r="H256" s="167">
        <f t="shared" si="13"/>
        <v>0</v>
      </c>
      <c r="I256" s="139" t="s">
        <v>38</v>
      </c>
      <c r="J256" s="141"/>
    </row>
    <row r="257" spans="1:10" ht="15" x14ac:dyDescent="0.25">
      <c r="A257" s="158">
        <v>41679</v>
      </c>
      <c r="B257" s="159">
        <v>118</v>
      </c>
      <c r="C257" s="159" t="s">
        <v>784</v>
      </c>
      <c r="D257" s="135" t="s">
        <v>35</v>
      </c>
      <c r="E257" s="136">
        <v>1520</v>
      </c>
      <c r="F257" s="137">
        <v>41690</v>
      </c>
      <c r="G257" s="138">
        <v>1520</v>
      </c>
      <c r="H257" s="167">
        <f t="shared" si="13"/>
        <v>0</v>
      </c>
      <c r="I257" s="139" t="s">
        <v>4</v>
      </c>
      <c r="J257" s="141"/>
    </row>
    <row r="258" spans="1:10" ht="15" x14ac:dyDescent="0.25">
      <c r="A258" s="158">
        <v>41680</v>
      </c>
      <c r="B258" s="159">
        <v>200</v>
      </c>
      <c r="C258" s="159" t="s">
        <v>784</v>
      </c>
      <c r="D258" s="135" t="s">
        <v>35</v>
      </c>
      <c r="E258" s="136">
        <v>1520</v>
      </c>
      <c r="F258" s="144">
        <v>41699</v>
      </c>
      <c r="G258" s="145">
        <v>1520</v>
      </c>
      <c r="H258" s="167">
        <f t="shared" si="13"/>
        <v>0</v>
      </c>
      <c r="I258" s="139" t="s">
        <v>818</v>
      </c>
    </row>
    <row r="259" spans="1:10" ht="15" x14ac:dyDescent="0.25">
      <c r="A259" s="158">
        <v>41681</v>
      </c>
      <c r="B259" s="159">
        <v>261</v>
      </c>
      <c r="C259" s="159" t="s">
        <v>784</v>
      </c>
      <c r="D259" s="135" t="s">
        <v>35</v>
      </c>
      <c r="E259" s="136">
        <v>1520</v>
      </c>
      <c r="F259" s="144">
        <v>41699</v>
      </c>
      <c r="G259" s="145">
        <v>1520</v>
      </c>
      <c r="H259" s="167">
        <f t="shared" si="13"/>
        <v>0</v>
      </c>
      <c r="I259" s="139" t="s">
        <v>23</v>
      </c>
    </row>
    <row r="260" spans="1:10" ht="15" x14ac:dyDescent="0.25">
      <c r="A260" s="158">
        <v>41682</v>
      </c>
      <c r="B260" s="159">
        <v>341</v>
      </c>
      <c r="C260" s="159" t="s">
        <v>784</v>
      </c>
      <c r="D260" s="135" t="s">
        <v>35</v>
      </c>
      <c r="E260" s="136">
        <v>1520</v>
      </c>
      <c r="F260" s="144">
        <v>41699</v>
      </c>
      <c r="G260" s="145">
        <v>1520</v>
      </c>
      <c r="H260" s="167">
        <f t="shared" si="13"/>
        <v>0</v>
      </c>
      <c r="I260" s="139" t="s">
        <v>23</v>
      </c>
      <c r="J260" s="141"/>
    </row>
    <row r="261" spans="1:10" ht="15" x14ac:dyDescent="0.25">
      <c r="A261" s="158">
        <v>41683</v>
      </c>
      <c r="B261" s="159">
        <v>420</v>
      </c>
      <c r="C261" s="159" t="s">
        <v>784</v>
      </c>
      <c r="D261" s="135" t="s">
        <v>35</v>
      </c>
      <c r="E261" s="136">
        <v>2280</v>
      </c>
      <c r="F261" s="144">
        <v>41699</v>
      </c>
      <c r="G261" s="145">
        <v>2280</v>
      </c>
      <c r="H261" s="167">
        <f t="shared" si="13"/>
        <v>0</v>
      </c>
      <c r="I261" s="139" t="s">
        <v>23</v>
      </c>
    </row>
    <row r="262" spans="1:10" ht="15" x14ac:dyDescent="0.25">
      <c r="A262" s="158">
        <v>41684</v>
      </c>
      <c r="B262" s="159">
        <v>504</v>
      </c>
      <c r="C262" s="159" t="s">
        <v>784</v>
      </c>
      <c r="D262" s="135" t="s">
        <v>35</v>
      </c>
      <c r="E262" s="160">
        <v>1140</v>
      </c>
      <c r="F262" s="144">
        <v>41699</v>
      </c>
      <c r="G262" s="145">
        <v>1140</v>
      </c>
      <c r="H262" s="167">
        <f t="shared" si="13"/>
        <v>0</v>
      </c>
      <c r="I262" s="139" t="s">
        <v>38</v>
      </c>
    </row>
    <row r="263" spans="1:10" ht="15" x14ac:dyDescent="0.25">
      <c r="A263" s="158">
        <v>41685</v>
      </c>
      <c r="B263" s="159">
        <v>554</v>
      </c>
      <c r="C263" s="159" t="s">
        <v>784</v>
      </c>
      <c r="D263" s="135" t="s">
        <v>35</v>
      </c>
      <c r="E263" s="160">
        <v>1900</v>
      </c>
      <c r="F263" s="144">
        <v>41699</v>
      </c>
      <c r="G263" s="145">
        <v>1900</v>
      </c>
      <c r="H263" s="167">
        <f t="shared" si="13"/>
        <v>0</v>
      </c>
      <c r="I263" s="139" t="s">
        <v>38</v>
      </c>
      <c r="J263" s="141"/>
    </row>
    <row r="264" spans="1:10" ht="15" x14ac:dyDescent="0.25">
      <c r="A264" s="158">
        <v>41686</v>
      </c>
      <c r="B264" s="159">
        <v>635</v>
      </c>
      <c r="C264" s="159" t="s">
        <v>784</v>
      </c>
      <c r="D264" s="135" t="s">
        <v>35</v>
      </c>
      <c r="E264" s="160">
        <v>1520</v>
      </c>
      <c r="F264" s="144">
        <v>41699</v>
      </c>
      <c r="G264" s="145">
        <v>1520</v>
      </c>
      <c r="H264" s="167">
        <f t="shared" si="13"/>
        <v>0</v>
      </c>
      <c r="I264" s="139" t="s">
        <v>30</v>
      </c>
      <c r="J264" s="141"/>
    </row>
    <row r="265" spans="1:10" ht="15" x14ac:dyDescent="0.25">
      <c r="A265" s="158">
        <v>41687</v>
      </c>
      <c r="B265" s="159">
        <v>685</v>
      </c>
      <c r="C265" s="159" t="s">
        <v>784</v>
      </c>
      <c r="D265" s="135" t="s">
        <v>35</v>
      </c>
      <c r="E265" s="160">
        <v>2660</v>
      </c>
      <c r="F265" s="144">
        <v>41710</v>
      </c>
      <c r="G265" s="145">
        <v>2660</v>
      </c>
      <c r="H265" s="167">
        <f t="shared" si="13"/>
        <v>0</v>
      </c>
      <c r="I265" s="139" t="s">
        <v>23</v>
      </c>
      <c r="J265" s="141"/>
    </row>
    <row r="266" spans="1:10" ht="15" x14ac:dyDescent="0.25">
      <c r="A266" s="158">
        <v>41688</v>
      </c>
      <c r="B266" s="159">
        <v>781</v>
      </c>
      <c r="C266" s="159" t="s">
        <v>784</v>
      </c>
      <c r="D266" s="135" t="s">
        <v>35</v>
      </c>
      <c r="E266" s="160">
        <v>1140</v>
      </c>
      <c r="F266" s="144">
        <v>41710</v>
      </c>
      <c r="G266" s="145">
        <v>1140</v>
      </c>
      <c r="H266" s="167">
        <f t="shared" si="13"/>
        <v>0</v>
      </c>
      <c r="I266" s="160" t="s">
        <v>23</v>
      </c>
      <c r="J266" s="141"/>
    </row>
    <row r="267" spans="1:10" ht="15" x14ac:dyDescent="0.25">
      <c r="A267" s="158">
        <v>41689</v>
      </c>
      <c r="B267" s="159">
        <v>858</v>
      </c>
      <c r="C267" s="159" t="s">
        <v>784</v>
      </c>
      <c r="D267" s="135" t="s">
        <v>35</v>
      </c>
      <c r="E267" s="160">
        <v>1140</v>
      </c>
      <c r="F267" s="144">
        <v>41710</v>
      </c>
      <c r="G267" s="145">
        <v>1140</v>
      </c>
      <c r="H267" s="167">
        <f t="shared" si="13"/>
        <v>0</v>
      </c>
      <c r="I267" s="139" t="s">
        <v>4</v>
      </c>
    </row>
    <row r="268" spans="1:10" ht="15" x14ac:dyDescent="0.25">
      <c r="A268" s="158">
        <v>41690</v>
      </c>
      <c r="B268" s="159">
        <v>940</v>
      </c>
      <c r="C268" s="159" t="s">
        <v>784</v>
      </c>
      <c r="D268" s="135" t="s">
        <v>35</v>
      </c>
      <c r="E268" s="160">
        <v>2280</v>
      </c>
      <c r="F268" s="144">
        <v>41710</v>
      </c>
      <c r="G268" s="145">
        <v>2280</v>
      </c>
      <c r="H268" s="167">
        <f t="shared" si="13"/>
        <v>0</v>
      </c>
      <c r="I268" s="139" t="s">
        <v>4</v>
      </c>
      <c r="J268" s="141"/>
    </row>
    <row r="269" spans="1:10" ht="15" x14ac:dyDescent="0.25">
      <c r="A269" s="158">
        <v>41691</v>
      </c>
      <c r="B269" s="159">
        <v>19</v>
      </c>
      <c r="C269" s="159" t="s">
        <v>942</v>
      </c>
      <c r="D269" s="135" t="s">
        <v>35</v>
      </c>
      <c r="E269" s="160">
        <v>1520</v>
      </c>
      <c r="F269" s="144">
        <v>41710</v>
      </c>
      <c r="G269" s="145">
        <v>1520</v>
      </c>
      <c r="H269" s="167">
        <f t="shared" si="13"/>
        <v>0</v>
      </c>
      <c r="I269" s="139" t="s">
        <v>20</v>
      </c>
      <c r="J269" s="141"/>
    </row>
    <row r="270" spans="1:10" ht="15" x14ac:dyDescent="0.25">
      <c r="A270" s="158">
        <v>41692</v>
      </c>
      <c r="B270" s="159">
        <v>101</v>
      </c>
      <c r="C270" s="159" t="s">
        <v>942</v>
      </c>
      <c r="D270" s="135" t="s">
        <v>35</v>
      </c>
      <c r="E270" s="160">
        <v>1520</v>
      </c>
      <c r="F270" s="144">
        <v>41710</v>
      </c>
      <c r="G270" s="145">
        <v>1520</v>
      </c>
      <c r="H270" s="167">
        <f t="shared" si="13"/>
        <v>0</v>
      </c>
      <c r="I270" s="139" t="s">
        <v>23</v>
      </c>
      <c r="J270" s="141"/>
    </row>
    <row r="271" spans="1:10" x14ac:dyDescent="0.25">
      <c r="A271" s="158">
        <v>41693</v>
      </c>
      <c r="B271" s="159">
        <v>171</v>
      </c>
      <c r="C271" s="159" t="s">
        <v>942</v>
      </c>
      <c r="D271" s="135" t="s">
        <v>35</v>
      </c>
      <c r="E271" s="184">
        <v>1520</v>
      </c>
      <c r="F271" s="147" t="s">
        <v>973</v>
      </c>
      <c r="G271" s="145">
        <v>1520</v>
      </c>
      <c r="H271" s="167">
        <f t="shared" si="13"/>
        <v>0</v>
      </c>
      <c r="I271" s="139" t="s">
        <v>4</v>
      </c>
      <c r="J271" s="140" t="s">
        <v>974</v>
      </c>
    </row>
    <row r="272" spans="1:10" ht="15" x14ac:dyDescent="0.25">
      <c r="A272" s="158">
        <v>41694</v>
      </c>
      <c r="B272" s="159">
        <v>206</v>
      </c>
      <c r="C272" s="159" t="s">
        <v>942</v>
      </c>
      <c r="D272" s="135" t="s">
        <v>35</v>
      </c>
      <c r="E272" s="160">
        <v>760</v>
      </c>
      <c r="F272" s="144">
        <v>41715</v>
      </c>
      <c r="G272" s="145">
        <v>760</v>
      </c>
      <c r="H272" s="167">
        <f t="shared" si="13"/>
        <v>0</v>
      </c>
      <c r="I272" s="139" t="s">
        <v>23</v>
      </c>
      <c r="J272" s="141"/>
    </row>
    <row r="273" spans="1:10" x14ac:dyDescent="0.25">
      <c r="A273" s="158">
        <v>41695</v>
      </c>
      <c r="B273" s="159">
        <v>319</v>
      </c>
      <c r="C273" s="159" t="s">
        <v>942</v>
      </c>
      <c r="D273" s="135" t="s">
        <v>35</v>
      </c>
      <c r="E273" s="160">
        <v>1140</v>
      </c>
      <c r="F273" s="144">
        <v>41715</v>
      </c>
      <c r="G273" s="145">
        <v>1140</v>
      </c>
      <c r="H273" s="167">
        <f t="shared" si="13"/>
        <v>0</v>
      </c>
      <c r="I273" s="139" t="s">
        <v>4</v>
      </c>
    </row>
    <row r="274" spans="1:10" x14ac:dyDescent="0.25">
      <c r="A274" s="158">
        <v>41696</v>
      </c>
      <c r="B274" s="159">
        <v>376</v>
      </c>
      <c r="C274" s="159" t="s">
        <v>942</v>
      </c>
      <c r="D274" s="135" t="s">
        <v>35</v>
      </c>
      <c r="E274" s="160">
        <v>1140</v>
      </c>
      <c r="F274" s="144">
        <v>41715</v>
      </c>
      <c r="G274" s="145">
        <v>1140</v>
      </c>
      <c r="H274" s="167">
        <f t="shared" si="13"/>
        <v>0</v>
      </c>
      <c r="I274" s="139" t="s">
        <v>4</v>
      </c>
    </row>
    <row r="275" spans="1:10" ht="15" x14ac:dyDescent="0.25">
      <c r="A275" s="158">
        <v>41697</v>
      </c>
      <c r="B275" s="159">
        <v>431</v>
      </c>
      <c r="C275" s="159" t="s">
        <v>942</v>
      </c>
      <c r="D275" s="135" t="s">
        <v>35</v>
      </c>
      <c r="E275" s="160">
        <v>1900</v>
      </c>
      <c r="F275" s="144">
        <v>41715</v>
      </c>
      <c r="G275" s="145">
        <v>1900</v>
      </c>
      <c r="H275" s="167">
        <f t="shared" si="13"/>
        <v>0</v>
      </c>
      <c r="I275" s="139" t="s">
        <v>4</v>
      </c>
      <c r="J275" s="141"/>
    </row>
    <row r="276" spans="1:10" x14ac:dyDescent="0.25">
      <c r="A276" s="158">
        <v>41698</v>
      </c>
      <c r="B276" s="159">
        <v>537</v>
      </c>
      <c r="C276" s="159" t="s">
        <v>942</v>
      </c>
      <c r="D276" s="135" t="s">
        <v>35</v>
      </c>
      <c r="E276" s="160">
        <v>1900</v>
      </c>
      <c r="F276" s="144">
        <v>41715</v>
      </c>
      <c r="G276" s="145">
        <v>1900</v>
      </c>
      <c r="H276" s="167">
        <f t="shared" si="13"/>
        <v>0</v>
      </c>
      <c r="I276" s="139" t="s">
        <v>4</v>
      </c>
    </row>
    <row r="277" spans="1:10" x14ac:dyDescent="0.25">
      <c r="A277" s="133">
        <v>41671</v>
      </c>
      <c r="B277" s="134">
        <v>485</v>
      </c>
      <c r="C277" s="134" t="s">
        <v>563</v>
      </c>
      <c r="D277" s="135" t="s">
        <v>111</v>
      </c>
      <c r="E277" s="136">
        <v>1520</v>
      </c>
      <c r="F277" s="137">
        <v>41687</v>
      </c>
      <c r="G277" s="138">
        <v>1520</v>
      </c>
      <c r="H277" s="132">
        <f t="shared" si="13"/>
        <v>0</v>
      </c>
      <c r="I277" s="139" t="s">
        <v>38</v>
      </c>
    </row>
    <row r="278" spans="1:10" x14ac:dyDescent="0.25">
      <c r="A278" s="158">
        <v>41672</v>
      </c>
      <c r="B278" s="159">
        <v>582</v>
      </c>
      <c r="C278" s="159" t="s">
        <v>563</v>
      </c>
      <c r="D278" s="135" t="s">
        <v>111</v>
      </c>
      <c r="E278" s="136">
        <v>1520</v>
      </c>
      <c r="F278" s="137">
        <v>41687</v>
      </c>
      <c r="G278" s="138">
        <v>1520</v>
      </c>
      <c r="H278" s="132">
        <f t="shared" si="13"/>
        <v>0</v>
      </c>
      <c r="I278" s="139" t="s">
        <v>30</v>
      </c>
    </row>
    <row r="279" spans="1:10" x14ac:dyDescent="0.25">
      <c r="A279" s="158">
        <v>41678</v>
      </c>
      <c r="B279" s="159">
        <v>50</v>
      </c>
      <c r="C279" s="159" t="s">
        <v>784</v>
      </c>
      <c r="D279" s="135" t="s">
        <v>111</v>
      </c>
      <c r="E279" s="136">
        <v>1330</v>
      </c>
      <c r="F279" s="137">
        <v>41690</v>
      </c>
      <c r="G279" s="138">
        <v>1330</v>
      </c>
      <c r="H279" s="167">
        <f t="shared" si="13"/>
        <v>0</v>
      </c>
      <c r="I279" s="139" t="s">
        <v>38</v>
      </c>
      <c r="J279" s="141"/>
    </row>
    <row r="280" spans="1:10" x14ac:dyDescent="0.25">
      <c r="A280" s="158">
        <v>41679</v>
      </c>
      <c r="B280" s="159">
        <v>115</v>
      </c>
      <c r="C280" s="159" t="s">
        <v>784</v>
      </c>
      <c r="D280" s="135" t="s">
        <v>111</v>
      </c>
      <c r="E280" s="136">
        <v>1330</v>
      </c>
      <c r="F280" s="137">
        <v>41690</v>
      </c>
      <c r="G280" s="138">
        <v>1330</v>
      </c>
      <c r="H280" s="167">
        <f t="shared" si="13"/>
        <v>0</v>
      </c>
      <c r="I280" s="139" t="s">
        <v>30</v>
      </c>
    </row>
    <row r="281" spans="1:10" x14ac:dyDescent="0.25">
      <c r="A281" s="158">
        <v>41683</v>
      </c>
      <c r="B281" s="159">
        <v>416</v>
      </c>
      <c r="C281" s="159" t="s">
        <v>784</v>
      </c>
      <c r="D281" s="135" t="s">
        <v>111</v>
      </c>
      <c r="E281" s="136">
        <v>1900</v>
      </c>
      <c r="F281" s="144">
        <v>41699</v>
      </c>
      <c r="G281" s="145">
        <v>1900</v>
      </c>
      <c r="H281" s="167">
        <f t="shared" si="13"/>
        <v>0</v>
      </c>
      <c r="I281" s="139" t="s">
        <v>38</v>
      </c>
    </row>
    <row r="282" spans="1:10" x14ac:dyDescent="0.25">
      <c r="A282" s="158">
        <v>41684</v>
      </c>
      <c r="B282" s="159">
        <v>502</v>
      </c>
      <c r="C282" s="159" t="s">
        <v>784</v>
      </c>
      <c r="D282" s="135" t="s">
        <v>111</v>
      </c>
      <c r="E282" s="160">
        <v>1140</v>
      </c>
      <c r="F282" s="144">
        <v>41699</v>
      </c>
      <c r="G282" s="145">
        <v>1140</v>
      </c>
      <c r="H282" s="167">
        <f t="shared" si="13"/>
        <v>0</v>
      </c>
      <c r="I282" s="139"/>
    </row>
    <row r="283" spans="1:10" x14ac:dyDescent="0.25">
      <c r="A283" s="158">
        <v>41685</v>
      </c>
      <c r="B283" s="159">
        <v>552</v>
      </c>
      <c r="C283" s="159" t="s">
        <v>784</v>
      </c>
      <c r="D283" s="135" t="s">
        <v>111</v>
      </c>
      <c r="E283" s="160">
        <v>1520</v>
      </c>
      <c r="F283" s="144">
        <v>41699</v>
      </c>
      <c r="G283" s="145">
        <v>1520</v>
      </c>
      <c r="H283" s="167">
        <f t="shared" si="13"/>
        <v>0</v>
      </c>
      <c r="I283" s="139" t="s">
        <v>38</v>
      </c>
      <c r="J283" s="141"/>
    </row>
    <row r="284" spans="1:10" x14ac:dyDescent="0.25">
      <c r="A284" s="158">
        <v>41686</v>
      </c>
      <c r="B284" s="159">
        <v>632</v>
      </c>
      <c r="C284" s="159" t="s">
        <v>784</v>
      </c>
      <c r="D284" s="135" t="s">
        <v>111</v>
      </c>
      <c r="E284" s="160">
        <v>2660</v>
      </c>
      <c r="F284" s="144">
        <v>41699</v>
      </c>
      <c r="G284" s="145">
        <v>2660</v>
      </c>
      <c r="H284" s="167">
        <f t="shared" si="13"/>
        <v>0</v>
      </c>
      <c r="I284" s="139" t="s">
        <v>4</v>
      </c>
      <c r="J284" s="141"/>
    </row>
    <row r="285" spans="1:10" ht="15" x14ac:dyDescent="0.25">
      <c r="A285" s="158">
        <v>41692</v>
      </c>
      <c r="B285" s="159">
        <v>98</v>
      </c>
      <c r="C285" s="159" t="s">
        <v>942</v>
      </c>
      <c r="D285" s="135" t="s">
        <v>111</v>
      </c>
      <c r="E285" s="160">
        <v>2850</v>
      </c>
      <c r="F285" s="144">
        <v>41710</v>
      </c>
      <c r="G285" s="145">
        <v>2850</v>
      </c>
      <c r="H285" s="167">
        <f t="shared" ref="H285:H312" si="14">E285-G285</f>
        <v>0</v>
      </c>
      <c r="I285" s="160" t="s">
        <v>4</v>
      </c>
      <c r="J285" s="141"/>
    </row>
    <row r="286" spans="1:10" x14ac:dyDescent="0.25">
      <c r="A286" s="158">
        <v>41693</v>
      </c>
      <c r="B286" s="159">
        <v>169</v>
      </c>
      <c r="C286" s="159" t="s">
        <v>942</v>
      </c>
      <c r="D286" s="135" t="s">
        <v>111</v>
      </c>
      <c r="E286" s="160">
        <v>1520</v>
      </c>
      <c r="F286" s="144">
        <v>41710</v>
      </c>
      <c r="G286" s="145">
        <v>1520</v>
      </c>
      <c r="H286" s="167">
        <f t="shared" si="14"/>
        <v>0</v>
      </c>
      <c r="I286" s="139" t="s">
        <v>57</v>
      </c>
    </row>
    <row r="287" spans="1:10" ht="15" x14ac:dyDescent="0.25">
      <c r="A287" s="133">
        <v>41671</v>
      </c>
      <c r="B287" s="134">
        <v>486</v>
      </c>
      <c r="C287" s="134" t="s">
        <v>563</v>
      </c>
      <c r="D287" s="135" t="s">
        <v>36</v>
      </c>
      <c r="E287" s="136">
        <v>1900</v>
      </c>
      <c r="F287" s="137">
        <v>41687</v>
      </c>
      <c r="G287" s="138">
        <v>1900</v>
      </c>
      <c r="H287" s="132">
        <f t="shared" si="14"/>
        <v>0</v>
      </c>
      <c r="I287" s="139" t="s">
        <v>38</v>
      </c>
    </row>
    <row r="288" spans="1:10" ht="15" x14ac:dyDescent="0.25">
      <c r="A288" s="158">
        <v>41673</v>
      </c>
      <c r="B288" s="159">
        <v>645</v>
      </c>
      <c r="C288" s="159" t="s">
        <v>563</v>
      </c>
      <c r="D288" s="135" t="s">
        <v>36</v>
      </c>
      <c r="E288" s="136">
        <v>760</v>
      </c>
      <c r="F288" s="137">
        <v>41690</v>
      </c>
      <c r="G288" s="138">
        <v>760</v>
      </c>
      <c r="H288" s="132">
        <f t="shared" si="14"/>
        <v>0</v>
      </c>
      <c r="I288" s="139" t="s">
        <v>38</v>
      </c>
      <c r="J288" s="141"/>
    </row>
    <row r="289" spans="1:10" ht="15" x14ac:dyDescent="0.25">
      <c r="A289" s="158">
        <v>41674</v>
      </c>
      <c r="B289" s="159">
        <v>763</v>
      </c>
      <c r="C289" s="159" t="s">
        <v>563</v>
      </c>
      <c r="D289" s="135" t="s">
        <v>36</v>
      </c>
      <c r="E289" s="136">
        <v>1900</v>
      </c>
      <c r="F289" s="137">
        <v>41690</v>
      </c>
      <c r="G289" s="138">
        <v>1900</v>
      </c>
      <c r="H289" s="132">
        <f t="shared" si="14"/>
        <v>0</v>
      </c>
      <c r="I289" s="139" t="s">
        <v>38</v>
      </c>
      <c r="J289" s="141"/>
    </row>
    <row r="290" spans="1:10" ht="15" x14ac:dyDescent="0.25">
      <c r="A290" s="158">
        <v>41675</v>
      </c>
      <c r="B290" s="159">
        <v>817</v>
      </c>
      <c r="C290" s="159" t="s">
        <v>563</v>
      </c>
      <c r="D290" s="164" t="s">
        <v>36</v>
      </c>
      <c r="E290" s="165">
        <v>1140</v>
      </c>
      <c r="F290" s="170">
        <v>41690</v>
      </c>
      <c r="G290" s="165">
        <v>1140</v>
      </c>
      <c r="H290" s="167">
        <f t="shared" si="14"/>
        <v>0</v>
      </c>
      <c r="I290" s="168" t="s">
        <v>38</v>
      </c>
      <c r="J290" s="169"/>
    </row>
    <row r="291" spans="1:10" ht="15" x14ac:dyDescent="0.25">
      <c r="A291" s="158">
        <v>41676</v>
      </c>
      <c r="B291" s="159">
        <v>885</v>
      </c>
      <c r="C291" s="159" t="s">
        <v>563</v>
      </c>
      <c r="D291" s="135" t="s">
        <v>36</v>
      </c>
      <c r="E291" s="136">
        <v>1900</v>
      </c>
      <c r="F291" s="137">
        <v>41690</v>
      </c>
      <c r="G291" s="138">
        <v>1900</v>
      </c>
      <c r="H291" s="167">
        <f t="shared" si="14"/>
        <v>0</v>
      </c>
      <c r="I291" s="139" t="s">
        <v>38</v>
      </c>
    </row>
    <row r="292" spans="1:10" ht="15" x14ac:dyDescent="0.25">
      <c r="A292" s="158">
        <v>41677</v>
      </c>
      <c r="B292" s="159">
        <v>965</v>
      </c>
      <c r="C292" s="159" t="s">
        <v>563</v>
      </c>
      <c r="D292" s="135" t="s">
        <v>36</v>
      </c>
      <c r="E292" s="138">
        <v>1520</v>
      </c>
      <c r="F292" s="157">
        <v>41690</v>
      </c>
      <c r="G292" s="138">
        <v>1520</v>
      </c>
      <c r="H292" s="167">
        <f t="shared" si="14"/>
        <v>0</v>
      </c>
      <c r="I292" s="139" t="s">
        <v>38</v>
      </c>
      <c r="J292" s="140" t="s">
        <v>697</v>
      </c>
    </row>
    <row r="293" spans="1:10" ht="15" x14ac:dyDescent="0.25">
      <c r="A293" s="158">
        <v>41678</v>
      </c>
      <c r="B293" s="159">
        <v>53</v>
      </c>
      <c r="C293" s="159" t="s">
        <v>784</v>
      </c>
      <c r="D293" s="135" t="s">
        <v>36</v>
      </c>
      <c r="E293" s="136">
        <v>1520</v>
      </c>
      <c r="F293" s="137">
        <v>41690</v>
      </c>
      <c r="G293" s="138">
        <v>1520</v>
      </c>
      <c r="H293" s="167">
        <f t="shared" si="14"/>
        <v>0</v>
      </c>
      <c r="I293" s="139" t="s">
        <v>38</v>
      </c>
      <c r="J293" s="141"/>
    </row>
    <row r="294" spans="1:10" ht="15" x14ac:dyDescent="0.25">
      <c r="A294" s="158">
        <v>41679</v>
      </c>
      <c r="B294" s="159">
        <v>117</v>
      </c>
      <c r="C294" s="159" t="s">
        <v>784</v>
      </c>
      <c r="D294" s="135" t="s">
        <v>36</v>
      </c>
      <c r="E294" s="136">
        <v>2660</v>
      </c>
      <c r="F294" s="137">
        <v>41690</v>
      </c>
      <c r="G294" s="138">
        <v>2660</v>
      </c>
      <c r="H294" s="167">
        <f t="shared" si="14"/>
        <v>0</v>
      </c>
      <c r="I294" s="139" t="s">
        <v>4</v>
      </c>
    </row>
    <row r="295" spans="1:10" ht="15" x14ac:dyDescent="0.25">
      <c r="A295" s="158">
        <v>41680</v>
      </c>
      <c r="B295" s="159">
        <v>199</v>
      </c>
      <c r="C295" s="159" t="s">
        <v>784</v>
      </c>
      <c r="D295" s="135" t="s">
        <v>36</v>
      </c>
      <c r="E295" s="136">
        <v>1520</v>
      </c>
      <c r="F295" s="144">
        <v>41699</v>
      </c>
      <c r="G295" s="145">
        <v>1520</v>
      </c>
      <c r="H295" s="167">
        <f t="shared" si="14"/>
        <v>0</v>
      </c>
      <c r="I295" s="139" t="s">
        <v>818</v>
      </c>
    </row>
    <row r="296" spans="1:10" ht="15" x14ac:dyDescent="0.25">
      <c r="A296" s="158">
        <v>41681</v>
      </c>
      <c r="B296" s="159">
        <v>262</v>
      </c>
      <c r="C296" s="159" t="s">
        <v>784</v>
      </c>
      <c r="D296" s="135" t="s">
        <v>36</v>
      </c>
      <c r="E296" s="136">
        <v>1140</v>
      </c>
      <c r="F296" s="144">
        <v>41699</v>
      </c>
      <c r="G296" s="145">
        <v>1140</v>
      </c>
      <c r="H296" s="167">
        <f t="shared" si="14"/>
        <v>0</v>
      </c>
      <c r="I296" s="139" t="s">
        <v>23</v>
      </c>
    </row>
    <row r="297" spans="1:10" ht="15" x14ac:dyDescent="0.25">
      <c r="A297" s="158">
        <v>41682</v>
      </c>
      <c r="B297" s="159">
        <v>340</v>
      </c>
      <c r="C297" s="159" t="s">
        <v>784</v>
      </c>
      <c r="D297" s="135" t="s">
        <v>36</v>
      </c>
      <c r="E297" s="136">
        <v>1140</v>
      </c>
      <c r="F297" s="144">
        <v>41699</v>
      </c>
      <c r="G297" s="145">
        <v>1140</v>
      </c>
      <c r="H297" s="167">
        <f t="shared" si="14"/>
        <v>0</v>
      </c>
      <c r="I297" s="139" t="s">
        <v>23</v>
      </c>
      <c r="J297" s="141"/>
    </row>
    <row r="298" spans="1:10" ht="15" x14ac:dyDescent="0.25">
      <c r="A298" s="158">
        <v>41683</v>
      </c>
      <c r="B298" s="159">
        <v>410</v>
      </c>
      <c r="C298" s="159" t="s">
        <v>784</v>
      </c>
      <c r="D298" s="135" t="s">
        <v>36</v>
      </c>
      <c r="E298" s="136">
        <v>2280</v>
      </c>
      <c r="F298" s="144">
        <v>41699</v>
      </c>
      <c r="G298" s="145">
        <v>2280</v>
      </c>
      <c r="H298" s="167">
        <f t="shared" si="14"/>
        <v>0</v>
      </c>
      <c r="I298" s="139" t="s">
        <v>23</v>
      </c>
    </row>
    <row r="299" spans="1:10" ht="15" x14ac:dyDescent="0.25">
      <c r="A299" s="158">
        <v>41684</v>
      </c>
      <c r="B299" s="159">
        <v>503</v>
      </c>
      <c r="C299" s="159" t="s">
        <v>784</v>
      </c>
      <c r="D299" s="135" t="s">
        <v>36</v>
      </c>
      <c r="E299" s="160">
        <v>3040</v>
      </c>
      <c r="F299" s="144">
        <v>41699</v>
      </c>
      <c r="G299" s="145">
        <v>3040</v>
      </c>
      <c r="H299" s="167">
        <f t="shared" si="14"/>
        <v>0</v>
      </c>
      <c r="I299" s="139" t="s">
        <v>38</v>
      </c>
    </row>
    <row r="300" spans="1:10" ht="15" x14ac:dyDescent="0.25">
      <c r="A300" s="158">
        <v>41685</v>
      </c>
      <c r="B300" s="159">
        <v>553</v>
      </c>
      <c r="C300" s="159" t="s">
        <v>784</v>
      </c>
      <c r="D300" s="135" t="s">
        <v>36</v>
      </c>
      <c r="E300" s="160">
        <v>1140</v>
      </c>
      <c r="F300" s="144">
        <v>41699</v>
      </c>
      <c r="G300" s="145">
        <v>1140</v>
      </c>
      <c r="H300" s="167">
        <f t="shared" si="14"/>
        <v>0</v>
      </c>
      <c r="I300" s="139" t="s">
        <v>38</v>
      </c>
      <c r="J300" s="141"/>
    </row>
    <row r="301" spans="1:10" ht="15" x14ac:dyDescent="0.25">
      <c r="A301" s="158">
        <v>41686</v>
      </c>
      <c r="B301" s="159">
        <v>633</v>
      </c>
      <c r="C301" s="159" t="s">
        <v>784</v>
      </c>
      <c r="D301" s="135" t="s">
        <v>36</v>
      </c>
      <c r="E301" s="160">
        <v>1140</v>
      </c>
      <c r="F301" s="144">
        <v>41699</v>
      </c>
      <c r="G301" s="145">
        <v>1140</v>
      </c>
      <c r="H301" s="167">
        <f t="shared" si="14"/>
        <v>0</v>
      </c>
      <c r="I301" s="139" t="s">
        <v>30</v>
      </c>
      <c r="J301" s="141"/>
    </row>
    <row r="302" spans="1:10" ht="15" x14ac:dyDescent="0.25">
      <c r="A302" s="158">
        <v>41687</v>
      </c>
      <c r="B302" s="159">
        <v>684</v>
      </c>
      <c r="C302" s="159" t="s">
        <v>784</v>
      </c>
      <c r="D302" s="135" t="s">
        <v>36</v>
      </c>
      <c r="E302" s="160">
        <v>1140</v>
      </c>
      <c r="F302" s="144">
        <v>41710</v>
      </c>
      <c r="G302" s="145">
        <v>1140</v>
      </c>
      <c r="H302" s="167">
        <f t="shared" si="14"/>
        <v>0</v>
      </c>
      <c r="I302" s="139" t="s">
        <v>23</v>
      </c>
      <c r="J302" s="141"/>
    </row>
    <row r="303" spans="1:10" ht="15" x14ac:dyDescent="0.25">
      <c r="A303" s="158">
        <v>41688</v>
      </c>
      <c r="B303" s="159">
        <v>782</v>
      </c>
      <c r="C303" s="159" t="s">
        <v>784</v>
      </c>
      <c r="D303" s="135" t="s">
        <v>36</v>
      </c>
      <c r="E303" s="160">
        <v>1140</v>
      </c>
      <c r="F303" s="144">
        <v>41710</v>
      </c>
      <c r="G303" s="145">
        <v>1140</v>
      </c>
      <c r="H303" s="167">
        <f t="shared" si="14"/>
        <v>0</v>
      </c>
      <c r="I303" s="139" t="s">
        <v>23</v>
      </c>
      <c r="J303" s="141"/>
    </row>
    <row r="304" spans="1:10" ht="15" x14ac:dyDescent="0.25">
      <c r="A304" s="158">
        <v>41689</v>
      </c>
      <c r="B304" s="159">
        <v>855</v>
      </c>
      <c r="C304" s="159" t="s">
        <v>784</v>
      </c>
      <c r="D304" s="135" t="s">
        <v>36</v>
      </c>
      <c r="E304" s="160">
        <v>1520</v>
      </c>
      <c r="F304" s="144">
        <v>41710</v>
      </c>
      <c r="G304" s="145">
        <v>1520</v>
      </c>
      <c r="H304" s="167">
        <f t="shared" si="14"/>
        <v>0</v>
      </c>
      <c r="I304" s="139" t="s">
        <v>4</v>
      </c>
    </row>
    <row r="305" spans="1:10" ht="15" x14ac:dyDescent="0.25">
      <c r="A305" s="158">
        <v>41690</v>
      </c>
      <c r="B305" s="159">
        <v>981</v>
      </c>
      <c r="C305" s="159" t="s">
        <v>784</v>
      </c>
      <c r="D305" s="135" t="s">
        <v>36</v>
      </c>
      <c r="E305" s="160">
        <v>1520</v>
      </c>
      <c r="F305" s="144">
        <v>41710</v>
      </c>
      <c r="G305" s="145">
        <v>1520</v>
      </c>
      <c r="H305" s="167">
        <f t="shared" si="14"/>
        <v>0</v>
      </c>
      <c r="I305" s="139" t="s">
        <v>4</v>
      </c>
    </row>
    <row r="306" spans="1:10" ht="15" x14ac:dyDescent="0.25">
      <c r="A306" s="158">
        <v>41691</v>
      </c>
      <c r="B306" s="159">
        <v>20</v>
      </c>
      <c r="C306" s="159" t="s">
        <v>942</v>
      </c>
      <c r="D306" s="135" t="s">
        <v>36</v>
      </c>
      <c r="E306" s="160">
        <v>1520</v>
      </c>
      <c r="F306" s="144">
        <v>41710</v>
      </c>
      <c r="G306" s="145">
        <v>1520</v>
      </c>
      <c r="H306" s="167">
        <f t="shared" si="14"/>
        <v>0</v>
      </c>
      <c r="I306" s="139" t="s">
        <v>20</v>
      </c>
      <c r="J306" s="141"/>
    </row>
    <row r="307" spans="1:10" ht="15" x14ac:dyDescent="0.25">
      <c r="A307" s="158">
        <v>41692</v>
      </c>
      <c r="B307" s="159">
        <v>100</v>
      </c>
      <c r="C307" s="159" t="s">
        <v>942</v>
      </c>
      <c r="D307" s="135" t="s">
        <v>36</v>
      </c>
      <c r="E307" s="160">
        <v>1900</v>
      </c>
      <c r="F307" s="144">
        <v>41710</v>
      </c>
      <c r="G307" s="145">
        <v>1900</v>
      </c>
      <c r="H307" s="167">
        <f t="shared" si="14"/>
        <v>0</v>
      </c>
      <c r="I307" s="139" t="s">
        <v>23</v>
      </c>
      <c r="J307" s="141"/>
    </row>
    <row r="308" spans="1:10" x14ac:dyDescent="0.25">
      <c r="A308" s="158">
        <v>41693</v>
      </c>
      <c r="B308" s="159">
        <v>170</v>
      </c>
      <c r="C308" s="159" t="s">
        <v>942</v>
      </c>
      <c r="D308" s="135" t="s">
        <v>36</v>
      </c>
      <c r="E308" s="160">
        <v>1900</v>
      </c>
      <c r="F308" s="144">
        <v>41710</v>
      </c>
      <c r="G308" s="145">
        <v>1900</v>
      </c>
      <c r="H308" s="167">
        <f t="shared" si="14"/>
        <v>0</v>
      </c>
      <c r="I308" s="139" t="s">
        <v>4</v>
      </c>
    </row>
    <row r="309" spans="1:10" ht="15" x14ac:dyDescent="0.25">
      <c r="A309" s="158">
        <v>41694</v>
      </c>
      <c r="B309" s="159">
        <v>205</v>
      </c>
      <c r="C309" s="159" t="s">
        <v>942</v>
      </c>
      <c r="D309" s="135" t="s">
        <v>36</v>
      </c>
      <c r="E309" s="160">
        <v>1140</v>
      </c>
      <c r="F309" s="144">
        <v>41715</v>
      </c>
      <c r="G309" s="145">
        <v>1140</v>
      </c>
      <c r="H309" s="167">
        <f t="shared" si="14"/>
        <v>0</v>
      </c>
      <c r="I309" s="139" t="s">
        <v>23</v>
      </c>
      <c r="J309" s="141"/>
    </row>
    <row r="310" spans="1:10" x14ac:dyDescent="0.25">
      <c r="A310" s="158">
        <v>41695</v>
      </c>
      <c r="B310" s="159">
        <v>335</v>
      </c>
      <c r="C310" s="159" t="s">
        <v>942</v>
      </c>
      <c r="D310" s="135" t="s">
        <v>36</v>
      </c>
      <c r="E310" s="160">
        <v>760</v>
      </c>
      <c r="F310" s="144">
        <v>41715</v>
      </c>
      <c r="G310" s="145">
        <v>760</v>
      </c>
      <c r="H310" s="167">
        <f t="shared" si="14"/>
        <v>0</v>
      </c>
      <c r="I310" s="139" t="s">
        <v>4</v>
      </c>
    </row>
    <row r="311" spans="1:10" ht="15" x14ac:dyDescent="0.25">
      <c r="A311" s="158">
        <v>41697</v>
      </c>
      <c r="B311" s="159">
        <v>432</v>
      </c>
      <c r="C311" s="159" t="s">
        <v>942</v>
      </c>
      <c r="D311" s="135" t="s">
        <v>36</v>
      </c>
      <c r="E311" s="160">
        <v>1140</v>
      </c>
      <c r="F311" s="144">
        <v>41715</v>
      </c>
      <c r="G311" s="145">
        <v>1140</v>
      </c>
      <c r="H311" s="167">
        <f t="shared" si="14"/>
        <v>0</v>
      </c>
      <c r="I311" s="139" t="s">
        <v>4</v>
      </c>
      <c r="J311" s="141"/>
    </row>
    <row r="312" spans="1:10" x14ac:dyDescent="0.25">
      <c r="A312" s="158">
        <v>41698</v>
      </c>
      <c r="B312" s="159">
        <v>536</v>
      </c>
      <c r="C312" s="159" t="s">
        <v>942</v>
      </c>
      <c r="D312" s="135" t="s">
        <v>36</v>
      </c>
      <c r="E312" s="160">
        <v>3800</v>
      </c>
      <c r="F312" s="144">
        <v>41715</v>
      </c>
      <c r="G312" s="145">
        <v>3800</v>
      </c>
      <c r="H312" s="167">
        <f t="shared" si="14"/>
        <v>0</v>
      </c>
      <c r="I312" s="139" t="s">
        <v>4</v>
      </c>
    </row>
    <row r="313" spans="1:10" x14ac:dyDescent="0.25">
      <c r="A313" s="158"/>
      <c r="B313" s="159"/>
      <c r="C313" s="159"/>
      <c r="D313" s="135"/>
      <c r="E313" s="160"/>
      <c r="F313" s="379" t="s">
        <v>645</v>
      </c>
      <c r="G313" s="381">
        <f>SUM(G221:G312)</f>
        <v>233890</v>
      </c>
      <c r="H313" s="167"/>
      <c r="I313" s="139"/>
    </row>
    <row r="314" spans="1:10" x14ac:dyDescent="0.25">
      <c r="A314" s="158"/>
      <c r="B314" s="159"/>
      <c r="C314" s="159"/>
      <c r="D314" s="135"/>
      <c r="E314" s="160"/>
      <c r="F314" s="144"/>
      <c r="G314" s="145"/>
      <c r="H314" s="167"/>
      <c r="I314" s="139"/>
    </row>
    <row r="315" spans="1:10" x14ac:dyDescent="0.25">
      <c r="A315" s="158">
        <v>41692</v>
      </c>
      <c r="B315" s="159">
        <v>128</v>
      </c>
      <c r="C315" s="159" t="s">
        <v>942</v>
      </c>
      <c r="D315" s="135" t="s">
        <v>963</v>
      </c>
      <c r="E315" s="160">
        <v>3685.5</v>
      </c>
      <c r="F315" s="137">
        <v>41692</v>
      </c>
      <c r="G315" s="138">
        <v>3685.5</v>
      </c>
      <c r="H315" s="167">
        <f t="shared" ref="H315:H334" si="15">E315-G315</f>
        <v>0</v>
      </c>
      <c r="I315" s="139" t="s">
        <v>196</v>
      </c>
      <c r="J315" s="140" t="s">
        <v>964</v>
      </c>
    </row>
    <row r="316" spans="1:10" ht="15" x14ac:dyDescent="0.25">
      <c r="A316" s="133">
        <v>41671</v>
      </c>
      <c r="B316" s="134">
        <v>518</v>
      </c>
      <c r="C316" s="134" t="s">
        <v>563</v>
      </c>
      <c r="D316" s="135" t="s">
        <v>20</v>
      </c>
      <c r="E316" s="136">
        <v>4599</v>
      </c>
      <c r="F316" s="137">
        <v>41671</v>
      </c>
      <c r="G316" s="138">
        <v>4599</v>
      </c>
      <c r="H316" s="132">
        <f t="shared" si="15"/>
        <v>0</v>
      </c>
      <c r="I316" s="139" t="s">
        <v>14</v>
      </c>
    </row>
    <row r="317" spans="1:10" ht="15" x14ac:dyDescent="0.25">
      <c r="A317" s="158">
        <v>41672</v>
      </c>
      <c r="B317" s="159">
        <v>596</v>
      </c>
      <c r="C317" s="159" t="s">
        <v>563</v>
      </c>
      <c r="D317" s="135" t="s">
        <v>20</v>
      </c>
      <c r="E317" s="136">
        <v>3269.7</v>
      </c>
      <c r="F317" s="137">
        <v>41672</v>
      </c>
      <c r="G317" s="138">
        <v>3269.7</v>
      </c>
      <c r="H317" s="132">
        <f t="shared" si="15"/>
        <v>0</v>
      </c>
      <c r="I317" s="139" t="s">
        <v>14</v>
      </c>
    </row>
    <row r="318" spans="1:10" ht="15" x14ac:dyDescent="0.25">
      <c r="A318" s="158">
        <v>41672</v>
      </c>
      <c r="B318" s="159">
        <v>618</v>
      </c>
      <c r="C318" s="159" t="s">
        <v>563</v>
      </c>
      <c r="D318" s="135" t="s">
        <v>20</v>
      </c>
      <c r="E318" s="136">
        <v>49.5</v>
      </c>
      <c r="F318" s="137">
        <v>41672</v>
      </c>
      <c r="G318" s="138">
        <v>49.5</v>
      </c>
      <c r="H318" s="132">
        <f t="shared" si="15"/>
        <v>0</v>
      </c>
      <c r="I318" s="139"/>
    </row>
    <row r="319" spans="1:10" ht="15" x14ac:dyDescent="0.25">
      <c r="A319" s="158">
        <v>41673</v>
      </c>
      <c r="B319" s="159">
        <v>667</v>
      </c>
      <c r="C319" s="159" t="s">
        <v>563</v>
      </c>
      <c r="D319" s="135" t="s">
        <v>20</v>
      </c>
      <c r="E319" s="136">
        <v>6537</v>
      </c>
      <c r="F319" s="137">
        <v>41673</v>
      </c>
      <c r="G319" s="138">
        <v>6537</v>
      </c>
      <c r="H319" s="132">
        <f t="shared" si="15"/>
        <v>0</v>
      </c>
      <c r="I319" s="139" t="s">
        <v>20</v>
      </c>
      <c r="J319" s="141"/>
    </row>
    <row r="320" spans="1:10" ht="15" x14ac:dyDescent="0.25">
      <c r="A320" s="158">
        <v>41674</v>
      </c>
      <c r="B320" s="159">
        <v>768</v>
      </c>
      <c r="C320" s="159" t="s">
        <v>563</v>
      </c>
      <c r="D320" s="135" t="s">
        <v>20</v>
      </c>
      <c r="E320" s="136">
        <v>3333</v>
      </c>
      <c r="F320" s="137">
        <v>41674</v>
      </c>
      <c r="G320" s="138">
        <v>3333</v>
      </c>
      <c r="H320" s="132">
        <f t="shared" si="15"/>
        <v>0</v>
      </c>
      <c r="I320" s="139" t="s">
        <v>14</v>
      </c>
    </row>
    <row r="321" spans="1:10" x14ac:dyDescent="0.25">
      <c r="A321" s="158">
        <v>41676</v>
      </c>
      <c r="B321" s="159">
        <v>915</v>
      </c>
      <c r="C321" s="159" t="s">
        <v>563</v>
      </c>
      <c r="D321" s="135" t="s">
        <v>20</v>
      </c>
      <c r="E321" s="136">
        <v>22644</v>
      </c>
      <c r="F321" s="137">
        <v>41677</v>
      </c>
      <c r="G321" s="138">
        <v>22644</v>
      </c>
      <c r="H321" s="167">
        <f t="shared" si="15"/>
        <v>0</v>
      </c>
      <c r="I321" s="139" t="s">
        <v>20</v>
      </c>
      <c r="J321" s="141"/>
    </row>
    <row r="322" spans="1:10" x14ac:dyDescent="0.25">
      <c r="A322" s="158">
        <v>41677</v>
      </c>
      <c r="B322" s="159">
        <v>985</v>
      </c>
      <c r="C322" s="159" t="s">
        <v>563</v>
      </c>
      <c r="D322" s="135" t="s">
        <v>20</v>
      </c>
      <c r="E322" s="136">
        <v>3282.5</v>
      </c>
      <c r="F322" s="137">
        <v>41677</v>
      </c>
      <c r="G322" s="138">
        <v>3282.5</v>
      </c>
      <c r="H322" s="167">
        <f t="shared" si="15"/>
        <v>0</v>
      </c>
      <c r="I322" s="139" t="s">
        <v>4</v>
      </c>
    </row>
    <row r="323" spans="1:10" x14ac:dyDescent="0.25">
      <c r="A323" s="158">
        <v>41678</v>
      </c>
      <c r="B323" s="159">
        <v>78</v>
      </c>
      <c r="C323" s="159" t="s">
        <v>784</v>
      </c>
      <c r="D323" s="135" t="s">
        <v>20</v>
      </c>
      <c r="E323" s="136">
        <v>3449</v>
      </c>
      <c r="F323" s="137">
        <v>41678</v>
      </c>
      <c r="G323" s="138">
        <v>3449</v>
      </c>
      <c r="H323" s="167">
        <f t="shared" si="15"/>
        <v>0</v>
      </c>
      <c r="I323" s="139" t="s">
        <v>1</v>
      </c>
    </row>
    <row r="324" spans="1:10" x14ac:dyDescent="0.25">
      <c r="A324" s="158">
        <v>41679</v>
      </c>
      <c r="B324" s="159">
        <v>136</v>
      </c>
      <c r="C324" s="159" t="s">
        <v>784</v>
      </c>
      <c r="D324" s="135" t="s">
        <v>20</v>
      </c>
      <c r="E324" s="136">
        <v>3699</v>
      </c>
      <c r="F324" s="137">
        <v>41679</v>
      </c>
      <c r="G324" s="138">
        <v>3699</v>
      </c>
      <c r="H324" s="167">
        <f t="shared" si="15"/>
        <v>0</v>
      </c>
      <c r="I324" s="139" t="s">
        <v>14</v>
      </c>
      <c r="J324" s="140" t="s">
        <v>812</v>
      </c>
    </row>
    <row r="325" spans="1:10" x14ac:dyDescent="0.25">
      <c r="A325" s="158">
        <v>41679</v>
      </c>
      <c r="B325" s="159">
        <v>150</v>
      </c>
      <c r="C325" s="159" t="s">
        <v>784</v>
      </c>
      <c r="D325" s="135" t="s">
        <v>20</v>
      </c>
      <c r="E325" s="136">
        <v>14451</v>
      </c>
      <c r="F325" s="137">
        <v>41682</v>
      </c>
      <c r="G325" s="138">
        <v>14451</v>
      </c>
      <c r="H325" s="167">
        <f t="shared" si="15"/>
        <v>0</v>
      </c>
      <c r="I325" s="139" t="s">
        <v>20</v>
      </c>
      <c r="J325" s="141"/>
    </row>
    <row r="326" spans="1:10" x14ac:dyDescent="0.25">
      <c r="A326" s="158">
        <v>41681</v>
      </c>
      <c r="B326" s="159">
        <v>240</v>
      </c>
      <c r="C326" s="159" t="s">
        <v>784</v>
      </c>
      <c r="D326" s="135" t="s">
        <v>20</v>
      </c>
      <c r="E326" s="136">
        <v>2093</v>
      </c>
      <c r="F326" s="137">
        <v>41681</v>
      </c>
      <c r="G326" s="138">
        <v>2093</v>
      </c>
      <c r="H326" s="167">
        <f t="shared" si="15"/>
        <v>0</v>
      </c>
      <c r="I326" s="139"/>
      <c r="J326" s="141"/>
    </row>
    <row r="327" spans="1:10" x14ac:dyDescent="0.25">
      <c r="A327" s="158">
        <v>41684</v>
      </c>
      <c r="B327" s="159">
        <v>521</v>
      </c>
      <c r="C327" s="159" t="s">
        <v>784</v>
      </c>
      <c r="D327" s="135" t="s">
        <v>20</v>
      </c>
      <c r="E327" s="160">
        <v>3001</v>
      </c>
      <c r="F327" s="137">
        <v>41684</v>
      </c>
      <c r="G327" s="138">
        <v>3001</v>
      </c>
      <c r="H327" s="167">
        <f t="shared" si="15"/>
        <v>0</v>
      </c>
      <c r="I327" s="139" t="s">
        <v>20</v>
      </c>
      <c r="J327" s="141"/>
    </row>
    <row r="328" spans="1:10" x14ac:dyDescent="0.25">
      <c r="A328" s="158">
        <v>41685</v>
      </c>
      <c r="B328" s="159">
        <v>588</v>
      </c>
      <c r="C328" s="159" t="s">
        <v>784</v>
      </c>
      <c r="D328" s="135" t="s">
        <v>20</v>
      </c>
      <c r="E328" s="160">
        <v>4294</v>
      </c>
      <c r="F328" s="137">
        <v>41685</v>
      </c>
      <c r="G328" s="138">
        <v>4294</v>
      </c>
      <c r="H328" s="167">
        <f t="shared" si="15"/>
        <v>0</v>
      </c>
      <c r="I328" s="139" t="s">
        <v>14</v>
      </c>
    </row>
    <row r="329" spans="1:10" x14ac:dyDescent="0.25">
      <c r="A329" s="158">
        <v>41686</v>
      </c>
      <c r="B329" s="159">
        <v>652</v>
      </c>
      <c r="C329" s="159" t="s">
        <v>784</v>
      </c>
      <c r="D329" s="135" t="s">
        <v>20</v>
      </c>
      <c r="E329" s="160">
        <v>3608.5</v>
      </c>
      <c r="F329" s="137">
        <v>41686</v>
      </c>
      <c r="G329" s="138">
        <v>3608.5</v>
      </c>
      <c r="H329" s="167">
        <f t="shared" si="15"/>
        <v>0</v>
      </c>
      <c r="I329" s="139" t="s">
        <v>4</v>
      </c>
    </row>
    <row r="330" spans="1:10" x14ac:dyDescent="0.25">
      <c r="A330" s="158">
        <v>41687</v>
      </c>
      <c r="B330" s="159">
        <v>745</v>
      </c>
      <c r="C330" s="159" t="s">
        <v>784</v>
      </c>
      <c r="D330" s="135" t="s">
        <v>20</v>
      </c>
      <c r="E330" s="160">
        <v>13695</v>
      </c>
      <c r="F330" s="137">
        <v>41688</v>
      </c>
      <c r="G330" s="138">
        <v>13695</v>
      </c>
      <c r="H330" s="167">
        <f t="shared" si="15"/>
        <v>0</v>
      </c>
      <c r="I330" s="139" t="s">
        <v>20</v>
      </c>
      <c r="J330" s="141"/>
    </row>
    <row r="331" spans="1:10" x14ac:dyDescent="0.25">
      <c r="A331" s="158">
        <v>41689</v>
      </c>
      <c r="B331" s="159">
        <v>899</v>
      </c>
      <c r="C331" s="159" t="s">
        <v>784</v>
      </c>
      <c r="D331" s="135" t="s">
        <v>20</v>
      </c>
      <c r="E331" s="160">
        <v>22874.5</v>
      </c>
      <c r="F331" s="137">
        <v>41689</v>
      </c>
      <c r="G331" s="138">
        <v>22874.5</v>
      </c>
      <c r="H331" s="167">
        <f t="shared" si="15"/>
        <v>0</v>
      </c>
      <c r="I331" s="139" t="s">
        <v>20</v>
      </c>
    </row>
    <row r="332" spans="1:10" ht="15" x14ac:dyDescent="0.25">
      <c r="A332" s="158">
        <v>41694</v>
      </c>
      <c r="B332" s="159">
        <v>263</v>
      </c>
      <c r="C332" s="159" t="s">
        <v>942</v>
      </c>
      <c r="D332" s="135" t="s">
        <v>20</v>
      </c>
      <c r="E332" s="160">
        <v>14891</v>
      </c>
      <c r="F332" s="137">
        <v>41698</v>
      </c>
      <c r="G332" s="138">
        <v>14891</v>
      </c>
      <c r="H332" s="167">
        <f t="shared" si="15"/>
        <v>0</v>
      </c>
      <c r="I332" s="139" t="s">
        <v>20</v>
      </c>
      <c r="J332" s="141"/>
    </row>
    <row r="333" spans="1:10" ht="15" x14ac:dyDescent="0.25">
      <c r="A333" s="158">
        <v>41694</v>
      </c>
      <c r="B333" s="159">
        <v>267</v>
      </c>
      <c r="C333" s="159" t="s">
        <v>942</v>
      </c>
      <c r="D333" s="135" t="s">
        <v>20</v>
      </c>
      <c r="E333" s="160">
        <v>675</v>
      </c>
      <c r="F333" s="137">
        <v>41698</v>
      </c>
      <c r="G333" s="138">
        <v>675</v>
      </c>
      <c r="H333" s="167">
        <f t="shared" si="15"/>
        <v>0</v>
      </c>
      <c r="I333" s="139" t="s">
        <v>20</v>
      </c>
      <c r="J333" s="141"/>
    </row>
    <row r="334" spans="1:10" ht="15" x14ac:dyDescent="0.25">
      <c r="A334" s="158">
        <v>41698</v>
      </c>
      <c r="B334" s="159">
        <v>579</v>
      </c>
      <c r="C334" s="159" t="s">
        <v>942</v>
      </c>
      <c r="D334" s="135" t="s">
        <v>20</v>
      </c>
      <c r="E334" s="160">
        <v>24772.2</v>
      </c>
      <c r="F334" s="137">
        <v>41698</v>
      </c>
      <c r="G334" s="138">
        <v>24772.2</v>
      </c>
      <c r="H334" s="167">
        <f t="shared" si="15"/>
        <v>0</v>
      </c>
      <c r="I334" s="139" t="s">
        <v>20</v>
      </c>
      <c r="J334" s="141"/>
    </row>
    <row r="335" spans="1:10" x14ac:dyDescent="0.25">
      <c r="A335" s="158"/>
      <c r="B335" s="159"/>
      <c r="C335" s="159"/>
      <c r="D335" s="135"/>
      <c r="E335" s="160"/>
      <c r="F335" s="379" t="s">
        <v>645</v>
      </c>
      <c r="G335" s="380">
        <f>SUM(G315:G334)</f>
        <v>158903.40000000002</v>
      </c>
      <c r="H335" s="167"/>
      <c r="I335" s="139"/>
      <c r="J335" s="141"/>
    </row>
    <row r="336" spans="1:10" ht="15" x14ac:dyDescent="0.25">
      <c r="A336" s="158"/>
      <c r="B336" s="159"/>
      <c r="C336" s="159"/>
      <c r="D336" s="135"/>
      <c r="E336" s="160"/>
      <c r="F336" s="137"/>
      <c r="G336" s="138"/>
      <c r="H336" s="167"/>
      <c r="I336" s="139"/>
      <c r="J336" s="141"/>
    </row>
    <row r="337" spans="1:10" x14ac:dyDescent="0.25">
      <c r="A337" s="133">
        <v>41671</v>
      </c>
      <c r="B337" s="134">
        <v>458</v>
      </c>
      <c r="C337" s="134" t="s">
        <v>563</v>
      </c>
      <c r="D337" s="135" t="s">
        <v>62</v>
      </c>
      <c r="E337" s="136">
        <v>11750</v>
      </c>
      <c r="F337" s="137">
        <v>41675</v>
      </c>
      <c r="G337" s="138">
        <v>11750</v>
      </c>
      <c r="H337" s="132">
        <f t="shared" ref="H337:H354" si="16">E337-G337</f>
        <v>0</v>
      </c>
      <c r="I337" s="139"/>
    </row>
    <row r="338" spans="1:10" x14ac:dyDescent="0.25">
      <c r="A338" s="133">
        <v>41671</v>
      </c>
      <c r="B338" s="134">
        <v>505</v>
      </c>
      <c r="C338" s="134" t="s">
        <v>563</v>
      </c>
      <c r="D338" s="135" t="s">
        <v>62</v>
      </c>
      <c r="E338" s="136">
        <v>6611</v>
      </c>
      <c r="F338" s="137">
        <v>41675</v>
      </c>
      <c r="G338" s="138">
        <v>6611</v>
      </c>
      <c r="H338" s="132">
        <f t="shared" si="16"/>
        <v>0</v>
      </c>
      <c r="I338" s="139"/>
    </row>
    <row r="339" spans="1:10" ht="15" x14ac:dyDescent="0.25">
      <c r="A339" s="158">
        <v>41672</v>
      </c>
      <c r="B339" s="159">
        <v>589</v>
      </c>
      <c r="C339" s="159" t="s">
        <v>563</v>
      </c>
      <c r="D339" s="135" t="s">
        <v>62</v>
      </c>
      <c r="E339" s="136">
        <v>3910.5</v>
      </c>
      <c r="F339" s="137">
        <v>41672</v>
      </c>
      <c r="G339" s="138">
        <v>3910.5</v>
      </c>
      <c r="H339" s="132">
        <f t="shared" si="16"/>
        <v>0</v>
      </c>
      <c r="I339" s="139"/>
    </row>
    <row r="340" spans="1:10" ht="15" x14ac:dyDescent="0.25">
      <c r="A340" s="158">
        <v>41673</v>
      </c>
      <c r="B340" s="159">
        <v>660</v>
      </c>
      <c r="C340" s="159" t="s">
        <v>563</v>
      </c>
      <c r="D340" s="135" t="s">
        <v>62</v>
      </c>
      <c r="E340" s="136">
        <v>5931.5</v>
      </c>
      <c r="F340" s="137">
        <v>41673</v>
      </c>
      <c r="G340" s="138">
        <v>5931.5</v>
      </c>
      <c r="H340" s="132">
        <f t="shared" si="16"/>
        <v>0</v>
      </c>
      <c r="I340" s="139"/>
      <c r="J340" s="141"/>
    </row>
    <row r="341" spans="1:10" ht="15" x14ac:dyDescent="0.25">
      <c r="A341" s="158">
        <v>41674</v>
      </c>
      <c r="B341" s="159">
        <v>789</v>
      </c>
      <c r="C341" s="159" t="s">
        <v>563</v>
      </c>
      <c r="D341" s="135" t="s">
        <v>62</v>
      </c>
      <c r="E341" s="136">
        <v>9744</v>
      </c>
      <c r="F341" s="137">
        <v>41674</v>
      </c>
      <c r="G341" s="138">
        <v>9744</v>
      </c>
      <c r="H341" s="132">
        <f t="shared" si="16"/>
        <v>0</v>
      </c>
      <c r="I341" s="139"/>
    </row>
    <row r="342" spans="1:10" ht="15" x14ac:dyDescent="0.25">
      <c r="A342" s="158">
        <v>41675</v>
      </c>
      <c r="B342" s="159">
        <v>814</v>
      </c>
      <c r="C342" s="159" t="s">
        <v>563</v>
      </c>
      <c r="D342" s="164" t="s">
        <v>62</v>
      </c>
      <c r="E342" s="165">
        <v>3849</v>
      </c>
      <c r="F342" s="170">
        <v>41678</v>
      </c>
      <c r="G342" s="165">
        <v>3849</v>
      </c>
      <c r="H342" s="167">
        <f t="shared" si="16"/>
        <v>0</v>
      </c>
      <c r="I342" s="168"/>
      <c r="J342" s="169"/>
    </row>
    <row r="343" spans="1:10" ht="15" x14ac:dyDescent="0.25">
      <c r="A343" s="158">
        <v>41676</v>
      </c>
      <c r="B343" s="159">
        <v>858</v>
      </c>
      <c r="C343" s="159" t="s">
        <v>563</v>
      </c>
      <c r="D343" s="135" t="s">
        <v>62</v>
      </c>
      <c r="E343" s="136">
        <v>17434</v>
      </c>
      <c r="F343" s="137">
        <v>41698</v>
      </c>
      <c r="G343" s="138">
        <v>17434</v>
      </c>
      <c r="H343" s="167">
        <f t="shared" si="16"/>
        <v>0</v>
      </c>
      <c r="I343" s="139"/>
      <c r="J343" s="141"/>
    </row>
    <row r="344" spans="1:10" ht="15" x14ac:dyDescent="0.25">
      <c r="A344" s="158">
        <v>41676</v>
      </c>
      <c r="B344" s="159">
        <v>864</v>
      </c>
      <c r="C344" s="159" t="s">
        <v>563</v>
      </c>
      <c r="D344" s="135" t="s">
        <v>62</v>
      </c>
      <c r="E344" s="136">
        <v>4608</v>
      </c>
      <c r="F344" s="137">
        <v>41676</v>
      </c>
      <c r="G344" s="138">
        <v>4608</v>
      </c>
      <c r="H344" s="167">
        <f t="shared" si="16"/>
        <v>0</v>
      </c>
      <c r="I344" s="139"/>
      <c r="J344" s="141"/>
    </row>
    <row r="345" spans="1:10" ht="15" x14ac:dyDescent="0.25">
      <c r="A345" s="158">
        <v>41677</v>
      </c>
      <c r="B345" s="159">
        <v>967</v>
      </c>
      <c r="C345" s="159" t="s">
        <v>563</v>
      </c>
      <c r="D345" s="135" t="s">
        <v>62</v>
      </c>
      <c r="E345" s="136">
        <v>3254.5</v>
      </c>
      <c r="F345" s="137">
        <v>41678</v>
      </c>
      <c r="G345" s="138">
        <v>3254.5</v>
      </c>
      <c r="H345" s="167">
        <f t="shared" si="16"/>
        <v>0</v>
      </c>
      <c r="I345" s="139"/>
    </row>
    <row r="346" spans="1:10" ht="15" x14ac:dyDescent="0.25">
      <c r="A346" s="158">
        <v>41684</v>
      </c>
      <c r="B346" s="159">
        <v>483</v>
      </c>
      <c r="C346" s="159" t="s">
        <v>784</v>
      </c>
      <c r="D346" s="135" t="s">
        <v>62</v>
      </c>
      <c r="E346" s="160">
        <v>10449.5</v>
      </c>
      <c r="F346" s="137">
        <v>41684</v>
      </c>
      <c r="G346" s="138">
        <v>10449.5</v>
      </c>
      <c r="H346" s="167">
        <f t="shared" si="16"/>
        <v>0</v>
      </c>
      <c r="I346" s="139"/>
    </row>
    <row r="347" spans="1:10" ht="15" x14ac:dyDescent="0.25">
      <c r="A347" s="158">
        <v>41685</v>
      </c>
      <c r="B347" s="159">
        <v>581</v>
      </c>
      <c r="C347" s="159" t="s">
        <v>784</v>
      </c>
      <c r="D347" s="135" t="s">
        <v>62</v>
      </c>
      <c r="E347" s="160">
        <v>12274</v>
      </c>
      <c r="F347" s="144">
        <v>41699</v>
      </c>
      <c r="G347" s="145">
        <v>12274</v>
      </c>
      <c r="H347" s="167">
        <f t="shared" si="16"/>
        <v>0</v>
      </c>
      <c r="I347" s="139"/>
      <c r="J347" s="141"/>
    </row>
    <row r="348" spans="1:10" ht="15" x14ac:dyDescent="0.25">
      <c r="A348" s="158">
        <v>41689</v>
      </c>
      <c r="B348" s="159">
        <v>837</v>
      </c>
      <c r="C348" s="159" t="s">
        <v>784</v>
      </c>
      <c r="D348" s="135" t="s">
        <v>62</v>
      </c>
      <c r="E348" s="160">
        <v>4886.5</v>
      </c>
      <c r="F348" s="137">
        <v>41689</v>
      </c>
      <c r="G348" s="138">
        <v>4886.5</v>
      </c>
      <c r="H348" s="167">
        <f t="shared" si="16"/>
        <v>0</v>
      </c>
      <c r="I348" s="139"/>
    </row>
    <row r="349" spans="1:10" ht="15" x14ac:dyDescent="0.25">
      <c r="A349" s="158">
        <v>41690</v>
      </c>
      <c r="B349" s="159">
        <v>947</v>
      </c>
      <c r="C349" s="159" t="s">
        <v>784</v>
      </c>
      <c r="D349" s="135" t="s">
        <v>62</v>
      </c>
      <c r="E349" s="160">
        <v>9943</v>
      </c>
      <c r="F349" s="137">
        <v>41691</v>
      </c>
      <c r="G349" s="138">
        <v>9943</v>
      </c>
      <c r="H349" s="167">
        <f t="shared" si="16"/>
        <v>0</v>
      </c>
      <c r="I349" s="139"/>
      <c r="J349" s="141"/>
    </row>
    <row r="350" spans="1:10" ht="15" x14ac:dyDescent="0.25">
      <c r="A350" s="158">
        <v>41690</v>
      </c>
      <c r="B350" s="159">
        <v>977</v>
      </c>
      <c r="C350" s="159" t="s">
        <v>784</v>
      </c>
      <c r="D350" s="135" t="s">
        <v>62</v>
      </c>
      <c r="E350" s="160">
        <v>9523</v>
      </c>
      <c r="F350" s="137">
        <v>41690</v>
      </c>
      <c r="G350" s="138">
        <v>9523</v>
      </c>
      <c r="H350" s="167">
        <f t="shared" si="16"/>
        <v>0</v>
      </c>
      <c r="I350" s="139"/>
    </row>
    <row r="351" spans="1:10" ht="15" x14ac:dyDescent="0.25">
      <c r="A351" s="158">
        <v>41695</v>
      </c>
      <c r="B351" s="159">
        <v>353</v>
      </c>
      <c r="C351" s="159" t="s">
        <v>942</v>
      </c>
      <c r="D351" s="135" t="s">
        <v>62</v>
      </c>
      <c r="E351" s="160">
        <v>4800</v>
      </c>
      <c r="F351" s="137">
        <v>41695</v>
      </c>
      <c r="G351" s="138">
        <v>4800</v>
      </c>
      <c r="H351" s="167">
        <f t="shared" si="16"/>
        <v>0</v>
      </c>
      <c r="I351" s="139" t="s">
        <v>1</v>
      </c>
      <c r="J351" s="141"/>
    </row>
    <row r="352" spans="1:10" ht="15" x14ac:dyDescent="0.25">
      <c r="A352" s="158">
        <v>41697</v>
      </c>
      <c r="B352" s="159">
        <v>429</v>
      </c>
      <c r="C352" s="159" t="s">
        <v>942</v>
      </c>
      <c r="D352" s="135" t="s">
        <v>62</v>
      </c>
      <c r="E352" s="160">
        <v>4761</v>
      </c>
      <c r="F352" s="137">
        <v>41697</v>
      </c>
      <c r="G352" s="138">
        <v>4761</v>
      </c>
      <c r="H352" s="167">
        <f t="shared" si="16"/>
        <v>0</v>
      </c>
      <c r="I352" s="160"/>
      <c r="J352" s="141"/>
    </row>
    <row r="353" spans="1:10" x14ac:dyDescent="0.25">
      <c r="A353" s="158">
        <v>41698</v>
      </c>
      <c r="B353" s="159">
        <v>516</v>
      </c>
      <c r="C353" s="159" t="s">
        <v>942</v>
      </c>
      <c r="D353" s="135" t="s">
        <v>62</v>
      </c>
      <c r="E353" s="184">
        <v>14089</v>
      </c>
      <c r="F353" s="179">
        <v>41710</v>
      </c>
      <c r="G353" s="145">
        <v>14089</v>
      </c>
      <c r="H353" s="167">
        <f t="shared" si="16"/>
        <v>0</v>
      </c>
      <c r="I353" s="139"/>
      <c r="J353" s="140" t="s">
        <v>806</v>
      </c>
    </row>
    <row r="354" spans="1:10" ht="15" x14ac:dyDescent="0.25">
      <c r="A354" s="158">
        <v>41698</v>
      </c>
      <c r="B354" s="159">
        <v>560</v>
      </c>
      <c r="C354" s="159" t="s">
        <v>942</v>
      </c>
      <c r="D354" s="135" t="s">
        <v>62</v>
      </c>
      <c r="E354" s="160">
        <v>4645.2</v>
      </c>
      <c r="F354" s="144">
        <v>41701</v>
      </c>
      <c r="G354" s="145">
        <v>4645.2</v>
      </c>
      <c r="H354" s="167">
        <f t="shared" si="16"/>
        <v>0</v>
      </c>
      <c r="I354" s="139"/>
      <c r="J354" s="141"/>
    </row>
    <row r="355" spans="1:10" x14ac:dyDescent="0.25">
      <c r="A355" s="158"/>
      <c r="B355" s="159"/>
      <c r="C355" s="159"/>
      <c r="D355" s="135"/>
      <c r="E355" s="160"/>
      <c r="F355" s="379" t="s">
        <v>645</v>
      </c>
      <c r="G355" s="381">
        <f>SUM(G337:G354)</f>
        <v>142463.70000000001</v>
      </c>
      <c r="H355" s="167"/>
      <c r="I355" s="139"/>
      <c r="J355" s="141"/>
    </row>
    <row r="356" spans="1:10" ht="15" x14ac:dyDescent="0.25">
      <c r="A356" s="158"/>
      <c r="B356" s="159"/>
      <c r="C356" s="159"/>
      <c r="D356" s="135"/>
      <c r="E356" s="160"/>
      <c r="F356" s="144"/>
      <c r="G356" s="145"/>
      <c r="H356" s="167"/>
      <c r="I356" s="139"/>
      <c r="J356" s="141"/>
    </row>
    <row r="357" spans="1:10" x14ac:dyDescent="0.25">
      <c r="A357" s="158">
        <v>41672</v>
      </c>
      <c r="B357" s="159">
        <v>617</v>
      </c>
      <c r="C357" s="159" t="s">
        <v>563</v>
      </c>
      <c r="D357" s="135" t="s">
        <v>463</v>
      </c>
      <c r="E357" s="136">
        <v>382.5</v>
      </c>
      <c r="F357" s="137">
        <v>41673</v>
      </c>
      <c r="G357" s="138">
        <v>382.5</v>
      </c>
      <c r="H357" s="132">
        <f>E357-G357</f>
        <v>0</v>
      </c>
      <c r="I357" s="139" t="s">
        <v>1</v>
      </c>
    </row>
    <row r="358" spans="1:10" x14ac:dyDescent="0.25">
      <c r="A358" s="158">
        <v>41684</v>
      </c>
      <c r="B358" s="159">
        <v>452</v>
      </c>
      <c r="C358" s="159" t="s">
        <v>784</v>
      </c>
      <c r="D358" s="135" t="s">
        <v>463</v>
      </c>
      <c r="E358" s="160">
        <v>86</v>
      </c>
      <c r="F358" s="137">
        <v>41684</v>
      </c>
      <c r="G358" s="138">
        <v>86</v>
      </c>
      <c r="H358" s="167">
        <f>E358-G358</f>
        <v>0</v>
      </c>
      <c r="I358" s="139"/>
    </row>
    <row r="359" spans="1:10" x14ac:dyDescent="0.25">
      <c r="A359" s="158"/>
      <c r="B359" s="159"/>
      <c r="C359" s="159"/>
      <c r="D359" s="135"/>
      <c r="E359" s="160"/>
      <c r="F359" s="137"/>
      <c r="G359" s="138"/>
      <c r="H359" s="167"/>
      <c r="I359" s="139"/>
    </row>
    <row r="360" spans="1:10" ht="15" x14ac:dyDescent="0.25">
      <c r="A360" s="158">
        <v>41697</v>
      </c>
      <c r="B360" s="159">
        <v>451</v>
      </c>
      <c r="C360" s="159" t="s">
        <v>942</v>
      </c>
      <c r="D360" s="135" t="s">
        <v>339</v>
      </c>
      <c r="E360" s="160">
        <v>1091</v>
      </c>
      <c r="F360" s="137">
        <v>41697</v>
      </c>
      <c r="G360" s="138">
        <v>1091</v>
      </c>
      <c r="H360" s="167">
        <f t="shared" ref="H360:H365" si="17">E360-G360</f>
        <v>0</v>
      </c>
      <c r="I360" s="139" t="s">
        <v>4</v>
      </c>
      <c r="J360" s="141"/>
    </row>
    <row r="361" spans="1:10" ht="15" x14ac:dyDescent="0.25">
      <c r="A361" s="158">
        <v>41697</v>
      </c>
      <c r="B361" s="159">
        <v>458</v>
      </c>
      <c r="C361" s="159" t="s">
        <v>942</v>
      </c>
      <c r="D361" s="135" t="s">
        <v>339</v>
      </c>
      <c r="E361" s="160">
        <v>871</v>
      </c>
      <c r="F361" s="137">
        <v>41697</v>
      </c>
      <c r="G361" s="138">
        <v>871</v>
      </c>
      <c r="H361" s="167">
        <f t="shared" si="17"/>
        <v>0</v>
      </c>
      <c r="I361" s="139" t="s">
        <v>4</v>
      </c>
      <c r="J361" s="141"/>
    </row>
    <row r="362" spans="1:10" ht="15" x14ac:dyDescent="0.25">
      <c r="A362" s="158">
        <v>41698</v>
      </c>
      <c r="B362" s="159">
        <v>584</v>
      </c>
      <c r="C362" s="159" t="s">
        <v>942</v>
      </c>
      <c r="D362" s="135" t="s">
        <v>339</v>
      </c>
      <c r="E362" s="160">
        <v>28581.5</v>
      </c>
      <c r="F362" s="137">
        <v>41698</v>
      </c>
      <c r="G362" s="138">
        <v>28581.5</v>
      </c>
      <c r="H362" s="167">
        <f t="shared" si="17"/>
        <v>0</v>
      </c>
      <c r="I362" s="139" t="s">
        <v>23</v>
      </c>
      <c r="J362" s="141"/>
    </row>
    <row r="363" spans="1:10" x14ac:dyDescent="0.25">
      <c r="A363" s="374">
        <v>41671</v>
      </c>
      <c r="B363" s="376">
        <v>448</v>
      </c>
      <c r="C363" s="377" t="s">
        <v>563</v>
      </c>
      <c r="D363" s="129" t="s">
        <v>492</v>
      </c>
      <c r="E363" s="130">
        <v>29156</v>
      </c>
      <c r="F363" s="131">
        <v>41671</v>
      </c>
      <c r="G363" s="383">
        <v>29156</v>
      </c>
      <c r="H363" s="132">
        <f t="shared" si="17"/>
        <v>0</v>
      </c>
      <c r="I363" s="118"/>
      <c r="J363" s="118"/>
    </row>
    <row r="364" spans="1:10" x14ac:dyDescent="0.25">
      <c r="A364" s="158">
        <v>41691</v>
      </c>
      <c r="B364" s="159">
        <v>54</v>
      </c>
      <c r="C364" s="159" t="s">
        <v>942</v>
      </c>
      <c r="D364" s="135" t="s">
        <v>492</v>
      </c>
      <c r="E364" s="160">
        <v>23062</v>
      </c>
      <c r="F364" s="137">
        <v>41691</v>
      </c>
      <c r="G364" s="138">
        <v>23062</v>
      </c>
      <c r="H364" s="167">
        <f t="shared" si="17"/>
        <v>0</v>
      </c>
      <c r="I364" s="139" t="s">
        <v>196</v>
      </c>
    </row>
    <row r="365" spans="1:10" x14ac:dyDescent="0.25">
      <c r="A365" s="158">
        <v>41691</v>
      </c>
      <c r="B365" s="159">
        <v>59</v>
      </c>
      <c r="C365" s="159" t="s">
        <v>942</v>
      </c>
      <c r="D365" s="135" t="s">
        <v>492</v>
      </c>
      <c r="E365" s="184">
        <v>2008</v>
      </c>
      <c r="F365" s="154" t="s">
        <v>949</v>
      </c>
      <c r="G365" s="138">
        <v>2008</v>
      </c>
      <c r="H365" s="167">
        <f t="shared" si="17"/>
        <v>0</v>
      </c>
      <c r="I365" s="139" t="s">
        <v>196</v>
      </c>
      <c r="J365" s="140" t="s">
        <v>950</v>
      </c>
    </row>
    <row r="366" spans="1:10" x14ac:dyDescent="0.25">
      <c r="A366" s="158"/>
      <c r="B366" s="159"/>
      <c r="C366" s="159"/>
      <c r="D366" s="135"/>
      <c r="E366" s="184"/>
      <c r="F366" s="379" t="s">
        <v>645</v>
      </c>
      <c r="G366" s="380">
        <f>SUM(G360:G365)</f>
        <v>84769.5</v>
      </c>
      <c r="H366" s="167"/>
      <c r="I366" s="139"/>
    </row>
    <row r="367" spans="1:10" x14ac:dyDescent="0.25">
      <c r="A367" s="158"/>
      <c r="B367" s="159"/>
      <c r="C367" s="159"/>
      <c r="D367" s="135"/>
      <c r="E367" s="184"/>
      <c r="F367" s="146"/>
      <c r="G367" s="138"/>
      <c r="H367" s="167"/>
      <c r="I367" s="139"/>
    </row>
    <row r="368" spans="1:10" ht="15" x14ac:dyDescent="0.25">
      <c r="A368" s="158">
        <v>41673</v>
      </c>
      <c r="B368" s="159">
        <v>648</v>
      </c>
      <c r="C368" s="159" t="s">
        <v>563</v>
      </c>
      <c r="D368" s="135" t="s">
        <v>49</v>
      </c>
      <c r="E368" s="136">
        <v>1000</v>
      </c>
      <c r="F368" s="137">
        <v>41673</v>
      </c>
      <c r="G368" s="138">
        <v>1000</v>
      </c>
      <c r="H368" s="132">
        <f t="shared" ref="H368:H390" si="18">E368-G368</f>
        <v>0</v>
      </c>
      <c r="I368" s="139" t="s">
        <v>23</v>
      </c>
      <c r="J368" s="141"/>
    </row>
    <row r="369" spans="1:10" ht="15" x14ac:dyDescent="0.25">
      <c r="A369" s="158">
        <v>41674</v>
      </c>
      <c r="B369" s="159">
        <v>752</v>
      </c>
      <c r="C369" s="159" t="s">
        <v>563</v>
      </c>
      <c r="D369" s="135" t="s">
        <v>49</v>
      </c>
      <c r="E369" s="136">
        <v>1000</v>
      </c>
      <c r="F369" s="137">
        <v>41674</v>
      </c>
      <c r="G369" s="138">
        <v>1000</v>
      </c>
      <c r="H369" s="132">
        <f t="shared" si="18"/>
        <v>0</v>
      </c>
      <c r="I369" s="139" t="s">
        <v>38</v>
      </c>
      <c r="J369" s="141"/>
    </row>
    <row r="370" spans="1:10" x14ac:dyDescent="0.25">
      <c r="A370" s="158">
        <v>41675</v>
      </c>
      <c r="B370" s="159">
        <v>818</v>
      </c>
      <c r="C370" s="159" t="s">
        <v>563</v>
      </c>
      <c r="D370" s="164" t="s">
        <v>49</v>
      </c>
      <c r="E370" s="165">
        <v>1200</v>
      </c>
      <c r="F370" s="170">
        <v>41676</v>
      </c>
      <c r="G370" s="165">
        <v>1200</v>
      </c>
      <c r="H370" s="167">
        <f t="shared" si="18"/>
        <v>0</v>
      </c>
      <c r="I370" s="168" t="s">
        <v>38</v>
      </c>
      <c r="J370" s="169"/>
    </row>
    <row r="371" spans="1:10" x14ac:dyDescent="0.25">
      <c r="A371" s="158">
        <v>41676</v>
      </c>
      <c r="B371" s="159">
        <v>882</v>
      </c>
      <c r="C371" s="159" t="s">
        <v>563</v>
      </c>
      <c r="D371" s="135" t="s">
        <v>49</v>
      </c>
      <c r="E371" s="136">
        <v>800</v>
      </c>
      <c r="F371" s="137">
        <v>41678</v>
      </c>
      <c r="G371" s="138">
        <v>800</v>
      </c>
      <c r="H371" s="167">
        <f t="shared" si="18"/>
        <v>0</v>
      </c>
      <c r="I371" s="139" t="s">
        <v>38</v>
      </c>
    </row>
    <row r="372" spans="1:10" ht="15" x14ac:dyDescent="0.25">
      <c r="A372" s="158">
        <v>41677</v>
      </c>
      <c r="B372" s="159">
        <v>994</v>
      </c>
      <c r="C372" s="159" t="s">
        <v>563</v>
      </c>
      <c r="D372" s="135" t="s">
        <v>49</v>
      </c>
      <c r="E372" s="136">
        <v>400</v>
      </c>
      <c r="F372" s="137">
        <v>41678</v>
      </c>
      <c r="G372" s="138">
        <v>400</v>
      </c>
      <c r="H372" s="167">
        <f t="shared" si="18"/>
        <v>0</v>
      </c>
      <c r="I372" s="139" t="s">
        <v>38</v>
      </c>
      <c r="J372" s="141"/>
    </row>
    <row r="373" spans="1:10" ht="15" x14ac:dyDescent="0.25">
      <c r="A373" s="158">
        <v>41678</v>
      </c>
      <c r="B373" s="159">
        <v>46</v>
      </c>
      <c r="C373" s="159" t="s">
        <v>784</v>
      </c>
      <c r="D373" s="135" t="s">
        <v>49</v>
      </c>
      <c r="E373" s="136">
        <v>920</v>
      </c>
      <c r="F373" s="137">
        <v>41678</v>
      </c>
      <c r="G373" s="138">
        <v>920</v>
      </c>
      <c r="H373" s="167">
        <f t="shared" si="18"/>
        <v>0</v>
      </c>
      <c r="I373" s="139" t="s">
        <v>38</v>
      </c>
      <c r="J373" s="141"/>
    </row>
    <row r="374" spans="1:10" x14ac:dyDescent="0.25">
      <c r="A374" s="158">
        <v>41681</v>
      </c>
      <c r="B374" s="159">
        <v>273</v>
      </c>
      <c r="C374" s="159" t="s">
        <v>784</v>
      </c>
      <c r="D374" s="135" t="s">
        <v>49</v>
      </c>
      <c r="E374" s="136">
        <v>1200</v>
      </c>
      <c r="F374" s="137">
        <v>41681</v>
      </c>
      <c r="G374" s="138">
        <v>1200</v>
      </c>
      <c r="H374" s="167">
        <f t="shared" si="18"/>
        <v>0</v>
      </c>
      <c r="I374" s="139" t="s">
        <v>23</v>
      </c>
    </row>
    <row r="375" spans="1:10" ht="15" x14ac:dyDescent="0.25">
      <c r="A375" s="158">
        <v>41682</v>
      </c>
      <c r="B375" s="159">
        <v>343</v>
      </c>
      <c r="C375" s="159" t="s">
        <v>784</v>
      </c>
      <c r="D375" s="135" t="s">
        <v>49</v>
      </c>
      <c r="E375" s="136">
        <v>880</v>
      </c>
      <c r="F375" s="137">
        <v>41682</v>
      </c>
      <c r="G375" s="138">
        <v>880</v>
      </c>
      <c r="H375" s="167">
        <f t="shared" si="18"/>
        <v>0</v>
      </c>
      <c r="I375" s="139" t="s">
        <v>23</v>
      </c>
      <c r="J375" s="141"/>
    </row>
    <row r="376" spans="1:10" x14ac:dyDescent="0.25">
      <c r="A376" s="158">
        <v>41683</v>
      </c>
      <c r="B376" s="159">
        <v>419</v>
      </c>
      <c r="C376" s="159" t="s">
        <v>784</v>
      </c>
      <c r="D376" s="135" t="s">
        <v>49</v>
      </c>
      <c r="E376" s="136">
        <v>800</v>
      </c>
      <c r="F376" s="137">
        <v>41683</v>
      </c>
      <c r="G376" s="138">
        <v>800</v>
      </c>
      <c r="H376" s="167">
        <f t="shared" si="18"/>
        <v>0</v>
      </c>
      <c r="I376" s="139" t="s">
        <v>23</v>
      </c>
      <c r="J376" s="140" t="s">
        <v>847</v>
      </c>
    </row>
    <row r="377" spans="1:10" x14ac:dyDescent="0.25">
      <c r="A377" s="158">
        <v>41684</v>
      </c>
      <c r="B377" s="159">
        <v>509</v>
      </c>
      <c r="C377" s="159" t="s">
        <v>784</v>
      </c>
      <c r="D377" s="135" t="s">
        <v>49</v>
      </c>
      <c r="E377" s="160">
        <v>2200</v>
      </c>
      <c r="F377" s="137">
        <v>41685</v>
      </c>
      <c r="G377" s="138">
        <v>2200</v>
      </c>
      <c r="H377" s="167">
        <f t="shared" si="18"/>
        <v>0</v>
      </c>
      <c r="I377" s="139" t="s">
        <v>38</v>
      </c>
    </row>
    <row r="378" spans="1:10" ht="15" x14ac:dyDescent="0.25">
      <c r="A378" s="158">
        <v>41685</v>
      </c>
      <c r="B378" s="159">
        <v>545</v>
      </c>
      <c r="C378" s="159" t="s">
        <v>784</v>
      </c>
      <c r="D378" s="135" t="s">
        <v>49</v>
      </c>
      <c r="E378" s="160">
        <v>1200</v>
      </c>
      <c r="F378" s="137">
        <v>41685</v>
      </c>
      <c r="G378" s="138">
        <v>1200</v>
      </c>
      <c r="H378" s="167">
        <f t="shared" si="18"/>
        <v>0</v>
      </c>
      <c r="I378" s="139" t="s">
        <v>20</v>
      </c>
      <c r="J378" s="141"/>
    </row>
    <row r="379" spans="1:10" x14ac:dyDescent="0.25">
      <c r="A379" s="158">
        <v>41687</v>
      </c>
      <c r="B379" s="159">
        <v>695</v>
      </c>
      <c r="C379" s="159" t="s">
        <v>784</v>
      </c>
      <c r="D379" s="135" t="s">
        <v>49</v>
      </c>
      <c r="E379" s="160">
        <v>1200</v>
      </c>
      <c r="F379" s="137">
        <v>41687</v>
      </c>
      <c r="G379" s="138">
        <v>1200</v>
      </c>
      <c r="H379" s="167">
        <f t="shared" si="18"/>
        <v>0</v>
      </c>
      <c r="I379" s="139" t="s">
        <v>23</v>
      </c>
    </row>
    <row r="380" spans="1:10" ht="15" x14ac:dyDescent="0.25">
      <c r="A380" s="158">
        <v>41688</v>
      </c>
      <c r="B380" s="159">
        <v>799</v>
      </c>
      <c r="C380" s="159" t="s">
        <v>784</v>
      </c>
      <c r="D380" s="135" t="s">
        <v>49</v>
      </c>
      <c r="E380" s="160">
        <v>800</v>
      </c>
      <c r="F380" s="137">
        <v>41688</v>
      </c>
      <c r="G380" s="138">
        <v>800</v>
      </c>
      <c r="H380" s="167">
        <f t="shared" si="18"/>
        <v>0</v>
      </c>
      <c r="I380" s="139" t="s">
        <v>23</v>
      </c>
      <c r="J380" s="141"/>
    </row>
    <row r="381" spans="1:10" x14ac:dyDescent="0.25">
      <c r="A381" s="158">
        <v>41689</v>
      </c>
      <c r="B381" s="159">
        <v>859</v>
      </c>
      <c r="C381" s="159" t="s">
        <v>784</v>
      </c>
      <c r="D381" s="135" t="s">
        <v>49</v>
      </c>
      <c r="E381" s="160">
        <v>1000</v>
      </c>
      <c r="F381" s="137">
        <v>41690</v>
      </c>
      <c r="G381" s="138">
        <v>1000</v>
      </c>
      <c r="H381" s="167">
        <f t="shared" si="18"/>
        <v>0</v>
      </c>
      <c r="I381" s="139" t="s">
        <v>4</v>
      </c>
    </row>
    <row r="382" spans="1:10" ht="15" x14ac:dyDescent="0.25">
      <c r="A382" s="158">
        <v>41690</v>
      </c>
      <c r="B382" s="159">
        <v>937</v>
      </c>
      <c r="C382" s="159" t="s">
        <v>784</v>
      </c>
      <c r="D382" s="135" t="s">
        <v>49</v>
      </c>
      <c r="E382" s="160">
        <v>1000</v>
      </c>
      <c r="F382" s="137">
        <v>41690</v>
      </c>
      <c r="G382" s="138">
        <v>1000</v>
      </c>
      <c r="H382" s="167">
        <f t="shared" si="18"/>
        <v>0</v>
      </c>
      <c r="I382" s="139" t="s">
        <v>4</v>
      </c>
      <c r="J382" s="141"/>
    </row>
    <row r="383" spans="1:10" ht="15" x14ac:dyDescent="0.25">
      <c r="A383" s="158">
        <v>41691</v>
      </c>
      <c r="B383" s="159">
        <v>30</v>
      </c>
      <c r="C383" s="159" t="s">
        <v>942</v>
      </c>
      <c r="D383" s="135" t="s">
        <v>49</v>
      </c>
      <c r="E383" s="160">
        <v>1000</v>
      </c>
      <c r="F383" s="137">
        <v>41691</v>
      </c>
      <c r="G383" s="138">
        <v>1000</v>
      </c>
      <c r="H383" s="167">
        <f t="shared" si="18"/>
        <v>0</v>
      </c>
      <c r="I383" s="139" t="s">
        <v>20</v>
      </c>
      <c r="J383" s="141"/>
    </row>
    <row r="384" spans="1:10" ht="15" x14ac:dyDescent="0.25">
      <c r="A384" s="158">
        <v>41692</v>
      </c>
      <c r="B384" s="159">
        <v>114</v>
      </c>
      <c r="C384" s="159" t="s">
        <v>942</v>
      </c>
      <c r="D384" s="135" t="s">
        <v>49</v>
      </c>
      <c r="E384" s="160">
        <v>1200</v>
      </c>
      <c r="F384" s="137">
        <v>41692</v>
      </c>
      <c r="G384" s="138">
        <v>1200</v>
      </c>
      <c r="H384" s="167">
        <f t="shared" si="18"/>
        <v>0</v>
      </c>
      <c r="I384" s="139" t="s">
        <v>23</v>
      </c>
      <c r="J384" s="141"/>
    </row>
    <row r="385" spans="1:10" ht="15" x14ac:dyDescent="0.25">
      <c r="A385" s="158">
        <v>41694</v>
      </c>
      <c r="B385" s="159">
        <v>207</v>
      </c>
      <c r="C385" s="159" t="s">
        <v>942</v>
      </c>
      <c r="D385" s="135" t="s">
        <v>49</v>
      </c>
      <c r="E385" s="160">
        <v>1200</v>
      </c>
      <c r="F385" s="137">
        <v>41694</v>
      </c>
      <c r="G385" s="138">
        <v>1200</v>
      </c>
      <c r="H385" s="167">
        <f t="shared" si="18"/>
        <v>0</v>
      </c>
      <c r="I385" s="139" t="s">
        <v>23</v>
      </c>
      <c r="J385" s="141"/>
    </row>
    <row r="386" spans="1:10" ht="15" x14ac:dyDescent="0.25">
      <c r="A386" s="158">
        <v>41695</v>
      </c>
      <c r="B386" s="159">
        <v>316</v>
      </c>
      <c r="C386" s="159" t="s">
        <v>942</v>
      </c>
      <c r="D386" s="135" t="s">
        <v>49</v>
      </c>
      <c r="E386" s="160">
        <v>800</v>
      </c>
      <c r="F386" s="137">
        <v>41695</v>
      </c>
      <c r="G386" s="138">
        <v>800</v>
      </c>
      <c r="H386" s="167">
        <f t="shared" si="18"/>
        <v>0</v>
      </c>
      <c r="I386" s="139" t="s">
        <v>4</v>
      </c>
      <c r="J386" s="141"/>
    </row>
    <row r="387" spans="1:10" x14ac:dyDescent="0.25">
      <c r="A387" s="158">
        <v>41696</v>
      </c>
      <c r="B387" s="159">
        <v>380</v>
      </c>
      <c r="C387" s="159" t="s">
        <v>942</v>
      </c>
      <c r="D387" s="135" t="s">
        <v>49</v>
      </c>
      <c r="E387" s="160">
        <v>1000</v>
      </c>
      <c r="F387" s="137">
        <v>41696</v>
      </c>
      <c r="G387" s="138">
        <v>1000</v>
      </c>
      <c r="H387" s="167">
        <f t="shared" si="18"/>
        <v>0</v>
      </c>
      <c r="I387" s="139" t="s">
        <v>4</v>
      </c>
    </row>
    <row r="388" spans="1:10" ht="15" x14ac:dyDescent="0.25">
      <c r="A388" s="158">
        <v>41697</v>
      </c>
      <c r="B388" s="159">
        <v>443</v>
      </c>
      <c r="C388" s="159" t="s">
        <v>942</v>
      </c>
      <c r="D388" s="135" t="s">
        <v>49</v>
      </c>
      <c r="E388" s="160">
        <v>1000</v>
      </c>
      <c r="F388" s="137">
        <v>41697</v>
      </c>
      <c r="G388" s="138">
        <v>1000</v>
      </c>
      <c r="H388" s="167">
        <f t="shared" si="18"/>
        <v>0</v>
      </c>
      <c r="I388" s="139" t="s">
        <v>4</v>
      </c>
      <c r="J388" s="141"/>
    </row>
    <row r="389" spans="1:10" x14ac:dyDescent="0.25">
      <c r="A389" s="158">
        <v>41698</v>
      </c>
      <c r="B389" s="159">
        <v>535</v>
      </c>
      <c r="C389" s="159" t="s">
        <v>942</v>
      </c>
      <c r="D389" s="135" t="s">
        <v>49</v>
      </c>
      <c r="E389" s="160">
        <v>1200</v>
      </c>
      <c r="F389" s="137">
        <v>41698</v>
      </c>
      <c r="G389" s="138">
        <v>1200</v>
      </c>
      <c r="H389" s="167">
        <f t="shared" si="18"/>
        <v>0</v>
      </c>
      <c r="I389" s="139" t="s">
        <v>4</v>
      </c>
    </row>
    <row r="390" spans="1:10" x14ac:dyDescent="0.25">
      <c r="A390" s="158">
        <v>41689</v>
      </c>
      <c r="B390" s="159">
        <v>860</v>
      </c>
      <c r="C390" s="159" t="s">
        <v>784</v>
      </c>
      <c r="D390" s="142" t="s">
        <v>915</v>
      </c>
      <c r="E390" s="190">
        <v>0</v>
      </c>
      <c r="F390" s="156" t="s">
        <v>916</v>
      </c>
      <c r="G390" s="138">
        <v>0</v>
      </c>
      <c r="H390" s="167">
        <f t="shared" si="18"/>
        <v>0</v>
      </c>
      <c r="I390" s="139" t="s">
        <v>4</v>
      </c>
      <c r="J390" s="140" t="s">
        <v>917</v>
      </c>
    </row>
    <row r="391" spans="1:10" x14ac:dyDescent="0.25">
      <c r="A391" s="158"/>
      <c r="B391" s="159"/>
      <c r="C391" s="159"/>
      <c r="D391" s="142"/>
      <c r="E391" s="190"/>
      <c r="F391" s="379" t="s">
        <v>645</v>
      </c>
      <c r="G391" s="381">
        <f>SUM(G368:G390)</f>
        <v>23000</v>
      </c>
      <c r="H391" s="167"/>
      <c r="I391" s="139"/>
    </row>
    <row r="392" spans="1:10" x14ac:dyDescent="0.25">
      <c r="A392" s="158"/>
      <c r="B392" s="159"/>
      <c r="C392" s="159"/>
      <c r="D392" s="142"/>
      <c r="E392" s="190"/>
      <c r="F392" s="156"/>
      <c r="G392" s="138"/>
      <c r="H392" s="167"/>
      <c r="I392" s="139"/>
    </row>
    <row r="393" spans="1:10" x14ac:dyDescent="0.25">
      <c r="A393" s="158">
        <v>41690</v>
      </c>
      <c r="B393" s="159">
        <v>998</v>
      </c>
      <c r="C393" s="159" t="s">
        <v>784</v>
      </c>
      <c r="D393" s="135" t="s">
        <v>328</v>
      </c>
      <c r="E393" s="160">
        <v>4956.2</v>
      </c>
      <c r="F393" s="137">
        <v>41692</v>
      </c>
      <c r="G393" s="138">
        <v>4956.2</v>
      </c>
      <c r="H393" s="167">
        <f>E393-G393</f>
        <v>0</v>
      </c>
      <c r="I393" s="139" t="s">
        <v>146</v>
      </c>
    </row>
    <row r="394" spans="1:10" ht="15" x14ac:dyDescent="0.25">
      <c r="A394" s="158">
        <v>41676</v>
      </c>
      <c r="B394" s="159">
        <v>917</v>
      </c>
      <c r="C394" s="159" t="s">
        <v>563</v>
      </c>
      <c r="D394" s="135" t="s">
        <v>765</v>
      </c>
      <c r="E394" s="136">
        <v>2604</v>
      </c>
      <c r="F394" s="137">
        <v>41676</v>
      </c>
      <c r="G394" s="138">
        <v>2604</v>
      </c>
      <c r="H394" s="167">
        <f>E394-G394</f>
        <v>0</v>
      </c>
      <c r="I394" s="139"/>
      <c r="J394" s="141"/>
    </row>
    <row r="395" spans="1:10" ht="15" x14ac:dyDescent="0.25">
      <c r="A395" s="158"/>
      <c r="B395" s="159"/>
      <c r="C395" s="159"/>
      <c r="D395" s="135"/>
      <c r="E395" s="136"/>
      <c r="F395" s="137"/>
      <c r="G395" s="138"/>
      <c r="H395" s="167"/>
      <c r="I395" s="139"/>
      <c r="J395" s="141"/>
    </row>
    <row r="396" spans="1:10" ht="15" x14ac:dyDescent="0.25">
      <c r="A396" s="158">
        <v>41673</v>
      </c>
      <c r="B396" s="159">
        <v>661</v>
      </c>
      <c r="C396" s="159" t="s">
        <v>563</v>
      </c>
      <c r="D396" s="135" t="s">
        <v>286</v>
      </c>
      <c r="E396" s="136">
        <v>316</v>
      </c>
      <c r="F396" s="137">
        <v>41673</v>
      </c>
      <c r="G396" s="138">
        <v>316</v>
      </c>
      <c r="H396" s="132">
        <f>E396-G396</f>
        <v>0</v>
      </c>
      <c r="I396" s="139" t="s">
        <v>23</v>
      </c>
      <c r="J396" s="141"/>
    </row>
    <row r="397" spans="1:10" x14ac:dyDescent="0.25">
      <c r="A397" s="158">
        <v>41674</v>
      </c>
      <c r="B397" s="159">
        <v>746</v>
      </c>
      <c r="C397" s="159" t="s">
        <v>563</v>
      </c>
      <c r="D397" s="135" t="s">
        <v>286</v>
      </c>
      <c r="E397" s="136">
        <v>399.5</v>
      </c>
      <c r="F397" s="137">
        <v>41674</v>
      </c>
      <c r="G397" s="138">
        <v>399.5</v>
      </c>
      <c r="H397" s="132">
        <f>E397-G397</f>
        <v>0</v>
      </c>
      <c r="I397" s="139" t="s">
        <v>23</v>
      </c>
      <c r="J397" s="141"/>
    </row>
    <row r="398" spans="1:10" x14ac:dyDescent="0.25">
      <c r="A398" s="158">
        <v>41684</v>
      </c>
      <c r="B398" s="159">
        <v>474</v>
      </c>
      <c r="C398" s="159" t="s">
        <v>784</v>
      </c>
      <c r="D398" s="135" t="s">
        <v>286</v>
      </c>
      <c r="E398" s="160">
        <v>1200</v>
      </c>
      <c r="F398" s="137">
        <v>41685</v>
      </c>
      <c r="G398" s="138">
        <v>1200</v>
      </c>
      <c r="H398" s="167">
        <f>E398-G398</f>
        <v>0</v>
      </c>
      <c r="I398" s="139" t="s">
        <v>23</v>
      </c>
    </row>
    <row r="399" spans="1:10" x14ac:dyDescent="0.25">
      <c r="A399" s="158">
        <v>41698</v>
      </c>
      <c r="B399" s="159">
        <v>553</v>
      </c>
      <c r="C399" s="159" t="s">
        <v>942</v>
      </c>
      <c r="D399" s="135" t="s">
        <v>286</v>
      </c>
      <c r="E399" s="160">
        <v>603</v>
      </c>
      <c r="F399" s="137">
        <v>41698</v>
      </c>
      <c r="G399" s="138">
        <v>603</v>
      </c>
      <c r="H399" s="167">
        <f>E399-G399</f>
        <v>0</v>
      </c>
      <c r="I399" s="139" t="s">
        <v>4</v>
      </c>
    </row>
    <row r="400" spans="1:10" x14ac:dyDescent="0.25">
      <c r="A400" s="158"/>
      <c r="B400" s="159"/>
      <c r="C400" s="159"/>
      <c r="D400" s="135"/>
      <c r="E400" s="160"/>
      <c r="F400" s="379" t="s">
        <v>645</v>
      </c>
      <c r="G400" s="380">
        <f>SUM(G396:G399)</f>
        <v>2518.5</v>
      </c>
      <c r="H400" s="167"/>
      <c r="I400" s="139"/>
    </row>
    <row r="401" spans="1:10" x14ac:dyDescent="0.25">
      <c r="A401" s="158"/>
      <c r="B401" s="159"/>
      <c r="C401" s="159"/>
      <c r="D401" s="135"/>
      <c r="E401" s="160"/>
      <c r="F401" s="137"/>
      <c r="G401" s="138"/>
      <c r="H401" s="167"/>
      <c r="I401" s="139"/>
    </row>
    <row r="402" spans="1:10" x14ac:dyDescent="0.25">
      <c r="A402" s="133">
        <v>41671</v>
      </c>
      <c r="B402" s="134">
        <v>463</v>
      </c>
      <c r="C402" s="134" t="s">
        <v>563</v>
      </c>
      <c r="D402" s="135" t="s">
        <v>10</v>
      </c>
      <c r="E402" s="136">
        <v>886</v>
      </c>
      <c r="F402" s="137">
        <v>41671</v>
      </c>
      <c r="G402" s="138">
        <v>886</v>
      </c>
      <c r="H402" s="132">
        <f t="shared" ref="H402:H415" si="19">E402-G402</f>
        <v>0</v>
      </c>
      <c r="I402" s="139"/>
    </row>
    <row r="403" spans="1:10" x14ac:dyDescent="0.25">
      <c r="A403" s="133">
        <v>41671</v>
      </c>
      <c r="B403" s="134">
        <v>565</v>
      </c>
      <c r="C403" s="134" t="s">
        <v>563</v>
      </c>
      <c r="D403" s="135" t="s">
        <v>10</v>
      </c>
      <c r="E403" s="136">
        <v>1413.5</v>
      </c>
      <c r="F403" s="137">
        <v>41671</v>
      </c>
      <c r="G403" s="138">
        <v>1413.5</v>
      </c>
      <c r="H403" s="132">
        <f t="shared" si="19"/>
        <v>0</v>
      </c>
      <c r="I403" s="139" t="s">
        <v>1</v>
      </c>
    </row>
    <row r="404" spans="1:10" x14ac:dyDescent="0.25">
      <c r="A404" s="158">
        <v>41672</v>
      </c>
      <c r="B404" s="159">
        <v>586</v>
      </c>
      <c r="C404" s="159" t="s">
        <v>563</v>
      </c>
      <c r="D404" s="135" t="s">
        <v>10</v>
      </c>
      <c r="E404" s="136">
        <v>5755.2</v>
      </c>
      <c r="F404" s="137">
        <v>41672</v>
      </c>
      <c r="G404" s="138">
        <v>5755.2</v>
      </c>
      <c r="H404" s="132">
        <f t="shared" si="19"/>
        <v>0</v>
      </c>
      <c r="I404" s="139"/>
    </row>
    <row r="405" spans="1:10" x14ac:dyDescent="0.25">
      <c r="A405" s="158">
        <v>41675</v>
      </c>
      <c r="B405" s="159">
        <v>843</v>
      </c>
      <c r="C405" s="159" t="s">
        <v>563</v>
      </c>
      <c r="D405" s="164" t="s">
        <v>10</v>
      </c>
      <c r="E405" s="165">
        <v>2947</v>
      </c>
      <c r="F405" s="170">
        <v>41675</v>
      </c>
      <c r="G405" s="165">
        <v>2947</v>
      </c>
      <c r="H405" s="167">
        <f t="shared" si="19"/>
        <v>0</v>
      </c>
      <c r="I405" s="168"/>
      <c r="J405" s="169"/>
    </row>
    <row r="406" spans="1:10" x14ac:dyDescent="0.25">
      <c r="A406" s="158">
        <v>41677</v>
      </c>
      <c r="B406" s="159">
        <v>28</v>
      </c>
      <c r="C406" s="159" t="s">
        <v>784</v>
      </c>
      <c r="D406" s="135" t="s">
        <v>10</v>
      </c>
      <c r="E406" s="136">
        <v>2161</v>
      </c>
      <c r="F406" s="137">
        <v>41677</v>
      </c>
      <c r="G406" s="138">
        <v>2161</v>
      </c>
      <c r="H406" s="167">
        <f t="shared" si="19"/>
        <v>0</v>
      </c>
      <c r="I406" s="139" t="s">
        <v>1</v>
      </c>
    </row>
    <row r="407" spans="1:10" x14ac:dyDescent="0.25">
      <c r="A407" s="158">
        <v>41678</v>
      </c>
      <c r="B407" s="159">
        <v>98</v>
      </c>
      <c r="C407" s="159" t="s">
        <v>784</v>
      </c>
      <c r="D407" s="135" t="s">
        <v>10</v>
      </c>
      <c r="E407" s="136">
        <v>3625.5</v>
      </c>
      <c r="F407" s="137">
        <v>41678</v>
      </c>
      <c r="G407" s="138">
        <v>3625.5</v>
      </c>
      <c r="H407" s="167">
        <f t="shared" si="19"/>
        <v>0</v>
      </c>
      <c r="I407" s="139"/>
      <c r="J407" s="141"/>
    </row>
    <row r="408" spans="1:10" x14ac:dyDescent="0.25">
      <c r="A408" s="158">
        <v>41679</v>
      </c>
      <c r="B408" s="159">
        <v>146</v>
      </c>
      <c r="C408" s="159" t="s">
        <v>784</v>
      </c>
      <c r="D408" s="135" t="s">
        <v>10</v>
      </c>
      <c r="E408" s="136">
        <v>799</v>
      </c>
      <c r="F408" s="137">
        <v>41679</v>
      </c>
      <c r="G408" s="138">
        <v>799</v>
      </c>
      <c r="H408" s="167">
        <f t="shared" si="19"/>
        <v>0</v>
      </c>
      <c r="I408" s="139" t="s">
        <v>1</v>
      </c>
    </row>
    <row r="409" spans="1:10" x14ac:dyDescent="0.25">
      <c r="A409" s="158">
        <v>41680</v>
      </c>
      <c r="B409" s="159">
        <v>229</v>
      </c>
      <c r="C409" s="159" t="s">
        <v>784</v>
      </c>
      <c r="D409" s="135" t="s">
        <v>10</v>
      </c>
      <c r="E409" s="136">
        <v>1043</v>
      </c>
      <c r="F409" s="137">
        <v>41680</v>
      </c>
      <c r="G409" s="138">
        <v>1043</v>
      </c>
      <c r="H409" s="167">
        <f t="shared" si="19"/>
        <v>0</v>
      </c>
      <c r="I409" s="139" t="s">
        <v>1</v>
      </c>
    </row>
    <row r="410" spans="1:10" x14ac:dyDescent="0.25">
      <c r="A410" s="158">
        <v>41685</v>
      </c>
      <c r="B410" s="159">
        <v>600</v>
      </c>
      <c r="C410" s="159" t="s">
        <v>784</v>
      </c>
      <c r="D410" s="135" t="s">
        <v>10</v>
      </c>
      <c r="E410" s="160">
        <v>531.5</v>
      </c>
      <c r="F410" s="137">
        <v>41685</v>
      </c>
      <c r="G410" s="138">
        <v>531.5</v>
      </c>
      <c r="H410" s="167">
        <f t="shared" si="19"/>
        <v>0</v>
      </c>
      <c r="I410" s="139"/>
    </row>
    <row r="411" spans="1:10" x14ac:dyDescent="0.25">
      <c r="A411" s="158">
        <v>41686</v>
      </c>
      <c r="B411" s="159">
        <v>637</v>
      </c>
      <c r="C411" s="159" t="s">
        <v>784</v>
      </c>
      <c r="D411" s="135" t="s">
        <v>10</v>
      </c>
      <c r="E411" s="160">
        <v>4527</v>
      </c>
      <c r="F411" s="137">
        <v>41686</v>
      </c>
      <c r="G411" s="138">
        <v>4527</v>
      </c>
      <c r="H411" s="167">
        <f t="shared" si="19"/>
        <v>0</v>
      </c>
      <c r="I411" s="139"/>
      <c r="J411" s="141"/>
    </row>
    <row r="412" spans="1:10" x14ac:dyDescent="0.25">
      <c r="A412" s="158">
        <v>41686</v>
      </c>
      <c r="B412" s="159">
        <v>639</v>
      </c>
      <c r="C412" s="159" t="s">
        <v>784</v>
      </c>
      <c r="D412" s="135" t="s">
        <v>10</v>
      </c>
      <c r="E412" s="160">
        <v>360.5</v>
      </c>
      <c r="F412" s="137">
        <v>41686</v>
      </c>
      <c r="G412" s="138">
        <v>360.5</v>
      </c>
      <c r="H412" s="167">
        <f t="shared" si="19"/>
        <v>0</v>
      </c>
      <c r="I412" s="139"/>
      <c r="J412" s="141"/>
    </row>
    <row r="413" spans="1:10" x14ac:dyDescent="0.25">
      <c r="A413" s="158">
        <v>41687</v>
      </c>
      <c r="B413" s="159">
        <v>718</v>
      </c>
      <c r="C413" s="159" t="s">
        <v>784</v>
      </c>
      <c r="D413" s="135" t="s">
        <v>10</v>
      </c>
      <c r="E413" s="160">
        <v>849</v>
      </c>
      <c r="F413" s="137">
        <v>41687</v>
      </c>
      <c r="G413" s="138">
        <v>849</v>
      </c>
      <c r="H413" s="167">
        <f t="shared" si="19"/>
        <v>0</v>
      </c>
      <c r="I413" s="139"/>
      <c r="J413" s="141"/>
    </row>
    <row r="414" spans="1:10" ht="15" x14ac:dyDescent="0.25">
      <c r="A414" s="158">
        <v>41691</v>
      </c>
      <c r="B414" s="159">
        <v>87</v>
      </c>
      <c r="C414" s="159" t="s">
        <v>942</v>
      </c>
      <c r="D414" s="135" t="s">
        <v>10</v>
      </c>
      <c r="E414" s="160">
        <v>469.5</v>
      </c>
      <c r="F414" s="137">
        <v>41691</v>
      </c>
      <c r="G414" s="138">
        <v>469.5</v>
      </c>
      <c r="H414" s="167">
        <f t="shared" si="19"/>
        <v>0</v>
      </c>
      <c r="I414" s="139" t="s">
        <v>1</v>
      </c>
      <c r="J414" s="141"/>
    </row>
    <row r="415" spans="1:10" x14ac:dyDescent="0.25">
      <c r="A415" s="158">
        <v>41698</v>
      </c>
      <c r="B415" s="159">
        <v>511</v>
      </c>
      <c r="C415" s="159" t="s">
        <v>942</v>
      </c>
      <c r="D415" s="135" t="s">
        <v>10</v>
      </c>
      <c r="E415" s="160">
        <v>791.5</v>
      </c>
      <c r="F415" s="137">
        <v>41698</v>
      </c>
      <c r="G415" s="138">
        <v>791.5</v>
      </c>
      <c r="H415" s="167">
        <f t="shared" si="19"/>
        <v>0</v>
      </c>
      <c r="I415" s="139"/>
    </row>
    <row r="416" spans="1:10" x14ac:dyDescent="0.25">
      <c r="A416" s="158"/>
      <c r="B416" s="159"/>
      <c r="C416" s="159"/>
      <c r="D416" s="135"/>
      <c r="E416" s="160"/>
      <c r="F416" s="379" t="s">
        <v>645</v>
      </c>
      <c r="G416" s="380">
        <f>SUM(G402:G415)</f>
        <v>26159.200000000001</v>
      </c>
      <c r="H416" s="167"/>
      <c r="I416" s="139"/>
    </row>
    <row r="417" spans="1:10" x14ac:dyDescent="0.25">
      <c r="A417" s="158"/>
      <c r="B417" s="159"/>
      <c r="C417" s="159"/>
      <c r="D417" s="135"/>
      <c r="E417" s="160"/>
      <c r="F417" s="137"/>
      <c r="G417" s="138"/>
      <c r="H417" s="167"/>
      <c r="I417" s="139"/>
    </row>
    <row r="418" spans="1:10" x14ac:dyDescent="0.25">
      <c r="A418" s="158">
        <v>41680</v>
      </c>
      <c r="B418" s="159">
        <v>190</v>
      </c>
      <c r="C418" s="159" t="s">
        <v>784</v>
      </c>
      <c r="D418" s="135" t="s">
        <v>70</v>
      </c>
      <c r="E418" s="136">
        <v>49679.5</v>
      </c>
      <c r="F418" s="137">
        <v>41687</v>
      </c>
      <c r="G418" s="138">
        <v>49679.5</v>
      </c>
      <c r="H418" s="167">
        <f t="shared" ref="H418:H424" si="20">E418-G418</f>
        <v>0</v>
      </c>
      <c r="I418" s="139" t="s">
        <v>146</v>
      </c>
    </row>
    <row r="419" spans="1:10" x14ac:dyDescent="0.25">
      <c r="A419" s="158">
        <v>41687</v>
      </c>
      <c r="B419" s="159">
        <v>719</v>
      </c>
      <c r="C419" s="159" t="s">
        <v>784</v>
      </c>
      <c r="D419" s="135" t="s">
        <v>70</v>
      </c>
      <c r="E419" s="160">
        <v>23261</v>
      </c>
      <c r="F419" s="137">
        <v>41694</v>
      </c>
      <c r="G419" s="138">
        <v>23261</v>
      </c>
      <c r="H419" s="167">
        <f t="shared" si="20"/>
        <v>0</v>
      </c>
      <c r="I419" s="139" t="s">
        <v>196</v>
      </c>
      <c r="J419" s="141"/>
    </row>
    <row r="420" spans="1:10" x14ac:dyDescent="0.25">
      <c r="A420" s="158">
        <v>41689</v>
      </c>
      <c r="B420" s="159">
        <v>866</v>
      </c>
      <c r="C420" s="159" t="s">
        <v>784</v>
      </c>
      <c r="D420" s="135" t="s">
        <v>70</v>
      </c>
      <c r="E420" s="160">
        <v>25418</v>
      </c>
      <c r="F420" s="137">
        <v>41694</v>
      </c>
      <c r="G420" s="138">
        <v>25418</v>
      </c>
      <c r="H420" s="167">
        <f t="shared" si="20"/>
        <v>0</v>
      </c>
      <c r="I420" s="139" t="s">
        <v>23</v>
      </c>
      <c r="J420" s="140" t="s">
        <v>918</v>
      </c>
    </row>
    <row r="421" spans="1:10" x14ac:dyDescent="0.25">
      <c r="A421" s="158">
        <v>41689</v>
      </c>
      <c r="B421" s="159">
        <v>885</v>
      </c>
      <c r="C421" s="159" t="s">
        <v>784</v>
      </c>
      <c r="D421" s="135" t="s">
        <v>70</v>
      </c>
      <c r="E421" s="160">
        <v>24561</v>
      </c>
      <c r="F421" s="137">
        <v>41694</v>
      </c>
      <c r="G421" s="138">
        <v>24561</v>
      </c>
      <c r="H421" s="167">
        <f t="shared" si="20"/>
        <v>0</v>
      </c>
      <c r="I421" s="139" t="s">
        <v>14</v>
      </c>
    </row>
    <row r="422" spans="1:10" x14ac:dyDescent="0.25">
      <c r="A422" s="158">
        <v>41690</v>
      </c>
      <c r="B422" s="159">
        <v>986</v>
      </c>
      <c r="C422" s="159" t="s">
        <v>784</v>
      </c>
      <c r="D422" s="135" t="s">
        <v>70</v>
      </c>
      <c r="E422" s="184">
        <v>15271.2</v>
      </c>
      <c r="F422" s="154" t="s">
        <v>935</v>
      </c>
      <c r="G422" s="138">
        <v>15271.2</v>
      </c>
      <c r="H422" s="167">
        <f t="shared" si="20"/>
        <v>0</v>
      </c>
      <c r="I422" s="139" t="s">
        <v>14</v>
      </c>
      <c r="J422" s="140" t="s">
        <v>936</v>
      </c>
    </row>
    <row r="423" spans="1:10" x14ac:dyDescent="0.25">
      <c r="A423" s="158">
        <v>41692</v>
      </c>
      <c r="B423" s="159">
        <v>142</v>
      </c>
      <c r="C423" s="159" t="s">
        <v>942</v>
      </c>
      <c r="D423" s="135" t="s">
        <v>70</v>
      </c>
      <c r="E423" s="184">
        <v>22472.5</v>
      </c>
      <c r="F423" s="176" t="s">
        <v>966</v>
      </c>
      <c r="G423" s="145">
        <v>22472.5</v>
      </c>
      <c r="H423" s="167">
        <f t="shared" si="20"/>
        <v>0</v>
      </c>
      <c r="I423" s="139" t="s">
        <v>30</v>
      </c>
      <c r="J423" s="140" t="s">
        <v>967</v>
      </c>
    </row>
    <row r="424" spans="1:10" x14ac:dyDescent="0.25">
      <c r="A424" s="158">
        <v>41696</v>
      </c>
      <c r="B424" s="159">
        <v>369</v>
      </c>
      <c r="C424" s="159" t="s">
        <v>942</v>
      </c>
      <c r="D424" s="135" t="s">
        <v>70</v>
      </c>
      <c r="E424" s="184">
        <v>20203</v>
      </c>
      <c r="F424" s="147" t="s">
        <v>999</v>
      </c>
      <c r="G424" s="138">
        <v>20203</v>
      </c>
      <c r="H424" s="167">
        <f t="shared" si="20"/>
        <v>0</v>
      </c>
      <c r="I424" s="139" t="s">
        <v>14</v>
      </c>
      <c r="J424" s="140" t="s">
        <v>1000</v>
      </c>
    </row>
    <row r="425" spans="1:10" x14ac:dyDescent="0.25">
      <c r="A425" s="158"/>
      <c r="B425" s="159"/>
      <c r="C425" s="159"/>
      <c r="D425" s="135"/>
      <c r="E425" s="184"/>
      <c r="F425" s="379" t="s">
        <v>645</v>
      </c>
      <c r="G425" s="381">
        <f>SUM(G418:G424)</f>
        <v>180866.2</v>
      </c>
      <c r="H425" s="167"/>
      <c r="I425" s="139"/>
    </row>
    <row r="426" spans="1:10" x14ac:dyDescent="0.25">
      <c r="A426" s="158"/>
      <c r="B426" s="159"/>
      <c r="C426" s="159"/>
      <c r="D426" s="135"/>
      <c r="E426" s="184"/>
      <c r="F426" s="176"/>
      <c r="G426" s="138"/>
      <c r="H426" s="167"/>
      <c r="I426" s="139"/>
    </row>
    <row r="427" spans="1:10" x14ac:dyDescent="0.25">
      <c r="A427" s="133">
        <v>41671</v>
      </c>
      <c r="B427" s="134">
        <v>465</v>
      </c>
      <c r="C427" s="134" t="s">
        <v>563</v>
      </c>
      <c r="D427" s="142" t="s">
        <v>46</v>
      </c>
      <c r="E427" s="143">
        <v>0</v>
      </c>
      <c r="F427" s="137"/>
      <c r="G427" s="138"/>
      <c r="H427" s="132">
        <f t="shared" ref="H427:H458" si="21">E427-G427</f>
        <v>0</v>
      </c>
      <c r="I427" s="139" t="s">
        <v>455</v>
      </c>
      <c r="J427" s="140" t="s">
        <v>661</v>
      </c>
    </row>
    <row r="428" spans="1:10" x14ac:dyDescent="0.25">
      <c r="A428" s="133">
        <v>41671</v>
      </c>
      <c r="B428" s="134">
        <v>482</v>
      </c>
      <c r="C428" s="134" t="s">
        <v>563</v>
      </c>
      <c r="D428" s="142" t="s">
        <v>46</v>
      </c>
      <c r="E428" s="143">
        <v>0</v>
      </c>
      <c r="F428" s="137"/>
      <c r="G428" s="138"/>
      <c r="H428" s="132">
        <f t="shared" si="21"/>
        <v>0</v>
      </c>
      <c r="I428" s="139" t="s">
        <v>294</v>
      </c>
      <c r="J428" s="140" t="s">
        <v>667</v>
      </c>
    </row>
    <row r="429" spans="1:10" x14ac:dyDescent="0.25">
      <c r="A429" s="133">
        <v>41671</v>
      </c>
      <c r="B429" s="134">
        <v>513</v>
      </c>
      <c r="C429" s="134" t="s">
        <v>563</v>
      </c>
      <c r="D429" s="142" t="s">
        <v>46</v>
      </c>
      <c r="E429" s="143">
        <v>0</v>
      </c>
      <c r="F429" s="137"/>
      <c r="G429" s="138"/>
      <c r="H429" s="132">
        <f t="shared" si="21"/>
        <v>0</v>
      </c>
      <c r="I429" s="139" t="s">
        <v>294</v>
      </c>
      <c r="J429" s="140" t="s">
        <v>677</v>
      </c>
    </row>
    <row r="430" spans="1:10" x14ac:dyDescent="0.25">
      <c r="A430" s="133">
        <v>41671</v>
      </c>
      <c r="B430" s="134">
        <v>514</v>
      </c>
      <c r="C430" s="134" t="s">
        <v>563</v>
      </c>
      <c r="D430" s="142" t="s">
        <v>46</v>
      </c>
      <c r="E430" s="143">
        <v>0</v>
      </c>
      <c r="F430" s="137"/>
      <c r="G430" s="138"/>
      <c r="H430" s="132">
        <f t="shared" si="21"/>
        <v>0</v>
      </c>
      <c r="I430" s="139" t="s">
        <v>294</v>
      </c>
      <c r="J430" s="140" t="s">
        <v>677</v>
      </c>
    </row>
    <row r="431" spans="1:10" x14ac:dyDescent="0.25">
      <c r="A431" s="133">
        <v>41671</v>
      </c>
      <c r="B431" s="134">
        <v>522</v>
      </c>
      <c r="C431" s="134" t="s">
        <v>563</v>
      </c>
      <c r="D431" s="142" t="s">
        <v>46</v>
      </c>
      <c r="E431" s="143">
        <v>0</v>
      </c>
      <c r="F431" s="137"/>
      <c r="G431" s="138"/>
      <c r="H431" s="132">
        <f t="shared" si="21"/>
        <v>0</v>
      </c>
      <c r="I431" s="139" t="s">
        <v>455</v>
      </c>
      <c r="J431" s="140" t="s">
        <v>678</v>
      </c>
    </row>
    <row r="432" spans="1:10" x14ac:dyDescent="0.25">
      <c r="A432" s="133">
        <v>41671</v>
      </c>
      <c r="B432" s="134">
        <v>549</v>
      </c>
      <c r="C432" s="134" t="s">
        <v>563</v>
      </c>
      <c r="D432" s="142" t="s">
        <v>46</v>
      </c>
      <c r="E432" s="155">
        <v>0</v>
      </c>
      <c r="F432" s="156" t="s">
        <v>687</v>
      </c>
      <c r="G432" s="138">
        <v>0</v>
      </c>
      <c r="H432" s="132">
        <f t="shared" si="21"/>
        <v>0</v>
      </c>
      <c r="I432" s="139" t="s">
        <v>7</v>
      </c>
      <c r="J432" s="140" t="s">
        <v>688</v>
      </c>
    </row>
    <row r="433" spans="1:10" x14ac:dyDescent="0.25">
      <c r="A433" s="133">
        <v>41671</v>
      </c>
      <c r="B433" s="134">
        <v>576</v>
      </c>
      <c r="C433" s="134" t="s">
        <v>563</v>
      </c>
      <c r="D433" s="142" t="s">
        <v>46</v>
      </c>
      <c r="E433" s="155">
        <v>0</v>
      </c>
      <c r="F433" s="156" t="s">
        <v>687</v>
      </c>
      <c r="G433" s="138"/>
      <c r="H433" s="132">
        <f t="shared" si="21"/>
        <v>0</v>
      </c>
      <c r="I433" s="139" t="s">
        <v>196</v>
      </c>
      <c r="J433" s="140" t="s">
        <v>694</v>
      </c>
    </row>
    <row r="434" spans="1:10" x14ac:dyDescent="0.25">
      <c r="A434" s="158">
        <v>41674</v>
      </c>
      <c r="B434" s="159">
        <v>718</v>
      </c>
      <c r="C434" s="159" t="s">
        <v>563</v>
      </c>
      <c r="D434" s="142" t="s">
        <v>46</v>
      </c>
      <c r="E434" s="143">
        <v>0</v>
      </c>
      <c r="F434" s="137"/>
      <c r="G434" s="138"/>
      <c r="H434" s="132">
        <f t="shared" si="21"/>
        <v>0</v>
      </c>
      <c r="I434" s="139" t="s">
        <v>274</v>
      </c>
      <c r="J434" s="140" t="s">
        <v>717</v>
      </c>
    </row>
    <row r="435" spans="1:10" x14ac:dyDescent="0.25">
      <c r="A435" s="158">
        <v>41674</v>
      </c>
      <c r="B435" s="159">
        <v>771</v>
      </c>
      <c r="C435" s="159" t="s">
        <v>563</v>
      </c>
      <c r="D435" s="142" t="s">
        <v>46</v>
      </c>
      <c r="E435" s="143">
        <v>0</v>
      </c>
      <c r="F435" s="137"/>
      <c r="G435" s="138"/>
      <c r="H435" s="132">
        <f t="shared" si="21"/>
        <v>0</v>
      </c>
      <c r="I435" s="139" t="s">
        <v>460</v>
      </c>
      <c r="J435" s="140" t="s">
        <v>725</v>
      </c>
    </row>
    <row r="436" spans="1:10" x14ac:dyDescent="0.25">
      <c r="A436" s="158">
        <v>41674</v>
      </c>
      <c r="B436" s="159">
        <v>775</v>
      </c>
      <c r="C436" s="159" t="s">
        <v>563</v>
      </c>
      <c r="D436" s="142" t="s">
        <v>46</v>
      </c>
      <c r="E436" s="143">
        <v>0</v>
      </c>
      <c r="F436" s="137"/>
      <c r="G436" s="138"/>
      <c r="H436" s="132">
        <f t="shared" si="21"/>
        <v>0</v>
      </c>
      <c r="I436" s="139"/>
      <c r="J436" s="140" t="s">
        <v>731</v>
      </c>
    </row>
    <row r="437" spans="1:10" x14ac:dyDescent="0.25">
      <c r="A437" s="158">
        <v>41674</v>
      </c>
      <c r="B437" s="159">
        <v>779</v>
      </c>
      <c r="C437" s="159" t="s">
        <v>563</v>
      </c>
      <c r="D437" s="142" t="s">
        <v>46</v>
      </c>
      <c r="E437" s="143">
        <v>0</v>
      </c>
      <c r="F437" s="137"/>
      <c r="G437" s="138"/>
      <c r="H437" s="132">
        <f t="shared" si="21"/>
        <v>0</v>
      </c>
      <c r="I437" s="139"/>
      <c r="J437" s="140" t="s">
        <v>734</v>
      </c>
    </row>
    <row r="438" spans="1:10" x14ac:dyDescent="0.25">
      <c r="A438" s="158">
        <v>41677</v>
      </c>
      <c r="B438" s="159">
        <v>956</v>
      </c>
      <c r="C438" s="159" t="s">
        <v>563</v>
      </c>
      <c r="D438" s="142" t="s">
        <v>46</v>
      </c>
      <c r="E438" s="143">
        <v>0</v>
      </c>
      <c r="F438" s="137"/>
      <c r="G438" s="138"/>
      <c r="H438" s="167">
        <f t="shared" si="21"/>
        <v>0</v>
      </c>
      <c r="I438" s="139" t="s">
        <v>294</v>
      </c>
      <c r="J438" s="140" t="s">
        <v>776</v>
      </c>
    </row>
    <row r="439" spans="1:10" x14ac:dyDescent="0.25">
      <c r="A439" s="158">
        <v>41677</v>
      </c>
      <c r="B439" s="159">
        <v>970</v>
      </c>
      <c r="C439" s="159" t="s">
        <v>563</v>
      </c>
      <c r="D439" s="142" t="s">
        <v>46</v>
      </c>
      <c r="E439" s="143">
        <v>0</v>
      </c>
      <c r="F439" s="137"/>
      <c r="G439" s="138"/>
      <c r="H439" s="167">
        <f t="shared" si="21"/>
        <v>0</v>
      </c>
      <c r="I439" s="139" t="s">
        <v>455</v>
      </c>
      <c r="J439" s="140" t="s">
        <v>778</v>
      </c>
    </row>
    <row r="440" spans="1:10" x14ac:dyDescent="0.25">
      <c r="A440" s="158">
        <v>41678</v>
      </c>
      <c r="B440" s="159">
        <v>55</v>
      </c>
      <c r="C440" s="159" t="s">
        <v>784</v>
      </c>
      <c r="D440" s="142" t="s">
        <v>46</v>
      </c>
      <c r="E440" s="143">
        <v>0</v>
      </c>
      <c r="F440" s="137"/>
      <c r="G440" s="138"/>
      <c r="H440" s="167">
        <f t="shared" si="21"/>
        <v>0</v>
      </c>
      <c r="I440" s="139" t="s">
        <v>460</v>
      </c>
      <c r="J440" s="140" t="s">
        <v>792</v>
      </c>
    </row>
    <row r="441" spans="1:10" x14ac:dyDescent="0.25">
      <c r="A441" s="158">
        <v>41680</v>
      </c>
      <c r="B441" s="159">
        <v>174</v>
      </c>
      <c r="C441" s="159" t="s">
        <v>784</v>
      </c>
      <c r="D441" s="142" t="s">
        <v>46</v>
      </c>
      <c r="E441" s="143">
        <v>0</v>
      </c>
      <c r="F441" s="137"/>
      <c r="G441" s="138"/>
      <c r="H441" s="167">
        <f t="shared" si="21"/>
        <v>0</v>
      </c>
      <c r="I441" s="139" t="s">
        <v>460</v>
      </c>
      <c r="J441" s="140" t="s">
        <v>792</v>
      </c>
    </row>
    <row r="442" spans="1:10" x14ac:dyDescent="0.25">
      <c r="A442" s="158">
        <v>41680</v>
      </c>
      <c r="B442" s="159">
        <v>186</v>
      </c>
      <c r="C442" s="159" t="s">
        <v>784</v>
      </c>
      <c r="D442" s="142" t="s">
        <v>46</v>
      </c>
      <c r="E442" s="143">
        <v>0</v>
      </c>
      <c r="F442" s="137"/>
      <c r="G442" s="138"/>
      <c r="H442" s="167">
        <f t="shared" si="21"/>
        <v>0</v>
      </c>
      <c r="I442" s="139" t="s">
        <v>460</v>
      </c>
      <c r="J442" s="140" t="s">
        <v>792</v>
      </c>
    </row>
    <row r="443" spans="1:10" x14ac:dyDescent="0.25">
      <c r="A443" s="158">
        <v>41681</v>
      </c>
      <c r="B443" s="159">
        <v>241</v>
      </c>
      <c r="C443" s="159" t="s">
        <v>784</v>
      </c>
      <c r="D443" s="142" t="s">
        <v>46</v>
      </c>
      <c r="E443" s="143">
        <v>0</v>
      </c>
      <c r="F443" s="137"/>
      <c r="G443" s="138">
        <v>0</v>
      </c>
      <c r="H443" s="167">
        <f t="shared" si="21"/>
        <v>0</v>
      </c>
      <c r="I443" s="139" t="s">
        <v>294</v>
      </c>
      <c r="J443" s="141"/>
    </row>
    <row r="444" spans="1:10" x14ac:dyDescent="0.25">
      <c r="A444" s="158">
        <v>41681</v>
      </c>
      <c r="B444" s="159">
        <v>263</v>
      </c>
      <c r="C444" s="159" t="s">
        <v>784</v>
      </c>
      <c r="D444" s="142" t="s">
        <v>46</v>
      </c>
      <c r="E444" s="143">
        <v>0</v>
      </c>
      <c r="F444" s="137"/>
      <c r="G444" s="138"/>
      <c r="H444" s="167">
        <f t="shared" si="21"/>
        <v>0</v>
      </c>
      <c r="I444" s="139" t="s">
        <v>72</v>
      </c>
      <c r="J444" s="140" t="s">
        <v>826</v>
      </c>
    </row>
    <row r="445" spans="1:10" x14ac:dyDescent="0.25">
      <c r="A445" s="158">
        <v>41681</v>
      </c>
      <c r="B445" s="159">
        <v>296</v>
      </c>
      <c r="C445" s="159" t="s">
        <v>784</v>
      </c>
      <c r="D445" s="142" t="s">
        <v>46</v>
      </c>
      <c r="E445" s="143">
        <v>0</v>
      </c>
      <c r="F445" s="137"/>
      <c r="G445" s="138"/>
      <c r="H445" s="167">
        <f t="shared" si="21"/>
        <v>0</v>
      </c>
      <c r="I445" s="139" t="s">
        <v>294</v>
      </c>
      <c r="J445" s="140" t="s">
        <v>834</v>
      </c>
    </row>
    <row r="446" spans="1:10" x14ac:dyDescent="0.25">
      <c r="A446" s="158">
        <v>41681</v>
      </c>
      <c r="B446" s="159">
        <v>299</v>
      </c>
      <c r="C446" s="159" t="s">
        <v>784</v>
      </c>
      <c r="D446" s="142" t="s">
        <v>46</v>
      </c>
      <c r="E446" s="143">
        <v>0</v>
      </c>
      <c r="F446" s="137"/>
      <c r="G446" s="138">
        <v>0</v>
      </c>
      <c r="H446" s="167">
        <f t="shared" si="21"/>
        <v>0</v>
      </c>
      <c r="I446" s="139" t="s">
        <v>455</v>
      </c>
      <c r="J446" s="140" t="s">
        <v>835</v>
      </c>
    </row>
    <row r="447" spans="1:10" x14ac:dyDescent="0.25">
      <c r="A447" s="158">
        <v>41681</v>
      </c>
      <c r="B447" s="159">
        <v>308</v>
      </c>
      <c r="C447" s="159" t="s">
        <v>784</v>
      </c>
      <c r="D447" s="142" t="s">
        <v>46</v>
      </c>
      <c r="E447" s="143">
        <v>0</v>
      </c>
      <c r="F447" s="137"/>
      <c r="G447" s="138"/>
      <c r="H447" s="167">
        <f t="shared" si="21"/>
        <v>0</v>
      </c>
      <c r="I447" s="139" t="s">
        <v>460</v>
      </c>
    </row>
    <row r="448" spans="1:10" x14ac:dyDescent="0.25">
      <c r="A448" s="158">
        <v>41682</v>
      </c>
      <c r="B448" s="159">
        <v>366</v>
      </c>
      <c r="C448" s="159" t="s">
        <v>784</v>
      </c>
      <c r="D448" s="142" t="s">
        <v>46</v>
      </c>
      <c r="E448" s="143">
        <v>0</v>
      </c>
      <c r="F448" s="137"/>
      <c r="G448" s="138">
        <v>0</v>
      </c>
      <c r="H448" s="167">
        <f t="shared" si="21"/>
        <v>0</v>
      </c>
      <c r="I448" s="139" t="s">
        <v>460</v>
      </c>
      <c r="J448" s="140" t="s">
        <v>840</v>
      </c>
    </row>
    <row r="449" spans="1:10" x14ac:dyDescent="0.25">
      <c r="A449" s="158">
        <v>41683</v>
      </c>
      <c r="B449" s="159">
        <v>411</v>
      </c>
      <c r="C449" s="159" t="s">
        <v>784</v>
      </c>
      <c r="D449" s="142" t="s">
        <v>46</v>
      </c>
      <c r="E449" s="143">
        <v>0</v>
      </c>
      <c r="F449" s="137"/>
      <c r="G449" s="138"/>
      <c r="H449" s="167">
        <f t="shared" si="21"/>
        <v>0</v>
      </c>
      <c r="I449" s="139" t="s">
        <v>460</v>
      </c>
    </row>
    <row r="450" spans="1:10" x14ac:dyDescent="0.25">
      <c r="A450" s="158">
        <v>41683</v>
      </c>
      <c r="B450" s="159">
        <v>418</v>
      </c>
      <c r="C450" s="159" t="s">
        <v>784</v>
      </c>
      <c r="D450" s="142" t="s">
        <v>46</v>
      </c>
      <c r="E450" s="143">
        <v>0</v>
      </c>
      <c r="F450" s="137"/>
      <c r="G450" s="138"/>
      <c r="H450" s="167">
        <f t="shared" si="21"/>
        <v>0</v>
      </c>
      <c r="I450" s="139" t="s">
        <v>294</v>
      </c>
    </row>
    <row r="451" spans="1:10" x14ac:dyDescent="0.25">
      <c r="A451" s="158">
        <v>41684</v>
      </c>
      <c r="B451" s="159">
        <v>506</v>
      </c>
      <c r="C451" s="159" t="s">
        <v>784</v>
      </c>
      <c r="D451" s="142" t="s">
        <v>46</v>
      </c>
      <c r="E451" s="186">
        <v>0</v>
      </c>
      <c r="F451" s="137"/>
      <c r="G451" s="138"/>
      <c r="H451" s="167">
        <f t="shared" si="21"/>
        <v>0</v>
      </c>
      <c r="I451" s="139" t="s">
        <v>460</v>
      </c>
      <c r="J451" s="140" t="s">
        <v>865</v>
      </c>
    </row>
    <row r="452" spans="1:10" x14ac:dyDescent="0.25">
      <c r="A452" s="158">
        <v>41685</v>
      </c>
      <c r="B452" s="159">
        <v>558</v>
      </c>
      <c r="C452" s="159" t="s">
        <v>784</v>
      </c>
      <c r="D452" s="142" t="s">
        <v>46</v>
      </c>
      <c r="E452" s="186">
        <v>0</v>
      </c>
      <c r="F452" s="137"/>
      <c r="G452" s="138">
        <v>0</v>
      </c>
      <c r="H452" s="167">
        <f t="shared" si="21"/>
        <v>0</v>
      </c>
      <c r="I452" s="139" t="s">
        <v>455</v>
      </c>
      <c r="J452" s="141"/>
    </row>
    <row r="453" spans="1:10" x14ac:dyDescent="0.25">
      <c r="A453" s="158">
        <v>41685</v>
      </c>
      <c r="B453" s="159">
        <v>601</v>
      </c>
      <c r="C453" s="159" t="s">
        <v>784</v>
      </c>
      <c r="D453" s="142" t="s">
        <v>46</v>
      </c>
      <c r="E453" s="186">
        <v>0</v>
      </c>
      <c r="F453" s="137"/>
      <c r="G453" s="138">
        <v>0</v>
      </c>
      <c r="H453" s="167">
        <f t="shared" si="21"/>
        <v>0</v>
      </c>
      <c r="I453" s="139" t="s">
        <v>460</v>
      </c>
      <c r="J453" s="140" t="s">
        <v>875</v>
      </c>
    </row>
    <row r="454" spans="1:10" x14ac:dyDescent="0.25">
      <c r="A454" s="158">
        <v>41686</v>
      </c>
      <c r="B454" s="159">
        <v>651</v>
      </c>
      <c r="C454" s="159" t="s">
        <v>784</v>
      </c>
      <c r="D454" s="142" t="s">
        <v>46</v>
      </c>
      <c r="E454" s="186">
        <v>0</v>
      </c>
      <c r="F454" s="137"/>
      <c r="G454" s="138">
        <v>0</v>
      </c>
      <c r="H454" s="167">
        <f t="shared" si="21"/>
        <v>0</v>
      </c>
      <c r="I454" s="139" t="s">
        <v>274</v>
      </c>
      <c r="J454" s="140" t="s">
        <v>880</v>
      </c>
    </row>
    <row r="455" spans="1:10" x14ac:dyDescent="0.25">
      <c r="A455" s="158">
        <v>41687</v>
      </c>
      <c r="B455" s="159">
        <v>728</v>
      </c>
      <c r="C455" s="159" t="s">
        <v>784</v>
      </c>
      <c r="D455" s="142" t="s">
        <v>46</v>
      </c>
      <c r="E455" s="186">
        <v>0</v>
      </c>
      <c r="F455" s="137"/>
      <c r="G455" s="138"/>
      <c r="H455" s="167">
        <f t="shared" si="21"/>
        <v>0</v>
      </c>
      <c r="I455" s="139" t="s">
        <v>294</v>
      </c>
      <c r="J455" s="140" t="s">
        <v>895</v>
      </c>
    </row>
    <row r="456" spans="1:10" x14ac:dyDescent="0.25">
      <c r="A456" s="158">
        <v>41689</v>
      </c>
      <c r="B456" s="159">
        <v>905</v>
      </c>
      <c r="C456" s="159" t="s">
        <v>784</v>
      </c>
      <c r="D456" s="142" t="s">
        <v>46</v>
      </c>
      <c r="E456" s="186">
        <v>0</v>
      </c>
      <c r="F456" s="137"/>
      <c r="G456" s="138"/>
      <c r="H456" s="167">
        <f t="shared" si="21"/>
        <v>0</v>
      </c>
      <c r="I456" s="139" t="s">
        <v>460</v>
      </c>
    </row>
    <row r="457" spans="1:10" x14ac:dyDescent="0.25">
      <c r="A457" s="158">
        <v>41690</v>
      </c>
      <c r="B457" s="159">
        <v>915</v>
      </c>
      <c r="C457" s="159" t="s">
        <v>784</v>
      </c>
      <c r="D457" s="142" t="s">
        <v>46</v>
      </c>
      <c r="E457" s="186">
        <v>0</v>
      </c>
      <c r="F457" s="137"/>
      <c r="G457" s="138">
        <v>0</v>
      </c>
      <c r="H457" s="167">
        <f t="shared" si="21"/>
        <v>0</v>
      </c>
      <c r="I457" s="139" t="s">
        <v>455</v>
      </c>
    </row>
    <row r="458" spans="1:10" x14ac:dyDescent="0.25">
      <c r="A458" s="158">
        <v>41690</v>
      </c>
      <c r="B458" s="159">
        <v>945</v>
      </c>
      <c r="C458" s="159" t="s">
        <v>784</v>
      </c>
      <c r="D458" s="142" t="s">
        <v>46</v>
      </c>
      <c r="E458" s="186">
        <v>0</v>
      </c>
      <c r="F458" s="137"/>
      <c r="G458" s="138"/>
      <c r="H458" s="167">
        <f t="shared" si="21"/>
        <v>0</v>
      </c>
      <c r="I458" s="139" t="s">
        <v>455</v>
      </c>
      <c r="J458" s="141"/>
    </row>
    <row r="459" spans="1:10" x14ac:dyDescent="0.25">
      <c r="A459" s="158">
        <v>41690</v>
      </c>
      <c r="B459" s="159">
        <v>961</v>
      </c>
      <c r="C459" s="159" t="s">
        <v>784</v>
      </c>
      <c r="D459" s="142" t="s">
        <v>46</v>
      </c>
      <c r="E459" s="186">
        <v>0</v>
      </c>
      <c r="F459" s="137"/>
      <c r="G459" s="138">
        <v>0</v>
      </c>
      <c r="H459" s="167">
        <f t="shared" ref="H459:H475" si="22">E459-G459</f>
        <v>0</v>
      </c>
      <c r="I459" s="139" t="s">
        <v>294</v>
      </c>
      <c r="J459" s="140" t="s">
        <v>931</v>
      </c>
    </row>
    <row r="460" spans="1:10" x14ac:dyDescent="0.25">
      <c r="A460" s="158">
        <v>41690</v>
      </c>
      <c r="B460" s="159">
        <v>993</v>
      </c>
      <c r="C460" s="159" t="s">
        <v>784</v>
      </c>
      <c r="D460" s="142" t="s">
        <v>46</v>
      </c>
      <c r="E460" s="186">
        <v>0</v>
      </c>
      <c r="F460" s="137"/>
      <c r="G460" s="138">
        <v>0</v>
      </c>
      <c r="H460" s="167">
        <f t="shared" si="22"/>
        <v>0</v>
      </c>
      <c r="I460" s="139" t="s">
        <v>294</v>
      </c>
    </row>
    <row r="461" spans="1:10" x14ac:dyDescent="0.25">
      <c r="A461" s="158">
        <v>41691</v>
      </c>
      <c r="B461" s="159">
        <v>10</v>
      </c>
      <c r="C461" s="159" t="s">
        <v>942</v>
      </c>
      <c r="D461" s="142" t="s">
        <v>46</v>
      </c>
      <c r="E461" s="186">
        <v>0</v>
      </c>
      <c r="F461" s="137"/>
      <c r="G461" s="138">
        <v>0</v>
      </c>
      <c r="H461" s="167">
        <f t="shared" si="22"/>
        <v>0</v>
      </c>
      <c r="I461" s="139" t="s">
        <v>455</v>
      </c>
    </row>
    <row r="462" spans="1:10" ht="15" x14ac:dyDescent="0.25">
      <c r="A462" s="158">
        <v>41691</v>
      </c>
      <c r="B462" s="159">
        <v>38</v>
      </c>
      <c r="C462" s="159" t="s">
        <v>942</v>
      </c>
      <c r="D462" s="142" t="s">
        <v>46</v>
      </c>
      <c r="E462" s="186">
        <v>0</v>
      </c>
      <c r="F462" s="137"/>
      <c r="G462" s="138">
        <v>0</v>
      </c>
      <c r="H462" s="167">
        <f t="shared" si="22"/>
        <v>0</v>
      </c>
      <c r="I462" s="139" t="s">
        <v>455</v>
      </c>
      <c r="J462" s="141"/>
    </row>
    <row r="463" spans="1:10" x14ac:dyDescent="0.25">
      <c r="A463" s="158">
        <v>41691</v>
      </c>
      <c r="B463" s="159">
        <v>67</v>
      </c>
      <c r="C463" s="159" t="s">
        <v>942</v>
      </c>
      <c r="D463" s="142" t="s">
        <v>46</v>
      </c>
      <c r="E463" s="186">
        <v>0</v>
      </c>
      <c r="F463" s="137"/>
      <c r="G463" s="138">
        <v>0</v>
      </c>
      <c r="H463" s="167">
        <f t="shared" si="22"/>
        <v>0</v>
      </c>
      <c r="I463" s="139" t="s">
        <v>294</v>
      </c>
      <c r="J463" s="140" t="s">
        <v>954</v>
      </c>
    </row>
    <row r="464" spans="1:10" x14ac:dyDescent="0.25">
      <c r="A464" s="158">
        <v>41691</v>
      </c>
      <c r="B464" s="159">
        <v>93</v>
      </c>
      <c r="C464" s="159" t="s">
        <v>942</v>
      </c>
      <c r="D464" s="142" t="s">
        <v>46</v>
      </c>
      <c r="E464" s="186">
        <v>0</v>
      </c>
      <c r="F464" s="137"/>
      <c r="G464" s="138">
        <v>0</v>
      </c>
      <c r="H464" s="167">
        <f t="shared" si="22"/>
        <v>0</v>
      </c>
      <c r="I464" s="139" t="s">
        <v>455</v>
      </c>
      <c r="J464" s="140" t="s">
        <v>957</v>
      </c>
    </row>
    <row r="465" spans="1:10" x14ac:dyDescent="0.25">
      <c r="A465" s="158">
        <v>41693</v>
      </c>
      <c r="B465" s="159">
        <v>187</v>
      </c>
      <c r="C465" s="159" t="s">
        <v>942</v>
      </c>
      <c r="D465" s="142" t="s">
        <v>46</v>
      </c>
      <c r="E465" s="186">
        <v>0</v>
      </c>
      <c r="F465" s="137"/>
      <c r="G465" s="138">
        <v>0</v>
      </c>
      <c r="H465" s="167">
        <f t="shared" si="22"/>
        <v>0</v>
      </c>
      <c r="I465" s="139" t="s">
        <v>294</v>
      </c>
      <c r="J465" s="140" t="s">
        <v>975</v>
      </c>
    </row>
    <row r="466" spans="1:10" x14ac:dyDescent="0.25">
      <c r="A466" s="158">
        <v>41694</v>
      </c>
      <c r="B466" s="159">
        <v>252</v>
      </c>
      <c r="C466" s="159" t="s">
        <v>942</v>
      </c>
      <c r="D466" s="142" t="s">
        <v>46</v>
      </c>
      <c r="E466" s="186">
        <v>0</v>
      </c>
      <c r="F466" s="137"/>
      <c r="G466" s="138"/>
      <c r="H466" s="167">
        <f t="shared" si="22"/>
        <v>0</v>
      </c>
      <c r="I466" s="139" t="s">
        <v>294</v>
      </c>
    </row>
    <row r="467" spans="1:10" x14ac:dyDescent="0.25">
      <c r="A467" s="158">
        <v>41695</v>
      </c>
      <c r="B467" s="159">
        <v>333</v>
      </c>
      <c r="C467" s="159" t="s">
        <v>942</v>
      </c>
      <c r="D467" s="142" t="s">
        <v>46</v>
      </c>
      <c r="E467" s="186">
        <v>0</v>
      </c>
      <c r="F467" s="137"/>
      <c r="G467" s="138"/>
      <c r="H467" s="167">
        <f t="shared" si="22"/>
        <v>0</v>
      </c>
      <c r="I467" s="139" t="s">
        <v>294</v>
      </c>
    </row>
    <row r="468" spans="1:10" x14ac:dyDescent="0.25">
      <c r="A468" s="158">
        <v>41695</v>
      </c>
      <c r="B468" s="159">
        <v>337</v>
      </c>
      <c r="C468" s="159" t="s">
        <v>942</v>
      </c>
      <c r="D468" s="142" t="s">
        <v>46</v>
      </c>
      <c r="E468" s="186">
        <v>0</v>
      </c>
      <c r="F468" s="137"/>
      <c r="G468" s="138"/>
      <c r="H468" s="167">
        <f t="shared" si="22"/>
        <v>0</v>
      </c>
      <c r="I468" s="139" t="s">
        <v>294</v>
      </c>
    </row>
    <row r="469" spans="1:10" x14ac:dyDescent="0.25">
      <c r="A469" s="158">
        <v>41695</v>
      </c>
      <c r="B469" s="159">
        <v>343</v>
      </c>
      <c r="C469" s="159" t="s">
        <v>942</v>
      </c>
      <c r="D469" s="142" t="s">
        <v>46</v>
      </c>
      <c r="E469" s="186">
        <v>0</v>
      </c>
      <c r="F469" s="137"/>
      <c r="G469" s="138"/>
      <c r="H469" s="167">
        <f t="shared" si="22"/>
        <v>0</v>
      </c>
      <c r="I469" s="139" t="s">
        <v>455</v>
      </c>
    </row>
    <row r="470" spans="1:10" ht="15" x14ac:dyDescent="0.25">
      <c r="A470" s="158">
        <v>41695</v>
      </c>
      <c r="B470" s="159">
        <v>350</v>
      </c>
      <c r="C470" s="159" t="s">
        <v>942</v>
      </c>
      <c r="D470" s="142" t="s">
        <v>46</v>
      </c>
      <c r="E470" s="190">
        <v>0</v>
      </c>
      <c r="F470" s="137"/>
      <c r="G470" s="138">
        <v>0</v>
      </c>
      <c r="H470" s="167">
        <f t="shared" si="22"/>
        <v>0</v>
      </c>
      <c r="I470" s="139" t="s">
        <v>455</v>
      </c>
      <c r="J470" s="141"/>
    </row>
    <row r="471" spans="1:10" x14ac:dyDescent="0.25">
      <c r="A471" s="158">
        <v>41698</v>
      </c>
      <c r="B471" s="159">
        <v>520</v>
      </c>
      <c r="C471" s="159" t="s">
        <v>942</v>
      </c>
      <c r="D471" s="142" t="s">
        <v>46</v>
      </c>
      <c r="E471" s="186">
        <v>0</v>
      </c>
      <c r="F471" s="137"/>
      <c r="G471" s="138"/>
      <c r="H471" s="167">
        <f t="shared" si="22"/>
        <v>0</v>
      </c>
      <c r="I471" s="139" t="s">
        <v>294</v>
      </c>
      <c r="J471" s="140" t="s">
        <v>1032</v>
      </c>
    </row>
    <row r="472" spans="1:10" ht="15" x14ac:dyDescent="0.25">
      <c r="A472" s="158">
        <v>41680</v>
      </c>
      <c r="B472" s="159">
        <v>176</v>
      </c>
      <c r="C472" s="159" t="s">
        <v>784</v>
      </c>
      <c r="D472" s="135" t="s">
        <v>180</v>
      </c>
      <c r="E472" s="136">
        <v>5401.5</v>
      </c>
      <c r="F472" s="137">
        <v>41680</v>
      </c>
      <c r="G472" s="138">
        <v>5401.5</v>
      </c>
      <c r="H472" s="167">
        <f t="shared" si="22"/>
        <v>0</v>
      </c>
      <c r="I472" s="139" t="s">
        <v>7</v>
      </c>
    </row>
    <row r="473" spans="1:10" x14ac:dyDescent="0.25">
      <c r="A473" s="158">
        <v>41691</v>
      </c>
      <c r="B473" s="159">
        <v>60</v>
      </c>
      <c r="C473" s="159" t="s">
        <v>942</v>
      </c>
      <c r="D473" s="135" t="s">
        <v>951</v>
      </c>
      <c r="E473" s="160">
        <v>7074.6</v>
      </c>
      <c r="F473" s="137">
        <v>41691</v>
      </c>
      <c r="G473" s="138">
        <v>7074.6</v>
      </c>
      <c r="H473" s="167">
        <f t="shared" si="22"/>
        <v>0</v>
      </c>
      <c r="I473" s="139"/>
    </row>
    <row r="474" spans="1:10" ht="15" x14ac:dyDescent="0.25">
      <c r="A474" s="133">
        <v>41671</v>
      </c>
      <c r="B474" s="134">
        <v>494</v>
      </c>
      <c r="C474" s="134" t="s">
        <v>563</v>
      </c>
      <c r="D474" s="135" t="s">
        <v>670</v>
      </c>
      <c r="E474" s="138">
        <v>3238.36</v>
      </c>
      <c r="F474" s="147" t="s">
        <v>671</v>
      </c>
      <c r="G474" s="138">
        <v>3238.36</v>
      </c>
      <c r="H474" s="132">
        <f t="shared" si="22"/>
        <v>0</v>
      </c>
      <c r="I474" s="139" t="s">
        <v>38</v>
      </c>
    </row>
    <row r="475" spans="1:10" x14ac:dyDescent="0.25">
      <c r="A475" s="158">
        <v>41674</v>
      </c>
      <c r="B475" s="159">
        <v>776</v>
      </c>
      <c r="C475" s="159" t="s">
        <v>563</v>
      </c>
      <c r="D475" s="135" t="s">
        <v>732</v>
      </c>
      <c r="E475" s="136">
        <v>24326.5</v>
      </c>
      <c r="F475" s="137">
        <v>41674</v>
      </c>
      <c r="G475" s="138">
        <v>24326.5</v>
      </c>
      <c r="H475" s="132">
        <f t="shared" si="22"/>
        <v>0</v>
      </c>
      <c r="I475" s="139" t="s">
        <v>4</v>
      </c>
    </row>
    <row r="476" spans="1:10" x14ac:dyDescent="0.25">
      <c r="A476" s="158"/>
      <c r="B476" s="159"/>
      <c r="C476" s="159"/>
      <c r="D476" s="135"/>
      <c r="E476" s="136"/>
      <c r="F476" s="137"/>
      <c r="G476" s="138"/>
      <c r="H476" s="132"/>
      <c r="I476" s="139"/>
    </row>
    <row r="477" spans="1:10" x14ac:dyDescent="0.25">
      <c r="A477" s="133">
        <v>41671</v>
      </c>
      <c r="B477" s="134">
        <v>481</v>
      </c>
      <c r="C477" s="134" t="s">
        <v>563</v>
      </c>
      <c r="D477" s="135" t="s">
        <v>26</v>
      </c>
      <c r="E477" s="136">
        <v>12504</v>
      </c>
      <c r="F477" s="137">
        <v>41671</v>
      </c>
      <c r="G477" s="138">
        <v>12504</v>
      </c>
      <c r="H477" s="132">
        <f t="shared" ref="H477:H486" si="23">E477-G477</f>
        <v>0</v>
      </c>
      <c r="I477" s="139"/>
    </row>
    <row r="478" spans="1:10" x14ac:dyDescent="0.25">
      <c r="A478" s="158">
        <v>41672</v>
      </c>
      <c r="B478" s="159">
        <v>601</v>
      </c>
      <c r="C478" s="159" t="s">
        <v>563</v>
      </c>
      <c r="D478" s="135" t="s">
        <v>26</v>
      </c>
      <c r="E478" s="136">
        <v>7727</v>
      </c>
      <c r="F478" s="137">
        <v>41672</v>
      </c>
      <c r="G478" s="138">
        <v>7727</v>
      </c>
      <c r="H478" s="132">
        <f t="shared" si="23"/>
        <v>0</v>
      </c>
      <c r="I478" s="139" t="s">
        <v>30</v>
      </c>
      <c r="J478" s="140" t="s">
        <v>696</v>
      </c>
    </row>
    <row r="479" spans="1:10" ht="15" x14ac:dyDescent="0.25">
      <c r="A479" s="158">
        <v>41673</v>
      </c>
      <c r="B479" s="159">
        <v>629</v>
      </c>
      <c r="C479" s="159" t="s">
        <v>563</v>
      </c>
      <c r="D479" s="135" t="s">
        <v>26</v>
      </c>
      <c r="E479" s="136">
        <v>5683.6</v>
      </c>
      <c r="F479" s="137">
        <v>41673</v>
      </c>
      <c r="G479" s="138">
        <v>5683.6</v>
      </c>
      <c r="H479" s="132">
        <f t="shared" si="23"/>
        <v>0</v>
      </c>
      <c r="I479" s="139"/>
      <c r="J479" s="141"/>
    </row>
    <row r="480" spans="1:10" ht="15" x14ac:dyDescent="0.25">
      <c r="A480" s="158">
        <v>41674</v>
      </c>
      <c r="B480" s="159">
        <v>738</v>
      </c>
      <c r="C480" s="159" t="s">
        <v>563</v>
      </c>
      <c r="D480" s="135" t="s">
        <v>26</v>
      </c>
      <c r="E480" s="136">
        <v>4984</v>
      </c>
      <c r="F480" s="137">
        <v>41674</v>
      </c>
      <c r="G480" s="138">
        <v>4984</v>
      </c>
      <c r="H480" s="132">
        <f t="shared" si="23"/>
        <v>0</v>
      </c>
      <c r="I480" s="139" t="s">
        <v>4</v>
      </c>
      <c r="J480" s="141"/>
    </row>
    <row r="481" spans="1:10" ht="15" x14ac:dyDescent="0.25">
      <c r="A481" s="158">
        <v>41678</v>
      </c>
      <c r="B481" s="159">
        <v>38</v>
      </c>
      <c r="C481" s="159" t="s">
        <v>784</v>
      </c>
      <c r="D481" s="135" t="s">
        <v>26</v>
      </c>
      <c r="E481" s="136">
        <v>3322.5</v>
      </c>
      <c r="F481" s="137">
        <v>41678</v>
      </c>
      <c r="G481" s="138">
        <v>3322.5</v>
      </c>
      <c r="H481" s="167">
        <f t="shared" si="23"/>
        <v>0</v>
      </c>
      <c r="I481" s="139"/>
      <c r="J481" s="141"/>
    </row>
    <row r="482" spans="1:10" ht="15" x14ac:dyDescent="0.25">
      <c r="A482" s="158">
        <v>41678</v>
      </c>
      <c r="B482" s="159">
        <v>40</v>
      </c>
      <c r="C482" s="159" t="s">
        <v>784</v>
      </c>
      <c r="D482" s="135" t="s">
        <v>26</v>
      </c>
      <c r="E482" s="136">
        <v>1235</v>
      </c>
      <c r="F482" s="137">
        <v>41678</v>
      </c>
      <c r="G482" s="138">
        <v>1235</v>
      </c>
      <c r="H482" s="167">
        <f t="shared" si="23"/>
        <v>0</v>
      </c>
      <c r="I482" s="139"/>
      <c r="J482" s="141"/>
    </row>
    <row r="483" spans="1:10" ht="15" x14ac:dyDescent="0.25">
      <c r="A483" s="158">
        <v>41679</v>
      </c>
      <c r="B483" s="159">
        <v>128</v>
      </c>
      <c r="C483" s="159" t="s">
        <v>784</v>
      </c>
      <c r="D483" s="135" t="s">
        <v>26</v>
      </c>
      <c r="E483" s="136">
        <v>4267</v>
      </c>
      <c r="F483" s="137">
        <v>41679</v>
      </c>
      <c r="G483" s="138">
        <v>4267</v>
      </c>
      <c r="H483" s="167">
        <f t="shared" si="23"/>
        <v>0</v>
      </c>
      <c r="I483" s="139" t="s">
        <v>30</v>
      </c>
      <c r="J483" s="141"/>
    </row>
    <row r="484" spans="1:10" ht="15" x14ac:dyDescent="0.25">
      <c r="A484" s="158">
        <v>41685</v>
      </c>
      <c r="B484" s="159">
        <v>562</v>
      </c>
      <c r="C484" s="159" t="s">
        <v>784</v>
      </c>
      <c r="D484" s="135" t="s">
        <v>26</v>
      </c>
      <c r="E484" s="160">
        <v>7878</v>
      </c>
      <c r="F484" s="137">
        <v>41685</v>
      </c>
      <c r="G484" s="138">
        <v>7878</v>
      </c>
      <c r="H484" s="167">
        <f t="shared" si="23"/>
        <v>0</v>
      </c>
      <c r="I484" s="139"/>
      <c r="J484" s="141"/>
    </row>
    <row r="485" spans="1:10" ht="15" x14ac:dyDescent="0.25">
      <c r="A485" s="158">
        <v>41688</v>
      </c>
      <c r="B485" s="159">
        <v>793</v>
      </c>
      <c r="C485" s="159" t="s">
        <v>784</v>
      </c>
      <c r="D485" s="135" t="s">
        <v>26</v>
      </c>
      <c r="E485" s="160">
        <v>1799</v>
      </c>
      <c r="F485" s="137">
        <v>41688</v>
      </c>
      <c r="G485" s="138">
        <v>1799</v>
      </c>
      <c r="H485" s="167">
        <f t="shared" si="23"/>
        <v>0</v>
      </c>
      <c r="I485" s="139"/>
      <c r="J485" s="141"/>
    </row>
    <row r="486" spans="1:10" ht="15" x14ac:dyDescent="0.25">
      <c r="A486" s="158">
        <v>41692</v>
      </c>
      <c r="B486" s="159">
        <v>106</v>
      </c>
      <c r="C486" s="159" t="s">
        <v>942</v>
      </c>
      <c r="D486" s="135" t="s">
        <v>26</v>
      </c>
      <c r="E486" s="160">
        <v>4405</v>
      </c>
      <c r="F486" s="137">
        <v>41692</v>
      </c>
      <c r="G486" s="138">
        <v>4405</v>
      </c>
      <c r="H486" s="167">
        <f t="shared" si="23"/>
        <v>0</v>
      </c>
      <c r="I486" s="139"/>
      <c r="J486" s="141"/>
    </row>
    <row r="487" spans="1:10" x14ac:dyDescent="0.25">
      <c r="A487" s="158"/>
      <c r="B487" s="159"/>
      <c r="C487" s="159"/>
      <c r="D487" s="135"/>
      <c r="E487" s="160"/>
      <c r="F487" s="379" t="s">
        <v>645</v>
      </c>
      <c r="G487" s="380">
        <f>SUM(G477:G486)</f>
        <v>53805.1</v>
      </c>
      <c r="H487" s="167"/>
      <c r="I487" s="139"/>
      <c r="J487" s="141"/>
    </row>
    <row r="488" spans="1:10" ht="15" x14ac:dyDescent="0.25">
      <c r="A488" s="158"/>
      <c r="B488" s="159"/>
      <c r="C488" s="159"/>
      <c r="D488" s="135"/>
      <c r="E488" s="160"/>
      <c r="F488" s="137"/>
      <c r="G488" s="138"/>
      <c r="H488" s="167"/>
      <c r="I488" s="139"/>
      <c r="J488" s="141"/>
    </row>
    <row r="489" spans="1:10" x14ac:dyDescent="0.25">
      <c r="A489" s="158">
        <v>41675</v>
      </c>
      <c r="B489" s="159">
        <v>828</v>
      </c>
      <c r="C489" s="159" t="s">
        <v>563</v>
      </c>
      <c r="D489" s="164" t="s">
        <v>208</v>
      </c>
      <c r="E489" s="165">
        <v>1019</v>
      </c>
      <c r="F489" s="170">
        <v>41676</v>
      </c>
      <c r="G489" s="165">
        <v>1019</v>
      </c>
      <c r="H489" s="167">
        <f>E489-G489</f>
        <v>0</v>
      </c>
      <c r="I489" s="168" t="s">
        <v>4</v>
      </c>
      <c r="J489" s="169"/>
    </row>
    <row r="490" spans="1:10" x14ac:dyDescent="0.25">
      <c r="A490" s="158">
        <v>41689</v>
      </c>
      <c r="B490" s="159">
        <v>900</v>
      </c>
      <c r="C490" s="159" t="s">
        <v>784</v>
      </c>
      <c r="D490" s="135" t="s">
        <v>208</v>
      </c>
      <c r="E490" s="160">
        <v>485</v>
      </c>
      <c r="F490" s="137">
        <v>41691</v>
      </c>
      <c r="G490" s="138">
        <v>485</v>
      </c>
      <c r="H490" s="167">
        <f>E490-G490</f>
        <v>0</v>
      </c>
      <c r="I490" s="139" t="s">
        <v>14</v>
      </c>
    </row>
    <row r="491" spans="1:10" x14ac:dyDescent="0.25">
      <c r="A491" s="158"/>
      <c r="B491" s="159"/>
      <c r="C491" s="159"/>
      <c r="D491" s="135"/>
      <c r="E491" s="160"/>
      <c r="F491" s="137"/>
      <c r="G491" s="138"/>
      <c r="H491" s="167"/>
      <c r="I491" s="139"/>
    </row>
    <row r="492" spans="1:10" x14ac:dyDescent="0.25">
      <c r="A492" s="133">
        <v>41671</v>
      </c>
      <c r="B492" s="134">
        <v>456</v>
      </c>
      <c r="C492" s="134" t="s">
        <v>563</v>
      </c>
      <c r="D492" s="135" t="s">
        <v>55</v>
      </c>
      <c r="E492" s="136">
        <v>2165</v>
      </c>
      <c r="F492" s="137">
        <v>41671</v>
      </c>
      <c r="G492" s="138">
        <v>2165</v>
      </c>
      <c r="H492" s="132">
        <f t="shared" ref="H492:H501" si="24">E492-G492</f>
        <v>0</v>
      </c>
      <c r="I492" s="139" t="s">
        <v>14</v>
      </c>
    </row>
    <row r="493" spans="1:10" ht="15" x14ac:dyDescent="0.25">
      <c r="A493" s="158">
        <v>41673</v>
      </c>
      <c r="B493" s="159">
        <v>702</v>
      </c>
      <c r="C493" s="159" t="s">
        <v>563</v>
      </c>
      <c r="D493" s="135" t="s">
        <v>55</v>
      </c>
      <c r="E493" s="136">
        <v>1820.5</v>
      </c>
      <c r="F493" s="137">
        <v>41674</v>
      </c>
      <c r="G493" s="138">
        <v>1820.5</v>
      </c>
      <c r="H493" s="132">
        <f t="shared" si="24"/>
        <v>0</v>
      </c>
      <c r="I493" s="139" t="s">
        <v>14</v>
      </c>
      <c r="J493" s="141"/>
    </row>
    <row r="494" spans="1:10" ht="15" x14ac:dyDescent="0.25">
      <c r="A494" s="158">
        <v>41676</v>
      </c>
      <c r="B494" s="159">
        <v>914</v>
      </c>
      <c r="C494" s="159" t="s">
        <v>563</v>
      </c>
      <c r="D494" s="135" t="s">
        <v>55</v>
      </c>
      <c r="E494" s="136">
        <v>2255</v>
      </c>
      <c r="F494" s="137">
        <v>41677</v>
      </c>
      <c r="G494" s="138">
        <v>2255</v>
      </c>
      <c r="H494" s="167">
        <f t="shared" si="24"/>
        <v>0</v>
      </c>
      <c r="I494" s="139" t="s">
        <v>14</v>
      </c>
      <c r="J494" s="141"/>
    </row>
    <row r="495" spans="1:10" ht="15" x14ac:dyDescent="0.25">
      <c r="A495" s="158">
        <v>41678</v>
      </c>
      <c r="B495" s="159">
        <v>111</v>
      </c>
      <c r="C495" s="159" t="s">
        <v>784</v>
      </c>
      <c r="D495" s="135" t="s">
        <v>55</v>
      </c>
      <c r="E495" s="136">
        <v>1688.5</v>
      </c>
      <c r="F495" s="137">
        <v>41680</v>
      </c>
      <c r="G495" s="138">
        <v>1688.5</v>
      </c>
      <c r="H495" s="167">
        <f t="shared" si="24"/>
        <v>0</v>
      </c>
      <c r="I495" s="139" t="s">
        <v>14</v>
      </c>
    </row>
    <row r="496" spans="1:10" ht="15" x14ac:dyDescent="0.25">
      <c r="A496" s="158">
        <v>41683</v>
      </c>
      <c r="B496" s="159">
        <v>375</v>
      </c>
      <c r="C496" s="159" t="s">
        <v>784</v>
      </c>
      <c r="D496" s="135" t="s">
        <v>55</v>
      </c>
      <c r="E496" s="136">
        <v>2159</v>
      </c>
      <c r="F496" s="137">
        <v>41683</v>
      </c>
      <c r="G496" s="138">
        <v>2159</v>
      </c>
      <c r="H496" s="167">
        <f t="shared" si="24"/>
        <v>0</v>
      </c>
      <c r="I496" s="139" t="s">
        <v>14</v>
      </c>
    </row>
    <row r="497" spans="1:10" ht="15" x14ac:dyDescent="0.25">
      <c r="A497" s="158">
        <v>41685</v>
      </c>
      <c r="B497" s="159">
        <v>625</v>
      </c>
      <c r="C497" s="159" t="s">
        <v>784</v>
      </c>
      <c r="D497" s="135" t="s">
        <v>55</v>
      </c>
      <c r="E497" s="160">
        <v>1813</v>
      </c>
      <c r="F497" s="137">
        <v>41687</v>
      </c>
      <c r="G497" s="138">
        <v>1813</v>
      </c>
      <c r="H497" s="167">
        <f t="shared" si="24"/>
        <v>0</v>
      </c>
      <c r="I497" s="139" t="s">
        <v>14</v>
      </c>
      <c r="J497" s="141"/>
    </row>
    <row r="498" spans="1:10" ht="15" x14ac:dyDescent="0.25">
      <c r="A498" s="158">
        <v>41687</v>
      </c>
      <c r="B498" s="159">
        <v>778</v>
      </c>
      <c r="C498" s="159" t="s">
        <v>784</v>
      </c>
      <c r="D498" s="135" t="s">
        <v>55</v>
      </c>
      <c r="E498" s="160">
        <v>1820.5</v>
      </c>
      <c r="F498" s="137">
        <v>41689</v>
      </c>
      <c r="G498" s="138">
        <v>1820.5</v>
      </c>
      <c r="H498" s="167">
        <f t="shared" si="24"/>
        <v>0</v>
      </c>
      <c r="I498" s="139" t="s">
        <v>14</v>
      </c>
      <c r="J498" s="141"/>
    </row>
    <row r="499" spans="1:10" ht="15" x14ac:dyDescent="0.25">
      <c r="A499" s="158">
        <v>41691</v>
      </c>
      <c r="B499" s="159">
        <v>79</v>
      </c>
      <c r="C499" s="159" t="s">
        <v>942</v>
      </c>
      <c r="D499" s="135" t="s">
        <v>55</v>
      </c>
      <c r="E499" s="160">
        <v>2176.5</v>
      </c>
      <c r="F499" s="137">
        <v>41691</v>
      </c>
      <c r="G499" s="138">
        <v>2176.5</v>
      </c>
      <c r="H499" s="167">
        <f t="shared" si="24"/>
        <v>0</v>
      </c>
      <c r="I499" s="139" t="s">
        <v>14</v>
      </c>
      <c r="J499" s="141"/>
    </row>
    <row r="500" spans="1:10" ht="15" x14ac:dyDescent="0.25">
      <c r="A500" s="158">
        <v>41694</v>
      </c>
      <c r="B500" s="159">
        <v>299</v>
      </c>
      <c r="C500" s="159" t="s">
        <v>942</v>
      </c>
      <c r="D500" s="135" t="s">
        <v>55</v>
      </c>
      <c r="E500" s="160">
        <v>2142</v>
      </c>
      <c r="F500" s="137">
        <v>41695</v>
      </c>
      <c r="G500" s="138">
        <v>2142</v>
      </c>
      <c r="H500" s="167">
        <f t="shared" si="24"/>
        <v>0</v>
      </c>
      <c r="I500" s="139" t="s">
        <v>14</v>
      </c>
      <c r="J500" s="141"/>
    </row>
    <row r="501" spans="1:10" ht="15" x14ac:dyDescent="0.25">
      <c r="A501" s="158">
        <v>41698</v>
      </c>
      <c r="B501" s="159">
        <v>509</v>
      </c>
      <c r="C501" s="159" t="s">
        <v>942</v>
      </c>
      <c r="D501" s="135" t="s">
        <v>55</v>
      </c>
      <c r="E501" s="160">
        <v>2007.6</v>
      </c>
      <c r="F501" s="137">
        <v>41698</v>
      </c>
      <c r="G501" s="138">
        <v>2007.6</v>
      </c>
      <c r="H501" s="167">
        <f t="shared" si="24"/>
        <v>0</v>
      </c>
      <c r="I501" s="139" t="s">
        <v>14</v>
      </c>
      <c r="J501" s="141"/>
    </row>
    <row r="502" spans="1:10" x14ac:dyDescent="0.25">
      <c r="A502" s="158"/>
      <c r="B502" s="159"/>
      <c r="C502" s="159"/>
      <c r="D502" s="135"/>
      <c r="E502" s="160"/>
      <c r="F502" s="379" t="s">
        <v>645</v>
      </c>
      <c r="G502" s="380">
        <f>SUM(G492:G501)</f>
        <v>20047.599999999999</v>
      </c>
      <c r="H502" s="167"/>
      <c r="I502" s="139"/>
      <c r="J502" s="141"/>
    </row>
    <row r="503" spans="1:10" ht="15" x14ac:dyDescent="0.25">
      <c r="A503" s="158"/>
      <c r="B503" s="159"/>
      <c r="C503" s="159"/>
      <c r="D503" s="135"/>
      <c r="E503" s="160"/>
      <c r="F503" s="137"/>
      <c r="G503" s="138"/>
      <c r="H503" s="167"/>
      <c r="I503" s="139"/>
      <c r="J503" s="141"/>
    </row>
    <row r="504" spans="1:10" x14ac:dyDescent="0.25">
      <c r="A504" s="158">
        <v>41681</v>
      </c>
      <c r="B504" s="159">
        <v>275</v>
      </c>
      <c r="C504" s="159" t="s">
        <v>784</v>
      </c>
      <c r="D504" s="135" t="s">
        <v>828</v>
      </c>
      <c r="E504" s="136">
        <v>50000</v>
      </c>
      <c r="F504" s="137">
        <v>41681</v>
      </c>
      <c r="G504" s="138">
        <v>50000</v>
      </c>
      <c r="H504" s="167">
        <f>E504-G504</f>
        <v>0</v>
      </c>
      <c r="I504" s="139" t="s">
        <v>1</v>
      </c>
    </row>
    <row r="505" spans="1:10" x14ac:dyDescent="0.25">
      <c r="A505" s="158">
        <v>41684</v>
      </c>
      <c r="B505" s="159">
        <v>517</v>
      </c>
      <c r="C505" s="159" t="s">
        <v>784</v>
      </c>
      <c r="D505" s="135" t="s">
        <v>828</v>
      </c>
      <c r="E505" s="160">
        <v>24000</v>
      </c>
      <c r="F505" s="137">
        <v>41684</v>
      </c>
      <c r="G505" s="138">
        <v>24000</v>
      </c>
      <c r="H505" s="167">
        <f>E505-G505</f>
        <v>0</v>
      </c>
      <c r="I505" s="139" t="s">
        <v>1</v>
      </c>
    </row>
    <row r="506" spans="1:10" x14ac:dyDescent="0.25">
      <c r="A506" s="158">
        <v>41689</v>
      </c>
      <c r="B506" s="159">
        <v>883</v>
      </c>
      <c r="C506" s="159" t="s">
        <v>784</v>
      </c>
      <c r="D506" s="135" t="s">
        <v>828</v>
      </c>
      <c r="E506" s="160">
        <v>16599</v>
      </c>
      <c r="F506" s="137">
        <v>41689</v>
      </c>
      <c r="G506" s="138">
        <v>16599</v>
      </c>
      <c r="H506" s="167">
        <f>E506-G506</f>
        <v>0</v>
      </c>
      <c r="I506" s="139" t="s">
        <v>1</v>
      </c>
    </row>
    <row r="507" spans="1:10" ht="15" x14ac:dyDescent="0.25">
      <c r="A507" s="158">
        <v>41698</v>
      </c>
      <c r="B507" s="159">
        <v>565</v>
      </c>
      <c r="C507" s="159" t="s">
        <v>942</v>
      </c>
      <c r="D507" s="135" t="s">
        <v>828</v>
      </c>
      <c r="E507" s="160">
        <v>9068</v>
      </c>
      <c r="F507" s="137">
        <v>41698</v>
      </c>
      <c r="G507" s="138">
        <v>9068</v>
      </c>
      <c r="H507" s="167">
        <f>E507-G507</f>
        <v>0</v>
      </c>
      <c r="I507" s="139"/>
      <c r="J507" s="141"/>
    </row>
    <row r="508" spans="1:10" x14ac:dyDescent="0.25">
      <c r="A508" s="158"/>
      <c r="B508" s="159"/>
      <c r="C508" s="159"/>
      <c r="D508" s="135"/>
      <c r="E508" s="160"/>
      <c r="F508" s="379" t="s">
        <v>645</v>
      </c>
      <c r="G508" s="380">
        <f>SUM(G504:G507)</f>
        <v>99667</v>
      </c>
      <c r="H508" s="167"/>
      <c r="I508" s="139"/>
      <c r="J508" s="141"/>
    </row>
    <row r="509" spans="1:10" ht="15" x14ac:dyDescent="0.25">
      <c r="A509" s="158"/>
      <c r="B509" s="159"/>
      <c r="C509" s="159"/>
      <c r="D509" s="135"/>
      <c r="E509" s="160"/>
      <c r="F509" s="137"/>
      <c r="G509" s="138"/>
      <c r="H509" s="167"/>
      <c r="I509" s="139"/>
      <c r="J509" s="141"/>
    </row>
    <row r="510" spans="1:10" x14ac:dyDescent="0.25">
      <c r="A510" s="158">
        <v>41678</v>
      </c>
      <c r="B510" s="159">
        <v>33</v>
      </c>
      <c r="C510" s="159" t="s">
        <v>784</v>
      </c>
      <c r="D510" s="135" t="s">
        <v>564</v>
      </c>
      <c r="E510" s="136">
        <v>11833.5</v>
      </c>
      <c r="F510" s="137">
        <v>41678</v>
      </c>
      <c r="G510" s="138">
        <v>11833.5</v>
      </c>
      <c r="H510" s="167">
        <f>E510-G510</f>
        <v>0</v>
      </c>
      <c r="I510" s="139"/>
    </row>
    <row r="511" spans="1:10" ht="15" x14ac:dyDescent="0.25">
      <c r="A511" s="158">
        <v>41691</v>
      </c>
      <c r="B511" s="159">
        <v>82</v>
      </c>
      <c r="C511" s="159" t="s">
        <v>942</v>
      </c>
      <c r="D511" s="135" t="s">
        <v>564</v>
      </c>
      <c r="E511" s="160">
        <v>30762.5</v>
      </c>
      <c r="F511" s="137">
        <v>41691</v>
      </c>
      <c r="G511" s="138">
        <v>30762.5</v>
      </c>
      <c r="H511" s="167">
        <f>E511-G511</f>
        <v>0</v>
      </c>
      <c r="I511" s="139"/>
      <c r="J511" s="141"/>
    </row>
    <row r="512" spans="1:10" ht="15" x14ac:dyDescent="0.25">
      <c r="A512" s="158">
        <v>41695</v>
      </c>
      <c r="B512" s="159">
        <v>359</v>
      </c>
      <c r="C512" s="159" t="s">
        <v>942</v>
      </c>
      <c r="D512" s="135" t="s">
        <v>564</v>
      </c>
      <c r="E512" s="160">
        <v>19616.5</v>
      </c>
      <c r="F512" s="137">
        <v>41695</v>
      </c>
      <c r="G512" s="138">
        <v>19616.5</v>
      </c>
      <c r="H512" s="167">
        <f>E512-G512</f>
        <v>0</v>
      </c>
      <c r="I512" s="139"/>
      <c r="J512" s="141"/>
    </row>
    <row r="513" spans="1:10" x14ac:dyDescent="0.25">
      <c r="A513" s="158">
        <v>41674</v>
      </c>
      <c r="B513" s="159">
        <v>788</v>
      </c>
      <c r="C513" s="159" t="s">
        <v>563</v>
      </c>
      <c r="D513" s="135" t="s">
        <v>168</v>
      </c>
      <c r="E513" s="136">
        <v>2381</v>
      </c>
      <c r="F513" s="137">
        <v>41675</v>
      </c>
      <c r="G513" s="138">
        <v>2381</v>
      </c>
      <c r="H513" s="132">
        <f>E513-G513</f>
        <v>0</v>
      </c>
      <c r="I513" s="139" t="s">
        <v>14</v>
      </c>
    </row>
    <row r="514" spans="1:10" x14ac:dyDescent="0.25">
      <c r="A514" s="158"/>
      <c r="B514" s="159"/>
      <c r="C514" s="159"/>
      <c r="D514" s="135"/>
      <c r="E514" s="136"/>
      <c r="F514" s="379" t="s">
        <v>645</v>
      </c>
      <c r="G514" s="380">
        <f>SUM(G510:G513)</f>
        <v>64593.5</v>
      </c>
      <c r="H514" s="132"/>
      <c r="I514" s="139"/>
    </row>
    <row r="515" spans="1:10" x14ac:dyDescent="0.25">
      <c r="A515" s="158"/>
      <c r="B515" s="159"/>
      <c r="C515" s="159"/>
      <c r="D515" s="135"/>
      <c r="E515" s="136"/>
      <c r="F515" s="137"/>
      <c r="G515" s="138"/>
      <c r="H515" s="132"/>
      <c r="I515" s="139"/>
    </row>
    <row r="516" spans="1:10" ht="15" x14ac:dyDescent="0.25">
      <c r="A516" s="158">
        <v>41693</v>
      </c>
      <c r="B516" s="159">
        <v>197</v>
      </c>
      <c r="C516" s="159" t="s">
        <v>942</v>
      </c>
      <c r="D516" s="135" t="s">
        <v>192</v>
      </c>
      <c r="E516" s="160">
        <v>2092.5</v>
      </c>
      <c r="F516" s="137">
        <v>41694</v>
      </c>
      <c r="G516" s="138">
        <v>2092.5</v>
      </c>
      <c r="H516" s="167">
        <f>E516-G516</f>
        <v>0</v>
      </c>
      <c r="I516" s="139" t="s">
        <v>14</v>
      </c>
      <c r="J516" s="141"/>
    </row>
    <row r="517" spans="1:10" ht="15" x14ac:dyDescent="0.25">
      <c r="A517" s="158"/>
      <c r="B517" s="159"/>
      <c r="C517" s="159"/>
      <c r="D517" s="135"/>
      <c r="E517" s="160"/>
      <c r="F517" s="137"/>
      <c r="G517" s="138"/>
      <c r="H517" s="167"/>
      <c r="I517" s="139"/>
      <c r="J517" s="141"/>
    </row>
    <row r="518" spans="1:10" ht="15" x14ac:dyDescent="0.25">
      <c r="A518" s="158">
        <v>41690</v>
      </c>
      <c r="B518" s="159">
        <v>920</v>
      </c>
      <c r="C518" s="159" t="s">
        <v>784</v>
      </c>
      <c r="D518" s="135" t="s">
        <v>536</v>
      </c>
      <c r="E518" s="160">
        <v>26242</v>
      </c>
      <c r="F518" s="137">
        <v>41691</v>
      </c>
      <c r="G518" s="138">
        <v>26242</v>
      </c>
      <c r="H518" s="167">
        <f>E518-G518</f>
        <v>0</v>
      </c>
      <c r="I518" s="139" t="s">
        <v>23</v>
      </c>
      <c r="J518" s="141"/>
    </row>
    <row r="519" spans="1:10" ht="15" x14ac:dyDescent="0.25">
      <c r="A519" s="158">
        <v>41691</v>
      </c>
      <c r="B519" s="159">
        <v>39</v>
      </c>
      <c r="C519" s="159" t="s">
        <v>942</v>
      </c>
      <c r="D519" s="135" t="s">
        <v>536</v>
      </c>
      <c r="E519" s="160">
        <v>16990</v>
      </c>
      <c r="F519" s="137">
        <v>41691</v>
      </c>
      <c r="G519" s="138">
        <v>16990</v>
      </c>
      <c r="H519" s="167">
        <f>E519-G519</f>
        <v>0</v>
      </c>
      <c r="I519" s="139" t="s">
        <v>196</v>
      </c>
      <c r="J519" s="141"/>
    </row>
    <row r="520" spans="1:10" ht="15" x14ac:dyDescent="0.25">
      <c r="A520" s="158"/>
      <c r="B520" s="159"/>
      <c r="C520" s="159"/>
      <c r="D520" s="135"/>
      <c r="E520" s="160"/>
      <c r="F520" s="137"/>
      <c r="G520" s="138"/>
      <c r="H520" s="167"/>
      <c r="I520" s="139"/>
      <c r="J520" s="141"/>
    </row>
    <row r="521" spans="1:10" x14ac:dyDescent="0.25">
      <c r="A521" s="133">
        <v>41671</v>
      </c>
      <c r="B521" s="134">
        <v>480</v>
      </c>
      <c r="C521" s="134" t="s">
        <v>563</v>
      </c>
      <c r="D521" s="135" t="s">
        <v>637</v>
      </c>
      <c r="E521" s="136">
        <v>9137.5</v>
      </c>
      <c r="F521" s="137">
        <v>41671</v>
      </c>
      <c r="G521" s="138">
        <v>9137.5</v>
      </c>
      <c r="H521" s="132">
        <f>E521-G521</f>
        <v>0</v>
      </c>
      <c r="I521" s="139"/>
    </row>
    <row r="522" spans="1:10" ht="15" x14ac:dyDescent="0.25">
      <c r="A522" s="158">
        <v>41678</v>
      </c>
      <c r="B522" s="159">
        <v>75</v>
      </c>
      <c r="C522" s="159" t="s">
        <v>784</v>
      </c>
      <c r="D522" s="135" t="s">
        <v>45</v>
      </c>
      <c r="E522" s="136">
        <v>3893</v>
      </c>
      <c r="F522" s="137">
        <v>41678</v>
      </c>
      <c r="G522" s="138">
        <v>3893</v>
      </c>
      <c r="H522" s="167">
        <f>E522-G522</f>
        <v>0</v>
      </c>
      <c r="I522" s="139" t="s">
        <v>14</v>
      </c>
      <c r="J522" s="141"/>
    </row>
    <row r="523" spans="1:10" x14ac:dyDescent="0.25">
      <c r="A523" s="141"/>
      <c r="B523" s="141"/>
      <c r="C523" s="141"/>
      <c r="D523" s="141"/>
      <c r="E523" s="141"/>
      <c r="F523" s="141"/>
      <c r="G523" s="141"/>
      <c r="H523" s="141"/>
      <c r="I523" s="141"/>
    </row>
    <row r="524" spans="1:10" x14ac:dyDescent="0.25">
      <c r="A524" s="158">
        <v>41678</v>
      </c>
      <c r="B524" s="159">
        <v>54</v>
      </c>
      <c r="C524" s="159" t="s">
        <v>784</v>
      </c>
      <c r="D524" s="135" t="s">
        <v>791</v>
      </c>
      <c r="E524" s="136">
        <v>2514</v>
      </c>
      <c r="F524" s="137">
        <v>41678</v>
      </c>
      <c r="G524" s="138">
        <v>2514</v>
      </c>
      <c r="H524" s="167">
        <f t="shared" ref="H524:H542" si="25">E524-G524</f>
        <v>0</v>
      </c>
      <c r="I524" s="139" t="s">
        <v>38</v>
      </c>
    </row>
    <row r="525" spans="1:10" x14ac:dyDescent="0.25">
      <c r="A525" s="158">
        <v>41698</v>
      </c>
      <c r="B525" s="159">
        <v>549</v>
      </c>
      <c r="C525" s="159" t="s">
        <v>942</v>
      </c>
      <c r="D525" s="135" t="s">
        <v>1038</v>
      </c>
      <c r="E525" s="160">
        <v>1636.4</v>
      </c>
      <c r="F525" s="137">
        <v>41698</v>
      </c>
      <c r="G525" s="138">
        <v>1636.4</v>
      </c>
      <c r="H525" s="167">
        <f t="shared" si="25"/>
        <v>0</v>
      </c>
      <c r="I525" s="139" t="s">
        <v>4</v>
      </c>
    </row>
    <row r="526" spans="1:10" x14ac:dyDescent="0.25">
      <c r="A526" s="133">
        <v>41671</v>
      </c>
      <c r="B526" s="134">
        <v>548</v>
      </c>
      <c r="C526" s="134" t="s">
        <v>563</v>
      </c>
      <c r="D526" s="135" t="s">
        <v>686</v>
      </c>
      <c r="E526" s="136">
        <v>2095.1</v>
      </c>
      <c r="F526" s="137">
        <v>41673</v>
      </c>
      <c r="G526" s="138">
        <v>2095.1</v>
      </c>
      <c r="H526" s="132">
        <f t="shared" si="25"/>
        <v>0</v>
      </c>
      <c r="I526" s="139" t="s">
        <v>7</v>
      </c>
    </row>
    <row r="527" spans="1:10" ht="15" x14ac:dyDescent="0.25">
      <c r="A527" s="158">
        <v>41691</v>
      </c>
      <c r="B527" s="159">
        <v>90</v>
      </c>
      <c r="C527" s="159" t="s">
        <v>942</v>
      </c>
      <c r="D527" s="135" t="s">
        <v>686</v>
      </c>
      <c r="E527" s="160">
        <v>2131.5</v>
      </c>
      <c r="F527" s="137">
        <v>41691</v>
      </c>
      <c r="G527" s="138">
        <v>2131.5</v>
      </c>
      <c r="H527" s="167">
        <f t="shared" si="25"/>
        <v>0</v>
      </c>
      <c r="I527" s="139" t="s">
        <v>20</v>
      </c>
      <c r="J527" s="141"/>
    </row>
    <row r="528" spans="1:10" x14ac:dyDescent="0.25">
      <c r="A528" s="158">
        <v>41686</v>
      </c>
      <c r="B528" s="159">
        <v>674</v>
      </c>
      <c r="C528" s="159" t="s">
        <v>784</v>
      </c>
      <c r="D528" s="135" t="s">
        <v>368</v>
      </c>
      <c r="E528" s="184">
        <v>2045.7</v>
      </c>
      <c r="F528" s="154" t="s">
        <v>887</v>
      </c>
      <c r="G528" s="138">
        <v>2045.7</v>
      </c>
      <c r="H528" s="167">
        <f t="shared" si="25"/>
        <v>0</v>
      </c>
      <c r="I528" s="139" t="s">
        <v>20</v>
      </c>
      <c r="J528" s="140" t="s">
        <v>888</v>
      </c>
    </row>
    <row r="529" spans="1:10" x14ac:dyDescent="0.25">
      <c r="A529" s="158">
        <v>41676</v>
      </c>
      <c r="B529" s="159">
        <v>913</v>
      </c>
      <c r="C529" s="159" t="s">
        <v>563</v>
      </c>
      <c r="D529" s="135" t="s">
        <v>764</v>
      </c>
      <c r="E529" s="136">
        <v>1598</v>
      </c>
      <c r="F529" s="137">
        <v>41677</v>
      </c>
      <c r="G529" s="138">
        <v>1598</v>
      </c>
      <c r="H529" s="167">
        <f t="shared" si="25"/>
        <v>0</v>
      </c>
      <c r="I529" s="139" t="s">
        <v>14</v>
      </c>
      <c r="J529" s="141"/>
    </row>
    <row r="530" spans="1:10" x14ac:dyDescent="0.25">
      <c r="A530" s="158">
        <v>41673</v>
      </c>
      <c r="B530" s="159">
        <v>695</v>
      </c>
      <c r="C530" s="159" t="s">
        <v>563</v>
      </c>
      <c r="D530" s="135" t="s">
        <v>320</v>
      </c>
      <c r="E530" s="136">
        <v>2850.5</v>
      </c>
      <c r="F530" s="137">
        <v>41674</v>
      </c>
      <c r="G530" s="138">
        <v>2850.5</v>
      </c>
      <c r="H530" s="132">
        <f t="shared" si="25"/>
        <v>0</v>
      </c>
      <c r="I530" s="139" t="s">
        <v>14</v>
      </c>
      <c r="J530" s="141"/>
    </row>
    <row r="531" spans="1:10" x14ac:dyDescent="0.25">
      <c r="A531" s="158">
        <v>41673</v>
      </c>
      <c r="B531" s="159">
        <v>699</v>
      </c>
      <c r="C531" s="159" t="s">
        <v>563</v>
      </c>
      <c r="D531" s="135" t="s">
        <v>320</v>
      </c>
      <c r="E531" s="136">
        <v>880</v>
      </c>
      <c r="F531" s="137">
        <v>41674</v>
      </c>
      <c r="G531" s="138">
        <v>880</v>
      </c>
      <c r="H531" s="132">
        <f t="shared" si="25"/>
        <v>0</v>
      </c>
      <c r="I531" s="139" t="s">
        <v>14</v>
      </c>
      <c r="J531" s="141"/>
    </row>
    <row r="532" spans="1:10" x14ac:dyDescent="0.25">
      <c r="A532" s="158">
        <v>41673</v>
      </c>
      <c r="B532" s="159">
        <v>701</v>
      </c>
      <c r="C532" s="159" t="s">
        <v>563</v>
      </c>
      <c r="D532" s="135" t="s">
        <v>320</v>
      </c>
      <c r="E532" s="136">
        <v>4798</v>
      </c>
      <c r="F532" s="137">
        <v>41674</v>
      </c>
      <c r="G532" s="138">
        <v>4798</v>
      </c>
      <c r="H532" s="132">
        <f t="shared" si="25"/>
        <v>0</v>
      </c>
      <c r="I532" s="139" t="s">
        <v>14</v>
      </c>
      <c r="J532" s="141"/>
    </row>
    <row r="533" spans="1:10" x14ac:dyDescent="0.25">
      <c r="A533" s="158">
        <v>41680</v>
      </c>
      <c r="B533" s="159">
        <v>209</v>
      </c>
      <c r="C533" s="159" t="s">
        <v>784</v>
      </c>
      <c r="D533" s="135" t="s">
        <v>320</v>
      </c>
      <c r="E533" s="138">
        <v>2374</v>
      </c>
      <c r="F533" s="154" t="s">
        <v>819</v>
      </c>
      <c r="G533" s="138">
        <v>2374</v>
      </c>
      <c r="H533" s="167">
        <f t="shared" si="25"/>
        <v>0</v>
      </c>
      <c r="I533" s="139" t="s">
        <v>7</v>
      </c>
      <c r="J533" s="140" t="s">
        <v>820</v>
      </c>
    </row>
    <row r="534" spans="1:10" x14ac:dyDescent="0.25">
      <c r="A534" s="158">
        <v>41682</v>
      </c>
      <c r="B534" s="159">
        <v>360</v>
      </c>
      <c r="C534" s="159" t="s">
        <v>784</v>
      </c>
      <c r="D534" s="135" t="s">
        <v>320</v>
      </c>
      <c r="E534" s="136">
        <v>1361.5</v>
      </c>
      <c r="F534" s="137">
        <v>41682</v>
      </c>
      <c r="G534" s="138">
        <v>1361.5</v>
      </c>
      <c r="H534" s="167">
        <f t="shared" si="25"/>
        <v>0</v>
      </c>
      <c r="I534" s="139" t="s">
        <v>4</v>
      </c>
    </row>
    <row r="535" spans="1:10" x14ac:dyDescent="0.25">
      <c r="A535" s="158">
        <v>41685</v>
      </c>
      <c r="B535" s="159">
        <v>570</v>
      </c>
      <c r="C535" s="159" t="s">
        <v>784</v>
      </c>
      <c r="D535" s="135" t="s">
        <v>320</v>
      </c>
      <c r="E535" s="160">
        <v>3511</v>
      </c>
      <c r="F535" s="137">
        <v>41686</v>
      </c>
      <c r="G535" s="138">
        <v>3511</v>
      </c>
      <c r="H535" s="167">
        <f t="shared" si="25"/>
        <v>0</v>
      </c>
      <c r="I535" s="139" t="s">
        <v>30</v>
      </c>
      <c r="J535" s="141"/>
    </row>
    <row r="536" spans="1:10" x14ac:dyDescent="0.25">
      <c r="A536" s="158">
        <v>41687</v>
      </c>
      <c r="B536" s="159">
        <v>731</v>
      </c>
      <c r="C536" s="159" t="s">
        <v>784</v>
      </c>
      <c r="D536" s="135" t="s">
        <v>320</v>
      </c>
      <c r="E536" s="160">
        <v>2786.5</v>
      </c>
      <c r="F536" s="137">
        <v>41687</v>
      </c>
      <c r="G536" s="138">
        <v>2786.5</v>
      </c>
      <c r="H536" s="167">
        <f t="shared" si="25"/>
        <v>0</v>
      </c>
      <c r="I536" s="139" t="s">
        <v>30</v>
      </c>
    </row>
    <row r="537" spans="1:10" x14ac:dyDescent="0.25">
      <c r="A537" s="158">
        <v>41695</v>
      </c>
      <c r="B537" s="159">
        <v>322</v>
      </c>
      <c r="C537" s="159" t="s">
        <v>942</v>
      </c>
      <c r="D537" s="135" t="s">
        <v>320</v>
      </c>
      <c r="E537" s="160">
        <v>2986</v>
      </c>
      <c r="F537" s="137">
        <v>41695</v>
      </c>
      <c r="G537" s="138">
        <v>2986</v>
      </c>
      <c r="H537" s="167">
        <f t="shared" si="25"/>
        <v>0</v>
      </c>
      <c r="I537" s="139" t="s">
        <v>4</v>
      </c>
    </row>
    <row r="538" spans="1:10" ht="15" x14ac:dyDescent="0.25">
      <c r="A538" s="158">
        <v>41696</v>
      </c>
      <c r="B538" s="159">
        <v>397</v>
      </c>
      <c r="C538" s="159" t="s">
        <v>942</v>
      </c>
      <c r="D538" s="135" t="s">
        <v>320</v>
      </c>
      <c r="E538" s="160">
        <v>2108.5</v>
      </c>
      <c r="F538" s="137">
        <v>41696</v>
      </c>
      <c r="G538" s="138">
        <v>2108.5</v>
      </c>
      <c r="H538" s="167">
        <f t="shared" si="25"/>
        <v>0</v>
      </c>
      <c r="I538" s="139" t="s">
        <v>23</v>
      </c>
      <c r="J538" s="141"/>
    </row>
    <row r="539" spans="1:10" x14ac:dyDescent="0.25">
      <c r="A539" s="158">
        <v>41677</v>
      </c>
      <c r="B539" s="159">
        <v>10</v>
      </c>
      <c r="C539" s="159" t="s">
        <v>784</v>
      </c>
      <c r="D539" s="135" t="s">
        <v>264</v>
      </c>
      <c r="E539" s="136">
        <v>3822</v>
      </c>
      <c r="F539" s="137">
        <v>41677</v>
      </c>
      <c r="G539" s="138">
        <v>3822</v>
      </c>
      <c r="H539" s="167">
        <f t="shared" si="25"/>
        <v>0</v>
      </c>
      <c r="I539" s="139" t="s">
        <v>4</v>
      </c>
      <c r="J539" s="141"/>
    </row>
    <row r="540" spans="1:10" x14ac:dyDescent="0.25">
      <c r="A540" s="158">
        <v>41687</v>
      </c>
      <c r="B540" s="159">
        <v>777</v>
      </c>
      <c r="C540" s="159" t="s">
        <v>784</v>
      </c>
      <c r="D540" s="135" t="s">
        <v>903</v>
      </c>
      <c r="E540" s="160">
        <v>2820.5</v>
      </c>
      <c r="F540" s="137">
        <v>41689</v>
      </c>
      <c r="G540" s="138">
        <v>2820.5</v>
      </c>
      <c r="H540" s="167">
        <f t="shared" si="25"/>
        <v>0</v>
      </c>
      <c r="I540" s="139" t="s">
        <v>14</v>
      </c>
      <c r="J540" s="141"/>
    </row>
    <row r="541" spans="1:10" x14ac:dyDescent="0.25">
      <c r="A541" s="158">
        <v>41674</v>
      </c>
      <c r="B541" s="159">
        <v>778</v>
      </c>
      <c r="C541" s="159" t="s">
        <v>563</v>
      </c>
      <c r="D541" s="135" t="s">
        <v>733</v>
      </c>
      <c r="E541" s="136">
        <v>2335.5</v>
      </c>
      <c r="F541" s="137">
        <v>41674</v>
      </c>
      <c r="G541" s="138">
        <v>2335.5</v>
      </c>
      <c r="H541" s="132">
        <f t="shared" si="25"/>
        <v>0</v>
      </c>
      <c r="I541" s="139" t="s">
        <v>4</v>
      </c>
    </row>
    <row r="542" spans="1:10" x14ac:dyDescent="0.25">
      <c r="A542" s="158">
        <v>41676</v>
      </c>
      <c r="B542" s="159">
        <v>898</v>
      </c>
      <c r="C542" s="159" t="s">
        <v>563</v>
      </c>
      <c r="D542" s="135" t="s">
        <v>759</v>
      </c>
      <c r="E542" s="136">
        <v>3972</v>
      </c>
      <c r="F542" s="137">
        <v>41677</v>
      </c>
      <c r="G542" s="138">
        <v>3972</v>
      </c>
      <c r="H542" s="167">
        <f t="shared" si="25"/>
        <v>0</v>
      </c>
      <c r="I542" s="139" t="s">
        <v>7</v>
      </c>
    </row>
    <row r="543" spans="1:10" x14ac:dyDescent="0.25">
      <c r="A543" s="158"/>
      <c r="B543" s="159"/>
      <c r="C543" s="159"/>
      <c r="D543" s="135"/>
      <c r="E543" s="136"/>
      <c r="F543" s="379" t="s">
        <v>645</v>
      </c>
      <c r="G543" s="380">
        <f>SUM(G524:G542)</f>
        <v>48626.7</v>
      </c>
      <c r="H543" s="167"/>
      <c r="I543" s="139"/>
    </row>
    <row r="544" spans="1:10" x14ac:dyDescent="0.25">
      <c r="A544" s="158"/>
      <c r="B544" s="159"/>
      <c r="C544" s="159"/>
      <c r="D544" s="135"/>
      <c r="E544" s="136"/>
      <c r="F544" s="137"/>
      <c r="G544" s="138"/>
      <c r="H544" s="167"/>
      <c r="I544" s="139"/>
    </row>
    <row r="545" spans="1:10" x14ac:dyDescent="0.25">
      <c r="A545" s="158">
        <v>41683</v>
      </c>
      <c r="B545" s="159">
        <v>387</v>
      </c>
      <c r="C545" s="159" t="s">
        <v>784</v>
      </c>
      <c r="D545" s="135" t="s">
        <v>288</v>
      </c>
      <c r="E545" s="136">
        <v>5142</v>
      </c>
      <c r="F545" s="137">
        <v>41683</v>
      </c>
      <c r="G545" s="138">
        <v>5142</v>
      </c>
      <c r="H545" s="167">
        <f t="shared" ref="H545:H550" si="26">E545-G545</f>
        <v>0</v>
      </c>
      <c r="I545" s="139"/>
    </row>
    <row r="546" spans="1:10" ht="15" x14ac:dyDescent="0.25">
      <c r="A546" s="158">
        <v>41690</v>
      </c>
      <c r="B546" s="159">
        <v>924</v>
      </c>
      <c r="C546" s="159" t="s">
        <v>784</v>
      </c>
      <c r="D546" s="135" t="s">
        <v>288</v>
      </c>
      <c r="E546" s="160">
        <v>3545</v>
      </c>
      <c r="F546" s="137">
        <v>41690</v>
      </c>
      <c r="G546" s="138">
        <v>3545</v>
      </c>
      <c r="H546" s="167">
        <f t="shared" si="26"/>
        <v>0</v>
      </c>
      <c r="I546" s="139"/>
      <c r="J546" s="141"/>
    </row>
    <row r="547" spans="1:10" x14ac:dyDescent="0.25">
      <c r="A547" s="158">
        <v>41696</v>
      </c>
      <c r="B547" s="159">
        <v>409</v>
      </c>
      <c r="C547" s="159" t="s">
        <v>942</v>
      </c>
      <c r="D547" s="135" t="s">
        <v>288</v>
      </c>
      <c r="E547" s="160">
        <v>4806</v>
      </c>
      <c r="F547" s="137">
        <v>41696</v>
      </c>
      <c r="G547" s="138">
        <v>4806</v>
      </c>
      <c r="H547" s="167">
        <f t="shared" si="26"/>
        <v>0</v>
      </c>
      <c r="I547" s="139"/>
    </row>
    <row r="548" spans="1:10" ht="15" x14ac:dyDescent="0.25">
      <c r="A548" s="158">
        <v>41674</v>
      </c>
      <c r="B548" s="159">
        <v>748</v>
      </c>
      <c r="C548" s="159" t="s">
        <v>563</v>
      </c>
      <c r="D548" s="135" t="s">
        <v>721</v>
      </c>
      <c r="E548" s="136">
        <v>361.6</v>
      </c>
      <c r="F548" s="137">
        <v>41674</v>
      </c>
      <c r="G548" s="138">
        <v>361.6</v>
      </c>
      <c r="H548" s="132">
        <f t="shared" si="26"/>
        <v>0</v>
      </c>
      <c r="I548" s="139" t="s">
        <v>23</v>
      </c>
      <c r="J548" s="141"/>
    </row>
    <row r="549" spans="1:10" ht="15" x14ac:dyDescent="0.25">
      <c r="A549" s="158">
        <v>41688</v>
      </c>
      <c r="B549" s="159">
        <v>800</v>
      </c>
      <c r="C549" s="159" t="s">
        <v>784</v>
      </c>
      <c r="D549" s="135" t="s">
        <v>721</v>
      </c>
      <c r="E549" s="184">
        <v>796.5</v>
      </c>
      <c r="F549" s="146" t="s">
        <v>907</v>
      </c>
      <c r="G549" s="138">
        <f>700+96.5</f>
        <v>796.5</v>
      </c>
      <c r="H549" s="167">
        <f t="shared" si="26"/>
        <v>0</v>
      </c>
      <c r="I549" s="139" t="s">
        <v>23</v>
      </c>
      <c r="J549" s="141"/>
    </row>
    <row r="550" spans="1:10" ht="15" x14ac:dyDescent="0.25">
      <c r="A550" s="158">
        <v>41679</v>
      </c>
      <c r="B550" s="159">
        <v>129</v>
      </c>
      <c r="C550" s="159" t="s">
        <v>784</v>
      </c>
      <c r="D550" s="135" t="s">
        <v>810</v>
      </c>
      <c r="E550" s="136">
        <v>1744.5</v>
      </c>
      <c r="F550" s="137">
        <v>41679</v>
      </c>
      <c r="G550" s="138">
        <v>1744.5</v>
      </c>
      <c r="H550" s="167">
        <f t="shared" si="26"/>
        <v>0</v>
      </c>
      <c r="I550" s="139" t="s">
        <v>4</v>
      </c>
      <c r="J550" s="141"/>
    </row>
    <row r="551" spans="1:10" ht="15" x14ac:dyDescent="0.25">
      <c r="A551" s="158"/>
      <c r="B551" s="159"/>
      <c r="C551" s="159"/>
      <c r="D551" s="135"/>
      <c r="E551" s="136"/>
      <c r="F551" s="137"/>
      <c r="G551" s="138"/>
      <c r="H551" s="167"/>
      <c r="I551" s="139"/>
      <c r="J551" s="141"/>
    </row>
    <row r="552" spans="1:10" ht="15" x14ac:dyDescent="0.25">
      <c r="A552" s="158">
        <v>41674</v>
      </c>
      <c r="B552" s="159">
        <v>713</v>
      </c>
      <c r="C552" s="159" t="s">
        <v>563</v>
      </c>
      <c r="D552" s="135" t="s">
        <v>144</v>
      </c>
      <c r="E552" s="136">
        <v>119312</v>
      </c>
      <c r="F552" s="144" t="s">
        <v>714</v>
      </c>
      <c r="G552" s="138">
        <v>119312</v>
      </c>
      <c r="H552" s="132">
        <f t="shared" ref="H552:H563" si="27">E552-G552</f>
        <v>0</v>
      </c>
      <c r="I552" s="139" t="s">
        <v>146</v>
      </c>
      <c r="J552" s="141"/>
    </row>
    <row r="553" spans="1:10" ht="15" x14ac:dyDescent="0.25">
      <c r="A553" s="158">
        <v>41674</v>
      </c>
      <c r="B553" s="159">
        <v>714</v>
      </c>
      <c r="C553" s="159" t="s">
        <v>563</v>
      </c>
      <c r="D553" s="135" t="s">
        <v>144</v>
      </c>
      <c r="E553" s="136">
        <v>11818</v>
      </c>
      <c r="F553" s="144" t="s">
        <v>715</v>
      </c>
      <c r="G553" s="138">
        <v>11818</v>
      </c>
      <c r="H553" s="132">
        <f t="shared" si="27"/>
        <v>0</v>
      </c>
      <c r="I553" s="139" t="s">
        <v>146</v>
      </c>
      <c r="J553" s="141"/>
    </row>
    <row r="554" spans="1:10" ht="15" x14ac:dyDescent="0.25">
      <c r="A554" s="158">
        <v>41677</v>
      </c>
      <c r="B554" s="159">
        <v>920</v>
      </c>
      <c r="C554" s="159" t="s">
        <v>563</v>
      </c>
      <c r="D554" s="135" t="s">
        <v>144</v>
      </c>
      <c r="E554" s="136">
        <v>54220.3</v>
      </c>
      <c r="F554" s="144" t="s">
        <v>766</v>
      </c>
      <c r="G554" s="136">
        <v>54220.3</v>
      </c>
      <c r="H554" s="167">
        <f t="shared" si="27"/>
        <v>0</v>
      </c>
      <c r="I554" s="139" t="s">
        <v>146</v>
      </c>
      <c r="J554" s="141"/>
    </row>
    <row r="555" spans="1:10" ht="15" x14ac:dyDescent="0.25">
      <c r="A555" s="158">
        <v>41677</v>
      </c>
      <c r="B555" s="159">
        <v>923</v>
      </c>
      <c r="C555" s="159" t="s">
        <v>563</v>
      </c>
      <c r="D555" s="135" t="s">
        <v>144</v>
      </c>
      <c r="E555" s="136">
        <v>49864.6</v>
      </c>
      <c r="F555" s="144" t="s">
        <v>768</v>
      </c>
      <c r="G555" s="138">
        <v>49864.6</v>
      </c>
      <c r="H555" s="167">
        <f t="shared" si="27"/>
        <v>0</v>
      </c>
      <c r="I555" s="139" t="s">
        <v>146</v>
      </c>
      <c r="J555" s="141"/>
    </row>
    <row r="556" spans="1:10" ht="15" x14ac:dyDescent="0.25">
      <c r="A556" s="158">
        <v>41680</v>
      </c>
      <c r="B556" s="159">
        <v>230</v>
      </c>
      <c r="C556" s="159" t="s">
        <v>784</v>
      </c>
      <c r="D556" s="135" t="s">
        <v>144</v>
      </c>
      <c r="E556" s="136">
        <v>121083.2</v>
      </c>
      <c r="F556" s="144" t="s">
        <v>822</v>
      </c>
      <c r="G556" s="138">
        <v>121083.2</v>
      </c>
      <c r="H556" s="167">
        <f t="shared" si="27"/>
        <v>0</v>
      </c>
      <c r="I556" s="139" t="s">
        <v>146</v>
      </c>
      <c r="J556" s="141"/>
    </row>
    <row r="557" spans="1:10" ht="15" x14ac:dyDescent="0.25">
      <c r="A557" s="158">
        <v>41681</v>
      </c>
      <c r="B557" s="159">
        <v>239</v>
      </c>
      <c r="C557" s="159" t="s">
        <v>784</v>
      </c>
      <c r="D557" s="135" t="s">
        <v>144</v>
      </c>
      <c r="E557" s="136">
        <v>680.5</v>
      </c>
      <c r="F557" s="137">
        <v>41685</v>
      </c>
      <c r="G557" s="138">
        <v>680.5</v>
      </c>
      <c r="H557" s="167">
        <f t="shared" si="27"/>
        <v>0</v>
      </c>
      <c r="I557" s="139" t="s">
        <v>146</v>
      </c>
      <c r="J557" s="141"/>
    </row>
    <row r="558" spans="1:10" ht="15" x14ac:dyDescent="0.25">
      <c r="A558" s="158">
        <v>41684</v>
      </c>
      <c r="B558" s="159">
        <v>441</v>
      </c>
      <c r="C558" s="159" t="s">
        <v>784</v>
      </c>
      <c r="D558" s="135" t="s">
        <v>144</v>
      </c>
      <c r="E558" s="160">
        <v>66859.5</v>
      </c>
      <c r="F558" s="144" t="s">
        <v>856</v>
      </c>
      <c r="G558" s="138">
        <v>66859.5</v>
      </c>
      <c r="H558" s="167">
        <f t="shared" si="27"/>
        <v>0</v>
      </c>
      <c r="I558" s="139" t="s">
        <v>146</v>
      </c>
    </row>
    <row r="559" spans="1:10" ht="15" x14ac:dyDescent="0.25">
      <c r="A559" s="158">
        <v>41687</v>
      </c>
      <c r="B559" s="159">
        <v>758</v>
      </c>
      <c r="C559" s="159" t="s">
        <v>784</v>
      </c>
      <c r="D559" s="135" t="s">
        <v>144</v>
      </c>
      <c r="E559" s="160">
        <v>126973</v>
      </c>
      <c r="F559" s="162" t="s">
        <v>900</v>
      </c>
      <c r="G559" s="138">
        <v>126973</v>
      </c>
      <c r="H559" s="167">
        <f t="shared" si="27"/>
        <v>0</v>
      </c>
      <c r="I559" s="139" t="s">
        <v>146</v>
      </c>
    </row>
    <row r="560" spans="1:10" ht="15" x14ac:dyDescent="0.25">
      <c r="A560" s="158">
        <v>41690</v>
      </c>
      <c r="B560" s="159">
        <v>992</v>
      </c>
      <c r="C560" s="159" t="s">
        <v>784</v>
      </c>
      <c r="D560" s="135" t="s">
        <v>144</v>
      </c>
      <c r="E560" s="184">
        <v>89802</v>
      </c>
      <c r="F560" s="191" t="s">
        <v>939</v>
      </c>
      <c r="G560" s="145">
        <v>89802</v>
      </c>
      <c r="H560" s="167">
        <f t="shared" si="27"/>
        <v>0</v>
      </c>
      <c r="I560" s="139" t="s">
        <v>146</v>
      </c>
      <c r="J560" s="140" t="s">
        <v>940</v>
      </c>
    </row>
    <row r="561" spans="1:10" ht="15" x14ac:dyDescent="0.25">
      <c r="A561" s="158">
        <v>41694</v>
      </c>
      <c r="B561" s="159">
        <v>282</v>
      </c>
      <c r="C561" s="159" t="s">
        <v>942</v>
      </c>
      <c r="D561" s="135" t="s">
        <v>144</v>
      </c>
      <c r="E561" s="160">
        <v>131251.5</v>
      </c>
      <c r="F561" s="162" t="s">
        <v>985</v>
      </c>
      <c r="G561" s="145">
        <v>131251.5</v>
      </c>
      <c r="H561" s="167">
        <f t="shared" si="27"/>
        <v>0</v>
      </c>
      <c r="I561" s="139" t="s">
        <v>146</v>
      </c>
      <c r="J561" s="141"/>
    </row>
    <row r="562" spans="1:10" ht="15" x14ac:dyDescent="0.25">
      <c r="A562" s="158">
        <v>41697</v>
      </c>
      <c r="B562" s="159">
        <v>493</v>
      </c>
      <c r="C562" s="159" t="s">
        <v>942</v>
      </c>
      <c r="D562" s="135" t="s">
        <v>144</v>
      </c>
      <c r="E562" s="160">
        <v>93209.5</v>
      </c>
      <c r="F562" s="162" t="s">
        <v>1024</v>
      </c>
      <c r="G562" s="145">
        <v>93209.5</v>
      </c>
      <c r="H562" s="167">
        <f t="shared" si="27"/>
        <v>0</v>
      </c>
      <c r="I562" s="139" t="s">
        <v>146</v>
      </c>
      <c r="J562" s="141"/>
    </row>
    <row r="563" spans="1:10" ht="15" x14ac:dyDescent="0.25">
      <c r="A563" s="158">
        <v>41698</v>
      </c>
      <c r="B563" s="159">
        <v>499</v>
      </c>
      <c r="C563" s="159" t="s">
        <v>942</v>
      </c>
      <c r="D563" s="135" t="s">
        <v>144</v>
      </c>
      <c r="E563" s="160">
        <v>6561.5</v>
      </c>
      <c r="F563" s="162" t="s">
        <v>1025</v>
      </c>
      <c r="G563" s="145">
        <v>6561.5</v>
      </c>
      <c r="H563" s="167">
        <f t="shared" si="27"/>
        <v>0</v>
      </c>
      <c r="I563" s="139" t="s">
        <v>146</v>
      </c>
      <c r="J563" s="141"/>
    </row>
    <row r="564" spans="1:10" x14ac:dyDescent="0.25">
      <c r="A564" s="158"/>
      <c r="B564" s="159"/>
      <c r="C564" s="159"/>
      <c r="D564" s="135"/>
      <c r="E564" s="160"/>
      <c r="F564" s="379" t="s">
        <v>645</v>
      </c>
      <c r="G564" s="381">
        <f>SUM(G552:G563)</f>
        <v>871635.6</v>
      </c>
      <c r="H564" s="167"/>
      <c r="I564" s="139"/>
      <c r="J564" s="141"/>
    </row>
    <row r="565" spans="1:10" ht="15" x14ac:dyDescent="0.25">
      <c r="A565" s="158"/>
      <c r="B565" s="159"/>
      <c r="C565" s="159"/>
      <c r="D565" s="135"/>
      <c r="E565" s="160"/>
      <c r="F565" s="162"/>
      <c r="G565" s="145"/>
      <c r="H565" s="167"/>
      <c r="I565" s="139"/>
      <c r="J565" s="141"/>
    </row>
    <row r="566" spans="1:10" x14ac:dyDescent="0.25">
      <c r="A566" s="133">
        <v>41671</v>
      </c>
      <c r="B566" s="134">
        <v>476</v>
      </c>
      <c r="C566" s="134" t="s">
        <v>563</v>
      </c>
      <c r="D566" s="135" t="s">
        <v>664</v>
      </c>
      <c r="E566" s="136">
        <v>2102</v>
      </c>
      <c r="F566" s="137">
        <v>41671</v>
      </c>
      <c r="G566" s="138">
        <v>2102</v>
      </c>
      <c r="H566" s="132">
        <f>E566-G566</f>
        <v>0</v>
      </c>
      <c r="I566" s="139"/>
    </row>
    <row r="567" spans="1:10" x14ac:dyDescent="0.25">
      <c r="A567" s="158">
        <v>41685</v>
      </c>
      <c r="B567" s="159">
        <v>560</v>
      </c>
      <c r="C567" s="159" t="s">
        <v>784</v>
      </c>
      <c r="D567" s="135" t="s">
        <v>664</v>
      </c>
      <c r="E567" s="160">
        <v>2161</v>
      </c>
      <c r="F567" s="137">
        <v>41685</v>
      </c>
      <c r="G567" s="138">
        <v>2161</v>
      </c>
      <c r="H567" s="167">
        <f>E567-G567</f>
        <v>0</v>
      </c>
      <c r="I567" s="139"/>
      <c r="J567" s="141"/>
    </row>
    <row r="568" spans="1:10" x14ac:dyDescent="0.25">
      <c r="A568" s="158">
        <v>41683</v>
      </c>
      <c r="B568" s="159">
        <v>421</v>
      </c>
      <c r="C568" s="159" t="s">
        <v>784</v>
      </c>
      <c r="D568" s="142" t="s">
        <v>848</v>
      </c>
      <c r="E568" s="138">
        <v>0</v>
      </c>
      <c r="F568" s="157">
        <v>41685</v>
      </c>
      <c r="G568" s="138">
        <v>0</v>
      </c>
      <c r="H568" s="167">
        <f>E568-G568</f>
        <v>0</v>
      </c>
      <c r="I568" s="139" t="s">
        <v>38</v>
      </c>
      <c r="J568" s="140" t="s">
        <v>849</v>
      </c>
    </row>
    <row r="569" spans="1:10" x14ac:dyDescent="0.25">
      <c r="A569" s="158">
        <v>41674</v>
      </c>
      <c r="B569" s="159">
        <v>773</v>
      </c>
      <c r="C569" s="159" t="s">
        <v>563</v>
      </c>
      <c r="D569" s="142" t="s">
        <v>728</v>
      </c>
      <c r="E569" s="155">
        <v>0</v>
      </c>
      <c r="F569" s="163" t="s">
        <v>729</v>
      </c>
      <c r="G569" s="138">
        <v>0</v>
      </c>
      <c r="H569" s="132">
        <f>E569-G569</f>
        <v>0</v>
      </c>
      <c r="I569" s="139" t="s">
        <v>426</v>
      </c>
      <c r="J569" s="140" t="s">
        <v>730</v>
      </c>
    </row>
    <row r="570" spans="1:10" x14ac:dyDescent="0.25">
      <c r="A570" s="158"/>
      <c r="B570" s="159"/>
      <c r="C570" s="159"/>
      <c r="D570" s="142"/>
      <c r="E570" s="155"/>
      <c r="F570" s="163"/>
      <c r="G570" s="138"/>
      <c r="H570" s="132"/>
      <c r="I570" s="139"/>
    </row>
    <row r="571" spans="1:10" ht="15" x14ac:dyDescent="0.25">
      <c r="A571" s="158">
        <v>41674</v>
      </c>
      <c r="B571" s="159">
        <v>711</v>
      </c>
      <c r="C571" s="159" t="s">
        <v>563</v>
      </c>
      <c r="D571" s="135" t="s">
        <v>133</v>
      </c>
      <c r="E571" s="138">
        <v>9681</v>
      </c>
      <c r="F571" s="146" t="s">
        <v>712</v>
      </c>
      <c r="G571" s="138">
        <v>9681</v>
      </c>
      <c r="H571" s="132">
        <f t="shared" ref="H571:H591" si="28">E571-G571</f>
        <v>0</v>
      </c>
      <c r="I571" s="139"/>
      <c r="J571" s="141"/>
    </row>
    <row r="572" spans="1:10" x14ac:dyDescent="0.25">
      <c r="A572" s="158">
        <v>41674</v>
      </c>
      <c r="B572" s="159">
        <v>766</v>
      </c>
      <c r="C572" s="159" t="s">
        <v>563</v>
      </c>
      <c r="D572" s="135" t="s">
        <v>133</v>
      </c>
      <c r="E572" s="136">
        <v>55682</v>
      </c>
      <c r="F572" s="137">
        <v>41674</v>
      </c>
      <c r="G572" s="138">
        <v>55682</v>
      </c>
      <c r="H572" s="132">
        <f t="shared" si="28"/>
        <v>0</v>
      </c>
      <c r="I572" s="139" t="s">
        <v>30</v>
      </c>
    </row>
    <row r="573" spans="1:10" x14ac:dyDescent="0.25">
      <c r="A573" s="158">
        <v>41674</v>
      </c>
      <c r="B573" s="159">
        <v>774</v>
      </c>
      <c r="C573" s="159" t="s">
        <v>563</v>
      </c>
      <c r="D573" s="135" t="s">
        <v>133</v>
      </c>
      <c r="E573" s="136">
        <v>23739</v>
      </c>
      <c r="F573" s="137">
        <v>41680</v>
      </c>
      <c r="G573" s="138">
        <v>23739</v>
      </c>
      <c r="H573" s="132">
        <f t="shared" si="28"/>
        <v>0</v>
      </c>
      <c r="I573" s="139" t="s">
        <v>30</v>
      </c>
    </row>
    <row r="574" spans="1:10" x14ac:dyDescent="0.25">
      <c r="A574" s="158">
        <v>41677</v>
      </c>
      <c r="B574" s="159">
        <v>18</v>
      </c>
      <c r="C574" s="159" t="s">
        <v>784</v>
      </c>
      <c r="D574" s="135" t="s">
        <v>133</v>
      </c>
      <c r="E574" s="136">
        <v>10792</v>
      </c>
      <c r="F574" s="137">
        <v>41681</v>
      </c>
      <c r="G574" s="138">
        <v>10792</v>
      </c>
      <c r="H574" s="167">
        <f t="shared" si="28"/>
        <v>0</v>
      </c>
      <c r="I574" s="139"/>
      <c r="J574" s="141"/>
    </row>
    <row r="575" spans="1:10" x14ac:dyDescent="0.25">
      <c r="A575" s="158">
        <v>41677</v>
      </c>
      <c r="B575" s="159">
        <v>23</v>
      </c>
      <c r="C575" s="159" t="s">
        <v>784</v>
      </c>
      <c r="D575" s="135" t="s">
        <v>133</v>
      </c>
      <c r="E575" s="136">
        <v>4691.5</v>
      </c>
      <c r="F575" s="137">
        <v>41681</v>
      </c>
      <c r="G575" s="138">
        <v>4691.5</v>
      </c>
      <c r="H575" s="167">
        <f t="shared" si="28"/>
        <v>0</v>
      </c>
      <c r="I575" s="139" t="s">
        <v>1</v>
      </c>
    </row>
    <row r="576" spans="1:10" x14ac:dyDescent="0.25">
      <c r="A576" s="158">
        <v>41678</v>
      </c>
      <c r="B576" s="159">
        <v>95</v>
      </c>
      <c r="C576" s="159" t="s">
        <v>784</v>
      </c>
      <c r="D576" s="135" t="s">
        <v>133</v>
      </c>
      <c r="E576" s="136">
        <v>2666</v>
      </c>
      <c r="F576" s="137">
        <v>41680</v>
      </c>
      <c r="G576" s="138">
        <v>2666</v>
      </c>
      <c r="H576" s="167">
        <f t="shared" si="28"/>
        <v>0</v>
      </c>
      <c r="I576" s="139" t="s">
        <v>7</v>
      </c>
      <c r="J576" s="141"/>
    </row>
    <row r="577" spans="1:10" x14ac:dyDescent="0.25">
      <c r="A577" s="158">
        <v>41679</v>
      </c>
      <c r="B577" s="159">
        <v>145</v>
      </c>
      <c r="C577" s="159" t="s">
        <v>784</v>
      </c>
      <c r="D577" s="135" t="s">
        <v>133</v>
      </c>
      <c r="E577" s="136">
        <v>10054</v>
      </c>
      <c r="F577" s="137">
        <v>41679</v>
      </c>
      <c r="G577" s="138">
        <v>10054</v>
      </c>
      <c r="H577" s="167">
        <f t="shared" si="28"/>
        <v>0</v>
      </c>
      <c r="I577" s="139"/>
    </row>
    <row r="578" spans="1:10" x14ac:dyDescent="0.25">
      <c r="A578" s="158">
        <v>41682</v>
      </c>
      <c r="B578" s="159">
        <v>370</v>
      </c>
      <c r="C578" s="159" t="s">
        <v>784</v>
      </c>
      <c r="D578" s="135" t="s">
        <v>133</v>
      </c>
      <c r="E578" s="136">
        <v>25482</v>
      </c>
      <c r="F578" s="137">
        <v>41687</v>
      </c>
      <c r="G578" s="138">
        <v>25482</v>
      </c>
      <c r="H578" s="167">
        <f t="shared" si="28"/>
        <v>0</v>
      </c>
      <c r="I578" s="139"/>
    </row>
    <row r="579" spans="1:10" x14ac:dyDescent="0.25">
      <c r="A579" s="158">
        <v>41684</v>
      </c>
      <c r="B579" s="159">
        <v>520</v>
      </c>
      <c r="C579" s="159" t="s">
        <v>784</v>
      </c>
      <c r="D579" s="135" t="s">
        <v>133</v>
      </c>
      <c r="E579" s="160">
        <v>12201.5</v>
      </c>
      <c r="F579" s="137">
        <v>41684</v>
      </c>
      <c r="G579" s="138">
        <v>12201.5</v>
      </c>
      <c r="H579" s="167">
        <f t="shared" si="28"/>
        <v>0</v>
      </c>
      <c r="I579" s="139"/>
      <c r="J579" s="141"/>
    </row>
    <row r="580" spans="1:10" x14ac:dyDescent="0.25">
      <c r="A580" s="158">
        <v>41684</v>
      </c>
      <c r="B580" s="159">
        <v>522</v>
      </c>
      <c r="C580" s="159" t="s">
        <v>784</v>
      </c>
      <c r="D580" s="135" t="s">
        <v>133</v>
      </c>
      <c r="E580" s="184">
        <v>2828</v>
      </c>
      <c r="F580" s="187" t="s">
        <v>866</v>
      </c>
      <c r="G580" s="138">
        <v>2828</v>
      </c>
      <c r="H580" s="167">
        <f t="shared" si="28"/>
        <v>0</v>
      </c>
      <c r="I580" s="139"/>
      <c r="J580" s="141"/>
    </row>
    <row r="581" spans="1:10" x14ac:dyDescent="0.25">
      <c r="A581" s="158">
        <v>41685</v>
      </c>
      <c r="B581" s="159">
        <v>627</v>
      </c>
      <c r="C581" s="159" t="s">
        <v>784</v>
      </c>
      <c r="D581" s="135" t="s">
        <v>133</v>
      </c>
      <c r="E581" s="184">
        <v>16641</v>
      </c>
      <c r="F581" s="146" t="s">
        <v>878</v>
      </c>
      <c r="G581" s="138">
        <f>12000+4641</f>
        <v>16641</v>
      </c>
      <c r="H581" s="167">
        <f t="shared" si="28"/>
        <v>0</v>
      </c>
      <c r="I581" s="139"/>
      <c r="J581" s="141"/>
    </row>
    <row r="582" spans="1:10" x14ac:dyDescent="0.25">
      <c r="A582" s="158">
        <v>41687</v>
      </c>
      <c r="B582" s="159">
        <v>774</v>
      </c>
      <c r="C582" s="159" t="s">
        <v>784</v>
      </c>
      <c r="D582" s="135" t="s">
        <v>133</v>
      </c>
      <c r="E582" s="184">
        <v>14533.5</v>
      </c>
      <c r="F582" s="179">
        <v>41701</v>
      </c>
      <c r="G582" s="145">
        <v>14533.5</v>
      </c>
      <c r="H582" s="167">
        <f t="shared" si="28"/>
        <v>0</v>
      </c>
      <c r="I582" s="139"/>
      <c r="J582" s="141"/>
    </row>
    <row r="583" spans="1:10" x14ac:dyDescent="0.25">
      <c r="A583" s="158">
        <v>41689</v>
      </c>
      <c r="B583" s="159">
        <v>889</v>
      </c>
      <c r="C583" s="159" t="s">
        <v>784</v>
      </c>
      <c r="D583" s="135" t="s">
        <v>133</v>
      </c>
      <c r="E583" s="160">
        <v>21205</v>
      </c>
      <c r="F583" s="144">
        <v>41701</v>
      </c>
      <c r="G583" s="145">
        <v>21205</v>
      </c>
      <c r="H583" s="167">
        <f t="shared" si="28"/>
        <v>0</v>
      </c>
      <c r="I583" s="139" t="s">
        <v>14</v>
      </c>
    </row>
    <row r="584" spans="1:10" x14ac:dyDescent="0.25">
      <c r="A584" s="158">
        <v>41691</v>
      </c>
      <c r="B584" s="159">
        <v>4</v>
      </c>
      <c r="C584" s="159" t="s">
        <v>942</v>
      </c>
      <c r="D584" s="135" t="s">
        <v>133</v>
      </c>
      <c r="E584" s="184">
        <v>18225.5</v>
      </c>
      <c r="F584" s="146" t="s">
        <v>944</v>
      </c>
      <c r="G584" s="138">
        <f>8000+10225.5</f>
        <v>18225.5</v>
      </c>
      <c r="H584" s="167">
        <f t="shared" si="28"/>
        <v>0</v>
      </c>
      <c r="I584" s="139"/>
    </row>
    <row r="585" spans="1:10" ht="15" x14ac:dyDescent="0.25">
      <c r="A585" s="158">
        <v>41691</v>
      </c>
      <c r="B585" s="159">
        <v>92</v>
      </c>
      <c r="C585" s="159" t="s">
        <v>942</v>
      </c>
      <c r="D585" s="135" t="s">
        <v>133</v>
      </c>
      <c r="E585" s="160">
        <v>7246</v>
      </c>
      <c r="F585" s="137">
        <v>41691</v>
      </c>
      <c r="G585" s="138">
        <v>7246</v>
      </c>
      <c r="H585" s="167">
        <f t="shared" si="28"/>
        <v>0</v>
      </c>
      <c r="I585" s="139"/>
      <c r="J585" s="141"/>
    </row>
    <row r="586" spans="1:10" x14ac:dyDescent="0.25">
      <c r="A586" s="158">
        <v>41692</v>
      </c>
      <c r="B586" s="159">
        <v>151</v>
      </c>
      <c r="C586" s="159" t="s">
        <v>942</v>
      </c>
      <c r="D586" s="135" t="s">
        <v>133</v>
      </c>
      <c r="E586" s="160">
        <v>4863.5</v>
      </c>
      <c r="F586" s="137">
        <v>41694</v>
      </c>
      <c r="G586" s="138">
        <v>4863.5</v>
      </c>
      <c r="H586" s="167">
        <f t="shared" si="28"/>
        <v>0</v>
      </c>
      <c r="I586" s="139" t="s">
        <v>196</v>
      </c>
    </row>
    <row r="587" spans="1:10" ht="15" x14ac:dyDescent="0.25">
      <c r="A587" s="158">
        <v>41694</v>
      </c>
      <c r="B587" s="159">
        <v>261</v>
      </c>
      <c r="C587" s="159" t="s">
        <v>942</v>
      </c>
      <c r="D587" s="135" t="s">
        <v>133</v>
      </c>
      <c r="E587" s="160">
        <v>15061.5</v>
      </c>
      <c r="F587" s="137">
        <v>41694</v>
      </c>
      <c r="G587" s="138">
        <v>15061.5</v>
      </c>
      <c r="H587" s="167">
        <f t="shared" si="28"/>
        <v>0</v>
      </c>
      <c r="I587" s="139" t="s">
        <v>196</v>
      </c>
      <c r="J587" s="141"/>
    </row>
    <row r="588" spans="1:10" ht="15" x14ac:dyDescent="0.25">
      <c r="A588" s="158">
        <v>41696</v>
      </c>
      <c r="B588" s="159">
        <v>360</v>
      </c>
      <c r="C588" s="159" t="s">
        <v>942</v>
      </c>
      <c r="D588" s="135" t="s">
        <v>133</v>
      </c>
      <c r="E588" s="160">
        <v>2583</v>
      </c>
      <c r="F588" s="137">
        <v>41697</v>
      </c>
      <c r="G588" s="138">
        <v>2583</v>
      </c>
      <c r="H588" s="167">
        <f t="shared" si="28"/>
        <v>0</v>
      </c>
      <c r="I588" s="139"/>
      <c r="J588" s="141"/>
    </row>
    <row r="589" spans="1:10" ht="15" x14ac:dyDescent="0.25">
      <c r="A589" s="158">
        <v>41697</v>
      </c>
      <c r="B589" s="159">
        <v>496</v>
      </c>
      <c r="C589" s="159" t="s">
        <v>942</v>
      </c>
      <c r="D589" s="135" t="s">
        <v>133</v>
      </c>
      <c r="E589" s="160">
        <v>7060</v>
      </c>
      <c r="F589" s="137">
        <v>41697</v>
      </c>
      <c r="G589" s="138">
        <v>7060</v>
      </c>
      <c r="H589" s="167">
        <f t="shared" si="28"/>
        <v>0</v>
      </c>
      <c r="I589" s="139"/>
      <c r="J589" s="141"/>
    </row>
    <row r="590" spans="1:10" ht="15" x14ac:dyDescent="0.25">
      <c r="A590" s="158">
        <v>41698</v>
      </c>
      <c r="B590" s="159">
        <v>581</v>
      </c>
      <c r="C590" s="159" t="s">
        <v>942</v>
      </c>
      <c r="D590" s="135" t="s">
        <v>133</v>
      </c>
      <c r="E590" s="160">
        <v>26736.5</v>
      </c>
      <c r="F590" s="144">
        <v>41701</v>
      </c>
      <c r="G590" s="145">
        <v>26736.5</v>
      </c>
      <c r="H590" s="167">
        <f t="shared" si="28"/>
        <v>0</v>
      </c>
      <c r="I590" s="139"/>
      <c r="J590" s="141"/>
    </row>
    <row r="591" spans="1:10" x14ac:dyDescent="0.25">
      <c r="A591" s="158">
        <v>41698</v>
      </c>
      <c r="B591" s="159">
        <v>590</v>
      </c>
      <c r="C591" s="159" t="s">
        <v>942</v>
      </c>
      <c r="D591" s="135" t="s">
        <v>133</v>
      </c>
      <c r="E591" s="184">
        <v>3194</v>
      </c>
      <c r="F591" s="176" t="s">
        <v>1046</v>
      </c>
      <c r="G591" s="145">
        <v>3194</v>
      </c>
      <c r="H591" s="167">
        <f t="shared" si="28"/>
        <v>0</v>
      </c>
      <c r="I591" s="139"/>
    </row>
    <row r="592" spans="1:10" x14ac:dyDescent="0.25">
      <c r="A592" s="158"/>
      <c r="B592" s="159"/>
      <c r="C592" s="159"/>
      <c r="D592" s="135"/>
      <c r="E592" s="184"/>
      <c r="F592" s="379" t="s">
        <v>645</v>
      </c>
      <c r="G592" s="381">
        <f>SUM(G571:G591)</f>
        <v>295166.5</v>
      </c>
      <c r="H592" s="167"/>
      <c r="I592" s="139"/>
    </row>
    <row r="593" spans="1:10" x14ac:dyDescent="0.25">
      <c r="A593" s="158"/>
      <c r="B593" s="159"/>
      <c r="C593" s="159"/>
      <c r="D593" s="135"/>
      <c r="E593" s="184"/>
      <c r="F593" s="176"/>
      <c r="G593" s="145"/>
      <c r="H593" s="167"/>
      <c r="I593" s="139"/>
    </row>
    <row r="594" spans="1:10" ht="15" x14ac:dyDescent="0.25">
      <c r="A594" s="158">
        <v>41696</v>
      </c>
      <c r="B594" s="159">
        <v>396</v>
      </c>
      <c r="C594" s="159" t="s">
        <v>942</v>
      </c>
      <c r="D594" s="135" t="s">
        <v>1003</v>
      </c>
      <c r="E594" s="160">
        <v>3612</v>
      </c>
      <c r="F594" s="137">
        <v>41696</v>
      </c>
      <c r="G594" s="138">
        <v>3612</v>
      </c>
      <c r="H594" s="167">
        <f>E594-G594</f>
        <v>0</v>
      </c>
      <c r="I594" s="139" t="s">
        <v>1</v>
      </c>
      <c r="J594" s="141"/>
    </row>
    <row r="595" spans="1:10" ht="15" x14ac:dyDescent="0.25">
      <c r="A595" s="158"/>
      <c r="B595" s="159"/>
      <c r="C595" s="159"/>
      <c r="D595" s="135"/>
      <c r="E595" s="160"/>
      <c r="F595" s="137"/>
      <c r="G595" s="138"/>
      <c r="H595" s="167"/>
      <c r="I595" s="139"/>
      <c r="J595" s="141"/>
    </row>
    <row r="596" spans="1:10" ht="15" x14ac:dyDescent="0.25">
      <c r="A596" s="158">
        <v>41673</v>
      </c>
      <c r="B596" s="159">
        <v>687</v>
      </c>
      <c r="C596" s="159" t="s">
        <v>563</v>
      </c>
      <c r="D596" s="135" t="s">
        <v>277</v>
      </c>
      <c r="E596" s="136">
        <v>13825</v>
      </c>
      <c r="F596" s="137">
        <v>41674</v>
      </c>
      <c r="G596" s="138">
        <v>13825</v>
      </c>
      <c r="H596" s="132">
        <f>E596-G596</f>
        <v>0</v>
      </c>
      <c r="I596" s="139" t="s">
        <v>14</v>
      </c>
      <c r="J596" s="141"/>
    </row>
    <row r="597" spans="1:10" x14ac:dyDescent="0.25">
      <c r="A597" s="158">
        <v>41680</v>
      </c>
      <c r="B597" s="159">
        <v>218</v>
      </c>
      <c r="C597" s="159" t="s">
        <v>784</v>
      </c>
      <c r="D597" s="135" t="s">
        <v>277</v>
      </c>
      <c r="E597" s="136">
        <v>8281</v>
      </c>
      <c r="F597" s="137">
        <v>41681</v>
      </c>
      <c r="G597" s="138">
        <v>8281</v>
      </c>
      <c r="H597" s="167">
        <f>E597-G597</f>
        <v>0</v>
      </c>
      <c r="I597" s="139" t="s">
        <v>7</v>
      </c>
      <c r="J597" s="141"/>
    </row>
    <row r="598" spans="1:10" x14ac:dyDescent="0.25">
      <c r="A598" s="158">
        <v>41683</v>
      </c>
      <c r="B598" s="159">
        <v>425</v>
      </c>
      <c r="C598" s="159" t="s">
        <v>784</v>
      </c>
      <c r="D598" s="135" t="s">
        <v>277</v>
      </c>
      <c r="E598" s="138">
        <v>14004.5</v>
      </c>
      <c r="F598" s="176" t="s">
        <v>852</v>
      </c>
      <c r="G598" s="145">
        <f>11565.5+2439</f>
        <v>14004.5</v>
      </c>
      <c r="H598" s="167">
        <f>E598-G598</f>
        <v>0</v>
      </c>
      <c r="I598" s="135" t="s">
        <v>146</v>
      </c>
      <c r="J598" s="141"/>
    </row>
    <row r="599" spans="1:10" ht="18" customHeight="1" x14ac:dyDescent="0.25">
      <c r="A599" s="158">
        <v>41697</v>
      </c>
      <c r="B599" s="159">
        <v>472</v>
      </c>
      <c r="C599" s="159" t="s">
        <v>942</v>
      </c>
      <c r="D599" s="135" t="s">
        <v>277</v>
      </c>
      <c r="E599" s="160">
        <v>9236.5</v>
      </c>
      <c r="F599" s="193" t="s">
        <v>1020</v>
      </c>
      <c r="G599" s="145">
        <v>9236.5</v>
      </c>
      <c r="H599" s="167">
        <f>E599-G599</f>
        <v>0</v>
      </c>
      <c r="I599" s="139" t="s">
        <v>38</v>
      </c>
    </row>
    <row r="600" spans="1:10" x14ac:dyDescent="0.25">
      <c r="A600" s="158"/>
      <c r="B600" s="159"/>
      <c r="C600" s="159"/>
      <c r="D600" s="135"/>
      <c r="E600" s="160"/>
      <c r="F600" s="384" t="s">
        <v>645</v>
      </c>
      <c r="G600" s="381">
        <f>SUM(G596:G599)</f>
        <v>45347</v>
      </c>
      <c r="H600" s="167"/>
      <c r="I600" s="139"/>
    </row>
    <row r="601" spans="1:10" x14ac:dyDescent="0.25">
      <c r="A601" s="158"/>
      <c r="B601" s="159"/>
      <c r="C601" s="159"/>
      <c r="D601" s="135"/>
      <c r="E601" s="160"/>
      <c r="F601" s="193"/>
      <c r="G601" s="145"/>
      <c r="H601" s="167"/>
      <c r="I601" s="139"/>
    </row>
    <row r="602" spans="1:10" x14ac:dyDescent="0.25">
      <c r="A602" s="133">
        <v>41671</v>
      </c>
      <c r="B602" s="134">
        <v>511</v>
      </c>
      <c r="C602" s="134" t="s">
        <v>563</v>
      </c>
      <c r="D602" s="135" t="s">
        <v>676</v>
      </c>
      <c r="E602" s="136">
        <v>3345</v>
      </c>
      <c r="F602" s="137">
        <v>41671</v>
      </c>
      <c r="G602" s="138">
        <v>3345</v>
      </c>
      <c r="H602" s="132">
        <f>E602-G602</f>
        <v>0</v>
      </c>
      <c r="I602" s="139"/>
    </row>
    <row r="603" spans="1:10" x14ac:dyDescent="0.25">
      <c r="A603" s="133">
        <v>41671</v>
      </c>
      <c r="B603" s="134">
        <v>512</v>
      </c>
      <c r="C603" s="134" t="s">
        <v>563</v>
      </c>
      <c r="D603" s="135" t="s">
        <v>676</v>
      </c>
      <c r="E603" s="136">
        <v>1330</v>
      </c>
      <c r="F603" s="137">
        <v>41671</v>
      </c>
      <c r="G603" s="138">
        <v>1330</v>
      </c>
      <c r="H603" s="132">
        <f>E603-G603</f>
        <v>0</v>
      </c>
      <c r="I603" s="139"/>
    </row>
    <row r="604" spans="1:10" x14ac:dyDescent="0.25">
      <c r="A604" s="133">
        <v>41671</v>
      </c>
      <c r="B604" s="134">
        <v>473</v>
      </c>
      <c r="C604" s="134" t="s">
        <v>563</v>
      </c>
      <c r="D604" s="135" t="s">
        <v>663</v>
      </c>
      <c r="E604" s="136">
        <v>1187.5</v>
      </c>
      <c r="F604" s="137">
        <v>41671</v>
      </c>
      <c r="G604" s="138">
        <v>1187.5</v>
      </c>
      <c r="H604" s="132">
        <f>E604-G604</f>
        <v>0</v>
      </c>
      <c r="I604" s="139"/>
    </row>
    <row r="605" spans="1:10" x14ac:dyDescent="0.25">
      <c r="A605" s="133">
        <v>41671</v>
      </c>
      <c r="B605" s="134">
        <v>474</v>
      </c>
      <c r="C605" s="134" t="s">
        <v>563</v>
      </c>
      <c r="D605" s="135" t="s">
        <v>663</v>
      </c>
      <c r="E605" s="136">
        <v>2111</v>
      </c>
      <c r="F605" s="137">
        <v>41671</v>
      </c>
      <c r="G605" s="138">
        <v>2111</v>
      </c>
      <c r="H605" s="132">
        <f>E605-G605</f>
        <v>0</v>
      </c>
      <c r="I605" s="139"/>
    </row>
    <row r="606" spans="1:10" x14ac:dyDescent="0.25">
      <c r="A606" s="133"/>
      <c r="B606" s="134"/>
      <c r="C606" s="134"/>
      <c r="D606" s="135"/>
      <c r="E606" s="136"/>
      <c r="F606" s="137"/>
      <c r="G606" s="138"/>
      <c r="H606" s="132"/>
      <c r="I606" s="139"/>
    </row>
    <row r="607" spans="1:10" ht="15" x14ac:dyDescent="0.25">
      <c r="A607" s="158">
        <v>41683</v>
      </c>
      <c r="B607" s="159">
        <v>392</v>
      </c>
      <c r="C607" s="159" t="s">
        <v>784</v>
      </c>
      <c r="D607" s="135" t="s">
        <v>844</v>
      </c>
      <c r="E607" s="136">
        <v>22381</v>
      </c>
      <c r="F607" s="137">
        <v>41683</v>
      </c>
      <c r="G607" s="138">
        <v>22381</v>
      </c>
      <c r="H607" s="167">
        <f>E607-G607</f>
        <v>0</v>
      </c>
      <c r="I607" s="139" t="s">
        <v>4</v>
      </c>
      <c r="J607" s="141"/>
    </row>
    <row r="608" spans="1:10" ht="15" x14ac:dyDescent="0.25">
      <c r="A608" s="158">
        <v>41694</v>
      </c>
      <c r="B608" s="159">
        <v>295</v>
      </c>
      <c r="C608" s="159" t="s">
        <v>942</v>
      </c>
      <c r="D608" s="135" t="s">
        <v>844</v>
      </c>
      <c r="E608" s="160">
        <v>19305</v>
      </c>
      <c r="F608" s="137">
        <v>41695</v>
      </c>
      <c r="G608" s="138">
        <v>19305</v>
      </c>
      <c r="H608" s="167">
        <f>E608-G608</f>
        <v>0</v>
      </c>
      <c r="I608" s="139" t="s">
        <v>23</v>
      </c>
      <c r="J608" s="141"/>
    </row>
    <row r="609" spans="1:10" x14ac:dyDescent="0.25">
      <c r="A609" s="158"/>
      <c r="B609" s="159"/>
      <c r="C609" s="159"/>
      <c r="D609" s="135"/>
      <c r="E609" s="160"/>
      <c r="F609" s="379" t="s">
        <v>645</v>
      </c>
      <c r="G609" s="380">
        <f>SUM(G607:G608)</f>
        <v>41686</v>
      </c>
      <c r="H609" s="167"/>
      <c r="I609" s="139"/>
      <c r="J609" s="141"/>
    </row>
    <row r="610" spans="1:10" ht="15" x14ac:dyDescent="0.25">
      <c r="A610" s="158"/>
      <c r="B610" s="159"/>
      <c r="C610" s="159"/>
      <c r="D610" s="135"/>
      <c r="E610" s="160"/>
      <c r="F610" s="137"/>
      <c r="G610" s="138"/>
      <c r="H610" s="167"/>
      <c r="I610" s="139"/>
      <c r="J610" s="141"/>
    </row>
    <row r="611" spans="1:10" x14ac:dyDescent="0.25">
      <c r="A611" s="133">
        <v>41671</v>
      </c>
      <c r="B611" s="134">
        <v>491</v>
      </c>
      <c r="C611" s="134" t="s">
        <v>563</v>
      </c>
      <c r="D611" s="135" t="s">
        <v>41</v>
      </c>
      <c r="E611" s="136">
        <v>860</v>
      </c>
      <c r="F611" s="137">
        <v>41671</v>
      </c>
      <c r="G611" s="138">
        <v>860</v>
      </c>
      <c r="H611" s="132">
        <f t="shared" ref="H611:H617" si="29">E611-G611</f>
        <v>0</v>
      </c>
      <c r="I611" s="139" t="s">
        <v>38</v>
      </c>
    </row>
    <row r="612" spans="1:10" x14ac:dyDescent="0.25">
      <c r="A612" s="158">
        <v>41674</v>
      </c>
      <c r="B612" s="159">
        <v>793</v>
      </c>
      <c r="C612" s="159" t="s">
        <v>563</v>
      </c>
      <c r="D612" s="135" t="s">
        <v>41</v>
      </c>
      <c r="E612" s="138">
        <v>801</v>
      </c>
      <c r="F612" s="157">
        <v>41675</v>
      </c>
      <c r="G612" s="138">
        <v>801</v>
      </c>
      <c r="H612" s="132">
        <f t="shared" si="29"/>
        <v>0</v>
      </c>
      <c r="I612" s="139" t="s">
        <v>38</v>
      </c>
    </row>
    <row r="613" spans="1:10" x14ac:dyDescent="0.25">
      <c r="A613" s="158">
        <v>41679</v>
      </c>
      <c r="B613" s="159">
        <v>127</v>
      </c>
      <c r="C613" s="159" t="s">
        <v>784</v>
      </c>
      <c r="D613" s="135" t="s">
        <v>41</v>
      </c>
      <c r="E613" s="136">
        <v>878.5</v>
      </c>
      <c r="F613" s="137">
        <v>41679</v>
      </c>
      <c r="G613" s="138">
        <v>878.5</v>
      </c>
      <c r="H613" s="167">
        <f t="shared" si="29"/>
        <v>0</v>
      </c>
      <c r="I613" s="139" t="s">
        <v>30</v>
      </c>
      <c r="J613" s="141"/>
    </row>
    <row r="614" spans="1:10" x14ac:dyDescent="0.25">
      <c r="A614" s="158">
        <v>41685</v>
      </c>
      <c r="B614" s="159">
        <v>579</v>
      </c>
      <c r="C614" s="159" t="s">
        <v>784</v>
      </c>
      <c r="D614" s="135" t="s">
        <v>41</v>
      </c>
      <c r="E614" s="160">
        <v>835</v>
      </c>
      <c r="F614" s="137">
        <v>41685</v>
      </c>
      <c r="G614" s="138">
        <v>835</v>
      </c>
      <c r="H614" s="167">
        <f t="shared" si="29"/>
        <v>0</v>
      </c>
      <c r="I614" s="139" t="s">
        <v>38</v>
      </c>
      <c r="J614" s="141"/>
    </row>
    <row r="615" spans="1:10" x14ac:dyDescent="0.25">
      <c r="A615" s="158">
        <v>41689</v>
      </c>
      <c r="B615" s="159">
        <v>874</v>
      </c>
      <c r="C615" s="159" t="s">
        <v>784</v>
      </c>
      <c r="D615" s="135" t="s">
        <v>41</v>
      </c>
      <c r="E615" s="160">
        <v>855</v>
      </c>
      <c r="F615" s="137">
        <v>41690</v>
      </c>
      <c r="G615" s="138">
        <v>855</v>
      </c>
      <c r="H615" s="167">
        <f t="shared" si="29"/>
        <v>0</v>
      </c>
      <c r="I615" s="139" t="s">
        <v>38</v>
      </c>
    </row>
    <row r="616" spans="1:10" ht="15" x14ac:dyDescent="0.25">
      <c r="A616" s="158">
        <v>41696</v>
      </c>
      <c r="B616" s="159">
        <v>386</v>
      </c>
      <c r="C616" s="159" t="s">
        <v>942</v>
      </c>
      <c r="D616" s="135" t="s">
        <v>41</v>
      </c>
      <c r="E616" s="160">
        <v>777</v>
      </c>
      <c r="F616" s="137">
        <v>41696</v>
      </c>
      <c r="G616" s="138">
        <v>777</v>
      </c>
      <c r="H616" s="167">
        <f t="shared" si="29"/>
        <v>0</v>
      </c>
      <c r="I616" s="139" t="s">
        <v>14</v>
      </c>
      <c r="J616" s="141"/>
    </row>
    <row r="617" spans="1:10" x14ac:dyDescent="0.25">
      <c r="A617" s="158">
        <v>41698</v>
      </c>
      <c r="B617" s="159">
        <v>532</v>
      </c>
      <c r="C617" s="159" t="s">
        <v>942</v>
      </c>
      <c r="D617" s="135" t="s">
        <v>41</v>
      </c>
      <c r="E617" s="160">
        <v>752</v>
      </c>
      <c r="F617" s="137">
        <v>41698</v>
      </c>
      <c r="G617" s="138">
        <v>752</v>
      </c>
      <c r="H617" s="167">
        <f t="shared" si="29"/>
        <v>0</v>
      </c>
      <c r="I617" s="139" t="s">
        <v>57</v>
      </c>
    </row>
    <row r="618" spans="1:10" x14ac:dyDescent="0.25">
      <c r="A618" s="158"/>
      <c r="B618" s="159"/>
      <c r="C618" s="159"/>
      <c r="D618" s="135"/>
      <c r="E618" s="160"/>
      <c r="F618" s="379" t="s">
        <v>645</v>
      </c>
      <c r="G618" s="380">
        <f>SUM(G611:G617)</f>
        <v>5758.5</v>
      </c>
      <c r="H618" s="167"/>
      <c r="I618" s="139"/>
    </row>
    <row r="619" spans="1:10" x14ac:dyDescent="0.25">
      <c r="A619" s="158"/>
      <c r="B619" s="159"/>
      <c r="C619" s="159"/>
      <c r="D619" s="135"/>
      <c r="E619" s="160"/>
      <c r="F619" s="137"/>
      <c r="G619" s="138"/>
      <c r="H619" s="167"/>
      <c r="I619" s="139"/>
    </row>
    <row r="620" spans="1:10" ht="15" x14ac:dyDescent="0.25">
      <c r="A620" s="158">
        <v>41673</v>
      </c>
      <c r="B620" s="159">
        <v>637</v>
      </c>
      <c r="C620" s="159" t="s">
        <v>563</v>
      </c>
      <c r="D620" s="135" t="s">
        <v>493</v>
      </c>
      <c r="E620" s="136">
        <v>30078</v>
      </c>
      <c r="F620" s="137">
        <v>41673</v>
      </c>
      <c r="G620" s="138">
        <v>30078</v>
      </c>
      <c r="H620" s="132">
        <f>E620-G620</f>
        <v>0</v>
      </c>
      <c r="I620" s="139" t="s">
        <v>146</v>
      </c>
      <c r="J620" s="141"/>
    </row>
    <row r="621" spans="1:10" x14ac:dyDescent="0.25">
      <c r="A621" s="158">
        <v>41675</v>
      </c>
      <c r="B621" s="159">
        <v>838</v>
      </c>
      <c r="C621" s="159" t="s">
        <v>563</v>
      </c>
      <c r="D621" s="164" t="s">
        <v>493</v>
      </c>
      <c r="E621" s="165">
        <v>1483.5</v>
      </c>
      <c r="F621" s="170">
        <v>41676</v>
      </c>
      <c r="G621" s="165">
        <v>1483.5</v>
      </c>
      <c r="H621" s="167">
        <f>E621-G621</f>
        <v>0</v>
      </c>
      <c r="I621" s="168"/>
      <c r="J621" s="169"/>
    </row>
    <row r="622" spans="1:10" x14ac:dyDescent="0.25">
      <c r="A622" s="158">
        <v>41685</v>
      </c>
      <c r="B622" s="159">
        <v>587</v>
      </c>
      <c r="C622" s="159" t="s">
        <v>784</v>
      </c>
      <c r="D622" s="135" t="s">
        <v>493</v>
      </c>
      <c r="E622" s="184">
        <v>5652.5</v>
      </c>
      <c r="F622" s="157">
        <v>41686</v>
      </c>
      <c r="G622" s="138">
        <v>5652.5</v>
      </c>
      <c r="H622" s="167">
        <f>E622-G622</f>
        <v>0</v>
      </c>
      <c r="I622" s="139" t="s">
        <v>30</v>
      </c>
      <c r="J622" s="140" t="s">
        <v>872</v>
      </c>
    </row>
    <row r="623" spans="1:10" x14ac:dyDescent="0.25">
      <c r="A623" s="158">
        <v>41692</v>
      </c>
      <c r="B623" s="159">
        <v>145</v>
      </c>
      <c r="C623" s="159" t="s">
        <v>942</v>
      </c>
      <c r="D623" s="135" t="s">
        <v>493</v>
      </c>
      <c r="E623" s="160">
        <v>14096.5</v>
      </c>
      <c r="F623" s="137">
        <v>41694</v>
      </c>
      <c r="G623" s="138">
        <v>14096.5</v>
      </c>
      <c r="H623" s="167">
        <f>E623-G623</f>
        <v>0</v>
      </c>
      <c r="I623" s="139" t="s">
        <v>196</v>
      </c>
    </row>
    <row r="624" spans="1:10" x14ac:dyDescent="0.25">
      <c r="A624" s="158"/>
      <c r="B624" s="159"/>
      <c r="C624" s="159"/>
      <c r="D624" s="135"/>
      <c r="E624" s="160"/>
      <c r="F624" s="137"/>
      <c r="G624" s="138"/>
      <c r="H624" s="167"/>
      <c r="I624" s="139"/>
    </row>
    <row r="625" spans="1:10" x14ac:dyDescent="0.25">
      <c r="A625" s="158"/>
      <c r="B625" s="159"/>
      <c r="C625" s="159"/>
      <c r="D625" s="135"/>
      <c r="E625" s="160"/>
      <c r="F625" s="137"/>
      <c r="G625" s="138"/>
      <c r="H625" s="167"/>
      <c r="I625" s="139"/>
    </row>
    <row r="626" spans="1:10" ht="24.75" customHeight="1" x14ac:dyDescent="0.25">
      <c r="A626" s="133">
        <v>41671</v>
      </c>
      <c r="B626" s="134">
        <v>545</v>
      </c>
      <c r="C626" s="134" t="s">
        <v>563</v>
      </c>
      <c r="D626" s="135" t="s">
        <v>416</v>
      </c>
      <c r="E626" s="138">
        <v>25524.5</v>
      </c>
      <c r="F626" s="148" t="s">
        <v>683</v>
      </c>
      <c r="G626" s="152">
        <f>20024.5+500+500</f>
        <v>21024.5</v>
      </c>
      <c r="H626" s="153">
        <f t="shared" ref="H626:H634" si="30">E626-G626</f>
        <v>4500</v>
      </c>
      <c r="I626" s="139" t="s">
        <v>7</v>
      </c>
    </row>
    <row r="627" spans="1:10" x14ac:dyDescent="0.25">
      <c r="A627" s="158">
        <v>41677</v>
      </c>
      <c r="B627" s="159">
        <v>11</v>
      </c>
      <c r="C627" s="159" t="s">
        <v>784</v>
      </c>
      <c r="D627" s="135" t="s">
        <v>416</v>
      </c>
      <c r="E627" s="136">
        <v>4554</v>
      </c>
      <c r="F627" s="137">
        <v>41677</v>
      </c>
      <c r="G627" s="138">
        <v>4554</v>
      </c>
      <c r="H627" s="167">
        <f t="shared" si="30"/>
        <v>0</v>
      </c>
      <c r="I627" s="139" t="s">
        <v>30</v>
      </c>
      <c r="J627" s="141"/>
    </row>
    <row r="628" spans="1:10" x14ac:dyDescent="0.25">
      <c r="A628" s="158">
        <v>41685</v>
      </c>
      <c r="B628" s="159">
        <v>568</v>
      </c>
      <c r="C628" s="159" t="s">
        <v>784</v>
      </c>
      <c r="D628" s="135" t="s">
        <v>416</v>
      </c>
      <c r="E628" s="160">
        <v>6798</v>
      </c>
      <c r="F628" s="137">
        <v>41686</v>
      </c>
      <c r="G628" s="138">
        <v>6798</v>
      </c>
      <c r="H628" s="167">
        <f t="shared" si="30"/>
        <v>0</v>
      </c>
      <c r="I628" s="139" t="s">
        <v>30</v>
      </c>
      <c r="J628" s="141"/>
    </row>
    <row r="629" spans="1:10" x14ac:dyDescent="0.25">
      <c r="A629" s="158">
        <v>41689</v>
      </c>
      <c r="B629" s="159">
        <v>896</v>
      </c>
      <c r="C629" s="159" t="s">
        <v>784</v>
      </c>
      <c r="D629" s="135" t="s">
        <v>416</v>
      </c>
      <c r="E629" s="160">
        <v>3207</v>
      </c>
      <c r="F629" s="137">
        <v>41691</v>
      </c>
      <c r="G629" s="138">
        <v>3207</v>
      </c>
      <c r="H629" s="167">
        <f t="shared" si="30"/>
        <v>0</v>
      </c>
      <c r="I629" s="139" t="s">
        <v>14</v>
      </c>
    </row>
    <row r="630" spans="1:10" x14ac:dyDescent="0.25">
      <c r="A630" s="158">
        <v>41690</v>
      </c>
      <c r="B630" s="159">
        <v>950</v>
      </c>
      <c r="C630" s="159" t="s">
        <v>784</v>
      </c>
      <c r="D630" s="135" t="s">
        <v>416</v>
      </c>
      <c r="E630" s="160">
        <v>5773</v>
      </c>
      <c r="F630" s="137">
        <v>41690</v>
      </c>
      <c r="G630" s="138">
        <v>5773</v>
      </c>
      <c r="H630" s="167">
        <f t="shared" si="30"/>
        <v>0</v>
      </c>
      <c r="I630" s="139" t="s">
        <v>23</v>
      </c>
    </row>
    <row r="631" spans="1:10" ht="15" x14ac:dyDescent="0.25">
      <c r="A631" s="158">
        <v>41694</v>
      </c>
      <c r="B631" s="159">
        <v>254</v>
      </c>
      <c r="C631" s="159" t="s">
        <v>942</v>
      </c>
      <c r="D631" s="135" t="s">
        <v>416</v>
      </c>
      <c r="E631" s="160">
        <v>2461</v>
      </c>
      <c r="F631" s="137">
        <v>41694</v>
      </c>
      <c r="G631" s="138">
        <v>2461</v>
      </c>
      <c r="H631" s="167">
        <f t="shared" si="30"/>
        <v>0</v>
      </c>
      <c r="I631" s="139" t="s">
        <v>196</v>
      </c>
      <c r="J631" s="141"/>
    </row>
    <row r="632" spans="1:10" x14ac:dyDescent="0.25">
      <c r="A632" s="158">
        <v>41695</v>
      </c>
      <c r="B632" s="159">
        <v>331</v>
      </c>
      <c r="C632" s="159" t="s">
        <v>942</v>
      </c>
      <c r="D632" s="135" t="s">
        <v>416</v>
      </c>
      <c r="E632" s="160">
        <v>4540</v>
      </c>
      <c r="F632" s="137">
        <v>41695</v>
      </c>
      <c r="G632" s="138">
        <v>4540</v>
      </c>
      <c r="H632" s="167">
        <f t="shared" si="30"/>
        <v>0</v>
      </c>
      <c r="I632" s="139" t="s">
        <v>4</v>
      </c>
    </row>
    <row r="633" spans="1:10" ht="15" x14ac:dyDescent="0.25">
      <c r="A633" s="158">
        <v>41696</v>
      </c>
      <c r="B633" s="159">
        <v>393</v>
      </c>
      <c r="C633" s="159" t="s">
        <v>942</v>
      </c>
      <c r="D633" s="135" t="s">
        <v>416</v>
      </c>
      <c r="E633" s="160">
        <v>3330</v>
      </c>
      <c r="F633" s="137">
        <v>41696</v>
      </c>
      <c r="G633" s="138">
        <v>3330</v>
      </c>
      <c r="H633" s="167">
        <f t="shared" si="30"/>
        <v>0</v>
      </c>
      <c r="I633" s="139" t="s">
        <v>23</v>
      </c>
      <c r="J633" s="141"/>
    </row>
    <row r="634" spans="1:10" ht="15" x14ac:dyDescent="0.25">
      <c r="A634" s="158">
        <v>41697</v>
      </c>
      <c r="B634" s="159">
        <v>492</v>
      </c>
      <c r="C634" s="159" t="s">
        <v>942</v>
      </c>
      <c r="D634" s="135" t="s">
        <v>416</v>
      </c>
      <c r="E634" s="160">
        <v>4600</v>
      </c>
      <c r="F634" s="137">
        <v>41697</v>
      </c>
      <c r="G634" s="138">
        <v>4600</v>
      </c>
      <c r="H634" s="167">
        <f t="shared" si="30"/>
        <v>0</v>
      </c>
      <c r="I634" s="139" t="s">
        <v>23</v>
      </c>
      <c r="J634" s="141"/>
    </row>
    <row r="635" spans="1:10" x14ac:dyDescent="0.25">
      <c r="A635" s="158"/>
      <c r="B635" s="159"/>
      <c r="C635" s="159"/>
      <c r="D635" s="135"/>
      <c r="E635" s="160"/>
      <c r="F635" s="379" t="s">
        <v>645</v>
      </c>
      <c r="G635" s="380">
        <f>SUM(G626:G634)</f>
        <v>56287.5</v>
      </c>
      <c r="H635" s="167"/>
      <c r="I635" s="139"/>
      <c r="J635" s="141"/>
    </row>
    <row r="636" spans="1:10" ht="15" x14ac:dyDescent="0.25">
      <c r="A636" s="158"/>
      <c r="B636" s="159"/>
      <c r="C636" s="159"/>
      <c r="D636" s="135"/>
      <c r="E636" s="160"/>
      <c r="F636" s="137"/>
      <c r="G636" s="138"/>
      <c r="H636" s="167"/>
      <c r="I636" s="139"/>
      <c r="J636" s="141"/>
    </row>
    <row r="637" spans="1:10" x14ac:dyDescent="0.25">
      <c r="A637" s="133">
        <v>41671</v>
      </c>
      <c r="B637" s="134">
        <v>490</v>
      </c>
      <c r="C637" s="134" t="s">
        <v>563</v>
      </c>
      <c r="D637" s="135" t="s">
        <v>236</v>
      </c>
      <c r="E637" s="136">
        <v>3304</v>
      </c>
      <c r="F637" s="137">
        <v>41671</v>
      </c>
      <c r="G637" s="138">
        <v>3304</v>
      </c>
      <c r="H637" s="132">
        <f t="shared" ref="H637:H643" si="31">E637-G637</f>
        <v>0</v>
      </c>
      <c r="I637" s="139" t="s">
        <v>38</v>
      </c>
    </row>
    <row r="638" spans="1:10" x14ac:dyDescent="0.25">
      <c r="A638" s="158">
        <v>41672</v>
      </c>
      <c r="B638" s="159">
        <v>613</v>
      </c>
      <c r="C638" s="159" t="s">
        <v>563</v>
      </c>
      <c r="D638" s="135" t="s">
        <v>236</v>
      </c>
      <c r="E638" s="136">
        <v>960</v>
      </c>
      <c r="F638" s="137">
        <v>41672</v>
      </c>
      <c r="G638" s="138">
        <v>960</v>
      </c>
      <c r="H638" s="132">
        <f t="shared" si="31"/>
        <v>0</v>
      </c>
      <c r="I638" s="139" t="s">
        <v>38</v>
      </c>
    </row>
    <row r="639" spans="1:10" x14ac:dyDescent="0.25">
      <c r="A639" s="158">
        <v>41673</v>
      </c>
      <c r="B639" s="159">
        <v>653</v>
      </c>
      <c r="C639" s="159" t="s">
        <v>563</v>
      </c>
      <c r="D639" s="135" t="s">
        <v>236</v>
      </c>
      <c r="E639" s="136">
        <v>960</v>
      </c>
      <c r="F639" s="137">
        <v>41673</v>
      </c>
      <c r="G639" s="138">
        <v>960</v>
      </c>
      <c r="H639" s="132">
        <f t="shared" si="31"/>
        <v>0</v>
      </c>
      <c r="I639" s="139" t="s">
        <v>38</v>
      </c>
      <c r="J639" s="141"/>
    </row>
    <row r="640" spans="1:10" ht="15" x14ac:dyDescent="0.25">
      <c r="A640" s="158">
        <v>41695</v>
      </c>
      <c r="B640" s="159">
        <v>303</v>
      </c>
      <c r="C640" s="159" t="s">
        <v>942</v>
      </c>
      <c r="D640" s="135" t="s">
        <v>236</v>
      </c>
      <c r="E640" s="160">
        <v>920</v>
      </c>
      <c r="F640" s="137">
        <v>41695</v>
      </c>
      <c r="G640" s="138">
        <v>920</v>
      </c>
      <c r="H640" s="167">
        <f t="shared" si="31"/>
        <v>0</v>
      </c>
      <c r="I640" s="139" t="s">
        <v>57</v>
      </c>
      <c r="J640" s="141"/>
    </row>
    <row r="641" spans="1:10" x14ac:dyDescent="0.25">
      <c r="A641" s="158">
        <v>41696</v>
      </c>
      <c r="B641" s="159">
        <v>404</v>
      </c>
      <c r="C641" s="159" t="s">
        <v>942</v>
      </c>
      <c r="D641" s="135" t="s">
        <v>236</v>
      </c>
      <c r="E641" s="160">
        <v>1353.5</v>
      </c>
      <c r="F641" s="137">
        <v>41696</v>
      </c>
      <c r="G641" s="138">
        <v>1353.5</v>
      </c>
      <c r="H641" s="167">
        <f t="shared" si="31"/>
        <v>0</v>
      </c>
      <c r="I641" s="139" t="s">
        <v>57</v>
      </c>
      <c r="J641" s="140" t="s">
        <v>1006</v>
      </c>
    </row>
    <row r="642" spans="1:10" ht="15" x14ac:dyDescent="0.25">
      <c r="A642" s="158">
        <v>41697</v>
      </c>
      <c r="B642" s="159">
        <v>433</v>
      </c>
      <c r="C642" s="159" t="s">
        <v>942</v>
      </c>
      <c r="D642" s="135" t="s">
        <v>236</v>
      </c>
      <c r="E642" s="160">
        <v>1344</v>
      </c>
      <c r="F642" s="137">
        <v>41697</v>
      </c>
      <c r="G642" s="138">
        <v>1344</v>
      </c>
      <c r="H642" s="167">
        <f t="shared" si="31"/>
        <v>0</v>
      </c>
      <c r="I642" s="139" t="s">
        <v>57</v>
      </c>
      <c r="J642" s="141"/>
    </row>
    <row r="643" spans="1:10" x14ac:dyDescent="0.25">
      <c r="A643" s="158">
        <v>41698</v>
      </c>
      <c r="B643" s="159">
        <v>552</v>
      </c>
      <c r="C643" s="159" t="s">
        <v>942</v>
      </c>
      <c r="D643" s="135" t="s">
        <v>236</v>
      </c>
      <c r="E643" s="160">
        <v>3136</v>
      </c>
      <c r="F643" s="137">
        <v>41698</v>
      </c>
      <c r="G643" s="138">
        <v>3136</v>
      </c>
      <c r="H643" s="167">
        <f t="shared" si="31"/>
        <v>0</v>
      </c>
      <c r="I643" s="139" t="s">
        <v>196</v>
      </c>
    </row>
    <row r="644" spans="1:10" x14ac:dyDescent="0.25">
      <c r="A644" s="158"/>
      <c r="B644" s="159"/>
      <c r="C644" s="159"/>
      <c r="D644" s="135"/>
      <c r="E644" s="160"/>
      <c r="F644" s="379" t="s">
        <v>645</v>
      </c>
      <c r="G644" s="380">
        <f>SUM(G637:G643)</f>
        <v>11977.5</v>
      </c>
      <c r="H644" s="167"/>
      <c r="I644" s="139"/>
    </row>
    <row r="645" spans="1:10" x14ac:dyDescent="0.25">
      <c r="A645" s="158"/>
      <c r="B645" s="159"/>
      <c r="C645" s="159"/>
      <c r="D645" s="135"/>
      <c r="E645" s="160"/>
      <c r="F645" s="137"/>
      <c r="G645" s="138"/>
      <c r="H645" s="167"/>
      <c r="I645" s="139"/>
    </row>
    <row r="646" spans="1:10" x14ac:dyDescent="0.25">
      <c r="A646" s="133">
        <v>41671</v>
      </c>
      <c r="B646" s="134">
        <v>538</v>
      </c>
      <c r="C646" s="134" t="s">
        <v>563</v>
      </c>
      <c r="D646" s="135" t="s">
        <v>71</v>
      </c>
      <c r="E646" s="136">
        <v>3924</v>
      </c>
      <c r="F646" s="137">
        <v>41673</v>
      </c>
      <c r="G646" s="138">
        <v>3924</v>
      </c>
      <c r="H646" s="132">
        <f t="shared" ref="H646:H678" si="32">E646-G646</f>
        <v>0</v>
      </c>
      <c r="I646" s="139" t="s">
        <v>7</v>
      </c>
    </row>
    <row r="647" spans="1:10" ht="15" x14ac:dyDescent="0.25">
      <c r="A647" s="158">
        <v>41673</v>
      </c>
      <c r="B647" s="159">
        <v>690</v>
      </c>
      <c r="C647" s="159" t="s">
        <v>563</v>
      </c>
      <c r="D647" s="135" t="s">
        <v>71</v>
      </c>
      <c r="E647" s="136">
        <v>3220</v>
      </c>
      <c r="F647" s="137">
        <v>41674</v>
      </c>
      <c r="G647" s="138">
        <v>3220</v>
      </c>
      <c r="H647" s="132">
        <f t="shared" si="32"/>
        <v>0</v>
      </c>
      <c r="I647" s="139" t="s">
        <v>14</v>
      </c>
      <c r="J647" s="141"/>
    </row>
    <row r="648" spans="1:10" ht="15" x14ac:dyDescent="0.25">
      <c r="A648" s="158">
        <v>41675</v>
      </c>
      <c r="B648" s="159">
        <v>830</v>
      </c>
      <c r="C648" s="159" t="s">
        <v>563</v>
      </c>
      <c r="D648" s="164" t="s">
        <v>71</v>
      </c>
      <c r="E648" s="165">
        <v>1459</v>
      </c>
      <c r="F648" s="170">
        <v>41676</v>
      </c>
      <c r="G648" s="165">
        <v>1459</v>
      </c>
      <c r="H648" s="167">
        <f t="shared" si="32"/>
        <v>0</v>
      </c>
      <c r="I648" s="168" t="s">
        <v>4</v>
      </c>
      <c r="J648" s="169"/>
    </row>
    <row r="649" spans="1:10" ht="15" x14ac:dyDescent="0.25">
      <c r="A649" s="158">
        <v>41677</v>
      </c>
      <c r="B649" s="159">
        <v>12</v>
      </c>
      <c r="C649" s="159" t="s">
        <v>784</v>
      </c>
      <c r="D649" s="135" t="s">
        <v>71</v>
      </c>
      <c r="E649" s="136">
        <v>2634.5</v>
      </c>
      <c r="F649" s="137">
        <v>41677</v>
      </c>
      <c r="G649" s="138">
        <v>2634.5</v>
      </c>
      <c r="H649" s="167">
        <f t="shared" si="32"/>
        <v>0</v>
      </c>
      <c r="I649" s="139" t="s">
        <v>30</v>
      </c>
      <c r="J649" s="141"/>
    </row>
    <row r="650" spans="1:10" ht="15" x14ac:dyDescent="0.25">
      <c r="A650" s="158">
        <v>41678</v>
      </c>
      <c r="B650" s="159">
        <v>87</v>
      </c>
      <c r="C650" s="159" t="s">
        <v>784</v>
      </c>
      <c r="D650" s="135" t="s">
        <v>71</v>
      </c>
      <c r="E650" s="136">
        <v>2477</v>
      </c>
      <c r="F650" s="137">
        <v>41680</v>
      </c>
      <c r="G650" s="138">
        <v>2477</v>
      </c>
      <c r="H650" s="167">
        <f t="shared" si="32"/>
        <v>0</v>
      </c>
      <c r="I650" s="139" t="s">
        <v>7</v>
      </c>
      <c r="J650" s="141"/>
    </row>
    <row r="651" spans="1:10" ht="15" x14ac:dyDescent="0.25">
      <c r="A651" s="158">
        <v>41680</v>
      </c>
      <c r="B651" s="159">
        <v>211</v>
      </c>
      <c r="C651" s="159" t="s">
        <v>784</v>
      </c>
      <c r="D651" s="135" t="s">
        <v>71</v>
      </c>
      <c r="E651" s="136">
        <v>1205</v>
      </c>
      <c r="F651" s="137">
        <v>41681</v>
      </c>
      <c r="G651" s="138">
        <v>1205</v>
      </c>
      <c r="H651" s="167">
        <f t="shared" si="32"/>
        <v>0</v>
      </c>
      <c r="I651" s="139" t="s">
        <v>7</v>
      </c>
    </row>
    <row r="652" spans="1:10" ht="15" x14ac:dyDescent="0.25">
      <c r="A652" s="158">
        <v>41682</v>
      </c>
      <c r="B652" s="159">
        <v>358</v>
      </c>
      <c r="C652" s="159" t="s">
        <v>784</v>
      </c>
      <c r="D652" s="135" t="s">
        <v>71</v>
      </c>
      <c r="E652" s="136">
        <v>1445</v>
      </c>
      <c r="F652" s="137">
        <v>41682</v>
      </c>
      <c r="G652" s="138">
        <v>1445</v>
      </c>
      <c r="H652" s="167">
        <f t="shared" si="32"/>
        <v>0</v>
      </c>
      <c r="I652" s="139" t="s">
        <v>4</v>
      </c>
    </row>
    <row r="653" spans="1:10" ht="15" x14ac:dyDescent="0.25">
      <c r="A653" s="158">
        <v>41683</v>
      </c>
      <c r="B653" s="159">
        <v>435</v>
      </c>
      <c r="C653" s="159" t="s">
        <v>784</v>
      </c>
      <c r="D653" s="135" t="s">
        <v>71</v>
      </c>
      <c r="E653" s="136">
        <v>3407</v>
      </c>
      <c r="F653" s="137">
        <v>41687</v>
      </c>
      <c r="G653" s="138">
        <v>3407</v>
      </c>
      <c r="H653" s="167">
        <f t="shared" si="32"/>
        <v>0</v>
      </c>
      <c r="I653" s="139" t="s">
        <v>7</v>
      </c>
      <c r="J653" s="141"/>
    </row>
    <row r="654" spans="1:10" ht="15" x14ac:dyDescent="0.25">
      <c r="A654" s="158">
        <v>41684</v>
      </c>
      <c r="B654" s="159">
        <v>487</v>
      </c>
      <c r="C654" s="159" t="s">
        <v>784</v>
      </c>
      <c r="D654" s="135" t="s">
        <v>71</v>
      </c>
      <c r="E654" s="160">
        <v>3153.5</v>
      </c>
      <c r="F654" s="137">
        <v>41684</v>
      </c>
      <c r="G654" s="138">
        <v>3153.5</v>
      </c>
      <c r="H654" s="167">
        <f t="shared" si="32"/>
        <v>0</v>
      </c>
      <c r="I654" s="139" t="s">
        <v>23</v>
      </c>
      <c r="J654" s="141"/>
    </row>
    <row r="655" spans="1:10" ht="15" x14ac:dyDescent="0.25">
      <c r="A655" s="158">
        <v>41687</v>
      </c>
      <c r="B655" s="159">
        <v>738</v>
      </c>
      <c r="C655" s="159" t="s">
        <v>784</v>
      </c>
      <c r="D655" s="135" t="s">
        <v>71</v>
      </c>
      <c r="E655" s="160">
        <v>2313.5</v>
      </c>
      <c r="F655" s="137">
        <v>41687</v>
      </c>
      <c r="G655" s="138">
        <v>2313.5</v>
      </c>
      <c r="H655" s="167">
        <f t="shared" si="32"/>
        <v>0</v>
      </c>
      <c r="I655" s="139" t="s">
        <v>30</v>
      </c>
    </row>
    <row r="656" spans="1:10" ht="15" x14ac:dyDescent="0.25">
      <c r="A656" s="158">
        <v>41688</v>
      </c>
      <c r="B656" s="159">
        <v>826</v>
      </c>
      <c r="C656" s="159" t="s">
        <v>784</v>
      </c>
      <c r="D656" s="135" t="s">
        <v>71</v>
      </c>
      <c r="E656" s="160">
        <v>1197</v>
      </c>
      <c r="F656" s="137">
        <v>41689</v>
      </c>
      <c r="G656" s="138">
        <v>1197</v>
      </c>
      <c r="H656" s="167">
        <f t="shared" si="32"/>
        <v>0</v>
      </c>
      <c r="I656" s="139" t="s">
        <v>57</v>
      </c>
    </row>
    <row r="657" spans="1:10" ht="15" x14ac:dyDescent="0.25">
      <c r="A657" s="158">
        <v>41690</v>
      </c>
      <c r="B657" s="159">
        <v>962</v>
      </c>
      <c r="C657" s="159" t="s">
        <v>784</v>
      </c>
      <c r="D657" s="135" t="s">
        <v>71</v>
      </c>
      <c r="E657" s="160">
        <v>1574.5</v>
      </c>
      <c r="F657" s="137">
        <v>41690</v>
      </c>
      <c r="G657" s="138">
        <v>1574.5</v>
      </c>
      <c r="H657" s="167">
        <f t="shared" si="32"/>
        <v>0</v>
      </c>
      <c r="I657" s="139" t="s">
        <v>23</v>
      </c>
    </row>
    <row r="658" spans="1:10" ht="15" x14ac:dyDescent="0.25">
      <c r="A658" s="158">
        <v>41691</v>
      </c>
      <c r="B658" s="159">
        <v>78</v>
      </c>
      <c r="C658" s="159" t="s">
        <v>942</v>
      </c>
      <c r="D658" s="135" t="s">
        <v>71</v>
      </c>
      <c r="E658" s="160">
        <v>1933.5</v>
      </c>
      <c r="F658" s="137">
        <v>41691</v>
      </c>
      <c r="G658" s="138">
        <v>1933.5</v>
      </c>
      <c r="H658" s="167">
        <f t="shared" si="32"/>
        <v>0</v>
      </c>
      <c r="I658" s="139" t="s">
        <v>14</v>
      </c>
      <c r="J658" s="141"/>
    </row>
    <row r="659" spans="1:10" x14ac:dyDescent="0.25">
      <c r="A659" s="158">
        <v>41692</v>
      </c>
      <c r="B659" s="159">
        <v>148</v>
      </c>
      <c r="C659" s="159" t="s">
        <v>942</v>
      </c>
      <c r="D659" s="135" t="s">
        <v>71</v>
      </c>
      <c r="E659" s="160">
        <v>2362.5</v>
      </c>
      <c r="F659" s="137">
        <v>41694</v>
      </c>
      <c r="G659" s="138">
        <v>2362.5</v>
      </c>
      <c r="H659" s="167">
        <f t="shared" si="32"/>
        <v>0</v>
      </c>
      <c r="I659" s="139" t="s">
        <v>196</v>
      </c>
    </row>
    <row r="660" spans="1:10" ht="15" x14ac:dyDescent="0.25">
      <c r="A660" s="158">
        <v>41694</v>
      </c>
      <c r="B660" s="159">
        <v>257</v>
      </c>
      <c r="C660" s="159" t="s">
        <v>942</v>
      </c>
      <c r="D660" s="135" t="s">
        <v>71</v>
      </c>
      <c r="E660" s="160">
        <v>1472</v>
      </c>
      <c r="F660" s="137">
        <v>41694</v>
      </c>
      <c r="G660" s="138">
        <v>1472</v>
      </c>
      <c r="H660" s="167">
        <f t="shared" si="32"/>
        <v>0</v>
      </c>
      <c r="I660" s="139" t="s">
        <v>196</v>
      </c>
      <c r="J660" s="141"/>
    </row>
    <row r="661" spans="1:10" ht="15" x14ac:dyDescent="0.25">
      <c r="A661" s="158">
        <v>41697</v>
      </c>
      <c r="B661" s="159">
        <v>491</v>
      </c>
      <c r="C661" s="159" t="s">
        <v>942</v>
      </c>
      <c r="D661" s="135" t="s">
        <v>71</v>
      </c>
      <c r="E661" s="160">
        <v>1447.2</v>
      </c>
      <c r="F661" s="137">
        <v>41697</v>
      </c>
      <c r="G661" s="138">
        <v>1447.2</v>
      </c>
      <c r="H661" s="167">
        <f t="shared" si="32"/>
        <v>0</v>
      </c>
      <c r="I661" s="139" t="s">
        <v>23</v>
      </c>
      <c r="J661" s="141"/>
    </row>
    <row r="662" spans="1:10" x14ac:dyDescent="0.25">
      <c r="A662" s="158">
        <v>41698</v>
      </c>
      <c r="B662" s="159">
        <v>534</v>
      </c>
      <c r="C662" s="159" t="s">
        <v>942</v>
      </c>
      <c r="D662" s="135" t="s">
        <v>71</v>
      </c>
      <c r="E662" s="160">
        <v>2480</v>
      </c>
      <c r="F662" s="137">
        <v>41698</v>
      </c>
      <c r="G662" s="138">
        <v>2480</v>
      </c>
      <c r="H662" s="167">
        <f t="shared" si="32"/>
        <v>0</v>
      </c>
      <c r="I662" s="139" t="s">
        <v>4</v>
      </c>
    </row>
    <row r="663" spans="1:10" ht="15" x14ac:dyDescent="0.25">
      <c r="A663" s="133">
        <v>41671</v>
      </c>
      <c r="B663" s="134">
        <v>537</v>
      </c>
      <c r="C663" s="134" t="s">
        <v>563</v>
      </c>
      <c r="D663" s="135" t="s">
        <v>69</v>
      </c>
      <c r="E663" s="136">
        <v>4992</v>
      </c>
      <c r="F663" s="137">
        <v>41673</v>
      </c>
      <c r="G663" s="138">
        <v>4992</v>
      </c>
      <c r="H663" s="132">
        <f t="shared" si="32"/>
        <v>0</v>
      </c>
      <c r="I663" s="139" t="s">
        <v>7</v>
      </c>
    </row>
    <row r="664" spans="1:10" ht="15" x14ac:dyDescent="0.25">
      <c r="A664" s="158">
        <v>41673</v>
      </c>
      <c r="B664" s="159">
        <v>689</v>
      </c>
      <c r="C664" s="159" t="s">
        <v>563</v>
      </c>
      <c r="D664" s="135" t="s">
        <v>69</v>
      </c>
      <c r="E664" s="136">
        <v>1171</v>
      </c>
      <c r="F664" s="137">
        <v>41674</v>
      </c>
      <c r="G664" s="138">
        <v>1171</v>
      </c>
      <c r="H664" s="132">
        <f t="shared" si="32"/>
        <v>0</v>
      </c>
      <c r="I664" s="139" t="s">
        <v>14</v>
      </c>
      <c r="J664" s="141"/>
    </row>
    <row r="665" spans="1:10" ht="15" x14ac:dyDescent="0.25">
      <c r="A665" s="158">
        <v>41675</v>
      </c>
      <c r="B665" s="159">
        <v>836</v>
      </c>
      <c r="C665" s="159" t="s">
        <v>563</v>
      </c>
      <c r="D665" s="164" t="s">
        <v>69</v>
      </c>
      <c r="E665" s="165">
        <v>2181</v>
      </c>
      <c r="F665" s="170">
        <v>41676</v>
      </c>
      <c r="G665" s="165">
        <v>2181</v>
      </c>
      <c r="H665" s="167">
        <f t="shared" si="32"/>
        <v>0</v>
      </c>
      <c r="I665" s="168" t="s">
        <v>4</v>
      </c>
      <c r="J665" s="169"/>
    </row>
    <row r="666" spans="1:10" ht="15" x14ac:dyDescent="0.25">
      <c r="A666" s="158">
        <v>41676</v>
      </c>
      <c r="B666" s="159">
        <v>896</v>
      </c>
      <c r="C666" s="159" t="s">
        <v>563</v>
      </c>
      <c r="D666" s="135" t="s">
        <v>69</v>
      </c>
      <c r="E666" s="136">
        <v>2265</v>
      </c>
      <c r="F666" s="137">
        <v>41677</v>
      </c>
      <c r="G666" s="138">
        <v>2265</v>
      </c>
      <c r="H666" s="167">
        <f t="shared" si="32"/>
        <v>0</v>
      </c>
      <c r="I666" s="139" t="s">
        <v>7</v>
      </c>
    </row>
    <row r="667" spans="1:10" ht="15" x14ac:dyDescent="0.25">
      <c r="A667" s="158">
        <v>41677</v>
      </c>
      <c r="B667" s="159">
        <v>14</v>
      </c>
      <c r="C667" s="159" t="s">
        <v>784</v>
      </c>
      <c r="D667" s="135" t="s">
        <v>69</v>
      </c>
      <c r="E667" s="136">
        <v>3237</v>
      </c>
      <c r="F667" s="137">
        <v>41677</v>
      </c>
      <c r="G667" s="138">
        <v>3237</v>
      </c>
      <c r="H667" s="167">
        <f t="shared" si="32"/>
        <v>0</v>
      </c>
      <c r="I667" s="139" t="s">
        <v>30</v>
      </c>
      <c r="J667" s="141"/>
    </row>
    <row r="668" spans="1:10" ht="15" x14ac:dyDescent="0.25">
      <c r="A668" s="158">
        <v>41678</v>
      </c>
      <c r="B668" s="159">
        <v>85</v>
      </c>
      <c r="C668" s="159" t="s">
        <v>784</v>
      </c>
      <c r="D668" s="135" t="s">
        <v>69</v>
      </c>
      <c r="E668" s="136">
        <v>5021</v>
      </c>
      <c r="F668" s="137">
        <v>41680</v>
      </c>
      <c r="G668" s="138">
        <v>5021</v>
      </c>
      <c r="H668" s="167">
        <f t="shared" si="32"/>
        <v>0</v>
      </c>
      <c r="I668" s="139" t="s">
        <v>7</v>
      </c>
      <c r="J668" s="141"/>
    </row>
    <row r="669" spans="1:10" ht="15" x14ac:dyDescent="0.25">
      <c r="A669" s="158">
        <v>41683</v>
      </c>
      <c r="B669" s="159">
        <v>429</v>
      </c>
      <c r="C669" s="159" t="s">
        <v>784</v>
      </c>
      <c r="D669" s="135" t="s">
        <v>69</v>
      </c>
      <c r="E669" s="136">
        <v>4120</v>
      </c>
      <c r="F669" s="137">
        <v>41687</v>
      </c>
      <c r="G669" s="138">
        <v>4120</v>
      </c>
      <c r="H669" s="167">
        <f t="shared" si="32"/>
        <v>0</v>
      </c>
      <c r="I669" s="139" t="s">
        <v>7</v>
      </c>
      <c r="J669" s="141"/>
    </row>
    <row r="670" spans="1:10" ht="15" x14ac:dyDescent="0.25">
      <c r="A670" s="158">
        <v>41684</v>
      </c>
      <c r="B670" s="159">
        <v>492</v>
      </c>
      <c r="C670" s="159" t="s">
        <v>784</v>
      </c>
      <c r="D670" s="135" t="s">
        <v>69</v>
      </c>
      <c r="E670" s="160">
        <v>4328</v>
      </c>
      <c r="F670" s="137">
        <v>41684</v>
      </c>
      <c r="G670" s="138">
        <v>4328</v>
      </c>
      <c r="H670" s="167">
        <f t="shared" si="32"/>
        <v>0</v>
      </c>
      <c r="I670" s="139" t="s">
        <v>23</v>
      </c>
      <c r="J670" s="141"/>
    </row>
    <row r="671" spans="1:10" ht="15" x14ac:dyDescent="0.25">
      <c r="A671" s="158">
        <v>41685</v>
      </c>
      <c r="B671" s="159">
        <v>589</v>
      </c>
      <c r="C671" s="159" t="s">
        <v>784</v>
      </c>
      <c r="D671" s="135" t="s">
        <v>69</v>
      </c>
      <c r="E671" s="160">
        <v>4608</v>
      </c>
      <c r="F671" s="137">
        <v>41686</v>
      </c>
      <c r="G671" s="138">
        <v>4608</v>
      </c>
      <c r="H671" s="167">
        <f t="shared" si="32"/>
        <v>0</v>
      </c>
      <c r="I671" s="139" t="s">
        <v>30</v>
      </c>
    </row>
    <row r="672" spans="1:10" ht="15" x14ac:dyDescent="0.25">
      <c r="A672" s="158">
        <v>41687</v>
      </c>
      <c r="B672" s="159">
        <v>739</v>
      </c>
      <c r="C672" s="159" t="s">
        <v>784</v>
      </c>
      <c r="D672" s="135" t="s">
        <v>69</v>
      </c>
      <c r="E672" s="160">
        <v>2336</v>
      </c>
      <c r="F672" s="137">
        <v>41687</v>
      </c>
      <c r="G672" s="138">
        <v>2336</v>
      </c>
      <c r="H672" s="167">
        <f t="shared" si="32"/>
        <v>0</v>
      </c>
      <c r="I672" s="139" t="s">
        <v>30</v>
      </c>
    </row>
    <row r="673" spans="1:10" ht="15" x14ac:dyDescent="0.25">
      <c r="A673" s="158">
        <v>41688</v>
      </c>
      <c r="B673" s="159">
        <v>825</v>
      </c>
      <c r="C673" s="159" t="s">
        <v>784</v>
      </c>
      <c r="D673" s="135" t="s">
        <v>69</v>
      </c>
      <c r="E673" s="160">
        <v>2089.5</v>
      </c>
      <c r="F673" s="137">
        <v>41689</v>
      </c>
      <c r="G673" s="138">
        <v>2089.5</v>
      </c>
      <c r="H673" s="167">
        <f t="shared" si="32"/>
        <v>0</v>
      </c>
      <c r="I673" s="139" t="s">
        <v>57</v>
      </c>
    </row>
    <row r="674" spans="1:10" ht="15" x14ac:dyDescent="0.25">
      <c r="A674" s="158">
        <v>41690</v>
      </c>
      <c r="B674" s="159">
        <v>959</v>
      </c>
      <c r="C674" s="159" t="s">
        <v>784</v>
      </c>
      <c r="D674" s="135" t="s">
        <v>69</v>
      </c>
      <c r="E674" s="160">
        <v>1964</v>
      </c>
      <c r="F674" s="137">
        <v>41690</v>
      </c>
      <c r="G674" s="138">
        <v>1964</v>
      </c>
      <c r="H674" s="167">
        <f t="shared" si="32"/>
        <v>0</v>
      </c>
      <c r="I674" s="139" t="s">
        <v>23</v>
      </c>
    </row>
    <row r="675" spans="1:10" ht="15" x14ac:dyDescent="0.25">
      <c r="A675" s="158">
        <v>41691</v>
      </c>
      <c r="B675" s="159">
        <v>77</v>
      </c>
      <c r="C675" s="159" t="s">
        <v>942</v>
      </c>
      <c r="D675" s="135" t="s">
        <v>69</v>
      </c>
      <c r="E675" s="160">
        <v>2040</v>
      </c>
      <c r="F675" s="137">
        <v>41691</v>
      </c>
      <c r="G675" s="138">
        <v>2040</v>
      </c>
      <c r="H675" s="167">
        <f t="shared" si="32"/>
        <v>0</v>
      </c>
      <c r="I675" s="139" t="s">
        <v>14</v>
      </c>
      <c r="J675" s="141"/>
    </row>
    <row r="676" spans="1:10" x14ac:dyDescent="0.25">
      <c r="A676" s="158">
        <v>41692</v>
      </c>
      <c r="B676" s="159">
        <v>143</v>
      </c>
      <c r="C676" s="159" t="s">
        <v>942</v>
      </c>
      <c r="D676" s="135" t="s">
        <v>69</v>
      </c>
      <c r="E676" s="160">
        <v>3872</v>
      </c>
      <c r="F676" s="137">
        <v>41694</v>
      </c>
      <c r="G676" s="138">
        <v>3872</v>
      </c>
      <c r="H676" s="167">
        <f t="shared" si="32"/>
        <v>0</v>
      </c>
      <c r="I676" s="139" t="s">
        <v>196</v>
      </c>
    </row>
    <row r="677" spans="1:10" ht="15" x14ac:dyDescent="0.25">
      <c r="A677" s="158">
        <v>41697</v>
      </c>
      <c r="B677" s="159">
        <v>490</v>
      </c>
      <c r="C677" s="159" t="s">
        <v>942</v>
      </c>
      <c r="D677" s="135" t="s">
        <v>69</v>
      </c>
      <c r="E677" s="160">
        <v>2246.5</v>
      </c>
      <c r="F677" s="137">
        <v>41697</v>
      </c>
      <c r="G677" s="138">
        <v>2246.5</v>
      </c>
      <c r="H677" s="167">
        <f t="shared" si="32"/>
        <v>0</v>
      </c>
      <c r="I677" s="139" t="s">
        <v>23</v>
      </c>
      <c r="J677" s="141"/>
    </row>
    <row r="678" spans="1:10" x14ac:dyDescent="0.25">
      <c r="A678" s="158">
        <v>41698</v>
      </c>
      <c r="B678" s="159">
        <v>533</v>
      </c>
      <c r="C678" s="159" t="s">
        <v>942</v>
      </c>
      <c r="D678" s="135" t="s">
        <v>69</v>
      </c>
      <c r="E678" s="160">
        <v>3296</v>
      </c>
      <c r="F678" s="137">
        <v>41698</v>
      </c>
      <c r="G678" s="138">
        <v>3296</v>
      </c>
      <c r="H678" s="167">
        <f t="shared" si="32"/>
        <v>0</v>
      </c>
      <c r="I678" s="139" t="s">
        <v>4</v>
      </c>
    </row>
    <row r="679" spans="1:10" x14ac:dyDescent="0.25">
      <c r="A679" s="158"/>
      <c r="B679" s="159"/>
      <c r="C679" s="159"/>
      <c r="D679" s="135"/>
      <c r="E679" s="160"/>
      <c r="F679" s="379" t="s">
        <v>645</v>
      </c>
      <c r="G679" s="380">
        <f>SUM(G646:G678)</f>
        <v>87472.2</v>
      </c>
      <c r="H679" s="167"/>
      <c r="I679" s="139"/>
    </row>
    <row r="680" spans="1:10" x14ac:dyDescent="0.25">
      <c r="A680" s="158"/>
      <c r="B680" s="159"/>
      <c r="C680" s="159"/>
      <c r="D680" s="135"/>
      <c r="E680" s="160"/>
      <c r="F680" s="137"/>
      <c r="G680" s="138"/>
      <c r="H680" s="167"/>
      <c r="I680" s="139"/>
    </row>
    <row r="681" spans="1:10" x14ac:dyDescent="0.25">
      <c r="A681" s="158">
        <v>41675</v>
      </c>
      <c r="B681" s="159">
        <v>833</v>
      </c>
      <c r="C681" s="159" t="s">
        <v>563</v>
      </c>
      <c r="D681" s="164" t="s">
        <v>749</v>
      </c>
      <c r="E681" s="165">
        <v>567</v>
      </c>
      <c r="F681" s="170">
        <v>41676</v>
      </c>
      <c r="G681" s="165">
        <v>567</v>
      </c>
      <c r="H681" s="167">
        <f>E681-G681</f>
        <v>0</v>
      </c>
      <c r="I681" s="168" t="s">
        <v>4</v>
      </c>
      <c r="J681" s="169"/>
    </row>
    <row r="682" spans="1:10" x14ac:dyDescent="0.25">
      <c r="A682" s="158">
        <v>41687</v>
      </c>
      <c r="B682" s="159">
        <v>737</v>
      </c>
      <c r="C682" s="159" t="s">
        <v>784</v>
      </c>
      <c r="D682" s="135" t="s">
        <v>749</v>
      </c>
      <c r="E682" s="160">
        <v>768</v>
      </c>
      <c r="F682" s="137">
        <v>41687</v>
      </c>
      <c r="G682" s="138">
        <v>768</v>
      </c>
      <c r="H682" s="167">
        <f>E682-G682</f>
        <v>0</v>
      </c>
      <c r="I682" s="139" t="s">
        <v>30</v>
      </c>
    </row>
    <row r="683" spans="1:10" x14ac:dyDescent="0.25">
      <c r="A683" s="158"/>
      <c r="B683" s="159"/>
      <c r="C683" s="159"/>
      <c r="D683" s="135"/>
      <c r="E683" s="160"/>
      <c r="F683" s="137"/>
      <c r="G683" s="138"/>
      <c r="H683" s="167"/>
      <c r="I683" s="139"/>
    </row>
    <row r="684" spans="1:10" ht="20.25" customHeight="1" x14ac:dyDescent="0.25">
      <c r="A684" s="133">
        <v>41671</v>
      </c>
      <c r="B684" s="134">
        <v>533</v>
      </c>
      <c r="C684" s="134" t="s">
        <v>563</v>
      </c>
      <c r="D684" s="135" t="s">
        <v>56</v>
      </c>
      <c r="E684" s="138">
        <v>7717.5</v>
      </c>
      <c r="F684" s="151" t="s">
        <v>680</v>
      </c>
      <c r="G684" s="138">
        <v>7717.5</v>
      </c>
      <c r="H684" s="132">
        <f t="shared" ref="H684:H693" si="33">E684-G684</f>
        <v>0</v>
      </c>
      <c r="I684" s="139" t="s">
        <v>30</v>
      </c>
      <c r="J684" s="140" t="s">
        <v>681</v>
      </c>
    </row>
    <row r="685" spans="1:10" x14ac:dyDescent="0.25">
      <c r="A685" s="158">
        <v>41674</v>
      </c>
      <c r="B685" s="159">
        <v>780</v>
      </c>
      <c r="C685" s="159" t="s">
        <v>563</v>
      </c>
      <c r="D685" s="135" t="s">
        <v>56</v>
      </c>
      <c r="E685" s="136">
        <v>8641.5</v>
      </c>
      <c r="F685" s="137">
        <v>41674</v>
      </c>
      <c r="G685" s="138">
        <v>8641.5</v>
      </c>
      <c r="H685" s="132">
        <f t="shared" si="33"/>
        <v>0</v>
      </c>
      <c r="I685" s="139" t="s">
        <v>4</v>
      </c>
    </row>
    <row r="686" spans="1:10" x14ac:dyDescent="0.25">
      <c r="A686" s="158">
        <v>41677</v>
      </c>
      <c r="B686" s="159">
        <v>979</v>
      </c>
      <c r="C686" s="159" t="s">
        <v>563</v>
      </c>
      <c r="D686" s="135" t="s">
        <v>56</v>
      </c>
      <c r="E686" s="136">
        <v>17363</v>
      </c>
      <c r="F686" s="137">
        <v>41677</v>
      </c>
      <c r="G686" s="138">
        <v>17363</v>
      </c>
      <c r="H686" s="167">
        <f t="shared" si="33"/>
        <v>0</v>
      </c>
      <c r="I686" s="139" t="s">
        <v>7</v>
      </c>
    </row>
    <row r="687" spans="1:10" x14ac:dyDescent="0.25">
      <c r="A687" s="158">
        <v>41677</v>
      </c>
      <c r="B687" s="159">
        <v>982</v>
      </c>
      <c r="C687" s="159" t="s">
        <v>563</v>
      </c>
      <c r="D687" s="135" t="s">
        <v>56</v>
      </c>
      <c r="E687" s="136">
        <v>2287</v>
      </c>
      <c r="F687" s="137">
        <v>41677</v>
      </c>
      <c r="G687" s="138">
        <v>2287</v>
      </c>
      <c r="H687" s="167">
        <f t="shared" si="33"/>
        <v>0</v>
      </c>
      <c r="I687" s="139" t="s">
        <v>7</v>
      </c>
    </row>
    <row r="688" spans="1:10" x14ac:dyDescent="0.25">
      <c r="A688" s="158">
        <v>41683</v>
      </c>
      <c r="B688" s="159">
        <v>408</v>
      </c>
      <c r="C688" s="159" t="s">
        <v>784</v>
      </c>
      <c r="D688" s="135" t="s">
        <v>56</v>
      </c>
      <c r="E688" s="136">
        <v>13285</v>
      </c>
      <c r="F688" s="137">
        <v>41683</v>
      </c>
      <c r="G688" s="138">
        <v>13285</v>
      </c>
      <c r="H688" s="167">
        <f t="shared" si="33"/>
        <v>0</v>
      </c>
      <c r="I688" s="139" t="s">
        <v>4</v>
      </c>
      <c r="J688" s="140" t="s">
        <v>846</v>
      </c>
    </row>
    <row r="689" spans="1:10" x14ac:dyDescent="0.25">
      <c r="A689" s="158">
        <v>41683</v>
      </c>
      <c r="B689" s="159">
        <v>428</v>
      </c>
      <c r="C689" s="159" t="s">
        <v>784</v>
      </c>
      <c r="D689" s="135" t="s">
        <v>56</v>
      </c>
      <c r="E689" s="136">
        <v>13497.5</v>
      </c>
      <c r="F689" s="137">
        <v>41683</v>
      </c>
      <c r="G689" s="138">
        <v>13497.5</v>
      </c>
      <c r="H689" s="167">
        <f t="shared" si="33"/>
        <v>0</v>
      </c>
      <c r="I689" s="139" t="s">
        <v>14</v>
      </c>
      <c r="J689" s="141"/>
    </row>
    <row r="690" spans="1:10" x14ac:dyDescent="0.25">
      <c r="A690" s="158">
        <v>41684</v>
      </c>
      <c r="B690" s="159">
        <v>482</v>
      </c>
      <c r="C690" s="159" t="s">
        <v>784</v>
      </c>
      <c r="D690" s="135" t="s">
        <v>56</v>
      </c>
      <c r="E690" s="160">
        <v>4731</v>
      </c>
      <c r="F690" s="137">
        <v>41684</v>
      </c>
      <c r="G690" s="138">
        <v>4731</v>
      </c>
      <c r="H690" s="167">
        <f t="shared" si="33"/>
        <v>0</v>
      </c>
      <c r="I690" s="139" t="s">
        <v>4</v>
      </c>
    </row>
    <row r="691" spans="1:10" x14ac:dyDescent="0.25">
      <c r="A691" s="158">
        <v>41685</v>
      </c>
      <c r="B691" s="159">
        <v>598</v>
      </c>
      <c r="C691" s="159" t="s">
        <v>784</v>
      </c>
      <c r="D691" s="135" t="s">
        <v>56</v>
      </c>
      <c r="E691" s="160">
        <v>11582.5</v>
      </c>
      <c r="F691" s="137">
        <v>41687</v>
      </c>
      <c r="G691" s="138">
        <v>11582.5</v>
      </c>
      <c r="H691" s="167">
        <f t="shared" si="33"/>
        <v>0</v>
      </c>
      <c r="I691" s="139" t="s">
        <v>4</v>
      </c>
    </row>
    <row r="692" spans="1:10" x14ac:dyDescent="0.25">
      <c r="A692" s="158">
        <v>41685</v>
      </c>
      <c r="B692" s="159">
        <v>603</v>
      </c>
      <c r="C692" s="159" t="s">
        <v>784</v>
      </c>
      <c r="D692" s="135" t="s">
        <v>56</v>
      </c>
      <c r="E692" s="160">
        <v>3484.5</v>
      </c>
      <c r="F692" s="137">
        <v>41687</v>
      </c>
      <c r="G692" s="138">
        <v>3484.5</v>
      </c>
      <c r="H692" s="167">
        <f t="shared" si="33"/>
        <v>0</v>
      </c>
      <c r="I692" s="139" t="s">
        <v>4</v>
      </c>
    </row>
    <row r="693" spans="1:10" x14ac:dyDescent="0.25">
      <c r="A693" s="158">
        <v>41691</v>
      </c>
      <c r="B693" s="159">
        <v>7</v>
      </c>
      <c r="C693" s="159" t="s">
        <v>942</v>
      </c>
      <c r="D693" s="135" t="s">
        <v>56</v>
      </c>
      <c r="E693" s="160">
        <v>19383</v>
      </c>
      <c r="F693" s="137">
        <v>41691</v>
      </c>
      <c r="G693" s="138">
        <v>19383</v>
      </c>
      <c r="H693" s="167">
        <f t="shared" si="33"/>
        <v>0</v>
      </c>
      <c r="I693" s="139" t="s">
        <v>4</v>
      </c>
    </row>
    <row r="694" spans="1:10" x14ac:dyDescent="0.25">
      <c r="A694" s="158"/>
      <c r="B694" s="159"/>
      <c r="C694" s="159"/>
      <c r="D694" s="135"/>
      <c r="E694" s="160"/>
      <c r="F694" s="379" t="s">
        <v>645</v>
      </c>
      <c r="G694" s="380">
        <f>SUM(G684:G693)</f>
        <v>101972.5</v>
      </c>
      <c r="H694" s="167"/>
      <c r="I694" s="139"/>
    </row>
    <row r="695" spans="1:10" x14ac:dyDescent="0.25">
      <c r="A695" s="158"/>
      <c r="B695" s="159"/>
      <c r="C695" s="159"/>
      <c r="D695" s="135"/>
      <c r="E695" s="160"/>
      <c r="F695" s="137"/>
      <c r="G695" s="138"/>
      <c r="H695" s="167"/>
      <c r="I695" s="139"/>
    </row>
    <row r="696" spans="1:10" ht="15" x14ac:dyDescent="0.25">
      <c r="A696" s="158">
        <v>41684</v>
      </c>
      <c r="B696" s="159">
        <v>528</v>
      </c>
      <c r="C696" s="159" t="s">
        <v>784</v>
      </c>
      <c r="D696" s="135" t="s">
        <v>425</v>
      </c>
      <c r="E696" s="160">
        <v>9324</v>
      </c>
      <c r="F696" s="137">
        <v>41685</v>
      </c>
      <c r="G696" s="138">
        <v>9324</v>
      </c>
      <c r="H696" s="167">
        <f>E696-G696</f>
        <v>0</v>
      </c>
      <c r="I696" s="139" t="s">
        <v>14</v>
      </c>
      <c r="J696" s="141"/>
    </row>
    <row r="697" spans="1:10" x14ac:dyDescent="0.25">
      <c r="A697" s="158">
        <v>41690</v>
      </c>
      <c r="B697" s="159">
        <v>912</v>
      </c>
      <c r="C697" s="159" t="s">
        <v>784</v>
      </c>
      <c r="D697" s="135" t="s">
        <v>425</v>
      </c>
      <c r="E697" s="160">
        <v>17863.5</v>
      </c>
      <c r="F697" s="137">
        <v>41690</v>
      </c>
      <c r="G697" s="138">
        <v>17863.5</v>
      </c>
      <c r="H697" s="167">
        <f>E697-G697</f>
        <v>0</v>
      </c>
      <c r="I697" s="160" t="s">
        <v>146</v>
      </c>
    </row>
    <row r="698" spans="1:10" x14ac:dyDescent="0.25">
      <c r="A698" s="158"/>
      <c r="B698" s="159"/>
      <c r="C698" s="159"/>
      <c r="D698" s="135"/>
      <c r="E698" s="160"/>
      <c r="F698" s="137"/>
      <c r="G698" s="138"/>
      <c r="H698" s="167"/>
      <c r="I698" s="160"/>
    </row>
    <row r="699" spans="1:10" ht="15" x14ac:dyDescent="0.25">
      <c r="A699" s="158">
        <v>41687</v>
      </c>
      <c r="B699" s="159">
        <v>686</v>
      </c>
      <c r="C699" s="159" t="s">
        <v>784</v>
      </c>
      <c r="D699" s="135" t="s">
        <v>552</v>
      </c>
      <c r="E699" s="160">
        <v>283</v>
      </c>
      <c r="F699" s="137">
        <v>41687</v>
      </c>
      <c r="G699" s="138">
        <v>283</v>
      </c>
      <c r="H699" s="167">
        <f>E699-G699</f>
        <v>0</v>
      </c>
      <c r="I699" s="139"/>
      <c r="J699" s="141"/>
    </row>
    <row r="700" spans="1:10" ht="15" x14ac:dyDescent="0.25">
      <c r="A700" s="158"/>
      <c r="B700" s="159"/>
      <c r="C700" s="159"/>
      <c r="D700" s="135"/>
      <c r="E700" s="160"/>
      <c r="F700" s="137"/>
      <c r="G700" s="138"/>
      <c r="H700" s="167"/>
      <c r="I700" s="139"/>
      <c r="J700" s="141"/>
    </row>
    <row r="701" spans="1:10" ht="15" x14ac:dyDescent="0.25">
      <c r="A701" s="158">
        <v>41674</v>
      </c>
      <c r="B701" s="159">
        <v>736</v>
      </c>
      <c r="C701" s="159" t="s">
        <v>563</v>
      </c>
      <c r="D701" s="135" t="s">
        <v>68</v>
      </c>
      <c r="E701" s="136">
        <v>841</v>
      </c>
      <c r="F701" s="137">
        <v>41674</v>
      </c>
      <c r="G701" s="138">
        <v>841</v>
      </c>
      <c r="H701" s="132">
        <f>E701-G701</f>
        <v>0</v>
      </c>
      <c r="I701" s="139"/>
      <c r="J701" s="141"/>
    </row>
    <row r="702" spans="1:10" x14ac:dyDescent="0.25">
      <c r="A702" s="158">
        <v>41696</v>
      </c>
      <c r="B702" s="159">
        <v>368</v>
      </c>
      <c r="C702" s="159" t="s">
        <v>942</v>
      </c>
      <c r="D702" s="135" t="s">
        <v>68</v>
      </c>
      <c r="E702" s="160">
        <v>1728</v>
      </c>
      <c r="F702" s="137">
        <v>41696</v>
      </c>
      <c r="G702" s="138">
        <v>1728</v>
      </c>
      <c r="H702" s="167">
        <f>E702-G702</f>
        <v>0</v>
      </c>
      <c r="I702" s="139"/>
    </row>
    <row r="703" spans="1:10" x14ac:dyDescent="0.25">
      <c r="A703" s="158">
        <v>41698</v>
      </c>
      <c r="B703" s="159">
        <v>519</v>
      </c>
      <c r="C703" s="159" t="s">
        <v>942</v>
      </c>
      <c r="D703" s="135" t="s">
        <v>1031</v>
      </c>
      <c r="E703" s="160">
        <v>2454</v>
      </c>
      <c r="F703" s="137">
        <v>41698</v>
      </c>
      <c r="G703" s="138">
        <v>2454</v>
      </c>
      <c r="H703" s="167">
        <f>E703-G703</f>
        <v>0</v>
      </c>
      <c r="I703" s="139"/>
    </row>
    <row r="704" spans="1:10" x14ac:dyDescent="0.25">
      <c r="A704" s="158"/>
      <c r="B704" s="159"/>
      <c r="C704" s="159"/>
      <c r="D704" s="135"/>
      <c r="E704" s="160"/>
      <c r="F704" s="379" t="s">
        <v>645</v>
      </c>
      <c r="G704" s="380">
        <f>SUM(G701:G703)</f>
        <v>5023</v>
      </c>
      <c r="H704" s="167"/>
      <c r="I704" s="139"/>
    </row>
    <row r="705" spans="1:10" x14ac:dyDescent="0.25">
      <c r="A705" s="158"/>
      <c r="B705" s="159"/>
      <c r="C705" s="159"/>
      <c r="D705" s="135"/>
      <c r="E705" s="160"/>
      <c r="F705" s="137"/>
      <c r="G705" s="138"/>
      <c r="H705" s="167"/>
      <c r="I705" s="139"/>
    </row>
    <row r="706" spans="1:10" x14ac:dyDescent="0.25">
      <c r="A706" s="158">
        <v>41674</v>
      </c>
      <c r="B706" s="159">
        <v>723</v>
      </c>
      <c r="C706" s="159" t="s">
        <v>563</v>
      </c>
      <c r="D706" s="135" t="s">
        <v>336</v>
      </c>
      <c r="E706" s="136">
        <v>3577.5</v>
      </c>
      <c r="F706" s="137">
        <v>41675</v>
      </c>
      <c r="G706" s="138">
        <v>3577.5</v>
      </c>
      <c r="H706" s="132">
        <f>E706-G706</f>
        <v>0</v>
      </c>
      <c r="I706" s="139" t="s">
        <v>146</v>
      </c>
    </row>
    <row r="707" spans="1:10" x14ac:dyDescent="0.25">
      <c r="A707" s="158">
        <v>41677</v>
      </c>
      <c r="B707" s="159">
        <v>931</v>
      </c>
      <c r="C707" s="159" t="s">
        <v>563</v>
      </c>
      <c r="D707" s="135" t="s">
        <v>336</v>
      </c>
      <c r="E707" s="136">
        <v>5806</v>
      </c>
      <c r="F707" s="137">
        <v>41678</v>
      </c>
      <c r="G707" s="138">
        <v>5806</v>
      </c>
      <c r="H707" s="167">
        <f>E707-G707</f>
        <v>0</v>
      </c>
      <c r="I707" s="139" t="s">
        <v>146</v>
      </c>
    </row>
    <row r="708" spans="1:10" x14ac:dyDescent="0.25">
      <c r="A708" s="158"/>
      <c r="B708" s="159"/>
      <c r="C708" s="159"/>
      <c r="D708" s="135"/>
      <c r="E708" s="136"/>
      <c r="F708" s="379" t="s">
        <v>645</v>
      </c>
      <c r="G708" s="380">
        <f>SUM(G706:G707)</f>
        <v>9383.5</v>
      </c>
      <c r="H708" s="167"/>
      <c r="I708" s="139"/>
    </row>
    <row r="709" spans="1:10" x14ac:dyDescent="0.25">
      <c r="A709" s="158"/>
      <c r="B709" s="159"/>
      <c r="C709" s="159"/>
      <c r="D709" s="135"/>
      <c r="E709" s="136"/>
      <c r="F709" s="137"/>
      <c r="G709" s="138"/>
      <c r="H709" s="167"/>
      <c r="I709" s="139"/>
    </row>
    <row r="710" spans="1:10" x14ac:dyDescent="0.25">
      <c r="A710" s="158">
        <v>41698</v>
      </c>
      <c r="B710" s="159">
        <v>550</v>
      </c>
      <c r="C710" s="159" t="s">
        <v>942</v>
      </c>
      <c r="D710" s="135" t="s">
        <v>1039</v>
      </c>
      <c r="E710" s="160">
        <v>3764.2</v>
      </c>
      <c r="F710" s="137">
        <v>41698</v>
      </c>
      <c r="G710" s="138">
        <v>3764.2</v>
      </c>
      <c r="H710" s="167">
        <f>E710-G710</f>
        <v>0</v>
      </c>
      <c r="I710" s="139" t="s">
        <v>30</v>
      </c>
    </row>
    <row r="711" spans="1:10" ht="15" x14ac:dyDescent="0.25">
      <c r="A711" s="158">
        <v>41690</v>
      </c>
      <c r="B711" s="159">
        <v>934</v>
      </c>
      <c r="C711" s="159" t="s">
        <v>784</v>
      </c>
      <c r="D711" s="135" t="s">
        <v>927</v>
      </c>
      <c r="E711" s="160">
        <v>2432</v>
      </c>
      <c r="F711" s="137">
        <v>41690</v>
      </c>
      <c r="G711" s="138">
        <v>2432</v>
      </c>
      <c r="H711" s="167">
        <f>E711-G711</f>
        <v>0</v>
      </c>
      <c r="I711" s="139"/>
      <c r="J711" s="141"/>
    </row>
    <row r="712" spans="1:10" ht="15" x14ac:dyDescent="0.25">
      <c r="A712" s="158"/>
      <c r="B712" s="159"/>
      <c r="C712" s="159"/>
      <c r="D712" s="135"/>
      <c r="E712" s="160"/>
      <c r="F712" s="137"/>
      <c r="G712" s="138"/>
      <c r="H712" s="167"/>
      <c r="I712" s="139"/>
      <c r="J712" s="141"/>
    </row>
    <row r="713" spans="1:10" x14ac:dyDescent="0.25">
      <c r="A713" s="158">
        <v>41674</v>
      </c>
      <c r="B713" s="159">
        <v>770</v>
      </c>
      <c r="C713" s="159" t="s">
        <v>563</v>
      </c>
      <c r="D713" s="135" t="s">
        <v>233</v>
      </c>
      <c r="E713" s="136">
        <v>13932</v>
      </c>
      <c r="F713" s="137">
        <v>41674</v>
      </c>
      <c r="G713" s="138">
        <v>13932</v>
      </c>
      <c r="H713" s="132">
        <f>E713-G713</f>
        <v>0</v>
      </c>
      <c r="I713" s="139" t="s">
        <v>30</v>
      </c>
    </row>
    <row r="714" spans="1:10" ht="15" x14ac:dyDescent="0.25">
      <c r="A714" s="158">
        <v>41681</v>
      </c>
      <c r="B714" s="159">
        <v>294</v>
      </c>
      <c r="C714" s="159" t="s">
        <v>784</v>
      </c>
      <c r="D714" s="135" t="s">
        <v>233</v>
      </c>
      <c r="E714" s="136">
        <v>11598.5</v>
      </c>
      <c r="F714" s="137">
        <v>41681</v>
      </c>
      <c r="G714" s="138">
        <v>11598.5</v>
      </c>
      <c r="H714" s="167">
        <f>E714-G714</f>
        <v>0</v>
      </c>
      <c r="I714" s="139" t="s">
        <v>7</v>
      </c>
    </row>
    <row r="715" spans="1:10" ht="15" x14ac:dyDescent="0.25">
      <c r="A715" s="158">
        <v>41688</v>
      </c>
      <c r="B715" s="159">
        <v>819</v>
      </c>
      <c r="C715" s="159" t="s">
        <v>784</v>
      </c>
      <c r="D715" s="135" t="s">
        <v>233</v>
      </c>
      <c r="E715" s="160">
        <v>11715.5</v>
      </c>
      <c r="F715" s="137">
        <v>41689</v>
      </c>
      <c r="G715" s="138">
        <v>11715.5</v>
      </c>
      <c r="H715" s="167">
        <f>E715-G715</f>
        <v>0</v>
      </c>
      <c r="I715" s="139" t="s">
        <v>57</v>
      </c>
      <c r="J715" s="141"/>
    </row>
    <row r="716" spans="1:10" x14ac:dyDescent="0.25">
      <c r="A716" s="158">
        <v>41695</v>
      </c>
      <c r="B716" s="159">
        <v>341</v>
      </c>
      <c r="C716" s="159" t="s">
        <v>942</v>
      </c>
      <c r="D716" s="135" t="s">
        <v>233</v>
      </c>
      <c r="E716" s="160">
        <v>11867.66</v>
      </c>
      <c r="F716" s="137">
        <v>41695</v>
      </c>
      <c r="G716" s="138">
        <v>11867.66</v>
      </c>
      <c r="H716" s="167">
        <f>E716-G716</f>
        <v>0</v>
      </c>
      <c r="I716" s="139" t="s">
        <v>4</v>
      </c>
    </row>
    <row r="717" spans="1:10" x14ac:dyDescent="0.25">
      <c r="A717" s="158"/>
      <c r="B717" s="159"/>
      <c r="C717" s="159"/>
      <c r="D717" s="135"/>
      <c r="E717" s="160"/>
      <c r="F717" s="379" t="s">
        <v>645</v>
      </c>
      <c r="G717" s="380">
        <f>SUM(G713:G716)</f>
        <v>49113.66</v>
      </c>
      <c r="H717" s="167"/>
      <c r="I717" s="139"/>
    </row>
    <row r="718" spans="1:10" x14ac:dyDescent="0.25">
      <c r="A718" s="158"/>
      <c r="B718" s="159"/>
      <c r="C718" s="159"/>
      <c r="D718" s="135"/>
      <c r="E718" s="160"/>
      <c r="F718" s="137"/>
      <c r="G718" s="138"/>
      <c r="H718" s="167"/>
      <c r="I718" s="139"/>
    </row>
    <row r="719" spans="1:10" x14ac:dyDescent="0.25">
      <c r="A719" s="158">
        <v>41692</v>
      </c>
      <c r="B719" s="159">
        <v>154</v>
      </c>
      <c r="C719" s="159" t="s">
        <v>942</v>
      </c>
      <c r="D719" s="135" t="s">
        <v>355</v>
      </c>
      <c r="E719" s="184">
        <v>407</v>
      </c>
      <c r="F719" s="146" t="s">
        <v>968</v>
      </c>
      <c r="G719" s="138">
        <f>200+207</f>
        <v>407</v>
      </c>
      <c r="H719" s="167">
        <f>E719-G719</f>
        <v>0</v>
      </c>
      <c r="I719" s="139" t="s">
        <v>1</v>
      </c>
    </row>
    <row r="720" spans="1:10" x14ac:dyDescent="0.25">
      <c r="A720" s="133">
        <v>41671</v>
      </c>
      <c r="B720" s="134">
        <v>454</v>
      </c>
      <c r="C720" s="134" t="s">
        <v>563</v>
      </c>
      <c r="D720" s="135" t="s">
        <v>207</v>
      </c>
      <c r="E720" s="136">
        <v>365</v>
      </c>
      <c r="F720" s="137">
        <v>41671</v>
      </c>
      <c r="G720" s="138">
        <v>365</v>
      </c>
      <c r="H720" s="132">
        <f>E720-G720</f>
        <v>0</v>
      </c>
      <c r="I720" s="139"/>
    </row>
    <row r="721" spans="1:10" x14ac:dyDescent="0.25">
      <c r="A721" s="133"/>
      <c r="B721" s="134"/>
      <c r="C721" s="134"/>
      <c r="D721" s="135"/>
      <c r="E721" s="136"/>
      <c r="F721" s="137"/>
      <c r="G721" s="138"/>
      <c r="H721" s="132"/>
      <c r="I721" s="139"/>
    </row>
    <row r="722" spans="1:10" x14ac:dyDescent="0.25">
      <c r="A722" s="133">
        <v>41671</v>
      </c>
      <c r="B722" s="134">
        <v>501</v>
      </c>
      <c r="C722" s="134" t="s">
        <v>563</v>
      </c>
      <c r="D722" s="135" t="s">
        <v>28</v>
      </c>
      <c r="E722" s="136">
        <v>25720</v>
      </c>
      <c r="F722" s="137">
        <v>41678</v>
      </c>
      <c r="G722" s="138">
        <v>25720</v>
      </c>
      <c r="H722" s="132">
        <f t="shared" ref="H722:H737" si="34">E722-G722</f>
        <v>0</v>
      </c>
      <c r="I722" s="139" t="s">
        <v>23</v>
      </c>
    </row>
    <row r="723" spans="1:10" x14ac:dyDescent="0.25">
      <c r="A723" s="158">
        <v>41674</v>
      </c>
      <c r="B723" s="159">
        <v>745</v>
      </c>
      <c r="C723" s="159" t="s">
        <v>563</v>
      </c>
      <c r="D723" s="135" t="s">
        <v>28</v>
      </c>
      <c r="E723" s="136">
        <v>1165.5</v>
      </c>
      <c r="F723" s="137">
        <v>41674</v>
      </c>
      <c r="G723" s="138">
        <v>1165.5</v>
      </c>
      <c r="H723" s="132">
        <f t="shared" si="34"/>
        <v>0</v>
      </c>
      <c r="I723" s="139" t="s">
        <v>23</v>
      </c>
      <c r="J723" s="141"/>
    </row>
    <row r="724" spans="1:10" x14ac:dyDescent="0.25">
      <c r="A724" s="158">
        <v>41676</v>
      </c>
      <c r="B724" s="159">
        <v>863</v>
      </c>
      <c r="C724" s="159" t="s">
        <v>563</v>
      </c>
      <c r="D724" s="135" t="s">
        <v>28</v>
      </c>
      <c r="E724" s="136">
        <v>4060.5</v>
      </c>
      <c r="F724" s="137">
        <v>41690</v>
      </c>
      <c r="G724" s="138">
        <v>4060.5</v>
      </c>
      <c r="H724" s="167">
        <f t="shared" si="34"/>
        <v>0</v>
      </c>
      <c r="I724" s="139" t="s">
        <v>23</v>
      </c>
      <c r="J724" s="141"/>
    </row>
    <row r="725" spans="1:10" x14ac:dyDescent="0.25">
      <c r="A725" s="158">
        <v>41679</v>
      </c>
      <c r="B725" s="159">
        <v>123</v>
      </c>
      <c r="C725" s="159" t="s">
        <v>784</v>
      </c>
      <c r="D725" s="135" t="s">
        <v>28</v>
      </c>
      <c r="E725" s="136">
        <v>1598</v>
      </c>
      <c r="F725" s="137">
        <v>41679</v>
      </c>
      <c r="G725" s="138">
        <v>1598</v>
      </c>
      <c r="H725" s="167">
        <f t="shared" si="34"/>
        <v>0</v>
      </c>
      <c r="I725" s="139" t="s">
        <v>4</v>
      </c>
      <c r="J725" s="141"/>
    </row>
    <row r="726" spans="1:10" x14ac:dyDescent="0.25">
      <c r="A726" s="158">
        <v>41680</v>
      </c>
      <c r="B726" s="159">
        <v>171</v>
      </c>
      <c r="C726" s="159" t="s">
        <v>784</v>
      </c>
      <c r="D726" s="135" t="s">
        <v>28</v>
      </c>
      <c r="E726" s="136">
        <v>1169.5</v>
      </c>
      <c r="F726" s="137">
        <v>41681</v>
      </c>
      <c r="G726" s="138">
        <v>1169.5</v>
      </c>
      <c r="H726" s="167">
        <f t="shared" si="34"/>
        <v>0</v>
      </c>
      <c r="I726" s="139" t="s">
        <v>23</v>
      </c>
    </row>
    <row r="727" spans="1:10" x14ac:dyDescent="0.25">
      <c r="A727" s="158">
        <v>41681</v>
      </c>
      <c r="B727" s="159">
        <v>260</v>
      </c>
      <c r="C727" s="159" t="s">
        <v>784</v>
      </c>
      <c r="D727" s="135" t="s">
        <v>28</v>
      </c>
      <c r="E727" s="136">
        <v>1246.5</v>
      </c>
      <c r="F727" s="137">
        <v>41682</v>
      </c>
      <c r="G727" s="138">
        <v>1246.5</v>
      </c>
      <c r="H727" s="167">
        <f t="shared" si="34"/>
        <v>0</v>
      </c>
      <c r="I727" s="139" t="s">
        <v>23</v>
      </c>
    </row>
    <row r="728" spans="1:10" x14ac:dyDescent="0.25">
      <c r="A728" s="158">
        <v>41683</v>
      </c>
      <c r="B728" s="159">
        <v>395</v>
      </c>
      <c r="C728" s="159" t="s">
        <v>784</v>
      </c>
      <c r="D728" s="135" t="s">
        <v>28</v>
      </c>
      <c r="E728" s="136">
        <v>1259.5</v>
      </c>
      <c r="F728" s="137">
        <v>41684</v>
      </c>
      <c r="G728" s="138">
        <v>1259.5</v>
      </c>
      <c r="H728" s="167">
        <f t="shared" si="34"/>
        <v>0</v>
      </c>
      <c r="I728" s="139" t="s">
        <v>23</v>
      </c>
      <c r="J728" s="141"/>
    </row>
    <row r="729" spans="1:10" x14ac:dyDescent="0.25">
      <c r="A729" s="158">
        <v>41684</v>
      </c>
      <c r="B729" s="159">
        <v>473</v>
      </c>
      <c r="C729" s="159" t="s">
        <v>784</v>
      </c>
      <c r="D729" s="135" t="s">
        <v>28</v>
      </c>
      <c r="E729" s="160">
        <v>1749</v>
      </c>
      <c r="F729" s="137">
        <v>41687</v>
      </c>
      <c r="G729" s="138">
        <v>1749</v>
      </c>
      <c r="H729" s="167">
        <f t="shared" si="34"/>
        <v>0</v>
      </c>
      <c r="I729" s="139" t="s">
        <v>23</v>
      </c>
    </row>
    <row r="730" spans="1:10" x14ac:dyDescent="0.25">
      <c r="A730" s="158">
        <v>41687</v>
      </c>
      <c r="B730" s="159">
        <v>690</v>
      </c>
      <c r="C730" s="159" t="s">
        <v>784</v>
      </c>
      <c r="D730" s="135" t="s">
        <v>28</v>
      </c>
      <c r="E730" s="160">
        <v>1814</v>
      </c>
      <c r="F730" s="137">
        <v>41688</v>
      </c>
      <c r="G730" s="138">
        <v>1814</v>
      </c>
      <c r="H730" s="167">
        <f t="shared" si="34"/>
        <v>0</v>
      </c>
      <c r="I730" s="139" t="s">
        <v>23</v>
      </c>
      <c r="J730" s="141"/>
    </row>
    <row r="731" spans="1:10" x14ac:dyDescent="0.25">
      <c r="A731" s="158">
        <v>41688</v>
      </c>
      <c r="B731" s="159">
        <v>806</v>
      </c>
      <c r="C731" s="159" t="s">
        <v>784</v>
      </c>
      <c r="D731" s="135" t="s">
        <v>28</v>
      </c>
      <c r="E731" s="160">
        <v>1322.5</v>
      </c>
      <c r="F731" s="144">
        <v>41702</v>
      </c>
      <c r="G731" s="145">
        <v>1322.5</v>
      </c>
      <c r="H731" s="167">
        <f t="shared" si="34"/>
        <v>0</v>
      </c>
      <c r="I731" s="139" t="s">
        <v>23</v>
      </c>
      <c r="J731" s="141"/>
    </row>
    <row r="732" spans="1:10" x14ac:dyDescent="0.25">
      <c r="A732" s="158">
        <v>41689</v>
      </c>
      <c r="B732" s="159">
        <v>846</v>
      </c>
      <c r="C732" s="159" t="s">
        <v>784</v>
      </c>
      <c r="D732" s="135" t="s">
        <v>28</v>
      </c>
      <c r="E732" s="160">
        <v>31307</v>
      </c>
      <c r="F732" s="144">
        <v>41702</v>
      </c>
      <c r="G732" s="145">
        <v>31307</v>
      </c>
      <c r="H732" s="167">
        <f t="shared" si="34"/>
        <v>0</v>
      </c>
      <c r="I732" s="139" t="s">
        <v>4</v>
      </c>
      <c r="J732" s="141"/>
    </row>
    <row r="733" spans="1:10" ht="15" x14ac:dyDescent="0.25">
      <c r="A733" s="158">
        <v>41691</v>
      </c>
      <c r="B733" s="159">
        <v>33</v>
      </c>
      <c r="C733" s="159" t="s">
        <v>942</v>
      </c>
      <c r="D733" s="135" t="s">
        <v>28</v>
      </c>
      <c r="E733" s="160">
        <v>451</v>
      </c>
      <c r="F733" s="137">
        <v>41691</v>
      </c>
      <c r="G733" s="138">
        <v>451</v>
      </c>
      <c r="H733" s="167">
        <f t="shared" si="34"/>
        <v>0</v>
      </c>
      <c r="I733" s="139" t="s">
        <v>20</v>
      </c>
      <c r="J733" s="141"/>
    </row>
    <row r="734" spans="1:10" ht="15" x14ac:dyDescent="0.25">
      <c r="A734" s="158">
        <v>41692</v>
      </c>
      <c r="B734" s="159">
        <v>117</v>
      </c>
      <c r="C734" s="159" t="s">
        <v>942</v>
      </c>
      <c r="D734" s="135" t="s">
        <v>28</v>
      </c>
      <c r="E734" s="160">
        <v>694</v>
      </c>
      <c r="F734" s="137">
        <v>41692</v>
      </c>
      <c r="G734" s="138">
        <v>694</v>
      </c>
      <c r="H734" s="167">
        <f t="shared" si="34"/>
        <v>0</v>
      </c>
      <c r="I734" s="139" t="s">
        <v>23</v>
      </c>
      <c r="J734" s="141"/>
    </row>
    <row r="735" spans="1:10" ht="15" x14ac:dyDescent="0.25">
      <c r="A735" s="158">
        <v>41694</v>
      </c>
      <c r="B735" s="159">
        <v>213</v>
      </c>
      <c r="C735" s="159" t="s">
        <v>942</v>
      </c>
      <c r="D735" s="135" t="s">
        <v>28</v>
      </c>
      <c r="E735" s="160">
        <v>1258.5</v>
      </c>
      <c r="F735" s="137">
        <v>41694</v>
      </c>
      <c r="G735" s="138">
        <v>1258.5</v>
      </c>
      <c r="H735" s="167">
        <f t="shared" si="34"/>
        <v>0</v>
      </c>
      <c r="I735" s="139" t="s">
        <v>23</v>
      </c>
      <c r="J735" s="141"/>
    </row>
    <row r="736" spans="1:10" ht="15" x14ac:dyDescent="0.25">
      <c r="A736" s="158">
        <v>41696</v>
      </c>
      <c r="B736" s="159">
        <v>394</v>
      </c>
      <c r="C736" s="159" t="s">
        <v>942</v>
      </c>
      <c r="D736" s="135" t="s">
        <v>28</v>
      </c>
      <c r="E736" s="160">
        <v>1560</v>
      </c>
      <c r="F736" s="137">
        <v>41696</v>
      </c>
      <c r="G736" s="138">
        <v>1560</v>
      </c>
      <c r="H736" s="167">
        <f t="shared" si="34"/>
        <v>0</v>
      </c>
      <c r="I736" s="139" t="s">
        <v>4</v>
      </c>
      <c r="J736" s="141"/>
    </row>
    <row r="737" spans="1:10" ht="15" x14ac:dyDescent="0.25">
      <c r="A737" s="158">
        <v>41698</v>
      </c>
      <c r="B737" s="159">
        <v>559</v>
      </c>
      <c r="C737" s="159" t="s">
        <v>942</v>
      </c>
      <c r="D737" s="135" t="s">
        <v>28</v>
      </c>
      <c r="E737" s="160">
        <v>2033</v>
      </c>
      <c r="F737" s="137">
        <v>41698</v>
      </c>
      <c r="G737" s="138">
        <v>2033</v>
      </c>
      <c r="H737" s="167">
        <f t="shared" si="34"/>
        <v>0</v>
      </c>
      <c r="I737" s="139" t="s">
        <v>4</v>
      </c>
      <c r="J737" s="141"/>
    </row>
    <row r="738" spans="1:10" x14ac:dyDescent="0.25">
      <c r="A738" s="158"/>
      <c r="B738" s="159"/>
      <c r="C738" s="159"/>
      <c r="D738" s="135"/>
      <c r="E738" s="160"/>
      <c r="F738" s="379" t="s">
        <v>645</v>
      </c>
      <c r="G738" s="380">
        <f>SUM(G722:G737)</f>
        <v>78408.5</v>
      </c>
      <c r="H738" s="167"/>
      <c r="I738" s="139"/>
      <c r="J738" s="141"/>
    </row>
    <row r="739" spans="1:10" ht="15" x14ac:dyDescent="0.25">
      <c r="A739" s="158"/>
      <c r="B739" s="159"/>
      <c r="C739" s="159"/>
      <c r="D739" s="135"/>
      <c r="E739" s="160"/>
      <c r="F739" s="137"/>
      <c r="G739" s="138"/>
      <c r="H739" s="167"/>
      <c r="I739" s="139"/>
      <c r="J739" s="141"/>
    </row>
    <row r="740" spans="1:10" ht="15" x14ac:dyDescent="0.25">
      <c r="A740" s="158">
        <v>41697</v>
      </c>
      <c r="B740" s="159">
        <v>481</v>
      </c>
      <c r="C740" s="159" t="s">
        <v>942</v>
      </c>
      <c r="D740" s="135" t="s">
        <v>95</v>
      </c>
      <c r="E740" s="160">
        <v>16</v>
      </c>
      <c r="F740" s="144">
        <v>41704</v>
      </c>
      <c r="G740" s="145">
        <v>16</v>
      </c>
      <c r="H740" s="167">
        <f>E740-G740</f>
        <v>0</v>
      </c>
      <c r="I740" s="139"/>
      <c r="J740" s="141"/>
    </row>
    <row r="741" spans="1:10" ht="15" x14ac:dyDescent="0.25">
      <c r="A741" s="158"/>
      <c r="B741" s="159"/>
      <c r="C741" s="159"/>
      <c r="D741" s="135"/>
      <c r="E741" s="160"/>
      <c r="F741" s="144"/>
      <c r="G741" s="145"/>
      <c r="H741" s="167"/>
      <c r="I741" s="139"/>
      <c r="J741" s="141"/>
    </row>
    <row r="742" spans="1:10" x14ac:dyDescent="0.25">
      <c r="A742" s="133">
        <v>41671</v>
      </c>
      <c r="B742" s="134">
        <v>503</v>
      </c>
      <c r="C742" s="134" t="s">
        <v>563</v>
      </c>
      <c r="D742" s="135" t="s">
        <v>15</v>
      </c>
      <c r="E742" s="136">
        <v>918</v>
      </c>
      <c r="F742" s="137">
        <v>41671</v>
      </c>
      <c r="G742" s="138">
        <v>918</v>
      </c>
      <c r="H742" s="132">
        <f t="shared" ref="H742:H770" si="35">E742-G742</f>
        <v>0</v>
      </c>
      <c r="I742" s="139" t="s">
        <v>38</v>
      </c>
    </row>
    <row r="743" spans="1:10" x14ac:dyDescent="0.25">
      <c r="A743" s="133">
        <v>41671</v>
      </c>
      <c r="B743" s="134">
        <v>530</v>
      </c>
      <c r="C743" s="134" t="s">
        <v>563</v>
      </c>
      <c r="D743" s="135" t="s">
        <v>15</v>
      </c>
      <c r="E743" s="136">
        <v>168</v>
      </c>
      <c r="F743" s="137">
        <v>41671</v>
      </c>
      <c r="G743" s="138">
        <v>168</v>
      </c>
      <c r="H743" s="132">
        <f t="shared" si="35"/>
        <v>0</v>
      </c>
      <c r="I743" s="139" t="s">
        <v>30</v>
      </c>
    </row>
    <row r="744" spans="1:10" x14ac:dyDescent="0.25">
      <c r="A744" s="158">
        <v>41673</v>
      </c>
      <c r="B744" s="159">
        <v>665</v>
      </c>
      <c r="C744" s="159" t="s">
        <v>563</v>
      </c>
      <c r="D744" s="135" t="s">
        <v>15</v>
      </c>
      <c r="E744" s="136">
        <v>1449</v>
      </c>
      <c r="F744" s="137">
        <v>41673</v>
      </c>
      <c r="G744" s="138">
        <v>1449</v>
      </c>
      <c r="H744" s="132">
        <f t="shared" si="35"/>
        <v>0</v>
      </c>
      <c r="I744" s="139"/>
      <c r="J744" s="141"/>
    </row>
    <row r="745" spans="1:10" x14ac:dyDescent="0.25">
      <c r="A745" s="158">
        <v>41674</v>
      </c>
      <c r="B745" s="159">
        <v>706</v>
      </c>
      <c r="C745" s="159" t="s">
        <v>563</v>
      </c>
      <c r="D745" s="135" t="s">
        <v>15</v>
      </c>
      <c r="E745" s="136">
        <v>15717</v>
      </c>
      <c r="F745" s="137">
        <v>41675</v>
      </c>
      <c r="G745" s="136">
        <v>15717</v>
      </c>
      <c r="H745" s="132">
        <f t="shared" si="35"/>
        <v>0</v>
      </c>
      <c r="I745" s="139" t="s">
        <v>146</v>
      </c>
      <c r="J745" s="141"/>
    </row>
    <row r="746" spans="1:10" x14ac:dyDescent="0.25">
      <c r="A746" s="158">
        <v>41675</v>
      </c>
      <c r="B746" s="159">
        <v>803</v>
      </c>
      <c r="C746" s="159" t="s">
        <v>563</v>
      </c>
      <c r="D746" s="164" t="s">
        <v>15</v>
      </c>
      <c r="E746" s="165">
        <v>1098</v>
      </c>
      <c r="F746" s="170">
        <v>41675</v>
      </c>
      <c r="G746" s="165">
        <v>1098</v>
      </c>
      <c r="H746" s="167">
        <f t="shared" si="35"/>
        <v>0</v>
      </c>
      <c r="I746" s="168"/>
      <c r="J746" s="169"/>
    </row>
    <row r="747" spans="1:10" x14ac:dyDescent="0.25">
      <c r="A747" s="158">
        <v>41676</v>
      </c>
      <c r="B747" s="159">
        <v>908</v>
      </c>
      <c r="C747" s="159" t="s">
        <v>563</v>
      </c>
      <c r="D747" s="135" t="s">
        <v>15</v>
      </c>
      <c r="E747" s="136">
        <v>1211</v>
      </c>
      <c r="F747" s="137">
        <v>41676</v>
      </c>
      <c r="G747" s="138">
        <v>1211</v>
      </c>
      <c r="H747" s="167">
        <f t="shared" si="35"/>
        <v>0</v>
      </c>
      <c r="I747" s="139"/>
    </row>
    <row r="748" spans="1:10" x14ac:dyDescent="0.25">
      <c r="A748" s="158">
        <v>41677</v>
      </c>
      <c r="B748" s="159">
        <v>929</v>
      </c>
      <c r="C748" s="159" t="s">
        <v>563</v>
      </c>
      <c r="D748" s="135" t="s">
        <v>15</v>
      </c>
      <c r="E748" s="136">
        <v>18415</v>
      </c>
      <c r="F748" s="137">
        <v>41678</v>
      </c>
      <c r="G748" s="138">
        <v>18415</v>
      </c>
      <c r="H748" s="167">
        <f t="shared" si="35"/>
        <v>0</v>
      </c>
      <c r="I748" s="139" t="s">
        <v>146</v>
      </c>
    </row>
    <row r="749" spans="1:10" x14ac:dyDescent="0.25">
      <c r="A749" s="158">
        <v>41678</v>
      </c>
      <c r="B749" s="159">
        <v>80</v>
      </c>
      <c r="C749" s="159" t="s">
        <v>784</v>
      </c>
      <c r="D749" s="135" t="s">
        <v>15</v>
      </c>
      <c r="E749" s="136">
        <v>1686.5</v>
      </c>
      <c r="F749" s="137">
        <v>41682</v>
      </c>
      <c r="G749" s="138">
        <v>1686.5</v>
      </c>
      <c r="H749" s="167">
        <f t="shared" si="35"/>
        <v>0</v>
      </c>
      <c r="I749" s="139" t="s">
        <v>30</v>
      </c>
    </row>
    <row r="750" spans="1:10" x14ac:dyDescent="0.25">
      <c r="A750" s="158">
        <v>41679</v>
      </c>
      <c r="B750" s="159">
        <v>142</v>
      </c>
      <c r="C750" s="159" t="s">
        <v>784</v>
      </c>
      <c r="D750" s="135" t="s">
        <v>15</v>
      </c>
      <c r="E750" s="136">
        <v>413</v>
      </c>
      <c r="F750" s="137">
        <v>41679</v>
      </c>
      <c r="G750" s="138">
        <v>413</v>
      </c>
      <c r="H750" s="167">
        <f t="shared" si="35"/>
        <v>0</v>
      </c>
      <c r="I750" s="139"/>
    </row>
    <row r="751" spans="1:10" x14ac:dyDescent="0.25">
      <c r="A751" s="158">
        <v>41680</v>
      </c>
      <c r="B751" s="159">
        <v>178</v>
      </c>
      <c r="C751" s="159" t="s">
        <v>784</v>
      </c>
      <c r="D751" s="135" t="s">
        <v>15</v>
      </c>
      <c r="E751" s="136">
        <v>1429</v>
      </c>
      <c r="F751" s="137">
        <v>41680</v>
      </c>
      <c r="G751" s="138">
        <v>1429</v>
      </c>
      <c r="H751" s="167">
        <f t="shared" si="35"/>
        <v>0</v>
      </c>
      <c r="I751" s="139" t="s">
        <v>7</v>
      </c>
    </row>
    <row r="752" spans="1:10" x14ac:dyDescent="0.25">
      <c r="A752" s="158">
        <v>41681</v>
      </c>
      <c r="B752" s="159">
        <v>248</v>
      </c>
      <c r="C752" s="159" t="s">
        <v>784</v>
      </c>
      <c r="D752" s="135" t="s">
        <v>15</v>
      </c>
      <c r="E752" s="136">
        <v>18043.5</v>
      </c>
      <c r="F752" s="137">
        <v>41682</v>
      </c>
      <c r="G752" s="138">
        <v>18043.5</v>
      </c>
      <c r="H752" s="167">
        <f t="shared" si="35"/>
        <v>0</v>
      </c>
      <c r="I752" s="139" t="s">
        <v>146</v>
      </c>
    </row>
    <row r="753" spans="1:10" x14ac:dyDescent="0.25">
      <c r="A753" s="158">
        <v>41682</v>
      </c>
      <c r="B753" s="159">
        <v>322</v>
      </c>
      <c r="C753" s="159" t="s">
        <v>784</v>
      </c>
      <c r="D753" s="135" t="s">
        <v>15</v>
      </c>
      <c r="E753" s="136">
        <v>620</v>
      </c>
      <c r="F753" s="137">
        <v>41682</v>
      </c>
      <c r="G753" s="138">
        <v>620</v>
      </c>
      <c r="H753" s="167">
        <f t="shared" si="35"/>
        <v>0</v>
      </c>
      <c r="I753" s="139"/>
      <c r="J753" s="141"/>
    </row>
    <row r="754" spans="1:10" x14ac:dyDescent="0.25">
      <c r="A754" s="158">
        <v>41682</v>
      </c>
      <c r="B754" s="159">
        <v>324</v>
      </c>
      <c r="C754" s="159" t="s">
        <v>784</v>
      </c>
      <c r="D754" s="135" t="s">
        <v>15</v>
      </c>
      <c r="E754" s="136">
        <v>1190</v>
      </c>
      <c r="F754" s="157">
        <v>41682</v>
      </c>
      <c r="G754" s="138">
        <v>1190</v>
      </c>
      <c r="H754" s="167">
        <f t="shared" si="35"/>
        <v>0</v>
      </c>
      <c r="I754" s="135"/>
      <c r="J754" s="141"/>
    </row>
    <row r="755" spans="1:10" x14ac:dyDescent="0.25">
      <c r="A755" s="158">
        <v>41683</v>
      </c>
      <c r="B755" s="159">
        <v>396</v>
      </c>
      <c r="C755" s="159" t="s">
        <v>784</v>
      </c>
      <c r="D755" s="135" t="s">
        <v>15</v>
      </c>
      <c r="E755" s="136">
        <v>1588.5</v>
      </c>
      <c r="F755" s="137">
        <v>41683</v>
      </c>
      <c r="G755" s="138">
        <v>1588.5</v>
      </c>
      <c r="H755" s="167">
        <f t="shared" si="35"/>
        <v>0</v>
      </c>
      <c r="I755" s="139" t="s">
        <v>7</v>
      </c>
      <c r="J755" s="141"/>
    </row>
    <row r="756" spans="1:10" x14ac:dyDescent="0.25">
      <c r="A756" s="158">
        <v>41684</v>
      </c>
      <c r="B756" s="159">
        <v>444</v>
      </c>
      <c r="C756" s="159" t="s">
        <v>784</v>
      </c>
      <c r="D756" s="135" t="s">
        <v>15</v>
      </c>
      <c r="E756" s="160">
        <v>15101.72</v>
      </c>
      <c r="F756" s="137">
        <v>41685</v>
      </c>
      <c r="G756" s="138">
        <v>15101.72</v>
      </c>
      <c r="H756" s="167">
        <f t="shared" si="35"/>
        <v>0</v>
      </c>
      <c r="I756" s="139" t="s">
        <v>146</v>
      </c>
    </row>
    <row r="757" spans="1:10" ht="15" x14ac:dyDescent="0.25">
      <c r="A757" s="158">
        <v>41685</v>
      </c>
      <c r="B757" s="159">
        <v>592</v>
      </c>
      <c r="C757" s="159" t="s">
        <v>784</v>
      </c>
      <c r="D757" s="135" t="s">
        <v>15</v>
      </c>
      <c r="E757" s="160">
        <v>1899</v>
      </c>
      <c r="F757" s="137">
        <v>41694</v>
      </c>
      <c r="G757" s="138">
        <v>1899</v>
      </c>
      <c r="H757" s="167">
        <f t="shared" si="35"/>
        <v>0</v>
      </c>
      <c r="I757" s="139" t="s">
        <v>38</v>
      </c>
    </row>
    <row r="758" spans="1:10" ht="15" x14ac:dyDescent="0.25">
      <c r="A758" s="158">
        <v>41687</v>
      </c>
      <c r="B758" s="159">
        <v>693</v>
      </c>
      <c r="C758" s="159" t="s">
        <v>784</v>
      </c>
      <c r="D758" s="135" t="s">
        <v>15</v>
      </c>
      <c r="E758" s="160">
        <v>509</v>
      </c>
      <c r="F758" s="137">
        <v>41687</v>
      </c>
      <c r="G758" s="138">
        <v>509</v>
      </c>
      <c r="H758" s="167">
        <f t="shared" si="35"/>
        <v>0</v>
      </c>
      <c r="I758" s="139"/>
      <c r="J758" s="141"/>
    </row>
    <row r="759" spans="1:10" ht="15" x14ac:dyDescent="0.25">
      <c r="A759" s="158">
        <v>41687</v>
      </c>
      <c r="B759" s="159">
        <v>768</v>
      </c>
      <c r="C759" s="159" t="s">
        <v>784</v>
      </c>
      <c r="D759" s="135" t="s">
        <v>15</v>
      </c>
      <c r="E759" s="160">
        <v>17564</v>
      </c>
      <c r="F759" s="137">
        <v>41689</v>
      </c>
      <c r="G759" s="138">
        <v>17564</v>
      </c>
      <c r="H759" s="167">
        <f t="shared" si="35"/>
        <v>0</v>
      </c>
      <c r="I759" s="139" t="s">
        <v>146</v>
      </c>
    </row>
    <row r="760" spans="1:10" ht="15" x14ac:dyDescent="0.25">
      <c r="A760" s="158">
        <v>41688</v>
      </c>
      <c r="B760" s="159">
        <v>794</v>
      </c>
      <c r="C760" s="159" t="s">
        <v>784</v>
      </c>
      <c r="D760" s="135" t="s">
        <v>15</v>
      </c>
      <c r="E760" s="160">
        <v>4791</v>
      </c>
      <c r="F760" s="137">
        <v>41688</v>
      </c>
      <c r="G760" s="138">
        <v>4791</v>
      </c>
      <c r="H760" s="167">
        <f t="shared" si="35"/>
        <v>0</v>
      </c>
      <c r="I760" s="139"/>
      <c r="J760" s="141"/>
    </row>
    <row r="761" spans="1:10" ht="15" x14ac:dyDescent="0.25">
      <c r="A761" s="158">
        <v>41689</v>
      </c>
      <c r="B761" s="159">
        <v>850</v>
      </c>
      <c r="C761" s="159" t="s">
        <v>784</v>
      </c>
      <c r="D761" s="135" t="s">
        <v>15</v>
      </c>
      <c r="E761" s="160">
        <v>6252.5</v>
      </c>
      <c r="F761" s="137">
        <v>41689</v>
      </c>
      <c r="G761" s="138">
        <v>6252.5</v>
      </c>
      <c r="H761" s="167">
        <f t="shared" si="35"/>
        <v>0</v>
      </c>
      <c r="I761" s="139"/>
      <c r="J761" s="141"/>
    </row>
    <row r="762" spans="1:10" ht="15" x14ac:dyDescent="0.25">
      <c r="A762" s="158">
        <v>41690</v>
      </c>
      <c r="B762" s="159">
        <v>996</v>
      </c>
      <c r="C762" s="159" t="s">
        <v>784</v>
      </c>
      <c r="D762" s="135" t="s">
        <v>15</v>
      </c>
      <c r="E762" s="160">
        <v>17648</v>
      </c>
      <c r="F762" s="137">
        <v>41692</v>
      </c>
      <c r="G762" s="138">
        <v>17648</v>
      </c>
      <c r="H762" s="167">
        <f t="shared" si="35"/>
        <v>0</v>
      </c>
      <c r="I762" s="139" t="s">
        <v>146</v>
      </c>
    </row>
    <row r="763" spans="1:10" x14ac:dyDescent="0.25">
      <c r="A763" s="158">
        <v>41691</v>
      </c>
      <c r="B763" s="159">
        <v>13</v>
      </c>
      <c r="C763" s="159" t="s">
        <v>942</v>
      </c>
      <c r="D763" s="135" t="s">
        <v>15</v>
      </c>
      <c r="E763" s="160">
        <v>1380</v>
      </c>
      <c r="F763" s="137">
        <v>41692</v>
      </c>
      <c r="G763" s="138">
        <v>1380</v>
      </c>
      <c r="H763" s="167">
        <f t="shared" si="35"/>
        <v>0</v>
      </c>
      <c r="I763" s="139" t="s">
        <v>146</v>
      </c>
    </row>
    <row r="764" spans="1:10" ht="15" x14ac:dyDescent="0.25">
      <c r="A764" s="158">
        <v>41691</v>
      </c>
      <c r="B764" s="159">
        <v>22</v>
      </c>
      <c r="C764" s="159" t="s">
        <v>942</v>
      </c>
      <c r="D764" s="135" t="s">
        <v>15</v>
      </c>
      <c r="E764" s="160">
        <v>1551</v>
      </c>
      <c r="F764" s="137">
        <v>41691</v>
      </c>
      <c r="G764" s="138">
        <v>1551</v>
      </c>
      <c r="H764" s="167">
        <f t="shared" si="35"/>
        <v>0</v>
      </c>
      <c r="I764" s="139"/>
      <c r="J764" s="141"/>
    </row>
    <row r="765" spans="1:10" ht="15" x14ac:dyDescent="0.25">
      <c r="A765" s="158">
        <v>41694</v>
      </c>
      <c r="B765" s="159">
        <v>211</v>
      </c>
      <c r="C765" s="159" t="s">
        <v>942</v>
      </c>
      <c r="D765" s="135" t="s">
        <v>15</v>
      </c>
      <c r="E765" s="160">
        <v>1412</v>
      </c>
      <c r="F765" s="137">
        <v>41694</v>
      </c>
      <c r="G765" s="138">
        <v>1412</v>
      </c>
      <c r="H765" s="167">
        <f t="shared" si="35"/>
        <v>0</v>
      </c>
      <c r="I765" s="139"/>
      <c r="J765" s="141"/>
    </row>
    <row r="766" spans="1:10" ht="15" x14ac:dyDescent="0.25">
      <c r="A766" s="158">
        <v>41694</v>
      </c>
      <c r="B766" s="159">
        <v>293</v>
      </c>
      <c r="C766" s="159" t="s">
        <v>942</v>
      </c>
      <c r="D766" s="135" t="s">
        <v>15</v>
      </c>
      <c r="E766" s="160">
        <v>16224</v>
      </c>
      <c r="F766" s="137">
        <v>41696</v>
      </c>
      <c r="G766" s="138">
        <v>16224</v>
      </c>
      <c r="H766" s="167">
        <f t="shared" si="35"/>
        <v>0</v>
      </c>
      <c r="I766" s="139" t="s">
        <v>146</v>
      </c>
      <c r="J766" s="141"/>
    </row>
    <row r="767" spans="1:10" x14ac:dyDescent="0.25">
      <c r="A767" s="158">
        <v>41695</v>
      </c>
      <c r="B767" s="159">
        <v>338</v>
      </c>
      <c r="C767" s="159" t="s">
        <v>942</v>
      </c>
      <c r="D767" s="135" t="s">
        <v>15</v>
      </c>
      <c r="E767" s="160">
        <v>269</v>
      </c>
      <c r="F767" s="137">
        <v>41695</v>
      </c>
      <c r="G767" s="138">
        <v>269</v>
      </c>
      <c r="H767" s="167">
        <f t="shared" si="35"/>
        <v>0</v>
      </c>
      <c r="I767" s="139" t="s">
        <v>1</v>
      </c>
    </row>
    <row r="768" spans="1:10" x14ac:dyDescent="0.25">
      <c r="A768" s="158">
        <v>41696</v>
      </c>
      <c r="B768" s="159">
        <v>372</v>
      </c>
      <c r="C768" s="159" t="s">
        <v>942</v>
      </c>
      <c r="D768" s="135" t="s">
        <v>15</v>
      </c>
      <c r="E768" s="160">
        <v>1519</v>
      </c>
      <c r="F768" s="137">
        <v>41696</v>
      </c>
      <c r="G768" s="138">
        <v>1519</v>
      </c>
      <c r="H768" s="167">
        <f t="shared" si="35"/>
        <v>0</v>
      </c>
      <c r="I768" s="139" t="s">
        <v>14</v>
      </c>
    </row>
    <row r="769" spans="1:10" ht="15" x14ac:dyDescent="0.25">
      <c r="A769" s="158">
        <v>41698</v>
      </c>
      <c r="B769" s="159">
        <v>505</v>
      </c>
      <c r="C769" s="159" t="s">
        <v>942</v>
      </c>
      <c r="D769" s="135" t="s">
        <v>15</v>
      </c>
      <c r="E769" s="160">
        <v>20726</v>
      </c>
      <c r="F769" s="144">
        <v>41701</v>
      </c>
      <c r="G769" s="145">
        <v>20726</v>
      </c>
      <c r="H769" s="167">
        <f t="shared" si="35"/>
        <v>0</v>
      </c>
      <c r="I769" s="139" t="s">
        <v>146</v>
      </c>
      <c r="J769" s="141"/>
    </row>
    <row r="770" spans="1:10" ht="15" x14ac:dyDescent="0.25">
      <c r="A770" s="158">
        <v>41698</v>
      </c>
      <c r="B770" s="159">
        <v>563</v>
      </c>
      <c r="C770" s="159" t="s">
        <v>942</v>
      </c>
      <c r="D770" s="135" t="s">
        <v>15</v>
      </c>
      <c r="E770" s="160">
        <v>1661</v>
      </c>
      <c r="F770" s="137">
        <v>41698</v>
      </c>
      <c r="G770" s="138">
        <v>1661</v>
      </c>
      <c r="H770" s="167">
        <f t="shared" si="35"/>
        <v>0</v>
      </c>
      <c r="I770" s="139" t="s">
        <v>1</v>
      </c>
      <c r="J770" s="141"/>
    </row>
    <row r="771" spans="1:10" x14ac:dyDescent="0.25">
      <c r="A771" s="158"/>
      <c r="B771" s="159"/>
      <c r="C771" s="159"/>
      <c r="D771" s="135"/>
      <c r="E771" s="160"/>
      <c r="F771" s="379" t="s">
        <v>645</v>
      </c>
      <c r="G771" s="380">
        <f>SUM(G742:G770)</f>
        <v>172453.72</v>
      </c>
      <c r="H771" s="167"/>
      <c r="I771" s="139"/>
      <c r="J771" s="141"/>
    </row>
    <row r="772" spans="1:10" ht="15" x14ac:dyDescent="0.25">
      <c r="A772" s="158"/>
      <c r="B772" s="159"/>
      <c r="C772" s="159"/>
      <c r="D772" s="135"/>
      <c r="E772" s="160"/>
      <c r="F772" s="137"/>
      <c r="G772" s="138"/>
      <c r="H772" s="167"/>
      <c r="I772" s="139"/>
      <c r="J772" s="141"/>
    </row>
    <row r="773" spans="1:10" x14ac:dyDescent="0.25">
      <c r="A773" s="133">
        <v>41671</v>
      </c>
      <c r="B773" s="134">
        <v>455</v>
      </c>
      <c r="C773" s="134" t="s">
        <v>563</v>
      </c>
      <c r="D773" s="135" t="s">
        <v>54</v>
      </c>
      <c r="E773" s="136">
        <v>15905</v>
      </c>
      <c r="F773" s="137">
        <v>41671</v>
      </c>
      <c r="G773" s="138">
        <v>15905</v>
      </c>
      <c r="H773" s="132">
        <f t="shared" ref="H773:H793" si="36">E773-G773</f>
        <v>0</v>
      </c>
      <c r="I773" s="139" t="s">
        <v>23</v>
      </c>
      <c r="J773" s="140" t="s">
        <v>660</v>
      </c>
    </row>
    <row r="774" spans="1:10" ht="15" x14ac:dyDescent="0.25">
      <c r="A774" s="133">
        <v>41671</v>
      </c>
      <c r="B774" s="134">
        <v>559</v>
      </c>
      <c r="C774" s="134" t="s">
        <v>563</v>
      </c>
      <c r="D774" s="135" t="s">
        <v>54</v>
      </c>
      <c r="E774" s="136">
        <v>24137.68</v>
      </c>
      <c r="F774" s="137">
        <v>41673</v>
      </c>
      <c r="G774" s="138">
        <v>24137.68</v>
      </c>
      <c r="H774" s="132">
        <f t="shared" si="36"/>
        <v>0</v>
      </c>
      <c r="I774" s="139" t="s">
        <v>30</v>
      </c>
    </row>
    <row r="775" spans="1:10" x14ac:dyDescent="0.25">
      <c r="A775" s="158">
        <v>41674</v>
      </c>
      <c r="B775" s="159">
        <v>760</v>
      </c>
      <c r="C775" s="159" t="s">
        <v>563</v>
      </c>
      <c r="D775" s="135" t="s">
        <v>54</v>
      </c>
      <c r="E775" s="136">
        <v>6419.5</v>
      </c>
      <c r="F775" s="137">
        <v>41674</v>
      </c>
      <c r="G775" s="138">
        <v>6419.5</v>
      </c>
      <c r="H775" s="132">
        <f t="shared" si="36"/>
        <v>0</v>
      </c>
      <c r="I775" s="139"/>
      <c r="J775" s="141"/>
    </row>
    <row r="776" spans="1:10" x14ac:dyDescent="0.25">
      <c r="A776" s="158">
        <v>41675</v>
      </c>
      <c r="B776" s="159">
        <v>819</v>
      </c>
      <c r="C776" s="159" t="s">
        <v>563</v>
      </c>
      <c r="D776" s="164" t="s">
        <v>54</v>
      </c>
      <c r="E776" s="165">
        <v>25759</v>
      </c>
      <c r="F776" s="170">
        <v>41675</v>
      </c>
      <c r="G776" s="165">
        <v>25759</v>
      </c>
      <c r="H776" s="167">
        <f t="shared" si="36"/>
        <v>0</v>
      </c>
      <c r="I776" s="168"/>
      <c r="J776" s="169"/>
    </row>
    <row r="777" spans="1:10" x14ac:dyDescent="0.25">
      <c r="A777" s="158">
        <v>41676</v>
      </c>
      <c r="B777" s="159">
        <v>904</v>
      </c>
      <c r="C777" s="159" t="s">
        <v>563</v>
      </c>
      <c r="D777" s="135" t="s">
        <v>54</v>
      </c>
      <c r="E777" s="136">
        <v>22149</v>
      </c>
      <c r="F777" s="137">
        <v>41679</v>
      </c>
      <c r="G777" s="138">
        <v>22149</v>
      </c>
      <c r="H777" s="167">
        <f t="shared" si="36"/>
        <v>0</v>
      </c>
      <c r="I777" s="139" t="s">
        <v>30</v>
      </c>
    </row>
    <row r="778" spans="1:10" ht="15" customHeight="1" x14ac:dyDescent="0.25">
      <c r="A778" s="158">
        <v>41677</v>
      </c>
      <c r="B778" s="159">
        <v>986</v>
      </c>
      <c r="C778" s="159" t="s">
        <v>563</v>
      </c>
      <c r="D778" s="135" t="s">
        <v>54</v>
      </c>
      <c r="E778" s="138">
        <v>12904</v>
      </c>
      <c r="F778" s="154" t="s">
        <v>781</v>
      </c>
      <c r="G778" s="138">
        <v>12904</v>
      </c>
      <c r="H778" s="167">
        <f t="shared" si="36"/>
        <v>0</v>
      </c>
      <c r="I778" s="139" t="s">
        <v>7</v>
      </c>
      <c r="J778" s="140" t="s">
        <v>782</v>
      </c>
    </row>
    <row r="779" spans="1:10" x14ac:dyDescent="0.25">
      <c r="A779" s="158">
        <v>41678</v>
      </c>
      <c r="B779" s="159">
        <v>77</v>
      </c>
      <c r="C779" s="159" t="s">
        <v>784</v>
      </c>
      <c r="D779" s="135" t="s">
        <v>54</v>
      </c>
      <c r="E779" s="136">
        <v>21210</v>
      </c>
      <c r="F779" s="137">
        <v>41679</v>
      </c>
      <c r="G779" s="138">
        <v>21210</v>
      </c>
      <c r="H779" s="167">
        <f t="shared" si="36"/>
        <v>0</v>
      </c>
      <c r="I779" s="139" t="s">
        <v>4</v>
      </c>
    </row>
    <row r="780" spans="1:10" x14ac:dyDescent="0.25">
      <c r="A780" s="158">
        <v>41681</v>
      </c>
      <c r="B780" s="159">
        <v>271</v>
      </c>
      <c r="C780" s="159" t="s">
        <v>784</v>
      </c>
      <c r="D780" s="135" t="s">
        <v>54</v>
      </c>
      <c r="E780" s="136">
        <v>8224</v>
      </c>
      <c r="F780" s="137">
        <v>41681</v>
      </c>
      <c r="G780" s="138">
        <v>8224</v>
      </c>
      <c r="H780" s="167">
        <f t="shared" si="36"/>
        <v>0</v>
      </c>
      <c r="I780" s="139"/>
    </row>
    <row r="781" spans="1:10" x14ac:dyDescent="0.25">
      <c r="A781" s="158">
        <v>41682</v>
      </c>
      <c r="B781" s="159">
        <v>337</v>
      </c>
      <c r="C781" s="159" t="s">
        <v>784</v>
      </c>
      <c r="D781" s="135" t="s">
        <v>54</v>
      </c>
      <c r="E781" s="136">
        <v>28157</v>
      </c>
      <c r="F781" s="137">
        <v>41682</v>
      </c>
      <c r="G781" s="138">
        <v>28157</v>
      </c>
      <c r="H781" s="167">
        <f t="shared" si="36"/>
        <v>0</v>
      </c>
      <c r="I781" s="139" t="s">
        <v>1</v>
      </c>
      <c r="J781" s="141"/>
    </row>
    <row r="782" spans="1:10" x14ac:dyDescent="0.25">
      <c r="A782" s="158">
        <v>41683</v>
      </c>
      <c r="B782" s="159">
        <v>403</v>
      </c>
      <c r="C782" s="159" t="s">
        <v>784</v>
      </c>
      <c r="D782" s="135" t="s">
        <v>54</v>
      </c>
      <c r="E782" s="136">
        <v>23419.5</v>
      </c>
      <c r="F782" s="137">
        <v>41687</v>
      </c>
      <c r="G782" s="138">
        <v>23419.5</v>
      </c>
      <c r="H782" s="167">
        <f t="shared" si="36"/>
        <v>0</v>
      </c>
      <c r="I782" s="139" t="s">
        <v>4</v>
      </c>
      <c r="J782" s="141"/>
    </row>
    <row r="783" spans="1:10" x14ac:dyDescent="0.25">
      <c r="A783" s="158">
        <v>41684</v>
      </c>
      <c r="B783" s="159">
        <v>493</v>
      </c>
      <c r="C783" s="159" t="s">
        <v>784</v>
      </c>
      <c r="D783" s="135" t="s">
        <v>54</v>
      </c>
      <c r="E783" s="160">
        <v>15506</v>
      </c>
      <c r="F783" s="137">
        <v>41687</v>
      </c>
      <c r="G783" s="138">
        <v>15506</v>
      </c>
      <c r="H783" s="167">
        <f t="shared" si="36"/>
        <v>0</v>
      </c>
      <c r="I783" s="139" t="s">
        <v>4</v>
      </c>
      <c r="J783" s="141"/>
    </row>
    <row r="784" spans="1:10" x14ac:dyDescent="0.25">
      <c r="A784" s="158">
        <v>41688</v>
      </c>
      <c r="B784" s="159">
        <v>803</v>
      </c>
      <c r="C784" s="159" t="s">
        <v>784</v>
      </c>
      <c r="D784" s="135" t="s">
        <v>54</v>
      </c>
      <c r="E784" s="160">
        <v>9397.5</v>
      </c>
      <c r="F784" s="137">
        <v>41688</v>
      </c>
      <c r="G784" s="138">
        <v>9397.5</v>
      </c>
      <c r="H784" s="167">
        <f t="shared" si="36"/>
        <v>0</v>
      </c>
      <c r="I784" s="139"/>
      <c r="J784" s="141"/>
    </row>
    <row r="785" spans="1:10" x14ac:dyDescent="0.25">
      <c r="A785" s="158">
        <v>41689</v>
      </c>
      <c r="B785" s="159">
        <v>865</v>
      </c>
      <c r="C785" s="159" t="s">
        <v>784</v>
      </c>
      <c r="D785" s="135" t="s">
        <v>54</v>
      </c>
      <c r="E785" s="160">
        <v>26873.5</v>
      </c>
      <c r="F785" s="137">
        <v>41689</v>
      </c>
      <c r="G785" s="138">
        <v>26873.5</v>
      </c>
      <c r="H785" s="167">
        <f t="shared" si="36"/>
        <v>0</v>
      </c>
      <c r="I785" s="139"/>
    </row>
    <row r="786" spans="1:10" x14ac:dyDescent="0.25">
      <c r="A786" s="158">
        <v>41691</v>
      </c>
      <c r="B786" s="159">
        <v>8</v>
      </c>
      <c r="C786" s="159" t="s">
        <v>942</v>
      </c>
      <c r="D786" s="135" t="s">
        <v>54</v>
      </c>
      <c r="E786" s="160">
        <v>20231</v>
      </c>
      <c r="F786" s="137">
        <v>41691</v>
      </c>
      <c r="G786" s="138">
        <v>20231</v>
      </c>
      <c r="H786" s="167">
        <f t="shared" si="36"/>
        <v>0</v>
      </c>
      <c r="I786" s="139" t="s">
        <v>4</v>
      </c>
    </row>
    <row r="787" spans="1:10" ht="15" x14ac:dyDescent="0.25">
      <c r="A787" s="158">
        <v>41691</v>
      </c>
      <c r="B787" s="159">
        <v>94</v>
      </c>
      <c r="C787" s="159" t="s">
        <v>942</v>
      </c>
      <c r="D787" s="135" t="s">
        <v>54</v>
      </c>
      <c r="E787" s="160">
        <v>10534</v>
      </c>
      <c r="F787" s="137">
        <v>41691</v>
      </c>
      <c r="G787" s="138">
        <v>10534</v>
      </c>
      <c r="H787" s="167">
        <f t="shared" si="36"/>
        <v>0</v>
      </c>
      <c r="I787" s="139" t="s">
        <v>196</v>
      </c>
      <c r="J787" s="141"/>
    </row>
    <row r="788" spans="1:10" x14ac:dyDescent="0.25">
      <c r="A788" s="158">
        <v>41692</v>
      </c>
      <c r="B788" s="159">
        <v>164</v>
      </c>
      <c r="C788" s="159" t="s">
        <v>942</v>
      </c>
      <c r="D788" s="135" t="s">
        <v>54</v>
      </c>
      <c r="E788" s="184">
        <v>19700.5</v>
      </c>
      <c r="F788" s="157">
        <v>41696</v>
      </c>
      <c r="G788" s="138">
        <v>19700.5</v>
      </c>
      <c r="H788" s="167">
        <f t="shared" si="36"/>
        <v>0</v>
      </c>
      <c r="I788" s="139" t="s">
        <v>4</v>
      </c>
    </row>
    <row r="789" spans="1:10" ht="15" x14ac:dyDescent="0.25">
      <c r="A789" s="158">
        <v>41695</v>
      </c>
      <c r="B789" s="159">
        <v>306</v>
      </c>
      <c r="C789" s="159" t="s">
        <v>942</v>
      </c>
      <c r="D789" s="135" t="s">
        <v>54</v>
      </c>
      <c r="E789" s="160">
        <v>6467</v>
      </c>
      <c r="F789" s="137">
        <v>41695</v>
      </c>
      <c r="G789" s="138">
        <v>6467</v>
      </c>
      <c r="H789" s="167">
        <f t="shared" si="36"/>
        <v>0</v>
      </c>
      <c r="I789" s="139"/>
      <c r="J789" s="141"/>
    </row>
    <row r="790" spans="1:10" ht="15" x14ac:dyDescent="0.25">
      <c r="A790" s="158">
        <v>41696</v>
      </c>
      <c r="B790" s="159">
        <v>384</v>
      </c>
      <c r="C790" s="159" t="s">
        <v>942</v>
      </c>
      <c r="D790" s="135" t="s">
        <v>54</v>
      </c>
      <c r="E790" s="160">
        <v>21475</v>
      </c>
      <c r="F790" s="137">
        <v>41696</v>
      </c>
      <c r="G790" s="138">
        <v>21475</v>
      </c>
      <c r="H790" s="167">
        <f t="shared" si="36"/>
        <v>0</v>
      </c>
      <c r="I790" s="139" t="s">
        <v>1</v>
      </c>
      <c r="J790" s="141"/>
    </row>
    <row r="791" spans="1:10" x14ac:dyDescent="0.25">
      <c r="A791" s="158">
        <v>41697</v>
      </c>
      <c r="B791" s="159">
        <v>462</v>
      </c>
      <c r="C791" s="159" t="s">
        <v>942</v>
      </c>
      <c r="D791" s="135" t="s">
        <v>54</v>
      </c>
      <c r="E791" s="160">
        <v>22519</v>
      </c>
      <c r="F791" s="137">
        <v>41698</v>
      </c>
      <c r="G791" s="138">
        <v>22519</v>
      </c>
      <c r="H791" s="167">
        <f t="shared" si="36"/>
        <v>0</v>
      </c>
      <c r="I791" s="139" t="s">
        <v>196</v>
      </c>
    </row>
    <row r="792" spans="1:10" x14ac:dyDescent="0.25">
      <c r="A792" s="158">
        <v>41698</v>
      </c>
      <c r="B792" s="159">
        <v>556</v>
      </c>
      <c r="C792" s="159" t="s">
        <v>942</v>
      </c>
      <c r="D792" s="135" t="s">
        <v>54</v>
      </c>
      <c r="E792" s="160">
        <v>20725.2</v>
      </c>
      <c r="F792" s="137">
        <v>41698</v>
      </c>
      <c r="G792" s="138">
        <v>20725.2</v>
      </c>
      <c r="H792" s="167">
        <f t="shared" si="36"/>
        <v>0</v>
      </c>
      <c r="I792" s="139" t="s">
        <v>30</v>
      </c>
    </row>
    <row r="793" spans="1:10" ht="15" x14ac:dyDescent="0.25">
      <c r="A793" s="158">
        <v>41698</v>
      </c>
      <c r="B793" s="159">
        <v>578</v>
      </c>
      <c r="C793" s="159" t="s">
        <v>942</v>
      </c>
      <c r="D793" s="135" t="s">
        <v>54</v>
      </c>
      <c r="E793" s="160">
        <v>6450</v>
      </c>
      <c r="F793" s="137">
        <v>41698</v>
      </c>
      <c r="G793" s="138">
        <v>6450</v>
      </c>
      <c r="H793" s="167">
        <f t="shared" si="36"/>
        <v>0</v>
      </c>
      <c r="I793" s="139"/>
      <c r="J793" s="141"/>
    </row>
    <row r="794" spans="1:10" x14ac:dyDescent="0.25">
      <c r="A794" s="158"/>
      <c r="B794" s="159"/>
      <c r="C794" s="159"/>
      <c r="D794" s="135"/>
      <c r="E794" s="160"/>
      <c r="F794" s="379" t="s">
        <v>645</v>
      </c>
      <c r="G794" s="380">
        <f>SUM(G773:G793)</f>
        <v>368163.38</v>
      </c>
      <c r="H794" s="167"/>
      <c r="I794" s="139"/>
      <c r="J794" s="141"/>
    </row>
    <row r="795" spans="1:10" ht="15" x14ac:dyDescent="0.25">
      <c r="A795" s="158"/>
      <c r="B795" s="159"/>
      <c r="C795" s="159"/>
      <c r="D795" s="135"/>
      <c r="E795" s="160"/>
      <c r="F795" s="137"/>
      <c r="G795" s="138"/>
      <c r="H795" s="167"/>
      <c r="I795" s="139"/>
      <c r="J795" s="141"/>
    </row>
    <row r="796" spans="1:10" ht="15" x14ac:dyDescent="0.25">
      <c r="A796" s="158">
        <v>41673</v>
      </c>
      <c r="B796" s="159">
        <v>650</v>
      </c>
      <c r="C796" s="159" t="s">
        <v>563</v>
      </c>
      <c r="D796" s="135" t="s">
        <v>705</v>
      </c>
      <c r="E796" s="136">
        <v>1565.5</v>
      </c>
      <c r="F796" s="144" t="s">
        <v>706</v>
      </c>
      <c r="G796" s="138">
        <v>1565.5</v>
      </c>
      <c r="H796" s="132">
        <f t="shared" ref="H796:H801" si="37">E796-G796</f>
        <v>0</v>
      </c>
      <c r="I796" s="139" t="s">
        <v>38</v>
      </c>
      <c r="J796" s="141"/>
    </row>
    <row r="797" spans="1:10" ht="15" x14ac:dyDescent="0.25">
      <c r="A797" s="158">
        <v>41676</v>
      </c>
      <c r="B797" s="159">
        <v>890</v>
      </c>
      <c r="C797" s="159" t="s">
        <v>563</v>
      </c>
      <c r="D797" s="135" t="s">
        <v>705</v>
      </c>
      <c r="E797" s="136">
        <v>3109</v>
      </c>
      <c r="F797" s="144" t="s">
        <v>756</v>
      </c>
      <c r="G797" s="138">
        <v>3109</v>
      </c>
      <c r="H797" s="167">
        <f t="shared" si="37"/>
        <v>0</v>
      </c>
      <c r="I797" s="139" t="s">
        <v>38</v>
      </c>
    </row>
    <row r="798" spans="1:10" ht="15" x14ac:dyDescent="0.25">
      <c r="A798" s="158">
        <v>41677</v>
      </c>
      <c r="B798" s="159">
        <v>995</v>
      </c>
      <c r="C798" s="159" t="s">
        <v>563</v>
      </c>
      <c r="D798" s="135" t="s">
        <v>705</v>
      </c>
      <c r="E798" s="136">
        <v>1957</v>
      </c>
      <c r="F798" s="137">
        <v>41682</v>
      </c>
      <c r="G798" s="138">
        <v>1957</v>
      </c>
      <c r="H798" s="167">
        <f t="shared" si="37"/>
        <v>0</v>
      </c>
      <c r="I798" s="139" t="s">
        <v>38</v>
      </c>
      <c r="J798" s="141"/>
    </row>
    <row r="799" spans="1:10" ht="15" x14ac:dyDescent="0.25">
      <c r="A799" s="158">
        <v>41678</v>
      </c>
      <c r="B799" s="159">
        <v>56</v>
      </c>
      <c r="C799" s="159" t="s">
        <v>784</v>
      </c>
      <c r="D799" s="135" t="s">
        <v>705</v>
      </c>
      <c r="E799" s="136">
        <v>3400</v>
      </c>
      <c r="F799" s="144" t="s">
        <v>793</v>
      </c>
      <c r="G799" s="138">
        <v>3400</v>
      </c>
      <c r="H799" s="167">
        <f t="shared" si="37"/>
        <v>0</v>
      </c>
      <c r="I799" s="139" t="s">
        <v>38</v>
      </c>
    </row>
    <row r="800" spans="1:10" ht="15" x14ac:dyDescent="0.25">
      <c r="A800" s="158">
        <v>41682</v>
      </c>
      <c r="B800" s="159">
        <v>328</v>
      </c>
      <c r="C800" s="159" t="s">
        <v>784</v>
      </c>
      <c r="D800" s="135" t="s">
        <v>705</v>
      </c>
      <c r="E800" s="136">
        <v>2014</v>
      </c>
      <c r="F800" s="137">
        <v>41682</v>
      </c>
      <c r="G800" s="138">
        <v>2014</v>
      </c>
      <c r="H800" s="167">
        <f t="shared" si="37"/>
        <v>0</v>
      </c>
      <c r="I800" s="139" t="s">
        <v>23</v>
      </c>
      <c r="J800" s="141"/>
    </row>
    <row r="801" spans="1:10" ht="15" x14ac:dyDescent="0.25">
      <c r="A801" s="158">
        <v>41688</v>
      </c>
      <c r="B801" s="159">
        <v>821</v>
      </c>
      <c r="C801" s="159" t="s">
        <v>784</v>
      </c>
      <c r="D801" s="135" t="s">
        <v>705</v>
      </c>
      <c r="E801" s="160">
        <v>2647.68</v>
      </c>
      <c r="F801" s="144" t="s">
        <v>910</v>
      </c>
      <c r="G801" s="138">
        <v>2647.68</v>
      </c>
      <c r="H801" s="167">
        <f t="shared" si="37"/>
        <v>0</v>
      </c>
      <c r="I801" s="139" t="s">
        <v>38</v>
      </c>
      <c r="J801" s="141"/>
    </row>
    <row r="802" spans="1:10" x14ac:dyDescent="0.25">
      <c r="A802" s="158"/>
      <c r="B802" s="159"/>
      <c r="C802" s="159"/>
      <c r="D802" s="135"/>
      <c r="E802" s="160"/>
      <c r="F802" s="379" t="s">
        <v>645</v>
      </c>
      <c r="G802" s="381">
        <f>SUM(G796:G801)</f>
        <v>14693.18</v>
      </c>
      <c r="H802" s="167"/>
      <c r="I802" s="139"/>
      <c r="J802" s="141"/>
    </row>
    <row r="803" spans="1:10" ht="15" x14ac:dyDescent="0.25">
      <c r="A803" s="158"/>
      <c r="B803" s="159"/>
      <c r="C803" s="159"/>
      <c r="D803" s="135"/>
      <c r="E803" s="160"/>
      <c r="F803" s="144"/>
      <c r="G803" s="138"/>
      <c r="H803" s="167"/>
      <c r="I803" s="139"/>
      <c r="J803" s="141"/>
    </row>
    <row r="804" spans="1:10" ht="15" x14ac:dyDescent="0.25">
      <c r="A804" s="158">
        <v>41673</v>
      </c>
      <c r="B804" s="159">
        <v>628</v>
      </c>
      <c r="C804" s="159" t="s">
        <v>563</v>
      </c>
      <c r="D804" s="135" t="s">
        <v>113</v>
      </c>
      <c r="E804" s="136">
        <v>4735</v>
      </c>
      <c r="F804" s="137">
        <v>41673</v>
      </c>
      <c r="G804" s="138">
        <v>4735</v>
      </c>
      <c r="H804" s="132">
        <f t="shared" ref="H804:H812" si="38">E804-G804</f>
        <v>0</v>
      </c>
      <c r="I804" s="139" t="s">
        <v>23</v>
      </c>
      <c r="J804" s="141"/>
    </row>
    <row r="805" spans="1:10" ht="15" x14ac:dyDescent="0.25">
      <c r="A805" s="158">
        <v>41675</v>
      </c>
      <c r="B805" s="159">
        <v>808</v>
      </c>
      <c r="C805" s="159" t="s">
        <v>563</v>
      </c>
      <c r="D805" s="164" t="s">
        <v>113</v>
      </c>
      <c r="E805" s="165">
        <v>5235</v>
      </c>
      <c r="F805" s="170">
        <v>41675</v>
      </c>
      <c r="G805" s="165">
        <v>5235</v>
      </c>
      <c r="H805" s="167">
        <f t="shared" si="38"/>
        <v>0</v>
      </c>
      <c r="I805" s="168" t="s">
        <v>23</v>
      </c>
      <c r="J805" s="169"/>
    </row>
    <row r="806" spans="1:10" ht="15" x14ac:dyDescent="0.25">
      <c r="A806" s="158">
        <v>41677</v>
      </c>
      <c r="B806" s="159">
        <v>997</v>
      </c>
      <c r="C806" s="159" t="s">
        <v>563</v>
      </c>
      <c r="D806" s="135" t="s">
        <v>113</v>
      </c>
      <c r="E806" s="136">
        <v>6892</v>
      </c>
      <c r="F806" s="137">
        <v>41677</v>
      </c>
      <c r="G806" s="138">
        <v>6892</v>
      </c>
      <c r="H806" s="167">
        <f t="shared" si="38"/>
        <v>0</v>
      </c>
      <c r="I806" s="139" t="s">
        <v>23</v>
      </c>
      <c r="J806" s="141"/>
    </row>
    <row r="807" spans="1:10" ht="15" x14ac:dyDescent="0.25">
      <c r="A807" s="158">
        <v>41678</v>
      </c>
      <c r="B807" s="159">
        <v>47</v>
      </c>
      <c r="C807" s="159" t="s">
        <v>784</v>
      </c>
      <c r="D807" s="135" t="s">
        <v>113</v>
      </c>
      <c r="E807" s="136">
        <v>8296</v>
      </c>
      <c r="F807" s="137">
        <v>41678</v>
      </c>
      <c r="G807" s="138">
        <v>8296</v>
      </c>
      <c r="H807" s="167">
        <f t="shared" si="38"/>
        <v>0</v>
      </c>
      <c r="I807" s="139" t="s">
        <v>23</v>
      </c>
      <c r="J807" s="141"/>
    </row>
    <row r="808" spans="1:10" ht="15" x14ac:dyDescent="0.25">
      <c r="A808" s="158">
        <v>41682</v>
      </c>
      <c r="B808" s="159">
        <v>326</v>
      </c>
      <c r="C808" s="159" t="s">
        <v>784</v>
      </c>
      <c r="D808" s="135" t="s">
        <v>113</v>
      </c>
      <c r="E808" s="136">
        <v>5871</v>
      </c>
      <c r="F808" s="137">
        <v>41682</v>
      </c>
      <c r="G808" s="138">
        <v>5871</v>
      </c>
      <c r="H808" s="167">
        <f t="shared" si="38"/>
        <v>0</v>
      </c>
      <c r="I808" s="139" t="s">
        <v>23</v>
      </c>
      <c r="J808" s="141"/>
    </row>
    <row r="809" spans="1:10" ht="15" x14ac:dyDescent="0.25">
      <c r="A809" s="158">
        <v>41685</v>
      </c>
      <c r="B809" s="159">
        <v>564</v>
      </c>
      <c r="C809" s="159" t="s">
        <v>784</v>
      </c>
      <c r="D809" s="135" t="s">
        <v>113</v>
      </c>
      <c r="E809" s="160">
        <v>9031</v>
      </c>
      <c r="F809" s="137">
        <v>41685</v>
      </c>
      <c r="G809" s="138">
        <v>9031</v>
      </c>
      <c r="H809" s="167">
        <f t="shared" si="38"/>
        <v>0</v>
      </c>
      <c r="I809" s="139" t="s">
        <v>23</v>
      </c>
      <c r="J809" s="141"/>
    </row>
    <row r="810" spans="1:10" ht="15" x14ac:dyDescent="0.25">
      <c r="A810" s="158">
        <v>41689</v>
      </c>
      <c r="B810" s="159">
        <v>849</v>
      </c>
      <c r="C810" s="159" t="s">
        <v>784</v>
      </c>
      <c r="D810" s="135" t="s">
        <v>113</v>
      </c>
      <c r="E810" s="160">
        <v>5912</v>
      </c>
      <c r="F810" s="137">
        <v>41690</v>
      </c>
      <c r="G810" s="138">
        <v>5912</v>
      </c>
      <c r="H810" s="167">
        <f t="shared" si="38"/>
        <v>0</v>
      </c>
      <c r="I810" s="139" t="s">
        <v>4</v>
      </c>
      <c r="J810" s="141"/>
    </row>
    <row r="811" spans="1:10" x14ac:dyDescent="0.25">
      <c r="A811" s="158">
        <v>41695</v>
      </c>
      <c r="B811" s="159">
        <v>323</v>
      </c>
      <c r="C811" s="159" t="s">
        <v>942</v>
      </c>
      <c r="D811" s="135" t="s">
        <v>113</v>
      </c>
      <c r="E811" s="160">
        <v>7917</v>
      </c>
      <c r="F811" s="137">
        <v>41695</v>
      </c>
      <c r="G811" s="138">
        <v>7917</v>
      </c>
      <c r="H811" s="167">
        <f t="shared" si="38"/>
        <v>0</v>
      </c>
      <c r="I811" s="139" t="s">
        <v>4</v>
      </c>
    </row>
    <row r="812" spans="1:10" x14ac:dyDescent="0.25">
      <c r="A812" s="158">
        <v>41698</v>
      </c>
      <c r="B812" s="159">
        <v>557</v>
      </c>
      <c r="C812" s="159" t="s">
        <v>942</v>
      </c>
      <c r="D812" s="135" t="s">
        <v>113</v>
      </c>
      <c r="E812" s="160">
        <v>9734.4</v>
      </c>
      <c r="F812" s="137">
        <v>41698</v>
      </c>
      <c r="G812" s="138">
        <v>9734.4</v>
      </c>
      <c r="H812" s="167">
        <f t="shared" si="38"/>
        <v>0</v>
      </c>
      <c r="I812" s="139" t="s">
        <v>4</v>
      </c>
    </row>
    <row r="813" spans="1:10" x14ac:dyDescent="0.25">
      <c r="A813" s="158"/>
      <c r="B813" s="159"/>
      <c r="C813" s="159"/>
      <c r="D813" s="135"/>
      <c r="E813" s="160"/>
      <c r="F813" s="379" t="s">
        <v>645</v>
      </c>
      <c r="G813" s="380">
        <f>SUM(G804:G812)</f>
        <v>63623.4</v>
      </c>
      <c r="H813" s="167"/>
      <c r="I813" s="139"/>
    </row>
    <row r="814" spans="1:10" x14ac:dyDescent="0.25">
      <c r="A814" s="158"/>
      <c r="B814" s="159"/>
      <c r="C814" s="159"/>
      <c r="D814" s="135"/>
      <c r="E814" s="160"/>
      <c r="F814" s="137"/>
      <c r="G814" s="138"/>
      <c r="H814" s="167"/>
      <c r="I814" s="139"/>
    </row>
    <row r="815" spans="1:10" x14ac:dyDescent="0.25">
      <c r="A815" s="158">
        <v>41674</v>
      </c>
      <c r="B815" s="159">
        <v>719</v>
      </c>
      <c r="C815" s="159" t="s">
        <v>563</v>
      </c>
      <c r="D815" s="135" t="s">
        <v>153</v>
      </c>
      <c r="E815" s="136">
        <v>10552</v>
      </c>
      <c r="F815" s="137">
        <v>41675</v>
      </c>
      <c r="G815" s="138">
        <v>10552</v>
      </c>
      <c r="H815" s="132">
        <f t="shared" ref="H815:H821" si="39">E815-G815</f>
        <v>0</v>
      </c>
      <c r="I815" s="139" t="s">
        <v>146</v>
      </c>
    </row>
    <row r="816" spans="1:10" x14ac:dyDescent="0.25">
      <c r="A816" s="158">
        <v>41677</v>
      </c>
      <c r="B816" s="159">
        <v>932</v>
      </c>
      <c r="C816" s="159" t="s">
        <v>563</v>
      </c>
      <c r="D816" s="135" t="s">
        <v>153</v>
      </c>
      <c r="E816" s="136">
        <v>11726</v>
      </c>
      <c r="F816" s="137">
        <v>41678</v>
      </c>
      <c r="G816" s="138">
        <v>11726</v>
      </c>
      <c r="H816" s="167">
        <f t="shared" si="39"/>
        <v>0</v>
      </c>
      <c r="I816" s="139" t="s">
        <v>146</v>
      </c>
    </row>
    <row r="817" spans="1:10" x14ac:dyDescent="0.25">
      <c r="A817" s="158">
        <v>41681</v>
      </c>
      <c r="B817" s="159">
        <v>250</v>
      </c>
      <c r="C817" s="159" t="s">
        <v>784</v>
      </c>
      <c r="D817" s="135" t="s">
        <v>153</v>
      </c>
      <c r="E817" s="136">
        <v>5040</v>
      </c>
      <c r="F817" s="137">
        <v>41682</v>
      </c>
      <c r="G817" s="138">
        <v>5040</v>
      </c>
      <c r="H817" s="167">
        <f t="shared" si="39"/>
        <v>0</v>
      </c>
      <c r="I817" s="139" t="s">
        <v>146</v>
      </c>
    </row>
    <row r="818" spans="1:10" x14ac:dyDescent="0.25">
      <c r="A818" s="158">
        <v>41687</v>
      </c>
      <c r="B818" s="159">
        <v>762</v>
      </c>
      <c r="C818" s="159" t="s">
        <v>784</v>
      </c>
      <c r="D818" s="135" t="s">
        <v>153</v>
      </c>
      <c r="E818" s="160">
        <v>5472</v>
      </c>
      <c r="F818" s="137">
        <v>41689</v>
      </c>
      <c r="G818" s="138">
        <v>5472</v>
      </c>
      <c r="H818" s="167">
        <f t="shared" si="39"/>
        <v>0</v>
      </c>
      <c r="I818" s="139" t="s">
        <v>146</v>
      </c>
    </row>
    <row r="819" spans="1:10" x14ac:dyDescent="0.25">
      <c r="A819" s="158">
        <v>41690</v>
      </c>
      <c r="B819" s="159">
        <v>997</v>
      </c>
      <c r="C819" s="159" t="s">
        <v>784</v>
      </c>
      <c r="D819" s="135" t="s">
        <v>153</v>
      </c>
      <c r="E819" s="160">
        <v>31710</v>
      </c>
      <c r="F819" s="137">
        <v>41692</v>
      </c>
      <c r="G819" s="138">
        <v>31710</v>
      </c>
      <c r="H819" s="167">
        <f t="shared" si="39"/>
        <v>0</v>
      </c>
      <c r="I819" s="139" t="s">
        <v>146</v>
      </c>
    </row>
    <row r="820" spans="1:10" ht="15" x14ac:dyDescent="0.25">
      <c r="A820" s="158">
        <v>41694</v>
      </c>
      <c r="B820" s="159">
        <v>287</v>
      </c>
      <c r="C820" s="159" t="s">
        <v>942</v>
      </c>
      <c r="D820" s="135" t="s">
        <v>153</v>
      </c>
      <c r="E820" s="160">
        <v>23444</v>
      </c>
      <c r="F820" s="137">
        <v>41696</v>
      </c>
      <c r="G820" s="138">
        <v>23444</v>
      </c>
      <c r="H820" s="167">
        <f t="shared" si="39"/>
        <v>0</v>
      </c>
      <c r="I820" s="139" t="s">
        <v>146</v>
      </c>
      <c r="J820" s="141"/>
    </row>
    <row r="821" spans="1:10" x14ac:dyDescent="0.25">
      <c r="A821" s="158">
        <v>41698</v>
      </c>
      <c r="B821" s="159">
        <v>512</v>
      </c>
      <c r="C821" s="159" t="s">
        <v>942</v>
      </c>
      <c r="D821" s="135" t="s">
        <v>153</v>
      </c>
      <c r="E821" s="160">
        <v>26337</v>
      </c>
      <c r="F821" s="144">
        <v>41701</v>
      </c>
      <c r="G821" s="145">
        <v>26337</v>
      </c>
      <c r="H821" s="167">
        <f t="shared" si="39"/>
        <v>0</v>
      </c>
      <c r="I821" s="139" t="s">
        <v>146</v>
      </c>
    </row>
    <row r="822" spans="1:10" x14ac:dyDescent="0.25">
      <c r="A822" s="158"/>
      <c r="B822" s="159"/>
      <c r="C822" s="159"/>
      <c r="D822" s="135"/>
      <c r="E822" s="160"/>
      <c r="F822" s="379" t="s">
        <v>645</v>
      </c>
      <c r="G822" s="381">
        <f>SUM(G815:G821)</f>
        <v>114281</v>
      </c>
      <c r="H822" s="167"/>
      <c r="I822" s="139"/>
    </row>
    <row r="823" spans="1:10" x14ac:dyDescent="0.25">
      <c r="A823" s="158"/>
      <c r="B823" s="159"/>
      <c r="C823" s="159"/>
      <c r="D823" s="135"/>
      <c r="E823" s="160"/>
      <c r="F823" s="144"/>
      <c r="G823" s="145"/>
      <c r="H823" s="167"/>
      <c r="I823" s="139"/>
    </row>
    <row r="824" spans="1:10" ht="15" x14ac:dyDescent="0.25">
      <c r="A824" s="158">
        <v>41674</v>
      </c>
      <c r="B824" s="159">
        <v>759</v>
      </c>
      <c r="C824" s="159" t="s">
        <v>563</v>
      </c>
      <c r="D824" s="135" t="s">
        <v>500</v>
      </c>
      <c r="E824" s="136">
        <v>2377.5</v>
      </c>
      <c r="F824" s="144">
        <v>41699</v>
      </c>
      <c r="G824" s="145">
        <v>2377.5</v>
      </c>
      <c r="H824" s="132">
        <f t="shared" ref="H824:H833" si="40">E824-G824</f>
        <v>0</v>
      </c>
      <c r="I824" s="139" t="s">
        <v>23</v>
      </c>
      <c r="J824" s="141"/>
    </row>
    <row r="825" spans="1:10" x14ac:dyDescent="0.25">
      <c r="A825" s="158">
        <v>41676</v>
      </c>
      <c r="B825" s="159">
        <v>897</v>
      </c>
      <c r="C825" s="159" t="s">
        <v>563</v>
      </c>
      <c r="D825" s="135" t="s">
        <v>500</v>
      </c>
      <c r="E825" s="136">
        <v>1811.5</v>
      </c>
      <c r="F825" s="137">
        <v>41677</v>
      </c>
      <c r="G825" s="138">
        <v>1811.5</v>
      </c>
      <c r="H825" s="167">
        <f t="shared" si="40"/>
        <v>0</v>
      </c>
      <c r="I825" s="139" t="s">
        <v>7</v>
      </c>
    </row>
    <row r="826" spans="1:10" x14ac:dyDescent="0.25">
      <c r="A826" s="158">
        <v>41678</v>
      </c>
      <c r="B826" s="159">
        <v>83</v>
      </c>
      <c r="C826" s="159" t="s">
        <v>784</v>
      </c>
      <c r="D826" s="135" t="s">
        <v>500</v>
      </c>
      <c r="E826" s="136">
        <v>1774.5</v>
      </c>
      <c r="F826" s="137">
        <v>41680</v>
      </c>
      <c r="G826" s="138">
        <v>1774.5</v>
      </c>
      <c r="H826" s="167">
        <f t="shared" si="40"/>
        <v>0</v>
      </c>
      <c r="I826" s="139" t="s">
        <v>7</v>
      </c>
    </row>
    <row r="827" spans="1:10" x14ac:dyDescent="0.25">
      <c r="A827" s="158">
        <v>41673</v>
      </c>
      <c r="B827" s="159">
        <v>694</v>
      </c>
      <c r="C827" s="159" t="s">
        <v>563</v>
      </c>
      <c r="D827" s="135" t="s">
        <v>540</v>
      </c>
      <c r="E827" s="136">
        <v>2164</v>
      </c>
      <c r="F827" s="137">
        <v>41674</v>
      </c>
      <c r="G827" s="138">
        <v>2164</v>
      </c>
      <c r="H827" s="132">
        <f t="shared" si="40"/>
        <v>0</v>
      </c>
      <c r="I827" s="139" t="s">
        <v>14</v>
      </c>
      <c r="J827" s="141"/>
    </row>
    <row r="828" spans="1:10" x14ac:dyDescent="0.25">
      <c r="A828" s="158">
        <v>41680</v>
      </c>
      <c r="B828" s="159">
        <v>205</v>
      </c>
      <c r="C828" s="159" t="s">
        <v>784</v>
      </c>
      <c r="D828" s="135" t="s">
        <v>540</v>
      </c>
      <c r="E828" s="136">
        <v>1963</v>
      </c>
      <c r="F828" s="137">
        <v>41681</v>
      </c>
      <c r="G828" s="138">
        <v>1963</v>
      </c>
      <c r="H828" s="167">
        <f t="shared" si="40"/>
        <v>0</v>
      </c>
      <c r="I828" s="139" t="s">
        <v>7</v>
      </c>
    </row>
    <row r="829" spans="1:10" x14ac:dyDescent="0.25">
      <c r="A829" s="158">
        <v>41683</v>
      </c>
      <c r="B829" s="159">
        <v>430</v>
      </c>
      <c r="C829" s="159" t="s">
        <v>784</v>
      </c>
      <c r="D829" s="135" t="s">
        <v>540</v>
      </c>
      <c r="E829" s="136">
        <v>2009</v>
      </c>
      <c r="F829" s="137">
        <v>41687</v>
      </c>
      <c r="G829" s="138">
        <v>2009</v>
      </c>
      <c r="H829" s="167">
        <f t="shared" si="40"/>
        <v>0</v>
      </c>
      <c r="I829" s="139" t="s">
        <v>7</v>
      </c>
      <c r="J829" s="141"/>
    </row>
    <row r="830" spans="1:10" x14ac:dyDescent="0.25">
      <c r="A830" s="158">
        <v>41685</v>
      </c>
      <c r="B830" s="159">
        <v>569</v>
      </c>
      <c r="C830" s="159" t="s">
        <v>784</v>
      </c>
      <c r="D830" s="135" t="s">
        <v>540</v>
      </c>
      <c r="E830" s="184">
        <v>1744.5</v>
      </c>
      <c r="F830" s="157">
        <v>41686</v>
      </c>
      <c r="G830" s="138">
        <v>1744.5</v>
      </c>
      <c r="H830" s="167">
        <f t="shared" si="40"/>
        <v>0</v>
      </c>
      <c r="I830" s="139" t="s">
        <v>30</v>
      </c>
      <c r="J830" s="141"/>
    </row>
    <row r="831" spans="1:10" x14ac:dyDescent="0.25">
      <c r="A831" s="158">
        <v>41687</v>
      </c>
      <c r="B831" s="159">
        <v>732</v>
      </c>
      <c r="C831" s="159" t="s">
        <v>784</v>
      </c>
      <c r="D831" s="135" t="s">
        <v>540</v>
      </c>
      <c r="E831" s="160">
        <v>1930</v>
      </c>
      <c r="F831" s="137">
        <v>41687</v>
      </c>
      <c r="G831" s="138">
        <v>1930</v>
      </c>
      <c r="H831" s="167">
        <f t="shared" si="40"/>
        <v>0</v>
      </c>
      <c r="I831" s="139" t="s">
        <v>30</v>
      </c>
    </row>
    <row r="832" spans="1:10" ht="15" x14ac:dyDescent="0.25">
      <c r="A832" s="158">
        <v>41689</v>
      </c>
      <c r="B832" s="159">
        <v>897</v>
      </c>
      <c r="C832" s="159" t="s">
        <v>784</v>
      </c>
      <c r="D832" s="135" t="s">
        <v>540</v>
      </c>
      <c r="E832" s="160">
        <v>2184.5</v>
      </c>
      <c r="F832" s="137">
        <v>41691</v>
      </c>
      <c r="G832" s="138">
        <v>2184.5</v>
      </c>
      <c r="H832" s="167">
        <f t="shared" si="40"/>
        <v>0</v>
      </c>
      <c r="I832" s="139" t="s">
        <v>14</v>
      </c>
    </row>
    <row r="833" spans="1:10" x14ac:dyDescent="0.25">
      <c r="A833" s="158">
        <v>41692</v>
      </c>
      <c r="B833" s="159">
        <v>144</v>
      </c>
      <c r="C833" s="159" t="s">
        <v>942</v>
      </c>
      <c r="D833" s="135" t="s">
        <v>540</v>
      </c>
      <c r="E833" s="160">
        <v>1903</v>
      </c>
      <c r="F833" s="137">
        <v>41694</v>
      </c>
      <c r="G833" s="138">
        <v>1903</v>
      </c>
      <c r="H833" s="167">
        <f t="shared" si="40"/>
        <v>0</v>
      </c>
      <c r="I833" s="139" t="s">
        <v>196</v>
      </c>
    </row>
    <row r="834" spans="1:10" x14ac:dyDescent="0.25">
      <c r="A834" s="158"/>
      <c r="B834" s="159"/>
      <c r="C834" s="159"/>
      <c r="D834" s="135"/>
      <c r="E834" s="160"/>
      <c r="F834" s="379" t="s">
        <v>645</v>
      </c>
      <c r="G834" s="380">
        <f>SUM(G824:G833)</f>
        <v>19861.5</v>
      </c>
      <c r="H834" s="167"/>
      <c r="I834" s="139"/>
    </row>
    <row r="835" spans="1:10" x14ac:dyDescent="0.25">
      <c r="A835" s="158"/>
      <c r="B835" s="159"/>
      <c r="C835" s="159"/>
      <c r="D835" s="135"/>
      <c r="E835" s="160"/>
      <c r="F835" s="137"/>
      <c r="G835" s="138"/>
      <c r="H835" s="167"/>
      <c r="I835" s="139"/>
    </row>
    <row r="836" spans="1:10" x14ac:dyDescent="0.25">
      <c r="A836" s="158">
        <v>41673</v>
      </c>
      <c r="B836" s="159">
        <v>620</v>
      </c>
      <c r="C836" s="159" t="s">
        <v>563</v>
      </c>
      <c r="D836" s="135" t="s">
        <v>470</v>
      </c>
      <c r="E836" s="136">
        <v>311</v>
      </c>
      <c r="F836" s="137">
        <v>41673</v>
      </c>
      <c r="G836" s="138">
        <v>311</v>
      </c>
      <c r="H836" s="132">
        <f>E836-G836</f>
        <v>0</v>
      </c>
      <c r="I836" s="160"/>
    </row>
    <row r="837" spans="1:10" ht="15" x14ac:dyDescent="0.25">
      <c r="A837" s="158">
        <v>41680</v>
      </c>
      <c r="B837" s="159">
        <v>164</v>
      </c>
      <c r="C837" s="159" t="s">
        <v>784</v>
      </c>
      <c r="D837" s="135" t="s">
        <v>470</v>
      </c>
      <c r="E837" s="136">
        <v>230</v>
      </c>
      <c r="F837" s="137">
        <v>41680</v>
      </c>
      <c r="G837" s="136">
        <v>230</v>
      </c>
      <c r="H837" s="167">
        <f>E837-G837</f>
        <v>0</v>
      </c>
      <c r="I837" s="139"/>
      <c r="J837" s="141"/>
    </row>
    <row r="838" spans="1:10" ht="15" x14ac:dyDescent="0.25">
      <c r="A838" s="158">
        <v>41685</v>
      </c>
      <c r="B838" s="159">
        <v>626</v>
      </c>
      <c r="C838" s="159" t="s">
        <v>784</v>
      </c>
      <c r="D838" s="135" t="s">
        <v>470</v>
      </c>
      <c r="E838" s="160">
        <v>244.5</v>
      </c>
      <c r="F838" s="137">
        <v>41685</v>
      </c>
      <c r="G838" s="138">
        <v>244.5</v>
      </c>
      <c r="H838" s="167">
        <f>E838-G838</f>
        <v>0</v>
      </c>
      <c r="I838" s="139"/>
      <c r="J838" s="141"/>
    </row>
    <row r="839" spans="1:10" x14ac:dyDescent="0.25">
      <c r="A839" s="158">
        <v>41693</v>
      </c>
      <c r="B839" s="159">
        <v>166</v>
      </c>
      <c r="C839" s="159" t="s">
        <v>942</v>
      </c>
      <c r="D839" s="135" t="s">
        <v>470</v>
      </c>
      <c r="E839" s="160">
        <v>292</v>
      </c>
      <c r="F839" s="137">
        <v>41694</v>
      </c>
      <c r="G839" s="138">
        <v>292</v>
      </c>
      <c r="H839" s="167">
        <f>E839-G839</f>
        <v>0</v>
      </c>
      <c r="I839" s="139" t="s">
        <v>972</v>
      </c>
    </row>
    <row r="840" spans="1:10" x14ac:dyDescent="0.25">
      <c r="A840" s="158"/>
      <c r="B840" s="159"/>
      <c r="C840" s="159"/>
      <c r="D840" s="135"/>
      <c r="E840" s="160"/>
      <c r="F840" s="379" t="s">
        <v>645</v>
      </c>
      <c r="G840" s="380">
        <f>SUM(G836:G839)</f>
        <v>1077.5</v>
      </c>
      <c r="H840" s="167"/>
      <c r="I840" s="139"/>
    </row>
    <row r="841" spans="1:10" x14ac:dyDescent="0.25">
      <c r="A841" s="158"/>
      <c r="B841" s="159"/>
      <c r="C841" s="159"/>
      <c r="D841" s="135"/>
      <c r="E841" s="160"/>
      <c r="F841" s="137"/>
      <c r="G841" s="138"/>
      <c r="H841" s="167"/>
      <c r="I841" s="139"/>
    </row>
    <row r="842" spans="1:10" x14ac:dyDescent="0.25">
      <c r="A842" s="133">
        <v>41671</v>
      </c>
      <c r="B842" s="134">
        <v>470</v>
      </c>
      <c r="C842" s="134" t="s">
        <v>563</v>
      </c>
      <c r="D842" s="135" t="s">
        <v>99</v>
      </c>
      <c r="E842" s="136">
        <v>12896.5</v>
      </c>
      <c r="F842" s="137">
        <v>41671</v>
      </c>
      <c r="G842" s="138">
        <v>12896.5</v>
      </c>
      <c r="H842" s="132">
        <f>E842-G842</f>
        <v>0</v>
      </c>
      <c r="I842" s="139"/>
    </row>
    <row r="843" spans="1:10" ht="15" x14ac:dyDescent="0.25">
      <c r="A843" s="133">
        <v>41671</v>
      </c>
      <c r="B843" s="134">
        <v>475</v>
      </c>
      <c r="C843" s="134" t="s">
        <v>563</v>
      </c>
      <c r="D843" s="135" t="s">
        <v>99</v>
      </c>
      <c r="E843" s="136">
        <v>528</v>
      </c>
      <c r="F843" s="137">
        <v>41671</v>
      </c>
      <c r="G843" s="138">
        <v>528</v>
      </c>
      <c r="H843" s="132">
        <f>E843-G843</f>
        <v>0</v>
      </c>
      <c r="I843" s="139"/>
    </row>
    <row r="844" spans="1:10" ht="15" x14ac:dyDescent="0.25">
      <c r="A844" s="158">
        <v>41677</v>
      </c>
      <c r="B844" s="159">
        <v>960</v>
      </c>
      <c r="C844" s="159" t="s">
        <v>563</v>
      </c>
      <c r="D844" s="135" t="s">
        <v>99</v>
      </c>
      <c r="E844" s="136">
        <v>18441</v>
      </c>
      <c r="F844" s="137">
        <v>41677</v>
      </c>
      <c r="G844" s="138">
        <v>18441</v>
      </c>
      <c r="H844" s="167">
        <f>E844-G844</f>
        <v>0</v>
      </c>
      <c r="I844" s="139"/>
    </row>
    <row r="845" spans="1:10" ht="15" x14ac:dyDescent="0.25">
      <c r="A845" s="158">
        <v>41684</v>
      </c>
      <c r="B845" s="159">
        <v>461</v>
      </c>
      <c r="C845" s="159" t="s">
        <v>784</v>
      </c>
      <c r="D845" s="135" t="s">
        <v>99</v>
      </c>
      <c r="E845" s="160">
        <v>17226</v>
      </c>
      <c r="F845" s="137">
        <v>41684</v>
      </c>
      <c r="G845" s="138">
        <v>17226</v>
      </c>
      <c r="H845" s="167">
        <f>E845-G845</f>
        <v>0</v>
      </c>
      <c r="I845" s="139"/>
      <c r="J845" s="141"/>
    </row>
    <row r="846" spans="1:10" ht="15" x14ac:dyDescent="0.25">
      <c r="A846" s="158">
        <v>41692</v>
      </c>
      <c r="B846" s="159">
        <v>104</v>
      </c>
      <c r="C846" s="159" t="s">
        <v>942</v>
      </c>
      <c r="D846" s="135" t="s">
        <v>99</v>
      </c>
      <c r="E846" s="160">
        <v>10360</v>
      </c>
      <c r="F846" s="137">
        <v>41692</v>
      </c>
      <c r="G846" s="138">
        <v>10360</v>
      </c>
      <c r="H846" s="167">
        <f>E846-G846</f>
        <v>0</v>
      </c>
      <c r="I846" s="139"/>
      <c r="J846" s="141"/>
    </row>
    <row r="847" spans="1:10" x14ac:dyDescent="0.25">
      <c r="A847" s="158"/>
      <c r="B847" s="159"/>
      <c r="C847" s="159"/>
      <c r="D847" s="135"/>
      <c r="E847" s="160"/>
      <c r="F847" s="379" t="s">
        <v>645</v>
      </c>
      <c r="G847" s="380">
        <f>SUM(G842:G846)</f>
        <v>59451.5</v>
      </c>
      <c r="H847" s="167"/>
      <c r="I847" s="139"/>
      <c r="J847" s="141"/>
    </row>
    <row r="848" spans="1:10" ht="15" x14ac:dyDescent="0.25">
      <c r="A848" s="158"/>
      <c r="B848" s="159"/>
      <c r="C848" s="159"/>
      <c r="D848" s="135"/>
      <c r="E848" s="160"/>
      <c r="F848" s="137"/>
      <c r="G848" s="138"/>
      <c r="H848" s="167"/>
      <c r="I848" s="139"/>
      <c r="J848" s="141"/>
    </row>
    <row r="849" spans="1:10" x14ac:dyDescent="0.25">
      <c r="A849" s="133">
        <v>41671</v>
      </c>
      <c r="B849" s="134">
        <v>520</v>
      </c>
      <c r="C849" s="134" t="s">
        <v>563</v>
      </c>
      <c r="D849" s="135" t="s">
        <v>61</v>
      </c>
      <c r="E849" s="136">
        <v>1095</v>
      </c>
      <c r="F849" s="137">
        <v>41671</v>
      </c>
      <c r="G849" s="138">
        <v>1095</v>
      </c>
      <c r="H849" s="132">
        <f>E849-G849</f>
        <v>0</v>
      </c>
      <c r="I849" s="139"/>
    </row>
    <row r="850" spans="1:10" x14ac:dyDescent="0.25">
      <c r="A850" s="158">
        <v>41678</v>
      </c>
      <c r="B850" s="159">
        <v>66</v>
      </c>
      <c r="C850" s="159" t="s">
        <v>784</v>
      </c>
      <c r="D850" s="135" t="s">
        <v>61</v>
      </c>
      <c r="E850" s="136">
        <v>2326.5</v>
      </c>
      <c r="F850" s="137">
        <v>41678</v>
      </c>
      <c r="G850" s="138">
        <v>2326.5</v>
      </c>
      <c r="H850" s="167">
        <f>E850-G850</f>
        <v>0</v>
      </c>
      <c r="I850" s="139"/>
    </row>
    <row r="851" spans="1:10" x14ac:dyDescent="0.25">
      <c r="A851" s="158"/>
      <c r="B851" s="159"/>
      <c r="C851" s="159"/>
      <c r="D851" s="135"/>
      <c r="E851" s="136"/>
      <c r="F851" s="137"/>
      <c r="G851" s="138"/>
      <c r="H851" s="167"/>
      <c r="I851" s="139"/>
    </row>
    <row r="852" spans="1:10" x14ac:dyDescent="0.25">
      <c r="A852" s="133">
        <v>41671</v>
      </c>
      <c r="B852" s="134">
        <v>492</v>
      </c>
      <c r="C852" s="134" t="s">
        <v>563</v>
      </c>
      <c r="D852" s="135" t="s">
        <v>50</v>
      </c>
      <c r="E852" s="136">
        <v>1321</v>
      </c>
      <c r="F852" s="137">
        <v>41671</v>
      </c>
      <c r="G852" s="138">
        <v>1321</v>
      </c>
      <c r="H852" s="132">
        <f t="shared" ref="H852:H862" si="41">E852-G852</f>
        <v>0</v>
      </c>
      <c r="I852" s="139" t="s">
        <v>23</v>
      </c>
    </row>
    <row r="853" spans="1:10" ht="15" x14ac:dyDescent="0.25">
      <c r="A853" s="158">
        <v>41673</v>
      </c>
      <c r="B853" s="159">
        <v>636</v>
      </c>
      <c r="C853" s="159" t="s">
        <v>563</v>
      </c>
      <c r="D853" s="135" t="s">
        <v>50</v>
      </c>
      <c r="E853" s="136">
        <v>1168.5</v>
      </c>
      <c r="F853" s="137">
        <v>41673</v>
      </c>
      <c r="G853" s="138">
        <v>1168.5</v>
      </c>
      <c r="H853" s="132">
        <f t="shared" si="41"/>
        <v>0</v>
      </c>
      <c r="I853" s="139" t="s">
        <v>23</v>
      </c>
      <c r="J853" s="141"/>
    </row>
    <row r="854" spans="1:10" ht="15" x14ac:dyDescent="0.25">
      <c r="A854" s="158">
        <v>41675</v>
      </c>
      <c r="B854" s="159">
        <v>805</v>
      </c>
      <c r="C854" s="159" t="s">
        <v>563</v>
      </c>
      <c r="D854" s="164" t="s">
        <v>741</v>
      </c>
      <c r="E854" s="165">
        <v>1207</v>
      </c>
      <c r="F854" s="170">
        <v>41675</v>
      </c>
      <c r="G854" s="165">
        <v>1207</v>
      </c>
      <c r="H854" s="167">
        <f t="shared" si="41"/>
        <v>0</v>
      </c>
      <c r="I854" s="168" t="s">
        <v>23</v>
      </c>
      <c r="J854" s="169"/>
    </row>
    <row r="855" spans="1:10" x14ac:dyDescent="0.25">
      <c r="A855" s="158">
        <v>41677</v>
      </c>
      <c r="B855" s="159">
        <v>966</v>
      </c>
      <c r="C855" s="159" t="s">
        <v>563</v>
      </c>
      <c r="D855" s="135" t="s">
        <v>741</v>
      </c>
      <c r="E855" s="136">
        <v>1241</v>
      </c>
      <c r="F855" s="137">
        <v>41678</v>
      </c>
      <c r="G855" s="138">
        <v>1241</v>
      </c>
      <c r="H855" s="167">
        <f t="shared" si="41"/>
        <v>0</v>
      </c>
      <c r="I855" s="139" t="s">
        <v>23</v>
      </c>
    </row>
    <row r="856" spans="1:10" x14ac:dyDescent="0.25">
      <c r="A856" s="158">
        <v>41680</v>
      </c>
      <c r="B856" s="159">
        <v>182</v>
      </c>
      <c r="C856" s="159" t="s">
        <v>784</v>
      </c>
      <c r="D856" s="135" t="s">
        <v>741</v>
      </c>
      <c r="E856" s="136">
        <v>1191</v>
      </c>
      <c r="F856" s="137">
        <v>41680</v>
      </c>
      <c r="G856" s="138">
        <v>1191</v>
      </c>
      <c r="H856" s="167">
        <f t="shared" si="41"/>
        <v>0</v>
      </c>
      <c r="I856" s="139" t="s">
        <v>23</v>
      </c>
    </row>
    <row r="857" spans="1:10" x14ac:dyDescent="0.25">
      <c r="A857" s="158">
        <v>41681</v>
      </c>
      <c r="B857" s="159">
        <v>259</v>
      </c>
      <c r="C857" s="159" t="s">
        <v>784</v>
      </c>
      <c r="D857" s="135" t="s">
        <v>741</v>
      </c>
      <c r="E857" s="136">
        <v>1450.5</v>
      </c>
      <c r="F857" s="137">
        <v>41683</v>
      </c>
      <c r="G857" s="138">
        <v>1450.5</v>
      </c>
      <c r="H857" s="167">
        <f t="shared" si="41"/>
        <v>0</v>
      </c>
      <c r="I857" s="139" t="s">
        <v>23</v>
      </c>
    </row>
    <row r="858" spans="1:10" x14ac:dyDescent="0.25">
      <c r="A858" s="158">
        <v>41683</v>
      </c>
      <c r="B858" s="159">
        <v>397</v>
      </c>
      <c r="C858" s="159" t="s">
        <v>784</v>
      </c>
      <c r="D858" s="135" t="s">
        <v>741</v>
      </c>
      <c r="E858" s="136">
        <v>1305</v>
      </c>
      <c r="F858" s="137">
        <v>41684</v>
      </c>
      <c r="G858" s="138">
        <v>1305</v>
      </c>
      <c r="H858" s="167">
        <f t="shared" si="41"/>
        <v>0</v>
      </c>
      <c r="I858" s="139" t="s">
        <v>23</v>
      </c>
      <c r="J858" s="141"/>
    </row>
    <row r="859" spans="1:10" x14ac:dyDescent="0.25">
      <c r="A859" s="158">
        <v>41684</v>
      </c>
      <c r="B859" s="159">
        <v>478</v>
      </c>
      <c r="C859" s="159" t="s">
        <v>784</v>
      </c>
      <c r="D859" s="135" t="s">
        <v>741</v>
      </c>
      <c r="E859" s="184">
        <v>1239</v>
      </c>
      <c r="F859" s="157">
        <v>41688</v>
      </c>
      <c r="G859" s="138">
        <v>1239</v>
      </c>
      <c r="H859" s="167">
        <f t="shared" si="41"/>
        <v>0</v>
      </c>
      <c r="I859" s="139" t="s">
        <v>23</v>
      </c>
      <c r="J859" s="140" t="s">
        <v>864</v>
      </c>
    </row>
    <row r="860" spans="1:10" x14ac:dyDescent="0.25">
      <c r="A860" s="158">
        <v>41687</v>
      </c>
      <c r="B860" s="159">
        <v>691</v>
      </c>
      <c r="C860" s="159" t="s">
        <v>784</v>
      </c>
      <c r="D860" s="135" t="s">
        <v>741</v>
      </c>
      <c r="E860" s="160">
        <v>1329.5</v>
      </c>
      <c r="F860" s="137">
        <v>41690</v>
      </c>
      <c r="G860" s="138">
        <v>1329.5</v>
      </c>
      <c r="H860" s="167">
        <f t="shared" si="41"/>
        <v>0</v>
      </c>
      <c r="I860" s="139" t="s">
        <v>23</v>
      </c>
      <c r="J860" s="141"/>
    </row>
    <row r="861" spans="1:10" x14ac:dyDescent="0.25">
      <c r="A861" s="158">
        <v>41689</v>
      </c>
      <c r="B861" s="159">
        <v>847</v>
      </c>
      <c r="C861" s="159" t="s">
        <v>784</v>
      </c>
      <c r="D861" s="135" t="s">
        <v>741</v>
      </c>
      <c r="E861" s="160">
        <v>1234</v>
      </c>
      <c r="F861" s="137">
        <v>41690</v>
      </c>
      <c r="G861" s="138">
        <v>1234</v>
      </c>
      <c r="H861" s="167">
        <f t="shared" si="41"/>
        <v>0</v>
      </c>
      <c r="I861" s="139" t="s">
        <v>4</v>
      </c>
      <c r="J861" s="141"/>
    </row>
    <row r="862" spans="1:10" ht="15" x14ac:dyDescent="0.25">
      <c r="A862" s="158">
        <v>41691</v>
      </c>
      <c r="B862" s="159">
        <v>34</v>
      </c>
      <c r="C862" s="159" t="s">
        <v>942</v>
      </c>
      <c r="D862" s="135" t="s">
        <v>741</v>
      </c>
      <c r="E862" s="160">
        <v>1424</v>
      </c>
      <c r="F862" s="137">
        <v>41691</v>
      </c>
      <c r="G862" s="138">
        <v>1424</v>
      </c>
      <c r="H862" s="167">
        <f t="shared" si="41"/>
        <v>0</v>
      </c>
      <c r="I862" s="139" t="s">
        <v>20</v>
      </c>
      <c r="J862" s="141"/>
    </row>
    <row r="863" spans="1:10" x14ac:dyDescent="0.25">
      <c r="A863" s="158"/>
      <c r="B863" s="159"/>
      <c r="C863" s="159"/>
      <c r="D863" s="135"/>
      <c r="E863" s="160"/>
      <c r="F863" s="379" t="s">
        <v>645</v>
      </c>
      <c r="G863" s="380">
        <f>SUM(G852:G862)</f>
        <v>14110.5</v>
      </c>
      <c r="H863" s="167"/>
      <c r="I863" s="139"/>
      <c r="J863" s="141"/>
    </row>
    <row r="864" spans="1:10" ht="15" x14ac:dyDescent="0.25">
      <c r="A864" s="158"/>
      <c r="B864" s="159"/>
      <c r="C864" s="159"/>
      <c r="D864" s="135"/>
      <c r="E864" s="160"/>
      <c r="F864" s="137"/>
      <c r="G864" s="138"/>
      <c r="H864" s="167"/>
      <c r="I864" s="139"/>
      <c r="J864" s="141"/>
    </row>
    <row r="865" spans="1:10" x14ac:dyDescent="0.25">
      <c r="A865" s="158">
        <v>41676</v>
      </c>
      <c r="B865" s="159">
        <v>893</v>
      </c>
      <c r="C865" s="159" t="s">
        <v>563</v>
      </c>
      <c r="D865" s="135" t="s">
        <v>353</v>
      </c>
      <c r="E865" s="136">
        <v>1571.5</v>
      </c>
      <c r="F865" s="137">
        <v>41676</v>
      </c>
      <c r="G865" s="138">
        <v>1571.5</v>
      </c>
      <c r="H865" s="167">
        <f>E865-G865</f>
        <v>0</v>
      </c>
      <c r="I865" s="139"/>
    </row>
    <row r="866" spans="1:10" x14ac:dyDescent="0.25">
      <c r="A866" s="158">
        <v>41678</v>
      </c>
      <c r="B866" s="159">
        <v>81</v>
      </c>
      <c r="C866" s="159" t="s">
        <v>784</v>
      </c>
      <c r="D866" s="135" t="s">
        <v>353</v>
      </c>
      <c r="E866" s="136">
        <v>811.5</v>
      </c>
      <c r="F866" s="137">
        <v>41678</v>
      </c>
      <c r="G866" s="138">
        <v>811.5</v>
      </c>
      <c r="H866" s="167">
        <f>E866-G866</f>
        <v>0</v>
      </c>
      <c r="I866" s="139"/>
    </row>
    <row r="867" spans="1:10" x14ac:dyDescent="0.25">
      <c r="A867" s="158">
        <v>41681</v>
      </c>
      <c r="B867" s="159">
        <v>280</v>
      </c>
      <c r="C867" s="159" t="s">
        <v>784</v>
      </c>
      <c r="D867" s="135" t="s">
        <v>353</v>
      </c>
      <c r="E867" s="136">
        <v>2590</v>
      </c>
      <c r="F867" s="137">
        <v>41681</v>
      </c>
      <c r="G867" s="138">
        <v>2590</v>
      </c>
      <c r="H867" s="167">
        <f>E867-G867</f>
        <v>0</v>
      </c>
      <c r="I867" s="139"/>
      <c r="J867" s="141"/>
    </row>
    <row r="868" spans="1:10" x14ac:dyDescent="0.25">
      <c r="A868" s="158">
        <v>41686</v>
      </c>
      <c r="B868" s="159">
        <v>667</v>
      </c>
      <c r="C868" s="159" t="s">
        <v>784</v>
      </c>
      <c r="D868" s="135" t="s">
        <v>353</v>
      </c>
      <c r="E868" s="160">
        <v>2081.5</v>
      </c>
      <c r="F868" s="137">
        <v>41686</v>
      </c>
      <c r="G868" s="138">
        <v>2081.5</v>
      </c>
      <c r="H868" s="167">
        <f>E868-G868</f>
        <v>0</v>
      </c>
      <c r="I868" s="139"/>
    </row>
    <row r="869" spans="1:10" x14ac:dyDescent="0.25">
      <c r="A869" s="158">
        <v>41690</v>
      </c>
      <c r="B869" s="159">
        <v>978</v>
      </c>
      <c r="C869" s="159" t="s">
        <v>784</v>
      </c>
      <c r="D869" s="135" t="s">
        <v>353</v>
      </c>
      <c r="E869" s="160">
        <v>4022</v>
      </c>
      <c r="F869" s="137">
        <v>41690</v>
      </c>
      <c r="G869" s="138">
        <v>4022</v>
      </c>
      <c r="H869" s="167">
        <f>E869-G869</f>
        <v>0</v>
      </c>
      <c r="I869" s="139"/>
    </row>
    <row r="870" spans="1:10" x14ac:dyDescent="0.25">
      <c r="A870" s="158"/>
      <c r="B870" s="159"/>
      <c r="C870" s="159"/>
      <c r="D870" s="135"/>
      <c r="E870" s="160"/>
      <c r="F870" s="379" t="s">
        <v>645</v>
      </c>
      <c r="G870" s="380">
        <f>SUM(G865:G869)</f>
        <v>11076.5</v>
      </c>
      <c r="H870" s="167"/>
      <c r="I870" s="139"/>
    </row>
    <row r="871" spans="1:10" x14ac:dyDescent="0.25">
      <c r="A871" s="158"/>
      <c r="B871" s="159"/>
      <c r="C871" s="159"/>
      <c r="D871" s="135"/>
      <c r="E871" s="160"/>
      <c r="F871" s="137"/>
      <c r="G871" s="138"/>
      <c r="H871" s="167"/>
      <c r="I871" s="139"/>
    </row>
    <row r="872" spans="1:10" x14ac:dyDescent="0.25">
      <c r="A872" s="158">
        <v>41676</v>
      </c>
      <c r="B872" s="159">
        <v>909</v>
      </c>
      <c r="C872" s="159" t="s">
        <v>563</v>
      </c>
      <c r="D872" s="135" t="s">
        <v>88</v>
      </c>
      <c r="E872" s="136">
        <v>9601</v>
      </c>
      <c r="F872" s="137">
        <v>41677</v>
      </c>
      <c r="G872" s="138">
        <v>9601</v>
      </c>
      <c r="H872" s="167">
        <f t="shared" ref="H872:H884" si="42">E872-G872</f>
        <v>0</v>
      </c>
      <c r="I872" s="139" t="s">
        <v>30</v>
      </c>
    </row>
    <row r="873" spans="1:10" x14ac:dyDescent="0.25">
      <c r="A873" s="158">
        <v>41678</v>
      </c>
      <c r="B873" s="159">
        <v>31</v>
      </c>
      <c r="C873" s="159" t="s">
        <v>784</v>
      </c>
      <c r="D873" s="135" t="s">
        <v>88</v>
      </c>
      <c r="E873" s="136">
        <v>5182.8</v>
      </c>
      <c r="F873" s="137">
        <v>41678</v>
      </c>
      <c r="G873" s="138">
        <v>5182.8</v>
      </c>
      <c r="H873" s="167">
        <f t="shared" si="42"/>
        <v>0</v>
      </c>
      <c r="I873" s="160" t="s">
        <v>23</v>
      </c>
      <c r="J873" s="140" t="s">
        <v>789</v>
      </c>
    </row>
    <row r="874" spans="1:10" x14ac:dyDescent="0.25">
      <c r="A874" s="158">
        <v>41678</v>
      </c>
      <c r="B874" s="159">
        <v>72</v>
      </c>
      <c r="C874" s="159" t="s">
        <v>784</v>
      </c>
      <c r="D874" s="135" t="s">
        <v>88</v>
      </c>
      <c r="E874" s="136">
        <v>16867</v>
      </c>
      <c r="F874" s="137">
        <v>41679</v>
      </c>
      <c r="G874" s="138">
        <v>16867</v>
      </c>
      <c r="H874" s="167">
        <f t="shared" si="42"/>
        <v>0</v>
      </c>
      <c r="I874" s="139" t="s">
        <v>4</v>
      </c>
    </row>
    <row r="875" spans="1:10" x14ac:dyDescent="0.25">
      <c r="A875" s="158">
        <v>41680</v>
      </c>
      <c r="B875" s="159">
        <v>183</v>
      </c>
      <c r="C875" s="159" t="s">
        <v>784</v>
      </c>
      <c r="D875" s="135" t="s">
        <v>88</v>
      </c>
      <c r="E875" s="136">
        <v>12699</v>
      </c>
      <c r="F875" s="137">
        <v>41680</v>
      </c>
      <c r="G875" s="138">
        <v>12699</v>
      </c>
      <c r="H875" s="167">
        <f t="shared" si="42"/>
        <v>0</v>
      </c>
      <c r="I875" s="139" t="s">
        <v>30</v>
      </c>
    </row>
    <row r="876" spans="1:10" x14ac:dyDescent="0.25">
      <c r="A876" s="158">
        <v>41682</v>
      </c>
      <c r="B876" s="159">
        <v>331</v>
      </c>
      <c r="C876" s="159" t="s">
        <v>784</v>
      </c>
      <c r="D876" s="135" t="s">
        <v>88</v>
      </c>
      <c r="E876" s="136">
        <v>16923</v>
      </c>
      <c r="F876" s="137">
        <v>41682</v>
      </c>
      <c r="G876" s="138">
        <v>16923</v>
      </c>
      <c r="H876" s="167">
        <f t="shared" si="42"/>
        <v>0</v>
      </c>
      <c r="I876" s="139" t="s">
        <v>30</v>
      </c>
      <c r="J876" s="141"/>
    </row>
    <row r="877" spans="1:10" x14ac:dyDescent="0.25">
      <c r="A877" s="158">
        <v>41684</v>
      </c>
      <c r="B877" s="159">
        <v>496</v>
      </c>
      <c r="C877" s="159" t="s">
        <v>784</v>
      </c>
      <c r="D877" s="135" t="s">
        <v>88</v>
      </c>
      <c r="E877" s="160">
        <v>13355</v>
      </c>
      <c r="F877" s="137">
        <v>41684</v>
      </c>
      <c r="G877" s="138">
        <v>13355</v>
      </c>
      <c r="H877" s="167">
        <f t="shared" si="42"/>
        <v>0</v>
      </c>
      <c r="I877" s="139" t="s">
        <v>4</v>
      </c>
      <c r="J877" s="141"/>
    </row>
    <row r="878" spans="1:10" x14ac:dyDescent="0.25">
      <c r="A878" s="158">
        <v>41685</v>
      </c>
      <c r="B878" s="159">
        <v>597</v>
      </c>
      <c r="C878" s="159" t="s">
        <v>784</v>
      </c>
      <c r="D878" s="135" t="s">
        <v>88</v>
      </c>
      <c r="E878" s="160">
        <v>13326.5</v>
      </c>
      <c r="F878" s="137">
        <v>41687</v>
      </c>
      <c r="G878" s="138">
        <v>13326.5</v>
      </c>
      <c r="H878" s="167">
        <f t="shared" si="42"/>
        <v>0</v>
      </c>
      <c r="I878" s="139" t="s">
        <v>4</v>
      </c>
    </row>
    <row r="879" spans="1:10" x14ac:dyDescent="0.25">
      <c r="A879" s="158">
        <v>41686</v>
      </c>
      <c r="B879" s="159">
        <v>669</v>
      </c>
      <c r="C879" s="159" t="s">
        <v>784</v>
      </c>
      <c r="D879" s="135" t="s">
        <v>88</v>
      </c>
      <c r="E879" s="160">
        <v>11587.5</v>
      </c>
      <c r="F879" s="137">
        <v>41687</v>
      </c>
      <c r="G879" s="138">
        <v>11587.5</v>
      </c>
      <c r="H879" s="167">
        <f t="shared" si="42"/>
        <v>0</v>
      </c>
      <c r="I879" s="139" t="s">
        <v>4</v>
      </c>
    </row>
    <row r="880" spans="1:10" x14ac:dyDescent="0.25">
      <c r="A880" s="158">
        <v>41688</v>
      </c>
      <c r="B880" s="159">
        <v>789</v>
      </c>
      <c r="C880" s="159" t="s">
        <v>784</v>
      </c>
      <c r="D880" s="135" t="s">
        <v>88</v>
      </c>
      <c r="E880" s="184">
        <v>15829.5</v>
      </c>
      <c r="F880" s="146" t="s">
        <v>906</v>
      </c>
      <c r="G880" s="138">
        <f>13829.5+2000</f>
        <v>15829.5</v>
      </c>
      <c r="H880" s="167">
        <f t="shared" si="42"/>
        <v>0</v>
      </c>
      <c r="I880" s="135" t="s">
        <v>30</v>
      </c>
      <c r="J880" s="141"/>
    </row>
    <row r="881" spans="1:10" x14ac:dyDescent="0.25">
      <c r="A881" s="158">
        <v>41691</v>
      </c>
      <c r="B881" s="159">
        <v>6</v>
      </c>
      <c r="C881" s="159" t="s">
        <v>942</v>
      </c>
      <c r="D881" s="135" t="s">
        <v>88</v>
      </c>
      <c r="E881" s="160">
        <v>12656</v>
      </c>
      <c r="F881" s="137">
        <v>41691</v>
      </c>
      <c r="G881" s="138">
        <v>12656</v>
      </c>
      <c r="H881" s="167">
        <f t="shared" si="42"/>
        <v>0</v>
      </c>
      <c r="I881" s="139" t="s">
        <v>4</v>
      </c>
      <c r="J881" s="140" t="s">
        <v>945</v>
      </c>
    </row>
    <row r="882" spans="1:10" x14ac:dyDescent="0.25">
      <c r="A882" s="158">
        <v>41692</v>
      </c>
      <c r="B882" s="159">
        <v>136</v>
      </c>
      <c r="C882" s="159" t="s">
        <v>942</v>
      </c>
      <c r="D882" s="135" t="s">
        <v>88</v>
      </c>
      <c r="E882" s="160">
        <v>14408.5</v>
      </c>
      <c r="F882" s="137">
        <v>41692</v>
      </c>
      <c r="G882" s="138">
        <v>14408.5</v>
      </c>
      <c r="H882" s="167">
        <f t="shared" si="42"/>
        <v>0</v>
      </c>
      <c r="I882" s="139" t="s">
        <v>146</v>
      </c>
    </row>
    <row r="883" spans="1:10" x14ac:dyDescent="0.25">
      <c r="A883" s="158">
        <v>41693</v>
      </c>
      <c r="B883" s="159">
        <v>188</v>
      </c>
      <c r="C883" s="159" t="s">
        <v>942</v>
      </c>
      <c r="D883" s="135" t="s">
        <v>88</v>
      </c>
      <c r="E883" s="160">
        <v>8742.7999999999993</v>
      </c>
      <c r="F883" s="137">
        <v>41693</v>
      </c>
      <c r="G883" s="138">
        <v>8742.7999999999993</v>
      </c>
      <c r="H883" s="167">
        <f t="shared" si="42"/>
        <v>0</v>
      </c>
      <c r="I883" s="139" t="s">
        <v>57</v>
      </c>
      <c r="J883" s="140" t="s">
        <v>976</v>
      </c>
    </row>
    <row r="884" spans="1:10" x14ac:dyDescent="0.25">
      <c r="A884" s="158">
        <v>41697</v>
      </c>
      <c r="B884" s="159">
        <v>465</v>
      </c>
      <c r="C884" s="159" t="s">
        <v>942</v>
      </c>
      <c r="D884" s="135" t="s">
        <v>88</v>
      </c>
      <c r="E884" s="160">
        <v>11848</v>
      </c>
      <c r="F884" s="137">
        <v>41697</v>
      </c>
      <c r="G884" s="138">
        <v>11848</v>
      </c>
      <c r="H884" s="167">
        <f t="shared" si="42"/>
        <v>0</v>
      </c>
      <c r="I884" s="139" t="s">
        <v>196</v>
      </c>
    </row>
    <row r="885" spans="1:10" x14ac:dyDescent="0.25">
      <c r="A885" s="158"/>
      <c r="B885" s="159"/>
      <c r="C885" s="159"/>
      <c r="D885" s="135"/>
      <c r="E885" s="160"/>
      <c r="F885" s="379" t="s">
        <v>645</v>
      </c>
      <c r="G885" s="380">
        <f>SUM(G872:G884)</f>
        <v>163026.59999999998</v>
      </c>
      <c r="H885" s="167"/>
      <c r="I885" s="139"/>
    </row>
    <row r="886" spans="1:10" x14ac:dyDescent="0.25">
      <c r="A886" s="158"/>
      <c r="B886" s="159"/>
      <c r="C886" s="159"/>
      <c r="D886" s="135"/>
      <c r="E886" s="160"/>
      <c r="F886" s="137"/>
      <c r="G886" s="138"/>
      <c r="H886" s="167"/>
      <c r="I886" s="139"/>
    </row>
    <row r="887" spans="1:10" x14ac:dyDescent="0.25">
      <c r="A887" s="158">
        <v>41676</v>
      </c>
      <c r="B887" s="159">
        <v>900</v>
      </c>
      <c r="C887" s="159" t="s">
        <v>563</v>
      </c>
      <c r="D887" s="135" t="s">
        <v>181</v>
      </c>
      <c r="E887" s="136">
        <v>28136</v>
      </c>
      <c r="F887" s="137">
        <v>41683</v>
      </c>
      <c r="G887" s="138">
        <v>28136</v>
      </c>
      <c r="H887" s="167">
        <f>E887-G887</f>
        <v>0</v>
      </c>
      <c r="I887" s="139"/>
    </row>
    <row r="888" spans="1:10" ht="15" x14ac:dyDescent="0.25">
      <c r="A888" s="158">
        <v>41673</v>
      </c>
      <c r="B888" s="159">
        <v>692</v>
      </c>
      <c r="C888" s="159" t="s">
        <v>563</v>
      </c>
      <c r="D888" s="135" t="s">
        <v>710</v>
      </c>
      <c r="E888" s="136">
        <v>2847.6</v>
      </c>
      <c r="F888" s="137">
        <v>41674</v>
      </c>
      <c r="G888" s="138">
        <v>2847.6</v>
      </c>
      <c r="H888" s="132">
        <f>E888-G888</f>
        <v>0</v>
      </c>
      <c r="I888" s="139" t="s">
        <v>14</v>
      </c>
      <c r="J888" s="141"/>
    </row>
    <row r="889" spans="1:10" ht="15" x14ac:dyDescent="0.25">
      <c r="A889" s="158"/>
      <c r="B889" s="159"/>
      <c r="C889" s="159"/>
      <c r="D889" s="135"/>
      <c r="E889" s="136"/>
      <c r="F889" s="137"/>
      <c r="G889" s="138"/>
      <c r="H889" s="132"/>
      <c r="I889" s="139"/>
      <c r="J889" s="141"/>
    </row>
    <row r="890" spans="1:10" x14ac:dyDescent="0.25">
      <c r="A890" s="158">
        <v>41676</v>
      </c>
      <c r="B890" s="159">
        <v>903</v>
      </c>
      <c r="C890" s="159" t="s">
        <v>563</v>
      </c>
      <c r="D890" s="135" t="s">
        <v>122</v>
      </c>
      <c r="E890" s="136">
        <v>8910.5</v>
      </c>
      <c r="F890" s="137">
        <v>41677</v>
      </c>
      <c r="G890" s="138">
        <v>8910.5</v>
      </c>
      <c r="H890" s="167">
        <f>E890-G890</f>
        <v>0</v>
      </c>
      <c r="I890" s="139" t="s">
        <v>30</v>
      </c>
    </row>
    <row r="891" spans="1:10" x14ac:dyDescent="0.25">
      <c r="A891" s="158">
        <v>41683</v>
      </c>
      <c r="B891" s="159">
        <v>378</v>
      </c>
      <c r="C891" s="159" t="s">
        <v>784</v>
      </c>
      <c r="D891" s="135" t="s">
        <v>122</v>
      </c>
      <c r="E891" s="136">
        <v>5905.5</v>
      </c>
      <c r="F891" s="137">
        <v>41683</v>
      </c>
      <c r="G891" s="138">
        <v>5905.5</v>
      </c>
      <c r="H891" s="167">
        <f>E891-G891</f>
        <v>0</v>
      </c>
      <c r="I891" s="139" t="s">
        <v>4</v>
      </c>
    </row>
    <row r="892" spans="1:10" x14ac:dyDescent="0.25">
      <c r="A892" s="158">
        <v>41691</v>
      </c>
      <c r="B892" s="159">
        <v>5</v>
      </c>
      <c r="C892" s="159" t="s">
        <v>942</v>
      </c>
      <c r="D892" s="135" t="s">
        <v>122</v>
      </c>
      <c r="E892" s="160">
        <v>7502</v>
      </c>
      <c r="F892" s="137">
        <v>41691</v>
      </c>
      <c r="G892" s="138">
        <v>7502</v>
      </c>
      <c r="H892" s="167">
        <f>E892-G892</f>
        <v>0</v>
      </c>
      <c r="I892" s="139" t="s">
        <v>4</v>
      </c>
    </row>
    <row r="893" spans="1:10" x14ac:dyDescent="0.25">
      <c r="A893" s="158">
        <v>41697</v>
      </c>
      <c r="B893" s="159">
        <v>468</v>
      </c>
      <c r="C893" s="159" t="s">
        <v>942</v>
      </c>
      <c r="D893" s="135" t="s">
        <v>122</v>
      </c>
      <c r="E893" s="160">
        <v>6639.12</v>
      </c>
      <c r="F893" s="137">
        <v>41697</v>
      </c>
      <c r="G893" s="138">
        <v>6639.12</v>
      </c>
      <c r="H893" s="167">
        <f>E893-G893</f>
        <v>0</v>
      </c>
      <c r="I893" s="139" t="s">
        <v>196</v>
      </c>
    </row>
    <row r="894" spans="1:10" x14ac:dyDescent="0.25">
      <c r="A894" s="158"/>
      <c r="B894" s="159"/>
      <c r="C894" s="159"/>
      <c r="D894" s="135"/>
      <c r="E894" s="160"/>
      <c r="F894" s="379" t="s">
        <v>645</v>
      </c>
      <c r="G894" s="380">
        <f>SUM(G890:G893)</f>
        <v>28957.119999999999</v>
      </c>
      <c r="H894" s="167"/>
      <c r="I894" s="139"/>
    </row>
    <row r="895" spans="1:10" x14ac:dyDescent="0.25">
      <c r="A895" s="158"/>
      <c r="B895" s="159"/>
      <c r="C895" s="159"/>
      <c r="D895" s="135"/>
      <c r="E895" s="160"/>
      <c r="F895" s="137"/>
      <c r="G895" s="138"/>
      <c r="H895" s="167"/>
      <c r="I895" s="139"/>
    </row>
    <row r="896" spans="1:10" x14ac:dyDescent="0.25">
      <c r="A896" s="133">
        <v>41671</v>
      </c>
      <c r="B896" s="134">
        <v>524</v>
      </c>
      <c r="C896" s="134" t="s">
        <v>563</v>
      </c>
      <c r="D896" s="135" t="s">
        <v>332</v>
      </c>
      <c r="E896" s="136">
        <v>8117</v>
      </c>
      <c r="F896" s="137">
        <v>41671</v>
      </c>
      <c r="G896" s="138">
        <v>8117</v>
      </c>
      <c r="H896" s="132">
        <f t="shared" ref="H896:H902" si="43">E896-G896</f>
        <v>0</v>
      </c>
      <c r="I896" s="139" t="s">
        <v>14</v>
      </c>
    </row>
    <row r="897" spans="1:10" x14ac:dyDescent="0.25">
      <c r="A897" s="158">
        <v>41673</v>
      </c>
      <c r="B897" s="159">
        <v>700</v>
      </c>
      <c r="C897" s="159" t="s">
        <v>563</v>
      </c>
      <c r="D897" s="135" t="s">
        <v>332</v>
      </c>
      <c r="E897" s="136">
        <v>5844.5</v>
      </c>
      <c r="F897" s="137">
        <v>41674</v>
      </c>
      <c r="G897" s="138">
        <v>5844.5</v>
      </c>
      <c r="H897" s="132">
        <f t="shared" si="43"/>
        <v>0</v>
      </c>
      <c r="I897" s="139" t="s">
        <v>14</v>
      </c>
      <c r="J897" s="141"/>
    </row>
    <row r="898" spans="1:10" x14ac:dyDescent="0.25">
      <c r="A898" s="158">
        <v>41674</v>
      </c>
      <c r="B898" s="159">
        <v>733</v>
      </c>
      <c r="C898" s="159" t="s">
        <v>563</v>
      </c>
      <c r="D898" s="135" t="s">
        <v>332</v>
      </c>
      <c r="E898" s="136">
        <v>3944.5</v>
      </c>
      <c r="F898" s="137">
        <v>41674</v>
      </c>
      <c r="G898" s="138">
        <v>3944.5</v>
      </c>
      <c r="H898" s="132">
        <f t="shared" si="43"/>
        <v>0</v>
      </c>
      <c r="I898" s="139" t="s">
        <v>14</v>
      </c>
    </row>
    <row r="899" spans="1:10" x14ac:dyDescent="0.25">
      <c r="A899" s="158">
        <v>41676</v>
      </c>
      <c r="B899" s="159">
        <v>879</v>
      </c>
      <c r="C899" s="159" t="s">
        <v>563</v>
      </c>
      <c r="D899" s="135" t="s">
        <v>332</v>
      </c>
      <c r="E899" s="136">
        <v>5616.5</v>
      </c>
      <c r="F899" s="137">
        <v>41676</v>
      </c>
      <c r="G899" s="138">
        <v>5616.5</v>
      </c>
      <c r="H899" s="167">
        <f t="shared" si="43"/>
        <v>0</v>
      </c>
      <c r="I899" s="139" t="s">
        <v>14</v>
      </c>
    </row>
    <row r="900" spans="1:10" x14ac:dyDescent="0.25">
      <c r="A900" s="158">
        <v>41677</v>
      </c>
      <c r="B900" s="159">
        <v>959</v>
      </c>
      <c r="C900" s="159" t="s">
        <v>563</v>
      </c>
      <c r="D900" s="135" t="s">
        <v>332</v>
      </c>
      <c r="E900" s="136">
        <v>5844.5</v>
      </c>
      <c r="F900" s="137">
        <v>41677</v>
      </c>
      <c r="G900" s="138">
        <v>5844.5</v>
      </c>
      <c r="H900" s="167">
        <f t="shared" si="43"/>
        <v>0</v>
      </c>
      <c r="I900" s="139" t="s">
        <v>14</v>
      </c>
    </row>
    <row r="901" spans="1:10" x14ac:dyDescent="0.25">
      <c r="A901" s="158">
        <v>41678</v>
      </c>
      <c r="B901" s="159">
        <v>79</v>
      </c>
      <c r="C901" s="159" t="s">
        <v>784</v>
      </c>
      <c r="D901" s="135" t="s">
        <v>332</v>
      </c>
      <c r="E901" s="136">
        <v>5920</v>
      </c>
      <c r="F901" s="137">
        <v>41678</v>
      </c>
      <c r="G901" s="138">
        <v>5920</v>
      </c>
      <c r="H901" s="167">
        <f t="shared" si="43"/>
        <v>0</v>
      </c>
      <c r="I901" s="139" t="s">
        <v>14</v>
      </c>
    </row>
    <row r="902" spans="1:10" x14ac:dyDescent="0.25">
      <c r="A902" s="158">
        <v>41680</v>
      </c>
      <c r="B902" s="159">
        <v>196</v>
      </c>
      <c r="C902" s="159" t="s">
        <v>784</v>
      </c>
      <c r="D902" s="135" t="s">
        <v>332</v>
      </c>
      <c r="E902" s="136">
        <v>3990</v>
      </c>
      <c r="F902" s="137">
        <v>41680</v>
      </c>
      <c r="G902" s="138">
        <v>3990</v>
      </c>
      <c r="H902" s="167">
        <f t="shared" si="43"/>
        <v>0</v>
      </c>
      <c r="I902" s="139" t="s">
        <v>14</v>
      </c>
    </row>
    <row r="903" spans="1:10" x14ac:dyDescent="0.25">
      <c r="A903" s="158"/>
      <c r="B903" s="159"/>
      <c r="C903" s="159"/>
      <c r="D903" s="135"/>
      <c r="E903" s="136"/>
      <c r="F903" s="379" t="s">
        <v>645</v>
      </c>
      <c r="G903" s="380">
        <f>SUM(G896:G902)</f>
        <v>39277</v>
      </c>
      <c r="H903" s="167"/>
      <c r="I903" s="139"/>
    </row>
    <row r="904" spans="1:10" x14ac:dyDescent="0.25">
      <c r="A904" s="158"/>
      <c r="B904" s="159"/>
      <c r="C904" s="159"/>
      <c r="D904" s="135"/>
      <c r="E904" s="136"/>
      <c r="F904" s="137"/>
      <c r="G904" s="138"/>
      <c r="H904" s="167"/>
      <c r="I904" s="139"/>
    </row>
    <row r="905" spans="1:10" x14ac:dyDescent="0.25">
      <c r="A905" s="133">
        <v>41671</v>
      </c>
      <c r="B905" s="134">
        <v>495</v>
      </c>
      <c r="C905" s="134" t="s">
        <v>563</v>
      </c>
      <c r="D905" s="135" t="s">
        <v>226</v>
      </c>
      <c r="E905" s="136">
        <v>13947</v>
      </c>
      <c r="F905" s="137">
        <v>41671</v>
      </c>
      <c r="G905" s="138">
        <v>13947</v>
      </c>
      <c r="H905" s="132">
        <f t="shared" ref="H905:H922" si="44">E905-G905</f>
        <v>0</v>
      </c>
      <c r="I905" s="139" t="s">
        <v>23</v>
      </c>
    </row>
    <row r="906" spans="1:10" x14ac:dyDescent="0.25">
      <c r="A906" s="133">
        <v>41671</v>
      </c>
      <c r="B906" s="134">
        <v>569</v>
      </c>
      <c r="C906" s="134" t="s">
        <v>563</v>
      </c>
      <c r="D906" s="135" t="s">
        <v>226</v>
      </c>
      <c r="E906" s="138">
        <v>8547.6</v>
      </c>
      <c r="F906" s="157">
        <v>41673</v>
      </c>
      <c r="G906" s="138">
        <v>8547.6</v>
      </c>
      <c r="H906" s="132">
        <f t="shared" si="44"/>
        <v>0</v>
      </c>
      <c r="I906" s="139" t="s">
        <v>38</v>
      </c>
    </row>
    <row r="907" spans="1:10" x14ac:dyDescent="0.25">
      <c r="A907" s="158">
        <v>41672</v>
      </c>
      <c r="B907" s="159">
        <v>607</v>
      </c>
      <c r="C907" s="159" t="s">
        <v>563</v>
      </c>
      <c r="D907" s="135" t="s">
        <v>226</v>
      </c>
      <c r="E907" s="136">
        <v>5882.5</v>
      </c>
      <c r="F907" s="137">
        <v>41673</v>
      </c>
      <c r="G907" s="138">
        <v>5882.5</v>
      </c>
      <c r="H907" s="132">
        <f t="shared" si="44"/>
        <v>0</v>
      </c>
      <c r="I907" s="139" t="s">
        <v>4</v>
      </c>
    </row>
    <row r="908" spans="1:10" x14ac:dyDescent="0.25">
      <c r="A908" s="158">
        <v>41673</v>
      </c>
      <c r="B908" s="159">
        <v>656</v>
      </c>
      <c r="C908" s="159" t="s">
        <v>563</v>
      </c>
      <c r="D908" s="135" t="s">
        <v>226</v>
      </c>
      <c r="E908" s="136">
        <v>8911</v>
      </c>
      <c r="F908" s="137">
        <v>41673</v>
      </c>
      <c r="G908" s="138">
        <v>8911</v>
      </c>
      <c r="H908" s="132">
        <f t="shared" si="44"/>
        <v>0</v>
      </c>
      <c r="I908" s="139" t="s">
        <v>23</v>
      </c>
      <c r="J908" s="141"/>
    </row>
    <row r="909" spans="1:10" x14ac:dyDescent="0.25">
      <c r="A909" s="158">
        <v>41673</v>
      </c>
      <c r="B909" s="159">
        <v>672</v>
      </c>
      <c r="C909" s="159" t="s">
        <v>563</v>
      </c>
      <c r="D909" s="135" t="s">
        <v>226</v>
      </c>
      <c r="E909" s="136">
        <v>666</v>
      </c>
      <c r="F909" s="137">
        <v>41673</v>
      </c>
      <c r="G909" s="138">
        <v>666</v>
      </c>
      <c r="H909" s="132">
        <f t="shared" si="44"/>
        <v>0</v>
      </c>
      <c r="I909" s="139" t="s">
        <v>4</v>
      </c>
    </row>
    <row r="910" spans="1:10" x14ac:dyDescent="0.25">
      <c r="A910" s="158">
        <v>41674</v>
      </c>
      <c r="B910" s="159">
        <v>756</v>
      </c>
      <c r="C910" s="159" t="s">
        <v>563</v>
      </c>
      <c r="D910" s="135" t="s">
        <v>226</v>
      </c>
      <c r="E910" s="136">
        <v>3620</v>
      </c>
      <c r="F910" s="137">
        <v>41674</v>
      </c>
      <c r="G910" s="138">
        <v>3620</v>
      </c>
      <c r="H910" s="132">
        <f t="shared" si="44"/>
        <v>0</v>
      </c>
      <c r="I910" s="139" t="s">
        <v>23</v>
      </c>
      <c r="J910" s="141"/>
    </row>
    <row r="911" spans="1:10" x14ac:dyDescent="0.25">
      <c r="A911" s="158">
        <v>41677</v>
      </c>
      <c r="B911" s="159">
        <v>940</v>
      </c>
      <c r="C911" s="159" t="s">
        <v>563</v>
      </c>
      <c r="D911" s="135" t="s">
        <v>226</v>
      </c>
      <c r="E911" s="136">
        <v>4356</v>
      </c>
      <c r="F911" s="137">
        <v>41678</v>
      </c>
      <c r="G911" s="138">
        <v>4356</v>
      </c>
      <c r="H911" s="167">
        <f t="shared" si="44"/>
        <v>0</v>
      </c>
      <c r="I911" s="139" t="s">
        <v>146</v>
      </c>
    </row>
    <row r="912" spans="1:10" x14ac:dyDescent="0.25">
      <c r="A912" s="158">
        <v>41677</v>
      </c>
      <c r="B912" s="159">
        <v>952</v>
      </c>
      <c r="C912" s="159" t="s">
        <v>563</v>
      </c>
      <c r="D912" s="135" t="s">
        <v>226</v>
      </c>
      <c r="E912" s="136">
        <v>1298</v>
      </c>
      <c r="F912" s="137">
        <v>41682</v>
      </c>
      <c r="G912" s="138">
        <v>1298</v>
      </c>
      <c r="H912" s="167">
        <f t="shared" si="44"/>
        <v>0</v>
      </c>
      <c r="I912" s="139" t="s">
        <v>146</v>
      </c>
    </row>
    <row r="913" spans="1:10" ht="15" x14ac:dyDescent="0.25">
      <c r="A913" s="158">
        <v>41681</v>
      </c>
      <c r="B913" s="159">
        <v>249</v>
      </c>
      <c r="C913" s="159" t="s">
        <v>784</v>
      </c>
      <c r="D913" s="135" t="s">
        <v>226</v>
      </c>
      <c r="E913" s="136">
        <v>6413</v>
      </c>
      <c r="F913" s="137">
        <v>41682</v>
      </c>
      <c r="G913" s="138">
        <v>6413</v>
      </c>
      <c r="H913" s="167">
        <f t="shared" si="44"/>
        <v>0</v>
      </c>
      <c r="I913" s="139" t="s">
        <v>146</v>
      </c>
    </row>
    <row r="914" spans="1:10" ht="15" x14ac:dyDescent="0.25">
      <c r="A914" s="158">
        <v>41681</v>
      </c>
      <c r="B914" s="159">
        <v>272</v>
      </c>
      <c r="C914" s="159" t="s">
        <v>784</v>
      </c>
      <c r="D914" s="135" t="s">
        <v>226</v>
      </c>
      <c r="E914" s="136">
        <v>2950.5</v>
      </c>
      <c r="F914" s="137">
        <v>41681</v>
      </c>
      <c r="G914" s="138">
        <v>2950.5</v>
      </c>
      <c r="H914" s="167">
        <f t="shared" si="44"/>
        <v>0</v>
      </c>
      <c r="I914" s="139" t="s">
        <v>23</v>
      </c>
    </row>
    <row r="915" spans="1:10" ht="15" x14ac:dyDescent="0.25">
      <c r="A915" s="158">
        <v>41681</v>
      </c>
      <c r="B915" s="159">
        <v>302</v>
      </c>
      <c r="C915" s="159" t="s">
        <v>784</v>
      </c>
      <c r="D915" s="135" t="s">
        <v>226</v>
      </c>
      <c r="E915" s="136">
        <v>12625.2</v>
      </c>
      <c r="F915" s="137">
        <v>41681</v>
      </c>
      <c r="G915" s="138">
        <v>12625.2</v>
      </c>
      <c r="H915" s="167">
        <f t="shared" si="44"/>
        <v>0</v>
      </c>
      <c r="I915" s="139" t="s">
        <v>30</v>
      </c>
    </row>
    <row r="916" spans="1:10" ht="15" x14ac:dyDescent="0.25">
      <c r="A916" s="158">
        <v>41682</v>
      </c>
      <c r="B916" s="159">
        <v>342</v>
      </c>
      <c r="C916" s="159" t="s">
        <v>784</v>
      </c>
      <c r="D916" s="135" t="s">
        <v>226</v>
      </c>
      <c r="E916" s="136">
        <v>5427</v>
      </c>
      <c r="F916" s="137">
        <v>41682</v>
      </c>
      <c r="G916" s="138">
        <v>5427</v>
      </c>
      <c r="H916" s="167">
        <f t="shared" si="44"/>
        <v>0</v>
      </c>
      <c r="I916" s="139" t="s">
        <v>23</v>
      </c>
      <c r="J916" s="141"/>
    </row>
    <row r="917" spans="1:10" ht="15" x14ac:dyDescent="0.25">
      <c r="A917" s="158">
        <v>41683</v>
      </c>
      <c r="B917" s="159">
        <v>412</v>
      </c>
      <c r="C917" s="159" t="s">
        <v>784</v>
      </c>
      <c r="D917" s="135" t="s">
        <v>226</v>
      </c>
      <c r="E917" s="136">
        <v>9884</v>
      </c>
      <c r="F917" s="137">
        <v>41683</v>
      </c>
      <c r="G917" s="138">
        <v>9884</v>
      </c>
      <c r="H917" s="167">
        <f t="shared" si="44"/>
        <v>0</v>
      </c>
      <c r="I917" s="139" t="s">
        <v>23</v>
      </c>
    </row>
    <row r="918" spans="1:10" ht="15" x14ac:dyDescent="0.25">
      <c r="A918" s="158">
        <v>41684</v>
      </c>
      <c r="B918" s="159">
        <v>507</v>
      </c>
      <c r="C918" s="159" t="s">
        <v>784</v>
      </c>
      <c r="D918" s="135" t="s">
        <v>226</v>
      </c>
      <c r="E918" s="160">
        <v>22848</v>
      </c>
      <c r="F918" s="137">
        <v>41684</v>
      </c>
      <c r="G918" s="138">
        <v>22848</v>
      </c>
      <c r="H918" s="167">
        <f t="shared" si="44"/>
        <v>0</v>
      </c>
      <c r="I918" s="139" t="s">
        <v>14</v>
      </c>
    </row>
    <row r="919" spans="1:10" ht="15" x14ac:dyDescent="0.25">
      <c r="A919" s="158">
        <v>41685</v>
      </c>
      <c r="B919" s="159">
        <v>580</v>
      </c>
      <c r="C919" s="159" t="s">
        <v>784</v>
      </c>
      <c r="D919" s="135" t="s">
        <v>226</v>
      </c>
      <c r="E919" s="160">
        <v>7957.6</v>
      </c>
      <c r="F919" s="137">
        <v>41685</v>
      </c>
      <c r="G919" s="138">
        <v>7957.6</v>
      </c>
      <c r="H919" s="167">
        <f t="shared" si="44"/>
        <v>0</v>
      </c>
      <c r="I919" s="139" t="s">
        <v>23</v>
      </c>
      <c r="J919" s="141"/>
    </row>
    <row r="920" spans="1:10" ht="15" x14ac:dyDescent="0.25">
      <c r="A920" s="158">
        <v>41685</v>
      </c>
      <c r="B920" s="159">
        <v>605</v>
      </c>
      <c r="C920" s="159" t="s">
        <v>784</v>
      </c>
      <c r="D920" s="135" t="s">
        <v>226</v>
      </c>
      <c r="E920" s="160">
        <v>22232</v>
      </c>
      <c r="F920" s="137">
        <v>41685</v>
      </c>
      <c r="G920" s="138">
        <v>22232</v>
      </c>
      <c r="H920" s="167">
        <f t="shared" si="44"/>
        <v>0</v>
      </c>
      <c r="I920" s="139"/>
    </row>
    <row r="921" spans="1:10" ht="15" x14ac:dyDescent="0.25">
      <c r="A921" s="158">
        <v>41687</v>
      </c>
      <c r="B921" s="159">
        <v>769</v>
      </c>
      <c r="C921" s="159" t="s">
        <v>784</v>
      </c>
      <c r="D921" s="135" t="s">
        <v>226</v>
      </c>
      <c r="E921" s="160">
        <v>3275</v>
      </c>
      <c r="F921" s="137">
        <v>41689</v>
      </c>
      <c r="G921" s="138">
        <v>3275</v>
      </c>
      <c r="H921" s="167">
        <f t="shared" si="44"/>
        <v>0</v>
      </c>
      <c r="I921" s="139" t="s">
        <v>146</v>
      </c>
    </row>
    <row r="922" spans="1:10" ht="15" x14ac:dyDescent="0.25">
      <c r="A922" s="158">
        <v>41694</v>
      </c>
      <c r="B922" s="159">
        <v>294</v>
      </c>
      <c r="C922" s="159" t="s">
        <v>942</v>
      </c>
      <c r="D922" s="135" t="s">
        <v>226</v>
      </c>
      <c r="E922" s="160">
        <v>2187</v>
      </c>
      <c r="F922" s="137">
        <v>41696</v>
      </c>
      <c r="G922" s="138">
        <v>2187</v>
      </c>
      <c r="H922" s="167">
        <f t="shared" si="44"/>
        <v>0</v>
      </c>
      <c r="I922" s="139" t="s">
        <v>146</v>
      </c>
      <c r="J922" s="141"/>
    </row>
    <row r="923" spans="1:10" x14ac:dyDescent="0.25">
      <c r="A923" s="158"/>
      <c r="B923" s="159"/>
      <c r="C923" s="159"/>
      <c r="D923" s="135"/>
      <c r="E923" s="160"/>
      <c r="F923" s="379" t="s">
        <v>645</v>
      </c>
      <c r="G923" s="380">
        <f>SUM(G905:G922)</f>
        <v>143027.40000000002</v>
      </c>
      <c r="H923" s="167"/>
      <c r="I923" s="139"/>
      <c r="J923" s="141"/>
    </row>
    <row r="924" spans="1:10" ht="15" x14ac:dyDescent="0.25">
      <c r="A924" s="158"/>
      <c r="B924" s="159"/>
      <c r="C924" s="159"/>
      <c r="D924" s="135"/>
      <c r="E924" s="160"/>
      <c r="F924" s="137"/>
      <c r="G924" s="138"/>
      <c r="H924" s="167"/>
      <c r="I924" s="139"/>
      <c r="J924" s="141"/>
    </row>
    <row r="925" spans="1:10" x14ac:dyDescent="0.25">
      <c r="A925" s="133">
        <v>41671</v>
      </c>
      <c r="B925" s="134">
        <v>472</v>
      </c>
      <c r="C925" s="134" t="s">
        <v>563</v>
      </c>
      <c r="D925" s="135" t="s">
        <v>8</v>
      </c>
      <c r="E925" s="136">
        <v>90478</v>
      </c>
      <c r="F925" s="144">
        <v>41710</v>
      </c>
      <c r="G925" s="145">
        <v>90478</v>
      </c>
      <c r="H925" s="132">
        <f t="shared" ref="H925:H955" si="45">E925-G925</f>
        <v>0</v>
      </c>
      <c r="I925" s="139"/>
    </row>
    <row r="926" spans="1:10" ht="15" x14ac:dyDescent="0.25">
      <c r="A926" s="158">
        <v>41673</v>
      </c>
      <c r="B926" s="159">
        <v>666</v>
      </c>
      <c r="C926" s="159" t="s">
        <v>563</v>
      </c>
      <c r="D926" s="135" t="s">
        <v>8</v>
      </c>
      <c r="E926" s="136">
        <v>4324</v>
      </c>
      <c r="F926" s="144">
        <v>41710</v>
      </c>
      <c r="G926" s="145">
        <v>4324</v>
      </c>
      <c r="H926" s="132">
        <f t="shared" si="45"/>
        <v>0</v>
      </c>
      <c r="I926" s="139"/>
      <c r="J926" s="141"/>
    </row>
    <row r="927" spans="1:10" ht="15" x14ac:dyDescent="0.25">
      <c r="A927" s="158">
        <v>41673</v>
      </c>
      <c r="B927" s="159">
        <v>683</v>
      </c>
      <c r="C927" s="159" t="s">
        <v>563</v>
      </c>
      <c r="D927" s="135" t="s">
        <v>8</v>
      </c>
      <c r="E927" s="136">
        <v>3889</v>
      </c>
      <c r="F927" s="144">
        <v>41710</v>
      </c>
      <c r="G927" s="145">
        <v>3889</v>
      </c>
      <c r="H927" s="132">
        <f t="shared" si="45"/>
        <v>0</v>
      </c>
      <c r="I927" s="139" t="s">
        <v>709</v>
      </c>
    </row>
    <row r="928" spans="1:10" ht="15" x14ac:dyDescent="0.25">
      <c r="A928" s="158">
        <v>41675</v>
      </c>
      <c r="B928" s="159">
        <v>807</v>
      </c>
      <c r="C928" s="159" t="s">
        <v>563</v>
      </c>
      <c r="D928" s="164" t="s">
        <v>8</v>
      </c>
      <c r="E928" s="165">
        <v>283118</v>
      </c>
      <c r="F928" s="172" t="s">
        <v>742</v>
      </c>
      <c r="G928" s="173">
        <v>283118</v>
      </c>
      <c r="H928" s="167">
        <f t="shared" si="45"/>
        <v>0</v>
      </c>
      <c r="I928" s="168"/>
      <c r="J928" s="169"/>
    </row>
    <row r="929" spans="1:10" ht="15" x14ac:dyDescent="0.25">
      <c r="A929" s="158">
        <v>41675</v>
      </c>
      <c r="B929" s="159">
        <v>841</v>
      </c>
      <c r="C929" s="159" t="s">
        <v>563</v>
      </c>
      <c r="D929" s="164" t="s">
        <v>8</v>
      </c>
      <c r="E929" s="165">
        <v>1008</v>
      </c>
      <c r="F929" s="170">
        <v>41675</v>
      </c>
      <c r="G929" s="165">
        <v>1008</v>
      </c>
      <c r="H929" s="167">
        <f t="shared" si="45"/>
        <v>0</v>
      </c>
      <c r="I929" s="168"/>
      <c r="J929" s="169"/>
    </row>
    <row r="930" spans="1:10" ht="15" x14ac:dyDescent="0.25">
      <c r="A930" s="158">
        <v>41677</v>
      </c>
      <c r="B930" s="159">
        <v>20</v>
      </c>
      <c r="C930" s="159" t="s">
        <v>784</v>
      </c>
      <c r="D930" s="135" t="s">
        <v>8</v>
      </c>
      <c r="E930" s="136">
        <v>1101.5</v>
      </c>
      <c r="F930" s="137">
        <v>41677</v>
      </c>
      <c r="G930" s="138">
        <v>1101.5</v>
      </c>
      <c r="H930" s="167">
        <f t="shared" si="45"/>
        <v>0</v>
      </c>
      <c r="I930" s="139" t="s">
        <v>30</v>
      </c>
      <c r="J930" s="141"/>
    </row>
    <row r="931" spans="1:10" x14ac:dyDescent="0.25">
      <c r="A931" s="158">
        <v>41678</v>
      </c>
      <c r="B931" s="159">
        <v>35</v>
      </c>
      <c r="C931" s="159" t="s">
        <v>784</v>
      </c>
      <c r="D931" s="135" t="s">
        <v>8</v>
      </c>
      <c r="E931" s="136">
        <v>104025.5</v>
      </c>
      <c r="F931" s="144">
        <v>41710</v>
      </c>
      <c r="G931" s="145">
        <v>104025.5</v>
      </c>
      <c r="H931" s="167">
        <f t="shared" si="45"/>
        <v>0</v>
      </c>
      <c r="I931" s="139" t="s">
        <v>30</v>
      </c>
    </row>
    <row r="932" spans="1:10" ht="15" x14ac:dyDescent="0.25">
      <c r="A932" s="158">
        <v>41679</v>
      </c>
      <c r="B932" s="159">
        <v>130</v>
      </c>
      <c r="C932" s="159" t="s">
        <v>784</v>
      </c>
      <c r="D932" s="135" t="s">
        <v>8</v>
      </c>
      <c r="E932" s="136">
        <v>1094.5</v>
      </c>
      <c r="F932" s="137">
        <v>41679</v>
      </c>
      <c r="G932" s="138">
        <v>1094.5</v>
      </c>
      <c r="H932" s="167">
        <f t="shared" si="45"/>
        <v>0</v>
      </c>
      <c r="I932" s="139" t="s">
        <v>30</v>
      </c>
      <c r="J932" s="141"/>
    </row>
    <row r="933" spans="1:10" ht="15" x14ac:dyDescent="0.25">
      <c r="A933" s="158">
        <v>41680</v>
      </c>
      <c r="B933" s="159">
        <v>202</v>
      </c>
      <c r="C933" s="159" t="s">
        <v>784</v>
      </c>
      <c r="D933" s="135" t="s">
        <v>8</v>
      </c>
      <c r="E933" s="136">
        <v>207666</v>
      </c>
      <c r="F933" s="144">
        <v>41710</v>
      </c>
      <c r="G933" s="145">
        <v>207666</v>
      </c>
      <c r="H933" s="167">
        <f t="shared" si="45"/>
        <v>0</v>
      </c>
      <c r="I933" s="139" t="s">
        <v>146</v>
      </c>
    </row>
    <row r="934" spans="1:10" ht="15" x14ac:dyDescent="0.25">
      <c r="A934" s="158">
        <v>41680</v>
      </c>
      <c r="B934" s="159">
        <v>203</v>
      </c>
      <c r="C934" s="159" t="s">
        <v>784</v>
      </c>
      <c r="D934" s="135" t="s">
        <v>8</v>
      </c>
      <c r="E934" s="136">
        <v>1933.2</v>
      </c>
      <c r="F934" s="137">
        <v>41680</v>
      </c>
      <c r="G934" s="138">
        <v>1933.2</v>
      </c>
      <c r="H934" s="167">
        <f t="shared" si="45"/>
        <v>0</v>
      </c>
      <c r="I934" s="139" t="s">
        <v>146</v>
      </c>
    </row>
    <row r="935" spans="1:10" ht="15" x14ac:dyDescent="0.25">
      <c r="A935" s="158">
        <v>41682</v>
      </c>
      <c r="B935" s="159">
        <v>344</v>
      </c>
      <c r="C935" s="159" t="s">
        <v>784</v>
      </c>
      <c r="D935" s="135" t="s">
        <v>8</v>
      </c>
      <c r="E935" s="136">
        <v>2048</v>
      </c>
      <c r="F935" s="137">
        <v>41682</v>
      </c>
      <c r="G935" s="138">
        <v>2048</v>
      </c>
      <c r="H935" s="167">
        <f t="shared" si="45"/>
        <v>0</v>
      </c>
      <c r="I935" s="139" t="s">
        <v>14</v>
      </c>
      <c r="J935" s="141"/>
    </row>
    <row r="936" spans="1:10" ht="15" x14ac:dyDescent="0.25">
      <c r="A936" s="158">
        <v>41684</v>
      </c>
      <c r="B936" s="159">
        <v>462</v>
      </c>
      <c r="C936" s="159" t="s">
        <v>784</v>
      </c>
      <c r="D936" s="135" t="s">
        <v>8</v>
      </c>
      <c r="E936" s="160">
        <v>1915.5</v>
      </c>
      <c r="F936" s="137">
        <v>41684</v>
      </c>
      <c r="G936" s="138">
        <v>1915.5</v>
      </c>
      <c r="H936" s="167">
        <f t="shared" si="45"/>
        <v>0</v>
      </c>
      <c r="I936" s="139" t="s">
        <v>30</v>
      </c>
      <c r="J936" s="141"/>
    </row>
    <row r="937" spans="1:10" ht="15" x14ac:dyDescent="0.25">
      <c r="A937" s="158">
        <v>41684</v>
      </c>
      <c r="B937" s="159">
        <v>464</v>
      </c>
      <c r="C937" s="159" t="s">
        <v>784</v>
      </c>
      <c r="D937" s="135" t="s">
        <v>8</v>
      </c>
      <c r="E937" s="160">
        <v>207302.5</v>
      </c>
      <c r="F937" s="144">
        <v>41710</v>
      </c>
      <c r="G937" s="145">
        <v>207302.5</v>
      </c>
      <c r="H937" s="167">
        <f t="shared" si="45"/>
        <v>0</v>
      </c>
      <c r="I937" s="139" t="s">
        <v>30</v>
      </c>
      <c r="J937" s="141"/>
    </row>
    <row r="938" spans="1:10" ht="15" x14ac:dyDescent="0.25">
      <c r="A938" s="158">
        <v>41684</v>
      </c>
      <c r="B938" s="159">
        <v>471</v>
      </c>
      <c r="C938" s="159" t="s">
        <v>784</v>
      </c>
      <c r="D938" s="135" t="s">
        <v>8</v>
      </c>
      <c r="E938" s="160">
        <v>2168</v>
      </c>
      <c r="F938" s="137">
        <v>41684</v>
      </c>
      <c r="G938" s="138">
        <v>2168</v>
      </c>
      <c r="H938" s="167">
        <f t="shared" si="45"/>
        <v>0</v>
      </c>
      <c r="I938" s="139"/>
    </row>
    <row r="939" spans="1:10" ht="15" x14ac:dyDescent="0.25">
      <c r="A939" s="158">
        <v>41685</v>
      </c>
      <c r="B939" s="159">
        <v>610</v>
      </c>
      <c r="C939" s="159" t="s">
        <v>784</v>
      </c>
      <c r="D939" s="135" t="s">
        <v>8</v>
      </c>
      <c r="E939" s="160">
        <v>14241</v>
      </c>
      <c r="F939" s="137">
        <v>41685</v>
      </c>
      <c r="G939" s="138">
        <v>14241</v>
      </c>
      <c r="H939" s="167">
        <f t="shared" si="45"/>
        <v>0</v>
      </c>
      <c r="I939" s="139" t="s">
        <v>146</v>
      </c>
    </row>
    <row r="940" spans="1:10" ht="15" x14ac:dyDescent="0.25">
      <c r="A940" s="158">
        <v>41685</v>
      </c>
      <c r="B940" s="159">
        <v>624</v>
      </c>
      <c r="C940" s="159" t="s">
        <v>784</v>
      </c>
      <c r="D940" s="135" t="s">
        <v>8</v>
      </c>
      <c r="E940" s="160">
        <v>1562</v>
      </c>
      <c r="F940" s="137">
        <v>41687</v>
      </c>
      <c r="G940" s="138">
        <v>1562</v>
      </c>
      <c r="H940" s="167">
        <f t="shared" si="45"/>
        <v>0</v>
      </c>
      <c r="I940" s="139" t="s">
        <v>14</v>
      </c>
      <c r="J940" s="141"/>
    </row>
    <row r="941" spans="1:10" ht="15" x14ac:dyDescent="0.25">
      <c r="A941" s="158">
        <v>41686</v>
      </c>
      <c r="B941" s="159">
        <v>659</v>
      </c>
      <c r="C941" s="159" t="s">
        <v>784</v>
      </c>
      <c r="D941" s="135" t="s">
        <v>8</v>
      </c>
      <c r="E941" s="160">
        <v>2300</v>
      </c>
      <c r="F941" s="144">
        <v>41710</v>
      </c>
      <c r="G941" s="145">
        <v>2300</v>
      </c>
      <c r="H941" s="167">
        <f t="shared" si="45"/>
        <v>0</v>
      </c>
      <c r="I941" s="139" t="s">
        <v>20</v>
      </c>
    </row>
    <row r="942" spans="1:10" ht="15" x14ac:dyDescent="0.25">
      <c r="A942" s="158">
        <v>41687</v>
      </c>
      <c r="B942" s="159">
        <v>716</v>
      </c>
      <c r="C942" s="159" t="s">
        <v>784</v>
      </c>
      <c r="D942" s="135" t="s">
        <v>8</v>
      </c>
      <c r="E942" s="160">
        <v>2213.4</v>
      </c>
      <c r="F942" s="144">
        <v>41710</v>
      </c>
      <c r="G942" s="145">
        <v>2213.4</v>
      </c>
      <c r="H942" s="167">
        <f t="shared" si="45"/>
        <v>0</v>
      </c>
      <c r="I942" s="139"/>
      <c r="J942" s="141"/>
    </row>
    <row r="943" spans="1:10" ht="15" x14ac:dyDescent="0.25">
      <c r="A943" s="158">
        <v>41688</v>
      </c>
      <c r="B943" s="159">
        <v>817</v>
      </c>
      <c r="C943" s="159" t="s">
        <v>784</v>
      </c>
      <c r="D943" s="135" t="s">
        <v>8</v>
      </c>
      <c r="E943" s="160">
        <v>4396.5</v>
      </c>
      <c r="F943" s="144">
        <v>41710</v>
      </c>
      <c r="G943" s="145">
        <v>4396.5</v>
      </c>
      <c r="H943" s="167">
        <f t="shared" si="45"/>
        <v>0</v>
      </c>
      <c r="I943" s="139" t="s">
        <v>8</v>
      </c>
      <c r="J943" s="141"/>
    </row>
    <row r="944" spans="1:10" ht="15" x14ac:dyDescent="0.25">
      <c r="A944" s="158">
        <v>41690</v>
      </c>
      <c r="B944" s="159">
        <v>980</v>
      </c>
      <c r="C944" s="159" t="s">
        <v>784</v>
      </c>
      <c r="D944" s="135" t="s">
        <v>8</v>
      </c>
      <c r="E944" s="160">
        <v>12807.72</v>
      </c>
      <c r="F944" s="144">
        <v>41710</v>
      </c>
      <c r="G944" s="145">
        <v>12807.72</v>
      </c>
      <c r="H944" s="167">
        <f t="shared" si="45"/>
        <v>0</v>
      </c>
      <c r="I944" s="139"/>
    </row>
    <row r="945" spans="1:10" x14ac:dyDescent="0.25">
      <c r="A945" s="158">
        <v>41691</v>
      </c>
      <c r="B945" s="159">
        <v>65</v>
      </c>
      <c r="C945" s="159" t="s">
        <v>942</v>
      </c>
      <c r="D945" s="135" t="s">
        <v>8</v>
      </c>
      <c r="E945" s="160">
        <v>196182</v>
      </c>
      <c r="F945" s="144">
        <v>41710</v>
      </c>
      <c r="G945" s="145">
        <v>196182</v>
      </c>
      <c r="H945" s="167">
        <f t="shared" si="45"/>
        <v>0</v>
      </c>
      <c r="I945" s="139" t="s">
        <v>30</v>
      </c>
    </row>
    <row r="946" spans="1:10" ht="15" x14ac:dyDescent="0.25">
      <c r="A946" s="158">
        <v>41691</v>
      </c>
      <c r="B946" s="159">
        <v>91</v>
      </c>
      <c r="C946" s="159" t="s">
        <v>942</v>
      </c>
      <c r="D946" s="135" t="s">
        <v>8</v>
      </c>
      <c r="E946" s="160">
        <v>912.5</v>
      </c>
      <c r="F946" s="137">
        <v>41691</v>
      </c>
      <c r="G946" s="138">
        <v>912.5</v>
      </c>
      <c r="H946" s="167">
        <f t="shared" si="45"/>
        <v>0</v>
      </c>
      <c r="I946" s="139" t="s">
        <v>20</v>
      </c>
      <c r="J946" s="141"/>
    </row>
    <row r="947" spans="1:10" x14ac:dyDescent="0.25">
      <c r="A947" s="158">
        <v>41692</v>
      </c>
      <c r="B947" s="159">
        <v>137</v>
      </c>
      <c r="C947" s="159" t="s">
        <v>942</v>
      </c>
      <c r="D947" s="135" t="s">
        <v>8</v>
      </c>
      <c r="E947" s="160">
        <v>2365</v>
      </c>
      <c r="F947" s="137">
        <v>41692</v>
      </c>
      <c r="G947" s="138">
        <v>2365</v>
      </c>
      <c r="H947" s="167">
        <f t="shared" si="45"/>
        <v>0</v>
      </c>
      <c r="I947" s="139"/>
    </row>
    <row r="948" spans="1:10" ht="15" x14ac:dyDescent="0.25">
      <c r="A948" s="158">
        <v>41693</v>
      </c>
      <c r="B948" s="159">
        <v>191</v>
      </c>
      <c r="C948" s="159" t="s">
        <v>942</v>
      </c>
      <c r="D948" s="135" t="s">
        <v>8</v>
      </c>
      <c r="E948" s="160">
        <v>856.8</v>
      </c>
      <c r="F948" s="137">
        <v>41693</v>
      </c>
      <c r="G948" s="138">
        <v>856.8</v>
      </c>
      <c r="H948" s="167">
        <f t="shared" si="45"/>
        <v>0</v>
      </c>
      <c r="I948" s="139" t="s">
        <v>30</v>
      </c>
      <c r="J948" s="141"/>
    </row>
    <row r="949" spans="1:10" ht="15" x14ac:dyDescent="0.25">
      <c r="A949" s="158">
        <v>41693</v>
      </c>
      <c r="B949" s="159">
        <v>192</v>
      </c>
      <c r="C949" s="159" t="s">
        <v>942</v>
      </c>
      <c r="D949" s="135" t="s">
        <v>8</v>
      </c>
      <c r="E949" s="160">
        <v>93315.6</v>
      </c>
      <c r="F949" s="144">
        <v>41710</v>
      </c>
      <c r="G949" s="145">
        <v>93315.6</v>
      </c>
      <c r="H949" s="167">
        <f t="shared" si="45"/>
        <v>0</v>
      </c>
      <c r="I949" s="139" t="s">
        <v>30</v>
      </c>
      <c r="J949" s="141"/>
    </row>
    <row r="950" spans="1:10" x14ac:dyDescent="0.25">
      <c r="A950" s="158">
        <v>41694</v>
      </c>
      <c r="B950" s="159">
        <v>246</v>
      </c>
      <c r="C950" s="159" t="s">
        <v>942</v>
      </c>
      <c r="D950" s="135" t="s">
        <v>8</v>
      </c>
      <c r="E950" s="160">
        <v>2056</v>
      </c>
      <c r="F950" s="144">
        <v>41710</v>
      </c>
      <c r="G950" s="145">
        <v>2056</v>
      </c>
      <c r="H950" s="167">
        <f t="shared" si="45"/>
        <v>0</v>
      </c>
      <c r="I950" s="139"/>
    </row>
    <row r="951" spans="1:10" x14ac:dyDescent="0.25">
      <c r="A951" s="158">
        <v>41695</v>
      </c>
      <c r="B951" s="159">
        <v>344</v>
      </c>
      <c r="C951" s="159" t="s">
        <v>942</v>
      </c>
      <c r="D951" s="135" t="s">
        <v>8</v>
      </c>
      <c r="E951" s="184">
        <v>53857.86</v>
      </c>
      <c r="F951" s="147" t="s">
        <v>993</v>
      </c>
      <c r="G951" s="145">
        <v>53857.86</v>
      </c>
      <c r="H951" s="167">
        <f t="shared" si="45"/>
        <v>0</v>
      </c>
      <c r="I951" s="139" t="s">
        <v>23</v>
      </c>
      <c r="J951" s="140" t="s">
        <v>994</v>
      </c>
    </row>
    <row r="952" spans="1:10" ht="15" x14ac:dyDescent="0.25">
      <c r="A952" s="158">
        <v>41696</v>
      </c>
      <c r="B952" s="159">
        <v>363</v>
      </c>
      <c r="C952" s="159" t="s">
        <v>942</v>
      </c>
      <c r="D952" s="135" t="s">
        <v>8</v>
      </c>
      <c r="E952" s="160">
        <v>203305.41</v>
      </c>
      <c r="F952" s="144">
        <v>41710</v>
      </c>
      <c r="G952" s="145">
        <v>203305.41</v>
      </c>
      <c r="H952" s="167">
        <f t="shared" si="45"/>
        <v>0</v>
      </c>
      <c r="I952" s="139"/>
      <c r="J952" s="141"/>
    </row>
    <row r="953" spans="1:10" ht="15" x14ac:dyDescent="0.25">
      <c r="A953" s="158">
        <v>41696</v>
      </c>
      <c r="B953" s="159">
        <v>364</v>
      </c>
      <c r="C953" s="159" t="s">
        <v>942</v>
      </c>
      <c r="D953" s="135" t="s">
        <v>8</v>
      </c>
      <c r="E953" s="160">
        <v>3651</v>
      </c>
      <c r="F953" s="144">
        <v>41710</v>
      </c>
      <c r="G953" s="145">
        <v>3651</v>
      </c>
      <c r="H953" s="167">
        <f t="shared" si="45"/>
        <v>0</v>
      </c>
      <c r="I953" s="139"/>
      <c r="J953" s="141"/>
    </row>
    <row r="954" spans="1:10" ht="15" x14ac:dyDescent="0.25">
      <c r="A954" s="158">
        <v>41698</v>
      </c>
      <c r="B954" s="159">
        <v>569</v>
      </c>
      <c r="C954" s="159" t="s">
        <v>942</v>
      </c>
      <c r="D954" s="135" t="s">
        <v>8</v>
      </c>
      <c r="E954" s="160">
        <v>54969</v>
      </c>
      <c r="F954" s="144">
        <v>41710</v>
      </c>
      <c r="G954" s="145">
        <v>54969</v>
      </c>
      <c r="H954" s="167">
        <f t="shared" si="45"/>
        <v>0</v>
      </c>
      <c r="I954" s="139" t="s">
        <v>23</v>
      </c>
      <c r="J954" s="141"/>
    </row>
    <row r="955" spans="1:10" ht="15" x14ac:dyDescent="0.25">
      <c r="A955" s="158">
        <v>41698</v>
      </c>
      <c r="B955" s="159">
        <v>587</v>
      </c>
      <c r="C955" s="159" t="s">
        <v>942</v>
      </c>
      <c r="D955" s="135" t="s">
        <v>8</v>
      </c>
      <c r="E955" s="160">
        <v>6819.5</v>
      </c>
      <c r="F955" s="144">
        <v>41710</v>
      </c>
      <c r="G955" s="145">
        <v>6819.5</v>
      </c>
      <c r="H955" s="167">
        <f t="shared" si="45"/>
        <v>0</v>
      </c>
      <c r="I955" s="139" t="s">
        <v>23</v>
      </c>
      <c r="J955" s="141"/>
    </row>
    <row r="956" spans="1:10" x14ac:dyDescent="0.25">
      <c r="A956" s="158"/>
      <c r="B956" s="159"/>
      <c r="C956" s="159"/>
      <c r="D956" s="135"/>
      <c r="E956" s="160"/>
      <c r="F956" s="379" t="s">
        <v>645</v>
      </c>
      <c r="G956" s="381">
        <f>SUM(G925:G955)</f>
        <v>1567882.99</v>
      </c>
      <c r="H956" s="167"/>
      <c r="I956" s="139"/>
      <c r="J956" s="141"/>
    </row>
    <row r="957" spans="1:10" ht="15" x14ac:dyDescent="0.25">
      <c r="A957" s="158"/>
      <c r="B957" s="159"/>
      <c r="C957" s="159"/>
      <c r="D957" s="135"/>
      <c r="E957" s="160"/>
      <c r="F957" s="144"/>
      <c r="G957" s="145"/>
      <c r="H957" s="167"/>
      <c r="I957" s="139"/>
      <c r="J957" s="141"/>
    </row>
    <row r="958" spans="1:10" ht="15" x14ac:dyDescent="0.25">
      <c r="A958" s="158">
        <v>41694</v>
      </c>
      <c r="B958" s="159">
        <v>292</v>
      </c>
      <c r="C958" s="159" t="s">
        <v>942</v>
      </c>
      <c r="D958" s="135" t="s">
        <v>987</v>
      </c>
      <c r="E958" s="160">
        <v>28799</v>
      </c>
      <c r="F958" s="137">
        <v>41694</v>
      </c>
      <c r="G958" s="138">
        <v>28799</v>
      </c>
      <c r="H958" s="167">
        <f>E958-G958</f>
        <v>0</v>
      </c>
      <c r="I958" s="139"/>
      <c r="J958" s="141"/>
    </row>
    <row r="959" spans="1:10" ht="15" x14ac:dyDescent="0.25">
      <c r="A959" s="158">
        <v>41691</v>
      </c>
      <c r="B959" s="159">
        <v>96</v>
      </c>
      <c r="C959" s="159" t="s">
        <v>942</v>
      </c>
      <c r="D959" s="135" t="s">
        <v>958</v>
      </c>
      <c r="E959" s="160">
        <v>472</v>
      </c>
      <c r="F959" s="137">
        <v>41691</v>
      </c>
      <c r="G959" s="138">
        <v>472</v>
      </c>
      <c r="H959" s="167">
        <f>E959-G959</f>
        <v>0</v>
      </c>
      <c r="I959" s="139" t="s">
        <v>196</v>
      </c>
      <c r="J959" s="141"/>
    </row>
    <row r="960" spans="1:10" ht="15" x14ac:dyDescent="0.25">
      <c r="A960" s="158"/>
      <c r="B960" s="159"/>
      <c r="C960" s="159"/>
      <c r="D960" s="135"/>
      <c r="E960" s="160"/>
      <c r="F960" s="137"/>
      <c r="G960" s="138"/>
      <c r="H960" s="167"/>
      <c r="I960" s="139"/>
      <c r="J960" s="141"/>
    </row>
    <row r="961" spans="1:10" ht="15" x14ac:dyDescent="0.25">
      <c r="A961" s="158">
        <v>41677</v>
      </c>
      <c r="B961" s="159">
        <v>922</v>
      </c>
      <c r="C961" s="159" t="s">
        <v>563</v>
      </c>
      <c r="D961" s="135" t="s">
        <v>90</v>
      </c>
      <c r="E961" s="136">
        <v>25581.64</v>
      </c>
      <c r="F961" s="137">
        <v>41677</v>
      </c>
      <c r="G961" s="138">
        <v>25581.64</v>
      </c>
      <c r="H961" s="167">
        <f t="shared" ref="H961:H990" si="46">E961-G961</f>
        <v>0</v>
      </c>
      <c r="I961" s="139" t="s">
        <v>20</v>
      </c>
      <c r="J961" s="141"/>
    </row>
    <row r="962" spans="1:10" x14ac:dyDescent="0.25">
      <c r="A962" s="158">
        <v>41689</v>
      </c>
      <c r="B962" s="159">
        <v>893</v>
      </c>
      <c r="C962" s="159" t="s">
        <v>784</v>
      </c>
      <c r="D962" s="135" t="s">
        <v>90</v>
      </c>
      <c r="E962" s="160">
        <v>32096</v>
      </c>
      <c r="F962" s="137">
        <v>41689</v>
      </c>
      <c r="G962" s="138">
        <v>32096</v>
      </c>
      <c r="H962" s="167">
        <f t="shared" si="46"/>
        <v>0</v>
      </c>
      <c r="I962" s="139" t="s">
        <v>20</v>
      </c>
    </row>
    <row r="963" spans="1:10" x14ac:dyDescent="0.25">
      <c r="A963" s="158">
        <v>41691</v>
      </c>
      <c r="B963" s="159">
        <v>62</v>
      </c>
      <c r="C963" s="159" t="s">
        <v>942</v>
      </c>
      <c r="D963" s="135" t="s">
        <v>90</v>
      </c>
      <c r="E963" s="160">
        <v>18375.5</v>
      </c>
      <c r="F963" s="137">
        <v>41691</v>
      </c>
      <c r="G963" s="138">
        <v>18375.5</v>
      </c>
      <c r="H963" s="167">
        <f t="shared" si="46"/>
        <v>0</v>
      </c>
      <c r="I963" s="139" t="s">
        <v>4</v>
      </c>
    </row>
    <row r="964" spans="1:10" x14ac:dyDescent="0.25">
      <c r="A964" s="133">
        <v>41671</v>
      </c>
      <c r="B964" s="134">
        <v>500</v>
      </c>
      <c r="C964" s="134" t="s">
        <v>563</v>
      </c>
      <c r="D964" s="135" t="s">
        <v>119</v>
      </c>
      <c r="E964" s="136">
        <v>12413.5</v>
      </c>
      <c r="F964" s="137">
        <v>41673</v>
      </c>
      <c r="G964" s="138">
        <v>12413.5</v>
      </c>
      <c r="H964" s="132">
        <f t="shared" si="46"/>
        <v>0</v>
      </c>
      <c r="I964" s="139" t="s">
        <v>14</v>
      </c>
    </row>
    <row r="965" spans="1:10" x14ac:dyDescent="0.25">
      <c r="A965" s="133">
        <v>41671</v>
      </c>
      <c r="B965" s="134">
        <v>531</v>
      </c>
      <c r="C965" s="134" t="s">
        <v>563</v>
      </c>
      <c r="D965" s="135" t="s">
        <v>119</v>
      </c>
      <c r="E965" s="136">
        <v>1086</v>
      </c>
      <c r="F965" s="137">
        <v>41673</v>
      </c>
      <c r="G965" s="138">
        <v>1086</v>
      </c>
      <c r="H965" s="132">
        <f t="shared" si="46"/>
        <v>0</v>
      </c>
      <c r="I965" s="139" t="s">
        <v>14</v>
      </c>
    </row>
    <row r="966" spans="1:10" x14ac:dyDescent="0.25">
      <c r="A966" s="158">
        <v>41672</v>
      </c>
      <c r="B966" s="159">
        <v>590</v>
      </c>
      <c r="C966" s="159" t="s">
        <v>563</v>
      </c>
      <c r="D966" s="135" t="s">
        <v>119</v>
      </c>
      <c r="E966" s="136">
        <v>11926.5</v>
      </c>
      <c r="F966" s="137">
        <v>41673</v>
      </c>
      <c r="G966" s="138">
        <v>11926.5</v>
      </c>
      <c r="H966" s="132">
        <f t="shared" si="46"/>
        <v>0</v>
      </c>
      <c r="I966" s="139" t="s">
        <v>14</v>
      </c>
    </row>
    <row r="967" spans="1:10" x14ac:dyDescent="0.25">
      <c r="A967" s="158">
        <v>41672</v>
      </c>
      <c r="B967" s="159">
        <v>593</v>
      </c>
      <c r="C967" s="159" t="s">
        <v>563</v>
      </c>
      <c r="D967" s="135" t="s">
        <v>119</v>
      </c>
      <c r="E967" s="136">
        <v>480</v>
      </c>
      <c r="F967" s="137">
        <v>41673</v>
      </c>
      <c r="G967" s="138">
        <v>480</v>
      </c>
      <c r="H967" s="132">
        <f t="shared" si="46"/>
        <v>0</v>
      </c>
      <c r="I967" s="139" t="s">
        <v>14</v>
      </c>
    </row>
    <row r="968" spans="1:10" x14ac:dyDescent="0.25">
      <c r="A968" s="158">
        <v>41673</v>
      </c>
      <c r="B968" s="159">
        <v>663</v>
      </c>
      <c r="C968" s="159" t="s">
        <v>563</v>
      </c>
      <c r="D968" s="135" t="s">
        <v>119</v>
      </c>
      <c r="E968" s="136">
        <v>4447</v>
      </c>
      <c r="F968" s="137">
        <v>41676</v>
      </c>
      <c r="G968" s="138">
        <v>4447</v>
      </c>
      <c r="H968" s="132">
        <f t="shared" si="46"/>
        <v>0</v>
      </c>
      <c r="I968" s="139" t="s">
        <v>14</v>
      </c>
      <c r="J968" s="141"/>
    </row>
    <row r="969" spans="1:10" x14ac:dyDescent="0.25">
      <c r="A969" s="158">
        <v>41674</v>
      </c>
      <c r="B969" s="159">
        <v>767</v>
      </c>
      <c r="C969" s="159" t="s">
        <v>563</v>
      </c>
      <c r="D969" s="135" t="s">
        <v>119</v>
      </c>
      <c r="E969" s="136">
        <v>5909</v>
      </c>
      <c r="F969" s="137">
        <v>41676</v>
      </c>
      <c r="G969" s="138">
        <v>5909</v>
      </c>
      <c r="H969" s="132">
        <f t="shared" si="46"/>
        <v>0</v>
      </c>
      <c r="I969" s="139" t="s">
        <v>14</v>
      </c>
    </row>
    <row r="970" spans="1:10" x14ac:dyDescent="0.25">
      <c r="A970" s="158">
        <v>41675</v>
      </c>
      <c r="B970" s="159">
        <v>821</v>
      </c>
      <c r="C970" s="159" t="s">
        <v>563</v>
      </c>
      <c r="D970" s="164" t="s">
        <v>119</v>
      </c>
      <c r="E970" s="165">
        <v>4505</v>
      </c>
      <c r="F970" s="170">
        <v>41676</v>
      </c>
      <c r="G970" s="165">
        <v>4505</v>
      </c>
      <c r="H970" s="167">
        <f t="shared" si="46"/>
        <v>0</v>
      </c>
      <c r="I970" s="168" t="s">
        <v>14</v>
      </c>
      <c r="J970" s="169"/>
    </row>
    <row r="971" spans="1:10" x14ac:dyDescent="0.25">
      <c r="A971" s="158">
        <v>41676</v>
      </c>
      <c r="B971" s="159">
        <v>874</v>
      </c>
      <c r="C971" s="159" t="s">
        <v>563</v>
      </c>
      <c r="D971" s="135" t="s">
        <v>119</v>
      </c>
      <c r="E971" s="138">
        <v>6462</v>
      </c>
      <c r="F971" s="157">
        <v>41680</v>
      </c>
      <c r="G971" s="138">
        <v>6462</v>
      </c>
      <c r="H971" s="167">
        <f t="shared" si="46"/>
        <v>0</v>
      </c>
      <c r="I971" s="139" t="s">
        <v>14</v>
      </c>
      <c r="J971" s="141"/>
    </row>
    <row r="972" spans="1:10" x14ac:dyDescent="0.25">
      <c r="A972" s="158">
        <v>41678</v>
      </c>
      <c r="B972" s="159">
        <v>94</v>
      </c>
      <c r="C972" s="159" t="s">
        <v>784</v>
      </c>
      <c r="D972" s="135" t="s">
        <v>119</v>
      </c>
      <c r="E972" s="136">
        <v>8066.5</v>
      </c>
      <c r="F972" s="137">
        <v>41680</v>
      </c>
      <c r="G972" s="138">
        <v>8066.5</v>
      </c>
      <c r="H972" s="167">
        <f t="shared" si="46"/>
        <v>0</v>
      </c>
      <c r="I972" s="139"/>
      <c r="J972" s="141"/>
    </row>
    <row r="973" spans="1:10" x14ac:dyDescent="0.25">
      <c r="A973" s="158">
        <v>41679</v>
      </c>
      <c r="B973" s="159">
        <v>133</v>
      </c>
      <c r="C973" s="159" t="s">
        <v>784</v>
      </c>
      <c r="D973" s="135" t="s">
        <v>119</v>
      </c>
      <c r="E973" s="136">
        <v>9049.5</v>
      </c>
      <c r="F973" s="137">
        <v>41680</v>
      </c>
      <c r="G973" s="138">
        <v>9049.5</v>
      </c>
      <c r="H973" s="167">
        <f t="shared" si="46"/>
        <v>0</v>
      </c>
      <c r="I973" s="139" t="s">
        <v>14</v>
      </c>
      <c r="J973" s="141"/>
    </row>
    <row r="974" spans="1:10" x14ac:dyDescent="0.25">
      <c r="A974" s="158">
        <v>41680</v>
      </c>
      <c r="B974" s="159">
        <v>193</v>
      </c>
      <c r="C974" s="159" t="s">
        <v>784</v>
      </c>
      <c r="D974" s="135" t="s">
        <v>119</v>
      </c>
      <c r="E974" s="136">
        <v>6334.5</v>
      </c>
      <c r="F974" s="137">
        <v>41683</v>
      </c>
      <c r="G974" s="138">
        <v>6334.5</v>
      </c>
      <c r="H974" s="167">
        <f t="shared" si="46"/>
        <v>0</v>
      </c>
      <c r="I974" s="139" t="s">
        <v>14</v>
      </c>
    </row>
    <row r="975" spans="1:10" x14ac:dyDescent="0.25">
      <c r="A975" s="158">
        <v>41681</v>
      </c>
      <c r="B975" s="159">
        <v>283</v>
      </c>
      <c r="C975" s="159" t="s">
        <v>784</v>
      </c>
      <c r="D975" s="135" t="s">
        <v>119</v>
      </c>
      <c r="E975" s="138">
        <v>3825.5</v>
      </c>
      <c r="F975" s="146" t="s">
        <v>830</v>
      </c>
      <c r="G975" s="138">
        <f>1700+2125.5</f>
        <v>3825.5</v>
      </c>
      <c r="H975" s="167">
        <f t="shared" si="46"/>
        <v>0</v>
      </c>
      <c r="I975" s="139" t="s">
        <v>14</v>
      </c>
      <c r="J975" s="141"/>
    </row>
    <row r="976" spans="1:10" x14ac:dyDescent="0.25">
      <c r="A976" s="158">
        <v>41682</v>
      </c>
      <c r="B976" s="159">
        <v>354</v>
      </c>
      <c r="C976" s="159" t="s">
        <v>784</v>
      </c>
      <c r="D976" s="135" t="s">
        <v>119</v>
      </c>
      <c r="E976" s="136">
        <v>5182</v>
      </c>
      <c r="F976" s="137">
        <v>41683</v>
      </c>
      <c r="G976" s="138">
        <v>5182</v>
      </c>
      <c r="H976" s="167">
        <f t="shared" si="46"/>
        <v>0</v>
      </c>
      <c r="I976" s="139" t="s">
        <v>14</v>
      </c>
      <c r="J976" s="141"/>
    </row>
    <row r="977" spans="1:10" x14ac:dyDescent="0.25">
      <c r="A977" s="158">
        <v>41683</v>
      </c>
      <c r="B977" s="159">
        <v>388</v>
      </c>
      <c r="C977" s="159" t="s">
        <v>784</v>
      </c>
      <c r="D977" s="135" t="s">
        <v>119</v>
      </c>
      <c r="E977" s="138">
        <v>11534.5</v>
      </c>
      <c r="F977" s="157">
        <v>41685</v>
      </c>
      <c r="G977" s="138">
        <v>11534.5</v>
      </c>
      <c r="H977" s="167">
        <f t="shared" si="46"/>
        <v>0</v>
      </c>
      <c r="I977" s="139" t="s">
        <v>14</v>
      </c>
      <c r="J977" s="140" t="s">
        <v>842</v>
      </c>
    </row>
    <row r="978" spans="1:10" x14ac:dyDescent="0.25">
      <c r="A978" s="158">
        <v>41684</v>
      </c>
      <c r="B978" s="159">
        <v>494</v>
      </c>
      <c r="C978" s="159" t="s">
        <v>784</v>
      </c>
      <c r="D978" s="135" t="s">
        <v>119</v>
      </c>
      <c r="E978" s="160">
        <v>7106</v>
      </c>
      <c r="F978" s="137">
        <v>41687</v>
      </c>
      <c r="G978" s="138">
        <v>7106</v>
      </c>
      <c r="H978" s="167">
        <f t="shared" si="46"/>
        <v>0</v>
      </c>
      <c r="I978" s="139" t="s">
        <v>14</v>
      </c>
      <c r="J978" s="141"/>
    </row>
    <row r="979" spans="1:10" x14ac:dyDescent="0.25">
      <c r="A979" s="158">
        <v>41685</v>
      </c>
      <c r="B979" s="159">
        <v>594</v>
      </c>
      <c r="C979" s="159" t="s">
        <v>784</v>
      </c>
      <c r="D979" s="135" t="s">
        <v>119</v>
      </c>
      <c r="E979" s="160">
        <v>6247</v>
      </c>
      <c r="F979" s="137">
        <v>41687</v>
      </c>
      <c r="G979" s="138">
        <v>6247</v>
      </c>
      <c r="H979" s="167">
        <f t="shared" si="46"/>
        <v>0</v>
      </c>
      <c r="I979" s="139" t="s">
        <v>14</v>
      </c>
    </row>
    <row r="980" spans="1:10" x14ac:dyDescent="0.25">
      <c r="A980" s="158">
        <v>41686</v>
      </c>
      <c r="B980" s="159">
        <v>648</v>
      </c>
      <c r="C980" s="159" t="s">
        <v>784</v>
      </c>
      <c r="D980" s="135" t="s">
        <v>119</v>
      </c>
      <c r="E980" s="160">
        <v>9090</v>
      </c>
      <c r="F980" s="137">
        <v>41687</v>
      </c>
      <c r="G980" s="138">
        <v>9090</v>
      </c>
      <c r="H980" s="167">
        <f t="shared" si="46"/>
        <v>0</v>
      </c>
      <c r="I980" s="139" t="s">
        <v>4</v>
      </c>
    </row>
    <row r="981" spans="1:10" x14ac:dyDescent="0.25">
      <c r="A981" s="158">
        <v>41687</v>
      </c>
      <c r="B981" s="159">
        <v>701</v>
      </c>
      <c r="C981" s="159" t="s">
        <v>784</v>
      </c>
      <c r="D981" s="135" t="s">
        <v>119</v>
      </c>
      <c r="E981" s="160">
        <v>10067.5</v>
      </c>
      <c r="F981" s="137">
        <v>41691</v>
      </c>
      <c r="G981" s="138">
        <v>10067.5</v>
      </c>
      <c r="H981" s="167">
        <f t="shared" si="46"/>
        <v>0</v>
      </c>
      <c r="I981" s="139" t="s">
        <v>14</v>
      </c>
    </row>
    <row r="982" spans="1:10" x14ac:dyDescent="0.25">
      <c r="A982" s="158">
        <v>41688</v>
      </c>
      <c r="B982" s="159">
        <v>809</v>
      </c>
      <c r="C982" s="159" t="s">
        <v>784</v>
      </c>
      <c r="D982" s="135" t="s">
        <v>119</v>
      </c>
      <c r="E982" s="160">
        <v>3567.5</v>
      </c>
      <c r="F982" s="137">
        <v>41691</v>
      </c>
      <c r="G982" s="138">
        <v>3567.5</v>
      </c>
      <c r="H982" s="167">
        <f t="shared" si="46"/>
        <v>0</v>
      </c>
      <c r="I982" s="139" t="s">
        <v>196</v>
      </c>
      <c r="J982" s="141"/>
    </row>
    <row r="983" spans="1:10" ht="15" x14ac:dyDescent="0.25">
      <c r="A983" s="158">
        <v>41689</v>
      </c>
      <c r="B983" s="159">
        <v>872</v>
      </c>
      <c r="C983" s="159" t="s">
        <v>784</v>
      </c>
      <c r="D983" s="135" t="s">
        <v>119</v>
      </c>
      <c r="E983" s="184">
        <v>3138.5</v>
      </c>
      <c r="F983" s="146" t="s">
        <v>919</v>
      </c>
      <c r="G983" s="138">
        <v>3138.5</v>
      </c>
      <c r="H983" s="167">
        <f t="shared" si="46"/>
        <v>0</v>
      </c>
      <c r="I983" s="139" t="s">
        <v>14</v>
      </c>
    </row>
    <row r="984" spans="1:10" ht="15" x14ac:dyDescent="0.25">
      <c r="A984" s="158">
        <v>41690</v>
      </c>
      <c r="B984" s="159">
        <v>948</v>
      </c>
      <c r="C984" s="159" t="s">
        <v>784</v>
      </c>
      <c r="D984" s="135" t="s">
        <v>119</v>
      </c>
      <c r="E984" s="184">
        <v>6043.5</v>
      </c>
      <c r="F984" s="148" t="s">
        <v>930</v>
      </c>
      <c r="G984" s="145">
        <v>6043.5</v>
      </c>
      <c r="H984" s="167">
        <f t="shared" si="46"/>
        <v>0</v>
      </c>
      <c r="I984" s="139" t="s">
        <v>14</v>
      </c>
      <c r="J984" s="141"/>
    </row>
    <row r="985" spans="1:10" ht="15" x14ac:dyDescent="0.25">
      <c r="A985" s="158">
        <v>41690</v>
      </c>
      <c r="B985" s="159">
        <v>985</v>
      </c>
      <c r="C985" s="159" t="s">
        <v>784</v>
      </c>
      <c r="D985" s="135" t="s">
        <v>119</v>
      </c>
      <c r="E985" s="160">
        <v>2339</v>
      </c>
      <c r="F985" s="137">
        <v>41691</v>
      </c>
      <c r="G985" s="138">
        <v>2339</v>
      </c>
      <c r="H985" s="167">
        <f t="shared" si="46"/>
        <v>0</v>
      </c>
      <c r="I985" s="139" t="s">
        <v>14</v>
      </c>
    </row>
    <row r="986" spans="1:10" x14ac:dyDescent="0.25">
      <c r="A986" s="158">
        <v>41691</v>
      </c>
      <c r="B986" s="159">
        <v>48</v>
      </c>
      <c r="C986" s="159" t="s">
        <v>942</v>
      </c>
      <c r="D986" s="135" t="s">
        <v>119</v>
      </c>
      <c r="E986" s="160">
        <v>3184</v>
      </c>
      <c r="F986" s="137">
        <v>41694</v>
      </c>
      <c r="G986" s="138">
        <v>3184</v>
      </c>
      <c r="H986" s="167">
        <f t="shared" si="46"/>
        <v>0</v>
      </c>
      <c r="I986" s="139" t="s">
        <v>14</v>
      </c>
    </row>
    <row r="987" spans="1:10" x14ac:dyDescent="0.25">
      <c r="A987" s="158">
        <v>41693</v>
      </c>
      <c r="B987" s="159">
        <v>175</v>
      </c>
      <c r="C987" s="159" t="s">
        <v>942</v>
      </c>
      <c r="D987" s="135" t="s">
        <v>119</v>
      </c>
      <c r="E987" s="160">
        <v>5313.5</v>
      </c>
      <c r="F987" s="137">
        <v>41694</v>
      </c>
      <c r="G987" s="138">
        <v>5313.5</v>
      </c>
      <c r="H987" s="167">
        <f t="shared" si="46"/>
        <v>0</v>
      </c>
      <c r="I987" s="139" t="s">
        <v>14</v>
      </c>
    </row>
    <row r="988" spans="1:10" x14ac:dyDescent="0.25">
      <c r="A988" s="158">
        <v>41694</v>
      </c>
      <c r="B988" s="159">
        <v>241</v>
      </c>
      <c r="C988" s="159" t="s">
        <v>942</v>
      </c>
      <c r="D988" s="135" t="s">
        <v>119</v>
      </c>
      <c r="E988" s="160">
        <v>8007</v>
      </c>
      <c r="F988" s="137">
        <v>41697</v>
      </c>
      <c r="G988" s="138">
        <v>8007</v>
      </c>
      <c r="H988" s="167">
        <f t="shared" si="46"/>
        <v>0</v>
      </c>
      <c r="I988" s="139" t="s">
        <v>14</v>
      </c>
    </row>
    <row r="989" spans="1:10" ht="15" x14ac:dyDescent="0.25">
      <c r="A989" s="158">
        <v>41695</v>
      </c>
      <c r="B989" s="159">
        <v>312</v>
      </c>
      <c r="C989" s="159" t="s">
        <v>942</v>
      </c>
      <c r="D989" s="135" t="s">
        <v>119</v>
      </c>
      <c r="E989" s="160">
        <v>6171</v>
      </c>
      <c r="F989" s="137">
        <v>41697</v>
      </c>
      <c r="G989" s="138">
        <v>6171</v>
      </c>
      <c r="H989" s="167">
        <f t="shared" si="46"/>
        <v>0</v>
      </c>
      <c r="I989" s="139" t="s">
        <v>30</v>
      </c>
      <c r="J989" s="141"/>
    </row>
    <row r="990" spans="1:10" ht="15" x14ac:dyDescent="0.25">
      <c r="A990" s="158">
        <v>41696</v>
      </c>
      <c r="B990" s="159">
        <v>385</v>
      </c>
      <c r="C990" s="159" t="s">
        <v>942</v>
      </c>
      <c r="D990" s="135" t="s">
        <v>119</v>
      </c>
      <c r="E990" s="160">
        <v>4171</v>
      </c>
      <c r="F990" s="137">
        <v>41697</v>
      </c>
      <c r="G990" s="138">
        <v>4171</v>
      </c>
      <c r="H990" s="167">
        <f t="shared" si="46"/>
        <v>0</v>
      </c>
      <c r="I990" s="139" t="s">
        <v>14</v>
      </c>
      <c r="J990" s="141"/>
    </row>
    <row r="991" spans="1:10" x14ac:dyDescent="0.25">
      <c r="A991" s="158"/>
      <c r="B991" s="159"/>
      <c r="C991" s="159"/>
      <c r="D991" s="135"/>
      <c r="E991" s="160"/>
      <c r="F991" s="379" t="s">
        <v>645</v>
      </c>
      <c r="G991" s="380">
        <f>SUM(G961:G990)</f>
        <v>241720.14</v>
      </c>
      <c r="H991" s="167"/>
      <c r="I991" s="139"/>
      <c r="J991" s="141"/>
    </row>
    <row r="992" spans="1:10" ht="15" x14ac:dyDescent="0.25">
      <c r="A992" s="158"/>
      <c r="B992" s="159"/>
      <c r="C992" s="159"/>
      <c r="D992" s="135"/>
      <c r="E992" s="160"/>
      <c r="F992" s="137"/>
      <c r="G992" s="138"/>
      <c r="H992" s="167"/>
      <c r="I992" s="139"/>
      <c r="J992" s="141"/>
    </row>
    <row r="993" spans="1:10" ht="15" x14ac:dyDescent="0.25">
      <c r="A993" s="158">
        <v>41673</v>
      </c>
      <c r="B993" s="159">
        <v>658</v>
      </c>
      <c r="C993" s="159" t="s">
        <v>563</v>
      </c>
      <c r="D993" s="135" t="s">
        <v>222</v>
      </c>
      <c r="E993" s="136">
        <v>32590.5</v>
      </c>
      <c r="F993" s="137">
        <v>41673</v>
      </c>
      <c r="G993" s="138">
        <v>32590.5</v>
      </c>
      <c r="H993" s="132">
        <f t="shared" ref="H993:H1000" si="47">E993-G993</f>
        <v>0</v>
      </c>
      <c r="I993" s="139" t="s">
        <v>20</v>
      </c>
      <c r="J993" s="141"/>
    </row>
    <row r="994" spans="1:10" ht="15" x14ac:dyDescent="0.25">
      <c r="A994" s="158">
        <v>41679</v>
      </c>
      <c r="B994" s="159">
        <v>153</v>
      </c>
      <c r="C994" s="159" t="s">
        <v>784</v>
      </c>
      <c r="D994" s="135" t="s">
        <v>222</v>
      </c>
      <c r="E994" s="136">
        <v>20752</v>
      </c>
      <c r="F994" s="137">
        <v>41680</v>
      </c>
      <c r="G994" s="138">
        <v>20752</v>
      </c>
      <c r="H994" s="167">
        <f t="shared" si="47"/>
        <v>0</v>
      </c>
      <c r="I994" s="139" t="s">
        <v>20</v>
      </c>
      <c r="J994" s="141"/>
    </row>
    <row r="995" spans="1:10" ht="15" x14ac:dyDescent="0.25">
      <c r="A995" s="158">
        <v>41680</v>
      </c>
      <c r="B995" s="159">
        <v>219</v>
      </c>
      <c r="C995" s="159" t="s">
        <v>784</v>
      </c>
      <c r="D995" s="135" t="s">
        <v>222</v>
      </c>
      <c r="E995" s="136">
        <v>14284</v>
      </c>
      <c r="F995" s="137">
        <v>41681</v>
      </c>
      <c r="G995" s="138">
        <v>14284</v>
      </c>
      <c r="H995" s="167">
        <f t="shared" si="47"/>
        <v>0</v>
      </c>
      <c r="I995" s="139" t="s">
        <v>20</v>
      </c>
      <c r="J995" s="141"/>
    </row>
    <row r="996" spans="1:10" ht="15" x14ac:dyDescent="0.25">
      <c r="A996" s="158">
        <v>41682</v>
      </c>
      <c r="B996" s="159">
        <v>365</v>
      </c>
      <c r="C996" s="159" t="s">
        <v>784</v>
      </c>
      <c r="D996" s="135" t="s">
        <v>222</v>
      </c>
      <c r="E996" s="136">
        <v>20913</v>
      </c>
      <c r="F996" s="137">
        <v>41682</v>
      </c>
      <c r="G996" s="138">
        <v>20913</v>
      </c>
      <c r="H996" s="167">
        <f t="shared" si="47"/>
        <v>0</v>
      </c>
      <c r="I996" s="139" t="s">
        <v>20</v>
      </c>
    </row>
    <row r="997" spans="1:10" ht="15" x14ac:dyDescent="0.25">
      <c r="A997" s="158">
        <v>41684</v>
      </c>
      <c r="B997" s="159">
        <v>535</v>
      </c>
      <c r="C997" s="159" t="s">
        <v>784</v>
      </c>
      <c r="D997" s="135" t="s">
        <v>222</v>
      </c>
      <c r="E997" s="160">
        <v>2868.5</v>
      </c>
      <c r="F997" s="137">
        <v>41684</v>
      </c>
      <c r="G997" s="138">
        <v>2868.5</v>
      </c>
      <c r="H997" s="167">
        <f t="shared" si="47"/>
        <v>0</v>
      </c>
      <c r="I997" s="139" t="s">
        <v>30</v>
      </c>
      <c r="J997" s="141"/>
    </row>
    <row r="998" spans="1:10" ht="15" x14ac:dyDescent="0.25">
      <c r="A998" s="158">
        <v>41687</v>
      </c>
      <c r="B998" s="159">
        <v>735</v>
      </c>
      <c r="C998" s="159" t="s">
        <v>784</v>
      </c>
      <c r="D998" s="135" t="s">
        <v>222</v>
      </c>
      <c r="E998" s="184">
        <v>35292</v>
      </c>
      <c r="F998" s="154" t="s">
        <v>897</v>
      </c>
      <c r="G998" s="138">
        <v>35292</v>
      </c>
      <c r="H998" s="167">
        <f t="shared" si="47"/>
        <v>0</v>
      </c>
      <c r="I998" s="139" t="s">
        <v>20</v>
      </c>
      <c r="J998" s="140" t="s">
        <v>898</v>
      </c>
    </row>
    <row r="999" spans="1:10" ht="15" x14ac:dyDescent="0.25">
      <c r="A999" s="158">
        <v>41695</v>
      </c>
      <c r="B999" s="159">
        <v>355</v>
      </c>
      <c r="C999" s="159" t="s">
        <v>942</v>
      </c>
      <c r="D999" s="135" t="s">
        <v>222</v>
      </c>
      <c r="E999" s="160">
        <v>16736.5</v>
      </c>
      <c r="F999" s="137">
        <v>41696</v>
      </c>
      <c r="G999" s="138">
        <v>16736.5</v>
      </c>
      <c r="H999" s="167">
        <f t="shared" si="47"/>
        <v>0</v>
      </c>
      <c r="I999" s="139" t="s">
        <v>23</v>
      </c>
      <c r="J999" s="141"/>
    </row>
    <row r="1000" spans="1:10" ht="15" x14ac:dyDescent="0.25">
      <c r="A1000" s="158">
        <v>41696</v>
      </c>
      <c r="B1000" s="159">
        <v>425</v>
      </c>
      <c r="C1000" s="159" t="s">
        <v>942</v>
      </c>
      <c r="D1000" s="135" t="s">
        <v>222</v>
      </c>
      <c r="E1000" s="160">
        <v>20606.5</v>
      </c>
      <c r="F1000" s="137">
        <v>41697</v>
      </c>
      <c r="G1000" s="138">
        <v>20606.5</v>
      </c>
      <c r="H1000" s="167">
        <f t="shared" si="47"/>
        <v>0</v>
      </c>
      <c r="I1000" s="139" t="s">
        <v>20</v>
      </c>
      <c r="J1000" s="141"/>
    </row>
    <row r="1001" spans="1:10" x14ac:dyDescent="0.25">
      <c r="A1001" s="158"/>
      <c r="B1001" s="159"/>
      <c r="C1001" s="159"/>
      <c r="D1001" s="135"/>
      <c r="E1001" s="160"/>
      <c r="F1001" s="379" t="s">
        <v>645</v>
      </c>
      <c r="G1001" s="380">
        <f>SUM(G993:G1000)</f>
        <v>164043</v>
      </c>
      <c r="H1001" s="167"/>
      <c r="I1001" s="139"/>
      <c r="J1001" s="141"/>
    </row>
    <row r="1002" spans="1:10" ht="15" x14ac:dyDescent="0.25">
      <c r="A1002" s="158"/>
      <c r="B1002" s="159"/>
      <c r="C1002" s="159"/>
      <c r="D1002" s="135"/>
      <c r="E1002" s="160"/>
      <c r="F1002" s="137"/>
      <c r="G1002" s="138"/>
      <c r="H1002" s="167"/>
      <c r="I1002" s="139"/>
      <c r="J1002" s="141"/>
    </row>
    <row r="1003" spans="1:10" x14ac:dyDescent="0.25">
      <c r="A1003" s="158">
        <v>41688</v>
      </c>
      <c r="B1003" s="159">
        <v>833</v>
      </c>
      <c r="C1003" s="159" t="s">
        <v>784</v>
      </c>
      <c r="D1003" s="135" t="s">
        <v>230</v>
      </c>
      <c r="E1003" s="160">
        <v>586.5</v>
      </c>
      <c r="F1003" s="137">
        <v>41688</v>
      </c>
      <c r="G1003" s="138">
        <v>586.5</v>
      </c>
      <c r="H1003" s="167">
        <f>E1003-G1003</f>
        <v>0</v>
      </c>
      <c r="I1003" s="139"/>
    </row>
    <row r="1004" spans="1:10" x14ac:dyDescent="0.25">
      <c r="A1004" s="158">
        <v>41672</v>
      </c>
      <c r="B1004" s="159">
        <v>602</v>
      </c>
      <c r="C1004" s="159" t="s">
        <v>563</v>
      </c>
      <c r="D1004" s="135" t="s">
        <v>254</v>
      </c>
      <c r="E1004" s="136">
        <v>3209</v>
      </c>
      <c r="F1004" s="137">
        <v>41672</v>
      </c>
      <c r="G1004" s="138">
        <v>3209</v>
      </c>
      <c r="H1004" s="132">
        <f>E1004-G1004</f>
        <v>0</v>
      </c>
      <c r="I1004" s="139" t="s">
        <v>14</v>
      </c>
    </row>
    <row r="1005" spans="1:10" x14ac:dyDescent="0.25">
      <c r="A1005" s="158"/>
      <c r="B1005" s="159"/>
      <c r="C1005" s="159"/>
      <c r="D1005" s="135"/>
      <c r="E1005" s="136"/>
      <c r="F1005" s="137"/>
      <c r="G1005" s="138"/>
      <c r="H1005" s="132"/>
      <c r="I1005" s="139"/>
    </row>
    <row r="1006" spans="1:10" x14ac:dyDescent="0.25">
      <c r="A1006" s="158">
        <v>41673</v>
      </c>
      <c r="B1006" s="159">
        <v>680</v>
      </c>
      <c r="C1006" s="159" t="s">
        <v>563</v>
      </c>
      <c r="D1006" s="135" t="s">
        <v>79</v>
      </c>
      <c r="E1006" s="136">
        <v>4784.5</v>
      </c>
      <c r="F1006" s="137">
        <v>41673</v>
      </c>
      <c r="G1006" s="138">
        <v>4784.5</v>
      </c>
      <c r="H1006" s="132">
        <f t="shared" ref="H1006:H1015" si="48">E1006-G1006</f>
        <v>0</v>
      </c>
      <c r="I1006" s="139" t="s">
        <v>20</v>
      </c>
    </row>
    <row r="1007" spans="1:10" x14ac:dyDescent="0.25">
      <c r="A1007" s="158">
        <v>41674</v>
      </c>
      <c r="B1007" s="159">
        <v>787</v>
      </c>
      <c r="C1007" s="159" t="s">
        <v>563</v>
      </c>
      <c r="D1007" s="135" t="s">
        <v>79</v>
      </c>
      <c r="E1007" s="136">
        <v>2867</v>
      </c>
      <c r="F1007" s="137">
        <v>41674</v>
      </c>
      <c r="G1007" s="138">
        <v>2867</v>
      </c>
      <c r="H1007" s="132">
        <f t="shared" si="48"/>
        <v>0</v>
      </c>
      <c r="I1007" s="139" t="s">
        <v>20</v>
      </c>
    </row>
    <row r="1008" spans="1:10" x14ac:dyDescent="0.25">
      <c r="A1008" s="158">
        <v>41677</v>
      </c>
      <c r="B1008" s="159">
        <v>927</v>
      </c>
      <c r="C1008" s="159" t="s">
        <v>563</v>
      </c>
      <c r="D1008" s="135" t="s">
        <v>79</v>
      </c>
      <c r="E1008" s="136">
        <v>6229.6</v>
      </c>
      <c r="F1008" s="137">
        <v>41677</v>
      </c>
      <c r="G1008" s="138">
        <v>6229.6</v>
      </c>
      <c r="H1008" s="167">
        <f t="shared" si="48"/>
        <v>0</v>
      </c>
      <c r="I1008" s="139"/>
    </row>
    <row r="1009" spans="1:10" x14ac:dyDescent="0.25">
      <c r="A1009" s="158">
        <v>41680</v>
      </c>
      <c r="B1009" s="159">
        <v>217</v>
      </c>
      <c r="C1009" s="159" t="s">
        <v>784</v>
      </c>
      <c r="D1009" s="135" t="s">
        <v>79</v>
      </c>
      <c r="E1009" s="136">
        <v>6195.5</v>
      </c>
      <c r="F1009" s="137">
        <v>41681</v>
      </c>
      <c r="G1009" s="138">
        <v>6195.5</v>
      </c>
      <c r="H1009" s="167">
        <f t="shared" si="48"/>
        <v>0</v>
      </c>
      <c r="I1009" s="139" t="s">
        <v>20</v>
      </c>
      <c r="J1009" s="141"/>
    </row>
    <row r="1010" spans="1:10" x14ac:dyDescent="0.25">
      <c r="A1010" s="158">
        <v>41682</v>
      </c>
      <c r="B1010" s="159">
        <v>371</v>
      </c>
      <c r="C1010" s="159" t="s">
        <v>784</v>
      </c>
      <c r="D1010" s="135" t="s">
        <v>79</v>
      </c>
      <c r="E1010" s="136">
        <v>2181</v>
      </c>
      <c r="F1010" s="137">
        <v>41682</v>
      </c>
      <c r="G1010" s="138">
        <v>2181</v>
      </c>
      <c r="H1010" s="167">
        <f t="shared" si="48"/>
        <v>0</v>
      </c>
      <c r="I1010" s="139" t="s">
        <v>20</v>
      </c>
    </row>
    <row r="1011" spans="1:10" x14ac:dyDescent="0.25">
      <c r="A1011" s="158">
        <v>41684</v>
      </c>
      <c r="B1011" s="159">
        <v>531</v>
      </c>
      <c r="C1011" s="159" t="s">
        <v>784</v>
      </c>
      <c r="D1011" s="135" t="s">
        <v>79</v>
      </c>
      <c r="E1011" s="160">
        <v>6612</v>
      </c>
      <c r="F1011" s="137">
        <v>41684</v>
      </c>
      <c r="G1011" s="138">
        <v>6612</v>
      </c>
      <c r="H1011" s="167">
        <f t="shared" si="48"/>
        <v>0</v>
      </c>
      <c r="I1011" s="139" t="s">
        <v>30</v>
      </c>
      <c r="J1011" s="141"/>
    </row>
    <row r="1012" spans="1:10" x14ac:dyDescent="0.25">
      <c r="A1012" s="158">
        <v>41687</v>
      </c>
      <c r="B1012" s="159">
        <v>748</v>
      </c>
      <c r="C1012" s="159" t="s">
        <v>784</v>
      </c>
      <c r="D1012" s="135" t="s">
        <v>79</v>
      </c>
      <c r="E1012" s="160">
        <v>4217</v>
      </c>
      <c r="F1012" s="137">
        <v>41688</v>
      </c>
      <c r="G1012" s="138">
        <v>4217</v>
      </c>
      <c r="H1012" s="167">
        <f t="shared" si="48"/>
        <v>0</v>
      </c>
      <c r="I1012" s="139" t="s">
        <v>20</v>
      </c>
      <c r="J1012" s="141"/>
    </row>
    <row r="1013" spans="1:10" x14ac:dyDescent="0.25">
      <c r="A1013" s="158">
        <v>41690</v>
      </c>
      <c r="B1013" s="159">
        <v>971</v>
      </c>
      <c r="C1013" s="159" t="s">
        <v>784</v>
      </c>
      <c r="D1013" s="135" t="s">
        <v>79</v>
      </c>
      <c r="E1013" s="160">
        <v>4291.5</v>
      </c>
      <c r="F1013" s="137">
        <v>41690</v>
      </c>
      <c r="G1013" s="138">
        <v>4291.5</v>
      </c>
      <c r="H1013" s="167">
        <f t="shared" si="48"/>
        <v>0</v>
      </c>
      <c r="I1013" s="139" t="s">
        <v>30</v>
      </c>
    </row>
    <row r="1014" spans="1:10" ht="15" x14ac:dyDescent="0.25">
      <c r="A1014" s="158">
        <v>41694</v>
      </c>
      <c r="B1014" s="159">
        <v>276</v>
      </c>
      <c r="C1014" s="159" t="s">
        <v>942</v>
      </c>
      <c r="D1014" s="135" t="s">
        <v>79</v>
      </c>
      <c r="E1014" s="160">
        <v>2941</v>
      </c>
      <c r="F1014" s="137">
        <v>41694</v>
      </c>
      <c r="G1014" s="138">
        <v>2941</v>
      </c>
      <c r="H1014" s="167">
        <f t="shared" si="48"/>
        <v>0</v>
      </c>
      <c r="I1014" s="139" t="s">
        <v>20</v>
      </c>
      <c r="J1014" s="141"/>
    </row>
    <row r="1015" spans="1:10" ht="15" x14ac:dyDescent="0.25">
      <c r="A1015" s="158">
        <v>41696</v>
      </c>
      <c r="B1015" s="159">
        <v>419</v>
      </c>
      <c r="C1015" s="159" t="s">
        <v>942</v>
      </c>
      <c r="D1015" s="135" t="s">
        <v>79</v>
      </c>
      <c r="E1015" s="160">
        <v>4162.5</v>
      </c>
      <c r="F1015" s="137">
        <v>41697</v>
      </c>
      <c r="G1015" s="138">
        <v>4162.5</v>
      </c>
      <c r="H1015" s="167">
        <f t="shared" si="48"/>
        <v>0</v>
      </c>
      <c r="I1015" s="139"/>
      <c r="J1015" s="141"/>
    </row>
    <row r="1016" spans="1:10" x14ac:dyDescent="0.25">
      <c r="A1016" s="158"/>
      <c r="B1016" s="159"/>
      <c r="C1016" s="159"/>
      <c r="D1016" s="135"/>
      <c r="E1016" s="160"/>
      <c r="F1016" s="379" t="s">
        <v>645</v>
      </c>
      <c r="G1016" s="380">
        <f>SUM(G1006:G1015)</f>
        <v>44481.599999999999</v>
      </c>
      <c r="H1016" s="167"/>
      <c r="I1016" s="139"/>
      <c r="J1016" s="141"/>
    </row>
    <row r="1017" spans="1:10" ht="15" x14ac:dyDescent="0.25">
      <c r="A1017" s="158"/>
      <c r="B1017" s="159"/>
      <c r="C1017" s="159"/>
      <c r="D1017" s="135"/>
      <c r="E1017" s="160"/>
      <c r="F1017" s="137"/>
      <c r="G1017" s="138"/>
      <c r="H1017" s="167"/>
      <c r="I1017" s="139"/>
      <c r="J1017" s="141"/>
    </row>
    <row r="1018" spans="1:10" x14ac:dyDescent="0.25">
      <c r="A1018" s="158">
        <v>41686</v>
      </c>
      <c r="B1018" s="159">
        <v>654</v>
      </c>
      <c r="C1018" s="159" t="s">
        <v>784</v>
      </c>
      <c r="D1018" s="142" t="s">
        <v>882</v>
      </c>
      <c r="E1018" s="184">
        <v>0</v>
      </c>
      <c r="F1018" s="163" t="s">
        <v>729</v>
      </c>
      <c r="G1018" s="138"/>
      <c r="H1018" s="167">
        <f>E1018-G1018</f>
        <v>0</v>
      </c>
      <c r="I1018" s="139" t="s">
        <v>883</v>
      </c>
      <c r="J1018" s="140" t="s">
        <v>884</v>
      </c>
    </row>
    <row r="1019" spans="1:10" ht="15" x14ac:dyDescent="0.25">
      <c r="A1019" s="158">
        <v>41677</v>
      </c>
      <c r="B1019" s="159">
        <v>1000</v>
      </c>
      <c r="C1019" s="159" t="s">
        <v>563</v>
      </c>
      <c r="D1019" s="135" t="s">
        <v>783</v>
      </c>
      <c r="E1019" s="136">
        <v>1931.5</v>
      </c>
      <c r="F1019" s="137">
        <v>41677</v>
      </c>
      <c r="G1019" s="138">
        <v>1931.5</v>
      </c>
      <c r="H1019" s="167">
        <f>E1019-G1019</f>
        <v>0</v>
      </c>
      <c r="I1019" s="139"/>
      <c r="J1019" s="141"/>
    </row>
    <row r="1020" spans="1:10" ht="15" x14ac:dyDescent="0.25">
      <c r="A1020" s="158"/>
      <c r="B1020" s="159"/>
      <c r="C1020" s="159"/>
      <c r="D1020" s="135"/>
      <c r="E1020" s="136"/>
      <c r="F1020" s="137"/>
      <c r="G1020" s="138"/>
      <c r="H1020" s="167"/>
      <c r="I1020" s="139"/>
      <c r="J1020" s="141"/>
    </row>
    <row r="1021" spans="1:10" ht="15" x14ac:dyDescent="0.25">
      <c r="A1021" s="158">
        <v>41698</v>
      </c>
      <c r="B1021" s="159">
        <v>501</v>
      </c>
      <c r="C1021" s="159" t="s">
        <v>942</v>
      </c>
      <c r="D1021" s="135" t="s">
        <v>1026</v>
      </c>
      <c r="E1021" s="160">
        <v>8742</v>
      </c>
      <c r="F1021" s="144">
        <v>41701</v>
      </c>
      <c r="G1021" s="145">
        <v>8742</v>
      </c>
      <c r="H1021" s="167">
        <f>E1021-G1021</f>
        <v>0</v>
      </c>
      <c r="I1021" s="139" t="s">
        <v>146</v>
      </c>
      <c r="J1021" s="141"/>
    </row>
    <row r="1022" spans="1:10" x14ac:dyDescent="0.25">
      <c r="A1022" s="158">
        <v>41684</v>
      </c>
      <c r="B1022" s="159">
        <v>456</v>
      </c>
      <c r="C1022" s="159" t="s">
        <v>784</v>
      </c>
      <c r="D1022" s="135" t="s">
        <v>860</v>
      </c>
      <c r="E1022" s="160">
        <v>5940</v>
      </c>
      <c r="F1022" s="137">
        <v>41685</v>
      </c>
      <c r="G1022" s="138">
        <v>5940</v>
      </c>
      <c r="H1022" s="167">
        <f>E1022-G1022</f>
        <v>0</v>
      </c>
      <c r="I1022" s="139" t="s">
        <v>146</v>
      </c>
      <c r="J1022" s="141"/>
    </row>
    <row r="1023" spans="1:10" x14ac:dyDescent="0.25">
      <c r="A1023" s="158">
        <v>41687</v>
      </c>
      <c r="B1023" s="159">
        <v>770</v>
      </c>
      <c r="C1023" s="159" t="s">
        <v>784</v>
      </c>
      <c r="D1023" s="135" t="s">
        <v>860</v>
      </c>
      <c r="E1023" s="160">
        <v>7729.5</v>
      </c>
      <c r="F1023" s="137">
        <v>41689</v>
      </c>
      <c r="G1023" s="138">
        <v>7729.5</v>
      </c>
      <c r="H1023" s="167">
        <f>E1023-G1023</f>
        <v>0</v>
      </c>
      <c r="I1023" s="139" t="s">
        <v>146</v>
      </c>
    </row>
    <row r="1024" spans="1:10" x14ac:dyDescent="0.25">
      <c r="A1024" s="158"/>
      <c r="B1024" s="159"/>
      <c r="C1024" s="159"/>
      <c r="D1024" s="135"/>
      <c r="E1024" s="160"/>
      <c r="F1024" s="379" t="s">
        <v>645</v>
      </c>
      <c r="G1024" s="380">
        <f>SUM(G1021:G1023)</f>
        <v>22411.5</v>
      </c>
      <c r="H1024" s="167"/>
      <c r="I1024" s="139"/>
    </row>
    <row r="1025" spans="1:10" x14ac:dyDescent="0.25">
      <c r="A1025" s="158"/>
      <c r="B1025" s="159"/>
      <c r="C1025" s="159"/>
      <c r="D1025" s="135"/>
      <c r="E1025" s="160"/>
      <c r="F1025" s="137"/>
      <c r="G1025" s="138"/>
      <c r="H1025" s="167"/>
      <c r="I1025" s="139"/>
    </row>
    <row r="1026" spans="1:10" x14ac:dyDescent="0.25">
      <c r="A1026" s="133">
        <v>41671</v>
      </c>
      <c r="B1026" s="134">
        <v>506</v>
      </c>
      <c r="C1026" s="134" t="s">
        <v>563</v>
      </c>
      <c r="D1026" s="135" t="s">
        <v>102</v>
      </c>
      <c r="E1026" s="136">
        <v>3722</v>
      </c>
      <c r="F1026" s="137">
        <v>41671</v>
      </c>
      <c r="G1026" s="138">
        <v>3722</v>
      </c>
      <c r="H1026" s="132">
        <f t="shared" ref="H1026:H1048" si="49">E1026-G1026</f>
        <v>0</v>
      </c>
      <c r="I1026" s="139" t="s">
        <v>38</v>
      </c>
    </row>
    <row r="1027" spans="1:10" ht="15" x14ac:dyDescent="0.25">
      <c r="A1027" s="158">
        <v>41673</v>
      </c>
      <c r="B1027" s="159">
        <v>657</v>
      </c>
      <c r="C1027" s="159" t="s">
        <v>563</v>
      </c>
      <c r="D1027" s="135" t="s">
        <v>102</v>
      </c>
      <c r="E1027" s="136">
        <v>2121</v>
      </c>
      <c r="F1027" s="137">
        <v>41673</v>
      </c>
      <c r="G1027" s="138">
        <v>2121</v>
      </c>
      <c r="H1027" s="132">
        <f t="shared" si="49"/>
        <v>0</v>
      </c>
      <c r="I1027" s="139" t="s">
        <v>38</v>
      </c>
      <c r="J1027" s="141"/>
    </row>
    <row r="1028" spans="1:10" ht="15" x14ac:dyDescent="0.25">
      <c r="A1028" s="158">
        <v>41674</v>
      </c>
      <c r="B1028" s="159">
        <v>731</v>
      </c>
      <c r="C1028" s="159" t="s">
        <v>563</v>
      </c>
      <c r="D1028" s="135" t="s">
        <v>102</v>
      </c>
      <c r="E1028" s="136">
        <v>12015.5</v>
      </c>
      <c r="F1028" s="137">
        <v>41678</v>
      </c>
      <c r="G1028" s="138">
        <v>12015.5</v>
      </c>
      <c r="H1028" s="132">
        <f t="shared" si="49"/>
        <v>0</v>
      </c>
      <c r="I1028" s="139" t="s">
        <v>14</v>
      </c>
    </row>
    <row r="1029" spans="1:10" ht="15" x14ac:dyDescent="0.25">
      <c r="A1029" s="158">
        <v>41677</v>
      </c>
      <c r="B1029" s="159">
        <v>1</v>
      </c>
      <c r="C1029" s="159" t="s">
        <v>784</v>
      </c>
      <c r="D1029" s="135" t="s">
        <v>102</v>
      </c>
      <c r="E1029" s="136">
        <v>4672.5</v>
      </c>
      <c r="F1029" s="137">
        <v>41677</v>
      </c>
      <c r="G1029" s="138">
        <v>4672.5</v>
      </c>
      <c r="H1029" s="167">
        <f t="shared" si="49"/>
        <v>0</v>
      </c>
      <c r="I1029" s="139" t="s">
        <v>14</v>
      </c>
      <c r="J1029" s="141"/>
    </row>
    <row r="1030" spans="1:10" ht="15" x14ac:dyDescent="0.25">
      <c r="A1030" s="158">
        <v>41677</v>
      </c>
      <c r="B1030" s="159">
        <v>25</v>
      </c>
      <c r="C1030" s="159" t="s">
        <v>784</v>
      </c>
      <c r="D1030" s="135" t="s">
        <v>102</v>
      </c>
      <c r="E1030" s="136">
        <v>20296</v>
      </c>
      <c r="F1030" s="137">
        <v>41686</v>
      </c>
      <c r="G1030" s="138">
        <v>20296</v>
      </c>
      <c r="H1030" s="167">
        <f t="shared" si="49"/>
        <v>0</v>
      </c>
      <c r="I1030" s="139" t="s">
        <v>14</v>
      </c>
    </row>
    <row r="1031" spans="1:10" ht="15" x14ac:dyDescent="0.25">
      <c r="A1031" s="158">
        <v>41678</v>
      </c>
      <c r="B1031" s="159">
        <v>59</v>
      </c>
      <c r="C1031" s="159" t="s">
        <v>784</v>
      </c>
      <c r="D1031" s="135" t="s">
        <v>102</v>
      </c>
      <c r="E1031" s="136">
        <v>3822</v>
      </c>
      <c r="F1031" s="137">
        <v>41678</v>
      </c>
      <c r="G1031" s="138">
        <v>3822</v>
      </c>
      <c r="H1031" s="167">
        <f t="shared" si="49"/>
        <v>0</v>
      </c>
      <c r="I1031" s="139" t="s">
        <v>38</v>
      </c>
    </row>
    <row r="1032" spans="1:10" ht="15" x14ac:dyDescent="0.25">
      <c r="A1032" s="158">
        <v>41681</v>
      </c>
      <c r="B1032" s="159">
        <v>265</v>
      </c>
      <c r="C1032" s="159" t="s">
        <v>784</v>
      </c>
      <c r="D1032" s="135" t="s">
        <v>102</v>
      </c>
      <c r="E1032" s="136">
        <v>2928</v>
      </c>
      <c r="F1032" s="137">
        <v>41681</v>
      </c>
      <c r="G1032" s="138">
        <v>2928</v>
      </c>
      <c r="H1032" s="167">
        <f t="shared" si="49"/>
        <v>0</v>
      </c>
      <c r="I1032" s="139" t="s">
        <v>4</v>
      </c>
    </row>
    <row r="1033" spans="1:10" ht="15" x14ac:dyDescent="0.25">
      <c r="A1033" s="158">
        <v>41683</v>
      </c>
      <c r="B1033" s="159">
        <v>389</v>
      </c>
      <c r="C1033" s="159" t="s">
        <v>784</v>
      </c>
      <c r="D1033" s="135" t="s">
        <v>102</v>
      </c>
      <c r="E1033" s="136">
        <v>2931</v>
      </c>
      <c r="F1033" s="137">
        <v>41683</v>
      </c>
      <c r="G1033" s="138">
        <v>2931</v>
      </c>
      <c r="H1033" s="167">
        <f t="shared" si="49"/>
        <v>0</v>
      </c>
      <c r="I1033" s="139" t="s">
        <v>7</v>
      </c>
    </row>
    <row r="1034" spans="1:10" ht="15" x14ac:dyDescent="0.25">
      <c r="A1034" s="158">
        <v>41684</v>
      </c>
      <c r="B1034" s="159">
        <v>442</v>
      </c>
      <c r="C1034" s="159" t="s">
        <v>784</v>
      </c>
      <c r="D1034" s="135" t="s">
        <v>102</v>
      </c>
      <c r="E1034" s="160">
        <v>19296.5</v>
      </c>
      <c r="F1034" s="137">
        <v>41684</v>
      </c>
      <c r="G1034" s="138">
        <v>19296.5</v>
      </c>
      <c r="H1034" s="167">
        <f t="shared" si="49"/>
        <v>0</v>
      </c>
      <c r="I1034" s="139" t="s">
        <v>14</v>
      </c>
    </row>
    <row r="1035" spans="1:10" ht="15" x14ac:dyDescent="0.25">
      <c r="A1035" s="158">
        <v>41684</v>
      </c>
      <c r="B1035" s="159">
        <v>505</v>
      </c>
      <c r="C1035" s="159" t="s">
        <v>784</v>
      </c>
      <c r="D1035" s="135" t="s">
        <v>102</v>
      </c>
      <c r="E1035" s="160">
        <v>4134</v>
      </c>
      <c r="F1035" s="137">
        <v>41685</v>
      </c>
      <c r="G1035" s="138">
        <v>4134</v>
      </c>
      <c r="H1035" s="167">
        <f t="shared" si="49"/>
        <v>0</v>
      </c>
      <c r="I1035" s="139" t="s">
        <v>38</v>
      </c>
    </row>
    <row r="1036" spans="1:10" ht="15" x14ac:dyDescent="0.25">
      <c r="A1036" s="158">
        <v>41685</v>
      </c>
      <c r="B1036" s="159">
        <v>565</v>
      </c>
      <c r="C1036" s="159" t="s">
        <v>784</v>
      </c>
      <c r="D1036" s="135" t="s">
        <v>102</v>
      </c>
      <c r="E1036" s="160">
        <v>3744</v>
      </c>
      <c r="F1036" s="137">
        <v>41685</v>
      </c>
      <c r="G1036" s="138">
        <v>3744</v>
      </c>
      <c r="H1036" s="167">
        <f t="shared" si="49"/>
        <v>0</v>
      </c>
      <c r="I1036" s="139" t="s">
        <v>38</v>
      </c>
      <c r="J1036" s="141"/>
    </row>
    <row r="1037" spans="1:10" ht="15" x14ac:dyDescent="0.25">
      <c r="A1037" s="158">
        <v>41685</v>
      </c>
      <c r="B1037" s="159">
        <v>622</v>
      </c>
      <c r="C1037" s="159" t="s">
        <v>784</v>
      </c>
      <c r="D1037" s="135" t="s">
        <v>102</v>
      </c>
      <c r="E1037" s="160">
        <v>11540</v>
      </c>
      <c r="F1037" s="137">
        <v>41692</v>
      </c>
      <c r="G1037" s="138">
        <v>11540</v>
      </c>
      <c r="H1037" s="167">
        <f t="shared" si="49"/>
        <v>0</v>
      </c>
      <c r="I1037" s="139" t="s">
        <v>23</v>
      </c>
      <c r="J1037" s="141"/>
    </row>
    <row r="1038" spans="1:10" ht="15" x14ac:dyDescent="0.25">
      <c r="A1038" s="158">
        <v>41687</v>
      </c>
      <c r="B1038" s="159">
        <v>703</v>
      </c>
      <c r="C1038" s="159" t="s">
        <v>784</v>
      </c>
      <c r="D1038" s="135" t="s">
        <v>102</v>
      </c>
      <c r="E1038" s="160">
        <v>3125</v>
      </c>
      <c r="F1038" s="137">
        <v>41687</v>
      </c>
      <c r="G1038" s="138">
        <v>3125</v>
      </c>
      <c r="H1038" s="167">
        <f t="shared" si="49"/>
        <v>0</v>
      </c>
      <c r="I1038" s="139" t="s">
        <v>57</v>
      </c>
    </row>
    <row r="1039" spans="1:10" ht="15" x14ac:dyDescent="0.25">
      <c r="A1039" s="158">
        <v>41688</v>
      </c>
      <c r="B1039" s="159">
        <v>810</v>
      </c>
      <c r="C1039" s="159" t="s">
        <v>784</v>
      </c>
      <c r="D1039" s="135" t="s">
        <v>102</v>
      </c>
      <c r="E1039" s="160">
        <v>2494</v>
      </c>
      <c r="F1039" s="137">
        <v>41688</v>
      </c>
      <c r="G1039" s="138">
        <v>2494</v>
      </c>
      <c r="H1039" s="167">
        <f t="shared" si="49"/>
        <v>0</v>
      </c>
      <c r="I1039" s="139" t="s">
        <v>57</v>
      </c>
      <c r="J1039" s="141"/>
    </row>
    <row r="1040" spans="1:10" ht="15" x14ac:dyDescent="0.25">
      <c r="A1040" s="158">
        <v>41689</v>
      </c>
      <c r="B1040" s="159">
        <v>875</v>
      </c>
      <c r="C1040" s="159" t="s">
        <v>784</v>
      </c>
      <c r="D1040" s="135" t="s">
        <v>102</v>
      </c>
      <c r="E1040" s="160">
        <v>2387</v>
      </c>
      <c r="F1040" s="137">
        <v>41690</v>
      </c>
      <c r="G1040" s="138">
        <v>2387</v>
      </c>
      <c r="H1040" s="167">
        <f t="shared" si="49"/>
        <v>0</v>
      </c>
      <c r="I1040" s="139" t="s">
        <v>38</v>
      </c>
    </row>
    <row r="1041" spans="1:10" x14ac:dyDescent="0.25">
      <c r="A1041" s="158">
        <v>41691</v>
      </c>
      <c r="B1041" s="159">
        <v>64</v>
      </c>
      <c r="C1041" s="159" t="s">
        <v>942</v>
      </c>
      <c r="D1041" s="135" t="s">
        <v>102</v>
      </c>
      <c r="E1041" s="160">
        <v>19852</v>
      </c>
      <c r="F1041" s="137">
        <v>41692</v>
      </c>
      <c r="G1041" s="138">
        <v>19852</v>
      </c>
      <c r="H1041" s="167">
        <f t="shared" si="49"/>
        <v>0</v>
      </c>
      <c r="I1041" s="139" t="s">
        <v>4</v>
      </c>
    </row>
    <row r="1042" spans="1:10" x14ac:dyDescent="0.25">
      <c r="A1042" s="158">
        <v>41692</v>
      </c>
      <c r="B1042" s="159">
        <v>141</v>
      </c>
      <c r="C1042" s="159" t="s">
        <v>942</v>
      </c>
      <c r="D1042" s="135" t="s">
        <v>102</v>
      </c>
      <c r="E1042" s="160">
        <v>3632</v>
      </c>
      <c r="F1042" s="137">
        <v>41693</v>
      </c>
      <c r="G1042" s="138">
        <v>3632</v>
      </c>
      <c r="H1042" s="167">
        <f t="shared" si="49"/>
        <v>0</v>
      </c>
      <c r="I1042" s="139" t="s">
        <v>30</v>
      </c>
    </row>
    <row r="1043" spans="1:10" ht="15" x14ac:dyDescent="0.25">
      <c r="A1043" s="158">
        <v>41697</v>
      </c>
      <c r="B1043" s="159">
        <v>436</v>
      </c>
      <c r="C1043" s="159" t="s">
        <v>942</v>
      </c>
      <c r="D1043" s="135" t="s">
        <v>102</v>
      </c>
      <c r="E1043" s="160">
        <v>20176</v>
      </c>
      <c r="F1043" s="144">
        <v>41708</v>
      </c>
      <c r="G1043" s="145">
        <v>20176</v>
      </c>
      <c r="H1043" s="167">
        <f t="shared" si="49"/>
        <v>0</v>
      </c>
      <c r="I1043" s="139" t="s">
        <v>23</v>
      </c>
      <c r="J1043" s="141"/>
    </row>
    <row r="1044" spans="1:10" ht="15" x14ac:dyDescent="0.25">
      <c r="A1044" s="158">
        <v>41679</v>
      </c>
      <c r="B1044" s="159">
        <v>140</v>
      </c>
      <c r="C1044" s="159" t="s">
        <v>784</v>
      </c>
      <c r="D1044" s="135" t="s">
        <v>813</v>
      </c>
      <c r="E1044" s="136">
        <v>2632</v>
      </c>
      <c r="F1044" s="137">
        <v>41679</v>
      </c>
      <c r="G1044" s="138">
        <v>2632</v>
      </c>
      <c r="H1044" s="167">
        <f t="shared" si="49"/>
        <v>0</v>
      </c>
      <c r="I1044" s="139" t="s">
        <v>14</v>
      </c>
    </row>
    <row r="1045" spans="1:10" ht="15" x14ac:dyDescent="0.25">
      <c r="A1045" s="158">
        <v>41682</v>
      </c>
      <c r="B1045" s="159">
        <v>339</v>
      </c>
      <c r="C1045" s="159" t="s">
        <v>784</v>
      </c>
      <c r="D1045" s="135" t="s">
        <v>813</v>
      </c>
      <c r="E1045" s="136">
        <v>2645</v>
      </c>
      <c r="F1045" s="137">
        <v>41682</v>
      </c>
      <c r="G1045" s="138">
        <v>2645</v>
      </c>
      <c r="H1045" s="167">
        <f t="shared" si="49"/>
        <v>0</v>
      </c>
      <c r="I1045" s="139" t="s">
        <v>7</v>
      </c>
      <c r="J1045" s="141"/>
    </row>
    <row r="1046" spans="1:10" ht="15" x14ac:dyDescent="0.25">
      <c r="A1046" s="158">
        <v>41686</v>
      </c>
      <c r="B1046" s="159">
        <v>658</v>
      </c>
      <c r="C1046" s="159" t="s">
        <v>784</v>
      </c>
      <c r="D1046" s="135" t="s">
        <v>813</v>
      </c>
      <c r="E1046" s="160">
        <v>4001.5</v>
      </c>
      <c r="F1046" s="137">
        <v>41686</v>
      </c>
      <c r="G1046" s="138">
        <v>4001.5</v>
      </c>
      <c r="H1046" s="167">
        <f t="shared" si="49"/>
        <v>0</v>
      </c>
      <c r="I1046" s="139" t="s">
        <v>4</v>
      </c>
    </row>
    <row r="1047" spans="1:10" ht="15" x14ac:dyDescent="0.25">
      <c r="A1047" s="158">
        <v>41690</v>
      </c>
      <c r="B1047" s="159">
        <v>965</v>
      </c>
      <c r="C1047" s="159" t="s">
        <v>784</v>
      </c>
      <c r="D1047" s="135" t="s">
        <v>813</v>
      </c>
      <c r="E1047" s="160">
        <v>2836</v>
      </c>
      <c r="F1047" s="137">
        <v>41690</v>
      </c>
      <c r="G1047" s="138">
        <v>2836</v>
      </c>
      <c r="H1047" s="167">
        <f t="shared" si="49"/>
        <v>0</v>
      </c>
      <c r="I1047" s="139" t="s">
        <v>23</v>
      </c>
    </row>
    <row r="1048" spans="1:10" ht="15" x14ac:dyDescent="0.25">
      <c r="A1048" s="158">
        <v>41691</v>
      </c>
      <c r="B1048" s="159">
        <v>40</v>
      </c>
      <c r="C1048" s="159" t="s">
        <v>942</v>
      </c>
      <c r="D1048" s="135" t="s">
        <v>813</v>
      </c>
      <c r="E1048" s="160">
        <v>3627</v>
      </c>
      <c r="F1048" s="137">
        <v>41691</v>
      </c>
      <c r="G1048" s="138">
        <v>3627</v>
      </c>
      <c r="H1048" s="167">
        <f t="shared" si="49"/>
        <v>0</v>
      </c>
      <c r="I1048" s="139" t="s">
        <v>196</v>
      </c>
      <c r="J1048" s="141"/>
    </row>
    <row r="1049" spans="1:10" x14ac:dyDescent="0.25">
      <c r="A1049" s="158"/>
      <c r="B1049" s="159"/>
      <c r="C1049" s="159"/>
      <c r="D1049" s="135"/>
      <c r="E1049" s="160"/>
      <c r="F1049" s="379" t="s">
        <v>645</v>
      </c>
      <c r="G1049" s="380">
        <f>SUM(G1026:G1048)</f>
        <v>158630</v>
      </c>
      <c r="H1049" s="167"/>
      <c r="I1049" s="139"/>
      <c r="J1049" s="141"/>
    </row>
    <row r="1050" spans="1:10" ht="15" x14ac:dyDescent="0.25">
      <c r="A1050" s="158"/>
      <c r="B1050" s="159"/>
      <c r="C1050" s="159"/>
      <c r="D1050" s="135"/>
      <c r="E1050" s="160"/>
      <c r="F1050" s="137"/>
      <c r="G1050" s="138"/>
      <c r="H1050" s="167"/>
      <c r="I1050" s="139"/>
      <c r="J1050" s="141"/>
    </row>
    <row r="1051" spans="1:10" x14ac:dyDescent="0.25">
      <c r="A1051" s="133">
        <v>41671</v>
      </c>
      <c r="B1051" s="134">
        <v>562</v>
      </c>
      <c r="C1051" s="134" t="s">
        <v>563</v>
      </c>
      <c r="D1051" s="135" t="s">
        <v>619</v>
      </c>
      <c r="E1051" s="136">
        <v>10691.5</v>
      </c>
      <c r="F1051" s="137">
        <v>41673</v>
      </c>
      <c r="G1051" s="138">
        <v>10691.5</v>
      </c>
      <c r="H1051" s="132">
        <f>E1051-G1051</f>
        <v>0</v>
      </c>
      <c r="I1051" s="139" t="s">
        <v>30</v>
      </c>
    </row>
    <row r="1052" spans="1:10" x14ac:dyDescent="0.25">
      <c r="A1052" s="133"/>
      <c r="B1052" s="134"/>
      <c r="C1052" s="134"/>
      <c r="D1052" s="135"/>
      <c r="E1052" s="136"/>
      <c r="F1052" s="137"/>
      <c r="G1052" s="138"/>
      <c r="H1052" s="132"/>
      <c r="I1052" s="139"/>
    </row>
    <row r="1053" spans="1:10" x14ac:dyDescent="0.25">
      <c r="A1053" s="158">
        <v>41681</v>
      </c>
      <c r="B1053" s="159">
        <v>300</v>
      </c>
      <c r="C1053" s="159" t="s">
        <v>784</v>
      </c>
      <c r="D1053" s="135" t="s">
        <v>460</v>
      </c>
      <c r="E1053" s="136">
        <v>88</v>
      </c>
      <c r="F1053" s="137">
        <v>41681</v>
      </c>
      <c r="G1053" s="138">
        <v>88</v>
      </c>
      <c r="H1053" s="167">
        <f>E1053-G1053</f>
        <v>0</v>
      </c>
      <c r="I1053" s="139" t="s">
        <v>1</v>
      </c>
    </row>
    <row r="1054" spans="1:10" ht="15" x14ac:dyDescent="0.25">
      <c r="A1054" s="158">
        <v>41690</v>
      </c>
      <c r="B1054" s="159">
        <v>989</v>
      </c>
      <c r="C1054" s="159" t="s">
        <v>784</v>
      </c>
      <c r="D1054" s="135" t="s">
        <v>460</v>
      </c>
      <c r="E1054" s="160">
        <v>52.5</v>
      </c>
      <c r="F1054" s="137">
        <v>41690</v>
      </c>
      <c r="G1054" s="138">
        <v>52.5</v>
      </c>
      <c r="H1054" s="167">
        <f>E1054-G1054</f>
        <v>0</v>
      </c>
      <c r="I1054" s="139" t="s">
        <v>1</v>
      </c>
    </row>
    <row r="1055" spans="1:10" x14ac:dyDescent="0.25">
      <c r="A1055" s="158">
        <v>41692</v>
      </c>
      <c r="B1055" s="159">
        <v>165</v>
      </c>
      <c r="C1055" s="159" t="s">
        <v>942</v>
      </c>
      <c r="D1055" s="135" t="s">
        <v>460</v>
      </c>
      <c r="E1055" s="160">
        <v>177.5</v>
      </c>
      <c r="F1055" s="137">
        <v>41692</v>
      </c>
      <c r="G1055" s="138">
        <v>177.5</v>
      </c>
      <c r="H1055" s="167">
        <f>E1055-G1055</f>
        <v>0</v>
      </c>
      <c r="I1055" s="139" t="s">
        <v>1</v>
      </c>
    </row>
    <row r="1056" spans="1:10" x14ac:dyDescent="0.25">
      <c r="A1056" s="158"/>
      <c r="B1056" s="159"/>
      <c r="C1056" s="159"/>
      <c r="D1056" s="135"/>
      <c r="E1056" s="160"/>
      <c r="F1056" s="137"/>
      <c r="G1056" s="138"/>
      <c r="H1056" s="167"/>
      <c r="I1056" s="139"/>
    </row>
    <row r="1057" spans="1:10" x14ac:dyDescent="0.25">
      <c r="A1057" s="158"/>
      <c r="B1057" s="159"/>
      <c r="C1057" s="159"/>
      <c r="D1057" s="135"/>
      <c r="E1057" s="160"/>
      <c r="F1057" s="137"/>
      <c r="G1057" s="138"/>
      <c r="H1057" s="167"/>
      <c r="I1057" s="139"/>
    </row>
    <row r="1058" spans="1:10" x14ac:dyDescent="0.25">
      <c r="A1058" s="158">
        <v>41675</v>
      </c>
      <c r="B1058" s="159">
        <v>800</v>
      </c>
      <c r="C1058" s="159" t="s">
        <v>563</v>
      </c>
      <c r="D1058" s="164" t="s">
        <v>434</v>
      </c>
      <c r="E1058" s="165">
        <v>1425.5</v>
      </c>
      <c r="F1058" s="170">
        <v>41675</v>
      </c>
      <c r="G1058" s="165">
        <v>1425.5</v>
      </c>
      <c r="H1058" s="167">
        <f t="shared" ref="H1058:H1064" si="50">E1058-G1058</f>
        <v>0</v>
      </c>
      <c r="I1058" s="168" t="s">
        <v>23</v>
      </c>
      <c r="J1058" s="169"/>
    </row>
    <row r="1059" spans="1:10" ht="15" x14ac:dyDescent="0.25">
      <c r="A1059" s="158">
        <v>41684</v>
      </c>
      <c r="B1059" s="159">
        <v>489</v>
      </c>
      <c r="C1059" s="159" t="s">
        <v>784</v>
      </c>
      <c r="D1059" s="135" t="s">
        <v>434</v>
      </c>
      <c r="E1059" s="160">
        <v>328</v>
      </c>
      <c r="F1059" s="137">
        <v>41684</v>
      </c>
      <c r="G1059" s="138">
        <v>328</v>
      </c>
      <c r="H1059" s="167">
        <f t="shared" si="50"/>
        <v>0</v>
      </c>
      <c r="I1059" s="139" t="s">
        <v>23</v>
      </c>
      <c r="J1059" s="141"/>
    </row>
    <row r="1060" spans="1:10" ht="15" x14ac:dyDescent="0.25">
      <c r="A1060" s="158">
        <v>41689</v>
      </c>
      <c r="B1060" s="159">
        <v>853</v>
      </c>
      <c r="C1060" s="159" t="s">
        <v>784</v>
      </c>
      <c r="D1060" s="135" t="s">
        <v>434</v>
      </c>
      <c r="E1060" s="160">
        <v>1504</v>
      </c>
      <c r="F1060" s="137">
        <v>41690</v>
      </c>
      <c r="G1060" s="138">
        <v>1504</v>
      </c>
      <c r="H1060" s="167">
        <f t="shared" si="50"/>
        <v>0</v>
      </c>
      <c r="I1060" s="139" t="s">
        <v>4</v>
      </c>
      <c r="J1060" s="141"/>
    </row>
    <row r="1061" spans="1:10" ht="15" x14ac:dyDescent="0.25">
      <c r="A1061" s="158">
        <v>41690</v>
      </c>
      <c r="B1061" s="159">
        <v>933</v>
      </c>
      <c r="C1061" s="159" t="s">
        <v>784</v>
      </c>
      <c r="D1061" s="135" t="s">
        <v>434</v>
      </c>
      <c r="E1061" s="160">
        <v>1127</v>
      </c>
      <c r="F1061" s="137">
        <v>41690</v>
      </c>
      <c r="G1061" s="138">
        <v>1127</v>
      </c>
      <c r="H1061" s="167">
        <f t="shared" si="50"/>
        <v>0</v>
      </c>
      <c r="I1061" s="139" t="s">
        <v>4</v>
      </c>
      <c r="J1061" s="141"/>
    </row>
    <row r="1062" spans="1:10" ht="15" x14ac:dyDescent="0.25">
      <c r="A1062" s="158">
        <v>41694</v>
      </c>
      <c r="B1062" s="159">
        <v>220</v>
      </c>
      <c r="C1062" s="159" t="s">
        <v>942</v>
      </c>
      <c r="D1062" s="135" t="s">
        <v>434</v>
      </c>
      <c r="E1062" s="160">
        <v>485</v>
      </c>
      <c r="F1062" s="137">
        <v>41694</v>
      </c>
      <c r="G1062" s="138">
        <v>485</v>
      </c>
      <c r="H1062" s="167">
        <f t="shared" si="50"/>
        <v>0</v>
      </c>
      <c r="I1062" s="139" t="s">
        <v>23</v>
      </c>
      <c r="J1062" s="141"/>
    </row>
    <row r="1063" spans="1:10" ht="15" x14ac:dyDescent="0.25">
      <c r="A1063" s="158">
        <v>41696</v>
      </c>
      <c r="B1063" s="159">
        <v>390</v>
      </c>
      <c r="C1063" s="159" t="s">
        <v>942</v>
      </c>
      <c r="D1063" s="135" t="s">
        <v>434</v>
      </c>
      <c r="E1063" s="160">
        <v>1797</v>
      </c>
      <c r="F1063" s="137">
        <v>41696</v>
      </c>
      <c r="G1063" s="138">
        <v>1797</v>
      </c>
      <c r="H1063" s="167">
        <f t="shared" si="50"/>
        <v>0</v>
      </c>
      <c r="I1063" s="139" t="s">
        <v>4</v>
      </c>
      <c r="J1063" s="141"/>
    </row>
    <row r="1064" spans="1:10" ht="15" x14ac:dyDescent="0.25">
      <c r="A1064" s="158">
        <v>41682</v>
      </c>
      <c r="B1064" s="159">
        <v>321</v>
      </c>
      <c r="C1064" s="159" t="s">
        <v>784</v>
      </c>
      <c r="D1064" s="135" t="s">
        <v>399</v>
      </c>
      <c r="E1064" s="136">
        <v>1422</v>
      </c>
      <c r="F1064" s="137">
        <v>41682</v>
      </c>
      <c r="G1064" s="138">
        <v>1422</v>
      </c>
      <c r="H1064" s="167">
        <f t="shared" si="50"/>
        <v>0</v>
      </c>
      <c r="I1064" s="139" t="s">
        <v>23</v>
      </c>
      <c r="J1064" s="141"/>
    </row>
    <row r="1065" spans="1:10" x14ac:dyDescent="0.25">
      <c r="A1065" s="158"/>
      <c r="B1065" s="159"/>
      <c r="C1065" s="159"/>
      <c r="D1065" s="135"/>
      <c r="E1065" s="136"/>
      <c r="F1065" s="379" t="s">
        <v>645</v>
      </c>
      <c r="G1065" s="380">
        <f>SUM(G1058:G1064)</f>
        <v>8088.5</v>
      </c>
      <c r="H1065" s="167"/>
      <c r="I1065" s="139"/>
      <c r="J1065" s="141"/>
    </row>
    <row r="1066" spans="1:10" ht="15" x14ac:dyDescent="0.25">
      <c r="A1066" s="158"/>
      <c r="B1066" s="159"/>
      <c r="C1066" s="159"/>
      <c r="D1066" s="135"/>
      <c r="E1066" s="136"/>
      <c r="F1066" s="137"/>
      <c r="G1066" s="138"/>
      <c r="H1066" s="167"/>
      <c r="I1066" s="139"/>
      <c r="J1066" s="141"/>
    </row>
    <row r="1067" spans="1:10" x14ac:dyDescent="0.25">
      <c r="A1067" s="158">
        <v>41672</v>
      </c>
      <c r="B1067" s="159">
        <v>609</v>
      </c>
      <c r="C1067" s="159" t="s">
        <v>563</v>
      </c>
      <c r="D1067" s="135" t="s">
        <v>452</v>
      </c>
      <c r="E1067" s="136">
        <v>20088</v>
      </c>
      <c r="F1067" s="137">
        <v>41672</v>
      </c>
      <c r="G1067" s="138">
        <v>20088</v>
      </c>
      <c r="H1067" s="132">
        <f t="shared" ref="H1067:H1081" si="51">E1067-G1067</f>
        <v>0</v>
      </c>
      <c r="I1067" s="139"/>
    </row>
    <row r="1068" spans="1:10" ht="15" x14ac:dyDescent="0.25">
      <c r="A1068" s="158">
        <v>41674</v>
      </c>
      <c r="B1068" s="159">
        <v>781</v>
      </c>
      <c r="C1068" s="159" t="s">
        <v>563</v>
      </c>
      <c r="D1068" s="135" t="s">
        <v>452</v>
      </c>
      <c r="E1068" s="136">
        <v>20488</v>
      </c>
      <c r="F1068" s="144" t="s">
        <v>735</v>
      </c>
      <c r="G1068" s="138">
        <v>20488</v>
      </c>
      <c r="H1068" s="132">
        <f t="shared" si="51"/>
        <v>0</v>
      </c>
      <c r="I1068" s="139" t="s">
        <v>1</v>
      </c>
    </row>
    <row r="1069" spans="1:10" ht="15" x14ac:dyDescent="0.25">
      <c r="A1069" s="158">
        <v>41676</v>
      </c>
      <c r="B1069" s="159">
        <v>894</v>
      </c>
      <c r="C1069" s="159" t="s">
        <v>563</v>
      </c>
      <c r="D1069" s="135" t="s">
        <v>452</v>
      </c>
      <c r="E1069" s="136">
        <v>22152</v>
      </c>
      <c r="F1069" s="137">
        <v>41676</v>
      </c>
      <c r="G1069" s="138">
        <v>22152</v>
      </c>
      <c r="H1069" s="167">
        <f t="shared" si="51"/>
        <v>0</v>
      </c>
      <c r="I1069" s="139" t="s">
        <v>1</v>
      </c>
    </row>
    <row r="1070" spans="1:10" ht="15" x14ac:dyDescent="0.25">
      <c r="A1070" s="158">
        <v>41677</v>
      </c>
      <c r="B1070" s="159">
        <v>3</v>
      </c>
      <c r="C1070" s="159" t="s">
        <v>784</v>
      </c>
      <c r="D1070" s="135" t="s">
        <v>452</v>
      </c>
      <c r="E1070" s="136">
        <v>19737.5</v>
      </c>
      <c r="F1070" s="137">
        <v>41677</v>
      </c>
      <c r="G1070" s="138">
        <v>19737.5</v>
      </c>
      <c r="H1070" s="167">
        <f t="shared" si="51"/>
        <v>0</v>
      </c>
      <c r="I1070" s="139"/>
      <c r="J1070" s="141"/>
    </row>
    <row r="1071" spans="1:10" ht="15" x14ac:dyDescent="0.25">
      <c r="A1071" s="158">
        <v>41679</v>
      </c>
      <c r="B1071" s="159">
        <v>137</v>
      </c>
      <c r="C1071" s="159" t="s">
        <v>784</v>
      </c>
      <c r="D1071" s="135" t="s">
        <v>452</v>
      </c>
      <c r="E1071" s="136">
        <v>20877</v>
      </c>
      <c r="F1071" s="137">
        <v>41679</v>
      </c>
      <c r="G1071" s="138">
        <v>20877</v>
      </c>
      <c r="H1071" s="167">
        <f t="shared" si="51"/>
        <v>0</v>
      </c>
      <c r="I1071" s="139"/>
    </row>
    <row r="1072" spans="1:10" ht="15" x14ac:dyDescent="0.25">
      <c r="A1072" s="158">
        <v>41680</v>
      </c>
      <c r="B1072" s="159">
        <v>201</v>
      </c>
      <c r="C1072" s="159" t="s">
        <v>784</v>
      </c>
      <c r="D1072" s="135" t="s">
        <v>452</v>
      </c>
      <c r="E1072" s="136">
        <v>26863.5</v>
      </c>
      <c r="F1072" s="137">
        <v>41680</v>
      </c>
      <c r="G1072" s="138">
        <v>26863.5</v>
      </c>
      <c r="H1072" s="167">
        <f t="shared" si="51"/>
        <v>0</v>
      </c>
      <c r="I1072" s="139" t="s">
        <v>1</v>
      </c>
    </row>
    <row r="1073" spans="1:10" ht="15" x14ac:dyDescent="0.25">
      <c r="A1073" s="158">
        <v>41681</v>
      </c>
      <c r="B1073" s="159">
        <v>282</v>
      </c>
      <c r="C1073" s="159" t="s">
        <v>784</v>
      </c>
      <c r="D1073" s="135" t="s">
        <v>452</v>
      </c>
      <c r="E1073" s="136">
        <v>20524.5</v>
      </c>
      <c r="F1073" s="137">
        <v>41681</v>
      </c>
      <c r="G1073" s="138">
        <v>20524.5</v>
      </c>
      <c r="H1073" s="167">
        <f t="shared" si="51"/>
        <v>0</v>
      </c>
      <c r="I1073" s="139" t="s">
        <v>1</v>
      </c>
      <c r="J1073" s="141"/>
    </row>
    <row r="1074" spans="1:10" ht="15" x14ac:dyDescent="0.25">
      <c r="A1074" s="158">
        <v>41683</v>
      </c>
      <c r="B1074" s="159">
        <v>426</v>
      </c>
      <c r="C1074" s="159" t="s">
        <v>784</v>
      </c>
      <c r="D1074" s="135" t="s">
        <v>452</v>
      </c>
      <c r="E1074" s="136">
        <v>36064</v>
      </c>
      <c r="F1074" s="137">
        <v>41683</v>
      </c>
      <c r="G1074" s="138">
        <v>36064</v>
      </c>
      <c r="H1074" s="167">
        <f t="shared" si="51"/>
        <v>0</v>
      </c>
      <c r="I1074" s="139" t="s">
        <v>1</v>
      </c>
      <c r="J1074" s="141"/>
    </row>
    <row r="1075" spans="1:10" ht="15" x14ac:dyDescent="0.25">
      <c r="A1075" s="158">
        <v>41684</v>
      </c>
      <c r="B1075" s="159">
        <v>525</v>
      </c>
      <c r="C1075" s="159" t="s">
        <v>784</v>
      </c>
      <c r="D1075" s="135" t="s">
        <v>452</v>
      </c>
      <c r="E1075" s="160">
        <v>41728</v>
      </c>
      <c r="F1075" s="137">
        <v>41684</v>
      </c>
      <c r="G1075" s="138">
        <v>41728</v>
      </c>
      <c r="H1075" s="167">
        <f t="shared" si="51"/>
        <v>0</v>
      </c>
      <c r="I1075" s="139" t="s">
        <v>1</v>
      </c>
      <c r="J1075" s="141"/>
    </row>
    <row r="1076" spans="1:10" ht="15" x14ac:dyDescent="0.25">
      <c r="A1076" s="158">
        <v>41685</v>
      </c>
      <c r="B1076" s="159">
        <v>618</v>
      </c>
      <c r="C1076" s="159" t="s">
        <v>784</v>
      </c>
      <c r="D1076" s="135" t="s">
        <v>452</v>
      </c>
      <c r="E1076" s="160">
        <v>25144</v>
      </c>
      <c r="F1076" s="146" t="s">
        <v>877</v>
      </c>
      <c r="G1076" s="138">
        <f>23300+1844</f>
        <v>25144</v>
      </c>
      <c r="H1076" s="167">
        <f t="shared" si="51"/>
        <v>0</v>
      </c>
      <c r="I1076" s="139" t="s">
        <v>1</v>
      </c>
      <c r="J1076" s="141"/>
    </row>
    <row r="1077" spans="1:10" ht="15" x14ac:dyDescent="0.25">
      <c r="A1077" s="158">
        <v>41686</v>
      </c>
      <c r="B1077" s="159">
        <v>661</v>
      </c>
      <c r="C1077" s="159" t="s">
        <v>784</v>
      </c>
      <c r="D1077" s="135" t="s">
        <v>452</v>
      </c>
      <c r="E1077" s="160">
        <v>26568</v>
      </c>
      <c r="F1077" s="137">
        <v>41686</v>
      </c>
      <c r="G1077" s="138">
        <v>26568</v>
      </c>
      <c r="H1077" s="167">
        <f t="shared" si="51"/>
        <v>0</v>
      </c>
      <c r="I1077" s="139" t="s">
        <v>1</v>
      </c>
    </row>
    <row r="1078" spans="1:10" ht="15" x14ac:dyDescent="0.25">
      <c r="A1078" s="158">
        <v>41688</v>
      </c>
      <c r="B1078" s="159">
        <v>822</v>
      </c>
      <c r="C1078" s="159" t="s">
        <v>784</v>
      </c>
      <c r="D1078" s="135" t="s">
        <v>452</v>
      </c>
      <c r="E1078" s="160">
        <v>24977.5</v>
      </c>
      <c r="F1078" s="137">
        <v>41688</v>
      </c>
      <c r="G1078" s="138">
        <v>24977.5</v>
      </c>
      <c r="H1078" s="167">
        <f t="shared" si="51"/>
        <v>0</v>
      </c>
      <c r="I1078" s="139" t="s">
        <v>1</v>
      </c>
    </row>
    <row r="1079" spans="1:10" x14ac:dyDescent="0.25">
      <c r="A1079" s="158">
        <v>41691</v>
      </c>
      <c r="B1079" s="159">
        <v>61</v>
      </c>
      <c r="C1079" s="159" t="s">
        <v>942</v>
      </c>
      <c r="D1079" s="135" t="s">
        <v>452</v>
      </c>
      <c r="E1079" s="184">
        <v>12620</v>
      </c>
      <c r="F1079" s="146" t="s">
        <v>952</v>
      </c>
      <c r="G1079" s="138">
        <f>11000+1620</f>
        <v>12620</v>
      </c>
      <c r="H1079" s="167">
        <f t="shared" si="51"/>
        <v>0</v>
      </c>
      <c r="I1079" s="139" t="s">
        <v>1</v>
      </c>
    </row>
    <row r="1080" spans="1:10" x14ac:dyDescent="0.25">
      <c r="A1080" s="158">
        <v>41697</v>
      </c>
      <c r="B1080" s="159">
        <v>476</v>
      </c>
      <c r="C1080" s="159" t="s">
        <v>942</v>
      </c>
      <c r="D1080" s="135" t="s">
        <v>452</v>
      </c>
      <c r="E1080" s="160">
        <v>27478.2</v>
      </c>
      <c r="F1080" s="137">
        <v>41697</v>
      </c>
      <c r="G1080" s="138">
        <v>27478.2</v>
      </c>
      <c r="H1080" s="167">
        <f t="shared" si="51"/>
        <v>0</v>
      </c>
      <c r="I1080" s="139" t="s">
        <v>1</v>
      </c>
    </row>
    <row r="1081" spans="1:10" ht="15" x14ac:dyDescent="0.25">
      <c r="A1081" s="158">
        <v>41698</v>
      </c>
      <c r="B1081" s="159">
        <v>570</v>
      </c>
      <c r="C1081" s="159" t="s">
        <v>942</v>
      </c>
      <c r="D1081" s="135" t="s">
        <v>452</v>
      </c>
      <c r="E1081" s="184">
        <v>30840.5</v>
      </c>
      <c r="F1081" s="176" t="s">
        <v>1042</v>
      </c>
      <c r="G1081" s="138">
        <f>30040+800.5</f>
        <v>30840.5</v>
      </c>
      <c r="H1081" s="167">
        <f t="shared" si="51"/>
        <v>0</v>
      </c>
      <c r="I1081" s="139" t="s">
        <v>1</v>
      </c>
      <c r="J1081" s="141"/>
    </row>
    <row r="1082" spans="1:10" x14ac:dyDescent="0.25">
      <c r="A1082" s="158"/>
      <c r="B1082" s="159"/>
      <c r="C1082" s="159"/>
      <c r="D1082" s="135"/>
      <c r="E1082" s="184"/>
      <c r="F1082" s="382" t="s">
        <v>645</v>
      </c>
      <c r="G1082" s="380">
        <f>SUM(G1067:G1081)</f>
        <v>376150.7</v>
      </c>
      <c r="H1082" s="167"/>
      <c r="I1082" s="139"/>
      <c r="J1082" s="141"/>
    </row>
    <row r="1083" spans="1:10" ht="15" x14ac:dyDescent="0.25">
      <c r="A1083" s="158"/>
      <c r="B1083" s="159"/>
      <c r="C1083" s="159"/>
      <c r="D1083" s="135"/>
      <c r="E1083" s="184"/>
      <c r="F1083" s="176"/>
      <c r="G1083" s="138"/>
      <c r="H1083" s="167"/>
      <c r="I1083" s="139"/>
      <c r="J1083" s="141"/>
    </row>
    <row r="1084" spans="1:10" x14ac:dyDescent="0.25">
      <c r="A1084" s="133">
        <v>41671</v>
      </c>
      <c r="B1084" s="134">
        <v>541</v>
      </c>
      <c r="C1084" s="134" t="s">
        <v>563</v>
      </c>
      <c r="D1084" s="135" t="s">
        <v>16</v>
      </c>
      <c r="E1084" s="136">
        <v>1617.5</v>
      </c>
      <c r="F1084" s="137">
        <v>41671</v>
      </c>
      <c r="G1084" s="138">
        <v>1617.5</v>
      </c>
      <c r="H1084" s="132">
        <f t="shared" ref="H1084:H1100" si="52">E1084-G1084</f>
        <v>0</v>
      </c>
      <c r="I1084" s="139"/>
    </row>
    <row r="1085" spans="1:10" x14ac:dyDescent="0.25">
      <c r="A1085" s="133">
        <v>41671</v>
      </c>
      <c r="B1085" s="134">
        <v>542</v>
      </c>
      <c r="C1085" s="134" t="s">
        <v>563</v>
      </c>
      <c r="D1085" s="135" t="s">
        <v>16</v>
      </c>
      <c r="E1085" s="136">
        <v>489</v>
      </c>
      <c r="F1085" s="137">
        <v>41671</v>
      </c>
      <c r="G1085" s="138">
        <v>489</v>
      </c>
      <c r="H1085" s="132">
        <f t="shared" si="52"/>
        <v>0</v>
      </c>
      <c r="I1085" s="139"/>
    </row>
    <row r="1086" spans="1:10" x14ac:dyDescent="0.25">
      <c r="A1086" s="158">
        <v>41674</v>
      </c>
      <c r="B1086" s="159">
        <v>734</v>
      </c>
      <c r="C1086" s="159" t="s">
        <v>563</v>
      </c>
      <c r="D1086" s="135" t="s">
        <v>16</v>
      </c>
      <c r="E1086" s="136">
        <v>1436.5</v>
      </c>
      <c r="F1086" s="137">
        <v>41674</v>
      </c>
      <c r="G1086" s="138">
        <v>1436.5</v>
      </c>
      <c r="H1086" s="132">
        <f t="shared" si="52"/>
        <v>0</v>
      </c>
      <c r="I1086" s="139"/>
      <c r="J1086" s="141"/>
    </row>
    <row r="1087" spans="1:10" x14ac:dyDescent="0.25">
      <c r="A1087" s="158">
        <v>41676</v>
      </c>
      <c r="B1087" s="159">
        <v>851</v>
      </c>
      <c r="C1087" s="159" t="s">
        <v>563</v>
      </c>
      <c r="D1087" s="135" t="s">
        <v>16</v>
      </c>
      <c r="E1087" s="136">
        <v>1469</v>
      </c>
      <c r="F1087" s="137">
        <v>41676</v>
      </c>
      <c r="G1087" s="138">
        <v>1469</v>
      </c>
      <c r="H1087" s="167">
        <f t="shared" si="52"/>
        <v>0</v>
      </c>
      <c r="I1087" s="139"/>
      <c r="J1087" s="141"/>
    </row>
    <row r="1088" spans="1:10" x14ac:dyDescent="0.25">
      <c r="A1088" s="158">
        <v>41676</v>
      </c>
      <c r="B1088" s="159">
        <v>855</v>
      </c>
      <c r="C1088" s="159" t="s">
        <v>563</v>
      </c>
      <c r="D1088" s="135" t="s">
        <v>16</v>
      </c>
      <c r="E1088" s="136">
        <v>2726</v>
      </c>
      <c r="F1088" s="137">
        <v>41676</v>
      </c>
      <c r="G1088" s="138">
        <v>2726</v>
      </c>
      <c r="H1088" s="167">
        <f t="shared" si="52"/>
        <v>0</v>
      </c>
      <c r="I1088" s="139"/>
      <c r="J1088" s="141"/>
    </row>
    <row r="1089" spans="1:10" x14ac:dyDescent="0.25">
      <c r="A1089" s="158">
        <v>41678</v>
      </c>
      <c r="B1089" s="159">
        <v>37</v>
      </c>
      <c r="C1089" s="159" t="s">
        <v>784</v>
      </c>
      <c r="D1089" s="135" t="s">
        <v>16</v>
      </c>
      <c r="E1089" s="136">
        <v>875</v>
      </c>
      <c r="F1089" s="137">
        <v>41678</v>
      </c>
      <c r="G1089" s="138">
        <v>875</v>
      </c>
      <c r="H1089" s="167">
        <f t="shared" si="52"/>
        <v>0</v>
      </c>
      <c r="I1089" s="139"/>
    </row>
    <row r="1090" spans="1:10" x14ac:dyDescent="0.25">
      <c r="A1090" s="158">
        <v>41681</v>
      </c>
      <c r="B1090" s="159">
        <v>289</v>
      </c>
      <c r="C1090" s="159" t="s">
        <v>784</v>
      </c>
      <c r="D1090" s="135" t="s">
        <v>16</v>
      </c>
      <c r="E1090" s="136">
        <v>1107</v>
      </c>
      <c r="F1090" s="137">
        <v>41681</v>
      </c>
      <c r="G1090" s="138">
        <v>1107</v>
      </c>
      <c r="H1090" s="167">
        <f t="shared" si="52"/>
        <v>0</v>
      </c>
      <c r="I1090" s="139"/>
      <c r="J1090" s="141"/>
    </row>
    <row r="1091" spans="1:10" x14ac:dyDescent="0.25">
      <c r="A1091" s="158">
        <v>41685</v>
      </c>
      <c r="B1091" s="159">
        <v>559</v>
      </c>
      <c r="C1091" s="159" t="s">
        <v>784</v>
      </c>
      <c r="D1091" s="135" t="s">
        <v>16</v>
      </c>
      <c r="E1091" s="160">
        <v>1735</v>
      </c>
      <c r="F1091" s="137">
        <v>41685</v>
      </c>
      <c r="G1091" s="138">
        <v>1735</v>
      </c>
      <c r="H1091" s="167">
        <f t="shared" si="52"/>
        <v>0</v>
      </c>
      <c r="I1091" s="139"/>
      <c r="J1091" s="141"/>
    </row>
    <row r="1092" spans="1:10" x14ac:dyDescent="0.25">
      <c r="A1092" s="158">
        <v>41685</v>
      </c>
      <c r="B1092" s="159">
        <v>561</v>
      </c>
      <c r="C1092" s="159" t="s">
        <v>784</v>
      </c>
      <c r="D1092" s="135" t="s">
        <v>16</v>
      </c>
      <c r="E1092" s="160">
        <v>2671</v>
      </c>
      <c r="F1092" s="137">
        <v>41685</v>
      </c>
      <c r="G1092" s="138">
        <v>2671</v>
      </c>
      <c r="H1092" s="167">
        <f t="shared" si="52"/>
        <v>0</v>
      </c>
      <c r="I1092" s="139"/>
      <c r="J1092" s="141"/>
    </row>
    <row r="1093" spans="1:10" x14ac:dyDescent="0.25">
      <c r="A1093" s="158">
        <v>41687</v>
      </c>
      <c r="B1093" s="159">
        <v>682</v>
      </c>
      <c r="C1093" s="159" t="s">
        <v>784</v>
      </c>
      <c r="D1093" s="135" t="s">
        <v>16</v>
      </c>
      <c r="E1093" s="160">
        <v>1436.5</v>
      </c>
      <c r="F1093" s="137">
        <v>41687</v>
      </c>
      <c r="G1093" s="138">
        <v>1436.5</v>
      </c>
      <c r="H1093" s="167">
        <f t="shared" si="52"/>
        <v>0</v>
      </c>
      <c r="I1093" s="139"/>
      <c r="J1093" s="141"/>
    </row>
    <row r="1094" spans="1:10" x14ac:dyDescent="0.25">
      <c r="A1094" s="158">
        <v>41687</v>
      </c>
      <c r="B1094" s="159">
        <v>710</v>
      </c>
      <c r="C1094" s="159" t="s">
        <v>784</v>
      </c>
      <c r="D1094" s="135" t="s">
        <v>16</v>
      </c>
      <c r="E1094" s="160">
        <v>20623</v>
      </c>
      <c r="F1094" s="137">
        <v>41687</v>
      </c>
      <c r="G1094" s="138">
        <v>20623</v>
      </c>
      <c r="H1094" s="167">
        <f t="shared" si="52"/>
        <v>0</v>
      </c>
      <c r="I1094" s="139"/>
      <c r="J1094" s="141"/>
    </row>
    <row r="1095" spans="1:10" x14ac:dyDescent="0.25">
      <c r="A1095" s="158">
        <v>41688</v>
      </c>
      <c r="B1095" s="159">
        <v>786</v>
      </c>
      <c r="C1095" s="159" t="s">
        <v>784</v>
      </c>
      <c r="D1095" s="135" t="s">
        <v>16</v>
      </c>
      <c r="E1095" s="160">
        <v>1393</v>
      </c>
      <c r="F1095" s="137">
        <v>41688</v>
      </c>
      <c r="G1095" s="138">
        <v>1393</v>
      </c>
      <c r="H1095" s="167">
        <f t="shared" si="52"/>
        <v>0</v>
      </c>
      <c r="I1095" s="139"/>
      <c r="J1095" s="141"/>
    </row>
    <row r="1096" spans="1:10" x14ac:dyDescent="0.25">
      <c r="A1096" s="158">
        <v>41688</v>
      </c>
      <c r="B1096" s="159">
        <v>787</v>
      </c>
      <c r="C1096" s="159" t="s">
        <v>784</v>
      </c>
      <c r="D1096" s="135" t="s">
        <v>16</v>
      </c>
      <c r="E1096" s="160">
        <v>385</v>
      </c>
      <c r="F1096" s="137">
        <v>41688</v>
      </c>
      <c r="G1096" s="138">
        <v>385</v>
      </c>
      <c r="H1096" s="167">
        <f t="shared" si="52"/>
        <v>0</v>
      </c>
      <c r="I1096" s="139"/>
      <c r="J1096" s="141"/>
    </row>
    <row r="1097" spans="1:10" ht="15" x14ac:dyDescent="0.25">
      <c r="A1097" s="158">
        <v>41691</v>
      </c>
      <c r="B1097" s="159">
        <v>17</v>
      </c>
      <c r="C1097" s="159" t="s">
        <v>942</v>
      </c>
      <c r="D1097" s="135" t="s">
        <v>16</v>
      </c>
      <c r="E1097" s="160">
        <v>1577</v>
      </c>
      <c r="F1097" s="137">
        <v>41691</v>
      </c>
      <c r="G1097" s="138">
        <v>1577</v>
      </c>
      <c r="H1097" s="167">
        <f t="shared" si="52"/>
        <v>0</v>
      </c>
      <c r="I1097" s="139"/>
      <c r="J1097" s="141"/>
    </row>
    <row r="1098" spans="1:10" x14ac:dyDescent="0.25">
      <c r="A1098" s="158">
        <v>41692</v>
      </c>
      <c r="B1098" s="159">
        <v>140</v>
      </c>
      <c r="C1098" s="159" t="s">
        <v>942</v>
      </c>
      <c r="D1098" s="135" t="s">
        <v>16</v>
      </c>
      <c r="E1098" s="160">
        <v>1825</v>
      </c>
      <c r="F1098" s="137">
        <v>41692</v>
      </c>
      <c r="G1098" s="138">
        <v>1825</v>
      </c>
      <c r="H1098" s="167">
        <f t="shared" si="52"/>
        <v>0</v>
      </c>
      <c r="I1098" s="139"/>
    </row>
    <row r="1099" spans="1:10" ht="15" x14ac:dyDescent="0.25">
      <c r="A1099" s="158">
        <v>41695</v>
      </c>
      <c r="B1099" s="159">
        <v>301</v>
      </c>
      <c r="C1099" s="159" t="s">
        <v>942</v>
      </c>
      <c r="D1099" s="135" t="s">
        <v>16</v>
      </c>
      <c r="E1099" s="160">
        <v>1598</v>
      </c>
      <c r="F1099" s="137">
        <v>41695</v>
      </c>
      <c r="G1099" s="138">
        <v>1598</v>
      </c>
      <c r="H1099" s="167">
        <f t="shared" si="52"/>
        <v>0</v>
      </c>
      <c r="I1099" s="160"/>
      <c r="J1099" s="141"/>
    </row>
    <row r="1100" spans="1:10" ht="15" x14ac:dyDescent="0.25">
      <c r="A1100" s="158">
        <v>41698</v>
      </c>
      <c r="B1100" s="159">
        <v>576</v>
      </c>
      <c r="C1100" s="159" t="s">
        <v>942</v>
      </c>
      <c r="D1100" s="135" t="s">
        <v>16</v>
      </c>
      <c r="E1100" s="160">
        <v>1728</v>
      </c>
      <c r="F1100" s="137">
        <v>41698</v>
      </c>
      <c r="G1100" s="138">
        <v>1728</v>
      </c>
      <c r="H1100" s="167">
        <f t="shared" si="52"/>
        <v>0</v>
      </c>
      <c r="I1100" s="139"/>
      <c r="J1100" s="141"/>
    </row>
    <row r="1101" spans="1:10" x14ac:dyDescent="0.25">
      <c r="A1101" s="158"/>
      <c r="B1101" s="159"/>
      <c r="C1101" s="159"/>
      <c r="D1101" s="135"/>
      <c r="E1101" s="160"/>
      <c r="F1101" s="379" t="s">
        <v>645</v>
      </c>
      <c r="G1101" s="380">
        <f>SUM(G1084:G1100)</f>
        <v>44691.5</v>
      </c>
      <c r="H1101" s="167"/>
      <c r="I1101" s="139"/>
      <c r="J1101" s="141"/>
    </row>
    <row r="1102" spans="1:10" ht="15" x14ac:dyDescent="0.25">
      <c r="A1102" s="158"/>
      <c r="B1102" s="159"/>
      <c r="C1102" s="159"/>
      <c r="D1102" s="135"/>
      <c r="E1102" s="160"/>
      <c r="F1102" s="137"/>
      <c r="G1102" s="138"/>
      <c r="H1102" s="167"/>
      <c r="I1102" s="139"/>
      <c r="J1102" s="141"/>
    </row>
    <row r="1103" spans="1:10" x14ac:dyDescent="0.25">
      <c r="A1103" s="158">
        <v>41696</v>
      </c>
      <c r="B1103" s="159">
        <v>408</v>
      </c>
      <c r="C1103" s="159" t="s">
        <v>942</v>
      </c>
      <c r="D1103" s="135" t="s">
        <v>1007</v>
      </c>
      <c r="E1103" s="160">
        <v>1361</v>
      </c>
      <c r="F1103" s="137">
        <v>41696</v>
      </c>
      <c r="G1103" s="138">
        <v>1361</v>
      </c>
      <c r="H1103" s="167">
        <f>E1103-G1103</f>
        <v>0</v>
      </c>
      <c r="I1103" s="139"/>
    </row>
    <row r="1104" spans="1:10" x14ac:dyDescent="0.25">
      <c r="A1104" s="158"/>
      <c r="B1104" s="159"/>
      <c r="C1104" s="159"/>
      <c r="D1104" s="135"/>
      <c r="E1104" s="160"/>
      <c r="F1104" s="137"/>
      <c r="G1104" s="138"/>
      <c r="H1104" s="167"/>
      <c r="I1104" s="139"/>
    </row>
    <row r="1105" spans="1:10" x14ac:dyDescent="0.25">
      <c r="A1105" s="158">
        <v>41678</v>
      </c>
      <c r="B1105" s="159">
        <v>70</v>
      </c>
      <c r="C1105" s="159" t="s">
        <v>784</v>
      </c>
      <c r="D1105" s="135" t="s">
        <v>798</v>
      </c>
      <c r="E1105" s="136">
        <v>5617</v>
      </c>
      <c r="F1105" s="137">
        <v>41678</v>
      </c>
      <c r="G1105" s="138">
        <v>5617</v>
      </c>
      <c r="H1105" s="167">
        <f t="shared" ref="H1105:H1123" si="53">E1105-G1105</f>
        <v>0</v>
      </c>
      <c r="I1105" s="139" t="s">
        <v>14</v>
      </c>
    </row>
    <row r="1106" spans="1:10" x14ac:dyDescent="0.25">
      <c r="A1106" s="158">
        <v>41679</v>
      </c>
      <c r="B1106" s="159">
        <v>119</v>
      </c>
      <c r="C1106" s="159" t="s">
        <v>784</v>
      </c>
      <c r="D1106" s="135" t="s">
        <v>798</v>
      </c>
      <c r="E1106" s="136">
        <v>7028</v>
      </c>
      <c r="F1106" s="137">
        <v>41679</v>
      </c>
      <c r="G1106" s="138">
        <v>7028</v>
      </c>
      <c r="H1106" s="167">
        <f t="shared" si="53"/>
        <v>0</v>
      </c>
      <c r="I1106" s="139" t="s">
        <v>14</v>
      </c>
      <c r="J1106" s="141"/>
    </row>
    <row r="1107" spans="1:10" x14ac:dyDescent="0.25">
      <c r="A1107" s="158">
        <v>41680</v>
      </c>
      <c r="B1107" s="159">
        <v>184</v>
      </c>
      <c r="C1107" s="159" t="s">
        <v>784</v>
      </c>
      <c r="D1107" s="135" t="s">
        <v>798</v>
      </c>
      <c r="E1107" s="136">
        <v>4787.5</v>
      </c>
      <c r="F1107" s="137">
        <v>41680</v>
      </c>
      <c r="G1107" s="138">
        <v>4787.5</v>
      </c>
      <c r="H1107" s="167">
        <f t="shared" si="53"/>
        <v>0</v>
      </c>
      <c r="I1107" s="139" t="s">
        <v>14</v>
      </c>
    </row>
    <row r="1108" spans="1:10" x14ac:dyDescent="0.25">
      <c r="A1108" s="158">
        <v>41681</v>
      </c>
      <c r="B1108" s="159">
        <v>253</v>
      </c>
      <c r="C1108" s="159" t="s">
        <v>784</v>
      </c>
      <c r="D1108" s="135" t="s">
        <v>798</v>
      </c>
      <c r="E1108" s="136">
        <v>4927.5</v>
      </c>
      <c r="F1108" s="137">
        <v>41681</v>
      </c>
      <c r="G1108" s="138">
        <v>4927.5</v>
      </c>
      <c r="H1108" s="167">
        <f t="shared" si="53"/>
        <v>0</v>
      </c>
      <c r="I1108" s="139" t="s">
        <v>14</v>
      </c>
      <c r="J1108" s="140" t="s">
        <v>824</v>
      </c>
    </row>
    <row r="1109" spans="1:10" x14ac:dyDescent="0.25">
      <c r="A1109" s="158">
        <v>41682</v>
      </c>
      <c r="B1109" s="159">
        <v>315</v>
      </c>
      <c r="C1109" s="159" t="s">
        <v>784</v>
      </c>
      <c r="D1109" s="135" t="s">
        <v>798</v>
      </c>
      <c r="E1109" s="136">
        <v>5283</v>
      </c>
      <c r="F1109" s="144">
        <v>41712</v>
      </c>
      <c r="G1109" s="145">
        <v>5283</v>
      </c>
      <c r="H1109" s="167">
        <f t="shared" si="53"/>
        <v>0</v>
      </c>
      <c r="I1109" s="160" t="s">
        <v>14</v>
      </c>
      <c r="J1109" s="141"/>
    </row>
    <row r="1110" spans="1:10" x14ac:dyDescent="0.25">
      <c r="A1110" s="158">
        <v>41683</v>
      </c>
      <c r="B1110" s="159">
        <v>402</v>
      </c>
      <c r="C1110" s="159" t="s">
        <v>784</v>
      </c>
      <c r="D1110" s="135" t="s">
        <v>798</v>
      </c>
      <c r="E1110" s="136">
        <v>5844.22</v>
      </c>
      <c r="F1110" s="137">
        <v>41683</v>
      </c>
      <c r="G1110" s="138">
        <v>5844.22</v>
      </c>
      <c r="H1110" s="167">
        <f t="shared" si="53"/>
        <v>0</v>
      </c>
      <c r="I1110" s="139" t="s">
        <v>14</v>
      </c>
      <c r="J1110" s="141"/>
    </row>
    <row r="1111" spans="1:10" x14ac:dyDescent="0.25">
      <c r="A1111" s="158">
        <v>41684</v>
      </c>
      <c r="B1111" s="159">
        <v>510</v>
      </c>
      <c r="C1111" s="159" t="s">
        <v>784</v>
      </c>
      <c r="D1111" s="135" t="s">
        <v>798</v>
      </c>
      <c r="E1111" s="160">
        <v>4123.5</v>
      </c>
      <c r="F1111" s="137">
        <v>41684</v>
      </c>
      <c r="G1111" s="138">
        <v>4123.5</v>
      </c>
      <c r="H1111" s="167">
        <f t="shared" si="53"/>
        <v>0</v>
      </c>
      <c r="I1111" s="139" t="s">
        <v>14</v>
      </c>
    </row>
    <row r="1112" spans="1:10" x14ac:dyDescent="0.25">
      <c r="A1112" s="158">
        <v>41685</v>
      </c>
      <c r="B1112" s="159">
        <v>595</v>
      </c>
      <c r="C1112" s="159" t="s">
        <v>784</v>
      </c>
      <c r="D1112" s="135" t="s">
        <v>798</v>
      </c>
      <c r="E1112" s="160">
        <v>4675</v>
      </c>
      <c r="F1112" s="137">
        <v>41685</v>
      </c>
      <c r="G1112" s="138">
        <v>4675</v>
      </c>
      <c r="H1112" s="167">
        <f t="shared" si="53"/>
        <v>0</v>
      </c>
      <c r="I1112" s="139" t="s">
        <v>14</v>
      </c>
    </row>
    <row r="1113" spans="1:10" x14ac:dyDescent="0.25">
      <c r="A1113" s="158">
        <v>41685</v>
      </c>
      <c r="B1113" s="159">
        <v>596</v>
      </c>
      <c r="C1113" s="159" t="s">
        <v>784</v>
      </c>
      <c r="D1113" s="135" t="s">
        <v>798</v>
      </c>
      <c r="E1113" s="160">
        <v>976.5</v>
      </c>
      <c r="F1113" s="137">
        <v>41685</v>
      </c>
      <c r="G1113" s="138">
        <v>976.5</v>
      </c>
      <c r="H1113" s="167">
        <f t="shared" si="53"/>
        <v>0</v>
      </c>
      <c r="I1113" s="139" t="s">
        <v>14</v>
      </c>
    </row>
    <row r="1114" spans="1:10" x14ac:dyDescent="0.25">
      <c r="A1114" s="158">
        <v>41686</v>
      </c>
      <c r="B1114" s="159">
        <v>668</v>
      </c>
      <c r="C1114" s="159" t="s">
        <v>784</v>
      </c>
      <c r="D1114" s="135" t="s">
        <v>798</v>
      </c>
      <c r="E1114" s="160">
        <v>2700</v>
      </c>
      <c r="F1114" s="137">
        <v>41686</v>
      </c>
      <c r="G1114" s="138">
        <v>2700</v>
      </c>
      <c r="H1114" s="167">
        <f t="shared" si="53"/>
        <v>0</v>
      </c>
      <c r="I1114" s="139"/>
    </row>
    <row r="1115" spans="1:10" x14ac:dyDescent="0.25">
      <c r="A1115" s="158">
        <v>41687</v>
      </c>
      <c r="B1115" s="159">
        <v>706</v>
      </c>
      <c r="C1115" s="159" t="s">
        <v>784</v>
      </c>
      <c r="D1115" s="135" t="s">
        <v>798</v>
      </c>
      <c r="E1115" s="160">
        <v>4769.5</v>
      </c>
      <c r="F1115" s="137">
        <v>41687</v>
      </c>
      <c r="G1115" s="138">
        <v>4769.5</v>
      </c>
      <c r="H1115" s="167">
        <f t="shared" si="53"/>
        <v>0</v>
      </c>
      <c r="I1115" s="139" t="s">
        <v>14</v>
      </c>
    </row>
    <row r="1116" spans="1:10" x14ac:dyDescent="0.25">
      <c r="A1116" s="158">
        <v>41689</v>
      </c>
      <c r="B1116" s="159">
        <v>873</v>
      </c>
      <c r="C1116" s="159" t="s">
        <v>784</v>
      </c>
      <c r="D1116" s="135" t="s">
        <v>798</v>
      </c>
      <c r="E1116" s="160">
        <v>3732</v>
      </c>
      <c r="F1116" s="137">
        <v>41689</v>
      </c>
      <c r="G1116" s="138">
        <v>3732</v>
      </c>
      <c r="H1116" s="167">
        <f t="shared" si="53"/>
        <v>0</v>
      </c>
      <c r="I1116" s="139" t="s">
        <v>14</v>
      </c>
    </row>
    <row r="1117" spans="1:10" ht="15" x14ac:dyDescent="0.25">
      <c r="A1117" s="158">
        <v>41690</v>
      </c>
      <c r="B1117" s="159">
        <v>951</v>
      </c>
      <c r="C1117" s="159" t="s">
        <v>784</v>
      </c>
      <c r="D1117" s="135" t="s">
        <v>798</v>
      </c>
      <c r="E1117" s="160">
        <v>4780</v>
      </c>
      <c r="F1117" s="137">
        <v>41691</v>
      </c>
      <c r="G1117" s="138">
        <v>4780</v>
      </c>
      <c r="H1117" s="167">
        <f t="shared" si="53"/>
        <v>0</v>
      </c>
      <c r="I1117" s="139" t="s">
        <v>14</v>
      </c>
    </row>
    <row r="1118" spans="1:10" x14ac:dyDescent="0.25">
      <c r="A1118" s="158">
        <v>41691</v>
      </c>
      <c r="B1118" s="159">
        <v>47</v>
      </c>
      <c r="C1118" s="159" t="s">
        <v>942</v>
      </c>
      <c r="D1118" s="135" t="s">
        <v>798</v>
      </c>
      <c r="E1118" s="160">
        <v>3114</v>
      </c>
      <c r="F1118" s="137">
        <v>41691</v>
      </c>
      <c r="G1118" s="138">
        <v>3114</v>
      </c>
      <c r="H1118" s="167">
        <f t="shared" si="53"/>
        <v>0</v>
      </c>
      <c r="I1118" s="139" t="s">
        <v>14</v>
      </c>
    </row>
    <row r="1119" spans="1:10" x14ac:dyDescent="0.25">
      <c r="A1119" s="158">
        <v>41692</v>
      </c>
      <c r="B1119" s="159">
        <v>132</v>
      </c>
      <c r="C1119" s="159" t="s">
        <v>942</v>
      </c>
      <c r="D1119" s="135" t="s">
        <v>798</v>
      </c>
      <c r="E1119" s="160">
        <v>4810.26</v>
      </c>
      <c r="F1119" s="137">
        <v>41692</v>
      </c>
      <c r="G1119" s="138">
        <v>4810.26</v>
      </c>
      <c r="H1119" s="167">
        <f t="shared" si="53"/>
        <v>0</v>
      </c>
      <c r="I1119" s="139" t="s">
        <v>196</v>
      </c>
    </row>
    <row r="1120" spans="1:10" x14ac:dyDescent="0.25">
      <c r="A1120" s="158">
        <v>41693</v>
      </c>
      <c r="B1120" s="159">
        <v>177</v>
      </c>
      <c r="C1120" s="159" t="s">
        <v>942</v>
      </c>
      <c r="D1120" s="135" t="s">
        <v>798</v>
      </c>
      <c r="E1120" s="160">
        <v>6053</v>
      </c>
      <c r="F1120" s="137">
        <v>41693</v>
      </c>
      <c r="G1120" s="138">
        <v>6053</v>
      </c>
      <c r="H1120" s="167">
        <f t="shared" si="53"/>
        <v>0</v>
      </c>
      <c r="I1120" s="139" t="s">
        <v>14</v>
      </c>
    </row>
    <row r="1121" spans="1:10" ht="15" x14ac:dyDescent="0.25">
      <c r="A1121" s="158">
        <v>41694</v>
      </c>
      <c r="B1121" s="159">
        <v>233</v>
      </c>
      <c r="C1121" s="159" t="s">
        <v>942</v>
      </c>
      <c r="D1121" s="135" t="s">
        <v>798</v>
      </c>
      <c r="E1121" s="160">
        <v>6437</v>
      </c>
      <c r="F1121" s="137">
        <v>41694</v>
      </c>
      <c r="G1121" s="138">
        <v>6437</v>
      </c>
      <c r="H1121" s="167">
        <f t="shared" si="53"/>
        <v>0</v>
      </c>
      <c r="I1121" s="139"/>
      <c r="J1121" s="141"/>
    </row>
    <row r="1122" spans="1:10" ht="15" x14ac:dyDescent="0.25">
      <c r="A1122" s="158">
        <v>41695</v>
      </c>
      <c r="B1122" s="159">
        <v>315</v>
      </c>
      <c r="C1122" s="159" t="s">
        <v>942</v>
      </c>
      <c r="D1122" s="135" t="s">
        <v>798</v>
      </c>
      <c r="E1122" s="160">
        <v>5699.5</v>
      </c>
      <c r="F1122" s="137">
        <v>41695</v>
      </c>
      <c r="G1122" s="138">
        <v>5699.5</v>
      </c>
      <c r="H1122" s="167">
        <f t="shared" si="53"/>
        <v>0</v>
      </c>
      <c r="I1122" s="139" t="s">
        <v>30</v>
      </c>
      <c r="J1122" s="141"/>
    </row>
    <row r="1123" spans="1:10" x14ac:dyDescent="0.25">
      <c r="A1123" s="158">
        <v>41697</v>
      </c>
      <c r="B1123" s="159">
        <v>463</v>
      </c>
      <c r="C1123" s="159" t="s">
        <v>942</v>
      </c>
      <c r="D1123" s="135" t="s">
        <v>798</v>
      </c>
      <c r="E1123" s="160">
        <v>4147.2</v>
      </c>
      <c r="F1123" s="137">
        <v>41697</v>
      </c>
      <c r="G1123" s="138">
        <v>4147.2</v>
      </c>
      <c r="H1123" s="167">
        <f t="shared" si="53"/>
        <v>0</v>
      </c>
      <c r="I1123" s="139" t="s">
        <v>14</v>
      </c>
    </row>
    <row r="1124" spans="1:10" x14ac:dyDescent="0.25">
      <c r="A1124" s="158"/>
      <c r="B1124" s="159"/>
      <c r="C1124" s="159"/>
      <c r="D1124" s="135"/>
      <c r="E1124" s="160"/>
      <c r="F1124" s="379" t="s">
        <v>645</v>
      </c>
      <c r="G1124" s="380">
        <f>SUM(G1105:G1123)</f>
        <v>89504.68</v>
      </c>
      <c r="H1124" s="167"/>
      <c r="I1124" s="139"/>
    </row>
    <row r="1125" spans="1:10" x14ac:dyDescent="0.25">
      <c r="A1125" s="158"/>
      <c r="B1125" s="159"/>
      <c r="C1125" s="159"/>
      <c r="D1125" s="135"/>
      <c r="E1125" s="160"/>
      <c r="F1125" s="137"/>
      <c r="G1125" s="138"/>
      <c r="H1125" s="167"/>
      <c r="I1125" s="139"/>
    </row>
    <row r="1126" spans="1:10" x14ac:dyDescent="0.25">
      <c r="A1126" s="133">
        <v>41671</v>
      </c>
      <c r="B1126" s="134">
        <v>449</v>
      </c>
      <c r="C1126" s="134" t="s">
        <v>563</v>
      </c>
      <c r="D1126" s="135" t="s">
        <v>66</v>
      </c>
      <c r="E1126" s="136">
        <v>2106</v>
      </c>
      <c r="F1126" s="137">
        <v>41671</v>
      </c>
      <c r="G1126" s="138">
        <v>2106</v>
      </c>
      <c r="H1126" s="132">
        <f t="shared" ref="H1126:H1146" si="54">E1126-G1126</f>
        <v>0</v>
      </c>
      <c r="I1126" s="139" t="s">
        <v>7</v>
      </c>
    </row>
    <row r="1127" spans="1:10" ht="15" x14ac:dyDescent="0.25">
      <c r="A1127" s="133">
        <v>41671</v>
      </c>
      <c r="B1127" s="134">
        <v>525</v>
      </c>
      <c r="C1127" s="134" t="s">
        <v>563</v>
      </c>
      <c r="D1127" s="135" t="s">
        <v>66</v>
      </c>
      <c r="E1127" s="136">
        <v>2256.5</v>
      </c>
      <c r="F1127" s="137">
        <v>41671</v>
      </c>
      <c r="G1127" s="138">
        <v>2256.5</v>
      </c>
      <c r="H1127" s="132">
        <f t="shared" si="54"/>
        <v>0</v>
      </c>
      <c r="I1127" s="139"/>
    </row>
    <row r="1128" spans="1:10" ht="15" x14ac:dyDescent="0.25">
      <c r="A1128" s="158">
        <v>41673</v>
      </c>
      <c r="B1128" s="159">
        <v>676</v>
      </c>
      <c r="C1128" s="159" t="s">
        <v>563</v>
      </c>
      <c r="D1128" s="135" t="s">
        <v>66</v>
      </c>
      <c r="E1128" s="136">
        <v>4621.5</v>
      </c>
      <c r="F1128" s="137">
        <v>41673</v>
      </c>
      <c r="G1128" s="138">
        <v>4621.5</v>
      </c>
      <c r="H1128" s="132">
        <f t="shared" si="54"/>
        <v>0</v>
      </c>
      <c r="I1128" s="139" t="s">
        <v>1</v>
      </c>
    </row>
    <row r="1129" spans="1:10" ht="15" x14ac:dyDescent="0.25">
      <c r="A1129" s="158">
        <v>0</v>
      </c>
      <c r="B1129" s="159">
        <v>704</v>
      </c>
      <c r="C1129" s="159" t="s">
        <v>563</v>
      </c>
      <c r="D1129" s="135" t="s">
        <v>66</v>
      </c>
      <c r="E1129" s="136">
        <v>1215</v>
      </c>
      <c r="F1129" s="137">
        <v>41673</v>
      </c>
      <c r="G1129" s="138">
        <v>1215</v>
      </c>
      <c r="H1129" s="132">
        <f t="shared" si="54"/>
        <v>0</v>
      </c>
      <c r="I1129" s="139" t="s">
        <v>1</v>
      </c>
      <c r="J1129" s="141"/>
    </row>
    <row r="1130" spans="1:10" ht="15" x14ac:dyDescent="0.25">
      <c r="A1130" s="158">
        <v>41674</v>
      </c>
      <c r="B1130" s="159">
        <v>790</v>
      </c>
      <c r="C1130" s="159" t="s">
        <v>563</v>
      </c>
      <c r="D1130" s="135" t="s">
        <v>66</v>
      </c>
      <c r="E1130" s="136">
        <v>1186.5</v>
      </c>
      <c r="F1130" s="137">
        <v>41674</v>
      </c>
      <c r="G1130" s="138">
        <v>1186.5</v>
      </c>
      <c r="H1130" s="132">
        <f t="shared" si="54"/>
        <v>0</v>
      </c>
      <c r="I1130" s="139" t="s">
        <v>1</v>
      </c>
    </row>
    <row r="1131" spans="1:10" ht="15" x14ac:dyDescent="0.25">
      <c r="A1131" s="158">
        <v>41676</v>
      </c>
      <c r="B1131" s="159">
        <v>862</v>
      </c>
      <c r="C1131" s="159" t="s">
        <v>563</v>
      </c>
      <c r="D1131" s="135" t="s">
        <v>66</v>
      </c>
      <c r="E1131" s="136">
        <v>2664.5</v>
      </c>
      <c r="F1131" s="137">
        <v>41676</v>
      </c>
      <c r="G1131" s="138">
        <v>2664.5</v>
      </c>
      <c r="H1131" s="167">
        <f t="shared" si="54"/>
        <v>0</v>
      </c>
      <c r="I1131" s="139"/>
      <c r="J1131" s="141"/>
    </row>
    <row r="1132" spans="1:10" ht="15" x14ac:dyDescent="0.25">
      <c r="A1132" s="158">
        <v>41677</v>
      </c>
      <c r="B1132" s="159">
        <v>990</v>
      </c>
      <c r="C1132" s="159" t="s">
        <v>563</v>
      </c>
      <c r="D1132" s="135" t="s">
        <v>66</v>
      </c>
      <c r="E1132" s="136">
        <v>14727</v>
      </c>
      <c r="F1132" s="137">
        <v>41677</v>
      </c>
      <c r="G1132" s="138">
        <v>14727</v>
      </c>
      <c r="H1132" s="167">
        <f t="shared" si="54"/>
        <v>0</v>
      </c>
      <c r="I1132" s="139" t="s">
        <v>1</v>
      </c>
      <c r="J1132" s="141"/>
    </row>
    <row r="1133" spans="1:10" ht="15" x14ac:dyDescent="0.25">
      <c r="A1133" s="158">
        <v>41678</v>
      </c>
      <c r="B1133" s="159">
        <v>100</v>
      </c>
      <c r="C1133" s="159" t="s">
        <v>784</v>
      </c>
      <c r="D1133" s="135" t="s">
        <v>66</v>
      </c>
      <c r="E1133" s="136">
        <v>1503</v>
      </c>
      <c r="F1133" s="137">
        <v>41678</v>
      </c>
      <c r="G1133" s="138">
        <v>1503</v>
      </c>
      <c r="H1133" s="167">
        <f t="shared" si="54"/>
        <v>0</v>
      </c>
      <c r="I1133" s="139" t="s">
        <v>1</v>
      </c>
      <c r="J1133" s="141"/>
    </row>
    <row r="1134" spans="1:10" ht="15" x14ac:dyDescent="0.25">
      <c r="A1134" s="158">
        <v>41680</v>
      </c>
      <c r="B1134" s="159">
        <v>195</v>
      </c>
      <c r="C1134" s="159" t="s">
        <v>784</v>
      </c>
      <c r="D1134" s="135" t="s">
        <v>66</v>
      </c>
      <c r="E1134" s="136">
        <v>4773</v>
      </c>
      <c r="F1134" s="137">
        <v>41680</v>
      </c>
      <c r="G1134" s="138">
        <v>4773</v>
      </c>
      <c r="H1134" s="167">
        <f t="shared" si="54"/>
        <v>0</v>
      </c>
      <c r="I1134" s="139"/>
    </row>
    <row r="1135" spans="1:10" x14ac:dyDescent="0.25">
      <c r="A1135" s="158">
        <v>41683</v>
      </c>
      <c r="B1135" s="159">
        <v>376</v>
      </c>
      <c r="C1135" s="159" t="s">
        <v>784</v>
      </c>
      <c r="D1135" s="135" t="s">
        <v>66</v>
      </c>
      <c r="E1135" s="136">
        <v>1274</v>
      </c>
      <c r="F1135" s="137">
        <v>41683</v>
      </c>
      <c r="G1135" s="138">
        <v>1274</v>
      </c>
      <c r="H1135" s="167">
        <f t="shared" si="54"/>
        <v>0</v>
      </c>
      <c r="I1135" s="139"/>
    </row>
    <row r="1136" spans="1:10" x14ac:dyDescent="0.25">
      <c r="A1136" s="158">
        <v>41684</v>
      </c>
      <c r="B1136" s="159">
        <v>541</v>
      </c>
      <c r="C1136" s="159" t="s">
        <v>784</v>
      </c>
      <c r="D1136" s="135" t="s">
        <v>66</v>
      </c>
      <c r="E1136" s="160">
        <v>1315</v>
      </c>
      <c r="F1136" s="137">
        <v>41684</v>
      </c>
      <c r="G1136" s="138">
        <v>1315</v>
      </c>
      <c r="H1136" s="167">
        <f t="shared" si="54"/>
        <v>0</v>
      </c>
      <c r="I1136" s="139"/>
      <c r="J1136" s="141"/>
    </row>
    <row r="1137" spans="1:10" x14ac:dyDescent="0.25">
      <c r="A1137" s="158">
        <v>41685</v>
      </c>
      <c r="B1137" s="159">
        <v>582</v>
      </c>
      <c r="C1137" s="159" t="s">
        <v>784</v>
      </c>
      <c r="D1137" s="135" t="s">
        <v>66</v>
      </c>
      <c r="E1137" s="160">
        <v>3439</v>
      </c>
      <c r="F1137" s="137">
        <v>41685</v>
      </c>
      <c r="G1137" s="138">
        <v>3439</v>
      </c>
      <c r="H1137" s="167">
        <f t="shared" si="54"/>
        <v>0</v>
      </c>
      <c r="I1137" s="139"/>
    </row>
    <row r="1138" spans="1:10" x14ac:dyDescent="0.25">
      <c r="A1138" s="158">
        <v>41686</v>
      </c>
      <c r="B1138" s="159">
        <v>641</v>
      </c>
      <c r="C1138" s="159" t="s">
        <v>784</v>
      </c>
      <c r="D1138" s="135" t="s">
        <v>66</v>
      </c>
      <c r="E1138" s="160">
        <v>1300</v>
      </c>
      <c r="F1138" s="137">
        <v>41686</v>
      </c>
      <c r="G1138" s="138">
        <v>1300</v>
      </c>
      <c r="H1138" s="167">
        <f t="shared" si="54"/>
        <v>0</v>
      </c>
      <c r="I1138" s="139"/>
      <c r="J1138" s="141"/>
    </row>
    <row r="1139" spans="1:10" x14ac:dyDescent="0.25">
      <c r="A1139" s="158">
        <v>41687</v>
      </c>
      <c r="B1139" s="159">
        <v>717</v>
      </c>
      <c r="C1139" s="159" t="s">
        <v>784</v>
      </c>
      <c r="D1139" s="135" t="s">
        <v>66</v>
      </c>
      <c r="E1139" s="160">
        <v>8886</v>
      </c>
      <c r="F1139" s="137">
        <v>41687</v>
      </c>
      <c r="G1139" s="138">
        <v>8886</v>
      </c>
      <c r="H1139" s="167">
        <f t="shared" si="54"/>
        <v>0</v>
      </c>
      <c r="I1139" s="139"/>
      <c r="J1139" s="141"/>
    </row>
    <row r="1140" spans="1:10" x14ac:dyDescent="0.25">
      <c r="A1140" s="158">
        <v>41688</v>
      </c>
      <c r="B1140" s="159">
        <v>795</v>
      </c>
      <c r="C1140" s="159" t="s">
        <v>784</v>
      </c>
      <c r="D1140" s="135" t="s">
        <v>66</v>
      </c>
      <c r="E1140" s="160">
        <v>1496</v>
      </c>
      <c r="F1140" s="137">
        <v>41688</v>
      </c>
      <c r="G1140" s="138">
        <v>1496</v>
      </c>
      <c r="H1140" s="167">
        <f t="shared" si="54"/>
        <v>0</v>
      </c>
      <c r="I1140" s="139"/>
      <c r="J1140" s="141"/>
    </row>
    <row r="1141" spans="1:10" x14ac:dyDescent="0.25">
      <c r="A1141" s="158">
        <v>41691</v>
      </c>
      <c r="B1141" s="159">
        <v>3</v>
      </c>
      <c r="C1141" s="159" t="s">
        <v>942</v>
      </c>
      <c r="D1141" s="135" t="s">
        <v>66</v>
      </c>
      <c r="E1141" s="160">
        <v>2557.5</v>
      </c>
      <c r="F1141" s="137">
        <v>41691</v>
      </c>
      <c r="G1141" s="138">
        <v>2557.5</v>
      </c>
      <c r="H1141" s="167">
        <f t="shared" si="54"/>
        <v>0</v>
      </c>
      <c r="I1141" s="139"/>
    </row>
    <row r="1142" spans="1:10" x14ac:dyDescent="0.25">
      <c r="A1142" s="158">
        <v>41692</v>
      </c>
      <c r="B1142" s="159">
        <v>150</v>
      </c>
      <c r="C1142" s="159" t="s">
        <v>942</v>
      </c>
      <c r="D1142" s="135" t="s">
        <v>66</v>
      </c>
      <c r="E1142" s="160">
        <v>1668</v>
      </c>
      <c r="F1142" s="137">
        <v>41692</v>
      </c>
      <c r="G1142" s="138">
        <v>1668</v>
      </c>
      <c r="H1142" s="167">
        <f t="shared" si="54"/>
        <v>0</v>
      </c>
      <c r="I1142" s="139"/>
    </row>
    <row r="1143" spans="1:10" x14ac:dyDescent="0.25">
      <c r="A1143" s="158">
        <v>41695</v>
      </c>
      <c r="B1143" s="159">
        <v>342</v>
      </c>
      <c r="C1143" s="159" t="s">
        <v>942</v>
      </c>
      <c r="D1143" s="135" t="s">
        <v>66</v>
      </c>
      <c r="E1143" s="160">
        <v>1426</v>
      </c>
      <c r="F1143" s="137">
        <v>41695</v>
      </c>
      <c r="G1143" s="138">
        <v>1426</v>
      </c>
      <c r="H1143" s="167">
        <f t="shared" si="54"/>
        <v>0</v>
      </c>
      <c r="I1143" s="139" t="s">
        <v>1</v>
      </c>
    </row>
    <row r="1144" spans="1:10" ht="15" x14ac:dyDescent="0.25">
      <c r="A1144" s="158">
        <v>41695</v>
      </c>
      <c r="B1144" s="159">
        <v>354</v>
      </c>
      <c r="C1144" s="159" t="s">
        <v>942</v>
      </c>
      <c r="D1144" s="135" t="s">
        <v>66</v>
      </c>
      <c r="E1144" s="160">
        <v>1558</v>
      </c>
      <c r="F1144" s="137">
        <v>41695</v>
      </c>
      <c r="G1144" s="138">
        <v>1558</v>
      </c>
      <c r="H1144" s="167">
        <f t="shared" si="54"/>
        <v>0</v>
      </c>
      <c r="I1144" s="139"/>
      <c r="J1144" s="141"/>
    </row>
    <row r="1145" spans="1:10" x14ac:dyDescent="0.25">
      <c r="A1145" s="158">
        <v>41696</v>
      </c>
      <c r="B1145" s="159">
        <v>374</v>
      </c>
      <c r="C1145" s="159" t="s">
        <v>942</v>
      </c>
      <c r="D1145" s="135" t="s">
        <v>66</v>
      </c>
      <c r="E1145" s="160">
        <v>1311</v>
      </c>
      <c r="F1145" s="137">
        <v>41696</v>
      </c>
      <c r="G1145" s="138">
        <v>1311</v>
      </c>
      <c r="H1145" s="167">
        <f t="shared" si="54"/>
        <v>0</v>
      </c>
      <c r="I1145" s="139" t="s">
        <v>1</v>
      </c>
    </row>
    <row r="1146" spans="1:10" ht="15" x14ac:dyDescent="0.25">
      <c r="A1146" s="158">
        <v>41698</v>
      </c>
      <c r="B1146" s="159">
        <v>574</v>
      </c>
      <c r="C1146" s="159" t="s">
        <v>942</v>
      </c>
      <c r="D1146" s="135" t="s">
        <v>66</v>
      </c>
      <c r="E1146" s="160">
        <v>335</v>
      </c>
      <c r="F1146" s="137">
        <v>41698</v>
      </c>
      <c r="G1146" s="138">
        <v>335</v>
      </c>
      <c r="H1146" s="167">
        <f t="shared" si="54"/>
        <v>0</v>
      </c>
      <c r="I1146" s="139"/>
      <c r="J1146" s="141"/>
    </row>
    <row r="1147" spans="1:10" x14ac:dyDescent="0.25">
      <c r="A1147" s="158"/>
      <c r="B1147" s="159"/>
      <c r="C1147" s="159"/>
      <c r="D1147" s="135"/>
      <c r="E1147" s="160"/>
      <c r="F1147" s="379" t="s">
        <v>645</v>
      </c>
      <c r="G1147" s="380">
        <f>SUM(G1126:G1146)</f>
        <v>61618.5</v>
      </c>
      <c r="H1147" s="167"/>
      <c r="I1147" s="139"/>
      <c r="J1147" s="141"/>
    </row>
    <row r="1148" spans="1:10" ht="15" x14ac:dyDescent="0.25">
      <c r="A1148" s="158"/>
      <c r="B1148" s="159"/>
      <c r="C1148" s="159"/>
      <c r="D1148" s="135"/>
      <c r="E1148" s="160"/>
      <c r="F1148" s="137"/>
      <c r="G1148" s="138"/>
      <c r="H1148" s="167"/>
      <c r="I1148" s="139"/>
      <c r="J1148" s="141"/>
    </row>
    <row r="1149" spans="1:10" ht="15" x14ac:dyDescent="0.25">
      <c r="A1149" s="158">
        <v>41683</v>
      </c>
      <c r="B1149" s="159">
        <v>423</v>
      </c>
      <c r="C1149" s="159" t="s">
        <v>784</v>
      </c>
      <c r="D1149" s="135" t="s">
        <v>850</v>
      </c>
      <c r="E1149" s="136">
        <v>16171.14</v>
      </c>
      <c r="F1149" s="137">
        <v>41683</v>
      </c>
      <c r="G1149" s="138">
        <v>16171.14</v>
      </c>
      <c r="H1149" s="167">
        <f>E1149-G1149</f>
        <v>0</v>
      </c>
      <c r="I1149" s="139"/>
      <c r="J1149" s="141"/>
    </row>
    <row r="1150" spans="1:10" ht="15" x14ac:dyDescent="0.25">
      <c r="A1150" s="158"/>
      <c r="B1150" s="159"/>
      <c r="C1150" s="159"/>
      <c r="D1150" s="135"/>
      <c r="E1150" s="136"/>
      <c r="F1150" s="137"/>
      <c r="G1150" s="138"/>
      <c r="H1150" s="167"/>
      <c r="I1150" s="139"/>
      <c r="J1150" s="141"/>
    </row>
    <row r="1151" spans="1:10" ht="15" x14ac:dyDescent="0.25">
      <c r="A1151" s="158">
        <v>41678</v>
      </c>
      <c r="B1151" s="159">
        <v>99</v>
      </c>
      <c r="C1151" s="159" t="s">
        <v>784</v>
      </c>
      <c r="D1151" s="135" t="s">
        <v>804</v>
      </c>
      <c r="E1151" s="136">
        <v>326</v>
      </c>
      <c r="F1151" s="137">
        <v>41678</v>
      </c>
      <c r="G1151" s="138">
        <v>326</v>
      </c>
      <c r="H1151" s="167">
        <f t="shared" ref="H1151:H1176" si="55">E1151-G1151</f>
        <v>0</v>
      </c>
      <c r="I1151" s="139"/>
      <c r="J1151" s="141"/>
    </row>
    <row r="1152" spans="1:10" x14ac:dyDescent="0.25">
      <c r="A1152" s="158">
        <v>41690</v>
      </c>
      <c r="B1152" s="159">
        <v>911</v>
      </c>
      <c r="C1152" s="159" t="s">
        <v>784</v>
      </c>
      <c r="D1152" s="135" t="s">
        <v>804</v>
      </c>
      <c r="E1152" s="160">
        <v>7523</v>
      </c>
      <c r="F1152" s="137">
        <v>41690</v>
      </c>
      <c r="G1152" s="138">
        <v>7523</v>
      </c>
      <c r="H1152" s="167">
        <f t="shared" si="55"/>
        <v>0</v>
      </c>
      <c r="I1152" s="139"/>
    </row>
    <row r="1153" spans="1:10" ht="15" x14ac:dyDescent="0.25">
      <c r="A1153" s="158">
        <v>41694</v>
      </c>
      <c r="B1153" s="159">
        <v>231</v>
      </c>
      <c r="C1153" s="159" t="s">
        <v>942</v>
      </c>
      <c r="D1153" s="135" t="s">
        <v>804</v>
      </c>
      <c r="E1153" s="160">
        <v>1320</v>
      </c>
      <c r="F1153" s="137">
        <v>41694</v>
      </c>
      <c r="G1153" s="138">
        <v>1320</v>
      </c>
      <c r="H1153" s="167">
        <f t="shared" si="55"/>
        <v>0</v>
      </c>
      <c r="I1153" s="139"/>
      <c r="J1153" s="141"/>
    </row>
    <row r="1154" spans="1:10" ht="15" x14ac:dyDescent="0.25">
      <c r="A1154" s="133">
        <v>41671</v>
      </c>
      <c r="B1154" s="134">
        <v>502</v>
      </c>
      <c r="C1154" s="134" t="s">
        <v>563</v>
      </c>
      <c r="D1154" s="135" t="s">
        <v>112</v>
      </c>
      <c r="E1154" s="138">
        <v>6840</v>
      </c>
      <c r="F1154" s="148" t="s">
        <v>675</v>
      </c>
      <c r="G1154" s="138">
        <f>5000+1840</f>
        <v>6840</v>
      </c>
      <c r="H1154" s="132">
        <f t="shared" si="55"/>
        <v>0</v>
      </c>
      <c r="I1154" s="139" t="s">
        <v>1</v>
      </c>
    </row>
    <row r="1155" spans="1:10" ht="15" x14ac:dyDescent="0.25">
      <c r="A1155" s="158">
        <v>41672</v>
      </c>
      <c r="B1155" s="159">
        <v>587</v>
      </c>
      <c r="C1155" s="159" t="s">
        <v>563</v>
      </c>
      <c r="D1155" s="135" t="s">
        <v>112</v>
      </c>
      <c r="E1155" s="136">
        <v>3054</v>
      </c>
      <c r="F1155" s="137">
        <v>41672</v>
      </c>
      <c r="G1155" s="138">
        <v>3054</v>
      </c>
      <c r="H1155" s="132">
        <f t="shared" si="55"/>
        <v>0</v>
      </c>
      <c r="I1155" s="139" t="s">
        <v>1</v>
      </c>
    </row>
    <row r="1156" spans="1:10" ht="15" x14ac:dyDescent="0.25">
      <c r="A1156" s="158">
        <v>41674</v>
      </c>
      <c r="B1156" s="159">
        <v>744</v>
      </c>
      <c r="C1156" s="159" t="s">
        <v>563</v>
      </c>
      <c r="D1156" s="135" t="s">
        <v>112</v>
      </c>
      <c r="E1156" s="136">
        <v>5661.5</v>
      </c>
      <c r="F1156" s="162" t="s">
        <v>720</v>
      </c>
      <c r="G1156" s="138">
        <v>5661.5</v>
      </c>
      <c r="H1156" s="132">
        <f t="shared" si="55"/>
        <v>0</v>
      </c>
      <c r="I1156" s="139" t="s">
        <v>1</v>
      </c>
      <c r="J1156" s="141"/>
    </row>
    <row r="1157" spans="1:10" ht="15" x14ac:dyDescent="0.25">
      <c r="A1157" s="158">
        <v>41675</v>
      </c>
      <c r="B1157" s="159">
        <v>810</v>
      </c>
      <c r="C1157" s="159" t="s">
        <v>563</v>
      </c>
      <c r="D1157" s="164" t="s">
        <v>112</v>
      </c>
      <c r="E1157" s="165">
        <v>2019</v>
      </c>
      <c r="F1157" s="170">
        <v>41676</v>
      </c>
      <c r="G1157" s="165">
        <v>2019</v>
      </c>
      <c r="H1157" s="167">
        <f t="shared" si="55"/>
        <v>0</v>
      </c>
      <c r="I1157" s="168"/>
      <c r="J1157" s="169"/>
    </row>
    <row r="1158" spans="1:10" ht="15" x14ac:dyDescent="0.25">
      <c r="A1158" s="158">
        <v>41676</v>
      </c>
      <c r="B1158" s="159">
        <v>870</v>
      </c>
      <c r="C1158" s="159" t="s">
        <v>563</v>
      </c>
      <c r="D1158" s="135" t="s">
        <v>112</v>
      </c>
      <c r="E1158" s="136">
        <v>2358.5</v>
      </c>
      <c r="F1158" s="137">
        <v>41677</v>
      </c>
      <c r="G1158" s="138">
        <v>2358.5</v>
      </c>
      <c r="H1158" s="167">
        <f t="shared" si="55"/>
        <v>0</v>
      </c>
      <c r="I1158" s="139" t="s">
        <v>1</v>
      </c>
      <c r="J1158" s="141"/>
    </row>
    <row r="1159" spans="1:10" ht="15" x14ac:dyDescent="0.25">
      <c r="A1159" s="158">
        <v>41677</v>
      </c>
      <c r="B1159" s="159">
        <v>977</v>
      </c>
      <c r="C1159" s="159" t="s">
        <v>563</v>
      </c>
      <c r="D1159" s="135" t="s">
        <v>112</v>
      </c>
      <c r="E1159" s="136">
        <v>5921.5</v>
      </c>
      <c r="F1159" s="137">
        <v>41680</v>
      </c>
      <c r="G1159" s="138">
        <v>5921.5</v>
      </c>
      <c r="H1159" s="167">
        <f t="shared" si="55"/>
        <v>0</v>
      </c>
      <c r="I1159" s="139" t="s">
        <v>1</v>
      </c>
    </row>
    <row r="1160" spans="1:10" ht="15" x14ac:dyDescent="0.25">
      <c r="A1160" s="158">
        <v>41678</v>
      </c>
      <c r="B1160" s="159">
        <v>64</v>
      </c>
      <c r="C1160" s="159" t="s">
        <v>784</v>
      </c>
      <c r="D1160" s="135" t="s">
        <v>112</v>
      </c>
      <c r="E1160" s="136">
        <v>1670</v>
      </c>
      <c r="F1160" s="137">
        <v>41678</v>
      </c>
      <c r="G1160" s="138">
        <v>1670</v>
      </c>
      <c r="H1160" s="167">
        <f t="shared" si="55"/>
        <v>0</v>
      </c>
      <c r="I1160" s="139" t="s">
        <v>1</v>
      </c>
    </row>
    <row r="1161" spans="1:10" ht="15" x14ac:dyDescent="0.25">
      <c r="A1161" s="158">
        <v>41679</v>
      </c>
      <c r="B1161" s="159">
        <v>125</v>
      </c>
      <c r="C1161" s="159" t="s">
        <v>784</v>
      </c>
      <c r="D1161" s="135" t="s">
        <v>112</v>
      </c>
      <c r="E1161" s="136">
        <v>4259</v>
      </c>
      <c r="F1161" s="137">
        <v>41679</v>
      </c>
      <c r="G1161" s="138">
        <v>4259</v>
      </c>
      <c r="H1161" s="167">
        <f t="shared" si="55"/>
        <v>0</v>
      </c>
      <c r="I1161" s="139"/>
      <c r="J1161" s="141"/>
    </row>
    <row r="1162" spans="1:10" ht="15" x14ac:dyDescent="0.25">
      <c r="A1162" s="158">
        <v>41680</v>
      </c>
      <c r="B1162" s="159">
        <v>173</v>
      </c>
      <c r="C1162" s="159" t="s">
        <v>784</v>
      </c>
      <c r="D1162" s="135" t="s">
        <v>112</v>
      </c>
      <c r="E1162" s="136">
        <v>3055</v>
      </c>
      <c r="F1162" s="137">
        <v>41681</v>
      </c>
      <c r="G1162" s="138">
        <v>3055</v>
      </c>
      <c r="H1162" s="167">
        <f t="shared" si="55"/>
        <v>0</v>
      </c>
      <c r="I1162" s="139" t="s">
        <v>1</v>
      </c>
    </row>
    <row r="1163" spans="1:10" ht="15" x14ac:dyDescent="0.25">
      <c r="A1163" s="158">
        <v>41682</v>
      </c>
      <c r="B1163" s="159">
        <v>334</v>
      </c>
      <c r="C1163" s="159" t="s">
        <v>784</v>
      </c>
      <c r="D1163" s="135" t="s">
        <v>112</v>
      </c>
      <c r="E1163" s="136">
        <v>2873</v>
      </c>
      <c r="F1163" s="137">
        <v>41683</v>
      </c>
      <c r="G1163" s="138">
        <v>2873</v>
      </c>
      <c r="H1163" s="167">
        <f t="shared" si="55"/>
        <v>0</v>
      </c>
      <c r="I1163" s="139" t="s">
        <v>1</v>
      </c>
      <c r="J1163" s="141"/>
    </row>
    <row r="1164" spans="1:10" ht="15" x14ac:dyDescent="0.25">
      <c r="A1164" s="158">
        <v>41683</v>
      </c>
      <c r="B1164" s="159">
        <v>380</v>
      </c>
      <c r="C1164" s="159" t="s">
        <v>784</v>
      </c>
      <c r="D1164" s="135" t="s">
        <v>112</v>
      </c>
      <c r="E1164" s="136">
        <v>1803</v>
      </c>
      <c r="F1164" s="137">
        <v>41683</v>
      </c>
      <c r="G1164" s="138">
        <v>1803</v>
      </c>
      <c r="H1164" s="167">
        <f t="shared" si="55"/>
        <v>0</v>
      </c>
      <c r="I1164" s="139" t="s">
        <v>1</v>
      </c>
    </row>
    <row r="1165" spans="1:10" ht="15" x14ac:dyDescent="0.25">
      <c r="A1165" s="158">
        <v>41684</v>
      </c>
      <c r="B1165" s="159">
        <v>485</v>
      </c>
      <c r="C1165" s="159" t="s">
        <v>784</v>
      </c>
      <c r="D1165" s="135" t="s">
        <v>112</v>
      </c>
      <c r="E1165" s="160">
        <v>3269.5</v>
      </c>
      <c r="F1165" s="137">
        <v>41684</v>
      </c>
      <c r="G1165" s="138">
        <v>3269.5</v>
      </c>
      <c r="H1165" s="167">
        <f t="shared" si="55"/>
        <v>0</v>
      </c>
      <c r="I1165" s="139" t="s">
        <v>1</v>
      </c>
    </row>
    <row r="1166" spans="1:10" ht="15" x14ac:dyDescent="0.25">
      <c r="A1166" s="158">
        <v>41685</v>
      </c>
      <c r="B1166" s="159">
        <v>571</v>
      </c>
      <c r="C1166" s="159" t="s">
        <v>784</v>
      </c>
      <c r="D1166" s="135" t="s">
        <v>112</v>
      </c>
      <c r="E1166" s="160">
        <v>3712</v>
      </c>
      <c r="F1166" s="137">
        <v>41687</v>
      </c>
      <c r="G1166" s="138">
        <v>3712</v>
      </c>
      <c r="H1166" s="167">
        <f t="shared" si="55"/>
        <v>0</v>
      </c>
      <c r="I1166" s="139" t="s">
        <v>1</v>
      </c>
      <c r="J1166" s="141"/>
    </row>
    <row r="1167" spans="1:10" ht="15" x14ac:dyDescent="0.25">
      <c r="A1167" s="158">
        <v>41686</v>
      </c>
      <c r="B1167" s="159">
        <v>643</v>
      </c>
      <c r="C1167" s="159" t="s">
        <v>784</v>
      </c>
      <c r="D1167" s="135" t="s">
        <v>112</v>
      </c>
      <c r="E1167" s="184">
        <v>5136</v>
      </c>
      <c r="F1167" s="146" t="s">
        <v>879</v>
      </c>
      <c r="G1167" s="138">
        <f>3500+1636</f>
        <v>5136</v>
      </c>
      <c r="H1167" s="167">
        <f t="shared" si="55"/>
        <v>0</v>
      </c>
      <c r="I1167" s="139" t="s">
        <v>1</v>
      </c>
      <c r="J1167" s="141"/>
    </row>
    <row r="1168" spans="1:10" ht="15" x14ac:dyDescent="0.25">
      <c r="A1168" s="158">
        <v>41687</v>
      </c>
      <c r="B1168" s="159">
        <v>692</v>
      </c>
      <c r="C1168" s="159" t="s">
        <v>784</v>
      </c>
      <c r="D1168" s="135" t="s">
        <v>112</v>
      </c>
      <c r="E1168" s="160">
        <v>3667</v>
      </c>
      <c r="F1168" s="137">
        <v>41694</v>
      </c>
      <c r="G1168" s="138">
        <v>3667</v>
      </c>
      <c r="H1168" s="167">
        <f t="shared" si="55"/>
        <v>0</v>
      </c>
      <c r="I1168" s="139"/>
      <c r="J1168" s="141"/>
    </row>
    <row r="1169" spans="1:10" ht="15" x14ac:dyDescent="0.25">
      <c r="A1169" s="158">
        <v>41688</v>
      </c>
      <c r="B1169" s="159">
        <v>815</v>
      </c>
      <c r="C1169" s="159" t="s">
        <v>784</v>
      </c>
      <c r="D1169" s="135" t="s">
        <v>112</v>
      </c>
      <c r="E1169" s="160">
        <v>1905</v>
      </c>
      <c r="F1169" s="137">
        <v>41688</v>
      </c>
      <c r="G1169" s="138">
        <v>1905</v>
      </c>
      <c r="H1169" s="167">
        <f t="shared" si="55"/>
        <v>0</v>
      </c>
      <c r="I1169" s="139" t="s">
        <v>1</v>
      </c>
      <c r="J1169" s="141"/>
    </row>
    <row r="1170" spans="1:10" x14ac:dyDescent="0.25">
      <c r="A1170" s="158">
        <v>41690</v>
      </c>
      <c r="B1170" s="159">
        <v>952</v>
      </c>
      <c r="C1170" s="159" t="s">
        <v>784</v>
      </c>
      <c r="D1170" s="135" t="s">
        <v>112</v>
      </c>
      <c r="E1170" s="160">
        <v>6324</v>
      </c>
      <c r="F1170" s="137">
        <v>41690</v>
      </c>
      <c r="G1170" s="138">
        <v>6324</v>
      </c>
      <c r="H1170" s="167">
        <f t="shared" si="55"/>
        <v>0</v>
      </c>
      <c r="I1170" s="139" t="s">
        <v>1</v>
      </c>
    </row>
    <row r="1171" spans="1:10" ht="15" x14ac:dyDescent="0.25">
      <c r="A1171" s="158">
        <v>41691</v>
      </c>
      <c r="B1171" s="159">
        <v>32</v>
      </c>
      <c r="C1171" s="159" t="s">
        <v>942</v>
      </c>
      <c r="D1171" s="135" t="s">
        <v>112</v>
      </c>
      <c r="E1171" s="184">
        <v>5437</v>
      </c>
      <c r="F1171" s="146" t="s">
        <v>946</v>
      </c>
      <c r="G1171" s="138">
        <f>2900+2537</f>
        <v>5437</v>
      </c>
      <c r="H1171" s="167">
        <f t="shared" si="55"/>
        <v>0</v>
      </c>
      <c r="I1171" s="139" t="s">
        <v>1</v>
      </c>
      <c r="J1171" s="141"/>
    </row>
    <row r="1172" spans="1:10" ht="15" x14ac:dyDescent="0.25">
      <c r="A1172" s="158">
        <v>41694</v>
      </c>
      <c r="B1172" s="159">
        <v>232</v>
      </c>
      <c r="C1172" s="159" t="s">
        <v>942</v>
      </c>
      <c r="D1172" s="135" t="s">
        <v>112</v>
      </c>
      <c r="E1172" s="160">
        <v>3068</v>
      </c>
      <c r="F1172" s="137">
        <v>41695</v>
      </c>
      <c r="G1172" s="138">
        <v>3068</v>
      </c>
      <c r="H1172" s="167">
        <f t="shared" si="55"/>
        <v>0</v>
      </c>
      <c r="I1172" s="139"/>
      <c r="J1172" s="141"/>
    </row>
    <row r="1173" spans="1:10" ht="15" x14ac:dyDescent="0.25">
      <c r="A1173" s="158">
        <v>41695</v>
      </c>
      <c r="B1173" s="159">
        <v>314</v>
      </c>
      <c r="C1173" s="159" t="s">
        <v>942</v>
      </c>
      <c r="D1173" s="135" t="s">
        <v>112</v>
      </c>
      <c r="E1173" s="160">
        <v>3483</v>
      </c>
      <c r="F1173" s="137">
        <v>41695</v>
      </c>
      <c r="G1173" s="138">
        <v>3483</v>
      </c>
      <c r="H1173" s="167">
        <f t="shared" si="55"/>
        <v>0</v>
      </c>
      <c r="I1173" s="139" t="s">
        <v>1</v>
      </c>
      <c r="J1173" s="141"/>
    </row>
    <row r="1174" spans="1:10" x14ac:dyDescent="0.25">
      <c r="A1174" s="158">
        <v>41696</v>
      </c>
      <c r="B1174" s="159">
        <v>366</v>
      </c>
      <c r="C1174" s="159" t="s">
        <v>942</v>
      </c>
      <c r="D1174" s="135" t="s">
        <v>112</v>
      </c>
      <c r="E1174" s="160">
        <v>3708.5</v>
      </c>
      <c r="F1174" s="137">
        <v>41696</v>
      </c>
      <c r="G1174" s="138">
        <v>3708.5</v>
      </c>
      <c r="H1174" s="167">
        <f t="shared" si="55"/>
        <v>0</v>
      </c>
      <c r="I1174" s="139" t="s">
        <v>1</v>
      </c>
    </row>
    <row r="1175" spans="1:10" x14ac:dyDescent="0.25">
      <c r="A1175" s="158">
        <v>41696</v>
      </c>
      <c r="B1175" s="159">
        <v>367</v>
      </c>
      <c r="C1175" s="159" t="s">
        <v>942</v>
      </c>
      <c r="D1175" s="135" t="s">
        <v>112</v>
      </c>
      <c r="E1175" s="160">
        <v>264</v>
      </c>
      <c r="F1175" s="199" t="s">
        <v>998</v>
      </c>
      <c r="G1175" s="138">
        <v>264</v>
      </c>
      <c r="H1175" s="167">
        <f t="shared" si="55"/>
        <v>0</v>
      </c>
      <c r="I1175" s="139" t="s">
        <v>1</v>
      </c>
    </row>
    <row r="1176" spans="1:10" ht="15" x14ac:dyDescent="0.25">
      <c r="A1176" s="158">
        <v>41697</v>
      </c>
      <c r="B1176" s="159">
        <v>439</v>
      </c>
      <c r="C1176" s="159" t="s">
        <v>942</v>
      </c>
      <c r="D1176" s="135" t="s">
        <v>112</v>
      </c>
      <c r="E1176" s="160">
        <v>2652</v>
      </c>
      <c r="F1176" s="200" t="s">
        <v>1012</v>
      </c>
      <c r="G1176" s="138">
        <v>2652</v>
      </c>
      <c r="H1176" s="167">
        <f t="shared" si="55"/>
        <v>0</v>
      </c>
      <c r="I1176" s="139" t="s">
        <v>1</v>
      </c>
      <c r="J1176" s="141"/>
    </row>
    <row r="1177" spans="1:10" x14ac:dyDescent="0.25">
      <c r="A1177" s="158"/>
      <c r="B1177" s="159"/>
      <c r="C1177" s="159"/>
      <c r="D1177" s="135"/>
      <c r="E1177" s="160"/>
      <c r="F1177" s="379" t="s">
        <v>645</v>
      </c>
      <c r="G1177" s="381">
        <f>SUM(G1151:G1176)</f>
        <v>91309.5</v>
      </c>
      <c r="H1177" s="167"/>
      <c r="I1177" s="139"/>
      <c r="J1177" s="141"/>
    </row>
    <row r="1178" spans="1:10" ht="15" x14ac:dyDescent="0.25">
      <c r="A1178" s="158"/>
      <c r="B1178" s="159"/>
      <c r="C1178" s="159"/>
      <c r="D1178" s="135"/>
      <c r="E1178" s="160"/>
      <c r="F1178" s="200"/>
      <c r="G1178" s="138"/>
      <c r="H1178" s="167"/>
      <c r="I1178" s="139"/>
      <c r="J1178" s="141"/>
    </row>
    <row r="1179" spans="1:10" x14ac:dyDescent="0.25">
      <c r="A1179" s="158">
        <v>41678</v>
      </c>
      <c r="B1179" s="159">
        <v>68</v>
      </c>
      <c r="C1179" s="159" t="s">
        <v>784</v>
      </c>
      <c r="D1179" s="135" t="s">
        <v>797</v>
      </c>
      <c r="E1179" s="136">
        <v>1434</v>
      </c>
      <c r="F1179" s="137">
        <v>41678</v>
      </c>
      <c r="G1179" s="138">
        <v>1434</v>
      </c>
      <c r="H1179" s="167">
        <f>E1179-G1179</f>
        <v>0</v>
      </c>
      <c r="I1179" s="139"/>
    </row>
    <row r="1180" spans="1:10" ht="15" x14ac:dyDescent="0.25">
      <c r="A1180" s="158">
        <v>41694</v>
      </c>
      <c r="B1180" s="159">
        <v>274</v>
      </c>
      <c r="C1180" s="159" t="s">
        <v>942</v>
      </c>
      <c r="D1180" s="135" t="s">
        <v>983</v>
      </c>
      <c r="E1180" s="160">
        <v>6144.5</v>
      </c>
      <c r="F1180" s="137">
        <v>41694</v>
      </c>
      <c r="G1180" s="138">
        <v>6144.5</v>
      </c>
      <c r="H1180" s="167">
        <f>E1180-G1180</f>
        <v>0</v>
      </c>
      <c r="I1180" s="139" t="s">
        <v>20</v>
      </c>
      <c r="J1180" s="141"/>
    </row>
    <row r="1181" spans="1:10" ht="15" x14ac:dyDescent="0.25">
      <c r="A1181" s="158"/>
      <c r="B1181" s="159"/>
      <c r="C1181" s="159"/>
      <c r="D1181" s="135"/>
      <c r="E1181" s="160"/>
      <c r="F1181" s="137"/>
      <c r="G1181" s="138"/>
      <c r="H1181" s="167"/>
      <c r="I1181" s="139"/>
      <c r="J1181" s="141"/>
    </row>
    <row r="1182" spans="1:10" x14ac:dyDescent="0.25">
      <c r="A1182" s="158">
        <v>41677</v>
      </c>
      <c r="B1182" s="159">
        <v>953</v>
      </c>
      <c r="C1182" s="159" t="s">
        <v>563</v>
      </c>
      <c r="D1182" s="135" t="s">
        <v>84</v>
      </c>
      <c r="E1182" s="136">
        <v>6480</v>
      </c>
      <c r="F1182" s="137">
        <v>41677</v>
      </c>
      <c r="G1182" s="138">
        <v>6480</v>
      </c>
      <c r="H1182" s="167">
        <f t="shared" ref="H1182:H1187" si="56">E1182-G1182</f>
        <v>0</v>
      </c>
      <c r="I1182" s="139" t="s">
        <v>20</v>
      </c>
    </row>
    <row r="1183" spans="1:10" x14ac:dyDescent="0.25">
      <c r="A1183" s="158">
        <v>41680</v>
      </c>
      <c r="B1183" s="159">
        <v>223</v>
      </c>
      <c r="C1183" s="159" t="s">
        <v>784</v>
      </c>
      <c r="D1183" s="135" t="s">
        <v>84</v>
      </c>
      <c r="E1183" s="136">
        <v>4853.5</v>
      </c>
      <c r="F1183" s="137">
        <v>41681</v>
      </c>
      <c r="G1183" s="138">
        <v>4853.5</v>
      </c>
      <c r="H1183" s="167">
        <f t="shared" si="56"/>
        <v>0</v>
      </c>
      <c r="I1183" s="139" t="s">
        <v>20</v>
      </c>
      <c r="J1183" s="141"/>
    </row>
    <row r="1184" spans="1:10" x14ac:dyDescent="0.25">
      <c r="A1184" s="158">
        <v>41684</v>
      </c>
      <c r="B1184" s="159">
        <v>537</v>
      </c>
      <c r="C1184" s="159" t="s">
        <v>784</v>
      </c>
      <c r="D1184" s="135" t="s">
        <v>84</v>
      </c>
      <c r="E1184" s="160">
        <v>6777</v>
      </c>
      <c r="F1184" s="137">
        <v>41684</v>
      </c>
      <c r="G1184" s="138">
        <v>6777</v>
      </c>
      <c r="H1184" s="167">
        <f t="shared" si="56"/>
        <v>0</v>
      </c>
      <c r="I1184" s="139" t="s">
        <v>30</v>
      </c>
      <c r="J1184" s="141"/>
    </row>
    <row r="1185" spans="1:10" x14ac:dyDescent="0.25">
      <c r="A1185" s="158">
        <v>41687</v>
      </c>
      <c r="B1185" s="159">
        <v>752</v>
      </c>
      <c r="C1185" s="159" t="s">
        <v>784</v>
      </c>
      <c r="D1185" s="135" t="s">
        <v>84</v>
      </c>
      <c r="E1185" s="160">
        <v>7800</v>
      </c>
      <c r="F1185" s="137">
        <v>41688</v>
      </c>
      <c r="G1185" s="138">
        <v>7800</v>
      </c>
      <c r="H1185" s="167">
        <f t="shared" si="56"/>
        <v>0</v>
      </c>
      <c r="I1185" s="139" t="s">
        <v>20</v>
      </c>
      <c r="J1185" s="141"/>
    </row>
    <row r="1186" spans="1:10" ht="23.25" x14ac:dyDescent="0.25">
      <c r="A1186" s="158">
        <v>41689</v>
      </c>
      <c r="B1186" s="159">
        <v>910</v>
      </c>
      <c r="C1186" s="159" t="s">
        <v>784</v>
      </c>
      <c r="D1186" s="135" t="s">
        <v>84</v>
      </c>
      <c r="E1186" s="160">
        <v>6283</v>
      </c>
      <c r="F1186" s="137">
        <v>41689</v>
      </c>
      <c r="G1186" s="138">
        <v>6283</v>
      </c>
      <c r="H1186" s="167">
        <f t="shared" si="56"/>
        <v>0</v>
      </c>
      <c r="I1186" s="139" t="s">
        <v>20</v>
      </c>
    </row>
    <row r="1187" spans="1:10" ht="15" x14ac:dyDescent="0.25">
      <c r="A1187" s="158">
        <v>41694</v>
      </c>
      <c r="B1187" s="159">
        <v>275</v>
      </c>
      <c r="C1187" s="159" t="s">
        <v>942</v>
      </c>
      <c r="D1187" s="135" t="s">
        <v>84</v>
      </c>
      <c r="E1187" s="160">
        <v>8435</v>
      </c>
      <c r="F1187" s="137">
        <v>41694</v>
      </c>
      <c r="G1187" s="138">
        <v>8435</v>
      </c>
      <c r="H1187" s="167">
        <f t="shared" si="56"/>
        <v>0</v>
      </c>
      <c r="I1187" s="139" t="s">
        <v>20</v>
      </c>
      <c r="J1187" s="141"/>
    </row>
    <row r="1188" spans="1:10" x14ac:dyDescent="0.25">
      <c r="A1188" s="158"/>
      <c r="B1188" s="159"/>
      <c r="C1188" s="159"/>
      <c r="D1188" s="135"/>
      <c r="E1188" s="160"/>
      <c r="F1188" s="379" t="s">
        <v>645</v>
      </c>
      <c r="G1188" s="380">
        <f>SUM(G1182:G1187)</f>
        <v>40628.5</v>
      </c>
      <c r="H1188" s="167"/>
      <c r="I1188" s="139"/>
      <c r="J1188" s="141"/>
    </row>
    <row r="1189" spans="1:10" ht="15" x14ac:dyDescent="0.25">
      <c r="A1189" s="158"/>
      <c r="B1189" s="159"/>
      <c r="C1189" s="159"/>
      <c r="D1189" s="135"/>
      <c r="E1189" s="160"/>
      <c r="F1189" s="137"/>
      <c r="G1189" s="138"/>
      <c r="H1189" s="167"/>
      <c r="I1189" s="139"/>
      <c r="J1189" s="141"/>
    </row>
    <row r="1190" spans="1:10" x14ac:dyDescent="0.25">
      <c r="A1190" s="133">
        <v>41671</v>
      </c>
      <c r="B1190" s="134">
        <v>496</v>
      </c>
      <c r="C1190" s="134" t="s">
        <v>563</v>
      </c>
      <c r="D1190" s="135" t="s">
        <v>438</v>
      </c>
      <c r="E1190" s="136">
        <v>2444</v>
      </c>
      <c r="F1190" s="137">
        <v>41671</v>
      </c>
      <c r="G1190" s="138">
        <v>2444</v>
      </c>
      <c r="H1190" s="132">
        <f t="shared" ref="H1190:H1202" si="57">E1190-G1190</f>
        <v>0</v>
      </c>
      <c r="I1190" s="139"/>
    </row>
    <row r="1191" spans="1:10" ht="15" x14ac:dyDescent="0.25">
      <c r="A1191" s="133">
        <v>41671</v>
      </c>
      <c r="B1191" s="134">
        <v>554</v>
      </c>
      <c r="C1191" s="134" t="s">
        <v>563</v>
      </c>
      <c r="D1191" s="135" t="s">
        <v>438</v>
      </c>
      <c r="E1191" s="136">
        <v>300</v>
      </c>
      <c r="F1191" s="137">
        <v>41671</v>
      </c>
      <c r="G1191" s="138">
        <v>300</v>
      </c>
      <c r="H1191" s="132">
        <f t="shared" si="57"/>
        <v>0</v>
      </c>
      <c r="I1191" s="139"/>
    </row>
    <row r="1192" spans="1:10" ht="15" x14ac:dyDescent="0.25">
      <c r="A1192" s="158">
        <v>41674</v>
      </c>
      <c r="B1192" s="159">
        <v>764</v>
      </c>
      <c r="C1192" s="159" t="s">
        <v>563</v>
      </c>
      <c r="D1192" s="135" t="s">
        <v>438</v>
      </c>
      <c r="E1192" s="136">
        <v>4730</v>
      </c>
      <c r="F1192" s="137">
        <v>41674</v>
      </c>
      <c r="G1192" s="138">
        <v>4730</v>
      </c>
      <c r="H1192" s="132">
        <f t="shared" si="57"/>
        <v>0</v>
      </c>
      <c r="I1192" s="139" t="s">
        <v>20</v>
      </c>
      <c r="J1192" s="141"/>
    </row>
    <row r="1193" spans="1:10" ht="15" x14ac:dyDescent="0.25">
      <c r="A1193" s="158">
        <v>41676</v>
      </c>
      <c r="B1193" s="159">
        <v>895</v>
      </c>
      <c r="C1193" s="159" t="s">
        <v>563</v>
      </c>
      <c r="D1193" s="135" t="s">
        <v>438</v>
      </c>
      <c r="E1193" s="136">
        <v>178</v>
      </c>
      <c r="F1193" s="137">
        <v>41676</v>
      </c>
      <c r="G1193" s="138">
        <v>178</v>
      </c>
      <c r="H1193" s="167">
        <f t="shared" si="57"/>
        <v>0</v>
      </c>
      <c r="I1193" s="139"/>
    </row>
    <row r="1194" spans="1:10" ht="15" x14ac:dyDescent="0.25">
      <c r="A1194" s="158">
        <v>41678</v>
      </c>
      <c r="B1194" s="159">
        <v>62</v>
      </c>
      <c r="C1194" s="159" t="s">
        <v>784</v>
      </c>
      <c r="D1194" s="135" t="s">
        <v>438</v>
      </c>
      <c r="E1194" s="136">
        <v>9670</v>
      </c>
      <c r="F1194" s="180">
        <v>41876</v>
      </c>
      <c r="G1194" s="181">
        <v>9670</v>
      </c>
      <c r="H1194" s="167">
        <f t="shared" si="57"/>
        <v>0</v>
      </c>
      <c r="I1194" s="139" t="s">
        <v>14</v>
      </c>
    </row>
    <row r="1195" spans="1:10" ht="15" x14ac:dyDescent="0.25">
      <c r="A1195" s="158">
        <v>41679</v>
      </c>
      <c r="B1195" s="159">
        <v>112</v>
      </c>
      <c r="C1195" s="159" t="s">
        <v>784</v>
      </c>
      <c r="D1195" s="135" t="s">
        <v>438</v>
      </c>
      <c r="E1195" s="138">
        <v>1033</v>
      </c>
      <c r="F1195" s="157">
        <v>41680</v>
      </c>
      <c r="G1195" s="138">
        <v>1033</v>
      </c>
      <c r="H1195" s="167">
        <f t="shared" si="57"/>
        <v>0</v>
      </c>
      <c r="I1195" s="139" t="s">
        <v>30</v>
      </c>
      <c r="J1195" s="140" t="s">
        <v>808</v>
      </c>
    </row>
    <row r="1196" spans="1:10" ht="15" x14ac:dyDescent="0.25">
      <c r="A1196" s="158">
        <v>41679</v>
      </c>
      <c r="B1196" s="159">
        <v>158</v>
      </c>
      <c r="C1196" s="159" t="s">
        <v>784</v>
      </c>
      <c r="D1196" s="135" t="s">
        <v>438</v>
      </c>
      <c r="E1196" s="136">
        <v>1825.5</v>
      </c>
      <c r="F1196" s="137">
        <v>41679</v>
      </c>
      <c r="G1196" s="138">
        <v>1825.5</v>
      </c>
      <c r="H1196" s="167">
        <f t="shared" si="57"/>
        <v>0</v>
      </c>
      <c r="I1196" s="139" t="s">
        <v>14</v>
      </c>
      <c r="J1196" s="141"/>
    </row>
    <row r="1197" spans="1:10" ht="15" x14ac:dyDescent="0.25">
      <c r="A1197" s="158">
        <v>41687</v>
      </c>
      <c r="B1197" s="159">
        <v>712</v>
      </c>
      <c r="C1197" s="159" t="s">
        <v>784</v>
      </c>
      <c r="D1197" s="135" t="s">
        <v>438</v>
      </c>
      <c r="E1197" s="160">
        <v>3850</v>
      </c>
      <c r="F1197" s="137">
        <v>41687</v>
      </c>
      <c r="G1197" s="138">
        <v>3850</v>
      </c>
      <c r="H1197" s="167">
        <f t="shared" si="57"/>
        <v>0</v>
      </c>
      <c r="I1197" s="139" t="s">
        <v>20</v>
      </c>
      <c r="J1197" s="141"/>
    </row>
    <row r="1198" spans="1:10" ht="15" x14ac:dyDescent="0.25">
      <c r="A1198" s="158">
        <v>41687</v>
      </c>
      <c r="B1198" s="159">
        <v>775</v>
      </c>
      <c r="C1198" s="159" t="s">
        <v>784</v>
      </c>
      <c r="D1198" s="135" t="s">
        <v>438</v>
      </c>
      <c r="E1198" s="160">
        <v>319.5</v>
      </c>
      <c r="F1198" s="137">
        <v>41687</v>
      </c>
      <c r="G1198" s="138">
        <v>319.5</v>
      </c>
      <c r="H1198" s="167">
        <f t="shared" si="57"/>
        <v>0</v>
      </c>
      <c r="I1198" s="139"/>
      <c r="J1198" s="141"/>
    </row>
    <row r="1199" spans="1:10" x14ac:dyDescent="0.25">
      <c r="A1199" s="158">
        <v>41694</v>
      </c>
      <c r="B1199" s="159">
        <v>244</v>
      </c>
      <c r="C1199" s="159" t="s">
        <v>942</v>
      </c>
      <c r="D1199" s="135" t="s">
        <v>438</v>
      </c>
      <c r="E1199" s="160">
        <v>3847</v>
      </c>
      <c r="F1199" s="137">
        <v>41694</v>
      </c>
      <c r="G1199" s="138">
        <v>3847</v>
      </c>
      <c r="H1199" s="167">
        <f t="shared" si="57"/>
        <v>0</v>
      </c>
      <c r="I1199" s="139" t="s">
        <v>20</v>
      </c>
    </row>
    <row r="1200" spans="1:10" x14ac:dyDescent="0.25">
      <c r="A1200" s="158">
        <v>41695</v>
      </c>
      <c r="B1200" s="159">
        <v>345</v>
      </c>
      <c r="C1200" s="159" t="s">
        <v>942</v>
      </c>
      <c r="D1200" s="135" t="s">
        <v>438</v>
      </c>
      <c r="E1200" s="160">
        <v>4741</v>
      </c>
      <c r="F1200" s="137">
        <v>41695</v>
      </c>
      <c r="G1200" s="138">
        <v>4741</v>
      </c>
      <c r="H1200" s="167">
        <f t="shared" si="57"/>
        <v>0</v>
      </c>
      <c r="I1200" s="139" t="s">
        <v>20</v>
      </c>
    </row>
    <row r="1201" spans="1:10" ht="15" x14ac:dyDescent="0.25">
      <c r="A1201" s="158">
        <v>41698</v>
      </c>
      <c r="B1201" s="159">
        <v>566</v>
      </c>
      <c r="C1201" s="159" t="s">
        <v>942</v>
      </c>
      <c r="D1201" s="135" t="s">
        <v>438</v>
      </c>
      <c r="E1201" s="160">
        <v>2957</v>
      </c>
      <c r="F1201" s="137">
        <v>41698</v>
      </c>
      <c r="G1201" s="138">
        <v>2957</v>
      </c>
      <c r="H1201" s="167">
        <f t="shared" si="57"/>
        <v>0</v>
      </c>
      <c r="I1201" s="139" t="s">
        <v>20</v>
      </c>
      <c r="J1201" s="141"/>
    </row>
    <row r="1202" spans="1:10" ht="15" x14ac:dyDescent="0.25">
      <c r="A1202" s="158">
        <v>41698</v>
      </c>
      <c r="B1202" s="159">
        <v>568</v>
      </c>
      <c r="C1202" s="159" t="s">
        <v>942</v>
      </c>
      <c r="D1202" s="135" t="s">
        <v>438</v>
      </c>
      <c r="E1202" s="160">
        <v>4320</v>
      </c>
      <c r="F1202" s="137">
        <v>41698</v>
      </c>
      <c r="G1202" s="138">
        <v>4320</v>
      </c>
      <c r="H1202" s="167">
        <f t="shared" si="57"/>
        <v>0</v>
      </c>
      <c r="I1202" s="139" t="s">
        <v>14</v>
      </c>
      <c r="J1202" s="141"/>
    </row>
    <row r="1203" spans="1:10" x14ac:dyDescent="0.25">
      <c r="A1203" s="158"/>
      <c r="B1203" s="159"/>
      <c r="C1203" s="159"/>
      <c r="D1203" s="135"/>
      <c r="E1203" s="160"/>
      <c r="F1203" s="379" t="s">
        <v>645</v>
      </c>
      <c r="G1203" s="380">
        <f>SUM(G1190:G1202)</f>
        <v>40215</v>
      </c>
      <c r="H1203" s="167"/>
      <c r="I1203" s="139"/>
      <c r="J1203" s="141"/>
    </row>
    <row r="1204" spans="1:10" ht="15" x14ac:dyDescent="0.25">
      <c r="A1204" s="158"/>
      <c r="B1204" s="159"/>
      <c r="C1204" s="159"/>
      <c r="D1204" s="135"/>
      <c r="E1204" s="160"/>
      <c r="F1204" s="137"/>
      <c r="G1204" s="138"/>
      <c r="H1204" s="167"/>
      <c r="I1204" s="139"/>
      <c r="J1204" s="141"/>
    </row>
    <row r="1205" spans="1:10" x14ac:dyDescent="0.25">
      <c r="A1205" s="133">
        <v>41671</v>
      </c>
      <c r="B1205" s="134">
        <v>451</v>
      </c>
      <c r="C1205" s="134" t="s">
        <v>563</v>
      </c>
      <c r="D1205" s="135" t="s">
        <v>135</v>
      </c>
      <c r="E1205" s="136">
        <v>7792.5</v>
      </c>
      <c r="F1205" s="137">
        <v>41671</v>
      </c>
      <c r="G1205" s="138">
        <v>7792.5</v>
      </c>
      <c r="H1205" s="132">
        <f t="shared" ref="H1205:H1222" si="58">E1205-G1205</f>
        <v>0</v>
      </c>
      <c r="I1205" s="139" t="s">
        <v>20</v>
      </c>
    </row>
    <row r="1206" spans="1:10" ht="15" x14ac:dyDescent="0.25">
      <c r="A1206" s="158">
        <v>41673</v>
      </c>
      <c r="B1206" s="159">
        <v>642</v>
      </c>
      <c r="C1206" s="159" t="s">
        <v>563</v>
      </c>
      <c r="D1206" s="135" t="s">
        <v>135</v>
      </c>
      <c r="E1206" s="136">
        <v>16977</v>
      </c>
      <c r="F1206" s="137">
        <v>41673</v>
      </c>
      <c r="G1206" s="138">
        <v>16977</v>
      </c>
      <c r="H1206" s="132">
        <f t="shared" si="58"/>
        <v>0</v>
      </c>
      <c r="I1206" s="139"/>
      <c r="J1206" s="141"/>
    </row>
    <row r="1207" spans="1:10" ht="15" x14ac:dyDescent="0.25">
      <c r="A1207" s="158">
        <v>41673</v>
      </c>
      <c r="B1207" s="159">
        <v>655</v>
      </c>
      <c r="C1207" s="159" t="s">
        <v>563</v>
      </c>
      <c r="D1207" s="135" t="s">
        <v>135</v>
      </c>
      <c r="E1207" s="136">
        <v>336</v>
      </c>
      <c r="F1207" s="137">
        <v>41673</v>
      </c>
      <c r="G1207" s="138">
        <v>336</v>
      </c>
      <c r="H1207" s="132">
        <f t="shared" si="58"/>
        <v>0</v>
      </c>
      <c r="I1207" s="139"/>
      <c r="J1207" s="141"/>
    </row>
    <row r="1208" spans="1:10" ht="15" x14ac:dyDescent="0.25">
      <c r="A1208" s="158">
        <v>41673</v>
      </c>
      <c r="B1208" s="159">
        <v>678</v>
      </c>
      <c r="C1208" s="159" t="s">
        <v>563</v>
      </c>
      <c r="D1208" s="135" t="s">
        <v>135</v>
      </c>
      <c r="E1208" s="138">
        <v>11061</v>
      </c>
      <c r="F1208" s="146" t="s">
        <v>708</v>
      </c>
      <c r="G1208" s="138">
        <f>9000+2061</f>
        <v>11061</v>
      </c>
      <c r="H1208" s="132">
        <f t="shared" si="58"/>
        <v>0</v>
      </c>
      <c r="I1208" s="139" t="s">
        <v>20</v>
      </c>
    </row>
    <row r="1209" spans="1:10" x14ac:dyDescent="0.25">
      <c r="A1209" s="158">
        <v>41677</v>
      </c>
      <c r="B1209" s="159">
        <v>935</v>
      </c>
      <c r="C1209" s="159" t="s">
        <v>563</v>
      </c>
      <c r="D1209" s="135" t="s">
        <v>135</v>
      </c>
      <c r="E1209" s="136">
        <v>8040</v>
      </c>
      <c r="F1209" s="137">
        <v>41677</v>
      </c>
      <c r="G1209" s="138">
        <v>8040</v>
      </c>
      <c r="H1209" s="167">
        <f t="shared" si="58"/>
        <v>0</v>
      </c>
      <c r="I1209" s="139" t="s">
        <v>20</v>
      </c>
    </row>
    <row r="1210" spans="1:10" x14ac:dyDescent="0.25">
      <c r="A1210" s="158">
        <v>41679</v>
      </c>
      <c r="B1210" s="159">
        <v>135</v>
      </c>
      <c r="C1210" s="159" t="s">
        <v>784</v>
      </c>
      <c r="D1210" s="135" t="s">
        <v>135</v>
      </c>
      <c r="E1210" s="136">
        <v>11099.5</v>
      </c>
      <c r="F1210" s="137">
        <v>41680</v>
      </c>
      <c r="G1210" s="138">
        <v>11099.5</v>
      </c>
      <c r="H1210" s="167">
        <f t="shared" si="58"/>
        <v>0</v>
      </c>
      <c r="I1210" s="139" t="s">
        <v>20</v>
      </c>
    </row>
    <row r="1211" spans="1:10" x14ac:dyDescent="0.25">
      <c r="A1211" s="158">
        <v>41682</v>
      </c>
      <c r="B1211" s="159">
        <v>368</v>
      </c>
      <c r="C1211" s="159" t="s">
        <v>784</v>
      </c>
      <c r="D1211" s="135" t="s">
        <v>135</v>
      </c>
      <c r="E1211" s="136">
        <v>8152</v>
      </c>
      <c r="F1211" s="137">
        <v>41682</v>
      </c>
      <c r="G1211" s="138">
        <v>8152</v>
      </c>
      <c r="H1211" s="167">
        <f t="shared" si="58"/>
        <v>0</v>
      </c>
      <c r="I1211" s="139" t="s">
        <v>20</v>
      </c>
    </row>
    <row r="1212" spans="1:10" x14ac:dyDescent="0.25">
      <c r="A1212" s="158">
        <v>41684</v>
      </c>
      <c r="B1212" s="159">
        <v>533</v>
      </c>
      <c r="C1212" s="159" t="s">
        <v>784</v>
      </c>
      <c r="D1212" s="135" t="s">
        <v>135</v>
      </c>
      <c r="E1212" s="160">
        <v>11052</v>
      </c>
      <c r="F1212" s="137">
        <v>41684</v>
      </c>
      <c r="G1212" s="138">
        <v>11052</v>
      </c>
      <c r="H1212" s="167">
        <f t="shared" si="58"/>
        <v>0</v>
      </c>
      <c r="I1212" s="139" t="s">
        <v>30</v>
      </c>
      <c r="J1212" s="141"/>
    </row>
    <row r="1213" spans="1:10" x14ac:dyDescent="0.25">
      <c r="A1213" s="158">
        <v>41684</v>
      </c>
      <c r="B1213" s="159">
        <v>538</v>
      </c>
      <c r="C1213" s="159" t="s">
        <v>784</v>
      </c>
      <c r="D1213" s="135" t="s">
        <v>135</v>
      </c>
      <c r="E1213" s="160">
        <v>803</v>
      </c>
      <c r="F1213" s="137">
        <v>41684</v>
      </c>
      <c r="G1213" s="138">
        <v>803</v>
      </c>
      <c r="H1213" s="167">
        <f t="shared" si="58"/>
        <v>0</v>
      </c>
      <c r="I1213" s="139" t="s">
        <v>30</v>
      </c>
      <c r="J1213" s="141"/>
    </row>
    <row r="1214" spans="1:10" x14ac:dyDescent="0.25">
      <c r="A1214" s="158">
        <v>41687</v>
      </c>
      <c r="B1214" s="159">
        <v>680</v>
      </c>
      <c r="C1214" s="159" t="s">
        <v>784</v>
      </c>
      <c r="D1214" s="135" t="s">
        <v>135</v>
      </c>
      <c r="E1214" s="160">
        <v>14309</v>
      </c>
      <c r="F1214" s="137">
        <v>41687</v>
      </c>
      <c r="G1214" s="138">
        <v>14309</v>
      </c>
      <c r="H1214" s="167">
        <f t="shared" si="58"/>
        <v>0</v>
      </c>
      <c r="I1214" s="139"/>
      <c r="J1214" s="141"/>
    </row>
    <row r="1215" spans="1:10" x14ac:dyDescent="0.25">
      <c r="A1215" s="158">
        <v>41687</v>
      </c>
      <c r="B1215" s="159">
        <v>746</v>
      </c>
      <c r="C1215" s="159" t="s">
        <v>784</v>
      </c>
      <c r="D1215" s="135" t="s">
        <v>135</v>
      </c>
      <c r="E1215" s="160">
        <v>8016</v>
      </c>
      <c r="F1215" s="137">
        <v>41688</v>
      </c>
      <c r="G1215" s="138">
        <v>8016</v>
      </c>
      <c r="H1215" s="167">
        <f t="shared" si="58"/>
        <v>0</v>
      </c>
      <c r="I1215" s="139" t="s">
        <v>20</v>
      </c>
      <c r="J1215" s="141"/>
    </row>
    <row r="1216" spans="1:10" x14ac:dyDescent="0.25">
      <c r="A1216" s="158">
        <v>41689</v>
      </c>
      <c r="B1216" s="159">
        <v>904</v>
      </c>
      <c r="C1216" s="159" t="s">
        <v>784</v>
      </c>
      <c r="D1216" s="135" t="s">
        <v>135</v>
      </c>
      <c r="E1216" s="160">
        <v>9013</v>
      </c>
      <c r="F1216" s="137">
        <v>41691</v>
      </c>
      <c r="G1216" s="138">
        <v>9013</v>
      </c>
      <c r="H1216" s="167">
        <f t="shared" si="58"/>
        <v>0</v>
      </c>
      <c r="I1216" s="139" t="s">
        <v>20</v>
      </c>
    </row>
    <row r="1217" spans="1:10" ht="15" x14ac:dyDescent="0.25">
      <c r="A1217" s="158">
        <v>41691</v>
      </c>
      <c r="B1217" s="159">
        <v>80</v>
      </c>
      <c r="C1217" s="159" t="s">
        <v>942</v>
      </c>
      <c r="D1217" s="135" t="s">
        <v>135</v>
      </c>
      <c r="E1217" s="160">
        <v>12008</v>
      </c>
      <c r="F1217" s="137">
        <v>41691</v>
      </c>
      <c r="G1217" s="138">
        <v>12008</v>
      </c>
      <c r="H1217" s="167">
        <f t="shared" si="58"/>
        <v>0</v>
      </c>
      <c r="I1217" s="139" t="s">
        <v>23</v>
      </c>
      <c r="J1217" s="141"/>
    </row>
    <row r="1218" spans="1:10" ht="15" x14ac:dyDescent="0.25">
      <c r="A1218" s="158">
        <v>41694</v>
      </c>
      <c r="B1218" s="159">
        <v>208</v>
      </c>
      <c r="C1218" s="159" t="s">
        <v>942</v>
      </c>
      <c r="D1218" s="135" t="s">
        <v>135</v>
      </c>
      <c r="E1218" s="160">
        <v>16486</v>
      </c>
      <c r="F1218" s="137">
        <v>41694</v>
      </c>
      <c r="G1218" s="138">
        <v>16486</v>
      </c>
      <c r="H1218" s="167">
        <f t="shared" si="58"/>
        <v>0</v>
      </c>
      <c r="I1218" s="139"/>
      <c r="J1218" s="141"/>
    </row>
    <row r="1219" spans="1:10" ht="15" x14ac:dyDescent="0.25">
      <c r="A1219" s="158">
        <v>41694</v>
      </c>
      <c r="B1219" s="159">
        <v>210</v>
      </c>
      <c r="C1219" s="159" t="s">
        <v>942</v>
      </c>
      <c r="D1219" s="135" t="s">
        <v>135</v>
      </c>
      <c r="E1219" s="160">
        <v>301</v>
      </c>
      <c r="F1219" s="137">
        <v>41694</v>
      </c>
      <c r="G1219" s="138">
        <v>301</v>
      </c>
      <c r="H1219" s="167">
        <f t="shared" si="58"/>
        <v>0</v>
      </c>
      <c r="I1219" s="139"/>
      <c r="J1219" s="141"/>
    </row>
    <row r="1220" spans="1:10" ht="15" x14ac:dyDescent="0.25">
      <c r="A1220" s="158">
        <v>41696</v>
      </c>
      <c r="B1220" s="159">
        <v>420</v>
      </c>
      <c r="C1220" s="159" t="s">
        <v>942</v>
      </c>
      <c r="D1220" s="135" t="s">
        <v>135</v>
      </c>
      <c r="E1220" s="160">
        <v>13298</v>
      </c>
      <c r="F1220" s="137">
        <v>41697</v>
      </c>
      <c r="G1220" s="138">
        <v>13298</v>
      </c>
      <c r="H1220" s="167">
        <f t="shared" si="58"/>
        <v>0</v>
      </c>
      <c r="I1220" s="139" t="s">
        <v>20</v>
      </c>
      <c r="J1220" s="141"/>
    </row>
    <row r="1221" spans="1:10" x14ac:dyDescent="0.25">
      <c r="A1221" s="158">
        <v>41698</v>
      </c>
      <c r="B1221" s="159">
        <v>517</v>
      </c>
      <c r="C1221" s="159" t="s">
        <v>942</v>
      </c>
      <c r="D1221" s="135" t="s">
        <v>135</v>
      </c>
      <c r="E1221" s="160">
        <v>15614</v>
      </c>
      <c r="F1221" s="137">
        <v>41698</v>
      </c>
      <c r="G1221" s="138">
        <v>15614</v>
      </c>
      <c r="H1221" s="167">
        <f t="shared" si="58"/>
        <v>0</v>
      </c>
      <c r="I1221" s="139"/>
    </row>
    <row r="1222" spans="1:10" ht="15" x14ac:dyDescent="0.25">
      <c r="A1222" s="158">
        <v>41698</v>
      </c>
      <c r="B1222" s="159">
        <v>586</v>
      </c>
      <c r="C1222" s="159" t="s">
        <v>942</v>
      </c>
      <c r="D1222" s="135" t="s">
        <v>135</v>
      </c>
      <c r="E1222" s="160">
        <v>10229</v>
      </c>
      <c r="F1222" s="137">
        <v>41698</v>
      </c>
      <c r="G1222" s="138">
        <v>10229</v>
      </c>
      <c r="H1222" s="167">
        <f t="shared" si="58"/>
        <v>0</v>
      </c>
      <c r="I1222" s="139" t="s">
        <v>20</v>
      </c>
      <c r="J1222" s="141"/>
    </row>
    <row r="1223" spans="1:10" x14ac:dyDescent="0.25">
      <c r="A1223" s="158"/>
      <c r="B1223" s="159"/>
      <c r="C1223" s="159"/>
      <c r="D1223" s="135"/>
      <c r="E1223" s="160"/>
      <c r="F1223" s="379" t="s">
        <v>645</v>
      </c>
      <c r="G1223" s="380">
        <f>SUM(G1205:G1222)</f>
        <v>174587</v>
      </c>
      <c r="H1223" s="167"/>
      <c r="I1223" s="139"/>
      <c r="J1223" s="141"/>
    </row>
    <row r="1224" spans="1:10" ht="15" x14ac:dyDescent="0.25">
      <c r="A1224" s="158"/>
      <c r="B1224" s="159"/>
      <c r="C1224" s="159"/>
      <c r="D1224" s="135"/>
      <c r="E1224" s="160"/>
      <c r="F1224" s="137"/>
      <c r="G1224" s="138"/>
      <c r="H1224" s="167"/>
      <c r="I1224" s="139"/>
      <c r="J1224" s="141"/>
    </row>
    <row r="1225" spans="1:10" ht="15" x14ac:dyDescent="0.25">
      <c r="A1225" s="158">
        <v>41673</v>
      </c>
      <c r="B1225" s="159">
        <v>654</v>
      </c>
      <c r="C1225" s="159" t="s">
        <v>563</v>
      </c>
      <c r="D1225" s="135" t="s">
        <v>44</v>
      </c>
      <c r="E1225" s="136">
        <v>2288</v>
      </c>
      <c r="F1225" s="137">
        <v>41685</v>
      </c>
      <c r="G1225" s="138">
        <v>2288</v>
      </c>
      <c r="H1225" s="132">
        <f t="shared" ref="H1225:H1240" si="59">E1225-G1225</f>
        <v>0</v>
      </c>
      <c r="I1225" s="139" t="s">
        <v>38</v>
      </c>
      <c r="J1225" s="141"/>
    </row>
    <row r="1226" spans="1:10" x14ac:dyDescent="0.25">
      <c r="A1226" s="158">
        <v>41675</v>
      </c>
      <c r="B1226" s="159">
        <v>811</v>
      </c>
      <c r="C1226" s="159" t="s">
        <v>563</v>
      </c>
      <c r="D1226" s="164" t="s">
        <v>44</v>
      </c>
      <c r="E1226" s="165">
        <v>2103</v>
      </c>
      <c r="F1226" s="170">
        <v>41676</v>
      </c>
      <c r="G1226" s="165">
        <v>2103</v>
      </c>
      <c r="H1226" s="167">
        <f t="shared" si="59"/>
        <v>0</v>
      </c>
      <c r="I1226" s="168" t="s">
        <v>38</v>
      </c>
      <c r="J1226" s="169"/>
    </row>
    <row r="1227" spans="1:10" ht="15" x14ac:dyDescent="0.25">
      <c r="A1227" s="158">
        <v>41677</v>
      </c>
      <c r="B1227" s="159">
        <v>996</v>
      </c>
      <c r="C1227" s="159" t="s">
        <v>563</v>
      </c>
      <c r="D1227" s="135" t="s">
        <v>44</v>
      </c>
      <c r="E1227" s="136">
        <v>1939.5</v>
      </c>
      <c r="F1227" s="179">
        <v>41726</v>
      </c>
      <c r="G1227" s="145">
        <v>1939.5</v>
      </c>
      <c r="H1227" s="167">
        <f t="shared" si="59"/>
        <v>0</v>
      </c>
      <c r="I1227" s="139" t="s">
        <v>38</v>
      </c>
      <c r="J1227" s="141"/>
    </row>
    <row r="1228" spans="1:10" ht="15" x14ac:dyDescent="0.25">
      <c r="A1228" s="158">
        <v>41680</v>
      </c>
      <c r="B1228" s="159">
        <v>215</v>
      </c>
      <c r="C1228" s="159" t="s">
        <v>784</v>
      </c>
      <c r="D1228" s="135" t="s">
        <v>44</v>
      </c>
      <c r="E1228" s="136">
        <v>1980</v>
      </c>
      <c r="F1228" s="137">
        <v>41680</v>
      </c>
      <c r="G1228" s="138">
        <v>1980</v>
      </c>
      <c r="H1228" s="167">
        <f t="shared" si="59"/>
        <v>0</v>
      </c>
      <c r="I1228" s="139" t="s">
        <v>14</v>
      </c>
      <c r="J1228" s="141"/>
    </row>
    <row r="1229" spans="1:10" ht="15" x14ac:dyDescent="0.25">
      <c r="A1229" s="158">
        <v>41682</v>
      </c>
      <c r="B1229" s="159">
        <v>335</v>
      </c>
      <c r="C1229" s="159" t="s">
        <v>784</v>
      </c>
      <c r="D1229" s="135" t="s">
        <v>44</v>
      </c>
      <c r="E1229" s="136">
        <v>1760</v>
      </c>
      <c r="F1229" s="137">
        <v>41682</v>
      </c>
      <c r="G1229" s="138">
        <v>1760</v>
      </c>
      <c r="H1229" s="167">
        <f t="shared" si="59"/>
        <v>0</v>
      </c>
      <c r="I1229" s="139" t="s">
        <v>7</v>
      </c>
      <c r="J1229" s="141"/>
    </row>
    <row r="1230" spans="1:10" ht="15" x14ac:dyDescent="0.25">
      <c r="A1230" s="158">
        <v>41684</v>
      </c>
      <c r="B1230" s="159">
        <v>513</v>
      </c>
      <c r="C1230" s="159" t="s">
        <v>784</v>
      </c>
      <c r="D1230" s="135" t="s">
        <v>44</v>
      </c>
      <c r="E1230" s="160">
        <v>2305.5</v>
      </c>
      <c r="F1230" s="137">
        <v>41690</v>
      </c>
      <c r="G1230" s="138">
        <v>2305.5</v>
      </c>
      <c r="H1230" s="167">
        <f t="shared" si="59"/>
        <v>0</v>
      </c>
      <c r="I1230" s="139" t="s">
        <v>38</v>
      </c>
    </row>
    <row r="1231" spans="1:10" ht="15" x14ac:dyDescent="0.25">
      <c r="A1231" s="158">
        <v>41687</v>
      </c>
      <c r="B1231" s="159">
        <v>713</v>
      </c>
      <c r="C1231" s="159" t="s">
        <v>784</v>
      </c>
      <c r="D1231" s="135" t="s">
        <v>44</v>
      </c>
      <c r="E1231" s="160">
        <v>2085.5</v>
      </c>
      <c r="F1231" s="137">
        <v>41687</v>
      </c>
      <c r="G1231" s="138">
        <v>2085.5</v>
      </c>
      <c r="H1231" s="167">
        <f t="shared" si="59"/>
        <v>0</v>
      </c>
      <c r="I1231" s="139" t="s">
        <v>14</v>
      </c>
      <c r="J1231" s="141"/>
    </row>
    <row r="1232" spans="1:10" ht="15" x14ac:dyDescent="0.25">
      <c r="A1232" s="158">
        <v>41689</v>
      </c>
      <c r="B1232" s="159">
        <v>888</v>
      </c>
      <c r="C1232" s="159" t="s">
        <v>784</v>
      </c>
      <c r="D1232" s="135" t="s">
        <v>44</v>
      </c>
      <c r="E1232" s="160">
        <v>2204</v>
      </c>
      <c r="F1232" s="137">
        <v>41689</v>
      </c>
      <c r="G1232" s="138">
        <v>2204</v>
      </c>
      <c r="H1232" s="167">
        <f t="shared" si="59"/>
        <v>0</v>
      </c>
      <c r="I1232" s="139" t="s">
        <v>57</v>
      </c>
      <c r="J1232" s="140" t="s">
        <v>923</v>
      </c>
    </row>
    <row r="1233" spans="1:10" ht="15" x14ac:dyDescent="0.25">
      <c r="A1233" s="158">
        <v>41690</v>
      </c>
      <c r="B1233" s="159">
        <v>976</v>
      </c>
      <c r="C1233" s="159" t="s">
        <v>784</v>
      </c>
      <c r="D1233" s="135" t="s">
        <v>44</v>
      </c>
      <c r="E1233" s="160">
        <v>4833.5</v>
      </c>
      <c r="F1233" s="137">
        <v>41690</v>
      </c>
      <c r="G1233" s="138">
        <v>4833.5</v>
      </c>
      <c r="H1233" s="167">
        <f t="shared" si="59"/>
        <v>0</v>
      </c>
      <c r="I1233" s="139" t="s">
        <v>57</v>
      </c>
      <c r="J1233" s="140" t="s">
        <v>934</v>
      </c>
    </row>
    <row r="1234" spans="1:10" ht="15" x14ac:dyDescent="0.25">
      <c r="A1234" s="158">
        <v>41691</v>
      </c>
      <c r="B1234" s="159">
        <v>26</v>
      </c>
      <c r="C1234" s="159" t="s">
        <v>942</v>
      </c>
      <c r="D1234" s="135" t="s">
        <v>44</v>
      </c>
      <c r="E1234" s="160">
        <v>1971</v>
      </c>
      <c r="F1234" s="137">
        <v>41696</v>
      </c>
      <c r="G1234" s="138">
        <v>1971</v>
      </c>
      <c r="H1234" s="167">
        <f t="shared" si="59"/>
        <v>0</v>
      </c>
      <c r="I1234" s="139" t="s">
        <v>23</v>
      </c>
      <c r="J1234" s="141"/>
    </row>
    <row r="1235" spans="1:10" ht="15" x14ac:dyDescent="0.25">
      <c r="A1235" s="158">
        <v>41694</v>
      </c>
      <c r="B1235" s="159">
        <v>237</v>
      </c>
      <c r="C1235" s="159" t="s">
        <v>942</v>
      </c>
      <c r="D1235" s="135" t="s">
        <v>44</v>
      </c>
      <c r="E1235" s="160">
        <v>2323</v>
      </c>
      <c r="F1235" s="137">
        <v>41694</v>
      </c>
      <c r="G1235" s="138">
        <v>2323</v>
      </c>
      <c r="H1235" s="167">
        <f t="shared" si="59"/>
        <v>0</v>
      </c>
      <c r="I1235" s="139" t="s">
        <v>146</v>
      </c>
      <c r="J1235" s="141"/>
    </row>
    <row r="1236" spans="1:10" x14ac:dyDescent="0.25">
      <c r="A1236" s="158">
        <v>41695</v>
      </c>
      <c r="B1236" s="159">
        <v>347</v>
      </c>
      <c r="C1236" s="159" t="s">
        <v>942</v>
      </c>
      <c r="D1236" s="135" t="s">
        <v>44</v>
      </c>
      <c r="E1236" s="160">
        <v>1967</v>
      </c>
      <c r="F1236" s="137">
        <v>41695</v>
      </c>
      <c r="G1236" s="138">
        <v>1967</v>
      </c>
      <c r="H1236" s="167">
        <f t="shared" si="59"/>
        <v>0</v>
      </c>
      <c r="I1236" s="139"/>
    </row>
    <row r="1237" spans="1:10" x14ac:dyDescent="0.25">
      <c r="A1237" s="158">
        <v>41695</v>
      </c>
      <c r="B1237" s="159">
        <v>348</v>
      </c>
      <c r="C1237" s="159" t="s">
        <v>942</v>
      </c>
      <c r="D1237" s="135" t="s">
        <v>44</v>
      </c>
      <c r="E1237" s="160">
        <v>3315.5</v>
      </c>
      <c r="F1237" s="144">
        <v>41706</v>
      </c>
      <c r="G1237" s="145">
        <v>3315.5</v>
      </c>
      <c r="H1237" s="167">
        <f t="shared" si="59"/>
        <v>0</v>
      </c>
      <c r="I1237" s="139"/>
    </row>
    <row r="1238" spans="1:10" x14ac:dyDescent="0.25">
      <c r="A1238" s="158">
        <v>41696</v>
      </c>
      <c r="B1238" s="159">
        <v>405</v>
      </c>
      <c r="C1238" s="159" t="s">
        <v>942</v>
      </c>
      <c r="D1238" s="135" t="s">
        <v>44</v>
      </c>
      <c r="E1238" s="160">
        <v>1160</v>
      </c>
      <c r="F1238" s="137">
        <v>41696</v>
      </c>
      <c r="G1238" s="138">
        <v>1160</v>
      </c>
      <c r="H1238" s="167">
        <f t="shared" si="59"/>
        <v>0</v>
      </c>
      <c r="I1238" s="139"/>
    </row>
    <row r="1239" spans="1:10" x14ac:dyDescent="0.25">
      <c r="A1239" s="158">
        <v>41698</v>
      </c>
      <c r="B1239" s="159">
        <v>530</v>
      </c>
      <c r="C1239" s="159" t="s">
        <v>942</v>
      </c>
      <c r="D1239" s="135" t="s">
        <v>44</v>
      </c>
      <c r="E1239" s="160">
        <v>1936</v>
      </c>
      <c r="F1239" s="144">
        <v>41702</v>
      </c>
      <c r="G1239" s="145">
        <v>1936</v>
      </c>
      <c r="H1239" s="167">
        <f t="shared" si="59"/>
        <v>0</v>
      </c>
      <c r="I1239" s="139" t="s">
        <v>57</v>
      </c>
    </row>
    <row r="1240" spans="1:10" ht="15" x14ac:dyDescent="0.25">
      <c r="A1240" s="158">
        <v>41698</v>
      </c>
      <c r="B1240" s="159">
        <v>572</v>
      </c>
      <c r="C1240" s="159" t="s">
        <v>942</v>
      </c>
      <c r="D1240" s="135" t="s">
        <v>44</v>
      </c>
      <c r="E1240" s="160">
        <v>774.5</v>
      </c>
      <c r="F1240" s="137">
        <v>41698</v>
      </c>
      <c r="G1240" s="138">
        <v>774.5</v>
      </c>
      <c r="H1240" s="167">
        <f t="shared" si="59"/>
        <v>0</v>
      </c>
      <c r="I1240" s="139"/>
      <c r="J1240" s="141"/>
    </row>
    <row r="1241" spans="1:10" x14ac:dyDescent="0.25">
      <c r="A1241" s="158"/>
      <c r="B1241" s="159"/>
      <c r="C1241" s="159"/>
      <c r="D1241" s="135"/>
      <c r="E1241" s="160"/>
      <c r="F1241" s="379" t="s">
        <v>645</v>
      </c>
      <c r="G1241" s="380">
        <f>SUM(G1225:G1240)</f>
        <v>34946</v>
      </c>
      <c r="H1241" s="167"/>
      <c r="I1241" s="139"/>
      <c r="J1241" s="141"/>
    </row>
    <row r="1242" spans="1:10" ht="15" x14ac:dyDescent="0.25">
      <c r="A1242" s="158"/>
      <c r="B1242" s="159"/>
      <c r="C1242" s="159"/>
      <c r="D1242" s="135"/>
      <c r="E1242" s="160"/>
      <c r="F1242" s="137"/>
      <c r="G1242" s="138"/>
      <c r="H1242" s="167"/>
      <c r="I1242" s="139"/>
      <c r="J1242" s="141"/>
    </row>
    <row r="1243" spans="1:10" x14ac:dyDescent="0.25">
      <c r="A1243" s="158">
        <v>41677</v>
      </c>
      <c r="B1243" s="159">
        <v>954</v>
      </c>
      <c r="C1243" s="159" t="s">
        <v>563</v>
      </c>
      <c r="D1243" s="135" t="s">
        <v>426</v>
      </c>
      <c r="E1243" s="136">
        <v>6097</v>
      </c>
      <c r="F1243" s="137">
        <v>41677</v>
      </c>
      <c r="G1243" s="138">
        <v>6097</v>
      </c>
      <c r="H1243" s="167">
        <f>E1243-G1243</f>
        <v>0</v>
      </c>
      <c r="I1243" s="139" t="s">
        <v>20</v>
      </c>
    </row>
    <row r="1244" spans="1:10" x14ac:dyDescent="0.25">
      <c r="A1244" s="158">
        <v>41694</v>
      </c>
      <c r="B1244" s="159">
        <v>245</v>
      </c>
      <c r="C1244" s="159" t="s">
        <v>942</v>
      </c>
      <c r="D1244" s="135" t="s">
        <v>426</v>
      </c>
      <c r="E1244" s="160">
        <v>21964</v>
      </c>
      <c r="F1244" s="137">
        <v>41694</v>
      </c>
      <c r="G1244" s="138">
        <v>21964</v>
      </c>
      <c r="H1244" s="167">
        <f>E1244-G1244</f>
        <v>0</v>
      </c>
      <c r="I1244" s="139" t="s">
        <v>30</v>
      </c>
      <c r="J1244" s="140" t="s">
        <v>979</v>
      </c>
    </row>
    <row r="1245" spans="1:10" ht="15" x14ac:dyDescent="0.25">
      <c r="A1245" s="158">
        <v>41684</v>
      </c>
      <c r="B1245" s="159">
        <v>540</v>
      </c>
      <c r="C1245" s="159" t="s">
        <v>784</v>
      </c>
      <c r="D1245" s="135" t="s">
        <v>869</v>
      </c>
      <c r="E1245" s="160">
        <v>3811</v>
      </c>
      <c r="F1245" s="137">
        <v>41684</v>
      </c>
      <c r="G1245" s="138">
        <v>3811</v>
      </c>
      <c r="H1245" s="167">
        <f>E1245-G1245</f>
        <v>0</v>
      </c>
      <c r="I1245" s="139"/>
      <c r="J1245" s="141"/>
    </row>
    <row r="1246" spans="1:10" ht="15" x14ac:dyDescent="0.25">
      <c r="A1246" s="158"/>
      <c r="B1246" s="159"/>
      <c r="C1246" s="159"/>
      <c r="D1246" s="135"/>
      <c r="E1246" s="160"/>
      <c r="F1246" s="137"/>
      <c r="G1246" s="138"/>
      <c r="H1246" s="167"/>
      <c r="I1246" s="139"/>
      <c r="J1246" s="141"/>
    </row>
    <row r="1247" spans="1:10" x14ac:dyDescent="0.25">
      <c r="A1247" s="133">
        <v>41671</v>
      </c>
      <c r="B1247" s="134">
        <v>452</v>
      </c>
      <c r="C1247" s="134" t="s">
        <v>563</v>
      </c>
      <c r="D1247" s="135" t="s">
        <v>76</v>
      </c>
      <c r="E1247" s="136">
        <v>953</v>
      </c>
      <c r="F1247" s="137">
        <v>41671</v>
      </c>
      <c r="G1247" s="138">
        <v>953</v>
      </c>
      <c r="H1247" s="132">
        <f t="shared" ref="H1247:H1259" si="60">E1247-G1247</f>
        <v>0</v>
      </c>
      <c r="I1247" s="139" t="s">
        <v>20</v>
      </c>
    </row>
    <row r="1248" spans="1:10" x14ac:dyDescent="0.25">
      <c r="A1248" s="158">
        <v>41673</v>
      </c>
      <c r="B1248" s="159">
        <v>679</v>
      </c>
      <c r="C1248" s="159" t="s">
        <v>563</v>
      </c>
      <c r="D1248" s="135" t="s">
        <v>76</v>
      </c>
      <c r="E1248" s="136">
        <v>23897.5</v>
      </c>
      <c r="F1248" s="137">
        <v>41673</v>
      </c>
      <c r="G1248" s="138">
        <v>23897.5</v>
      </c>
      <c r="H1248" s="132">
        <f t="shared" si="60"/>
        <v>0</v>
      </c>
      <c r="I1248" s="139" t="s">
        <v>20</v>
      </c>
    </row>
    <row r="1249" spans="1:10" x14ac:dyDescent="0.25">
      <c r="A1249" s="158">
        <v>41677</v>
      </c>
      <c r="B1249" s="159">
        <v>926</v>
      </c>
      <c r="C1249" s="159" t="s">
        <v>563</v>
      </c>
      <c r="D1249" s="135" t="s">
        <v>76</v>
      </c>
      <c r="E1249" s="136">
        <v>26463.200000000001</v>
      </c>
      <c r="F1249" s="137">
        <v>41677</v>
      </c>
      <c r="G1249" s="138">
        <v>26463.200000000001</v>
      </c>
      <c r="H1249" s="167">
        <f t="shared" si="60"/>
        <v>0</v>
      </c>
      <c r="I1249" s="139" t="s">
        <v>20</v>
      </c>
    </row>
    <row r="1250" spans="1:10" x14ac:dyDescent="0.25">
      <c r="A1250" s="158">
        <v>41677</v>
      </c>
      <c r="B1250" s="159">
        <v>949</v>
      </c>
      <c r="C1250" s="159" t="s">
        <v>563</v>
      </c>
      <c r="D1250" s="135" t="s">
        <v>76</v>
      </c>
      <c r="E1250" s="136">
        <v>11521.5</v>
      </c>
      <c r="F1250" s="137">
        <v>41677</v>
      </c>
      <c r="G1250" s="138">
        <v>11521.5</v>
      </c>
      <c r="H1250" s="167">
        <f t="shared" si="60"/>
        <v>0</v>
      </c>
      <c r="I1250" s="139" t="s">
        <v>20</v>
      </c>
    </row>
    <row r="1251" spans="1:10" x14ac:dyDescent="0.25">
      <c r="A1251" s="158">
        <v>41679</v>
      </c>
      <c r="B1251" s="159">
        <v>151</v>
      </c>
      <c r="C1251" s="159" t="s">
        <v>784</v>
      </c>
      <c r="D1251" s="135" t="s">
        <v>76</v>
      </c>
      <c r="E1251" s="136">
        <v>20273</v>
      </c>
      <c r="F1251" s="137">
        <v>41680</v>
      </c>
      <c r="G1251" s="138">
        <v>20273</v>
      </c>
      <c r="H1251" s="167">
        <f t="shared" si="60"/>
        <v>0</v>
      </c>
      <c r="I1251" s="139" t="s">
        <v>20</v>
      </c>
      <c r="J1251" s="141"/>
    </row>
    <row r="1252" spans="1:10" x14ac:dyDescent="0.25">
      <c r="A1252" s="158">
        <v>41680</v>
      </c>
      <c r="B1252" s="159">
        <v>224</v>
      </c>
      <c r="C1252" s="159" t="s">
        <v>784</v>
      </c>
      <c r="D1252" s="135" t="s">
        <v>76</v>
      </c>
      <c r="E1252" s="136">
        <v>4874</v>
      </c>
      <c r="F1252" s="137">
        <v>41681</v>
      </c>
      <c r="G1252" s="138">
        <v>4874</v>
      </c>
      <c r="H1252" s="167">
        <f t="shared" si="60"/>
        <v>0</v>
      </c>
      <c r="I1252" s="139" t="s">
        <v>20</v>
      </c>
      <c r="J1252" s="141"/>
    </row>
    <row r="1253" spans="1:10" x14ac:dyDescent="0.25">
      <c r="A1253" s="158">
        <v>41681</v>
      </c>
      <c r="B1253" s="159">
        <v>312</v>
      </c>
      <c r="C1253" s="159" t="s">
        <v>784</v>
      </c>
      <c r="D1253" s="135" t="s">
        <v>76</v>
      </c>
      <c r="E1253" s="136">
        <v>14103</v>
      </c>
      <c r="F1253" s="137">
        <v>41681</v>
      </c>
      <c r="G1253" s="138">
        <v>14103</v>
      </c>
      <c r="H1253" s="167">
        <f t="shared" si="60"/>
        <v>0</v>
      </c>
      <c r="I1253" s="139" t="s">
        <v>20</v>
      </c>
      <c r="J1253" s="141"/>
    </row>
    <row r="1254" spans="1:10" x14ac:dyDescent="0.25">
      <c r="A1254" s="158">
        <v>41684</v>
      </c>
      <c r="B1254" s="159">
        <v>539</v>
      </c>
      <c r="C1254" s="159" t="s">
        <v>784</v>
      </c>
      <c r="D1254" s="135" t="s">
        <v>76</v>
      </c>
      <c r="E1254" s="160">
        <v>34857</v>
      </c>
      <c r="F1254" s="137">
        <v>41684</v>
      </c>
      <c r="G1254" s="138">
        <v>34857</v>
      </c>
      <c r="H1254" s="167">
        <f t="shared" si="60"/>
        <v>0</v>
      </c>
      <c r="I1254" s="139" t="s">
        <v>30</v>
      </c>
      <c r="J1254" s="141"/>
    </row>
    <row r="1255" spans="1:10" x14ac:dyDescent="0.25">
      <c r="A1255" s="158">
        <v>41687</v>
      </c>
      <c r="B1255" s="159">
        <v>757</v>
      </c>
      <c r="C1255" s="159" t="s">
        <v>784</v>
      </c>
      <c r="D1255" s="135" t="s">
        <v>76</v>
      </c>
      <c r="E1255" s="160">
        <v>11858.5</v>
      </c>
      <c r="F1255" s="137">
        <v>41688</v>
      </c>
      <c r="G1255" s="138">
        <v>11858.5</v>
      </c>
      <c r="H1255" s="167">
        <f t="shared" si="60"/>
        <v>0</v>
      </c>
      <c r="I1255" s="139" t="s">
        <v>20</v>
      </c>
      <c r="J1255" s="141"/>
    </row>
    <row r="1256" spans="1:10" x14ac:dyDescent="0.25">
      <c r="A1256" s="158">
        <v>41689</v>
      </c>
      <c r="B1256" s="159">
        <v>908</v>
      </c>
      <c r="C1256" s="159" t="s">
        <v>784</v>
      </c>
      <c r="D1256" s="135" t="s">
        <v>76</v>
      </c>
      <c r="E1256" s="160">
        <v>26821.5</v>
      </c>
      <c r="F1256" s="137">
        <v>41689</v>
      </c>
      <c r="G1256" s="138">
        <v>26821.5</v>
      </c>
      <c r="H1256" s="167">
        <f t="shared" si="60"/>
        <v>0</v>
      </c>
      <c r="I1256" s="139" t="s">
        <v>20</v>
      </c>
    </row>
    <row r="1257" spans="1:10" x14ac:dyDescent="0.25">
      <c r="A1257" s="158">
        <v>41691</v>
      </c>
      <c r="B1257" s="159">
        <v>63</v>
      </c>
      <c r="C1257" s="159" t="s">
        <v>942</v>
      </c>
      <c r="D1257" s="135" t="s">
        <v>76</v>
      </c>
      <c r="E1257" s="160">
        <v>31868.5</v>
      </c>
      <c r="F1257" s="137">
        <v>41691</v>
      </c>
      <c r="G1257" s="138">
        <v>31868.5</v>
      </c>
      <c r="H1257" s="167">
        <f t="shared" si="60"/>
        <v>0</v>
      </c>
      <c r="I1257" s="139" t="s">
        <v>4</v>
      </c>
    </row>
    <row r="1258" spans="1:10" ht="15" x14ac:dyDescent="0.25">
      <c r="A1258" s="158">
        <v>41694</v>
      </c>
      <c r="B1258" s="159">
        <v>269</v>
      </c>
      <c r="C1258" s="159" t="s">
        <v>942</v>
      </c>
      <c r="D1258" s="135" t="s">
        <v>76</v>
      </c>
      <c r="E1258" s="160">
        <v>18036</v>
      </c>
      <c r="F1258" s="137">
        <v>41694</v>
      </c>
      <c r="G1258" s="138">
        <v>18036</v>
      </c>
      <c r="H1258" s="167">
        <f t="shared" si="60"/>
        <v>0</v>
      </c>
      <c r="I1258" s="139" t="s">
        <v>20</v>
      </c>
      <c r="J1258" s="141"/>
    </row>
    <row r="1259" spans="1:10" x14ac:dyDescent="0.25">
      <c r="A1259" s="158">
        <v>41696</v>
      </c>
      <c r="B1259" s="159">
        <v>410</v>
      </c>
      <c r="C1259" s="159" t="s">
        <v>942</v>
      </c>
      <c r="D1259" s="135" t="s">
        <v>76</v>
      </c>
      <c r="E1259" s="160">
        <v>27194</v>
      </c>
      <c r="F1259" s="137">
        <v>41697</v>
      </c>
      <c r="G1259" s="138">
        <v>27194</v>
      </c>
      <c r="H1259" s="167">
        <f t="shared" si="60"/>
        <v>0</v>
      </c>
      <c r="I1259" s="139" t="s">
        <v>20</v>
      </c>
    </row>
    <row r="1260" spans="1:10" x14ac:dyDescent="0.25">
      <c r="A1260" s="158"/>
      <c r="B1260" s="159"/>
      <c r="C1260" s="159"/>
      <c r="D1260" s="135"/>
      <c r="E1260" s="160"/>
      <c r="F1260" s="379" t="s">
        <v>645</v>
      </c>
      <c r="G1260" s="381">
        <f>SUM(G1247:G1259)</f>
        <v>252720.7</v>
      </c>
      <c r="H1260" s="167"/>
      <c r="I1260" s="139"/>
    </row>
    <row r="1261" spans="1:10" x14ac:dyDescent="0.25">
      <c r="A1261" s="158"/>
      <c r="B1261" s="159"/>
      <c r="C1261" s="159"/>
      <c r="D1261" s="135"/>
      <c r="E1261" s="160"/>
      <c r="F1261" s="137"/>
      <c r="G1261" s="138"/>
      <c r="H1261" s="167"/>
      <c r="I1261" s="139"/>
    </row>
    <row r="1262" spans="1:10" x14ac:dyDescent="0.25">
      <c r="A1262" s="158">
        <v>41673</v>
      </c>
      <c r="B1262" s="159">
        <v>621</v>
      </c>
      <c r="C1262" s="159" t="s">
        <v>563</v>
      </c>
      <c r="D1262" s="135" t="s">
        <v>138</v>
      </c>
      <c r="E1262" s="136">
        <v>8176</v>
      </c>
      <c r="F1262" s="137">
        <v>41673</v>
      </c>
      <c r="G1262" s="138">
        <v>8176</v>
      </c>
      <c r="H1262" s="132">
        <f t="shared" ref="H1262:H1283" si="61">E1262-G1262</f>
        <v>0</v>
      </c>
      <c r="I1262" s="139"/>
    </row>
    <row r="1263" spans="1:10" x14ac:dyDescent="0.25">
      <c r="A1263" s="158">
        <v>41674</v>
      </c>
      <c r="B1263" s="159">
        <v>710</v>
      </c>
      <c r="C1263" s="159" t="s">
        <v>563</v>
      </c>
      <c r="D1263" s="135" t="s">
        <v>138</v>
      </c>
      <c r="E1263" s="136">
        <v>6374.5</v>
      </c>
      <c r="F1263" s="137">
        <v>41674</v>
      </c>
      <c r="G1263" s="138">
        <v>6374.5</v>
      </c>
      <c r="H1263" s="132">
        <f t="shared" si="61"/>
        <v>0</v>
      </c>
      <c r="I1263" s="139"/>
      <c r="J1263" s="141"/>
    </row>
    <row r="1264" spans="1:10" ht="15" x14ac:dyDescent="0.25">
      <c r="A1264" s="158">
        <v>41675</v>
      </c>
      <c r="B1264" s="159">
        <v>826</v>
      </c>
      <c r="C1264" s="159" t="s">
        <v>563</v>
      </c>
      <c r="D1264" s="164" t="s">
        <v>138</v>
      </c>
      <c r="E1264" s="165">
        <v>12840</v>
      </c>
      <c r="F1264" s="170">
        <v>41676</v>
      </c>
      <c r="G1264" s="165">
        <v>12840</v>
      </c>
      <c r="H1264" s="167">
        <f t="shared" si="61"/>
        <v>0</v>
      </c>
      <c r="I1264" s="168" t="s">
        <v>4</v>
      </c>
      <c r="J1264" s="169"/>
    </row>
    <row r="1265" spans="1:10" ht="15" x14ac:dyDescent="0.25">
      <c r="A1265" s="158">
        <v>41676</v>
      </c>
      <c r="B1265" s="159">
        <v>848</v>
      </c>
      <c r="C1265" s="159" t="s">
        <v>563</v>
      </c>
      <c r="D1265" s="135" t="s">
        <v>138</v>
      </c>
      <c r="E1265" s="136">
        <v>8624</v>
      </c>
      <c r="F1265" s="137">
        <v>41676</v>
      </c>
      <c r="G1265" s="138">
        <v>8624</v>
      </c>
      <c r="H1265" s="167">
        <f t="shared" si="61"/>
        <v>0</v>
      </c>
      <c r="I1265" s="139"/>
      <c r="J1265" s="141"/>
    </row>
    <row r="1266" spans="1:10" ht="15" x14ac:dyDescent="0.25">
      <c r="A1266" s="158">
        <v>41677</v>
      </c>
      <c r="B1266" s="159">
        <v>941</v>
      </c>
      <c r="C1266" s="159" t="s">
        <v>563</v>
      </c>
      <c r="D1266" s="135" t="s">
        <v>138</v>
      </c>
      <c r="E1266" s="136">
        <v>6461</v>
      </c>
      <c r="F1266" s="137">
        <v>41677</v>
      </c>
      <c r="G1266" s="138">
        <v>6461</v>
      </c>
      <c r="H1266" s="167">
        <f t="shared" si="61"/>
        <v>0</v>
      </c>
      <c r="I1266" s="139"/>
    </row>
    <row r="1267" spans="1:10" ht="15" x14ac:dyDescent="0.25">
      <c r="A1267" s="158">
        <v>41677</v>
      </c>
      <c r="B1267" s="159">
        <v>29</v>
      </c>
      <c r="C1267" s="159" t="s">
        <v>784</v>
      </c>
      <c r="D1267" s="135" t="s">
        <v>138</v>
      </c>
      <c r="E1267" s="136">
        <v>6595.5</v>
      </c>
      <c r="F1267" s="137">
        <v>41677</v>
      </c>
      <c r="G1267" s="138">
        <v>6595.5</v>
      </c>
      <c r="H1267" s="167">
        <f t="shared" si="61"/>
        <v>0</v>
      </c>
      <c r="I1267" s="139"/>
    </row>
    <row r="1268" spans="1:10" ht="15" x14ac:dyDescent="0.25">
      <c r="A1268" s="158">
        <v>41679</v>
      </c>
      <c r="B1268" s="159">
        <v>156</v>
      </c>
      <c r="C1268" s="159" t="s">
        <v>784</v>
      </c>
      <c r="D1268" s="135" t="s">
        <v>138</v>
      </c>
      <c r="E1268" s="136">
        <v>6358.5</v>
      </c>
      <c r="F1268" s="137">
        <v>41679</v>
      </c>
      <c r="G1268" s="138">
        <v>6358.5</v>
      </c>
      <c r="H1268" s="167">
        <f t="shared" si="61"/>
        <v>0</v>
      </c>
      <c r="I1268" s="139"/>
      <c r="J1268" s="141"/>
    </row>
    <row r="1269" spans="1:10" ht="15" x14ac:dyDescent="0.25">
      <c r="A1269" s="158">
        <v>41681</v>
      </c>
      <c r="B1269" s="159">
        <v>257</v>
      </c>
      <c r="C1269" s="159" t="s">
        <v>784</v>
      </c>
      <c r="D1269" s="135" t="s">
        <v>138</v>
      </c>
      <c r="E1269" s="136">
        <v>9519</v>
      </c>
      <c r="F1269" s="137">
        <v>41681</v>
      </c>
      <c r="G1269" s="138">
        <v>9519</v>
      </c>
      <c r="H1269" s="167">
        <f t="shared" si="61"/>
        <v>0</v>
      </c>
      <c r="I1269" s="139"/>
    </row>
    <row r="1270" spans="1:10" ht="15" x14ac:dyDescent="0.25">
      <c r="A1270" s="158">
        <v>41681</v>
      </c>
      <c r="B1270" s="159">
        <v>313</v>
      </c>
      <c r="C1270" s="159" t="s">
        <v>784</v>
      </c>
      <c r="D1270" s="135" t="s">
        <v>138</v>
      </c>
      <c r="E1270" s="136">
        <v>8080</v>
      </c>
      <c r="F1270" s="137">
        <v>41681</v>
      </c>
      <c r="G1270" s="138">
        <v>8080</v>
      </c>
      <c r="H1270" s="167">
        <f t="shared" si="61"/>
        <v>0</v>
      </c>
      <c r="I1270" s="139"/>
      <c r="J1270" s="141"/>
    </row>
    <row r="1271" spans="1:10" ht="15" x14ac:dyDescent="0.25">
      <c r="A1271" s="158">
        <v>41683</v>
      </c>
      <c r="B1271" s="159">
        <v>374</v>
      </c>
      <c r="C1271" s="159" t="s">
        <v>784</v>
      </c>
      <c r="D1271" s="135" t="s">
        <v>138</v>
      </c>
      <c r="E1271" s="136">
        <v>6486</v>
      </c>
      <c r="F1271" s="137">
        <v>41683</v>
      </c>
      <c r="G1271" s="138">
        <v>6486</v>
      </c>
      <c r="H1271" s="167">
        <f t="shared" si="61"/>
        <v>0</v>
      </c>
      <c r="I1271" s="139"/>
    </row>
    <row r="1272" spans="1:10" ht="15" x14ac:dyDescent="0.25">
      <c r="A1272" s="158">
        <v>41684</v>
      </c>
      <c r="B1272" s="159">
        <v>453</v>
      </c>
      <c r="C1272" s="159" t="s">
        <v>784</v>
      </c>
      <c r="D1272" s="135" t="s">
        <v>138</v>
      </c>
      <c r="E1272" s="160">
        <v>6633.5</v>
      </c>
      <c r="F1272" s="137">
        <v>41684</v>
      </c>
      <c r="G1272" s="138">
        <v>6633.5</v>
      </c>
      <c r="H1272" s="167">
        <f t="shared" si="61"/>
        <v>0</v>
      </c>
      <c r="I1272" s="139"/>
    </row>
    <row r="1273" spans="1:10" ht="15" x14ac:dyDescent="0.25">
      <c r="A1273" s="158">
        <v>41684</v>
      </c>
      <c r="B1273" s="159">
        <v>542</v>
      </c>
      <c r="C1273" s="159" t="s">
        <v>784</v>
      </c>
      <c r="D1273" s="135" t="s">
        <v>138</v>
      </c>
      <c r="E1273" s="160">
        <v>8198.5</v>
      </c>
      <c r="F1273" s="137">
        <v>41684</v>
      </c>
      <c r="G1273" s="138">
        <v>8198.5</v>
      </c>
      <c r="H1273" s="167">
        <f t="shared" si="61"/>
        <v>0</v>
      </c>
      <c r="I1273" s="139"/>
      <c r="J1273" s="141"/>
    </row>
    <row r="1274" spans="1:10" ht="15" x14ac:dyDescent="0.25">
      <c r="A1274" s="158">
        <v>41686</v>
      </c>
      <c r="B1274" s="159">
        <v>673</v>
      </c>
      <c r="C1274" s="159" t="s">
        <v>784</v>
      </c>
      <c r="D1274" s="135" t="s">
        <v>138</v>
      </c>
      <c r="E1274" s="160">
        <v>8368</v>
      </c>
      <c r="F1274" s="137">
        <v>41686</v>
      </c>
      <c r="G1274" s="138">
        <v>8368</v>
      </c>
      <c r="H1274" s="167">
        <f t="shared" si="61"/>
        <v>0</v>
      </c>
      <c r="I1274" s="139"/>
    </row>
    <row r="1275" spans="1:10" ht="15" x14ac:dyDescent="0.25">
      <c r="A1275" s="158">
        <v>41688</v>
      </c>
      <c r="B1275" s="159">
        <v>835</v>
      </c>
      <c r="C1275" s="159" t="s">
        <v>784</v>
      </c>
      <c r="D1275" s="135" t="s">
        <v>138</v>
      </c>
      <c r="E1275" s="160">
        <v>7042</v>
      </c>
      <c r="F1275" s="137">
        <v>41689</v>
      </c>
      <c r="G1275" s="138">
        <v>7042</v>
      </c>
      <c r="H1275" s="167">
        <f t="shared" si="61"/>
        <v>0</v>
      </c>
      <c r="I1275" s="139"/>
    </row>
    <row r="1276" spans="1:10" ht="15" x14ac:dyDescent="0.25">
      <c r="A1276" s="158">
        <v>41689</v>
      </c>
      <c r="B1276" s="159">
        <v>906</v>
      </c>
      <c r="C1276" s="159" t="s">
        <v>784</v>
      </c>
      <c r="D1276" s="135" t="s">
        <v>138</v>
      </c>
      <c r="E1276" s="160">
        <v>6620</v>
      </c>
      <c r="F1276" s="137">
        <v>41690</v>
      </c>
      <c r="G1276" s="138">
        <v>6620</v>
      </c>
      <c r="H1276" s="167">
        <f t="shared" si="61"/>
        <v>0</v>
      </c>
      <c r="I1276" s="139"/>
    </row>
    <row r="1277" spans="1:10" x14ac:dyDescent="0.25">
      <c r="A1277" s="158">
        <v>41691</v>
      </c>
      <c r="B1277" s="159">
        <v>9</v>
      </c>
      <c r="C1277" s="159" t="s">
        <v>942</v>
      </c>
      <c r="D1277" s="135" t="s">
        <v>138</v>
      </c>
      <c r="E1277" s="160">
        <v>6531</v>
      </c>
      <c r="F1277" s="137">
        <v>41691</v>
      </c>
      <c r="G1277" s="138">
        <v>6531</v>
      </c>
      <c r="H1277" s="167">
        <f t="shared" si="61"/>
        <v>0</v>
      </c>
      <c r="I1277" s="139"/>
    </row>
    <row r="1278" spans="1:10" ht="15" x14ac:dyDescent="0.25">
      <c r="A1278" s="158">
        <v>41691</v>
      </c>
      <c r="B1278" s="159">
        <v>88</v>
      </c>
      <c r="C1278" s="159" t="s">
        <v>942</v>
      </c>
      <c r="D1278" s="135" t="s">
        <v>138</v>
      </c>
      <c r="E1278" s="160">
        <v>6610</v>
      </c>
      <c r="F1278" s="137">
        <v>41691</v>
      </c>
      <c r="G1278" s="138">
        <v>6610</v>
      </c>
      <c r="H1278" s="167">
        <f t="shared" si="61"/>
        <v>0</v>
      </c>
      <c r="I1278" s="139"/>
      <c r="J1278" s="141"/>
    </row>
    <row r="1279" spans="1:10" ht="15" x14ac:dyDescent="0.25">
      <c r="A1279" s="158">
        <v>41693</v>
      </c>
      <c r="B1279" s="159">
        <v>200</v>
      </c>
      <c r="C1279" s="159" t="s">
        <v>942</v>
      </c>
      <c r="D1279" s="135" t="s">
        <v>138</v>
      </c>
      <c r="E1279" s="160">
        <v>3784.5</v>
      </c>
      <c r="F1279" s="137">
        <v>41693</v>
      </c>
      <c r="G1279" s="138">
        <v>3784.5</v>
      </c>
      <c r="H1279" s="167">
        <f t="shared" si="61"/>
        <v>0</v>
      </c>
      <c r="I1279" s="139"/>
      <c r="J1279" s="141"/>
    </row>
    <row r="1280" spans="1:10" ht="15" x14ac:dyDescent="0.25">
      <c r="A1280" s="158">
        <v>41694</v>
      </c>
      <c r="B1280" s="159">
        <v>291</v>
      </c>
      <c r="C1280" s="159" t="s">
        <v>942</v>
      </c>
      <c r="D1280" s="135" t="s">
        <v>138</v>
      </c>
      <c r="E1280" s="160">
        <v>6871.5</v>
      </c>
      <c r="F1280" s="137">
        <v>41694</v>
      </c>
      <c r="G1280" s="138">
        <v>6871.5</v>
      </c>
      <c r="H1280" s="167">
        <f t="shared" si="61"/>
        <v>0</v>
      </c>
      <c r="I1280" s="139"/>
      <c r="J1280" s="141"/>
    </row>
    <row r="1281" spans="1:10" ht="15" x14ac:dyDescent="0.25">
      <c r="A1281" s="158">
        <v>41695</v>
      </c>
      <c r="B1281" s="159">
        <v>358</v>
      </c>
      <c r="C1281" s="159" t="s">
        <v>942</v>
      </c>
      <c r="D1281" s="135" t="s">
        <v>138</v>
      </c>
      <c r="E1281" s="160">
        <v>6473.5</v>
      </c>
      <c r="F1281" s="137">
        <v>41695</v>
      </c>
      <c r="G1281" s="138">
        <v>6473.5</v>
      </c>
      <c r="H1281" s="167">
        <f t="shared" si="61"/>
        <v>0</v>
      </c>
      <c r="I1281" s="139"/>
      <c r="J1281" s="141"/>
    </row>
    <row r="1282" spans="1:10" ht="15" x14ac:dyDescent="0.25">
      <c r="A1282" s="158">
        <v>41697</v>
      </c>
      <c r="B1282" s="159">
        <v>497</v>
      </c>
      <c r="C1282" s="159" t="s">
        <v>942</v>
      </c>
      <c r="D1282" s="135" t="s">
        <v>138</v>
      </c>
      <c r="E1282" s="160">
        <v>6807</v>
      </c>
      <c r="F1282" s="137">
        <v>41697</v>
      </c>
      <c r="G1282" s="138">
        <v>6807</v>
      </c>
      <c r="H1282" s="167">
        <f t="shared" si="61"/>
        <v>0</v>
      </c>
      <c r="I1282" s="139"/>
      <c r="J1282" s="141"/>
    </row>
    <row r="1283" spans="1:10" x14ac:dyDescent="0.25">
      <c r="A1283" s="158">
        <v>41698</v>
      </c>
      <c r="B1283" s="159">
        <v>594</v>
      </c>
      <c r="C1283" s="159" t="s">
        <v>942</v>
      </c>
      <c r="D1283" s="135" t="s">
        <v>138</v>
      </c>
      <c r="E1283" s="160">
        <v>6851</v>
      </c>
      <c r="F1283" s="137">
        <v>41698</v>
      </c>
      <c r="G1283" s="138">
        <v>6851</v>
      </c>
      <c r="H1283" s="167">
        <f t="shared" si="61"/>
        <v>0</v>
      </c>
      <c r="I1283" s="139"/>
    </row>
    <row r="1284" spans="1:10" x14ac:dyDescent="0.25">
      <c r="A1284" s="158"/>
      <c r="B1284" s="159"/>
      <c r="C1284" s="159"/>
      <c r="D1284" s="135"/>
      <c r="E1284" s="160"/>
      <c r="F1284" s="379" t="s">
        <v>645</v>
      </c>
      <c r="G1284" s="380">
        <f>SUM(G1262:G1283)</f>
        <v>160305</v>
      </c>
      <c r="H1284" s="167"/>
      <c r="I1284" s="139"/>
    </row>
    <row r="1285" spans="1:10" x14ac:dyDescent="0.25">
      <c r="A1285" s="158"/>
      <c r="B1285" s="159"/>
      <c r="C1285" s="159"/>
      <c r="D1285" s="135"/>
      <c r="E1285" s="160"/>
      <c r="F1285" s="137"/>
      <c r="G1285" s="138"/>
      <c r="H1285" s="167"/>
      <c r="I1285" s="139"/>
    </row>
    <row r="1286" spans="1:10" x14ac:dyDescent="0.25">
      <c r="A1286" s="158">
        <v>41672</v>
      </c>
      <c r="B1286" s="159">
        <v>610</v>
      </c>
      <c r="C1286" s="159" t="s">
        <v>563</v>
      </c>
      <c r="D1286" s="135" t="s">
        <v>594</v>
      </c>
      <c r="E1286" s="136">
        <v>11773.5</v>
      </c>
      <c r="F1286" s="137">
        <v>41672</v>
      </c>
      <c r="G1286" s="138">
        <v>11773.5</v>
      </c>
      <c r="H1286" s="132">
        <f t="shared" ref="H1286:H1295" si="62">E1286-G1286</f>
        <v>0</v>
      </c>
      <c r="I1286" s="139"/>
    </row>
    <row r="1287" spans="1:10" ht="15" x14ac:dyDescent="0.25">
      <c r="A1287" s="158">
        <v>41680</v>
      </c>
      <c r="B1287" s="159">
        <v>220</v>
      </c>
      <c r="C1287" s="159" t="s">
        <v>784</v>
      </c>
      <c r="D1287" s="135" t="s">
        <v>594</v>
      </c>
      <c r="E1287" s="136">
        <v>9210.5</v>
      </c>
      <c r="F1287" s="137">
        <v>41681</v>
      </c>
      <c r="G1287" s="138">
        <v>9210.5</v>
      </c>
      <c r="H1287" s="167">
        <f t="shared" si="62"/>
        <v>0</v>
      </c>
      <c r="I1287" s="139" t="s">
        <v>7</v>
      </c>
      <c r="J1287" s="141"/>
    </row>
    <row r="1288" spans="1:10" ht="15" x14ac:dyDescent="0.25">
      <c r="A1288" s="158">
        <v>41681</v>
      </c>
      <c r="B1288" s="159">
        <v>293</v>
      </c>
      <c r="C1288" s="159" t="s">
        <v>784</v>
      </c>
      <c r="D1288" s="135" t="s">
        <v>594</v>
      </c>
      <c r="E1288" s="136">
        <v>9213.5</v>
      </c>
      <c r="F1288" s="137">
        <v>41681</v>
      </c>
      <c r="G1288" s="138">
        <v>9213.5</v>
      </c>
      <c r="H1288" s="167">
        <f t="shared" si="62"/>
        <v>0</v>
      </c>
      <c r="I1288" s="139" t="s">
        <v>7</v>
      </c>
      <c r="J1288" s="141"/>
    </row>
    <row r="1289" spans="1:10" ht="15" x14ac:dyDescent="0.25">
      <c r="A1289" s="158">
        <v>41684</v>
      </c>
      <c r="B1289" s="159">
        <v>508</v>
      </c>
      <c r="C1289" s="159" t="s">
        <v>784</v>
      </c>
      <c r="D1289" s="135" t="s">
        <v>594</v>
      </c>
      <c r="E1289" s="160">
        <v>8694.5</v>
      </c>
      <c r="F1289" s="137">
        <v>41685</v>
      </c>
      <c r="G1289" s="138">
        <v>8694.5</v>
      </c>
      <c r="H1289" s="167">
        <f t="shared" si="62"/>
        <v>0</v>
      </c>
      <c r="I1289" s="139" t="s">
        <v>38</v>
      </c>
    </row>
    <row r="1290" spans="1:10" ht="15" x14ac:dyDescent="0.25">
      <c r="A1290" s="158">
        <v>41685</v>
      </c>
      <c r="B1290" s="159">
        <v>628</v>
      </c>
      <c r="C1290" s="159" t="s">
        <v>784</v>
      </c>
      <c r="D1290" s="135" t="s">
        <v>594</v>
      </c>
      <c r="E1290" s="160">
        <v>5403.5</v>
      </c>
      <c r="F1290" s="137">
        <v>41685</v>
      </c>
      <c r="G1290" s="138">
        <v>5403.5</v>
      </c>
      <c r="H1290" s="167">
        <f t="shared" si="62"/>
        <v>0</v>
      </c>
      <c r="I1290" s="139"/>
      <c r="J1290" s="141"/>
    </row>
    <row r="1291" spans="1:10" ht="15" x14ac:dyDescent="0.25">
      <c r="A1291" s="158">
        <v>41687</v>
      </c>
      <c r="B1291" s="159">
        <v>740</v>
      </c>
      <c r="C1291" s="159" t="s">
        <v>784</v>
      </c>
      <c r="D1291" s="135" t="s">
        <v>594</v>
      </c>
      <c r="E1291" s="160">
        <v>13546</v>
      </c>
      <c r="F1291" s="137">
        <v>41687</v>
      </c>
      <c r="G1291" s="138">
        <v>13546</v>
      </c>
      <c r="H1291" s="167">
        <f t="shared" si="62"/>
        <v>0</v>
      </c>
      <c r="I1291" s="139" t="s">
        <v>30</v>
      </c>
    </row>
    <row r="1292" spans="1:10" x14ac:dyDescent="0.25">
      <c r="A1292" s="158">
        <v>41691</v>
      </c>
      <c r="B1292" s="159">
        <v>69</v>
      </c>
      <c r="C1292" s="159" t="s">
        <v>942</v>
      </c>
      <c r="D1292" s="135" t="s">
        <v>594</v>
      </c>
      <c r="E1292" s="160">
        <v>13941</v>
      </c>
      <c r="F1292" s="137">
        <v>41691</v>
      </c>
      <c r="G1292" s="138">
        <v>13941</v>
      </c>
      <c r="H1292" s="167">
        <f t="shared" si="62"/>
        <v>0</v>
      </c>
      <c r="I1292" s="139" t="s">
        <v>14</v>
      </c>
    </row>
    <row r="1293" spans="1:10" ht="15" x14ac:dyDescent="0.25">
      <c r="A1293" s="158">
        <v>41691</v>
      </c>
      <c r="B1293" s="159">
        <v>81</v>
      </c>
      <c r="C1293" s="159" t="s">
        <v>942</v>
      </c>
      <c r="D1293" s="135" t="s">
        <v>594</v>
      </c>
      <c r="E1293" s="184">
        <v>4741.2</v>
      </c>
      <c r="F1293" s="146" t="s">
        <v>956</v>
      </c>
      <c r="G1293" s="138">
        <f>4309+432.2</f>
        <v>4741.2</v>
      </c>
      <c r="H1293" s="167">
        <f t="shared" si="62"/>
        <v>0</v>
      </c>
      <c r="I1293" s="139" t="s">
        <v>14</v>
      </c>
      <c r="J1293" s="141"/>
    </row>
    <row r="1294" spans="1:10" ht="15" x14ac:dyDescent="0.25">
      <c r="A1294" s="158">
        <v>41694</v>
      </c>
      <c r="B1294" s="159">
        <v>266</v>
      </c>
      <c r="C1294" s="159" t="s">
        <v>942</v>
      </c>
      <c r="D1294" s="135" t="s">
        <v>594</v>
      </c>
      <c r="E1294" s="160">
        <v>13033</v>
      </c>
      <c r="F1294" s="137">
        <v>41694</v>
      </c>
      <c r="G1294" s="138">
        <v>13033</v>
      </c>
      <c r="H1294" s="167">
        <f t="shared" si="62"/>
        <v>0</v>
      </c>
      <c r="I1294" s="139" t="s">
        <v>196</v>
      </c>
      <c r="J1294" s="141"/>
    </row>
    <row r="1295" spans="1:10" ht="15" x14ac:dyDescent="0.25">
      <c r="A1295" s="158">
        <v>41697</v>
      </c>
      <c r="B1295" s="159">
        <v>483</v>
      </c>
      <c r="C1295" s="159" t="s">
        <v>942</v>
      </c>
      <c r="D1295" s="135" t="s">
        <v>594</v>
      </c>
      <c r="E1295" s="160">
        <v>13473</v>
      </c>
      <c r="F1295" s="137">
        <v>41697</v>
      </c>
      <c r="G1295" s="138">
        <v>13473</v>
      </c>
      <c r="H1295" s="167">
        <f t="shared" si="62"/>
        <v>0</v>
      </c>
      <c r="I1295" s="139" t="s">
        <v>23</v>
      </c>
      <c r="J1295" s="141"/>
    </row>
    <row r="1296" spans="1:10" x14ac:dyDescent="0.25">
      <c r="A1296" s="158"/>
      <c r="B1296" s="159"/>
      <c r="C1296" s="159"/>
      <c r="D1296" s="135"/>
      <c r="E1296" s="160"/>
      <c r="F1296" s="379" t="s">
        <v>645</v>
      </c>
      <c r="G1296" s="380">
        <f>SUM(G1286:G1295)</f>
        <v>103029.7</v>
      </c>
      <c r="H1296" s="167"/>
      <c r="I1296" s="139"/>
      <c r="J1296" s="141"/>
    </row>
    <row r="1297" spans="1:10" ht="15" x14ac:dyDescent="0.25">
      <c r="A1297" s="158"/>
      <c r="B1297" s="159"/>
      <c r="C1297" s="159"/>
      <c r="D1297" s="135"/>
      <c r="E1297" s="160"/>
      <c r="F1297" s="137"/>
      <c r="G1297" s="138"/>
      <c r="H1297" s="167"/>
      <c r="I1297" s="139"/>
      <c r="J1297" s="141"/>
    </row>
    <row r="1298" spans="1:10" ht="15" x14ac:dyDescent="0.25">
      <c r="A1298" s="158">
        <v>41673</v>
      </c>
      <c r="B1298" s="159">
        <v>647</v>
      </c>
      <c r="C1298" s="159" t="s">
        <v>563</v>
      </c>
      <c r="D1298" s="135" t="s">
        <v>588</v>
      </c>
      <c r="E1298" s="136">
        <v>28119</v>
      </c>
      <c r="F1298" s="137">
        <v>41673</v>
      </c>
      <c r="G1298" s="138">
        <v>28119</v>
      </c>
      <c r="H1298" s="132">
        <f>E1298-G1298</f>
        <v>0</v>
      </c>
      <c r="I1298" s="139" t="s">
        <v>23</v>
      </c>
      <c r="J1298" s="141"/>
    </row>
    <row r="1299" spans="1:10" x14ac:dyDescent="0.25">
      <c r="A1299" s="158">
        <v>41690</v>
      </c>
      <c r="B1299" s="159">
        <v>913</v>
      </c>
      <c r="C1299" s="159" t="s">
        <v>784</v>
      </c>
      <c r="D1299" s="135" t="s">
        <v>925</v>
      </c>
      <c r="E1299" s="160">
        <v>14018.5</v>
      </c>
      <c r="F1299" s="137">
        <v>41690</v>
      </c>
      <c r="G1299" s="138">
        <v>14018.5</v>
      </c>
      <c r="H1299" s="167">
        <f>E1299-G1299</f>
        <v>0</v>
      </c>
      <c r="I1299" s="139" t="s">
        <v>146</v>
      </c>
      <c r="J1299" s="140" t="s">
        <v>926</v>
      </c>
    </row>
    <row r="1300" spans="1:10" x14ac:dyDescent="0.25">
      <c r="A1300" s="158"/>
      <c r="B1300" s="159"/>
      <c r="C1300" s="159"/>
      <c r="D1300" s="135"/>
      <c r="E1300" s="160"/>
      <c r="F1300" s="137"/>
      <c r="G1300" s="138"/>
      <c r="H1300" s="167"/>
      <c r="I1300" s="139"/>
    </row>
    <row r="1301" spans="1:10" ht="15" x14ac:dyDescent="0.25">
      <c r="A1301" s="158">
        <v>41673</v>
      </c>
      <c r="B1301" s="159">
        <v>652</v>
      </c>
      <c r="C1301" s="159" t="s">
        <v>563</v>
      </c>
      <c r="D1301" s="135" t="s">
        <v>194</v>
      </c>
      <c r="E1301" s="136">
        <v>3528</v>
      </c>
      <c r="F1301" s="137">
        <v>41673</v>
      </c>
      <c r="G1301" s="138">
        <v>3528</v>
      </c>
      <c r="H1301" s="132">
        <f t="shared" ref="H1301:H1315" si="63">E1301-G1301</f>
        <v>0</v>
      </c>
      <c r="I1301" s="139"/>
      <c r="J1301" s="141"/>
    </row>
    <row r="1302" spans="1:10" ht="15" x14ac:dyDescent="0.25">
      <c r="A1302" s="158">
        <v>41676</v>
      </c>
      <c r="B1302" s="159">
        <v>865</v>
      </c>
      <c r="C1302" s="159" t="s">
        <v>563</v>
      </c>
      <c r="D1302" s="135" t="s">
        <v>194</v>
      </c>
      <c r="E1302" s="136">
        <v>2679</v>
      </c>
      <c r="F1302" s="137">
        <v>41676</v>
      </c>
      <c r="G1302" s="138">
        <v>2679</v>
      </c>
      <c r="H1302" s="167">
        <f t="shared" si="63"/>
        <v>0</v>
      </c>
      <c r="I1302" s="139"/>
      <c r="J1302" s="141"/>
    </row>
    <row r="1303" spans="1:10" ht="15" x14ac:dyDescent="0.25">
      <c r="A1303" s="158">
        <v>41677</v>
      </c>
      <c r="B1303" s="159">
        <v>987</v>
      </c>
      <c r="C1303" s="159" t="s">
        <v>563</v>
      </c>
      <c r="D1303" s="135" t="s">
        <v>194</v>
      </c>
      <c r="E1303" s="136">
        <v>4107</v>
      </c>
      <c r="F1303" s="137">
        <v>41677</v>
      </c>
      <c r="G1303" s="138">
        <v>4107</v>
      </c>
      <c r="H1303" s="167">
        <f t="shared" si="63"/>
        <v>0</v>
      </c>
      <c r="I1303" s="139" t="s">
        <v>14</v>
      </c>
    </row>
    <row r="1304" spans="1:10" ht="15" x14ac:dyDescent="0.25">
      <c r="A1304" s="158">
        <v>41679</v>
      </c>
      <c r="B1304" s="159">
        <v>114</v>
      </c>
      <c r="C1304" s="159" t="s">
        <v>784</v>
      </c>
      <c r="D1304" s="135" t="s">
        <v>194</v>
      </c>
      <c r="E1304" s="136">
        <v>2192.5</v>
      </c>
      <c r="F1304" s="137">
        <v>41679</v>
      </c>
      <c r="G1304" s="138">
        <v>2192.5</v>
      </c>
      <c r="H1304" s="167">
        <f t="shared" si="63"/>
        <v>0</v>
      </c>
      <c r="I1304" s="139"/>
    </row>
    <row r="1305" spans="1:10" ht="15" x14ac:dyDescent="0.25">
      <c r="A1305" s="158">
        <v>41682</v>
      </c>
      <c r="B1305" s="159">
        <v>329</v>
      </c>
      <c r="C1305" s="159" t="s">
        <v>784</v>
      </c>
      <c r="D1305" s="135" t="s">
        <v>194</v>
      </c>
      <c r="E1305" s="136">
        <v>3124</v>
      </c>
      <c r="F1305" s="137">
        <v>41682</v>
      </c>
      <c r="G1305" s="138">
        <v>3124</v>
      </c>
      <c r="H1305" s="167">
        <f t="shared" si="63"/>
        <v>0</v>
      </c>
      <c r="I1305" s="139"/>
      <c r="J1305" s="141"/>
    </row>
    <row r="1306" spans="1:10" ht="15" x14ac:dyDescent="0.25">
      <c r="A1306" s="158">
        <v>41685</v>
      </c>
      <c r="B1306" s="159">
        <v>590</v>
      </c>
      <c r="C1306" s="159" t="s">
        <v>784</v>
      </c>
      <c r="D1306" s="135" t="s">
        <v>194</v>
      </c>
      <c r="E1306" s="160">
        <v>1903.12</v>
      </c>
      <c r="F1306" s="137">
        <v>41685</v>
      </c>
      <c r="G1306" s="138">
        <v>1903.12</v>
      </c>
      <c r="H1306" s="167">
        <f t="shared" si="63"/>
        <v>0</v>
      </c>
      <c r="I1306" s="139"/>
    </row>
    <row r="1307" spans="1:10" ht="15" x14ac:dyDescent="0.25">
      <c r="A1307" s="158">
        <v>41686</v>
      </c>
      <c r="B1307" s="159">
        <v>655</v>
      </c>
      <c r="C1307" s="159" t="s">
        <v>784</v>
      </c>
      <c r="D1307" s="135" t="s">
        <v>194</v>
      </c>
      <c r="E1307" s="160">
        <v>3218.5</v>
      </c>
      <c r="F1307" s="137">
        <v>41686</v>
      </c>
      <c r="G1307" s="138">
        <v>3218.5</v>
      </c>
      <c r="H1307" s="167">
        <f t="shared" si="63"/>
        <v>0</v>
      </c>
      <c r="I1307" s="139"/>
    </row>
    <row r="1308" spans="1:10" ht="15" x14ac:dyDescent="0.25">
      <c r="A1308" s="158">
        <v>41686</v>
      </c>
      <c r="B1308" s="159">
        <v>656</v>
      </c>
      <c r="C1308" s="159" t="s">
        <v>784</v>
      </c>
      <c r="D1308" s="135" t="s">
        <v>194</v>
      </c>
      <c r="E1308" s="160">
        <v>5081</v>
      </c>
      <c r="F1308" s="137">
        <v>41686</v>
      </c>
      <c r="G1308" s="138">
        <v>5081</v>
      </c>
      <c r="H1308" s="167">
        <f t="shared" si="63"/>
        <v>0</v>
      </c>
      <c r="I1308" s="139" t="s">
        <v>4</v>
      </c>
    </row>
    <row r="1309" spans="1:10" ht="15" x14ac:dyDescent="0.25">
      <c r="A1309" s="158">
        <v>41688</v>
      </c>
      <c r="B1309" s="159">
        <v>820</v>
      </c>
      <c r="C1309" s="159" t="s">
        <v>784</v>
      </c>
      <c r="D1309" s="135" t="s">
        <v>194</v>
      </c>
      <c r="E1309" s="160">
        <v>346.5</v>
      </c>
      <c r="F1309" s="137">
        <v>41688</v>
      </c>
      <c r="G1309" s="138">
        <v>346.5</v>
      </c>
      <c r="H1309" s="167">
        <f t="shared" si="63"/>
        <v>0</v>
      </c>
      <c r="I1309" s="139"/>
      <c r="J1309" s="141"/>
    </row>
    <row r="1310" spans="1:10" ht="15" x14ac:dyDescent="0.25">
      <c r="A1310" s="158">
        <v>41689</v>
      </c>
      <c r="B1310" s="159">
        <v>842</v>
      </c>
      <c r="C1310" s="159" t="s">
        <v>784</v>
      </c>
      <c r="D1310" s="135" t="s">
        <v>194</v>
      </c>
      <c r="E1310" s="160">
        <v>3336</v>
      </c>
      <c r="F1310" s="137">
        <v>41689</v>
      </c>
      <c r="G1310" s="138">
        <v>3336</v>
      </c>
      <c r="H1310" s="167">
        <f t="shared" si="63"/>
        <v>0</v>
      </c>
      <c r="I1310" s="139"/>
      <c r="J1310" s="141"/>
    </row>
    <row r="1311" spans="1:10" ht="15" x14ac:dyDescent="0.25">
      <c r="A1311" s="158">
        <v>41690</v>
      </c>
      <c r="B1311" s="159">
        <v>936</v>
      </c>
      <c r="C1311" s="159" t="s">
        <v>784</v>
      </c>
      <c r="D1311" s="135" t="s">
        <v>194</v>
      </c>
      <c r="E1311" s="160">
        <v>8576</v>
      </c>
      <c r="F1311" s="137">
        <v>41690</v>
      </c>
      <c r="G1311" s="138">
        <v>8576</v>
      </c>
      <c r="H1311" s="167">
        <f t="shared" si="63"/>
        <v>0</v>
      </c>
      <c r="I1311" s="139"/>
      <c r="J1311" s="141"/>
    </row>
    <row r="1312" spans="1:10" ht="15" x14ac:dyDescent="0.25">
      <c r="A1312" s="158">
        <v>41690</v>
      </c>
      <c r="B1312" s="159">
        <v>969</v>
      </c>
      <c r="C1312" s="159" t="s">
        <v>784</v>
      </c>
      <c r="D1312" s="135" t="s">
        <v>194</v>
      </c>
      <c r="E1312" s="160">
        <v>5414</v>
      </c>
      <c r="F1312" s="137">
        <v>41690</v>
      </c>
      <c r="G1312" s="138">
        <v>5414</v>
      </c>
      <c r="H1312" s="167">
        <f t="shared" si="63"/>
        <v>0</v>
      </c>
      <c r="I1312" s="139"/>
    </row>
    <row r="1313" spans="1:10" ht="15" x14ac:dyDescent="0.25">
      <c r="A1313" s="158">
        <v>41692</v>
      </c>
      <c r="B1313" s="159">
        <v>108</v>
      </c>
      <c r="C1313" s="159" t="s">
        <v>942</v>
      </c>
      <c r="D1313" s="135" t="s">
        <v>194</v>
      </c>
      <c r="E1313" s="160">
        <v>3272</v>
      </c>
      <c r="F1313" s="137">
        <v>41692</v>
      </c>
      <c r="G1313" s="138">
        <v>3272</v>
      </c>
      <c r="H1313" s="167">
        <f t="shared" si="63"/>
        <v>0</v>
      </c>
      <c r="I1313" s="139"/>
      <c r="J1313" s="141"/>
    </row>
    <row r="1314" spans="1:10" x14ac:dyDescent="0.25">
      <c r="A1314" s="158">
        <v>41693</v>
      </c>
      <c r="B1314" s="159">
        <v>180</v>
      </c>
      <c r="C1314" s="159" t="s">
        <v>942</v>
      </c>
      <c r="D1314" s="135" t="s">
        <v>194</v>
      </c>
      <c r="E1314" s="160">
        <v>516</v>
      </c>
      <c r="F1314" s="137">
        <v>41693</v>
      </c>
      <c r="G1314" s="138">
        <v>516</v>
      </c>
      <c r="H1314" s="167">
        <f t="shared" si="63"/>
        <v>0</v>
      </c>
      <c r="I1314" s="139"/>
    </row>
    <row r="1315" spans="1:10" x14ac:dyDescent="0.25">
      <c r="A1315" s="158">
        <v>41694</v>
      </c>
      <c r="B1315" s="159">
        <v>240</v>
      </c>
      <c r="C1315" s="159" t="s">
        <v>942</v>
      </c>
      <c r="D1315" s="135" t="s">
        <v>194</v>
      </c>
      <c r="E1315" s="160">
        <v>3277.5</v>
      </c>
      <c r="F1315" s="137">
        <v>41694</v>
      </c>
      <c r="G1315" s="138">
        <v>3277.5</v>
      </c>
      <c r="H1315" s="167">
        <f t="shared" si="63"/>
        <v>0</v>
      </c>
      <c r="I1315" s="139"/>
    </row>
    <row r="1316" spans="1:10" x14ac:dyDescent="0.25">
      <c r="A1316" s="158"/>
      <c r="B1316" s="159"/>
      <c r="C1316" s="159"/>
      <c r="D1316" s="135"/>
      <c r="E1316" s="160"/>
      <c r="F1316" s="379" t="s">
        <v>645</v>
      </c>
      <c r="G1316" s="380">
        <f>SUM(G1301:G1315)</f>
        <v>50571.119999999995</v>
      </c>
      <c r="H1316" s="167"/>
      <c r="I1316" s="139"/>
    </row>
    <row r="1317" spans="1:10" x14ac:dyDescent="0.25">
      <c r="A1317" s="158"/>
      <c r="B1317" s="159"/>
      <c r="C1317" s="159"/>
      <c r="D1317" s="135"/>
      <c r="E1317" s="160"/>
      <c r="F1317" s="137"/>
      <c r="G1317" s="138"/>
      <c r="H1317" s="167"/>
      <c r="I1317" s="139"/>
    </row>
    <row r="1318" spans="1:10" x14ac:dyDescent="0.25">
      <c r="A1318" s="158">
        <v>41673</v>
      </c>
      <c r="B1318" s="159">
        <v>675</v>
      </c>
      <c r="C1318" s="159" t="s">
        <v>563</v>
      </c>
      <c r="D1318" s="135" t="s">
        <v>315</v>
      </c>
      <c r="E1318" s="136">
        <v>4247.5</v>
      </c>
      <c r="F1318" s="137">
        <v>41673</v>
      </c>
      <c r="G1318" s="138">
        <v>4247.5</v>
      </c>
      <c r="H1318" s="132">
        <f t="shared" ref="H1318:H1328" si="64">E1318-G1318</f>
        <v>0</v>
      </c>
      <c r="I1318" s="139" t="s">
        <v>20</v>
      </c>
    </row>
    <row r="1319" spans="1:10" ht="15" x14ac:dyDescent="0.25">
      <c r="A1319" s="158">
        <v>41677</v>
      </c>
      <c r="B1319" s="159">
        <v>950</v>
      </c>
      <c r="C1319" s="159" t="s">
        <v>563</v>
      </c>
      <c r="D1319" s="135" t="s">
        <v>315</v>
      </c>
      <c r="E1319" s="136">
        <v>1511</v>
      </c>
      <c r="F1319" s="137">
        <v>41677</v>
      </c>
      <c r="G1319" s="138">
        <v>1511</v>
      </c>
      <c r="H1319" s="167">
        <f t="shared" si="64"/>
        <v>0</v>
      </c>
      <c r="I1319" s="139" t="s">
        <v>20</v>
      </c>
    </row>
    <row r="1320" spans="1:10" ht="15" x14ac:dyDescent="0.25">
      <c r="A1320" s="158">
        <v>41679</v>
      </c>
      <c r="B1320" s="159">
        <v>154</v>
      </c>
      <c r="C1320" s="159" t="s">
        <v>784</v>
      </c>
      <c r="D1320" s="135" t="s">
        <v>315</v>
      </c>
      <c r="E1320" s="136">
        <v>2587.5</v>
      </c>
      <c r="F1320" s="137">
        <v>41680</v>
      </c>
      <c r="G1320" s="138">
        <v>2587.5</v>
      </c>
      <c r="H1320" s="167">
        <f t="shared" si="64"/>
        <v>0</v>
      </c>
      <c r="I1320" s="139" t="s">
        <v>20</v>
      </c>
      <c r="J1320" s="141"/>
    </row>
    <row r="1321" spans="1:10" ht="15" x14ac:dyDescent="0.25">
      <c r="A1321" s="158">
        <v>41680</v>
      </c>
      <c r="B1321" s="159">
        <v>214</v>
      </c>
      <c r="C1321" s="159" t="s">
        <v>784</v>
      </c>
      <c r="D1321" s="135" t="s">
        <v>315</v>
      </c>
      <c r="E1321" s="136">
        <v>1429.5</v>
      </c>
      <c r="F1321" s="137">
        <v>41681</v>
      </c>
      <c r="G1321" s="138">
        <v>1429.5</v>
      </c>
      <c r="H1321" s="167">
        <f t="shared" si="64"/>
        <v>0</v>
      </c>
      <c r="I1321" s="139" t="s">
        <v>20</v>
      </c>
      <c r="J1321" s="141"/>
    </row>
    <row r="1322" spans="1:10" ht="15" x14ac:dyDescent="0.25">
      <c r="A1322" s="158">
        <v>41682</v>
      </c>
      <c r="B1322" s="159">
        <v>369</v>
      </c>
      <c r="C1322" s="159" t="s">
        <v>784</v>
      </c>
      <c r="D1322" s="135" t="s">
        <v>315</v>
      </c>
      <c r="E1322" s="136">
        <v>3655</v>
      </c>
      <c r="F1322" s="137">
        <v>41682</v>
      </c>
      <c r="G1322" s="138">
        <v>3655</v>
      </c>
      <c r="H1322" s="167">
        <f t="shared" si="64"/>
        <v>0</v>
      </c>
      <c r="I1322" s="139" t="s">
        <v>20</v>
      </c>
    </row>
    <row r="1323" spans="1:10" ht="15" x14ac:dyDescent="0.25">
      <c r="A1323" s="158">
        <v>41684</v>
      </c>
      <c r="B1323" s="159">
        <v>532</v>
      </c>
      <c r="C1323" s="159" t="s">
        <v>784</v>
      </c>
      <c r="D1323" s="135" t="s">
        <v>315</v>
      </c>
      <c r="E1323" s="160">
        <v>3948</v>
      </c>
      <c r="F1323" s="137">
        <v>41684</v>
      </c>
      <c r="G1323" s="138">
        <v>3948</v>
      </c>
      <c r="H1323" s="167">
        <f t="shared" si="64"/>
        <v>0</v>
      </c>
      <c r="I1323" s="139" t="s">
        <v>30</v>
      </c>
      <c r="J1323" s="141"/>
    </row>
    <row r="1324" spans="1:10" ht="15" x14ac:dyDescent="0.25">
      <c r="A1324" s="158">
        <v>41687</v>
      </c>
      <c r="B1324" s="159">
        <v>750</v>
      </c>
      <c r="C1324" s="159" t="s">
        <v>784</v>
      </c>
      <c r="D1324" s="135" t="s">
        <v>315</v>
      </c>
      <c r="E1324" s="184">
        <v>1621.5</v>
      </c>
      <c r="F1324" s="157">
        <v>41688</v>
      </c>
      <c r="G1324" s="138">
        <v>1621.5</v>
      </c>
      <c r="H1324" s="167">
        <f t="shared" si="64"/>
        <v>0</v>
      </c>
      <c r="I1324" s="139" t="s">
        <v>20</v>
      </c>
      <c r="J1324" s="141"/>
    </row>
    <row r="1325" spans="1:10" ht="15" x14ac:dyDescent="0.25">
      <c r="A1325" s="158">
        <v>41690</v>
      </c>
      <c r="B1325" s="159">
        <v>972</v>
      </c>
      <c r="C1325" s="159" t="s">
        <v>784</v>
      </c>
      <c r="D1325" s="135" t="s">
        <v>315</v>
      </c>
      <c r="E1325" s="160">
        <v>4705.5</v>
      </c>
      <c r="F1325" s="137">
        <v>41690</v>
      </c>
      <c r="G1325" s="138">
        <v>4705.5</v>
      </c>
      <c r="H1325" s="167">
        <f t="shared" si="64"/>
        <v>0</v>
      </c>
      <c r="I1325" s="139" t="s">
        <v>30</v>
      </c>
    </row>
    <row r="1326" spans="1:10" x14ac:dyDescent="0.25">
      <c r="A1326" s="158">
        <v>41691</v>
      </c>
      <c r="B1326" s="159">
        <v>68</v>
      </c>
      <c r="C1326" s="159" t="s">
        <v>942</v>
      </c>
      <c r="D1326" s="135" t="s">
        <v>315</v>
      </c>
      <c r="E1326" s="160">
        <v>2735.04</v>
      </c>
      <c r="F1326" s="137">
        <v>41691</v>
      </c>
      <c r="G1326" s="138">
        <v>2735.04</v>
      </c>
      <c r="H1326" s="167">
        <f t="shared" si="64"/>
        <v>0</v>
      </c>
      <c r="I1326" s="139" t="s">
        <v>23</v>
      </c>
    </row>
    <row r="1327" spans="1:10" ht="15" x14ac:dyDescent="0.25">
      <c r="A1327" s="158">
        <v>41694</v>
      </c>
      <c r="B1327" s="159">
        <v>278</v>
      </c>
      <c r="C1327" s="159" t="s">
        <v>942</v>
      </c>
      <c r="D1327" s="135" t="s">
        <v>315</v>
      </c>
      <c r="E1327" s="198">
        <v>3505</v>
      </c>
      <c r="F1327" s="137">
        <v>41694</v>
      </c>
      <c r="G1327" s="138">
        <v>3505</v>
      </c>
      <c r="H1327" s="167">
        <f t="shared" si="64"/>
        <v>0</v>
      </c>
      <c r="I1327" s="139" t="s">
        <v>20</v>
      </c>
      <c r="J1327" s="141"/>
    </row>
    <row r="1328" spans="1:10" ht="15" x14ac:dyDescent="0.25">
      <c r="A1328" s="158">
        <v>41696</v>
      </c>
      <c r="B1328" s="159">
        <v>417</v>
      </c>
      <c r="C1328" s="159" t="s">
        <v>942</v>
      </c>
      <c r="D1328" s="135" t="s">
        <v>315</v>
      </c>
      <c r="E1328" s="160">
        <v>3421</v>
      </c>
      <c r="F1328" s="137">
        <v>41697</v>
      </c>
      <c r="G1328" s="138">
        <v>3421</v>
      </c>
      <c r="H1328" s="167">
        <f t="shared" si="64"/>
        <v>0</v>
      </c>
      <c r="I1328" s="139" t="s">
        <v>20</v>
      </c>
      <c r="J1328" s="141"/>
    </row>
    <row r="1329" spans="1:10" x14ac:dyDescent="0.25">
      <c r="A1329" s="158"/>
      <c r="B1329" s="159"/>
      <c r="C1329" s="159"/>
      <c r="D1329" s="135"/>
      <c r="E1329" s="160"/>
      <c r="F1329" s="379" t="s">
        <v>645</v>
      </c>
      <c r="G1329" s="380">
        <f>SUM(G1318:G1328)</f>
        <v>33366.54</v>
      </c>
      <c r="H1329" s="167"/>
      <c r="I1329" s="139"/>
      <c r="J1329" s="141"/>
    </row>
    <row r="1330" spans="1:10" ht="15" x14ac:dyDescent="0.25">
      <c r="A1330" s="158"/>
      <c r="B1330" s="159"/>
      <c r="C1330" s="159"/>
      <c r="D1330" s="135"/>
      <c r="E1330" s="160"/>
      <c r="F1330" s="137"/>
      <c r="G1330" s="138"/>
      <c r="H1330" s="167"/>
      <c r="I1330" s="139"/>
      <c r="J1330" s="141"/>
    </row>
    <row r="1331" spans="1:10" ht="15" x14ac:dyDescent="0.25">
      <c r="A1331" s="158">
        <v>41677</v>
      </c>
      <c r="B1331" s="159">
        <v>921</v>
      </c>
      <c r="C1331" s="159" t="s">
        <v>563</v>
      </c>
      <c r="D1331" s="135" t="s">
        <v>767</v>
      </c>
      <c r="E1331" s="136">
        <v>3705</v>
      </c>
      <c r="F1331" s="137">
        <v>41677</v>
      </c>
      <c r="G1331" s="138">
        <v>3705</v>
      </c>
      <c r="H1331" s="167">
        <f>E1331-G1331</f>
        <v>0</v>
      </c>
      <c r="I1331" s="160" t="s">
        <v>20</v>
      </c>
      <c r="J1331" s="141"/>
    </row>
    <row r="1332" spans="1:10" ht="15" x14ac:dyDescent="0.25">
      <c r="A1332" s="158">
        <v>41679</v>
      </c>
      <c r="B1332" s="159">
        <v>157</v>
      </c>
      <c r="C1332" s="159" t="s">
        <v>784</v>
      </c>
      <c r="D1332" s="135" t="s">
        <v>767</v>
      </c>
      <c r="E1332" s="136">
        <v>3932.5</v>
      </c>
      <c r="F1332" s="137">
        <v>41680</v>
      </c>
      <c r="G1332" s="138">
        <v>3932.5</v>
      </c>
      <c r="H1332" s="167">
        <f>E1332-G1332</f>
        <v>0</v>
      </c>
      <c r="I1332" s="139" t="s">
        <v>20</v>
      </c>
      <c r="J1332" s="141"/>
    </row>
    <row r="1333" spans="1:10" ht="15" x14ac:dyDescent="0.25">
      <c r="A1333" s="158">
        <v>41687</v>
      </c>
      <c r="B1333" s="159">
        <v>744</v>
      </c>
      <c r="C1333" s="159" t="s">
        <v>784</v>
      </c>
      <c r="D1333" s="135" t="s">
        <v>767</v>
      </c>
      <c r="E1333" s="160">
        <v>5970</v>
      </c>
      <c r="F1333" s="137">
        <v>41688</v>
      </c>
      <c r="G1333" s="138">
        <v>5970</v>
      </c>
      <c r="H1333" s="167">
        <f>E1333-G1333</f>
        <v>0</v>
      </c>
      <c r="I1333" s="139" t="s">
        <v>20</v>
      </c>
      <c r="J1333" s="141"/>
    </row>
    <row r="1334" spans="1:10" x14ac:dyDescent="0.25">
      <c r="A1334" s="158"/>
      <c r="B1334" s="159"/>
      <c r="C1334" s="159"/>
      <c r="D1334" s="135"/>
      <c r="E1334" s="160"/>
      <c r="F1334" s="379" t="s">
        <v>645</v>
      </c>
      <c r="G1334" s="380">
        <f>SUM(G1331:G1333)</f>
        <v>13607.5</v>
      </c>
      <c r="H1334" s="167"/>
      <c r="I1334" s="139"/>
      <c r="J1334" s="141"/>
    </row>
    <row r="1335" spans="1:10" ht="15" x14ac:dyDescent="0.25">
      <c r="A1335" s="158"/>
      <c r="B1335" s="159"/>
      <c r="C1335" s="159"/>
      <c r="D1335" s="135"/>
      <c r="E1335" s="160"/>
      <c r="F1335" s="137"/>
      <c r="G1335" s="138"/>
      <c r="H1335" s="167"/>
      <c r="I1335" s="139"/>
      <c r="J1335" s="141"/>
    </row>
    <row r="1336" spans="1:10" x14ac:dyDescent="0.25">
      <c r="A1336" s="133">
        <v>41671</v>
      </c>
      <c r="B1336" s="134">
        <v>504</v>
      </c>
      <c r="C1336" s="134" t="s">
        <v>563</v>
      </c>
      <c r="D1336" s="135" t="s">
        <v>48</v>
      </c>
      <c r="E1336" s="136">
        <v>14208</v>
      </c>
      <c r="F1336" s="137">
        <v>41671</v>
      </c>
      <c r="G1336" s="138">
        <v>14208</v>
      </c>
      <c r="H1336" s="132">
        <f t="shared" ref="H1336:H1367" si="65">E1336-G1336</f>
        <v>0</v>
      </c>
      <c r="I1336" s="139"/>
    </row>
    <row r="1337" spans="1:10" ht="15" x14ac:dyDescent="0.25">
      <c r="A1337" s="158">
        <v>41672</v>
      </c>
      <c r="B1337" s="159">
        <v>591</v>
      </c>
      <c r="C1337" s="159" t="s">
        <v>563</v>
      </c>
      <c r="D1337" s="135" t="s">
        <v>48</v>
      </c>
      <c r="E1337" s="136">
        <v>17567</v>
      </c>
      <c r="F1337" s="137">
        <v>41672</v>
      </c>
      <c r="G1337" s="138">
        <v>17567</v>
      </c>
      <c r="H1337" s="132">
        <f t="shared" si="65"/>
        <v>0</v>
      </c>
      <c r="I1337" s="139" t="s">
        <v>1</v>
      </c>
    </row>
    <row r="1338" spans="1:10" ht="15" x14ac:dyDescent="0.25">
      <c r="A1338" s="158">
        <v>41673</v>
      </c>
      <c r="B1338" s="159">
        <v>646</v>
      </c>
      <c r="C1338" s="159" t="s">
        <v>563</v>
      </c>
      <c r="D1338" s="135" t="s">
        <v>48</v>
      </c>
      <c r="E1338" s="136">
        <v>10434</v>
      </c>
      <c r="F1338" s="137">
        <v>41673</v>
      </c>
      <c r="G1338" s="138">
        <v>10434</v>
      </c>
      <c r="H1338" s="132">
        <f t="shared" si="65"/>
        <v>0</v>
      </c>
      <c r="I1338" s="139" t="s">
        <v>1</v>
      </c>
      <c r="J1338" s="141"/>
    </row>
    <row r="1339" spans="1:10" x14ac:dyDescent="0.25">
      <c r="A1339" s="158">
        <v>41673</v>
      </c>
      <c r="B1339" s="159">
        <v>686</v>
      </c>
      <c r="C1339" s="159" t="s">
        <v>563</v>
      </c>
      <c r="D1339" s="135" t="s">
        <v>48</v>
      </c>
      <c r="E1339" s="136">
        <v>2541.1999999999998</v>
      </c>
      <c r="F1339" s="137">
        <v>41673</v>
      </c>
      <c r="G1339" s="138">
        <v>2541.1999999999998</v>
      </c>
      <c r="H1339" s="132">
        <f t="shared" si="65"/>
        <v>0</v>
      </c>
      <c r="I1339" s="139" t="s">
        <v>1</v>
      </c>
      <c r="J1339" s="141"/>
    </row>
    <row r="1340" spans="1:10" x14ac:dyDescent="0.25">
      <c r="A1340" s="158">
        <v>41674</v>
      </c>
      <c r="B1340" s="159">
        <v>750</v>
      </c>
      <c r="C1340" s="159" t="s">
        <v>563</v>
      </c>
      <c r="D1340" s="135" t="s">
        <v>48</v>
      </c>
      <c r="E1340" s="136">
        <v>10258.200000000001</v>
      </c>
      <c r="F1340" s="137">
        <v>41674</v>
      </c>
      <c r="G1340" s="138">
        <v>10258.200000000001</v>
      </c>
      <c r="H1340" s="132">
        <f t="shared" si="65"/>
        <v>0</v>
      </c>
      <c r="I1340" s="139" t="s">
        <v>1</v>
      </c>
      <c r="J1340" s="141"/>
    </row>
    <row r="1341" spans="1:10" x14ac:dyDescent="0.25">
      <c r="A1341" s="158">
        <v>41674</v>
      </c>
      <c r="B1341" s="159">
        <v>755</v>
      </c>
      <c r="C1341" s="159" t="s">
        <v>563</v>
      </c>
      <c r="D1341" s="135" t="s">
        <v>48</v>
      </c>
      <c r="E1341" s="136">
        <v>264</v>
      </c>
      <c r="F1341" s="137">
        <v>41674</v>
      </c>
      <c r="G1341" s="138">
        <v>264</v>
      </c>
      <c r="H1341" s="132">
        <f t="shared" si="65"/>
        <v>0</v>
      </c>
      <c r="I1341" s="139" t="s">
        <v>1</v>
      </c>
      <c r="J1341" s="141"/>
    </row>
    <row r="1342" spans="1:10" x14ac:dyDescent="0.25">
      <c r="A1342" s="158">
        <v>41675</v>
      </c>
      <c r="B1342" s="159">
        <v>809</v>
      </c>
      <c r="C1342" s="159" t="s">
        <v>563</v>
      </c>
      <c r="D1342" s="164" t="s">
        <v>48</v>
      </c>
      <c r="E1342" s="165">
        <v>11701</v>
      </c>
      <c r="F1342" s="170">
        <v>41675</v>
      </c>
      <c r="G1342" s="165">
        <v>11701</v>
      </c>
      <c r="H1342" s="167">
        <f t="shared" si="65"/>
        <v>0</v>
      </c>
      <c r="I1342" s="168"/>
      <c r="J1342" s="169"/>
    </row>
    <row r="1343" spans="1:10" x14ac:dyDescent="0.25">
      <c r="A1343" s="158">
        <v>41675</v>
      </c>
      <c r="B1343" s="159">
        <v>815</v>
      </c>
      <c r="C1343" s="159" t="s">
        <v>563</v>
      </c>
      <c r="D1343" s="164" t="s">
        <v>48</v>
      </c>
      <c r="E1343" s="165">
        <v>413</v>
      </c>
      <c r="F1343" s="170">
        <v>41675</v>
      </c>
      <c r="G1343" s="165">
        <v>413</v>
      </c>
      <c r="H1343" s="167">
        <f t="shared" si="65"/>
        <v>0</v>
      </c>
      <c r="I1343" s="168"/>
      <c r="J1343" s="169"/>
    </row>
    <row r="1344" spans="1:10" x14ac:dyDescent="0.25">
      <c r="A1344" s="158">
        <v>41676</v>
      </c>
      <c r="B1344" s="159">
        <v>867</v>
      </c>
      <c r="C1344" s="159" t="s">
        <v>563</v>
      </c>
      <c r="D1344" s="135" t="s">
        <v>48</v>
      </c>
      <c r="E1344" s="136">
        <v>10635.5</v>
      </c>
      <c r="F1344" s="137">
        <v>41676</v>
      </c>
      <c r="G1344" s="138">
        <v>10635.5</v>
      </c>
      <c r="H1344" s="167">
        <f t="shared" si="65"/>
        <v>0</v>
      </c>
      <c r="I1344" s="139" t="s">
        <v>1</v>
      </c>
      <c r="J1344" s="141"/>
    </row>
    <row r="1345" spans="1:10" x14ac:dyDescent="0.25">
      <c r="A1345" s="158">
        <v>41677</v>
      </c>
      <c r="B1345" s="159">
        <v>974</v>
      </c>
      <c r="C1345" s="159" t="s">
        <v>563</v>
      </c>
      <c r="D1345" s="135" t="s">
        <v>48</v>
      </c>
      <c r="E1345" s="136">
        <v>11502</v>
      </c>
      <c r="F1345" s="137">
        <v>41677</v>
      </c>
      <c r="G1345" s="138">
        <v>11502</v>
      </c>
      <c r="H1345" s="167">
        <f t="shared" si="65"/>
        <v>0</v>
      </c>
      <c r="I1345" s="139" t="s">
        <v>1</v>
      </c>
    </row>
    <row r="1346" spans="1:10" x14ac:dyDescent="0.25">
      <c r="A1346" s="158">
        <v>41677</v>
      </c>
      <c r="B1346" s="159">
        <v>980</v>
      </c>
      <c r="C1346" s="159" t="s">
        <v>563</v>
      </c>
      <c r="D1346" s="135" t="s">
        <v>48</v>
      </c>
      <c r="E1346" s="136">
        <v>34.5</v>
      </c>
      <c r="F1346" s="137">
        <v>41677</v>
      </c>
      <c r="G1346" s="138">
        <v>34.5</v>
      </c>
      <c r="H1346" s="167">
        <f t="shared" si="65"/>
        <v>0</v>
      </c>
      <c r="I1346" s="139" t="s">
        <v>1</v>
      </c>
    </row>
    <row r="1347" spans="1:10" x14ac:dyDescent="0.25">
      <c r="A1347" s="158">
        <v>41678</v>
      </c>
      <c r="B1347" s="159">
        <v>57</v>
      </c>
      <c r="C1347" s="159" t="s">
        <v>784</v>
      </c>
      <c r="D1347" s="135" t="s">
        <v>48</v>
      </c>
      <c r="E1347" s="138">
        <v>13575</v>
      </c>
      <c r="F1347" s="146" t="s">
        <v>794</v>
      </c>
      <c r="G1347" s="138">
        <f>13000+575</f>
        <v>13575</v>
      </c>
      <c r="H1347" s="167">
        <f t="shared" si="65"/>
        <v>0</v>
      </c>
      <c r="I1347" s="139" t="s">
        <v>1</v>
      </c>
    </row>
    <row r="1348" spans="1:10" x14ac:dyDescent="0.25">
      <c r="A1348" s="158">
        <v>41679</v>
      </c>
      <c r="B1348" s="159">
        <v>131</v>
      </c>
      <c r="C1348" s="159" t="s">
        <v>784</v>
      </c>
      <c r="D1348" s="135" t="s">
        <v>48</v>
      </c>
      <c r="E1348" s="138">
        <v>14508</v>
      </c>
      <c r="F1348" s="146" t="s">
        <v>811</v>
      </c>
      <c r="G1348" s="138">
        <f>13000+1508</f>
        <v>14508</v>
      </c>
      <c r="H1348" s="167">
        <f t="shared" si="65"/>
        <v>0</v>
      </c>
      <c r="I1348" s="139" t="s">
        <v>1</v>
      </c>
      <c r="J1348" s="141"/>
    </row>
    <row r="1349" spans="1:10" x14ac:dyDescent="0.25">
      <c r="A1349" s="158">
        <v>41680</v>
      </c>
      <c r="B1349" s="159">
        <v>189</v>
      </c>
      <c r="C1349" s="159" t="s">
        <v>784</v>
      </c>
      <c r="D1349" s="135" t="s">
        <v>48</v>
      </c>
      <c r="E1349" s="136">
        <v>9858.5</v>
      </c>
      <c r="F1349" s="137">
        <v>41680</v>
      </c>
      <c r="G1349" s="138">
        <v>9858.5</v>
      </c>
      <c r="H1349" s="167">
        <f t="shared" si="65"/>
        <v>0</v>
      </c>
      <c r="I1349" s="139"/>
    </row>
    <row r="1350" spans="1:10" ht="18.75" customHeight="1" x14ac:dyDescent="0.25">
      <c r="A1350" s="158">
        <v>41681</v>
      </c>
      <c r="B1350" s="159">
        <v>264</v>
      </c>
      <c r="C1350" s="159" t="s">
        <v>784</v>
      </c>
      <c r="D1350" s="135" t="s">
        <v>48</v>
      </c>
      <c r="E1350" s="136">
        <v>11604</v>
      </c>
      <c r="F1350" s="137">
        <v>41682</v>
      </c>
      <c r="G1350" s="138">
        <v>11604</v>
      </c>
      <c r="H1350" s="167">
        <f t="shared" si="65"/>
        <v>0</v>
      </c>
      <c r="I1350" s="139"/>
    </row>
    <row r="1351" spans="1:10" x14ac:dyDescent="0.25">
      <c r="A1351" s="158">
        <v>41682</v>
      </c>
      <c r="B1351" s="159">
        <v>333</v>
      </c>
      <c r="C1351" s="159" t="s">
        <v>784</v>
      </c>
      <c r="D1351" s="135" t="s">
        <v>48</v>
      </c>
      <c r="E1351" s="136">
        <v>9709</v>
      </c>
      <c r="F1351" s="137">
        <v>41682</v>
      </c>
      <c r="G1351" s="138">
        <v>9709</v>
      </c>
      <c r="H1351" s="167">
        <f t="shared" si="65"/>
        <v>0</v>
      </c>
      <c r="I1351" s="139" t="s">
        <v>1</v>
      </c>
      <c r="J1351" s="141"/>
    </row>
    <row r="1352" spans="1:10" x14ac:dyDescent="0.25">
      <c r="A1352" s="158">
        <v>41683</v>
      </c>
      <c r="B1352" s="159">
        <v>407</v>
      </c>
      <c r="C1352" s="159" t="s">
        <v>784</v>
      </c>
      <c r="D1352" s="135" t="s">
        <v>48</v>
      </c>
      <c r="E1352" s="136">
        <v>7864</v>
      </c>
      <c r="F1352" s="137">
        <v>41683</v>
      </c>
      <c r="G1352" s="138">
        <v>7864</v>
      </c>
      <c r="H1352" s="167">
        <f t="shared" si="65"/>
        <v>0</v>
      </c>
      <c r="I1352" s="139" t="s">
        <v>1</v>
      </c>
    </row>
    <row r="1353" spans="1:10" x14ac:dyDescent="0.25">
      <c r="A1353" s="158">
        <v>41684</v>
      </c>
      <c r="B1353" s="159">
        <v>490</v>
      </c>
      <c r="C1353" s="159" t="s">
        <v>784</v>
      </c>
      <c r="D1353" s="135" t="s">
        <v>48</v>
      </c>
      <c r="E1353" s="160">
        <v>12892.5</v>
      </c>
      <c r="F1353" s="137">
        <v>41684</v>
      </c>
      <c r="G1353" s="138">
        <v>12892.5</v>
      </c>
      <c r="H1353" s="167">
        <f t="shared" si="65"/>
        <v>0</v>
      </c>
      <c r="I1353" s="139" t="s">
        <v>1</v>
      </c>
      <c r="J1353" s="141"/>
    </row>
    <row r="1354" spans="1:10" x14ac:dyDescent="0.25">
      <c r="A1354" s="158">
        <v>41685</v>
      </c>
      <c r="B1354" s="159">
        <v>586</v>
      </c>
      <c r="C1354" s="159" t="s">
        <v>784</v>
      </c>
      <c r="D1354" s="135" t="s">
        <v>48</v>
      </c>
      <c r="E1354" s="160">
        <v>14295.5</v>
      </c>
      <c r="F1354" s="137">
        <v>41685</v>
      </c>
      <c r="G1354" s="138">
        <v>14295.5</v>
      </c>
      <c r="H1354" s="167">
        <f t="shared" si="65"/>
        <v>0</v>
      </c>
      <c r="I1354" s="139"/>
    </row>
    <row r="1355" spans="1:10" x14ac:dyDescent="0.25">
      <c r="A1355" s="158">
        <v>41686</v>
      </c>
      <c r="B1355" s="159">
        <v>645</v>
      </c>
      <c r="C1355" s="159" t="s">
        <v>784</v>
      </c>
      <c r="D1355" s="135" t="s">
        <v>48</v>
      </c>
      <c r="E1355" s="160">
        <v>12170.5</v>
      </c>
      <c r="F1355" s="137">
        <v>41686</v>
      </c>
      <c r="G1355" s="138">
        <v>12170.5</v>
      </c>
      <c r="H1355" s="167">
        <f t="shared" si="65"/>
        <v>0</v>
      </c>
      <c r="I1355" s="139" t="s">
        <v>1</v>
      </c>
      <c r="J1355" s="141"/>
    </row>
    <row r="1356" spans="1:10" x14ac:dyDescent="0.25">
      <c r="A1356" s="158">
        <v>41686</v>
      </c>
      <c r="B1356" s="159">
        <v>646</v>
      </c>
      <c r="C1356" s="159" t="s">
        <v>784</v>
      </c>
      <c r="D1356" s="135" t="s">
        <v>48</v>
      </c>
      <c r="E1356" s="160">
        <v>496</v>
      </c>
      <c r="F1356" s="137">
        <v>41686</v>
      </c>
      <c r="G1356" s="138">
        <v>496</v>
      </c>
      <c r="H1356" s="167">
        <f t="shared" si="65"/>
        <v>0</v>
      </c>
      <c r="I1356" s="139" t="s">
        <v>1</v>
      </c>
    </row>
    <row r="1357" spans="1:10" x14ac:dyDescent="0.25">
      <c r="A1357" s="158">
        <v>41687</v>
      </c>
      <c r="B1357" s="159">
        <v>707</v>
      </c>
      <c r="C1357" s="159" t="s">
        <v>784</v>
      </c>
      <c r="D1357" s="135" t="s">
        <v>48</v>
      </c>
      <c r="E1357" s="160">
        <v>12003.5</v>
      </c>
      <c r="F1357" s="137">
        <v>41687</v>
      </c>
      <c r="G1357" s="138">
        <v>12003.5</v>
      </c>
      <c r="H1357" s="167">
        <f t="shared" si="65"/>
        <v>0</v>
      </c>
      <c r="I1357" s="139"/>
    </row>
    <row r="1358" spans="1:10" x14ac:dyDescent="0.25">
      <c r="A1358" s="158">
        <v>41688</v>
      </c>
      <c r="B1358" s="159">
        <v>807</v>
      </c>
      <c r="C1358" s="159" t="s">
        <v>784</v>
      </c>
      <c r="D1358" s="135" t="s">
        <v>48</v>
      </c>
      <c r="E1358" s="160">
        <v>7513</v>
      </c>
      <c r="F1358" s="137">
        <v>41688</v>
      </c>
      <c r="G1358" s="138">
        <v>7513</v>
      </c>
      <c r="H1358" s="167">
        <f t="shared" si="65"/>
        <v>0</v>
      </c>
      <c r="I1358" s="139"/>
      <c r="J1358" s="141"/>
    </row>
    <row r="1359" spans="1:10" x14ac:dyDescent="0.25">
      <c r="A1359" s="158">
        <v>41689</v>
      </c>
      <c r="B1359" s="159">
        <v>852</v>
      </c>
      <c r="C1359" s="159" t="s">
        <v>784</v>
      </c>
      <c r="D1359" s="135" t="s">
        <v>48</v>
      </c>
      <c r="E1359" s="160">
        <v>9005</v>
      </c>
      <c r="F1359" s="137">
        <v>41689</v>
      </c>
      <c r="G1359" s="138">
        <v>9005</v>
      </c>
      <c r="H1359" s="167">
        <f t="shared" si="65"/>
        <v>0</v>
      </c>
      <c r="I1359" s="139" t="s">
        <v>1</v>
      </c>
      <c r="J1359" s="141"/>
    </row>
    <row r="1360" spans="1:10" ht="15" x14ac:dyDescent="0.25">
      <c r="A1360" s="158">
        <v>41691</v>
      </c>
      <c r="B1360" s="159">
        <v>27</v>
      </c>
      <c r="C1360" s="159" t="s">
        <v>942</v>
      </c>
      <c r="D1360" s="135" t="s">
        <v>48</v>
      </c>
      <c r="E1360" s="160">
        <v>10704</v>
      </c>
      <c r="F1360" s="137">
        <v>41691</v>
      </c>
      <c r="G1360" s="138">
        <v>10704</v>
      </c>
      <c r="H1360" s="167">
        <f t="shared" si="65"/>
        <v>0</v>
      </c>
      <c r="I1360" s="139" t="s">
        <v>1</v>
      </c>
      <c r="J1360" s="141"/>
    </row>
    <row r="1361" spans="1:10" ht="15" x14ac:dyDescent="0.25">
      <c r="A1361" s="158">
        <v>41692</v>
      </c>
      <c r="B1361" s="159">
        <v>119</v>
      </c>
      <c r="C1361" s="159" t="s">
        <v>942</v>
      </c>
      <c r="D1361" s="135" t="s">
        <v>48</v>
      </c>
      <c r="E1361" s="160">
        <v>13733</v>
      </c>
      <c r="F1361" s="137">
        <v>41692</v>
      </c>
      <c r="G1361" s="138">
        <v>13733</v>
      </c>
      <c r="H1361" s="167">
        <f t="shared" si="65"/>
        <v>0</v>
      </c>
      <c r="I1361" s="139" t="s">
        <v>1</v>
      </c>
      <c r="J1361" s="141"/>
    </row>
    <row r="1362" spans="1:10" x14ac:dyDescent="0.25">
      <c r="A1362" s="158">
        <v>41693</v>
      </c>
      <c r="B1362" s="159">
        <v>185</v>
      </c>
      <c r="C1362" s="159" t="s">
        <v>942</v>
      </c>
      <c r="D1362" s="135" t="s">
        <v>48</v>
      </c>
      <c r="E1362" s="160">
        <v>11065</v>
      </c>
      <c r="F1362" s="137">
        <v>41693</v>
      </c>
      <c r="G1362" s="138">
        <v>11065</v>
      </c>
      <c r="H1362" s="167">
        <f t="shared" si="65"/>
        <v>0</v>
      </c>
      <c r="I1362" s="139" t="s">
        <v>1</v>
      </c>
    </row>
    <row r="1363" spans="1:10" ht="15" x14ac:dyDescent="0.25">
      <c r="A1363" s="158">
        <v>41694</v>
      </c>
      <c r="B1363" s="159">
        <v>222</v>
      </c>
      <c r="C1363" s="159" t="s">
        <v>942</v>
      </c>
      <c r="D1363" s="135" t="s">
        <v>48</v>
      </c>
      <c r="E1363" s="160">
        <v>10569.6</v>
      </c>
      <c r="F1363" s="137">
        <v>41694</v>
      </c>
      <c r="G1363" s="138">
        <v>10569.6</v>
      </c>
      <c r="H1363" s="167">
        <f t="shared" si="65"/>
        <v>0</v>
      </c>
      <c r="I1363" s="139" t="s">
        <v>1</v>
      </c>
      <c r="J1363" s="141"/>
    </row>
    <row r="1364" spans="1:10" ht="15" x14ac:dyDescent="0.25">
      <c r="A1364" s="158">
        <v>41695</v>
      </c>
      <c r="B1364" s="159">
        <v>308</v>
      </c>
      <c r="C1364" s="159" t="s">
        <v>942</v>
      </c>
      <c r="D1364" s="135" t="s">
        <v>48</v>
      </c>
      <c r="E1364" s="160">
        <v>13605</v>
      </c>
      <c r="F1364" s="137">
        <v>41695</v>
      </c>
      <c r="G1364" s="138">
        <v>13605</v>
      </c>
      <c r="H1364" s="167">
        <f t="shared" si="65"/>
        <v>0</v>
      </c>
      <c r="I1364" s="139" t="s">
        <v>1</v>
      </c>
      <c r="J1364" s="141"/>
    </row>
    <row r="1365" spans="1:10" x14ac:dyDescent="0.25">
      <c r="A1365" s="158">
        <v>41696</v>
      </c>
      <c r="B1365" s="159">
        <v>373</v>
      </c>
      <c r="C1365" s="159" t="s">
        <v>942</v>
      </c>
      <c r="D1365" s="135" t="s">
        <v>48</v>
      </c>
      <c r="E1365" s="160">
        <v>7646</v>
      </c>
      <c r="F1365" s="137">
        <v>41696</v>
      </c>
      <c r="G1365" s="138">
        <v>7646</v>
      </c>
      <c r="H1365" s="167">
        <f t="shared" si="65"/>
        <v>0</v>
      </c>
      <c r="I1365" s="139" t="s">
        <v>1</v>
      </c>
    </row>
    <row r="1366" spans="1:10" ht="15" x14ac:dyDescent="0.25">
      <c r="A1366" s="158">
        <v>41697</v>
      </c>
      <c r="B1366" s="159">
        <v>452</v>
      </c>
      <c r="C1366" s="159" t="s">
        <v>942</v>
      </c>
      <c r="D1366" s="135" t="s">
        <v>48</v>
      </c>
      <c r="E1366" s="160">
        <v>6717</v>
      </c>
      <c r="F1366" s="137">
        <v>41697</v>
      </c>
      <c r="G1366" s="138">
        <v>6717</v>
      </c>
      <c r="H1366" s="167">
        <f t="shared" si="65"/>
        <v>0</v>
      </c>
      <c r="I1366" s="139" t="s">
        <v>1</v>
      </c>
      <c r="J1366" s="141"/>
    </row>
    <row r="1367" spans="1:10" x14ac:dyDescent="0.25">
      <c r="A1367" s="158">
        <v>41698</v>
      </c>
      <c r="B1367" s="159">
        <v>528</v>
      </c>
      <c r="C1367" s="159" t="s">
        <v>942</v>
      </c>
      <c r="D1367" s="135" t="s">
        <v>48</v>
      </c>
      <c r="E1367" s="160">
        <v>13449.42</v>
      </c>
      <c r="F1367" s="137">
        <v>41698</v>
      </c>
      <c r="G1367" s="138">
        <v>13449.42</v>
      </c>
      <c r="H1367" s="167">
        <f t="shared" si="65"/>
        <v>0</v>
      </c>
      <c r="I1367" s="139" t="s">
        <v>1</v>
      </c>
    </row>
    <row r="1368" spans="1:10" x14ac:dyDescent="0.25">
      <c r="A1368" s="158"/>
      <c r="B1368" s="159"/>
      <c r="C1368" s="159"/>
      <c r="D1368" s="135"/>
      <c r="E1368" s="160"/>
      <c r="F1368" s="379" t="s">
        <v>645</v>
      </c>
      <c r="G1368" s="380">
        <f>SUM(G1336:G1367)</f>
        <v>312541.92</v>
      </c>
      <c r="H1368" s="167"/>
      <c r="I1368" s="139"/>
    </row>
    <row r="1369" spans="1:10" x14ac:dyDescent="0.25">
      <c r="A1369" s="158"/>
      <c r="B1369" s="159"/>
      <c r="C1369" s="159"/>
      <c r="D1369" s="135"/>
      <c r="E1369" s="160"/>
      <c r="F1369" s="137"/>
      <c r="G1369" s="138"/>
      <c r="H1369" s="167"/>
      <c r="I1369" s="139"/>
    </row>
    <row r="1370" spans="1:10" x14ac:dyDescent="0.25">
      <c r="A1370" s="158">
        <v>41675</v>
      </c>
      <c r="B1370" s="159">
        <v>834</v>
      </c>
      <c r="C1370" s="159" t="s">
        <v>563</v>
      </c>
      <c r="D1370" s="164" t="s">
        <v>275</v>
      </c>
      <c r="E1370" s="165">
        <v>11066</v>
      </c>
      <c r="F1370" s="170">
        <v>41676</v>
      </c>
      <c r="G1370" s="165">
        <v>11066</v>
      </c>
      <c r="H1370" s="167">
        <f t="shared" ref="H1370:H1380" si="66">E1370-G1370</f>
        <v>0</v>
      </c>
      <c r="I1370" s="168" t="s">
        <v>4</v>
      </c>
      <c r="J1370" s="169"/>
    </row>
    <row r="1371" spans="1:10" x14ac:dyDescent="0.25">
      <c r="A1371" s="158">
        <v>41676</v>
      </c>
      <c r="B1371" s="159">
        <v>902</v>
      </c>
      <c r="C1371" s="159" t="s">
        <v>563</v>
      </c>
      <c r="D1371" s="135" t="s">
        <v>275</v>
      </c>
      <c r="E1371" s="138">
        <v>11129.04</v>
      </c>
      <c r="F1371" s="157">
        <v>41677</v>
      </c>
      <c r="G1371" s="138">
        <v>11129.04</v>
      </c>
      <c r="H1371" s="167">
        <f t="shared" si="66"/>
        <v>0</v>
      </c>
      <c r="I1371" s="139" t="s">
        <v>7</v>
      </c>
      <c r="J1371" s="140" t="s">
        <v>761</v>
      </c>
    </row>
    <row r="1372" spans="1:10" x14ac:dyDescent="0.25">
      <c r="A1372" s="158">
        <v>41680</v>
      </c>
      <c r="B1372" s="159">
        <v>206</v>
      </c>
      <c r="C1372" s="159" t="s">
        <v>784</v>
      </c>
      <c r="D1372" s="135" t="s">
        <v>275</v>
      </c>
      <c r="E1372" s="136">
        <v>11985.5</v>
      </c>
      <c r="F1372" s="137">
        <v>41681</v>
      </c>
      <c r="G1372" s="138">
        <v>11985.5</v>
      </c>
      <c r="H1372" s="167">
        <f t="shared" si="66"/>
        <v>0</v>
      </c>
      <c r="I1372" s="139" t="s">
        <v>7</v>
      </c>
    </row>
    <row r="1373" spans="1:10" ht="15" x14ac:dyDescent="0.25">
      <c r="A1373" s="158">
        <v>41682</v>
      </c>
      <c r="B1373" s="159">
        <v>357</v>
      </c>
      <c r="C1373" s="159" t="s">
        <v>784</v>
      </c>
      <c r="D1373" s="135" t="s">
        <v>275</v>
      </c>
      <c r="E1373" s="136">
        <v>15625.5</v>
      </c>
      <c r="F1373" s="137">
        <v>41682</v>
      </c>
      <c r="G1373" s="138">
        <v>15625.5</v>
      </c>
      <c r="H1373" s="167">
        <f t="shared" si="66"/>
        <v>0</v>
      </c>
      <c r="I1373" s="139" t="s">
        <v>4</v>
      </c>
      <c r="J1373" s="141"/>
    </row>
    <row r="1374" spans="1:10" ht="15" x14ac:dyDescent="0.25">
      <c r="A1374" s="158">
        <v>41688</v>
      </c>
      <c r="B1374" s="159">
        <v>813</v>
      </c>
      <c r="C1374" s="159" t="s">
        <v>784</v>
      </c>
      <c r="D1374" s="135" t="s">
        <v>275</v>
      </c>
      <c r="E1374" s="160">
        <v>11723</v>
      </c>
      <c r="F1374" s="137">
        <v>41688</v>
      </c>
      <c r="G1374" s="138">
        <v>11723</v>
      </c>
      <c r="H1374" s="167">
        <f t="shared" si="66"/>
        <v>0</v>
      </c>
      <c r="I1374" s="139" t="s">
        <v>908</v>
      </c>
      <c r="J1374" s="141"/>
    </row>
    <row r="1375" spans="1:10" ht="15" x14ac:dyDescent="0.25">
      <c r="A1375" s="158">
        <v>41689</v>
      </c>
      <c r="B1375" s="159">
        <v>864</v>
      </c>
      <c r="C1375" s="159" t="s">
        <v>784</v>
      </c>
      <c r="D1375" s="135" t="s">
        <v>275</v>
      </c>
      <c r="E1375" s="160">
        <v>18987</v>
      </c>
      <c r="F1375" s="137">
        <v>41689</v>
      </c>
      <c r="G1375" s="138">
        <v>18987</v>
      </c>
      <c r="H1375" s="167">
        <f t="shared" si="66"/>
        <v>0</v>
      </c>
      <c r="I1375" s="139" t="s">
        <v>20</v>
      </c>
    </row>
    <row r="1376" spans="1:10" x14ac:dyDescent="0.25">
      <c r="A1376" s="158">
        <v>41694</v>
      </c>
      <c r="B1376" s="159">
        <v>251</v>
      </c>
      <c r="C1376" s="159" t="s">
        <v>942</v>
      </c>
      <c r="D1376" s="135" t="s">
        <v>275</v>
      </c>
      <c r="E1376" s="160">
        <v>16177</v>
      </c>
      <c r="F1376" s="137">
        <v>41694</v>
      </c>
      <c r="G1376" s="138">
        <v>16177</v>
      </c>
      <c r="H1376" s="167">
        <f t="shared" si="66"/>
        <v>0</v>
      </c>
      <c r="I1376" s="139" t="s">
        <v>196</v>
      </c>
    </row>
    <row r="1377" spans="1:10" x14ac:dyDescent="0.25">
      <c r="A1377" s="158">
        <v>41695</v>
      </c>
      <c r="B1377" s="159">
        <v>346</v>
      </c>
      <c r="C1377" s="159" t="s">
        <v>942</v>
      </c>
      <c r="D1377" s="135" t="s">
        <v>275</v>
      </c>
      <c r="E1377" s="160">
        <v>15600</v>
      </c>
      <c r="F1377" s="137">
        <v>41697</v>
      </c>
      <c r="G1377" s="138">
        <v>15600</v>
      </c>
      <c r="H1377" s="167">
        <f t="shared" si="66"/>
        <v>0</v>
      </c>
      <c r="I1377" s="139" t="s">
        <v>30</v>
      </c>
    </row>
    <row r="1378" spans="1:10" ht="15" x14ac:dyDescent="0.25">
      <c r="A1378" s="158">
        <v>41696</v>
      </c>
      <c r="B1378" s="159">
        <v>388</v>
      </c>
      <c r="C1378" s="159" t="s">
        <v>942</v>
      </c>
      <c r="D1378" s="135" t="s">
        <v>275</v>
      </c>
      <c r="E1378" s="160">
        <v>12296</v>
      </c>
      <c r="F1378" s="137">
        <v>41696</v>
      </c>
      <c r="G1378" s="138">
        <v>12296</v>
      </c>
      <c r="H1378" s="167">
        <f t="shared" si="66"/>
        <v>0</v>
      </c>
      <c r="I1378" s="139" t="s">
        <v>23</v>
      </c>
      <c r="J1378" s="141"/>
    </row>
    <row r="1379" spans="1:10" ht="15" x14ac:dyDescent="0.25">
      <c r="A1379" s="158">
        <v>41685</v>
      </c>
      <c r="B1379" s="159">
        <v>607</v>
      </c>
      <c r="C1379" s="159" t="s">
        <v>784</v>
      </c>
      <c r="D1379" s="135" t="s">
        <v>876</v>
      </c>
      <c r="E1379" s="160">
        <v>12256</v>
      </c>
      <c r="F1379" s="137">
        <v>41685</v>
      </c>
      <c r="G1379" s="138">
        <v>12256</v>
      </c>
      <c r="H1379" s="167">
        <f t="shared" si="66"/>
        <v>0</v>
      </c>
      <c r="I1379" s="139" t="s">
        <v>146</v>
      </c>
    </row>
    <row r="1380" spans="1:10" ht="15" x14ac:dyDescent="0.25">
      <c r="A1380" s="158">
        <v>41687</v>
      </c>
      <c r="B1380" s="159">
        <v>720</v>
      </c>
      <c r="C1380" s="159" t="s">
        <v>784</v>
      </c>
      <c r="D1380" s="135" t="s">
        <v>893</v>
      </c>
      <c r="E1380" s="160">
        <v>4126.5</v>
      </c>
      <c r="F1380" s="137">
        <v>41687</v>
      </c>
      <c r="G1380" s="138">
        <v>4126.5</v>
      </c>
      <c r="H1380" s="167">
        <f t="shared" si="66"/>
        <v>0</v>
      </c>
      <c r="I1380" s="139" t="s">
        <v>30</v>
      </c>
      <c r="J1380" s="141"/>
    </row>
    <row r="1381" spans="1:10" x14ac:dyDescent="0.25">
      <c r="A1381" s="158"/>
      <c r="B1381" s="159"/>
      <c r="C1381" s="159"/>
      <c r="D1381" s="135"/>
      <c r="E1381" s="160"/>
      <c r="F1381" s="379" t="s">
        <v>645</v>
      </c>
      <c r="G1381" s="380">
        <f>SUM(G1370:G1380)</f>
        <v>140971.54</v>
      </c>
      <c r="H1381" s="167"/>
      <c r="I1381" s="139"/>
      <c r="J1381" s="141"/>
    </row>
    <row r="1382" spans="1:10" ht="15" x14ac:dyDescent="0.25">
      <c r="A1382" s="158"/>
      <c r="B1382" s="159"/>
      <c r="C1382" s="159"/>
      <c r="D1382" s="135"/>
      <c r="E1382" s="160"/>
      <c r="F1382" s="137"/>
      <c r="G1382" s="138"/>
      <c r="H1382" s="167"/>
      <c r="I1382" s="139"/>
      <c r="J1382" s="141"/>
    </row>
    <row r="1383" spans="1:10" x14ac:dyDescent="0.25">
      <c r="A1383" s="133">
        <v>41671</v>
      </c>
      <c r="B1383" s="134">
        <v>499</v>
      </c>
      <c r="C1383" s="134" t="s">
        <v>563</v>
      </c>
      <c r="D1383" s="135" t="s">
        <v>205</v>
      </c>
      <c r="E1383" s="136">
        <v>2411</v>
      </c>
      <c r="F1383" s="137">
        <v>41671</v>
      </c>
      <c r="G1383" s="138">
        <v>2411</v>
      </c>
      <c r="H1383" s="132">
        <f>E1383-G1383</f>
        <v>0</v>
      </c>
      <c r="I1383" s="139" t="s">
        <v>23</v>
      </c>
    </row>
    <row r="1384" spans="1:10" ht="15" x14ac:dyDescent="0.25">
      <c r="A1384" s="158">
        <v>41672</v>
      </c>
      <c r="B1384" s="159">
        <v>599</v>
      </c>
      <c r="C1384" s="159" t="s">
        <v>563</v>
      </c>
      <c r="D1384" s="135" t="s">
        <v>205</v>
      </c>
      <c r="E1384" s="136">
        <v>2464</v>
      </c>
      <c r="F1384" s="137">
        <v>41673</v>
      </c>
      <c r="G1384" s="138">
        <v>2464</v>
      </c>
      <c r="H1384" s="132">
        <f>E1384-G1384</f>
        <v>0</v>
      </c>
      <c r="I1384" s="139" t="s">
        <v>4</v>
      </c>
    </row>
    <row r="1385" spans="1:10" ht="15" x14ac:dyDescent="0.25">
      <c r="A1385" s="158">
        <v>41697</v>
      </c>
      <c r="B1385" s="159">
        <v>486</v>
      </c>
      <c r="C1385" s="159" t="s">
        <v>942</v>
      </c>
      <c r="D1385" s="135" t="s">
        <v>1021</v>
      </c>
      <c r="E1385" s="160">
        <v>1861.2</v>
      </c>
      <c r="F1385" s="137">
        <v>41697</v>
      </c>
      <c r="G1385" s="138">
        <v>1861.2</v>
      </c>
      <c r="H1385" s="167">
        <f>E1385-G1385</f>
        <v>0</v>
      </c>
      <c r="I1385" s="139" t="s">
        <v>23</v>
      </c>
      <c r="J1385" s="141"/>
    </row>
    <row r="1386" spans="1:10" ht="15" x14ac:dyDescent="0.25">
      <c r="A1386" s="158"/>
      <c r="B1386" s="159"/>
      <c r="C1386" s="159"/>
      <c r="D1386" s="135"/>
      <c r="E1386" s="160"/>
      <c r="F1386" s="137"/>
      <c r="G1386" s="138"/>
      <c r="H1386" s="167"/>
      <c r="I1386" s="139"/>
      <c r="J1386" s="141"/>
    </row>
    <row r="1387" spans="1:10" x14ac:dyDescent="0.25">
      <c r="A1387" s="133">
        <v>41671</v>
      </c>
      <c r="B1387" s="134">
        <v>534</v>
      </c>
      <c r="C1387" s="134" t="s">
        <v>563</v>
      </c>
      <c r="D1387" s="135" t="s">
        <v>301</v>
      </c>
      <c r="E1387" s="136">
        <v>1603</v>
      </c>
      <c r="F1387" s="137">
        <v>41671</v>
      </c>
      <c r="G1387" s="138">
        <v>1603</v>
      </c>
      <c r="H1387" s="132">
        <f>E1387-G1387</f>
        <v>0</v>
      </c>
      <c r="I1387" s="139" t="s">
        <v>196</v>
      </c>
    </row>
    <row r="1388" spans="1:10" ht="15" x14ac:dyDescent="0.25">
      <c r="A1388" s="158">
        <v>41675</v>
      </c>
      <c r="B1388" s="159">
        <v>839</v>
      </c>
      <c r="C1388" s="159" t="s">
        <v>563</v>
      </c>
      <c r="D1388" s="164" t="s">
        <v>301</v>
      </c>
      <c r="E1388" s="165">
        <v>1667</v>
      </c>
      <c r="F1388" s="170">
        <v>41675</v>
      </c>
      <c r="G1388" s="165">
        <v>1667</v>
      </c>
      <c r="H1388" s="167">
        <f>E1388-G1388</f>
        <v>0</v>
      </c>
      <c r="I1388" s="168" t="s">
        <v>14</v>
      </c>
      <c r="J1388" s="169"/>
    </row>
    <row r="1389" spans="1:10" ht="15" x14ac:dyDescent="0.25">
      <c r="A1389" s="158">
        <v>41685</v>
      </c>
      <c r="B1389" s="159">
        <v>578</v>
      </c>
      <c r="C1389" s="159" t="s">
        <v>784</v>
      </c>
      <c r="D1389" s="135" t="s">
        <v>301</v>
      </c>
      <c r="E1389" s="160">
        <v>1595</v>
      </c>
      <c r="F1389" s="137">
        <v>41685</v>
      </c>
      <c r="G1389" s="138">
        <v>1595</v>
      </c>
      <c r="H1389" s="167">
        <f>E1389-G1389</f>
        <v>0</v>
      </c>
      <c r="I1389" s="139" t="s">
        <v>38</v>
      </c>
      <c r="J1389" s="141"/>
    </row>
    <row r="1390" spans="1:10" x14ac:dyDescent="0.25">
      <c r="A1390" s="158">
        <v>41690</v>
      </c>
      <c r="B1390" s="159">
        <v>917</v>
      </c>
      <c r="C1390" s="159" t="s">
        <v>784</v>
      </c>
      <c r="D1390" s="135" t="s">
        <v>301</v>
      </c>
      <c r="E1390" s="160">
        <v>1756</v>
      </c>
      <c r="F1390" s="137">
        <v>41690</v>
      </c>
      <c r="G1390" s="138">
        <v>1756</v>
      </c>
      <c r="H1390" s="167">
        <f>E1390-G1390</f>
        <v>0</v>
      </c>
      <c r="I1390" s="139" t="s">
        <v>4</v>
      </c>
    </row>
    <row r="1391" spans="1:10" x14ac:dyDescent="0.25">
      <c r="A1391" s="158"/>
      <c r="B1391" s="159"/>
      <c r="C1391" s="159"/>
      <c r="D1391" s="135"/>
      <c r="E1391" s="160"/>
      <c r="F1391" s="379" t="s">
        <v>645</v>
      </c>
      <c r="G1391" s="380">
        <f>SUM(G1387:G1390)</f>
        <v>6621</v>
      </c>
      <c r="H1391" s="167"/>
      <c r="I1391" s="139"/>
    </row>
    <row r="1392" spans="1:10" x14ac:dyDescent="0.25">
      <c r="A1392" s="158"/>
      <c r="B1392" s="159"/>
      <c r="C1392" s="159"/>
      <c r="D1392" s="135"/>
      <c r="E1392" s="160"/>
      <c r="F1392" s="137"/>
      <c r="G1392" s="138"/>
      <c r="H1392" s="167"/>
      <c r="I1392" s="139"/>
    </row>
    <row r="1393" spans="1:10" x14ac:dyDescent="0.25">
      <c r="A1393" s="158">
        <v>41672</v>
      </c>
      <c r="B1393" s="159">
        <v>592</v>
      </c>
      <c r="C1393" s="159" t="s">
        <v>563</v>
      </c>
      <c r="D1393" s="135" t="s">
        <v>134</v>
      </c>
      <c r="E1393" s="136">
        <v>24299.5</v>
      </c>
      <c r="F1393" s="137">
        <v>41673</v>
      </c>
      <c r="G1393" s="138">
        <v>24299.5</v>
      </c>
      <c r="H1393" s="132">
        <f>E1393-G1393</f>
        <v>0</v>
      </c>
      <c r="I1393" s="139" t="s">
        <v>4</v>
      </c>
    </row>
    <row r="1394" spans="1:10" ht="15" x14ac:dyDescent="0.25">
      <c r="A1394" s="158">
        <v>41683</v>
      </c>
      <c r="B1394" s="159">
        <v>373</v>
      </c>
      <c r="C1394" s="159" t="s">
        <v>784</v>
      </c>
      <c r="D1394" s="135" t="s">
        <v>134</v>
      </c>
      <c r="E1394" s="136">
        <v>2411</v>
      </c>
      <c r="F1394" s="137">
        <v>41683</v>
      </c>
      <c r="G1394" s="138">
        <v>2411</v>
      </c>
      <c r="H1394" s="167">
        <f>E1394-G1394</f>
        <v>0</v>
      </c>
      <c r="I1394" s="160" t="s">
        <v>23</v>
      </c>
    </row>
    <row r="1395" spans="1:10" ht="15" x14ac:dyDescent="0.25">
      <c r="A1395" s="158">
        <v>41683</v>
      </c>
      <c r="B1395" s="159">
        <v>393</v>
      </c>
      <c r="C1395" s="159" t="s">
        <v>784</v>
      </c>
      <c r="D1395" s="135" t="s">
        <v>134</v>
      </c>
      <c r="E1395" s="136">
        <v>2671</v>
      </c>
      <c r="F1395" s="137">
        <v>41683</v>
      </c>
      <c r="G1395" s="138">
        <v>2671</v>
      </c>
      <c r="H1395" s="167">
        <f>E1395-G1395</f>
        <v>0</v>
      </c>
      <c r="I1395" s="139" t="s">
        <v>23</v>
      </c>
      <c r="J1395" s="141"/>
    </row>
    <row r="1396" spans="1:10" ht="15" x14ac:dyDescent="0.25">
      <c r="A1396" s="158">
        <v>41684</v>
      </c>
      <c r="B1396" s="159">
        <v>475</v>
      </c>
      <c r="C1396" s="159" t="s">
        <v>784</v>
      </c>
      <c r="D1396" s="135" t="s">
        <v>134</v>
      </c>
      <c r="E1396" s="160">
        <v>720</v>
      </c>
      <c r="F1396" s="137">
        <v>41684</v>
      </c>
      <c r="G1396" s="138">
        <v>720</v>
      </c>
      <c r="H1396" s="167">
        <f>E1396-G1396</f>
        <v>0</v>
      </c>
      <c r="I1396" s="139" t="s">
        <v>23</v>
      </c>
    </row>
    <row r="1397" spans="1:10" ht="15" x14ac:dyDescent="0.25">
      <c r="A1397" s="158">
        <v>41685</v>
      </c>
      <c r="B1397" s="159">
        <v>566</v>
      </c>
      <c r="C1397" s="159" t="s">
        <v>784</v>
      </c>
      <c r="D1397" s="135" t="s">
        <v>134</v>
      </c>
      <c r="E1397" s="160">
        <v>2789</v>
      </c>
      <c r="F1397" s="137">
        <v>41685</v>
      </c>
      <c r="G1397" s="138">
        <v>2789</v>
      </c>
      <c r="H1397" s="167">
        <f>E1397-G1397</f>
        <v>0</v>
      </c>
      <c r="I1397" s="139" t="s">
        <v>23</v>
      </c>
      <c r="J1397" s="141"/>
    </row>
    <row r="1398" spans="1:10" x14ac:dyDescent="0.25">
      <c r="A1398" s="158"/>
      <c r="B1398" s="159"/>
      <c r="C1398" s="159"/>
      <c r="D1398" s="135"/>
      <c r="E1398" s="160"/>
      <c r="F1398" s="379" t="s">
        <v>645</v>
      </c>
      <c r="G1398" s="380">
        <f>SUM(G1393:G1397)</f>
        <v>32890.5</v>
      </c>
      <c r="H1398" s="167"/>
      <c r="I1398" s="139"/>
      <c r="J1398" s="141"/>
    </row>
    <row r="1399" spans="1:10" ht="15" x14ac:dyDescent="0.25">
      <c r="A1399" s="158"/>
      <c r="B1399" s="159"/>
      <c r="C1399" s="159"/>
      <c r="D1399" s="135"/>
      <c r="E1399" s="160"/>
      <c r="F1399" s="137"/>
      <c r="G1399" s="138"/>
      <c r="H1399" s="167"/>
      <c r="I1399" s="139"/>
      <c r="J1399" s="141"/>
    </row>
    <row r="1400" spans="1:10" x14ac:dyDescent="0.25">
      <c r="A1400" s="133">
        <v>41671</v>
      </c>
      <c r="B1400" s="134">
        <v>498</v>
      </c>
      <c r="C1400" s="134" t="s">
        <v>563</v>
      </c>
      <c r="D1400" s="135" t="s">
        <v>673</v>
      </c>
      <c r="E1400" s="136">
        <v>2947</v>
      </c>
      <c r="F1400" s="137">
        <v>41671</v>
      </c>
      <c r="G1400" s="138">
        <v>2947</v>
      </c>
      <c r="H1400" s="132">
        <f t="shared" ref="H1400:H1405" si="67">E1400-G1400</f>
        <v>0</v>
      </c>
      <c r="I1400" s="139" t="s">
        <v>196</v>
      </c>
      <c r="J1400" s="140" t="s">
        <v>674</v>
      </c>
    </row>
    <row r="1401" spans="1:10" ht="15" x14ac:dyDescent="0.25">
      <c r="A1401" s="158">
        <v>41673</v>
      </c>
      <c r="B1401" s="159">
        <v>681</v>
      </c>
      <c r="C1401" s="159" t="s">
        <v>563</v>
      </c>
      <c r="D1401" s="135" t="s">
        <v>673</v>
      </c>
      <c r="E1401" s="136">
        <v>2525.6</v>
      </c>
      <c r="F1401" s="137">
        <v>41673</v>
      </c>
      <c r="G1401" s="138">
        <v>2525.6</v>
      </c>
      <c r="H1401" s="132">
        <f t="shared" si="67"/>
        <v>0</v>
      </c>
      <c r="I1401" s="139" t="s">
        <v>20</v>
      </c>
    </row>
    <row r="1402" spans="1:10" ht="15" x14ac:dyDescent="0.25">
      <c r="A1402" s="158">
        <v>41677</v>
      </c>
      <c r="B1402" s="159">
        <v>951</v>
      </c>
      <c r="C1402" s="159" t="s">
        <v>563</v>
      </c>
      <c r="D1402" s="135" t="s">
        <v>673</v>
      </c>
      <c r="E1402" s="136">
        <v>2913</v>
      </c>
      <c r="F1402" s="137">
        <v>41677</v>
      </c>
      <c r="G1402" s="138">
        <v>2913</v>
      </c>
      <c r="H1402" s="167">
        <f t="shared" si="67"/>
        <v>0</v>
      </c>
      <c r="I1402" s="139" t="s">
        <v>20</v>
      </c>
    </row>
    <row r="1403" spans="1:10" ht="15" x14ac:dyDescent="0.25">
      <c r="A1403" s="158">
        <v>41680</v>
      </c>
      <c r="B1403" s="159">
        <v>213</v>
      </c>
      <c r="C1403" s="159" t="s">
        <v>784</v>
      </c>
      <c r="D1403" s="135" t="s">
        <v>673</v>
      </c>
      <c r="E1403" s="136">
        <v>777.5</v>
      </c>
      <c r="F1403" s="137">
        <v>41681</v>
      </c>
      <c r="G1403" s="138">
        <v>777.5</v>
      </c>
      <c r="H1403" s="167">
        <f t="shared" si="67"/>
        <v>0</v>
      </c>
      <c r="I1403" s="139" t="s">
        <v>20</v>
      </c>
      <c r="J1403" s="141"/>
    </row>
    <row r="1404" spans="1:10" ht="15" x14ac:dyDescent="0.25">
      <c r="A1404" s="158">
        <v>41684</v>
      </c>
      <c r="B1404" s="159">
        <v>536</v>
      </c>
      <c r="C1404" s="159" t="s">
        <v>784</v>
      </c>
      <c r="D1404" s="135" t="s">
        <v>673</v>
      </c>
      <c r="E1404" s="160">
        <v>2917</v>
      </c>
      <c r="F1404" s="137">
        <v>41684</v>
      </c>
      <c r="G1404" s="138">
        <v>2917</v>
      </c>
      <c r="H1404" s="167">
        <f t="shared" si="67"/>
        <v>0</v>
      </c>
      <c r="I1404" s="139" t="s">
        <v>30</v>
      </c>
      <c r="J1404" s="141"/>
    </row>
    <row r="1405" spans="1:10" ht="15" x14ac:dyDescent="0.25">
      <c r="A1405" s="158">
        <v>41687</v>
      </c>
      <c r="B1405" s="159">
        <v>755</v>
      </c>
      <c r="C1405" s="159" t="s">
        <v>784</v>
      </c>
      <c r="D1405" s="135" t="s">
        <v>673</v>
      </c>
      <c r="E1405" s="160">
        <v>2759.5</v>
      </c>
      <c r="F1405" s="137">
        <v>41688</v>
      </c>
      <c r="G1405" s="138">
        <v>2759.5</v>
      </c>
      <c r="H1405" s="167">
        <f t="shared" si="67"/>
        <v>0</v>
      </c>
      <c r="I1405" s="139" t="s">
        <v>20</v>
      </c>
      <c r="J1405" s="141"/>
    </row>
    <row r="1406" spans="1:10" x14ac:dyDescent="0.25">
      <c r="A1406" s="158"/>
      <c r="B1406" s="159"/>
      <c r="C1406" s="159"/>
      <c r="D1406" s="135"/>
      <c r="E1406" s="160"/>
      <c r="F1406" s="379" t="s">
        <v>645</v>
      </c>
      <c r="G1406" s="380">
        <f>SUM(G1400:G1405)</f>
        <v>14839.6</v>
      </c>
      <c r="H1406" s="167"/>
      <c r="I1406" s="139"/>
      <c r="J1406" s="141"/>
    </row>
    <row r="1407" spans="1:10" ht="15" x14ac:dyDescent="0.25">
      <c r="A1407" s="158"/>
      <c r="B1407" s="159"/>
      <c r="C1407" s="159"/>
      <c r="D1407" s="135"/>
      <c r="E1407" s="160"/>
      <c r="F1407" s="137"/>
      <c r="G1407" s="138"/>
      <c r="H1407" s="167"/>
      <c r="I1407" s="139"/>
      <c r="J1407" s="141"/>
    </row>
    <row r="1408" spans="1:10" x14ac:dyDescent="0.25">
      <c r="A1408" s="158">
        <v>41690</v>
      </c>
      <c r="B1408" s="159">
        <v>957</v>
      </c>
      <c r="C1408" s="159" t="s">
        <v>784</v>
      </c>
      <c r="D1408" s="135" t="s">
        <v>211</v>
      </c>
      <c r="E1408" s="160">
        <v>718.5</v>
      </c>
      <c r="F1408" s="137">
        <v>41690</v>
      </c>
      <c r="G1408" s="138">
        <v>718.5</v>
      </c>
      <c r="H1408" s="167">
        <f>E1408-G1408</f>
        <v>0</v>
      </c>
      <c r="I1408" s="139" t="s">
        <v>23</v>
      </c>
    </row>
    <row r="1409" spans="1:10" x14ac:dyDescent="0.25">
      <c r="A1409" s="158"/>
      <c r="B1409" s="159"/>
      <c r="C1409" s="159"/>
      <c r="D1409" s="135"/>
      <c r="E1409" s="160"/>
      <c r="F1409" s="137"/>
      <c r="G1409" s="138"/>
      <c r="H1409" s="167"/>
      <c r="I1409" s="139"/>
    </row>
    <row r="1410" spans="1:10" x14ac:dyDescent="0.25">
      <c r="A1410" s="133">
        <v>41671</v>
      </c>
      <c r="B1410" s="134">
        <v>560</v>
      </c>
      <c r="C1410" s="134" t="s">
        <v>563</v>
      </c>
      <c r="D1410" s="135" t="s">
        <v>462</v>
      </c>
      <c r="E1410" s="136">
        <v>4909</v>
      </c>
      <c r="F1410" s="137">
        <v>41678</v>
      </c>
      <c r="G1410" s="138">
        <v>4909</v>
      </c>
      <c r="H1410" s="132">
        <f>E1410-G1410</f>
        <v>0</v>
      </c>
      <c r="I1410" s="139"/>
    </row>
    <row r="1411" spans="1:10" ht="15" x14ac:dyDescent="0.25">
      <c r="A1411" s="133">
        <v>41671</v>
      </c>
      <c r="B1411" s="134">
        <v>561</v>
      </c>
      <c r="C1411" s="134" t="s">
        <v>563</v>
      </c>
      <c r="D1411" s="135" t="s">
        <v>462</v>
      </c>
      <c r="E1411" s="136">
        <v>200</v>
      </c>
      <c r="F1411" s="137">
        <v>41671</v>
      </c>
      <c r="G1411" s="138">
        <v>200</v>
      </c>
      <c r="H1411" s="132">
        <f>E1411-G1411</f>
        <v>0</v>
      </c>
      <c r="I1411" s="139"/>
    </row>
    <row r="1412" spans="1:10" ht="15" x14ac:dyDescent="0.25">
      <c r="A1412" s="158">
        <v>41678</v>
      </c>
      <c r="B1412" s="159">
        <v>96</v>
      </c>
      <c r="C1412" s="159" t="s">
        <v>784</v>
      </c>
      <c r="D1412" s="135" t="s">
        <v>462</v>
      </c>
      <c r="E1412" s="136">
        <v>7397</v>
      </c>
      <c r="F1412" s="137">
        <v>41685</v>
      </c>
      <c r="G1412" s="138">
        <v>7397</v>
      </c>
      <c r="H1412" s="167">
        <f>E1412-G1412</f>
        <v>0</v>
      </c>
      <c r="I1412" s="139"/>
      <c r="J1412" s="141"/>
    </row>
    <row r="1413" spans="1:10" ht="15" x14ac:dyDescent="0.25">
      <c r="A1413" s="158">
        <v>41685</v>
      </c>
      <c r="B1413" s="159">
        <v>619</v>
      </c>
      <c r="C1413" s="159" t="s">
        <v>784</v>
      </c>
      <c r="D1413" s="135" t="s">
        <v>462</v>
      </c>
      <c r="E1413" s="160">
        <v>5513.5</v>
      </c>
      <c r="F1413" s="137">
        <v>41692</v>
      </c>
      <c r="G1413" s="138">
        <v>5513.5</v>
      </c>
      <c r="H1413" s="167">
        <f>E1413-G1413</f>
        <v>0</v>
      </c>
      <c r="I1413" s="139"/>
      <c r="J1413" s="141"/>
    </row>
    <row r="1414" spans="1:10" x14ac:dyDescent="0.25">
      <c r="A1414" s="158">
        <v>41692</v>
      </c>
      <c r="B1414" s="159">
        <v>153</v>
      </c>
      <c r="C1414" s="159" t="s">
        <v>942</v>
      </c>
      <c r="D1414" s="135" t="s">
        <v>462</v>
      </c>
      <c r="E1414" s="160">
        <v>3068</v>
      </c>
      <c r="F1414" s="144">
        <v>41703</v>
      </c>
      <c r="G1414" s="145">
        <v>3068</v>
      </c>
      <c r="H1414" s="167">
        <f>E1414-G1414</f>
        <v>0</v>
      </c>
      <c r="I1414" s="139"/>
    </row>
    <row r="1415" spans="1:10" x14ac:dyDescent="0.25">
      <c r="A1415" s="158"/>
      <c r="B1415" s="159"/>
      <c r="C1415" s="159"/>
      <c r="D1415" s="135"/>
      <c r="E1415" s="160"/>
      <c r="F1415" s="379" t="s">
        <v>645</v>
      </c>
      <c r="G1415" s="381">
        <f>SUM(G1410:G1414)</f>
        <v>21087.5</v>
      </c>
      <c r="H1415" s="167"/>
      <c r="I1415" s="139"/>
    </row>
    <row r="1416" spans="1:10" x14ac:dyDescent="0.25">
      <c r="A1416" s="158"/>
      <c r="B1416" s="159"/>
      <c r="C1416" s="159"/>
      <c r="D1416" s="135"/>
      <c r="E1416" s="160"/>
      <c r="F1416" s="144"/>
      <c r="G1416" s="145"/>
      <c r="H1416" s="167"/>
      <c r="I1416" s="139"/>
    </row>
    <row r="1417" spans="1:10" x14ac:dyDescent="0.25">
      <c r="A1417" s="158">
        <v>41692</v>
      </c>
      <c r="B1417" s="159">
        <v>126</v>
      </c>
      <c r="C1417" s="159" t="s">
        <v>942</v>
      </c>
      <c r="D1417" s="135" t="s">
        <v>456</v>
      </c>
      <c r="E1417" s="160">
        <v>1271</v>
      </c>
      <c r="F1417" s="137">
        <v>41692</v>
      </c>
      <c r="G1417" s="138">
        <v>1271</v>
      </c>
      <c r="H1417" s="167">
        <f>E1417-G1417</f>
        <v>0</v>
      </c>
      <c r="I1417" s="139" t="s">
        <v>4</v>
      </c>
    </row>
    <row r="1418" spans="1:10" x14ac:dyDescent="0.25">
      <c r="A1418" s="158">
        <v>41694</v>
      </c>
      <c r="B1418" s="159">
        <v>249</v>
      </c>
      <c r="C1418" s="159" t="s">
        <v>942</v>
      </c>
      <c r="D1418" s="135" t="s">
        <v>456</v>
      </c>
      <c r="E1418" s="160">
        <v>625</v>
      </c>
      <c r="F1418" s="137">
        <v>41694</v>
      </c>
      <c r="G1418" s="138">
        <v>625</v>
      </c>
      <c r="H1418" s="167">
        <f>E1418-G1418</f>
        <v>0</v>
      </c>
      <c r="I1418" s="139" t="s">
        <v>57</v>
      </c>
    </row>
    <row r="1419" spans="1:10" ht="15" x14ac:dyDescent="0.25">
      <c r="A1419" s="158">
        <v>41697</v>
      </c>
      <c r="B1419" s="159">
        <v>456</v>
      </c>
      <c r="C1419" s="159" t="s">
        <v>942</v>
      </c>
      <c r="D1419" s="135" t="s">
        <v>456</v>
      </c>
      <c r="E1419" s="160">
        <v>661</v>
      </c>
      <c r="F1419" s="137">
        <v>41697</v>
      </c>
      <c r="G1419" s="138">
        <v>661</v>
      </c>
      <c r="H1419" s="167">
        <f>E1419-G1419</f>
        <v>0</v>
      </c>
      <c r="I1419" s="139" t="s">
        <v>4</v>
      </c>
      <c r="J1419" s="141"/>
    </row>
    <row r="1420" spans="1:10" ht="15" x14ac:dyDescent="0.25">
      <c r="A1420" s="158"/>
      <c r="B1420" s="159"/>
      <c r="C1420" s="159"/>
      <c r="D1420" s="135"/>
      <c r="E1420" s="160"/>
      <c r="F1420" s="137"/>
      <c r="G1420" s="138"/>
      <c r="H1420" s="167"/>
      <c r="I1420" s="139"/>
      <c r="J1420" s="141"/>
    </row>
    <row r="1421" spans="1:10" ht="15" x14ac:dyDescent="0.25">
      <c r="A1421" s="158"/>
      <c r="B1421" s="159"/>
      <c r="C1421" s="159"/>
      <c r="D1421" s="135"/>
      <c r="E1421" s="160"/>
      <c r="F1421" s="137"/>
      <c r="G1421" s="138"/>
      <c r="H1421" s="167"/>
      <c r="I1421" s="139"/>
      <c r="J1421" s="141"/>
    </row>
    <row r="1422" spans="1:10" x14ac:dyDescent="0.25">
      <c r="A1422" s="133">
        <v>41671</v>
      </c>
      <c r="B1422" s="134">
        <v>461</v>
      </c>
      <c r="C1422" s="134" t="s">
        <v>563</v>
      </c>
      <c r="D1422" s="135" t="s">
        <v>6</v>
      </c>
      <c r="E1422" s="136">
        <v>4400</v>
      </c>
      <c r="F1422" s="137">
        <v>41671</v>
      </c>
      <c r="G1422" s="138">
        <v>4400</v>
      </c>
      <c r="H1422" s="132">
        <f t="shared" ref="H1422:H1444" si="68">E1422-G1422</f>
        <v>0</v>
      </c>
      <c r="I1422" s="139" t="s">
        <v>196</v>
      </c>
    </row>
    <row r="1423" spans="1:10" x14ac:dyDescent="0.25">
      <c r="A1423" s="133">
        <v>41671</v>
      </c>
      <c r="B1423" s="134">
        <v>567</v>
      </c>
      <c r="C1423" s="134" t="s">
        <v>563</v>
      </c>
      <c r="D1423" s="135" t="s">
        <v>6</v>
      </c>
      <c r="E1423" s="136">
        <v>8782.5</v>
      </c>
      <c r="F1423" s="137">
        <v>41673</v>
      </c>
      <c r="G1423" s="138">
        <v>8782.5</v>
      </c>
      <c r="H1423" s="132">
        <f t="shared" si="68"/>
        <v>0</v>
      </c>
      <c r="I1423" s="139" t="s">
        <v>196</v>
      </c>
    </row>
    <row r="1424" spans="1:10" x14ac:dyDescent="0.25">
      <c r="A1424" s="158">
        <v>41673</v>
      </c>
      <c r="B1424" s="159">
        <v>619</v>
      </c>
      <c r="C1424" s="159" t="s">
        <v>563</v>
      </c>
      <c r="D1424" s="135" t="s">
        <v>6</v>
      </c>
      <c r="E1424" s="136">
        <v>5544</v>
      </c>
      <c r="F1424" s="137">
        <v>41673</v>
      </c>
      <c r="G1424" s="136">
        <v>5544</v>
      </c>
      <c r="H1424" s="132">
        <f t="shared" si="68"/>
        <v>0</v>
      </c>
      <c r="I1424" s="139" t="s">
        <v>20</v>
      </c>
    </row>
    <row r="1425" spans="1:10" x14ac:dyDescent="0.25">
      <c r="A1425" s="158">
        <v>41676</v>
      </c>
      <c r="B1425" s="159">
        <v>918</v>
      </c>
      <c r="C1425" s="159" t="s">
        <v>563</v>
      </c>
      <c r="D1425" s="135" t="s">
        <v>6</v>
      </c>
      <c r="E1425" s="136">
        <v>4567</v>
      </c>
      <c r="F1425" s="137">
        <v>41677</v>
      </c>
      <c r="G1425" s="138">
        <v>4567</v>
      </c>
      <c r="H1425" s="167">
        <f t="shared" si="68"/>
        <v>0</v>
      </c>
      <c r="I1425" s="139" t="s">
        <v>14</v>
      </c>
      <c r="J1425" s="141"/>
    </row>
    <row r="1426" spans="1:10" x14ac:dyDescent="0.25">
      <c r="A1426" s="158">
        <v>41677</v>
      </c>
      <c r="B1426" s="159">
        <v>27</v>
      </c>
      <c r="C1426" s="159" t="s">
        <v>784</v>
      </c>
      <c r="D1426" s="135" t="s">
        <v>6</v>
      </c>
      <c r="E1426" s="138">
        <v>8817.5</v>
      </c>
      <c r="F1426" s="154" t="s">
        <v>787</v>
      </c>
      <c r="G1426" s="138">
        <v>8817.5</v>
      </c>
      <c r="H1426" s="167">
        <f t="shared" si="68"/>
        <v>0</v>
      </c>
      <c r="I1426" s="139" t="s">
        <v>14</v>
      </c>
      <c r="J1426" s="140" t="s">
        <v>700</v>
      </c>
    </row>
    <row r="1427" spans="1:10" x14ac:dyDescent="0.25">
      <c r="A1427" s="158">
        <v>41678</v>
      </c>
      <c r="B1427" s="159">
        <v>101</v>
      </c>
      <c r="C1427" s="159" t="s">
        <v>784</v>
      </c>
      <c r="D1427" s="135" t="s">
        <v>6</v>
      </c>
      <c r="E1427" s="138">
        <v>7770.5</v>
      </c>
      <c r="F1427" s="154" t="s">
        <v>805</v>
      </c>
      <c r="G1427" s="138">
        <v>7770.5</v>
      </c>
      <c r="H1427" s="167">
        <f t="shared" si="68"/>
        <v>0</v>
      </c>
      <c r="I1427" s="139" t="s">
        <v>30</v>
      </c>
      <c r="J1427" s="140" t="s">
        <v>806</v>
      </c>
    </row>
    <row r="1428" spans="1:10" x14ac:dyDescent="0.25">
      <c r="A1428" s="158">
        <v>41679</v>
      </c>
      <c r="B1428" s="159">
        <v>163</v>
      </c>
      <c r="C1428" s="159" t="s">
        <v>784</v>
      </c>
      <c r="D1428" s="135" t="s">
        <v>6</v>
      </c>
      <c r="E1428" s="136">
        <v>5099.5</v>
      </c>
      <c r="F1428" s="137">
        <v>41681</v>
      </c>
      <c r="G1428" s="138">
        <v>5099.5</v>
      </c>
      <c r="H1428" s="167">
        <f t="shared" si="68"/>
        <v>0</v>
      </c>
      <c r="I1428" s="139" t="s">
        <v>436</v>
      </c>
      <c r="J1428" s="141"/>
    </row>
    <row r="1429" spans="1:10" x14ac:dyDescent="0.25">
      <c r="A1429" s="158">
        <v>41684</v>
      </c>
      <c r="B1429" s="159">
        <v>460</v>
      </c>
      <c r="C1429" s="159" t="s">
        <v>784</v>
      </c>
      <c r="D1429" s="135" t="s">
        <v>6</v>
      </c>
      <c r="E1429" s="160">
        <v>4391</v>
      </c>
      <c r="F1429" s="137">
        <v>41684</v>
      </c>
      <c r="G1429" s="138">
        <v>4391</v>
      </c>
      <c r="H1429" s="167">
        <f t="shared" si="68"/>
        <v>0</v>
      </c>
      <c r="I1429" s="139"/>
      <c r="J1429" s="141"/>
    </row>
    <row r="1430" spans="1:10" x14ac:dyDescent="0.25">
      <c r="A1430" s="158">
        <v>41685</v>
      </c>
      <c r="B1430" s="159">
        <v>544</v>
      </c>
      <c r="C1430" s="159" t="s">
        <v>784</v>
      </c>
      <c r="D1430" s="135" t="s">
        <v>6</v>
      </c>
      <c r="E1430" s="160">
        <v>8888</v>
      </c>
      <c r="F1430" s="137">
        <v>41685</v>
      </c>
      <c r="G1430" s="138">
        <v>8888</v>
      </c>
      <c r="H1430" s="167">
        <f t="shared" si="68"/>
        <v>0</v>
      </c>
      <c r="I1430" s="160" t="s">
        <v>20</v>
      </c>
      <c r="J1430" s="141"/>
    </row>
    <row r="1431" spans="1:10" x14ac:dyDescent="0.25">
      <c r="A1431" s="158">
        <v>41685</v>
      </c>
      <c r="B1431" s="159">
        <v>623</v>
      </c>
      <c r="C1431" s="159" t="s">
        <v>784</v>
      </c>
      <c r="D1431" s="135" t="s">
        <v>6</v>
      </c>
      <c r="E1431" s="160">
        <v>6609</v>
      </c>
      <c r="F1431" s="137">
        <v>41687</v>
      </c>
      <c r="G1431" s="138">
        <v>6609</v>
      </c>
      <c r="H1431" s="167">
        <f t="shared" si="68"/>
        <v>0</v>
      </c>
      <c r="I1431" s="139" t="s">
        <v>14</v>
      </c>
      <c r="J1431" s="141"/>
    </row>
    <row r="1432" spans="1:10" x14ac:dyDescent="0.25">
      <c r="A1432" s="158">
        <v>41686</v>
      </c>
      <c r="B1432" s="159">
        <v>675</v>
      </c>
      <c r="C1432" s="159" t="s">
        <v>784</v>
      </c>
      <c r="D1432" s="135" t="s">
        <v>6</v>
      </c>
      <c r="E1432" s="160">
        <v>6327.5</v>
      </c>
      <c r="F1432" s="137">
        <v>41687</v>
      </c>
      <c r="G1432" s="138">
        <v>6327.5</v>
      </c>
      <c r="H1432" s="167">
        <f t="shared" si="68"/>
        <v>0</v>
      </c>
      <c r="I1432" s="139" t="s">
        <v>20</v>
      </c>
    </row>
    <row r="1433" spans="1:10" x14ac:dyDescent="0.25">
      <c r="A1433" s="158">
        <v>41687</v>
      </c>
      <c r="B1433" s="159">
        <v>698</v>
      </c>
      <c r="C1433" s="159" t="s">
        <v>784</v>
      </c>
      <c r="D1433" s="135" t="s">
        <v>6</v>
      </c>
      <c r="E1433" s="160">
        <v>1302</v>
      </c>
      <c r="F1433" s="137">
        <v>41687</v>
      </c>
      <c r="G1433" s="138">
        <v>1302</v>
      </c>
      <c r="H1433" s="167">
        <f t="shared" si="68"/>
        <v>0</v>
      </c>
      <c r="I1433" s="139"/>
    </row>
    <row r="1434" spans="1:10" x14ac:dyDescent="0.25">
      <c r="A1434" s="158">
        <v>41687</v>
      </c>
      <c r="B1434" s="159">
        <v>776</v>
      </c>
      <c r="C1434" s="159" t="s">
        <v>784</v>
      </c>
      <c r="D1434" s="135" t="s">
        <v>6</v>
      </c>
      <c r="E1434" s="160">
        <v>6582.5</v>
      </c>
      <c r="F1434" s="137">
        <v>41689</v>
      </c>
      <c r="G1434" s="138">
        <v>6582.5</v>
      </c>
      <c r="H1434" s="167">
        <f t="shared" si="68"/>
        <v>0</v>
      </c>
      <c r="I1434" s="139" t="s">
        <v>14</v>
      </c>
      <c r="J1434" s="141"/>
    </row>
    <row r="1435" spans="1:10" x14ac:dyDescent="0.25">
      <c r="A1435" s="158">
        <v>41688</v>
      </c>
      <c r="B1435" s="159">
        <v>836</v>
      </c>
      <c r="C1435" s="159" t="s">
        <v>784</v>
      </c>
      <c r="D1435" s="135" t="s">
        <v>6</v>
      </c>
      <c r="E1435" s="160">
        <v>3291.5</v>
      </c>
      <c r="F1435" s="137">
        <v>41688</v>
      </c>
      <c r="G1435" s="138">
        <v>3291.5</v>
      </c>
      <c r="H1435" s="167">
        <f t="shared" si="68"/>
        <v>0</v>
      </c>
      <c r="I1435" s="139" t="s">
        <v>4</v>
      </c>
    </row>
    <row r="1436" spans="1:10" x14ac:dyDescent="0.25">
      <c r="A1436" s="158">
        <v>41690</v>
      </c>
      <c r="B1436" s="159">
        <v>914</v>
      </c>
      <c r="C1436" s="159" t="s">
        <v>784</v>
      </c>
      <c r="D1436" s="135" t="s">
        <v>6</v>
      </c>
      <c r="E1436" s="160">
        <v>4611</v>
      </c>
      <c r="F1436" s="137">
        <v>41695</v>
      </c>
      <c r="G1436" s="138">
        <v>4611</v>
      </c>
      <c r="H1436" s="167">
        <f t="shared" si="68"/>
        <v>0</v>
      </c>
      <c r="I1436" s="139" t="s">
        <v>57</v>
      </c>
    </row>
    <row r="1437" spans="1:10" x14ac:dyDescent="0.25">
      <c r="A1437" s="158">
        <v>41691</v>
      </c>
      <c r="B1437" s="159">
        <v>11</v>
      </c>
      <c r="C1437" s="159" t="s">
        <v>942</v>
      </c>
      <c r="D1437" s="135" t="s">
        <v>6</v>
      </c>
      <c r="E1437" s="160">
        <v>7859.5</v>
      </c>
      <c r="F1437" s="137">
        <v>41691</v>
      </c>
      <c r="G1437" s="138">
        <v>7859.5</v>
      </c>
      <c r="H1437" s="167">
        <f t="shared" si="68"/>
        <v>0</v>
      </c>
      <c r="I1437" s="139" t="s">
        <v>20</v>
      </c>
    </row>
    <row r="1438" spans="1:10" ht="15" x14ac:dyDescent="0.25">
      <c r="A1438" s="158">
        <v>41691</v>
      </c>
      <c r="B1438" s="159">
        <v>89</v>
      </c>
      <c r="C1438" s="159" t="s">
        <v>942</v>
      </c>
      <c r="D1438" s="135" t="s">
        <v>6</v>
      </c>
      <c r="E1438" s="160">
        <v>7297</v>
      </c>
      <c r="F1438" s="137">
        <v>41691</v>
      </c>
      <c r="G1438" s="138">
        <v>7297</v>
      </c>
      <c r="H1438" s="167">
        <f t="shared" si="68"/>
        <v>0</v>
      </c>
      <c r="I1438" s="139" t="s">
        <v>20</v>
      </c>
      <c r="J1438" s="141"/>
    </row>
    <row r="1439" spans="1:10" x14ac:dyDescent="0.25">
      <c r="A1439" s="158">
        <v>41692</v>
      </c>
      <c r="B1439" s="159">
        <v>161</v>
      </c>
      <c r="C1439" s="159" t="s">
        <v>942</v>
      </c>
      <c r="D1439" s="135" t="s">
        <v>6</v>
      </c>
      <c r="E1439" s="160">
        <v>7217.6</v>
      </c>
      <c r="F1439" s="137">
        <v>41694</v>
      </c>
      <c r="G1439" s="138">
        <v>7217.6</v>
      </c>
      <c r="H1439" s="167">
        <f t="shared" si="68"/>
        <v>0</v>
      </c>
      <c r="I1439" s="139" t="s">
        <v>23</v>
      </c>
    </row>
    <row r="1440" spans="1:10" ht="15" x14ac:dyDescent="0.25">
      <c r="A1440" s="158">
        <v>41694</v>
      </c>
      <c r="B1440" s="159">
        <v>296</v>
      </c>
      <c r="C1440" s="159" t="s">
        <v>942</v>
      </c>
      <c r="D1440" s="135" t="s">
        <v>6</v>
      </c>
      <c r="E1440" s="160">
        <v>4532</v>
      </c>
      <c r="F1440" s="137">
        <v>41695</v>
      </c>
      <c r="G1440" s="138">
        <v>4532</v>
      </c>
      <c r="H1440" s="167">
        <f t="shared" si="68"/>
        <v>0</v>
      </c>
      <c r="I1440" s="139" t="s">
        <v>57</v>
      </c>
      <c r="J1440" s="141"/>
    </row>
    <row r="1441" spans="1:10" ht="15" x14ac:dyDescent="0.25">
      <c r="A1441" s="158">
        <v>41695</v>
      </c>
      <c r="B1441" s="159">
        <v>357</v>
      </c>
      <c r="C1441" s="159" t="s">
        <v>942</v>
      </c>
      <c r="D1441" s="135" t="s">
        <v>6</v>
      </c>
      <c r="E1441" s="160">
        <v>4664.5</v>
      </c>
      <c r="F1441" s="137">
        <v>41697</v>
      </c>
      <c r="G1441" s="138">
        <v>4664.5</v>
      </c>
      <c r="H1441" s="167">
        <f t="shared" si="68"/>
        <v>0</v>
      </c>
      <c r="I1441" s="139" t="s">
        <v>30</v>
      </c>
      <c r="J1441" s="141"/>
    </row>
    <row r="1442" spans="1:10" ht="15" x14ac:dyDescent="0.25">
      <c r="A1442" s="158">
        <v>41696</v>
      </c>
      <c r="B1442" s="159">
        <v>427</v>
      </c>
      <c r="C1442" s="159" t="s">
        <v>942</v>
      </c>
      <c r="D1442" s="135" t="s">
        <v>6</v>
      </c>
      <c r="E1442" s="160">
        <v>6829</v>
      </c>
      <c r="F1442" s="137">
        <v>41697</v>
      </c>
      <c r="G1442" s="138">
        <v>6829</v>
      </c>
      <c r="H1442" s="167">
        <f t="shared" si="68"/>
        <v>0</v>
      </c>
      <c r="I1442" s="139" t="s">
        <v>4</v>
      </c>
      <c r="J1442" s="141"/>
    </row>
    <row r="1443" spans="1:10" ht="15" x14ac:dyDescent="0.25">
      <c r="A1443" s="158">
        <v>41698</v>
      </c>
      <c r="B1443" s="159">
        <v>508</v>
      </c>
      <c r="C1443" s="159" t="s">
        <v>942</v>
      </c>
      <c r="D1443" s="135" t="s">
        <v>6</v>
      </c>
      <c r="E1443" s="160">
        <v>6764.5</v>
      </c>
      <c r="F1443" s="137">
        <v>41698</v>
      </c>
      <c r="G1443" s="138">
        <v>6764.5</v>
      </c>
      <c r="H1443" s="167">
        <f t="shared" si="68"/>
        <v>0</v>
      </c>
      <c r="I1443" s="139" t="s">
        <v>14</v>
      </c>
      <c r="J1443" s="141"/>
    </row>
    <row r="1444" spans="1:10" x14ac:dyDescent="0.25">
      <c r="A1444" s="158">
        <v>41698</v>
      </c>
      <c r="B1444" s="159">
        <v>595</v>
      </c>
      <c r="C1444" s="159" t="s">
        <v>942</v>
      </c>
      <c r="D1444" s="135" t="s">
        <v>6</v>
      </c>
      <c r="E1444" s="160">
        <v>8996</v>
      </c>
      <c r="F1444" s="144">
        <v>41699</v>
      </c>
      <c r="G1444" s="145">
        <v>8996</v>
      </c>
      <c r="H1444" s="167">
        <f t="shared" si="68"/>
        <v>0</v>
      </c>
      <c r="I1444" s="139" t="s">
        <v>196</v>
      </c>
    </row>
    <row r="1445" spans="1:10" x14ac:dyDescent="0.25">
      <c r="A1445" s="158"/>
      <c r="B1445" s="159"/>
      <c r="C1445" s="159"/>
      <c r="D1445" s="135"/>
      <c r="E1445" s="160"/>
      <c r="F1445" s="379" t="s">
        <v>645</v>
      </c>
      <c r="G1445" s="381">
        <f>SUM(G1422:G1444)</f>
        <v>141143.6</v>
      </c>
      <c r="H1445" s="167"/>
      <c r="I1445" s="139"/>
    </row>
    <row r="1446" spans="1:10" x14ac:dyDescent="0.25">
      <c r="A1446" s="158"/>
      <c r="B1446" s="159"/>
      <c r="C1446" s="159"/>
      <c r="D1446" s="135"/>
      <c r="E1446" s="160"/>
      <c r="F1446" s="144"/>
      <c r="G1446" s="145"/>
      <c r="H1446" s="167"/>
      <c r="I1446" s="139"/>
    </row>
    <row r="1447" spans="1:10" x14ac:dyDescent="0.25">
      <c r="A1447" s="158">
        <v>41697</v>
      </c>
      <c r="B1447" s="159">
        <v>469</v>
      </c>
      <c r="C1447" s="159" t="s">
        <v>942</v>
      </c>
      <c r="D1447" s="135" t="s">
        <v>1017</v>
      </c>
      <c r="E1447" s="184">
        <v>7316</v>
      </c>
      <c r="F1447" s="154" t="s">
        <v>1018</v>
      </c>
      <c r="G1447" s="138">
        <v>7316</v>
      </c>
      <c r="H1447" s="167">
        <f>E1447-G1447</f>
        <v>0</v>
      </c>
      <c r="I1447" s="139" t="s">
        <v>196</v>
      </c>
      <c r="J1447" s="140" t="s">
        <v>1019</v>
      </c>
    </row>
    <row r="1448" spans="1:10" x14ac:dyDescent="0.25">
      <c r="A1448" s="158">
        <v>41692</v>
      </c>
      <c r="B1448" s="159">
        <v>138</v>
      </c>
      <c r="C1448" s="159" t="s">
        <v>942</v>
      </c>
      <c r="D1448" s="135" t="s">
        <v>965</v>
      </c>
      <c r="E1448" s="160">
        <v>21049</v>
      </c>
      <c r="F1448" s="137">
        <v>41692</v>
      </c>
      <c r="G1448" s="138">
        <v>21049</v>
      </c>
      <c r="H1448" s="167">
        <f>E1448-G1448</f>
        <v>0</v>
      </c>
      <c r="I1448" s="139"/>
    </row>
    <row r="1449" spans="1:10" x14ac:dyDescent="0.25">
      <c r="A1449" s="158">
        <v>41677</v>
      </c>
      <c r="B1449" s="159">
        <v>26</v>
      </c>
      <c r="C1449" s="159" t="s">
        <v>784</v>
      </c>
      <c r="D1449" s="135" t="s">
        <v>528</v>
      </c>
      <c r="E1449" s="136">
        <v>1380</v>
      </c>
      <c r="F1449" s="180">
        <v>41730</v>
      </c>
      <c r="G1449" s="181">
        <v>1380</v>
      </c>
      <c r="H1449" s="167">
        <f>E1449-G1449</f>
        <v>0</v>
      </c>
      <c r="I1449" s="139" t="s">
        <v>14</v>
      </c>
    </row>
    <row r="1450" spans="1:10" x14ac:dyDescent="0.25">
      <c r="A1450" s="158">
        <v>41698</v>
      </c>
      <c r="B1450" s="159">
        <v>513</v>
      </c>
      <c r="C1450" s="159" t="s">
        <v>942</v>
      </c>
      <c r="D1450" s="135" t="s">
        <v>171</v>
      </c>
      <c r="E1450" s="160">
        <v>3428.5</v>
      </c>
      <c r="F1450" s="137">
        <v>41698</v>
      </c>
      <c r="G1450" s="138">
        <v>3428.5</v>
      </c>
      <c r="H1450" s="167">
        <f>E1450-G1450</f>
        <v>0</v>
      </c>
      <c r="I1450" s="139" t="s">
        <v>38</v>
      </c>
    </row>
    <row r="1451" spans="1:10" x14ac:dyDescent="0.25">
      <c r="A1451" s="158">
        <v>41681</v>
      </c>
      <c r="B1451" s="159">
        <v>268</v>
      </c>
      <c r="C1451" s="159" t="s">
        <v>784</v>
      </c>
      <c r="D1451" s="135" t="s">
        <v>827</v>
      </c>
      <c r="E1451" s="136">
        <v>14601.5</v>
      </c>
      <c r="F1451" s="137">
        <v>41681</v>
      </c>
      <c r="G1451" s="138">
        <v>14601.5</v>
      </c>
      <c r="H1451" s="167">
        <f>E1451-G1451</f>
        <v>0</v>
      </c>
      <c r="I1451" s="139"/>
    </row>
    <row r="1452" spans="1:10" x14ac:dyDescent="0.25">
      <c r="A1452" s="158"/>
      <c r="B1452" s="159"/>
      <c r="C1452" s="159"/>
      <c r="D1452" s="135"/>
      <c r="E1452" s="136"/>
      <c r="F1452" s="137"/>
      <c r="G1452" s="138"/>
      <c r="H1452" s="167"/>
      <c r="I1452" s="139"/>
    </row>
    <row r="1453" spans="1:10" x14ac:dyDescent="0.25">
      <c r="A1453" s="133">
        <v>41671</v>
      </c>
      <c r="B1453" s="134">
        <v>553</v>
      </c>
      <c r="C1453" s="134" t="s">
        <v>563</v>
      </c>
      <c r="D1453" s="135" t="s">
        <v>3</v>
      </c>
      <c r="E1453" s="136">
        <v>47548</v>
      </c>
      <c r="F1453" s="137">
        <v>41680</v>
      </c>
      <c r="G1453" s="138">
        <v>47548</v>
      </c>
      <c r="H1453" s="132">
        <f t="shared" ref="H1453:H1467" si="69">E1453-G1453</f>
        <v>0</v>
      </c>
      <c r="I1453" s="139" t="s">
        <v>30</v>
      </c>
    </row>
    <row r="1454" spans="1:10" ht="15" x14ac:dyDescent="0.25">
      <c r="A1454" s="158">
        <v>41674</v>
      </c>
      <c r="B1454" s="159">
        <v>708</v>
      </c>
      <c r="C1454" s="159" t="s">
        <v>563</v>
      </c>
      <c r="D1454" s="135" t="s">
        <v>3</v>
      </c>
      <c r="E1454" s="136">
        <v>48230</v>
      </c>
      <c r="F1454" s="137">
        <v>41680</v>
      </c>
      <c r="G1454" s="138">
        <v>48230</v>
      </c>
      <c r="H1454" s="132">
        <f t="shared" si="69"/>
        <v>0</v>
      </c>
      <c r="I1454" s="139" t="s">
        <v>23</v>
      </c>
      <c r="J1454" s="141"/>
    </row>
    <row r="1455" spans="1:10" ht="15" x14ac:dyDescent="0.25">
      <c r="A1455" s="158">
        <v>41677</v>
      </c>
      <c r="B1455" s="159">
        <v>973</v>
      </c>
      <c r="C1455" s="159" t="s">
        <v>563</v>
      </c>
      <c r="D1455" s="135" t="s">
        <v>3</v>
      </c>
      <c r="E1455" s="136">
        <v>88461.5</v>
      </c>
      <c r="F1455" s="137">
        <v>41691</v>
      </c>
      <c r="G1455" s="138">
        <v>88461.5</v>
      </c>
      <c r="H1455" s="167">
        <f t="shared" si="69"/>
        <v>0</v>
      </c>
      <c r="I1455" s="139" t="s">
        <v>30</v>
      </c>
    </row>
    <row r="1456" spans="1:10" ht="15" x14ac:dyDescent="0.25">
      <c r="A1456" s="158">
        <v>41681</v>
      </c>
      <c r="B1456" s="159">
        <v>251</v>
      </c>
      <c r="C1456" s="159" t="s">
        <v>784</v>
      </c>
      <c r="D1456" s="135" t="s">
        <v>3</v>
      </c>
      <c r="E1456" s="136">
        <v>57178</v>
      </c>
      <c r="F1456" s="137">
        <v>41691</v>
      </c>
      <c r="G1456" s="138">
        <v>57178</v>
      </c>
      <c r="H1456" s="167">
        <f t="shared" si="69"/>
        <v>0</v>
      </c>
      <c r="I1456" s="139" t="s">
        <v>30</v>
      </c>
    </row>
    <row r="1457" spans="1:10" ht="15" x14ac:dyDescent="0.25">
      <c r="A1457" s="158">
        <v>41682</v>
      </c>
      <c r="B1457" s="159">
        <v>350</v>
      </c>
      <c r="C1457" s="159" t="s">
        <v>784</v>
      </c>
      <c r="D1457" s="135" t="s">
        <v>3</v>
      </c>
      <c r="E1457" s="136">
        <v>70212</v>
      </c>
      <c r="F1457" s="137">
        <v>41691</v>
      </c>
      <c r="G1457" s="138">
        <v>70212</v>
      </c>
      <c r="H1457" s="167">
        <f t="shared" si="69"/>
        <v>0</v>
      </c>
      <c r="I1457" s="139" t="s">
        <v>30</v>
      </c>
      <c r="J1457" s="141"/>
    </row>
    <row r="1458" spans="1:10" ht="15" x14ac:dyDescent="0.25">
      <c r="A1458" s="158">
        <v>41683</v>
      </c>
      <c r="B1458" s="159">
        <v>383</v>
      </c>
      <c r="C1458" s="159" t="s">
        <v>784</v>
      </c>
      <c r="D1458" s="135" t="s">
        <v>3</v>
      </c>
      <c r="E1458" s="136">
        <v>73656.5</v>
      </c>
      <c r="F1458" s="137">
        <v>41691</v>
      </c>
      <c r="G1458" s="138">
        <v>73656.5</v>
      </c>
      <c r="H1458" s="167">
        <f t="shared" si="69"/>
        <v>0</v>
      </c>
      <c r="I1458" s="139" t="s">
        <v>4</v>
      </c>
    </row>
    <row r="1459" spans="1:10" ht="15" x14ac:dyDescent="0.25">
      <c r="A1459" s="158">
        <v>41685</v>
      </c>
      <c r="B1459" s="159">
        <v>546</v>
      </c>
      <c r="C1459" s="159" t="s">
        <v>784</v>
      </c>
      <c r="D1459" s="135" t="s">
        <v>3</v>
      </c>
      <c r="E1459" s="160">
        <v>45580</v>
      </c>
      <c r="F1459" s="137">
        <v>41691</v>
      </c>
      <c r="G1459" s="138">
        <v>45580</v>
      </c>
      <c r="H1459" s="167">
        <f t="shared" si="69"/>
        <v>0</v>
      </c>
      <c r="I1459" s="139"/>
      <c r="J1459" s="141"/>
    </row>
    <row r="1460" spans="1:10" ht="15" x14ac:dyDescent="0.25">
      <c r="A1460" s="158">
        <v>41686</v>
      </c>
      <c r="B1460" s="159">
        <v>663</v>
      </c>
      <c r="C1460" s="159" t="s">
        <v>784</v>
      </c>
      <c r="D1460" s="135" t="s">
        <v>3</v>
      </c>
      <c r="E1460" s="160">
        <v>49102</v>
      </c>
      <c r="F1460" s="137">
        <v>41691</v>
      </c>
      <c r="G1460" s="138">
        <v>49102</v>
      </c>
      <c r="H1460" s="167">
        <f t="shared" si="69"/>
        <v>0</v>
      </c>
      <c r="I1460" s="139" t="s">
        <v>4</v>
      </c>
    </row>
    <row r="1461" spans="1:10" ht="15" x14ac:dyDescent="0.25">
      <c r="A1461" s="158">
        <v>41688</v>
      </c>
      <c r="B1461" s="159">
        <v>783</v>
      </c>
      <c r="C1461" s="159" t="s">
        <v>784</v>
      </c>
      <c r="D1461" s="135" t="s">
        <v>3</v>
      </c>
      <c r="E1461" s="184">
        <v>54837</v>
      </c>
      <c r="F1461" s="146" t="s">
        <v>904</v>
      </c>
      <c r="G1461" s="138">
        <f>25810+29027</f>
        <v>54837</v>
      </c>
      <c r="H1461" s="167">
        <f t="shared" si="69"/>
        <v>0</v>
      </c>
      <c r="I1461" s="139" t="s">
        <v>30</v>
      </c>
      <c r="J1461" s="141"/>
    </row>
    <row r="1462" spans="1:10" ht="15" x14ac:dyDescent="0.25">
      <c r="A1462" s="158">
        <v>41690</v>
      </c>
      <c r="B1462" s="159">
        <v>916</v>
      </c>
      <c r="C1462" s="159" t="s">
        <v>784</v>
      </c>
      <c r="D1462" s="135" t="s">
        <v>3</v>
      </c>
      <c r="E1462" s="160">
        <v>74737.5</v>
      </c>
      <c r="F1462" s="137">
        <v>41696</v>
      </c>
      <c r="G1462" s="138">
        <v>74737.5</v>
      </c>
      <c r="H1462" s="167">
        <f t="shared" si="69"/>
        <v>0</v>
      </c>
      <c r="I1462" s="139" t="s">
        <v>30</v>
      </c>
    </row>
    <row r="1463" spans="1:10" x14ac:dyDescent="0.25">
      <c r="A1463" s="158">
        <v>41693</v>
      </c>
      <c r="B1463" s="159">
        <v>186</v>
      </c>
      <c r="C1463" s="159" t="s">
        <v>942</v>
      </c>
      <c r="D1463" s="135" t="s">
        <v>3</v>
      </c>
      <c r="E1463" s="160">
        <v>23998.65</v>
      </c>
      <c r="F1463" s="137">
        <v>41696</v>
      </c>
      <c r="G1463" s="138">
        <v>23998.65</v>
      </c>
      <c r="H1463" s="167">
        <f t="shared" si="69"/>
        <v>0</v>
      </c>
      <c r="I1463" s="139" t="s">
        <v>57</v>
      </c>
    </row>
    <row r="1464" spans="1:10" ht="15" x14ac:dyDescent="0.25">
      <c r="A1464" s="158">
        <v>41694</v>
      </c>
      <c r="B1464" s="159">
        <v>271</v>
      </c>
      <c r="C1464" s="159" t="s">
        <v>942</v>
      </c>
      <c r="D1464" s="135" t="s">
        <v>3</v>
      </c>
      <c r="E1464" s="184">
        <v>57257</v>
      </c>
      <c r="F1464" s="176" t="s">
        <v>981</v>
      </c>
      <c r="G1464" s="138">
        <v>57257</v>
      </c>
      <c r="H1464" s="167">
        <f t="shared" si="69"/>
        <v>0</v>
      </c>
      <c r="I1464" s="139" t="s">
        <v>14</v>
      </c>
      <c r="J1464" s="141"/>
    </row>
    <row r="1465" spans="1:10" ht="15" x14ac:dyDescent="0.25">
      <c r="A1465" s="158">
        <v>41696</v>
      </c>
      <c r="B1465" s="159">
        <v>361</v>
      </c>
      <c r="C1465" s="159" t="s">
        <v>942</v>
      </c>
      <c r="D1465" s="135" t="s">
        <v>3</v>
      </c>
      <c r="E1465" s="160">
        <v>47983</v>
      </c>
      <c r="F1465" s="137">
        <v>41696</v>
      </c>
      <c r="G1465" s="138">
        <v>47983</v>
      </c>
      <c r="H1465" s="167">
        <f t="shared" si="69"/>
        <v>0</v>
      </c>
      <c r="I1465" s="160" t="s">
        <v>146</v>
      </c>
      <c r="J1465" s="141"/>
    </row>
    <row r="1466" spans="1:10" x14ac:dyDescent="0.25">
      <c r="A1466" s="158">
        <v>41697</v>
      </c>
      <c r="B1466" s="159">
        <v>470</v>
      </c>
      <c r="C1466" s="159" t="s">
        <v>942</v>
      </c>
      <c r="D1466" s="135" t="s">
        <v>3</v>
      </c>
      <c r="E1466" s="160">
        <v>100574</v>
      </c>
      <c r="F1466" s="144">
        <v>41725</v>
      </c>
      <c r="G1466" s="145">
        <v>100574</v>
      </c>
      <c r="H1466" s="167">
        <f t="shared" si="69"/>
        <v>0</v>
      </c>
      <c r="I1466" s="139" t="s">
        <v>20</v>
      </c>
    </row>
    <row r="1467" spans="1:10" ht="26.25" x14ac:dyDescent="0.25">
      <c r="A1467" s="158">
        <v>41698</v>
      </c>
      <c r="B1467" s="159">
        <v>541</v>
      </c>
      <c r="C1467" s="159" t="s">
        <v>942</v>
      </c>
      <c r="D1467" s="135" t="s">
        <v>3</v>
      </c>
      <c r="E1467" s="160">
        <v>50100.5</v>
      </c>
      <c r="F1467" s="201" t="s">
        <v>1035</v>
      </c>
      <c r="G1467" s="145">
        <v>50100.5</v>
      </c>
      <c r="H1467" s="167">
        <f t="shared" si="69"/>
        <v>0</v>
      </c>
      <c r="I1467" s="139" t="s">
        <v>30</v>
      </c>
    </row>
    <row r="1468" spans="1:10" s="192" customFormat="1" x14ac:dyDescent="0.25">
      <c r="A1468" s="158"/>
      <c r="B1468" s="159"/>
      <c r="C1468" s="159"/>
      <c r="D1468" s="135"/>
      <c r="E1468" s="184"/>
      <c r="F1468" s="384" t="s">
        <v>645</v>
      </c>
      <c r="G1468" s="381">
        <f>SUM(G1453:G1467)</f>
        <v>889455.65</v>
      </c>
      <c r="H1468" s="167"/>
      <c r="I1468" s="135"/>
      <c r="J1468" s="215"/>
    </row>
    <row r="1469" spans="1:10" s="192" customFormat="1" x14ac:dyDescent="0.25">
      <c r="A1469" s="158"/>
      <c r="B1469" s="159"/>
      <c r="C1469" s="159"/>
      <c r="D1469" s="135"/>
      <c r="E1469" s="184"/>
      <c r="F1469" s="385"/>
      <c r="G1469" s="145"/>
      <c r="H1469" s="167"/>
      <c r="I1469" s="135"/>
      <c r="J1469" s="215"/>
    </row>
    <row r="1470" spans="1:10" x14ac:dyDescent="0.25">
      <c r="A1470" s="133">
        <v>41671</v>
      </c>
      <c r="B1470" s="134">
        <v>547</v>
      </c>
      <c r="C1470" s="134" t="s">
        <v>563</v>
      </c>
      <c r="D1470" s="135" t="s">
        <v>121</v>
      </c>
      <c r="E1470" s="136">
        <v>27604.2</v>
      </c>
      <c r="F1470" s="137">
        <v>41671</v>
      </c>
      <c r="G1470" s="138">
        <v>27604.2</v>
      </c>
      <c r="H1470" s="132">
        <f t="shared" ref="H1470:H1479" si="70">E1470-G1470</f>
        <v>0</v>
      </c>
      <c r="I1470" s="139"/>
    </row>
    <row r="1471" spans="1:10" ht="15" x14ac:dyDescent="0.25">
      <c r="A1471" s="158">
        <v>41673</v>
      </c>
      <c r="B1471" s="159">
        <v>639</v>
      </c>
      <c r="C1471" s="159" t="s">
        <v>563</v>
      </c>
      <c r="D1471" s="135" t="s">
        <v>121</v>
      </c>
      <c r="E1471" s="136">
        <v>34184</v>
      </c>
      <c r="F1471" s="137">
        <v>41673</v>
      </c>
      <c r="G1471" s="138">
        <v>34184</v>
      </c>
      <c r="H1471" s="132">
        <f t="shared" si="70"/>
        <v>0</v>
      </c>
      <c r="I1471" s="139" t="s">
        <v>1</v>
      </c>
      <c r="J1471" s="141"/>
    </row>
    <row r="1472" spans="1:10" x14ac:dyDescent="0.25">
      <c r="A1472" s="158">
        <v>41678</v>
      </c>
      <c r="B1472" s="159">
        <v>69</v>
      </c>
      <c r="C1472" s="159" t="s">
        <v>784</v>
      </c>
      <c r="D1472" s="135" t="s">
        <v>121</v>
      </c>
      <c r="E1472" s="136">
        <v>20746</v>
      </c>
      <c r="F1472" s="137">
        <v>41678</v>
      </c>
      <c r="G1472" s="138">
        <v>20746</v>
      </c>
      <c r="H1472" s="167">
        <f t="shared" si="70"/>
        <v>0</v>
      </c>
      <c r="I1472" s="139" t="s">
        <v>1</v>
      </c>
    </row>
    <row r="1473" spans="1:10" x14ac:dyDescent="0.25">
      <c r="A1473" s="158">
        <v>41682</v>
      </c>
      <c r="B1473" s="159">
        <v>355</v>
      </c>
      <c r="C1473" s="159" t="s">
        <v>784</v>
      </c>
      <c r="D1473" s="135" t="s">
        <v>121</v>
      </c>
      <c r="E1473" s="136">
        <v>23120</v>
      </c>
      <c r="F1473" s="137">
        <v>41682</v>
      </c>
      <c r="G1473" s="138">
        <v>23120</v>
      </c>
      <c r="H1473" s="167">
        <f t="shared" si="70"/>
        <v>0</v>
      </c>
      <c r="I1473" s="139" t="s">
        <v>1</v>
      </c>
      <c r="J1473" s="141"/>
    </row>
    <row r="1474" spans="1:10" x14ac:dyDescent="0.25">
      <c r="A1474" s="158">
        <v>41689</v>
      </c>
      <c r="B1474" s="159">
        <v>887</v>
      </c>
      <c r="C1474" s="159" t="s">
        <v>784</v>
      </c>
      <c r="D1474" s="135" t="s">
        <v>121</v>
      </c>
      <c r="E1474" s="160">
        <v>30955</v>
      </c>
      <c r="F1474" s="137">
        <v>41689</v>
      </c>
      <c r="G1474" s="138">
        <v>30955</v>
      </c>
      <c r="H1474" s="167">
        <f t="shared" si="70"/>
        <v>0</v>
      </c>
      <c r="I1474" s="139" t="s">
        <v>1</v>
      </c>
    </row>
    <row r="1475" spans="1:10" x14ac:dyDescent="0.25">
      <c r="A1475" s="158">
        <v>41690</v>
      </c>
      <c r="B1475" s="159">
        <v>973</v>
      </c>
      <c r="C1475" s="159" t="s">
        <v>784</v>
      </c>
      <c r="D1475" s="135" t="s">
        <v>121</v>
      </c>
      <c r="E1475" s="160">
        <v>32993</v>
      </c>
      <c r="F1475" s="137">
        <v>41690</v>
      </c>
      <c r="G1475" s="138">
        <v>32993</v>
      </c>
      <c r="H1475" s="167">
        <f t="shared" si="70"/>
        <v>0</v>
      </c>
      <c r="I1475" s="139" t="s">
        <v>1</v>
      </c>
    </row>
    <row r="1476" spans="1:10" ht="15" x14ac:dyDescent="0.25">
      <c r="A1476" s="158">
        <v>41693</v>
      </c>
      <c r="B1476" s="159">
        <v>195</v>
      </c>
      <c r="C1476" s="159" t="s">
        <v>942</v>
      </c>
      <c r="D1476" s="135" t="s">
        <v>121</v>
      </c>
      <c r="E1476" s="160">
        <v>22049.8</v>
      </c>
      <c r="F1476" s="137">
        <v>41693</v>
      </c>
      <c r="G1476" s="138">
        <v>22049.8</v>
      </c>
      <c r="H1476" s="167">
        <f t="shared" si="70"/>
        <v>0</v>
      </c>
      <c r="I1476" s="139" t="s">
        <v>1</v>
      </c>
      <c r="J1476" s="141"/>
    </row>
    <row r="1477" spans="1:10" x14ac:dyDescent="0.25">
      <c r="A1477" s="158">
        <v>41694</v>
      </c>
      <c r="B1477" s="159">
        <v>239</v>
      </c>
      <c r="C1477" s="159" t="s">
        <v>942</v>
      </c>
      <c r="D1477" s="135" t="s">
        <v>121</v>
      </c>
      <c r="E1477" s="160">
        <v>33152.5</v>
      </c>
      <c r="F1477" s="137">
        <v>41694</v>
      </c>
      <c r="G1477" s="138">
        <v>33152.5</v>
      </c>
      <c r="H1477" s="167">
        <f t="shared" si="70"/>
        <v>0</v>
      </c>
      <c r="I1477" s="139" t="s">
        <v>1</v>
      </c>
    </row>
    <row r="1478" spans="1:10" x14ac:dyDescent="0.25">
      <c r="A1478" s="158">
        <v>41695</v>
      </c>
      <c r="B1478" s="159">
        <v>349</v>
      </c>
      <c r="C1478" s="159" t="s">
        <v>942</v>
      </c>
      <c r="D1478" s="135" t="s">
        <v>121</v>
      </c>
      <c r="E1478" s="160">
        <v>20727</v>
      </c>
      <c r="F1478" s="137">
        <v>41695</v>
      </c>
      <c r="G1478" s="138">
        <v>20727</v>
      </c>
      <c r="H1478" s="167">
        <f t="shared" si="70"/>
        <v>0</v>
      </c>
      <c r="I1478" s="139" t="s">
        <v>1</v>
      </c>
    </row>
    <row r="1479" spans="1:10" x14ac:dyDescent="0.25">
      <c r="A1479" s="158">
        <v>41696</v>
      </c>
      <c r="B1479" s="159">
        <v>406</v>
      </c>
      <c r="C1479" s="159" t="s">
        <v>942</v>
      </c>
      <c r="D1479" s="135" t="s">
        <v>121</v>
      </c>
      <c r="E1479" s="160">
        <v>25108.5</v>
      </c>
      <c r="F1479" s="137">
        <v>41696</v>
      </c>
      <c r="G1479" s="138">
        <v>25108.5</v>
      </c>
      <c r="H1479" s="167">
        <f t="shared" si="70"/>
        <v>0</v>
      </c>
      <c r="I1479" s="139" t="s">
        <v>1</v>
      </c>
    </row>
    <row r="1480" spans="1:10" x14ac:dyDescent="0.25">
      <c r="A1480" s="158"/>
      <c r="B1480" s="159"/>
      <c r="C1480" s="159"/>
      <c r="D1480" s="135"/>
      <c r="E1480" s="160"/>
      <c r="F1480" s="379" t="s">
        <v>645</v>
      </c>
      <c r="G1480" s="380">
        <f>SUM(G1470:G1479)</f>
        <v>270640</v>
      </c>
      <c r="H1480" s="167"/>
      <c r="I1480" s="139"/>
    </row>
    <row r="1481" spans="1:10" x14ac:dyDescent="0.25">
      <c r="A1481" s="158"/>
      <c r="B1481" s="159"/>
      <c r="C1481" s="159"/>
      <c r="D1481" s="135"/>
      <c r="E1481" s="160"/>
      <c r="F1481" s="137"/>
      <c r="G1481" s="138"/>
      <c r="H1481" s="167"/>
      <c r="I1481" s="139"/>
    </row>
    <row r="1482" spans="1:10" x14ac:dyDescent="0.25">
      <c r="A1482" s="133">
        <v>41671</v>
      </c>
      <c r="B1482" s="134">
        <v>540</v>
      </c>
      <c r="C1482" s="134" t="s">
        <v>563</v>
      </c>
      <c r="D1482" s="135" t="s">
        <v>175</v>
      </c>
      <c r="E1482" s="136">
        <v>1942.5</v>
      </c>
      <c r="F1482" s="137">
        <v>41673</v>
      </c>
      <c r="G1482" s="138">
        <v>1942.5</v>
      </c>
      <c r="H1482" s="132">
        <f>E1482-G1482</f>
        <v>0</v>
      </c>
      <c r="I1482" s="139" t="s">
        <v>7</v>
      </c>
    </row>
    <row r="1483" spans="1:10" x14ac:dyDescent="0.25">
      <c r="A1483" s="158">
        <v>41678</v>
      </c>
      <c r="B1483" s="159">
        <v>92</v>
      </c>
      <c r="C1483" s="159" t="s">
        <v>784</v>
      </c>
      <c r="D1483" s="135" t="s">
        <v>175</v>
      </c>
      <c r="E1483" s="136">
        <v>2072</v>
      </c>
      <c r="F1483" s="137">
        <v>41680</v>
      </c>
      <c r="G1483" s="138">
        <v>2072</v>
      </c>
      <c r="H1483" s="167">
        <f>E1483-G1483</f>
        <v>0</v>
      </c>
      <c r="I1483" s="139" t="s">
        <v>7</v>
      </c>
      <c r="J1483" s="141"/>
    </row>
    <row r="1484" spans="1:10" x14ac:dyDescent="0.25">
      <c r="A1484" s="158">
        <v>41687</v>
      </c>
      <c r="B1484" s="159">
        <v>730</v>
      </c>
      <c r="C1484" s="159" t="s">
        <v>784</v>
      </c>
      <c r="D1484" s="135" t="s">
        <v>175</v>
      </c>
      <c r="E1484" s="160">
        <v>2037</v>
      </c>
      <c r="F1484" s="137">
        <v>41687</v>
      </c>
      <c r="G1484" s="138">
        <v>2037</v>
      </c>
      <c r="H1484" s="167">
        <f>E1484-G1484</f>
        <v>0</v>
      </c>
      <c r="I1484" s="139"/>
    </row>
    <row r="1485" spans="1:10" ht="15" x14ac:dyDescent="0.25">
      <c r="A1485" s="158">
        <v>41697</v>
      </c>
      <c r="B1485" s="159">
        <v>484</v>
      </c>
      <c r="C1485" s="159" t="s">
        <v>942</v>
      </c>
      <c r="D1485" s="135" t="s">
        <v>175</v>
      </c>
      <c r="E1485" s="160">
        <v>3187</v>
      </c>
      <c r="F1485" s="137">
        <v>41697</v>
      </c>
      <c r="G1485" s="138">
        <v>3187</v>
      </c>
      <c r="H1485" s="167">
        <f>E1485-G1485</f>
        <v>0</v>
      </c>
      <c r="I1485" s="139" t="s">
        <v>23</v>
      </c>
      <c r="J1485" s="141"/>
    </row>
    <row r="1486" spans="1:10" x14ac:dyDescent="0.25">
      <c r="A1486" s="158"/>
      <c r="B1486" s="159"/>
      <c r="C1486" s="159"/>
      <c r="D1486" s="135"/>
      <c r="E1486" s="160"/>
      <c r="F1486" s="379" t="s">
        <v>645</v>
      </c>
      <c r="G1486" s="380">
        <f>SUM(G1482:G1485)</f>
        <v>9238.5</v>
      </c>
      <c r="H1486" s="167"/>
      <c r="I1486" s="139"/>
      <c r="J1486" s="141"/>
    </row>
    <row r="1487" spans="1:10" ht="15" x14ac:dyDescent="0.25">
      <c r="A1487" s="158"/>
      <c r="B1487" s="159"/>
      <c r="C1487" s="159"/>
      <c r="D1487" s="135"/>
      <c r="E1487" s="160"/>
      <c r="F1487" s="137"/>
      <c r="G1487" s="138"/>
      <c r="H1487" s="167"/>
      <c r="I1487" s="139"/>
      <c r="J1487" s="141"/>
    </row>
    <row r="1488" spans="1:10" x14ac:dyDescent="0.25">
      <c r="A1488" s="158">
        <v>41677</v>
      </c>
      <c r="B1488" s="159">
        <v>934</v>
      </c>
      <c r="C1488" s="159" t="s">
        <v>563</v>
      </c>
      <c r="D1488" s="135" t="s">
        <v>771</v>
      </c>
      <c r="E1488" s="136">
        <v>21638</v>
      </c>
      <c r="F1488" s="137">
        <v>41678</v>
      </c>
      <c r="G1488" s="138">
        <v>21638</v>
      </c>
      <c r="H1488" s="167">
        <f>E1488-G1488</f>
        <v>0</v>
      </c>
      <c r="I1488" s="139" t="s">
        <v>146</v>
      </c>
    </row>
    <row r="1489" spans="1:10" x14ac:dyDescent="0.25">
      <c r="A1489" s="158"/>
      <c r="B1489" s="159"/>
      <c r="C1489" s="159"/>
      <c r="D1489" s="135"/>
      <c r="E1489" s="136"/>
      <c r="F1489" s="137"/>
      <c r="G1489" s="138"/>
      <c r="H1489" s="167"/>
      <c r="I1489" s="139"/>
    </row>
    <row r="1490" spans="1:10" x14ac:dyDescent="0.25">
      <c r="A1490" s="158">
        <v>41677</v>
      </c>
      <c r="B1490" s="159">
        <v>968</v>
      </c>
      <c r="C1490" s="159" t="s">
        <v>563</v>
      </c>
      <c r="D1490" s="135" t="s">
        <v>432</v>
      </c>
      <c r="E1490" s="136">
        <v>1072</v>
      </c>
      <c r="F1490" s="137">
        <v>41677</v>
      </c>
      <c r="G1490" s="138">
        <v>1072</v>
      </c>
      <c r="H1490" s="167">
        <f>E1490-G1490</f>
        <v>0</v>
      </c>
      <c r="I1490" s="139"/>
    </row>
    <row r="1491" spans="1:10" x14ac:dyDescent="0.25">
      <c r="A1491" s="158">
        <v>41684</v>
      </c>
      <c r="B1491" s="159">
        <v>467</v>
      </c>
      <c r="C1491" s="159" t="s">
        <v>784</v>
      </c>
      <c r="D1491" s="135" t="s">
        <v>432</v>
      </c>
      <c r="E1491" s="160">
        <v>1141</v>
      </c>
      <c r="F1491" s="137">
        <v>41684</v>
      </c>
      <c r="G1491" s="138">
        <v>1141</v>
      </c>
      <c r="H1491" s="167">
        <f>E1491-G1491</f>
        <v>0</v>
      </c>
      <c r="I1491" s="139"/>
      <c r="J1491" s="141"/>
    </row>
    <row r="1492" spans="1:10" ht="15" x14ac:dyDescent="0.25">
      <c r="A1492" s="158">
        <v>41686</v>
      </c>
      <c r="B1492" s="159">
        <v>638</v>
      </c>
      <c r="C1492" s="159" t="s">
        <v>784</v>
      </c>
      <c r="D1492" s="135" t="s">
        <v>432</v>
      </c>
      <c r="E1492" s="160">
        <v>536</v>
      </c>
      <c r="F1492" s="137">
        <v>41686</v>
      </c>
      <c r="G1492" s="138">
        <v>536</v>
      </c>
      <c r="H1492" s="167">
        <f>E1492-G1492</f>
        <v>0</v>
      </c>
      <c r="I1492" s="139"/>
      <c r="J1492" s="141"/>
    </row>
    <row r="1493" spans="1:10" x14ac:dyDescent="0.25">
      <c r="A1493" s="158"/>
      <c r="B1493" s="159"/>
      <c r="C1493" s="159"/>
      <c r="D1493" s="135"/>
      <c r="E1493" s="160"/>
      <c r="F1493" s="379" t="s">
        <v>645</v>
      </c>
      <c r="G1493" s="380">
        <f>SUM(G1490:G1492)</f>
        <v>2749</v>
      </c>
      <c r="H1493" s="167"/>
      <c r="I1493" s="139"/>
      <c r="J1493" s="141"/>
    </row>
    <row r="1494" spans="1:10" ht="15" x14ac:dyDescent="0.25">
      <c r="A1494" s="158"/>
      <c r="B1494" s="159"/>
      <c r="C1494" s="159"/>
      <c r="D1494" s="135"/>
      <c r="E1494" s="160"/>
      <c r="F1494" s="137"/>
      <c r="G1494" s="138"/>
      <c r="H1494" s="167"/>
      <c r="I1494" s="139"/>
      <c r="J1494" s="141"/>
    </row>
    <row r="1495" spans="1:10" ht="15" x14ac:dyDescent="0.25">
      <c r="A1495" s="158">
        <v>41698</v>
      </c>
      <c r="B1495" s="159">
        <v>562</v>
      </c>
      <c r="C1495" s="159" t="s">
        <v>942</v>
      </c>
      <c r="D1495" s="135" t="s">
        <v>272</v>
      </c>
      <c r="E1495" s="160">
        <v>3766</v>
      </c>
      <c r="F1495" s="137">
        <v>41698</v>
      </c>
      <c r="G1495" s="138">
        <v>3766</v>
      </c>
      <c r="H1495" s="167">
        <f>E1495-G1495</f>
        <v>0</v>
      </c>
      <c r="I1495" s="139" t="s">
        <v>4</v>
      </c>
      <c r="J1495" s="141"/>
    </row>
    <row r="1496" spans="1:10" ht="15" x14ac:dyDescent="0.25">
      <c r="A1496" s="158">
        <v>41690</v>
      </c>
      <c r="B1496" s="159">
        <v>926</v>
      </c>
      <c r="C1496" s="159" t="s">
        <v>784</v>
      </c>
      <c r="D1496" s="135" t="s">
        <v>14</v>
      </c>
      <c r="E1496" s="160">
        <v>343</v>
      </c>
      <c r="F1496" s="137">
        <v>41690</v>
      </c>
      <c r="G1496" s="138">
        <v>343</v>
      </c>
      <c r="H1496" s="167">
        <f>E1496-G1496</f>
        <v>0</v>
      </c>
      <c r="I1496" s="139"/>
      <c r="J1496" s="141"/>
    </row>
    <row r="1497" spans="1:10" ht="15" x14ac:dyDescent="0.25">
      <c r="A1497" s="158"/>
      <c r="B1497" s="159"/>
      <c r="C1497" s="159"/>
      <c r="D1497" s="135"/>
      <c r="E1497" s="160"/>
      <c r="F1497" s="137"/>
      <c r="G1497" s="138"/>
      <c r="H1497" s="167"/>
      <c r="I1497" s="139"/>
      <c r="J1497" s="141"/>
    </row>
    <row r="1498" spans="1:10" ht="15" x14ac:dyDescent="0.25">
      <c r="A1498" s="158">
        <v>41688</v>
      </c>
      <c r="B1498" s="159">
        <v>816</v>
      </c>
      <c r="C1498" s="159" t="s">
        <v>784</v>
      </c>
      <c r="D1498" s="135" t="s">
        <v>909</v>
      </c>
      <c r="E1498" s="160">
        <v>2325</v>
      </c>
      <c r="F1498" s="137">
        <v>41688</v>
      </c>
      <c r="G1498" s="138">
        <v>2325</v>
      </c>
      <c r="H1498" s="167">
        <f>E1498-G1498</f>
        <v>0</v>
      </c>
      <c r="I1498" s="139" t="s">
        <v>1</v>
      </c>
      <c r="J1498" s="141"/>
    </row>
    <row r="1499" spans="1:10" x14ac:dyDescent="0.25">
      <c r="A1499" s="158">
        <v>41691</v>
      </c>
      <c r="B1499" s="159">
        <v>52</v>
      </c>
      <c r="C1499" s="159" t="s">
        <v>942</v>
      </c>
      <c r="D1499" s="135" t="s">
        <v>909</v>
      </c>
      <c r="E1499" s="160">
        <v>2769</v>
      </c>
      <c r="F1499" s="137">
        <v>41691</v>
      </c>
      <c r="G1499" s="138">
        <v>2769</v>
      </c>
      <c r="H1499" s="167">
        <f>E1499-G1499</f>
        <v>0</v>
      </c>
      <c r="I1499" s="139" t="s">
        <v>1</v>
      </c>
    </row>
    <row r="1500" spans="1:10" x14ac:dyDescent="0.25">
      <c r="A1500" s="158">
        <v>41692</v>
      </c>
      <c r="B1500" s="159">
        <v>152</v>
      </c>
      <c r="C1500" s="159" t="s">
        <v>942</v>
      </c>
      <c r="D1500" s="135" t="s">
        <v>909</v>
      </c>
      <c r="E1500" s="160">
        <v>4073.5</v>
      </c>
      <c r="F1500" s="137">
        <v>41692</v>
      </c>
      <c r="G1500" s="138">
        <v>4073.5</v>
      </c>
      <c r="H1500" s="167">
        <f>E1500-G1500</f>
        <v>0</v>
      </c>
      <c r="I1500" s="139" t="s">
        <v>1</v>
      </c>
    </row>
    <row r="1501" spans="1:10" x14ac:dyDescent="0.25">
      <c r="A1501" s="158">
        <v>41696</v>
      </c>
      <c r="B1501" s="159">
        <v>381</v>
      </c>
      <c r="C1501" s="159" t="s">
        <v>942</v>
      </c>
      <c r="D1501" s="135" t="s">
        <v>909</v>
      </c>
      <c r="E1501" s="160">
        <v>2002</v>
      </c>
      <c r="F1501" s="137">
        <v>41696</v>
      </c>
      <c r="G1501" s="138">
        <v>2002</v>
      </c>
      <c r="H1501" s="167">
        <f>E1501-G1501</f>
        <v>0</v>
      </c>
      <c r="I1501" s="139" t="s">
        <v>1</v>
      </c>
    </row>
    <row r="1502" spans="1:10" x14ac:dyDescent="0.25">
      <c r="A1502" s="158"/>
      <c r="B1502" s="159"/>
      <c r="C1502" s="159"/>
      <c r="D1502" s="135"/>
      <c r="E1502" s="160"/>
      <c r="F1502" s="379" t="s">
        <v>645</v>
      </c>
      <c r="G1502" s="380">
        <f>SUM(G1498:G1501)</f>
        <v>11169.5</v>
      </c>
      <c r="H1502" s="167"/>
      <c r="I1502" s="139"/>
    </row>
    <row r="1503" spans="1:10" x14ac:dyDescent="0.25">
      <c r="A1503" s="158"/>
      <c r="B1503" s="159"/>
      <c r="C1503" s="159"/>
      <c r="D1503" s="135"/>
      <c r="E1503" s="160"/>
      <c r="F1503" s="137"/>
      <c r="G1503" s="138"/>
      <c r="H1503" s="167"/>
      <c r="I1503" s="139"/>
    </row>
    <row r="1504" spans="1:10" ht="15" x14ac:dyDescent="0.25">
      <c r="A1504" s="158">
        <v>41687</v>
      </c>
      <c r="B1504" s="159">
        <v>754</v>
      </c>
      <c r="C1504" s="159" t="s">
        <v>784</v>
      </c>
      <c r="D1504" s="135" t="s">
        <v>382</v>
      </c>
      <c r="E1504" s="160">
        <v>9862</v>
      </c>
      <c r="F1504" s="137">
        <v>41688</v>
      </c>
      <c r="G1504" s="138">
        <v>9862</v>
      </c>
      <c r="H1504" s="167">
        <f>E1504-G1504</f>
        <v>0</v>
      </c>
      <c r="I1504" s="139" t="s">
        <v>20</v>
      </c>
      <c r="J1504" s="141"/>
    </row>
    <row r="1505" spans="1:10" ht="15" x14ac:dyDescent="0.25">
      <c r="A1505" s="158"/>
      <c r="B1505" s="159"/>
      <c r="C1505" s="159"/>
      <c r="D1505" s="135"/>
      <c r="E1505" s="160"/>
      <c r="F1505" s="137"/>
      <c r="G1505" s="138"/>
      <c r="H1505" s="167"/>
      <c r="I1505" s="139"/>
      <c r="J1505" s="141"/>
    </row>
    <row r="1506" spans="1:10" x14ac:dyDescent="0.25">
      <c r="A1506" s="158">
        <v>41672</v>
      </c>
      <c r="B1506" s="159">
        <v>581</v>
      </c>
      <c r="C1506" s="159" t="s">
        <v>563</v>
      </c>
      <c r="D1506" s="135" t="s">
        <v>118</v>
      </c>
      <c r="E1506" s="136">
        <v>737.1</v>
      </c>
      <c r="F1506" s="137">
        <v>41672</v>
      </c>
      <c r="G1506" s="138">
        <v>737.1</v>
      </c>
      <c r="H1506" s="132">
        <f>E1506-G1506</f>
        <v>0</v>
      </c>
      <c r="I1506" s="139"/>
    </row>
    <row r="1507" spans="1:10" ht="15" x14ac:dyDescent="0.25">
      <c r="A1507" s="158">
        <v>41680</v>
      </c>
      <c r="B1507" s="159">
        <v>172</v>
      </c>
      <c r="C1507" s="159" t="s">
        <v>784</v>
      </c>
      <c r="D1507" s="135" t="s">
        <v>118</v>
      </c>
      <c r="E1507" s="136">
        <v>835</v>
      </c>
      <c r="F1507" s="137">
        <v>41680</v>
      </c>
      <c r="G1507" s="138">
        <v>835</v>
      </c>
      <c r="H1507" s="167">
        <f>E1507-G1507</f>
        <v>0</v>
      </c>
      <c r="I1507" s="139"/>
    </row>
    <row r="1508" spans="1:10" ht="15" x14ac:dyDescent="0.25">
      <c r="A1508" s="158">
        <v>41684</v>
      </c>
      <c r="B1508" s="159">
        <v>484</v>
      </c>
      <c r="C1508" s="159" t="s">
        <v>784</v>
      </c>
      <c r="D1508" s="135" t="s">
        <v>118</v>
      </c>
      <c r="E1508" s="160">
        <v>1015</v>
      </c>
      <c r="F1508" s="137">
        <v>41684</v>
      </c>
      <c r="G1508" s="138">
        <v>1015</v>
      </c>
      <c r="H1508" s="167">
        <f>E1508-G1508</f>
        <v>0</v>
      </c>
      <c r="I1508" s="139"/>
    </row>
    <row r="1509" spans="1:10" ht="15" x14ac:dyDescent="0.25">
      <c r="A1509" s="158">
        <v>41694</v>
      </c>
      <c r="B1509" s="159">
        <v>214</v>
      </c>
      <c r="C1509" s="159" t="s">
        <v>942</v>
      </c>
      <c r="D1509" s="135" t="s">
        <v>118</v>
      </c>
      <c r="E1509" s="160">
        <v>1120</v>
      </c>
      <c r="F1509" s="137">
        <v>41694</v>
      </c>
      <c r="G1509" s="138">
        <v>1120</v>
      </c>
      <c r="H1509" s="167">
        <f>E1509-G1509</f>
        <v>0</v>
      </c>
      <c r="I1509" s="139"/>
      <c r="J1509" s="141"/>
    </row>
    <row r="1510" spans="1:10" x14ac:dyDescent="0.25">
      <c r="A1510" s="158"/>
      <c r="B1510" s="159"/>
      <c r="C1510" s="159"/>
      <c r="D1510" s="135"/>
      <c r="E1510" s="160"/>
      <c r="F1510" s="379" t="s">
        <v>645</v>
      </c>
      <c r="G1510" s="380">
        <f>SUM(G1506:G1509)</f>
        <v>3707.1</v>
      </c>
      <c r="H1510" s="167"/>
      <c r="I1510" s="139"/>
      <c r="J1510" s="141"/>
    </row>
    <row r="1511" spans="1:10" ht="15" x14ac:dyDescent="0.25">
      <c r="A1511" s="158"/>
      <c r="B1511" s="159"/>
      <c r="C1511" s="159"/>
      <c r="D1511" s="135"/>
      <c r="E1511" s="160"/>
      <c r="F1511" s="137"/>
      <c r="G1511" s="138"/>
      <c r="H1511" s="167"/>
      <c r="I1511" s="139"/>
      <c r="J1511" s="141"/>
    </row>
    <row r="1512" spans="1:10" x14ac:dyDescent="0.25">
      <c r="A1512" s="133">
        <v>41671</v>
      </c>
      <c r="B1512" s="134">
        <v>558</v>
      </c>
      <c r="C1512" s="134" t="s">
        <v>563</v>
      </c>
      <c r="D1512" s="135" t="s">
        <v>60</v>
      </c>
      <c r="E1512" s="138">
        <v>3781.5</v>
      </c>
      <c r="F1512" s="157">
        <v>41673</v>
      </c>
      <c r="G1512" s="138">
        <v>3781.5</v>
      </c>
      <c r="H1512" s="132">
        <f t="shared" ref="H1512:H1539" si="71">E1512-G1512</f>
        <v>0</v>
      </c>
      <c r="I1512" s="139" t="s">
        <v>30</v>
      </c>
      <c r="J1512" s="140" t="s">
        <v>692</v>
      </c>
    </row>
    <row r="1513" spans="1:10" ht="15" x14ac:dyDescent="0.25">
      <c r="A1513" s="158">
        <v>41672</v>
      </c>
      <c r="B1513" s="159">
        <v>611</v>
      </c>
      <c r="C1513" s="159" t="s">
        <v>563</v>
      </c>
      <c r="D1513" s="135" t="s">
        <v>60</v>
      </c>
      <c r="E1513" s="136">
        <v>4560</v>
      </c>
      <c r="F1513" s="137">
        <v>41642</v>
      </c>
      <c r="G1513" s="138">
        <v>4560</v>
      </c>
      <c r="H1513" s="132">
        <f t="shared" si="71"/>
        <v>0</v>
      </c>
      <c r="I1513" s="139" t="s">
        <v>30</v>
      </c>
    </row>
    <row r="1514" spans="1:10" ht="15" x14ac:dyDescent="0.25">
      <c r="A1514" s="158">
        <v>41673</v>
      </c>
      <c r="B1514" s="159">
        <v>684</v>
      </c>
      <c r="C1514" s="159" t="s">
        <v>563</v>
      </c>
      <c r="D1514" s="135" t="s">
        <v>60</v>
      </c>
      <c r="E1514" s="136">
        <v>4438.5</v>
      </c>
      <c r="F1514" s="137">
        <v>41674</v>
      </c>
      <c r="G1514" s="138">
        <v>4438.5</v>
      </c>
      <c r="H1514" s="132">
        <f t="shared" si="71"/>
        <v>0</v>
      </c>
      <c r="I1514" s="139" t="s">
        <v>38</v>
      </c>
    </row>
    <row r="1515" spans="1:10" ht="15" x14ac:dyDescent="0.25">
      <c r="A1515" s="158">
        <v>41674</v>
      </c>
      <c r="B1515" s="159">
        <v>777</v>
      </c>
      <c r="C1515" s="159" t="s">
        <v>563</v>
      </c>
      <c r="D1515" s="135" t="s">
        <v>60</v>
      </c>
      <c r="E1515" s="136">
        <v>4043.5</v>
      </c>
      <c r="F1515" s="137">
        <v>41674</v>
      </c>
      <c r="G1515" s="138">
        <v>4043.5</v>
      </c>
      <c r="H1515" s="132">
        <f t="shared" si="71"/>
        <v>0</v>
      </c>
      <c r="I1515" s="139" t="s">
        <v>4</v>
      </c>
    </row>
    <row r="1516" spans="1:10" ht="15" x14ac:dyDescent="0.25">
      <c r="A1516" s="158">
        <v>41675</v>
      </c>
      <c r="B1516" s="159">
        <v>802</v>
      </c>
      <c r="C1516" s="159" t="s">
        <v>563</v>
      </c>
      <c r="D1516" s="164" t="s">
        <v>60</v>
      </c>
      <c r="E1516" s="165">
        <v>4092.5</v>
      </c>
      <c r="F1516" s="170">
        <v>41675</v>
      </c>
      <c r="G1516" s="165">
        <v>4092.5</v>
      </c>
      <c r="H1516" s="167">
        <f t="shared" si="71"/>
        <v>0</v>
      </c>
      <c r="I1516" s="168" t="s">
        <v>7</v>
      </c>
      <c r="J1516" s="169"/>
    </row>
    <row r="1517" spans="1:10" x14ac:dyDescent="0.25">
      <c r="A1517" s="158">
        <v>41676</v>
      </c>
      <c r="B1517" s="159">
        <v>906</v>
      </c>
      <c r="C1517" s="159" t="s">
        <v>563</v>
      </c>
      <c r="D1517" s="135" t="s">
        <v>60</v>
      </c>
      <c r="E1517" s="136">
        <v>5720.5</v>
      </c>
      <c r="F1517" s="137">
        <v>41677</v>
      </c>
      <c r="G1517" s="138">
        <v>5720.5</v>
      </c>
      <c r="H1517" s="167">
        <f t="shared" si="71"/>
        <v>0</v>
      </c>
      <c r="I1517" s="139" t="s">
        <v>30</v>
      </c>
    </row>
    <row r="1518" spans="1:10" x14ac:dyDescent="0.25">
      <c r="A1518" s="158">
        <v>41677</v>
      </c>
      <c r="B1518" s="159">
        <v>981</v>
      </c>
      <c r="C1518" s="159" t="s">
        <v>563</v>
      </c>
      <c r="D1518" s="135" t="s">
        <v>60</v>
      </c>
      <c r="E1518" s="136">
        <v>4240</v>
      </c>
      <c r="F1518" s="137">
        <v>41677</v>
      </c>
      <c r="G1518" s="138">
        <v>4240</v>
      </c>
      <c r="H1518" s="167">
        <f t="shared" si="71"/>
        <v>0</v>
      </c>
      <c r="I1518" s="139" t="s">
        <v>7</v>
      </c>
    </row>
    <row r="1519" spans="1:10" x14ac:dyDescent="0.25">
      <c r="A1519" s="158">
        <v>41678</v>
      </c>
      <c r="B1519" s="159">
        <v>67</v>
      </c>
      <c r="C1519" s="159" t="s">
        <v>784</v>
      </c>
      <c r="D1519" s="135" t="s">
        <v>60</v>
      </c>
      <c r="E1519" s="136">
        <v>4048</v>
      </c>
      <c r="F1519" s="137">
        <v>41679</v>
      </c>
      <c r="G1519" s="138">
        <v>4048</v>
      </c>
      <c r="H1519" s="167">
        <f t="shared" si="71"/>
        <v>0</v>
      </c>
      <c r="I1519" s="139" t="s">
        <v>4</v>
      </c>
    </row>
    <row r="1520" spans="1:10" x14ac:dyDescent="0.25">
      <c r="A1520" s="158">
        <v>41679</v>
      </c>
      <c r="B1520" s="159">
        <v>161</v>
      </c>
      <c r="C1520" s="159" t="s">
        <v>784</v>
      </c>
      <c r="D1520" s="135" t="s">
        <v>60</v>
      </c>
      <c r="E1520" s="136">
        <v>4376</v>
      </c>
      <c r="F1520" s="137">
        <v>41681</v>
      </c>
      <c r="G1520" s="138">
        <v>4376</v>
      </c>
      <c r="H1520" s="167">
        <f t="shared" si="71"/>
        <v>0</v>
      </c>
      <c r="I1520" s="139" t="s">
        <v>436</v>
      </c>
      <c r="J1520" s="141"/>
    </row>
    <row r="1521" spans="1:10" x14ac:dyDescent="0.25">
      <c r="A1521" s="158">
        <v>41680</v>
      </c>
      <c r="B1521" s="159">
        <v>185</v>
      </c>
      <c r="C1521" s="159" t="s">
        <v>784</v>
      </c>
      <c r="D1521" s="135" t="s">
        <v>60</v>
      </c>
      <c r="E1521" s="136">
        <v>6264</v>
      </c>
      <c r="F1521" s="137">
        <v>41680</v>
      </c>
      <c r="G1521" s="138">
        <v>6264</v>
      </c>
      <c r="H1521" s="167">
        <f t="shared" si="71"/>
        <v>0</v>
      </c>
      <c r="I1521" s="139" t="s">
        <v>30</v>
      </c>
    </row>
    <row r="1522" spans="1:10" x14ac:dyDescent="0.25">
      <c r="A1522" s="158">
        <v>41682</v>
      </c>
      <c r="B1522" s="159">
        <v>349</v>
      </c>
      <c r="C1522" s="159" t="s">
        <v>784</v>
      </c>
      <c r="D1522" s="135" t="s">
        <v>60</v>
      </c>
      <c r="E1522" s="136">
        <v>2998</v>
      </c>
      <c r="F1522" s="137">
        <v>41682</v>
      </c>
      <c r="G1522" s="138">
        <v>2998</v>
      </c>
      <c r="H1522" s="167">
        <f t="shared" si="71"/>
        <v>0</v>
      </c>
      <c r="I1522" s="139" t="s">
        <v>30</v>
      </c>
      <c r="J1522" s="141"/>
    </row>
    <row r="1523" spans="1:10" x14ac:dyDescent="0.25">
      <c r="A1523" s="158">
        <v>41683</v>
      </c>
      <c r="B1523" s="159">
        <v>417</v>
      </c>
      <c r="C1523" s="159" t="s">
        <v>784</v>
      </c>
      <c r="D1523" s="135" t="s">
        <v>60</v>
      </c>
      <c r="E1523" s="136">
        <v>2032</v>
      </c>
      <c r="F1523" s="137">
        <v>41683</v>
      </c>
      <c r="G1523" s="138">
        <v>2032</v>
      </c>
      <c r="H1523" s="167">
        <f t="shared" si="71"/>
        <v>0</v>
      </c>
      <c r="I1523" s="139" t="s">
        <v>4</v>
      </c>
    </row>
    <row r="1524" spans="1:10" x14ac:dyDescent="0.25">
      <c r="A1524" s="158">
        <v>41684</v>
      </c>
      <c r="B1524" s="159">
        <v>477</v>
      </c>
      <c r="C1524" s="159" t="s">
        <v>784</v>
      </c>
      <c r="D1524" s="135" t="s">
        <v>60</v>
      </c>
      <c r="E1524" s="160">
        <v>9976</v>
      </c>
      <c r="F1524" s="137">
        <v>41684</v>
      </c>
      <c r="G1524" s="138">
        <v>9976</v>
      </c>
      <c r="H1524" s="167">
        <f t="shared" si="71"/>
        <v>0</v>
      </c>
      <c r="I1524" s="139" t="s">
        <v>4</v>
      </c>
    </row>
    <row r="1525" spans="1:10" x14ac:dyDescent="0.25">
      <c r="A1525" s="158">
        <v>41684</v>
      </c>
      <c r="B1525" s="159">
        <v>481</v>
      </c>
      <c r="C1525" s="159" t="s">
        <v>784</v>
      </c>
      <c r="D1525" s="135" t="s">
        <v>60</v>
      </c>
      <c r="E1525" s="160">
        <v>1213.5</v>
      </c>
      <c r="F1525" s="137">
        <v>41684</v>
      </c>
      <c r="G1525" s="138">
        <v>1213.5</v>
      </c>
      <c r="H1525" s="167">
        <f t="shared" si="71"/>
        <v>0</v>
      </c>
      <c r="I1525" s="139" t="s">
        <v>4</v>
      </c>
    </row>
    <row r="1526" spans="1:10" x14ac:dyDescent="0.25">
      <c r="A1526" s="158">
        <v>41685</v>
      </c>
      <c r="B1526" s="159">
        <v>599</v>
      </c>
      <c r="C1526" s="159" t="s">
        <v>784</v>
      </c>
      <c r="D1526" s="135" t="s">
        <v>60</v>
      </c>
      <c r="E1526" s="160">
        <v>6112</v>
      </c>
      <c r="F1526" s="137">
        <v>41687</v>
      </c>
      <c r="G1526" s="138">
        <v>6112</v>
      </c>
      <c r="H1526" s="167">
        <f t="shared" si="71"/>
        <v>0</v>
      </c>
      <c r="I1526" s="139" t="s">
        <v>4</v>
      </c>
    </row>
    <row r="1527" spans="1:10" x14ac:dyDescent="0.25">
      <c r="A1527" s="158">
        <v>41686</v>
      </c>
      <c r="B1527" s="159">
        <v>664</v>
      </c>
      <c r="C1527" s="159" t="s">
        <v>784</v>
      </c>
      <c r="D1527" s="135" t="s">
        <v>60</v>
      </c>
      <c r="E1527" s="160">
        <v>3880</v>
      </c>
      <c r="F1527" s="137">
        <v>41687</v>
      </c>
      <c r="G1527" s="138">
        <v>3880</v>
      </c>
      <c r="H1527" s="167">
        <f t="shared" si="71"/>
        <v>0</v>
      </c>
      <c r="I1527" s="139" t="s">
        <v>4</v>
      </c>
    </row>
    <row r="1528" spans="1:10" x14ac:dyDescent="0.25">
      <c r="A1528" s="158">
        <v>41688</v>
      </c>
      <c r="B1528" s="159">
        <v>829</v>
      </c>
      <c r="C1528" s="159" t="s">
        <v>784</v>
      </c>
      <c r="D1528" s="135" t="s">
        <v>60</v>
      </c>
      <c r="E1528" s="160">
        <v>4120</v>
      </c>
      <c r="F1528" s="137">
        <v>41688</v>
      </c>
      <c r="G1528" s="138">
        <v>4120</v>
      </c>
      <c r="H1528" s="167">
        <f t="shared" si="71"/>
        <v>0</v>
      </c>
      <c r="I1528" s="139" t="s">
        <v>196</v>
      </c>
    </row>
    <row r="1529" spans="1:10" x14ac:dyDescent="0.25">
      <c r="A1529" s="158">
        <v>41689</v>
      </c>
      <c r="B1529" s="159">
        <v>867</v>
      </c>
      <c r="C1529" s="159" t="s">
        <v>784</v>
      </c>
      <c r="D1529" s="135" t="s">
        <v>60</v>
      </c>
      <c r="E1529" s="160">
        <v>4290</v>
      </c>
      <c r="F1529" s="137">
        <v>41689</v>
      </c>
      <c r="G1529" s="138">
        <v>4290</v>
      </c>
      <c r="H1529" s="167">
        <f t="shared" si="71"/>
        <v>0</v>
      </c>
      <c r="I1529" s="139" t="s">
        <v>196</v>
      </c>
    </row>
    <row r="1530" spans="1:10" x14ac:dyDescent="0.25">
      <c r="A1530" s="158">
        <v>41690</v>
      </c>
      <c r="B1530" s="159">
        <v>979</v>
      </c>
      <c r="C1530" s="159" t="s">
        <v>784</v>
      </c>
      <c r="D1530" s="135" t="s">
        <v>60</v>
      </c>
      <c r="E1530" s="160">
        <v>1020</v>
      </c>
      <c r="F1530" s="137">
        <v>41690</v>
      </c>
      <c r="G1530" s="138">
        <v>1020</v>
      </c>
      <c r="H1530" s="167">
        <f t="shared" si="71"/>
        <v>0</v>
      </c>
      <c r="I1530" s="139"/>
    </row>
    <row r="1531" spans="1:10" x14ac:dyDescent="0.25">
      <c r="A1531" s="158">
        <v>41691</v>
      </c>
      <c r="B1531" s="159">
        <v>46</v>
      </c>
      <c r="C1531" s="159" t="s">
        <v>942</v>
      </c>
      <c r="D1531" s="135" t="s">
        <v>60</v>
      </c>
      <c r="E1531" s="160">
        <v>4592</v>
      </c>
      <c r="F1531" s="137">
        <v>41691</v>
      </c>
      <c r="G1531" s="138">
        <v>4592</v>
      </c>
      <c r="H1531" s="167">
        <f t="shared" si="71"/>
        <v>0</v>
      </c>
      <c r="I1531" s="139" t="s">
        <v>38</v>
      </c>
    </row>
    <row r="1532" spans="1:10" ht="15" x14ac:dyDescent="0.25">
      <c r="A1532" s="158">
        <v>41691</v>
      </c>
      <c r="B1532" s="159">
        <v>95</v>
      </c>
      <c r="C1532" s="159" t="s">
        <v>942</v>
      </c>
      <c r="D1532" s="135" t="s">
        <v>60</v>
      </c>
      <c r="E1532" s="160">
        <v>1880</v>
      </c>
      <c r="F1532" s="137">
        <v>41691</v>
      </c>
      <c r="G1532" s="138">
        <v>1880</v>
      </c>
      <c r="H1532" s="167">
        <f t="shared" si="71"/>
        <v>0</v>
      </c>
      <c r="I1532" s="139" t="s">
        <v>196</v>
      </c>
      <c r="J1532" s="141"/>
    </row>
    <row r="1533" spans="1:10" x14ac:dyDescent="0.25">
      <c r="A1533" s="158">
        <v>41692</v>
      </c>
      <c r="B1533" s="159">
        <v>133</v>
      </c>
      <c r="C1533" s="159" t="s">
        <v>942</v>
      </c>
      <c r="D1533" s="135" t="s">
        <v>60</v>
      </c>
      <c r="E1533" s="160">
        <v>3888</v>
      </c>
      <c r="F1533" s="137">
        <v>41692</v>
      </c>
      <c r="G1533" s="138">
        <v>3888</v>
      </c>
      <c r="H1533" s="167">
        <f t="shared" si="71"/>
        <v>0</v>
      </c>
      <c r="I1533" s="139" t="s">
        <v>146</v>
      </c>
    </row>
    <row r="1534" spans="1:10" x14ac:dyDescent="0.25">
      <c r="A1534" s="158">
        <v>41693</v>
      </c>
      <c r="B1534" s="159">
        <v>189</v>
      </c>
      <c r="C1534" s="159" t="s">
        <v>942</v>
      </c>
      <c r="D1534" s="135" t="s">
        <v>60</v>
      </c>
      <c r="E1534" s="160">
        <v>4160</v>
      </c>
      <c r="F1534" s="137">
        <v>41693</v>
      </c>
      <c r="G1534" s="138">
        <v>4160</v>
      </c>
      <c r="H1534" s="167">
        <f t="shared" si="71"/>
        <v>0</v>
      </c>
      <c r="I1534" s="139" t="s">
        <v>57</v>
      </c>
    </row>
    <row r="1535" spans="1:10" ht="15" x14ac:dyDescent="0.25">
      <c r="A1535" s="158">
        <v>41694</v>
      </c>
      <c r="B1535" s="159">
        <v>219</v>
      </c>
      <c r="C1535" s="159" t="s">
        <v>942</v>
      </c>
      <c r="D1535" s="135" t="s">
        <v>60</v>
      </c>
      <c r="E1535" s="160">
        <v>5393</v>
      </c>
      <c r="F1535" s="137">
        <v>41694</v>
      </c>
      <c r="G1535" s="138">
        <v>5393</v>
      </c>
      <c r="H1535" s="167">
        <f t="shared" si="71"/>
        <v>0</v>
      </c>
      <c r="I1535" s="139" t="s">
        <v>196</v>
      </c>
      <c r="J1535" s="141"/>
    </row>
    <row r="1536" spans="1:10" ht="15" x14ac:dyDescent="0.25">
      <c r="A1536" s="158">
        <v>41695</v>
      </c>
      <c r="B1536" s="159">
        <v>352</v>
      </c>
      <c r="C1536" s="159" t="s">
        <v>942</v>
      </c>
      <c r="D1536" s="135" t="s">
        <v>60</v>
      </c>
      <c r="E1536" s="160">
        <v>4968</v>
      </c>
      <c r="F1536" s="137">
        <v>41695</v>
      </c>
      <c r="G1536" s="138">
        <v>4968</v>
      </c>
      <c r="H1536" s="167">
        <f t="shared" si="71"/>
        <v>0</v>
      </c>
      <c r="I1536" s="139" t="s">
        <v>20</v>
      </c>
      <c r="J1536" s="141"/>
    </row>
    <row r="1537" spans="1:10" x14ac:dyDescent="0.25">
      <c r="A1537" s="158">
        <v>41697</v>
      </c>
      <c r="B1537" s="159">
        <v>467</v>
      </c>
      <c r="C1537" s="159" t="s">
        <v>942</v>
      </c>
      <c r="D1537" s="135" t="s">
        <v>60</v>
      </c>
      <c r="E1537" s="160">
        <v>3512</v>
      </c>
      <c r="F1537" s="137">
        <v>41697</v>
      </c>
      <c r="G1537" s="138">
        <v>3512</v>
      </c>
      <c r="H1537" s="167">
        <f t="shared" si="71"/>
        <v>0</v>
      </c>
      <c r="I1537" s="139" t="s">
        <v>196</v>
      </c>
    </row>
    <row r="1538" spans="1:10" x14ac:dyDescent="0.25">
      <c r="A1538" s="158">
        <v>41698</v>
      </c>
      <c r="B1538" s="159">
        <v>554</v>
      </c>
      <c r="C1538" s="159" t="s">
        <v>942</v>
      </c>
      <c r="D1538" s="135" t="s">
        <v>60</v>
      </c>
      <c r="E1538" s="160">
        <v>3080</v>
      </c>
      <c r="F1538" s="137">
        <v>41698</v>
      </c>
      <c r="G1538" s="138">
        <v>3080</v>
      </c>
      <c r="H1538" s="167">
        <f t="shared" si="71"/>
        <v>0</v>
      </c>
      <c r="I1538" s="139" t="s">
        <v>30</v>
      </c>
      <c r="J1538" s="140" t="s">
        <v>1040</v>
      </c>
    </row>
    <row r="1539" spans="1:10" x14ac:dyDescent="0.25">
      <c r="A1539" s="158">
        <v>41681</v>
      </c>
      <c r="B1539" s="159">
        <v>291</v>
      </c>
      <c r="C1539" s="159" t="s">
        <v>784</v>
      </c>
      <c r="D1539" s="135" t="s">
        <v>60</v>
      </c>
      <c r="E1539" s="136">
        <v>4104</v>
      </c>
      <c r="F1539" s="137">
        <v>41681</v>
      </c>
      <c r="G1539" s="138">
        <v>4104</v>
      </c>
      <c r="H1539" s="167">
        <f t="shared" si="71"/>
        <v>0</v>
      </c>
      <c r="I1539" s="139" t="s">
        <v>20</v>
      </c>
    </row>
    <row r="1540" spans="1:10" x14ac:dyDescent="0.25">
      <c r="A1540" s="158"/>
      <c r="B1540" s="159"/>
      <c r="C1540" s="159"/>
      <c r="D1540" s="135"/>
      <c r="E1540" s="160"/>
      <c r="F1540" s="379" t="s">
        <v>645</v>
      </c>
      <c r="G1540" s="380">
        <f>SUM(G1512:G1539)</f>
        <v>116783</v>
      </c>
      <c r="H1540" s="167"/>
      <c r="I1540" s="139"/>
    </row>
    <row r="1541" spans="1:10" x14ac:dyDescent="0.25">
      <c r="A1541" s="158"/>
      <c r="B1541" s="159"/>
      <c r="C1541" s="159"/>
      <c r="D1541" s="135"/>
      <c r="E1541" s="160"/>
      <c r="F1541" s="137"/>
      <c r="G1541" s="138"/>
      <c r="H1541" s="167"/>
      <c r="I1541" s="139"/>
    </row>
    <row r="1542" spans="1:10" x14ac:dyDescent="0.25">
      <c r="A1542" s="133">
        <v>41671</v>
      </c>
      <c r="B1542" s="134">
        <v>519</v>
      </c>
      <c r="C1542" s="134" t="s">
        <v>563</v>
      </c>
      <c r="D1542" s="135" t="s">
        <v>458</v>
      </c>
      <c r="E1542" s="136">
        <v>91</v>
      </c>
      <c r="F1542" s="137">
        <v>41671</v>
      </c>
      <c r="G1542" s="138">
        <v>91</v>
      </c>
      <c r="H1542" s="132">
        <f t="shared" ref="H1542:H1552" si="72">E1542-G1542</f>
        <v>0</v>
      </c>
      <c r="I1542" s="139"/>
    </row>
    <row r="1543" spans="1:10" ht="15" x14ac:dyDescent="0.25">
      <c r="A1543" s="158">
        <v>41673</v>
      </c>
      <c r="B1543" s="159">
        <v>649</v>
      </c>
      <c r="C1543" s="159" t="s">
        <v>563</v>
      </c>
      <c r="D1543" s="135" t="s">
        <v>458</v>
      </c>
      <c r="E1543" s="136">
        <v>945.5</v>
      </c>
      <c r="F1543" s="137">
        <v>41673</v>
      </c>
      <c r="G1543" s="138">
        <v>945.5</v>
      </c>
      <c r="H1543" s="132">
        <f t="shared" si="72"/>
        <v>0</v>
      </c>
      <c r="I1543" s="139"/>
      <c r="J1543" s="141"/>
    </row>
    <row r="1544" spans="1:10" ht="15" x14ac:dyDescent="0.25">
      <c r="A1544" s="158">
        <v>41674</v>
      </c>
      <c r="B1544" s="159">
        <v>782</v>
      </c>
      <c r="C1544" s="159" t="s">
        <v>563</v>
      </c>
      <c r="D1544" s="135" t="s">
        <v>458</v>
      </c>
      <c r="E1544" s="136">
        <v>201</v>
      </c>
      <c r="F1544" s="137">
        <v>41674</v>
      </c>
      <c r="G1544" s="138">
        <v>201</v>
      </c>
      <c r="H1544" s="132">
        <f t="shared" si="72"/>
        <v>0</v>
      </c>
      <c r="I1544" s="139"/>
    </row>
    <row r="1545" spans="1:10" ht="15" x14ac:dyDescent="0.25">
      <c r="A1545" s="158">
        <v>41679</v>
      </c>
      <c r="B1545" s="159">
        <v>132</v>
      </c>
      <c r="C1545" s="159" t="s">
        <v>784</v>
      </c>
      <c r="D1545" s="135" t="s">
        <v>458</v>
      </c>
      <c r="E1545" s="136">
        <v>246.5</v>
      </c>
      <c r="F1545" s="137">
        <v>41679</v>
      </c>
      <c r="G1545" s="138">
        <v>246.5</v>
      </c>
      <c r="H1545" s="167">
        <f t="shared" si="72"/>
        <v>0</v>
      </c>
      <c r="I1545" s="139"/>
      <c r="J1545" s="141"/>
    </row>
    <row r="1546" spans="1:10" ht="15" x14ac:dyDescent="0.25">
      <c r="A1546" s="158">
        <v>41681</v>
      </c>
      <c r="B1546" s="159">
        <v>274</v>
      </c>
      <c r="C1546" s="159" t="s">
        <v>784</v>
      </c>
      <c r="D1546" s="135" t="s">
        <v>458</v>
      </c>
      <c r="E1546" s="136">
        <v>481</v>
      </c>
      <c r="F1546" s="137">
        <v>41681</v>
      </c>
      <c r="G1546" s="138">
        <v>481</v>
      </c>
      <c r="H1546" s="167">
        <f t="shared" si="72"/>
        <v>0</v>
      </c>
      <c r="I1546" s="139"/>
    </row>
    <row r="1547" spans="1:10" ht="15" x14ac:dyDescent="0.25">
      <c r="A1547" s="158">
        <v>41686</v>
      </c>
      <c r="B1547" s="159">
        <v>629</v>
      </c>
      <c r="C1547" s="159" t="s">
        <v>784</v>
      </c>
      <c r="D1547" s="135" t="s">
        <v>458</v>
      </c>
      <c r="E1547" s="160">
        <v>377</v>
      </c>
      <c r="F1547" s="137">
        <v>41686</v>
      </c>
      <c r="G1547" s="138">
        <v>377</v>
      </c>
      <c r="H1547" s="167">
        <f t="shared" si="72"/>
        <v>0</v>
      </c>
      <c r="I1547" s="139"/>
      <c r="J1547" s="141"/>
    </row>
    <row r="1548" spans="1:10" ht="15" x14ac:dyDescent="0.25">
      <c r="A1548" s="158">
        <v>41687</v>
      </c>
      <c r="B1548" s="159">
        <v>697</v>
      </c>
      <c r="C1548" s="159" t="s">
        <v>784</v>
      </c>
      <c r="D1548" s="135" t="s">
        <v>458</v>
      </c>
      <c r="E1548" s="160">
        <v>802</v>
      </c>
      <c r="F1548" s="137">
        <v>41687</v>
      </c>
      <c r="G1548" s="138">
        <v>802</v>
      </c>
      <c r="H1548" s="167">
        <f t="shared" si="72"/>
        <v>0</v>
      </c>
      <c r="I1548" s="139"/>
    </row>
    <row r="1549" spans="1:10" ht="15" x14ac:dyDescent="0.25">
      <c r="A1549" s="158">
        <v>41688</v>
      </c>
      <c r="B1549" s="159">
        <v>802</v>
      </c>
      <c r="C1549" s="159" t="s">
        <v>784</v>
      </c>
      <c r="D1549" s="135" t="s">
        <v>458</v>
      </c>
      <c r="E1549" s="160">
        <v>263</v>
      </c>
      <c r="F1549" s="137">
        <v>41688</v>
      </c>
      <c r="G1549" s="138">
        <v>263</v>
      </c>
      <c r="H1549" s="167">
        <f t="shared" si="72"/>
        <v>0</v>
      </c>
      <c r="I1549" s="139"/>
      <c r="J1549" s="141"/>
    </row>
    <row r="1550" spans="1:10" ht="15" x14ac:dyDescent="0.25">
      <c r="A1550" s="158">
        <v>41691</v>
      </c>
      <c r="B1550" s="159">
        <v>28</v>
      </c>
      <c r="C1550" s="159" t="s">
        <v>942</v>
      </c>
      <c r="D1550" s="135" t="s">
        <v>458</v>
      </c>
      <c r="E1550" s="160">
        <v>915</v>
      </c>
      <c r="F1550" s="137">
        <v>41691</v>
      </c>
      <c r="G1550" s="138">
        <v>915</v>
      </c>
      <c r="H1550" s="167">
        <f t="shared" si="72"/>
        <v>0</v>
      </c>
      <c r="I1550" s="139"/>
      <c r="J1550" s="141"/>
    </row>
    <row r="1551" spans="1:10" ht="15" x14ac:dyDescent="0.25">
      <c r="A1551" s="158">
        <v>41695</v>
      </c>
      <c r="B1551" s="159">
        <v>313</v>
      </c>
      <c r="C1551" s="159" t="s">
        <v>942</v>
      </c>
      <c r="D1551" s="135" t="s">
        <v>458</v>
      </c>
      <c r="E1551" s="160">
        <v>357</v>
      </c>
      <c r="F1551" s="137">
        <v>41695</v>
      </c>
      <c r="G1551" s="138">
        <v>357</v>
      </c>
      <c r="H1551" s="167">
        <f t="shared" si="72"/>
        <v>0</v>
      </c>
      <c r="I1551" s="139"/>
      <c r="J1551" s="141"/>
    </row>
    <row r="1552" spans="1:10" x14ac:dyDescent="0.25">
      <c r="A1552" s="158">
        <v>41698</v>
      </c>
      <c r="B1552" s="159">
        <v>547</v>
      </c>
      <c r="C1552" s="159" t="s">
        <v>942</v>
      </c>
      <c r="D1552" s="135" t="s">
        <v>458</v>
      </c>
      <c r="E1552" s="160">
        <v>844</v>
      </c>
      <c r="F1552" s="137">
        <v>41698</v>
      </c>
      <c r="G1552" s="138">
        <v>844</v>
      </c>
      <c r="H1552" s="167">
        <f t="shared" si="72"/>
        <v>0</v>
      </c>
      <c r="I1552" s="139"/>
    </row>
    <row r="1553" spans="1:10" x14ac:dyDescent="0.25">
      <c r="A1553" s="210"/>
      <c r="B1553" s="164"/>
      <c r="C1553" s="164"/>
      <c r="D1553" s="135"/>
      <c r="E1553" s="160"/>
      <c r="F1553" s="379" t="s">
        <v>645</v>
      </c>
      <c r="G1553" s="380">
        <f>SUM(G1542:G1552)</f>
        <v>5523</v>
      </c>
      <c r="H1553" s="165"/>
      <c r="I1553" s="139"/>
    </row>
    <row r="1554" spans="1:10" ht="15" x14ac:dyDescent="0.25">
      <c r="A1554" s="141"/>
      <c r="B1554" s="141"/>
      <c r="C1554" s="141"/>
      <c r="D1554" s="141"/>
      <c r="E1554" s="141"/>
      <c r="F1554" s="141"/>
      <c r="G1554" s="141"/>
      <c r="H1554" s="141"/>
      <c r="I1554" s="141"/>
      <c r="J1554" s="141"/>
    </row>
    <row r="1555" spans="1:10" x14ac:dyDescent="0.25">
      <c r="A1555" s="158">
        <v>41685</v>
      </c>
      <c r="B1555" s="159">
        <v>611</v>
      </c>
      <c r="C1555" s="159" t="s">
        <v>784</v>
      </c>
      <c r="D1555" s="135" t="s">
        <v>67</v>
      </c>
      <c r="E1555" s="160">
        <v>719.5</v>
      </c>
      <c r="F1555" s="137">
        <v>41685</v>
      </c>
      <c r="G1555" s="138">
        <v>719.5</v>
      </c>
      <c r="H1555" s="167">
        <f>E1555-G1555</f>
        <v>0</v>
      </c>
      <c r="I1555" s="139"/>
    </row>
    <row r="1556" spans="1:10" x14ac:dyDescent="0.25">
      <c r="A1556" s="158">
        <v>41687</v>
      </c>
      <c r="B1556" s="159">
        <v>749</v>
      </c>
      <c r="C1556" s="159" t="s">
        <v>784</v>
      </c>
      <c r="D1556" s="135" t="s">
        <v>67</v>
      </c>
      <c r="E1556" s="160">
        <v>953</v>
      </c>
      <c r="F1556" s="137">
        <v>41688</v>
      </c>
      <c r="G1556" s="138">
        <v>953</v>
      </c>
      <c r="H1556" s="167">
        <f>E1556-G1556</f>
        <v>0</v>
      </c>
      <c r="I1556" s="139"/>
      <c r="J1556" s="141"/>
    </row>
    <row r="1557" spans="1:10" x14ac:dyDescent="0.25">
      <c r="A1557" s="158">
        <v>41691</v>
      </c>
      <c r="B1557" s="159">
        <v>71</v>
      </c>
      <c r="C1557" s="159" t="s">
        <v>942</v>
      </c>
      <c r="D1557" s="135" t="s">
        <v>549</v>
      </c>
      <c r="E1557" s="160">
        <v>13171.5</v>
      </c>
      <c r="F1557" s="137">
        <v>41691</v>
      </c>
      <c r="G1557" s="138">
        <v>13171.5</v>
      </c>
      <c r="H1557" s="167">
        <f>E1557-G1557</f>
        <v>0</v>
      </c>
      <c r="I1557" s="139" t="s">
        <v>23</v>
      </c>
    </row>
    <row r="1558" spans="1:10" ht="15" x14ac:dyDescent="0.25">
      <c r="A1558" s="158">
        <v>41681</v>
      </c>
      <c r="B1558" s="159">
        <v>290</v>
      </c>
      <c r="C1558" s="159" t="s">
        <v>784</v>
      </c>
      <c r="D1558" s="135" t="s">
        <v>832</v>
      </c>
      <c r="E1558" s="136">
        <v>3242.5</v>
      </c>
      <c r="F1558" s="137">
        <v>41681</v>
      </c>
      <c r="G1558" s="138">
        <v>3242.5</v>
      </c>
      <c r="H1558" s="167">
        <f>E1558-G1558</f>
        <v>0</v>
      </c>
      <c r="I1558" s="139" t="s">
        <v>7</v>
      </c>
      <c r="J1558" s="141"/>
    </row>
    <row r="1559" spans="1:10" ht="15" x14ac:dyDescent="0.25">
      <c r="A1559" s="158"/>
      <c r="B1559" s="159"/>
      <c r="C1559" s="159"/>
      <c r="D1559" s="135"/>
      <c r="E1559" s="136"/>
      <c r="F1559" s="137"/>
      <c r="G1559" s="138"/>
      <c r="H1559" s="167"/>
      <c r="I1559" s="139"/>
      <c r="J1559" s="141"/>
    </row>
    <row r="1560" spans="1:10" x14ac:dyDescent="0.25">
      <c r="A1560" s="133">
        <v>41671</v>
      </c>
      <c r="B1560" s="134">
        <v>464</v>
      </c>
      <c r="C1560" s="134" t="s">
        <v>563</v>
      </c>
      <c r="D1560" s="135" t="s">
        <v>245</v>
      </c>
      <c r="E1560" s="136">
        <v>3128</v>
      </c>
      <c r="F1560" s="137">
        <v>41671</v>
      </c>
      <c r="G1560" s="138">
        <v>3128</v>
      </c>
      <c r="H1560" s="132">
        <f t="shared" ref="H1560:H1573" si="73">E1560-G1560</f>
        <v>0</v>
      </c>
      <c r="I1560" s="139"/>
    </row>
    <row r="1561" spans="1:10" x14ac:dyDescent="0.25">
      <c r="A1561" s="133">
        <v>41671</v>
      </c>
      <c r="B1561" s="134">
        <v>467</v>
      </c>
      <c r="C1561" s="134" t="s">
        <v>563</v>
      </c>
      <c r="D1561" s="135" t="s">
        <v>245</v>
      </c>
      <c r="E1561" s="136">
        <v>5097.5</v>
      </c>
      <c r="F1561" s="137">
        <v>41671</v>
      </c>
      <c r="G1561" s="138">
        <v>5097.5</v>
      </c>
      <c r="H1561" s="132">
        <f t="shared" si="73"/>
        <v>0</v>
      </c>
      <c r="I1561" s="139"/>
    </row>
    <row r="1562" spans="1:10" x14ac:dyDescent="0.25">
      <c r="A1562" s="133">
        <v>41671</v>
      </c>
      <c r="B1562" s="134">
        <v>517</v>
      </c>
      <c r="C1562" s="134" t="s">
        <v>563</v>
      </c>
      <c r="D1562" s="135" t="s">
        <v>245</v>
      </c>
      <c r="E1562" s="136">
        <v>6694</v>
      </c>
      <c r="F1562" s="137">
        <v>41692</v>
      </c>
      <c r="G1562" s="138">
        <v>6694</v>
      </c>
      <c r="H1562" s="132">
        <f t="shared" si="73"/>
        <v>0</v>
      </c>
      <c r="I1562" s="139" t="s">
        <v>14</v>
      </c>
    </row>
    <row r="1563" spans="1:10" x14ac:dyDescent="0.25">
      <c r="A1563" s="158">
        <v>41674</v>
      </c>
      <c r="B1563" s="159">
        <v>720</v>
      </c>
      <c r="C1563" s="159" t="s">
        <v>563</v>
      </c>
      <c r="D1563" s="135" t="s">
        <v>245</v>
      </c>
      <c r="E1563" s="136">
        <v>10414</v>
      </c>
      <c r="F1563" s="137">
        <v>41675</v>
      </c>
      <c r="G1563" s="138">
        <v>10414</v>
      </c>
      <c r="H1563" s="132">
        <f t="shared" si="73"/>
        <v>0</v>
      </c>
      <c r="I1563" s="139" t="s">
        <v>146</v>
      </c>
    </row>
    <row r="1564" spans="1:10" x14ac:dyDescent="0.25">
      <c r="A1564" s="158">
        <v>41674</v>
      </c>
      <c r="B1564" s="159">
        <v>794</v>
      </c>
      <c r="C1564" s="159" t="s">
        <v>563</v>
      </c>
      <c r="D1564" s="135" t="s">
        <v>245</v>
      </c>
      <c r="E1564" s="136">
        <v>8172</v>
      </c>
      <c r="F1564" s="137">
        <v>41674</v>
      </c>
      <c r="G1564" s="138">
        <v>8172</v>
      </c>
      <c r="H1564" s="132">
        <f t="shared" si="73"/>
        <v>0</v>
      </c>
      <c r="I1564" s="139"/>
    </row>
    <row r="1565" spans="1:10" x14ac:dyDescent="0.25">
      <c r="A1565" s="158">
        <v>41677</v>
      </c>
      <c r="B1565" s="159">
        <v>945</v>
      </c>
      <c r="C1565" s="159" t="s">
        <v>563</v>
      </c>
      <c r="D1565" s="135" t="s">
        <v>245</v>
      </c>
      <c r="E1565" s="136">
        <v>3813.5</v>
      </c>
      <c r="F1565" s="137">
        <v>41677</v>
      </c>
      <c r="G1565" s="138">
        <v>3813.5</v>
      </c>
      <c r="H1565" s="167">
        <f t="shared" si="73"/>
        <v>0</v>
      </c>
      <c r="I1565" s="139"/>
    </row>
    <row r="1566" spans="1:10" x14ac:dyDescent="0.25">
      <c r="A1566" s="158">
        <v>41680</v>
      </c>
      <c r="B1566" s="159">
        <v>180</v>
      </c>
      <c r="C1566" s="159" t="s">
        <v>784</v>
      </c>
      <c r="D1566" s="135" t="s">
        <v>245</v>
      </c>
      <c r="E1566" s="136">
        <v>1068.5</v>
      </c>
      <c r="F1566" s="137">
        <v>41682</v>
      </c>
      <c r="G1566" s="138">
        <v>1068.5</v>
      </c>
      <c r="H1566" s="167">
        <f t="shared" si="73"/>
        <v>0</v>
      </c>
      <c r="I1566" s="139" t="s">
        <v>23</v>
      </c>
    </row>
    <row r="1567" spans="1:10" x14ac:dyDescent="0.25">
      <c r="A1567" s="158">
        <v>41686</v>
      </c>
      <c r="B1567" s="159">
        <v>649</v>
      </c>
      <c r="C1567" s="159" t="s">
        <v>784</v>
      </c>
      <c r="D1567" s="135" t="s">
        <v>245</v>
      </c>
      <c r="E1567" s="160">
        <v>2326</v>
      </c>
      <c r="F1567" s="137">
        <v>41686</v>
      </c>
      <c r="G1567" s="138">
        <v>2326</v>
      </c>
      <c r="H1567" s="167">
        <f t="shared" si="73"/>
        <v>0</v>
      </c>
      <c r="I1567" s="139" t="s">
        <v>20</v>
      </c>
    </row>
    <row r="1568" spans="1:10" x14ac:dyDescent="0.25">
      <c r="A1568" s="158">
        <v>41687</v>
      </c>
      <c r="B1568" s="159">
        <v>765</v>
      </c>
      <c r="C1568" s="159" t="s">
        <v>784</v>
      </c>
      <c r="D1568" s="135" t="s">
        <v>245</v>
      </c>
      <c r="E1568" s="160">
        <v>11181</v>
      </c>
      <c r="F1568" s="137">
        <v>41689</v>
      </c>
      <c r="G1568" s="138">
        <v>11181</v>
      </c>
      <c r="H1568" s="167">
        <f t="shared" si="73"/>
        <v>0</v>
      </c>
      <c r="I1568" s="139" t="s">
        <v>146</v>
      </c>
    </row>
    <row r="1569" spans="1:10" x14ac:dyDescent="0.25">
      <c r="A1569" s="158">
        <v>41687</v>
      </c>
      <c r="B1569" s="159">
        <v>779</v>
      </c>
      <c r="C1569" s="159" t="s">
        <v>784</v>
      </c>
      <c r="D1569" s="135" t="s">
        <v>245</v>
      </c>
      <c r="E1569" s="160">
        <v>930.5</v>
      </c>
      <c r="F1569" s="137">
        <v>41689</v>
      </c>
      <c r="G1569" s="138">
        <v>930.5</v>
      </c>
      <c r="H1569" s="167">
        <f t="shared" si="73"/>
        <v>0</v>
      </c>
      <c r="I1569" s="139" t="s">
        <v>146</v>
      </c>
      <c r="J1569" s="141"/>
    </row>
    <row r="1570" spans="1:10" ht="15" x14ac:dyDescent="0.25">
      <c r="A1570" s="158">
        <v>41689</v>
      </c>
      <c r="B1570" s="159">
        <v>862</v>
      </c>
      <c r="C1570" s="159" t="s">
        <v>784</v>
      </c>
      <c r="D1570" s="135" t="s">
        <v>245</v>
      </c>
      <c r="E1570" s="160">
        <v>3379</v>
      </c>
      <c r="F1570" s="137">
        <v>41689</v>
      </c>
      <c r="G1570" s="138">
        <v>3379</v>
      </c>
      <c r="H1570" s="167">
        <f t="shared" si="73"/>
        <v>0</v>
      </c>
      <c r="I1570" s="139"/>
    </row>
    <row r="1571" spans="1:10" ht="15" x14ac:dyDescent="0.25">
      <c r="A1571" s="158">
        <v>41694</v>
      </c>
      <c r="B1571" s="159">
        <v>288</v>
      </c>
      <c r="C1571" s="159" t="s">
        <v>942</v>
      </c>
      <c r="D1571" s="135" t="s">
        <v>245</v>
      </c>
      <c r="E1571" s="160">
        <v>1119.5</v>
      </c>
      <c r="F1571" s="137">
        <v>41696</v>
      </c>
      <c r="G1571" s="138">
        <v>1119.5</v>
      </c>
      <c r="H1571" s="167">
        <f t="shared" si="73"/>
        <v>0</v>
      </c>
      <c r="I1571" s="139" t="s">
        <v>146</v>
      </c>
      <c r="J1571" s="141"/>
    </row>
    <row r="1572" spans="1:10" ht="15" x14ac:dyDescent="0.25">
      <c r="A1572" s="158">
        <v>41697</v>
      </c>
      <c r="B1572" s="159">
        <v>494</v>
      </c>
      <c r="C1572" s="159" t="s">
        <v>942</v>
      </c>
      <c r="D1572" s="135" t="s">
        <v>245</v>
      </c>
      <c r="E1572" s="160">
        <v>4523.2</v>
      </c>
      <c r="F1572" s="137">
        <v>41697</v>
      </c>
      <c r="G1572" s="138">
        <v>4523.2</v>
      </c>
      <c r="H1572" s="167">
        <f t="shared" si="73"/>
        <v>0</v>
      </c>
      <c r="I1572" s="139"/>
      <c r="J1572" s="141"/>
    </row>
    <row r="1573" spans="1:10" x14ac:dyDescent="0.25">
      <c r="A1573" s="158">
        <v>41698</v>
      </c>
      <c r="B1573" s="159">
        <v>593</v>
      </c>
      <c r="C1573" s="159" t="s">
        <v>942</v>
      </c>
      <c r="D1573" s="135" t="s">
        <v>245</v>
      </c>
      <c r="E1573" s="160">
        <v>2697</v>
      </c>
      <c r="F1573" s="137">
        <v>41698</v>
      </c>
      <c r="G1573" s="138">
        <v>2697</v>
      </c>
      <c r="H1573" s="167">
        <f t="shared" si="73"/>
        <v>0</v>
      </c>
      <c r="I1573" s="139"/>
    </row>
    <row r="1574" spans="1:10" x14ac:dyDescent="0.25">
      <c r="A1574" s="158"/>
      <c r="B1574" s="159"/>
      <c r="C1574" s="159"/>
      <c r="D1574" s="135"/>
      <c r="E1574" s="160"/>
      <c r="F1574" s="379" t="s">
        <v>645</v>
      </c>
      <c r="G1574" s="380">
        <f>SUM(G1560:G1573)</f>
        <v>64543.7</v>
      </c>
      <c r="H1574" s="167"/>
      <c r="I1574" s="139"/>
    </row>
    <row r="1575" spans="1:10" x14ac:dyDescent="0.25">
      <c r="A1575" s="158"/>
      <c r="B1575" s="159"/>
      <c r="C1575" s="159"/>
      <c r="D1575" s="135"/>
      <c r="E1575" s="160"/>
      <c r="F1575" s="137"/>
      <c r="G1575" s="138"/>
      <c r="H1575" s="167"/>
      <c r="I1575" s="139"/>
    </row>
    <row r="1576" spans="1:10" ht="15" x14ac:dyDescent="0.25">
      <c r="A1576" s="158">
        <v>41673</v>
      </c>
      <c r="B1576" s="159">
        <v>705</v>
      </c>
      <c r="C1576" s="159" t="s">
        <v>563</v>
      </c>
      <c r="D1576" s="135" t="s">
        <v>386</v>
      </c>
      <c r="E1576" s="136">
        <v>2976</v>
      </c>
      <c r="F1576" s="137">
        <v>41673</v>
      </c>
      <c r="G1576" s="138">
        <v>2976</v>
      </c>
      <c r="H1576" s="132">
        <f>E1576-G1576</f>
        <v>0</v>
      </c>
      <c r="I1576" s="139"/>
      <c r="J1576" s="141"/>
    </row>
    <row r="1577" spans="1:10" ht="15" x14ac:dyDescent="0.25">
      <c r="A1577" s="158">
        <v>41684</v>
      </c>
      <c r="B1577" s="159">
        <v>439</v>
      </c>
      <c r="C1577" s="159" t="s">
        <v>784</v>
      </c>
      <c r="D1577" s="135" t="s">
        <v>386</v>
      </c>
      <c r="E1577" s="160">
        <v>3067.5</v>
      </c>
      <c r="F1577" s="137">
        <v>41684</v>
      </c>
      <c r="G1577" s="138">
        <v>3067.5</v>
      </c>
      <c r="H1577" s="167">
        <f>E1577-G1577</f>
        <v>0</v>
      </c>
      <c r="I1577" s="160"/>
    </row>
    <row r="1578" spans="1:10" ht="15" x14ac:dyDescent="0.25">
      <c r="A1578" s="158">
        <v>41689</v>
      </c>
      <c r="B1578" s="159">
        <v>871</v>
      </c>
      <c r="C1578" s="159" t="s">
        <v>784</v>
      </c>
      <c r="D1578" s="135" t="s">
        <v>386</v>
      </c>
      <c r="E1578" s="160">
        <v>2905</v>
      </c>
      <c r="F1578" s="137">
        <v>41690</v>
      </c>
      <c r="G1578" s="138">
        <v>2905</v>
      </c>
      <c r="H1578" s="167">
        <f>E1578-G1578</f>
        <v>0</v>
      </c>
      <c r="I1578" s="139" t="s">
        <v>38</v>
      </c>
    </row>
    <row r="1579" spans="1:10" ht="15" x14ac:dyDescent="0.25">
      <c r="A1579" s="158">
        <v>41696</v>
      </c>
      <c r="B1579" s="159">
        <v>423</v>
      </c>
      <c r="C1579" s="159" t="s">
        <v>942</v>
      </c>
      <c r="D1579" s="135" t="s">
        <v>386</v>
      </c>
      <c r="E1579" s="160">
        <v>2516</v>
      </c>
      <c r="F1579" s="137">
        <v>41696</v>
      </c>
      <c r="G1579" s="138">
        <v>2516</v>
      </c>
      <c r="H1579" s="167">
        <f>E1579-G1579</f>
        <v>0</v>
      </c>
      <c r="I1579" s="139" t="s">
        <v>1</v>
      </c>
      <c r="J1579" s="141"/>
    </row>
    <row r="1580" spans="1:10" x14ac:dyDescent="0.25">
      <c r="A1580" s="158"/>
      <c r="B1580" s="159"/>
      <c r="C1580" s="159"/>
      <c r="D1580" s="135"/>
      <c r="E1580" s="160"/>
      <c r="F1580" s="379" t="s">
        <v>645</v>
      </c>
      <c r="G1580" s="380">
        <f>SUM(G1576:G1579)</f>
        <v>11464.5</v>
      </c>
      <c r="H1580" s="167"/>
      <c r="I1580" s="139"/>
      <c r="J1580" s="141"/>
    </row>
    <row r="1581" spans="1:10" ht="15" x14ac:dyDescent="0.25">
      <c r="A1581" s="158"/>
      <c r="B1581" s="159"/>
      <c r="C1581" s="159"/>
      <c r="D1581" s="135"/>
      <c r="E1581" s="160"/>
      <c r="F1581" s="137"/>
      <c r="G1581" s="138"/>
      <c r="H1581" s="167"/>
      <c r="I1581" s="139"/>
      <c r="J1581" s="141"/>
    </row>
    <row r="1582" spans="1:10" x14ac:dyDescent="0.25">
      <c r="A1582" s="158">
        <v>41672</v>
      </c>
      <c r="B1582" s="159">
        <v>615</v>
      </c>
      <c r="C1582" s="159" t="s">
        <v>563</v>
      </c>
      <c r="D1582" s="135" t="s">
        <v>9</v>
      </c>
      <c r="E1582" s="138">
        <v>5565.6</v>
      </c>
      <c r="F1582" s="154" t="s">
        <v>699</v>
      </c>
      <c r="G1582" s="138">
        <v>5565.6</v>
      </c>
      <c r="H1582" s="132">
        <f>E1582-G1582</f>
        <v>0</v>
      </c>
      <c r="I1582" s="139"/>
      <c r="J1582" s="140" t="s">
        <v>700</v>
      </c>
    </row>
    <row r="1583" spans="1:10" ht="15" x14ac:dyDescent="0.25">
      <c r="A1583" s="158">
        <v>41673</v>
      </c>
      <c r="B1583" s="159">
        <v>635</v>
      </c>
      <c r="C1583" s="159" t="s">
        <v>563</v>
      </c>
      <c r="D1583" s="135" t="s">
        <v>9</v>
      </c>
      <c r="E1583" s="136">
        <v>2192</v>
      </c>
      <c r="F1583" s="137">
        <v>41674</v>
      </c>
      <c r="G1583" s="138">
        <v>2192</v>
      </c>
      <c r="H1583" s="132">
        <f>E1583-G1583</f>
        <v>0</v>
      </c>
      <c r="I1583" s="139" t="s">
        <v>23</v>
      </c>
      <c r="J1583" s="141"/>
    </row>
    <row r="1584" spans="1:10" ht="15" x14ac:dyDescent="0.25">
      <c r="A1584" s="158">
        <v>41683</v>
      </c>
      <c r="B1584" s="159">
        <v>422</v>
      </c>
      <c r="C1584" s="159" t="s">
        <v>784</v>
      </c>
      <c r="D1584" s="135" t="s">
        <v>9</v>
      </c>
      <c r="E1584" s="136">
        <v>47614.5</v>
      </c>
      <c r="F1584" s="137">
        <v>41692</v>
      </c>
      <c r="G1584" s="138">
        <v>47614.5</v>
      </c>
      <c r="H1584" s="167">
        <f>E1584-G1584</f>
        <v>0</v>
      </c>
      <c r="I1584" s="139" t="s">
        <v>20</v>
      </c>
      <c r="J1584" s="141"/>
    </row>
    <row r="1585" spans="1:10" x14ac:dyDescent="0.25">
      <c r="A1585" s="158"/>
      <c r="B1585" s="159"/>
      <c r="C1585" s="159"/>
      <c r="D1585" s="135"/>
      <c r="E1585" s="136"/>
      <c r="F1585" s="379" t="s">
        <v>645</v>
      </c>
      <c r="G1585" s="380">
        <f>SUM(G1582:G1584)</f>
        <v>55372.1</v>
      </c>
      <c r="H1585" s="167"/>
      <c r="I1585" s="139"/>
      <c r="J1585" s="141"/>
    </row>
    <row r="1586" spans="1:10" ht="15" x14ac:dyDescent="0.25">
      <c r="A1586" s="158"/>
      <c r="B1586" s="159"/>
      <c r="C1586" s="159"/>
      <c r="D1586" s="135"/>
      <c r="E1586" s="136"/>
      <c r="F1586" s="137"/>
      <c r="G1586" s="138"/>
      <c r="H1586" s="167"/>
      <c r="I1586" s="139"/>
      <c r="J1586" s="141"/>
    </row>
    <row r="1587" spans="1:10" x14ac:dyDescent="0.25">
      <c r="A1587" s="158">
        <v>41677</v>
      </c>
      <c r="B1587" s="159">
        <v>988</v>
      </c>
      <c r="C1587" s="159" t="s">
        <v>563</v>
      </c>
      <c r="D1587" s="135" t="s">
        <v>27</v>
      </c>
      <c r="E1587" s="136">
        <v>2188</v>
      </c>
      <c r="F1587" s="137">
        <v>41678</v>
      </c>
      <c r="G1587" s="138">
        <v>2188</v>
      </c>
      <c r="H1587" s="167">
        <f t="shared" ref="H1587:H1607" si="74">E1587-G1587</f>
        <v>0</v>
      </c>
      <c r="I1587" s="139" t="s">
        <v>23</v>
      </c>
    </row>
    <row r="1588" spans="1:10" ht="15" x14ac:dyDescent="0.25">
      <c r="A1588" s="158">
        <v>41675</v>
      </c>
      <c r="B1588" s="159">
        <v>801</v>
      </c>
      <c r="C1588" s="159" t="s">
        <v>563</v>
      </c>
      <c r="D1588" s="164" t="s">
        <v>740</v>
      </c>
      <c r="E1588" s="165">
        <v>1735</v>
      </c>
      <c r="F1588" s="170">
        <v>41676</v>
      </c>
      <c r="G1588" s="165">
        <v>1735</v>
      </c>
      <c r="H1588" s="167">
        <f t="shared" si="74"/>
        <v>0</v>
      </c>
      <c r="I1588" s="168" t="s">
        <v>23</v>
      </c>
      <c r="J1588" s="169"/>
    </row>
    <row r="1589" spans="1:10" ht="15" x14ac:dyDescent="0.25">
      <c r="A1589" s="133">
        <v>41671</v>
      </c>
      <c r="B1589" s="134">
        <v>484</v>
      </c>
      <c r="C1589" s="134" t="s">
        <v>563</v>
      </c>
      <c r="D1589" s="135" t="s">
        <v>668</v>
      </c>
      <c r="E1589" s="138">
        <v>5473.5</v>
      </c>
      <c r="F1589" s="146" t="s">
        <v>669</v>
      </c>
      <c r="G1589" s="138">
        <f>3000+2473.5</f>
        <v>5473.5</v>
      </c>
      <c r="H1589" s="132">
        <f t="shared" si="74"/>
        <v>0</v>
      </c>
      <c r="I1589" s="139" t="s">
        <v>23</v>
      </c>
    </row>
    <row r="1590" spans="1:10" ht="15" x14ac:dyDescent="0.25">
      <c r="A1590" s="158">
        <v>41676</v>
      </c>
      <c r="B1590" s="159">
        <v>856</v>
      </c>
      <c r="C1590" s="159" t="s">
        <v>563</v>
      </c>
      <c r="D1590" s="135" t="s">
        <v>668</v>
      </c>
      <c r="E1590" s="136">
        <v>2969.5</v>
      </c>
      <c r="F1590" s="137">
        <v>41677</v>
      </c>
      <c r="G1590" s="138">
        <v>2969.5</v>
      </c>
      <c r="H1590" s="167">
        <f t="shared" si="74"/>
        <v>0</v>
      </c>
      <c r="I1590" s="139" t="s">
        <v>23</v>
      </c>
      <c r="J1590" s="141"/>
    </row>
    <row r="1591" spans="1:10" ht="15" x14ac:dyDescent="0.25">
      <c r="A1591" s="158">
        <v>41677</v>
      </c>
      <c r="B1591" s="159">
        <v>961</v>
      </c>
      <c r="C1591" s="159" t="s">
        <v>563</v>
      </c>
      <c r="D1591" s="135" t="s">
        <v>668</v>
      </c>
      <c r="E1591" s="136">
        <v>29422</v>
      </c>
      <c r="F1591" s="137">
        <v>41690</v>
      </c>
      <c r="G1591" s="138">
        <v>29422</v>
      </c>
      <c r="H1591" s="167">
        <f t="shared" si="74"/>
        <v>0</v>
      </c>
      <c r="I1591" s="139" t="s">
        <v>23</v>
      </c>
    </row>
    <row r="1592" spans="1:10" ht="15" x14ac:dyDescent="0.25">
      <c r="A1592" s="158">
        <v>41678</v>
      </c>
      <c r="B1592" s="159">
        <v>43</v>
      </c>
      <c r="C1592" s="159" t="s">
        <v>784</v>
      </c>
      <c r="D1592" s="135" t="s">
        <v>668</v>
      </c>
      <c r="E1592" s="136">
        <v>2689.5</v>
      </c>
      <c r="F1592" s="137">
        <v>41681</v>
      </c>
      <c r="G1592" s="138">
        <v>2689.5</v>
      </c>
      <c r="H1592" s="167">
        <f t="shared" si="74"/>
        <v>0</v>
      </c>
      <c r="I1592" s="139" t="s">
        <v>23</v>
      </c>
      <c r="J1592" s="141"/>
    </row>
    <row r="1593" spans="1:10" ht="15" x14ac:dyDescent="0.25">
      <c r="A1593" s="158">
        <v>41680</v>
      </c>
      <c r="B1593" s="159">
        <v>170</v>
      </c>
      <c r="C1593" s="159" t="s">
        <v>784</v>
      </c>
      <c r="D1593" s="135" t="s">
        <v>668</v>
      </c>
      <c r="E1593" s="136">
        <v>2242</v>
      </c>
      <c r="F1593" s="137">
        <v>41681</v>
      </c>
      <c r="G1593" s="138">
        <v>2242</v>
      </c>
      <c r="H1593" s="167">
        <f t="shared" si="74"/>
        <v>0</v>
      </c>
      <c r="I1593" s="139" t="s">
        <v>23</v>
      </c>
    </row>
    <row r="1594" spans="1:10" ht="15" x14ac:dyDescent="0.25">
      <c r="A1594" s="158">
        <v>41682</v>
      </c>
      <c r="B1594" s="159">
        <v>319</v>
      </c>
      <c r="C1594" s="159" t="s">
        <v>784</v>
      </c>
      <c r="D1594" s="135" t="s">
        <v>668</v>
      </c>
      <c r="E1594" s="136">
        <v>2507</v>
      </c>
      <c r="F1594" s="137">
        <v>41683</v>
      </c>
      <c r="G1594" s="138">
        <v>2507</v>
      </c>
      <c r="H1594" s="167">
        <f t="shared" si="74"/>
        <v>0</v>
      </c>
      <c r="I1594" s="139" t="s">
        <v>23</v>
      </c>
      <c r="J1594" s="141"/>
    </row>
    <row r="1595" spans="1:10" ht="15" x14ac:dyDescent="0.25">
      <c r="A1595" s="158">
        <v>41683</v>
      </c>
      <c r="B1595" s="159">
        <v>409</v>
      </c>
      <c r="C1595" s="159" t="s">
        <v>784</v>
      </c>
      <c r="D1595" s="135" t="s">
        <v>668</v>
      </c>
      <c r="E1595" s="136">
        <v>2348</v>
      </c>
      <c r="F1595" s="137">
        <v>41684</v>
      </c>
      <c r="G1595" s="138">
        <v>2348</v>
      </c>
      <c r="H1595" s="167">
        <f t="shared" si="74"/>
        <v>0</v>
      </c>
      <c r="I1595" s="139" t="s">
        <v>23</v>
      </c>
    </row>
    <row r="1596" spans="1:10" ht="15" x14ac:dyDescent="0.25">
      <c r="A1596" s="158">
        <v>41685</v>
      </c>
      <c r="B1596" s="159">
        <v>563</v>
      </c>
      <c r="C1596" s="159" t="s">
        <v>784</v>
      </c>
      <c r="D1596" s="135" t="s">
        <v>668</v>
      </c>
      <c r="E1596" s="160">
        <v>2647</v>
      </c>
      <c r="F1596" s="137">
        <v>41687</v>
      </c>
      <c r="G1596" s="138">
        <v>2647</v>
      </c>
      <c r="H1596" s="167">
        <f t="shared" si="74"/>
        <v>0</v>
      </c>
      <c r="I1596" s="139" t="s">
        <v>23</v>
      </c>
      <c r="J1596" s="141"/>
    </row>
    <row r="1597" spans="1:10" ht="15" x14ac:dyDescent="0.25">
      <c r="A1597" s="158">
        <v>41685</v>
      </c>
      <c r="B1597" s="159">
        <v>583</v>
      </c>
      <c r="C1597" s="159" t="s">
        <v>784</v>
      </c>
      <c r="D1597" s="135" t="s">
        <v>668</v>
      </c>
      <c r="E1597" s="160">
        <v>2156.5</v>
      </c>
      <c r="F1597" s="137">
        <v>41685</v>
      </c>
      <c r="G1597" s="138">
        <v>2156.5</v>
      </c>
      <c r="H1597" s="167">
        <f t="shared" si="74"/>
        <v>0</v>
      </c>
      <c r="I1597" s="139" t="s">
        <v>23</v>
      </c>
    </row>
    <row r="1598" spans="1:10" ht="15" x14ac:dyDescent="0.25">
      <c r="A1598" s="158">
        <v>41687</v>
      </c>
      <c r="B1598" s="159">
        <v>689</v>
      </c>
      <c r="C1598" s="159" t="s">
        <v>784</v>
      </c>
      <c r="D1598" s="135" t="s">
        <v>668</v>
      </c>
      <c r="E1598" s="160">
        <v>2436</v>
      </c>
      <c r="F1598" s="137">
        <v>41690</v>
      </c>
      <c r="G1598" s="138">
        <v>2436</v>
      </c>
      <c r="H1598" s="167">
        <f t="shared" si="74"/>
        <v>0</v>
      </c>
      <c r="I1598" s="139" t="s">
        <v>23</v>
      </c>
      <c r="J1598" s="141"/>
    </row>
    <row r="1599" spans="1:10" ht="15" x14ac:dyDescent="0.25">
      <c r="A1599" s="158">
        <v>41689</v>
      </c>
      <c r="B1599" s="159">
        <v>851</v>
      </c>
      <c r="C1599" s="159" t="s">
        <v>784</v>
      </c>
      <c r="D1599" s="135" t="s">
        <v>668</v>
      </c>
      <c r="E1599" s="160">
        <v>2209</v>
      </c>
      <c r="F1599" s="137">
        <v>41690</v>
      </c>
      <c r="G1599" s="138">
        <v>2209</v>
      </c>
      <c r="H1599" s="167">
        <f t="shared" si="74"/>
        <v>0</v>
      </c>
      <c r="I1599" s="139" t="s">
        <v>4</v>
      </c>
      <c r="J1599" s="141"/>
    </row>
    <row r="1600" spans="1:10" ht="15" x14ac:dyDescent="0.25">
      <c r="A1600" s="158">
        <v>41690</v>
      </c>
      <c r="B1600" s="159">
        <v>930</v>
      </c>
      <c r="C1600" s="159" t="s">
        <v>784</v>
      </c>
      <c r="D1600" s="135" t="s">
        <v>668</v>
      </c>
      <c r="E1600" s="160">
        <v>3176</v>
      </c>
      <c r="F1600" s="137">
        <v>41691</v>
      </c>
      <c r="G1600" s="138">
        <v>3176</v>
      </c>
      <c r="H1600" s="167">
        <f t="shared" si="74"/>
        <v>0</v>
      </c>
      <c r="I1600" s="139" t="s">
        <v>4</v>
      </c>
      <c r="J1600" s="141"/>
    </row>
    <row r="1601" spans="1:10" ht="15" x14ac:dyDescent="0.25">
      <c r="A1601" s="158">
        <v>41691</v>
      </c>
      <c r="B1601" s="159">
        <v>36</v>
      </c>
      <c r="C1601" s="159" t="s">
        <v>942</v>
      </c>
      <c r="D1601" s="135" t="s">
        <v>668</v>
      </c>
      <c r="E1601" s="160">
        <v>2285</v>
      </c>
      <c r="F1601" s="137">
        <v>41692</v>
      </c>
      <c r="G1601" s="138">
        <v>2285</v>
      </c>
      <c r="H1601" s="167">
        <f t="shared" si="74"/>
        <v>0</v>
      </c>
      <c r="I1601" s="139" t="s">
        <v>20</v>
      </c>
      <c r="J1601" s="141"/>
    </row>
    <row r="1602" spans="1:10" ht="15" x14ac:dyDescent="0.25">
      <c r="A1602" s="158">
        <v>41692</v>
      </c>
      <c r="B1602" s="159">
        <v>110</v>
      </c>
      <c r="C1602" s="159" t="s">
        <v>942</v>
      </c>
      <c r="D1602" s="135" t="s">
        <v>668</v>
      </c>
      <c r="E1602" s="160">
        <v>1990.5</v>
      </c>
      <c r="F1602" s="137">
        <v>41694</v>
      </c>
      <c r="G1602" s="138">
        <v>1990.5</v>
      </c>
      <c r="H1602" s="167">
        <f t="shared" si="74"/>
        <v>0</v>
      </c>
      <c r="I1602" s="139" t="s">
        <v>23</v>
      </c>
      <c r="J1602" s="141"/>
    </row>
    <row r="1603" spans="1:10" x14ac:dyDescent="0.25">
      <c r="A1603" s="158">
        <v>41693</v>
      </c>
      <c r="B1603" s="159">
        <v>178</v>
      </c>
      <c r="C1603" s="159" t="s">
        <v>942</v>
      </c>
      <c r="D1603" s="135" t="s">
        <v>668</v>
      </c>
      <c r="E1603" s="160">
        <v>2098.5</v>
      </c>
      <c r="F1603" s="137">
        <v>41694</v>
      </c>
      <c r="G1603" s="138">
        <v>2098.5</v>
      </c>
      <c r="H1603" s="167">
        <f t="shared" si="74"/>
        <v>0</v>
      </c>
      <c r="I1603" s="139" t="s">
        <v>4</v>
      </c>
    </row>
    <row r="1604" spans="1:10" x14ac:dyDescent="0.25">
      <c r="A1604" s="158">
        <v>41694</v>
      </c>
      <c r="B1604" s="159">
        <v>238</v>
      </c>
      <c r="C1604" s="159" t="s">
        <v>942</v>
      </c>
      <c r="D1604" s="135" t="s">
        <v>668</v>
      </c>
      <c r="E1604" s="160">
        <v>2125</v>
      </c>
      <c r="F1604" s="137">
        <v>41694</v>
      </c>
      <c r="G1604" s="138">
        <v>2125</v>
      </c>
      <c r="H1604" s="167">
        <f t="shared" si="74"/>
        <v>0</v>
      </c>
      <c r="I1604" s="139" t="s">
        <v>23</v>
      </c>
    </row>
    <row r="1605" spans="1:10" ht="15" x14ac:dyDescent="0.25">
      <c r="A1605" s="158">
        <v>41696</v>
      </c>
      <c r="B1605" s="159">
        <v>392</v>
      </c>
      <c r="C1605" s="159" t="s">
        <v>942</v>
      </c>
      <c r="D1605" s="135" t="s">
        <v>668</v>
      </c>
      <c r="E1605" s="160">
        <v>2402.5</v>
      </c>
      <c r="F1605" s="137">
        <v>41696</v>
      </c>
      <c r="G1605" s="138">
        <v>2402.5</v>
      </c>
      <c r="H1605" s="167">
        <f t="shared" si="74"/>
        <v>0</v>
      </c>
      <c r="I1605" s="139" t="s">
        <v>4</v>
      </c>
      <c r="J1605" s="141"/>
    </row>
    <row r="1606" spans="1:10" ht="15" x14ac:dyDescent="0.25">
      <c r="A1606" s="158">
        <v>41697</v>
      </c>
      <c r="B1606" s="159">
        <v>457</v>
      </c>
      <c r="C1606" s="159" t="s">
        <v>942</v>
      </c>
      <c r="D1606" s="135" t="s">
        <v>668</v>
      </c>
      <c r="E1606" s="160">
        <v>2205</v>
      </c>
      <c r="F1606" s="137">
        <v>41697</v>
      </c>
      <c r="G1606" s="138">
        <v>2205</v>
      </c>
      <c r="H1606" s="167">
        <f t="shared" si="74"/>
        <v>0</v>
      </c>
      <c r="I1606" s="139" t="s">
        <v>4</v>
      </c>
      <c r="J1606" s="141"/>
    </row>
    <row r="1607" spans="1:10" x14ac:dyDescent="0.25">
      <c r="A1607" s="158">
        <v>41698</v>
      </c>
      <c r="B1607" s="159">
        <v>544</v>
      </c>
      <c r="C1607" s="159" t="s">
        <v>942</v>
      </c>
      <c r="D1607" s="135" t="s">
        <v>668</v>
      </c>
      <c r="E1607" s="160">
        <v>2460</v>
      </c>
      <c r="F1607" s="137">
        <v>41698</v>
      </c>
      <c r="G1607" s="138">
        <v>2460</v>
      </c>
      <c r="H1607" s="167">
        <f t="shared" si="74"/>
        <v>0</v>
      </c>
      <c r="I1607" s="139" t="s">
        <v>4</v>
      </c>
    </row>
    <row r="1608" spans="1:10" x14ac:dyDescent="0.25">
      <c r="A1608" s="158"/>
      <c r="B1608" s="159"/>
      <c r="C1608" s="159"/>
      <c r="D1608" s="135"/>
      <c r="E1608" s="160"/>
      <c r="F1608" s="379" t="s">
        <v>645</v>
      </c>
      <c r="G1608" s="380">
        <f>SUM(G1587:G1607)</f>
        <v>79765.5</v>
      </c>
      <c r="H1608" s="167"/>
      <c r="I1608" s="139"/>
    </row>
    <row r="1609" spans="1:10" x14ac:dyDescent="0.25">
      <c r="A1609" s="158"/>
      <c r="B1609" s="159"/>
      <c r="C1609" s="159"/>
      <c r="D1609" s="135"/>
      <c r="E1609" s="160"/>
      <c r="F1609" s="137"/>
      <c r="G1609" s="138"/>
      <c r="H1609" s="167"/>
      <c r="I1609" s="139"/>
    </row>
    <row r="1610" spans="1:10" ht="15" x14ac:dyDescent="0.25">
      <c r="A1610" s="158">
        <v>41683</v>
      </c>
      <c r="B1610" s="159">
        <v>427</v>
      </c>
      <c r="C1610" s="159" t="s">
        <v>784</v>
      </c>
      <c r="D1610" s="135" t="s">
        <v>271</v>
      </c>
      <c r="E1610" s="136">
        <v>5394</v>
      </c>
      <c r="F1610" s="137">
        <v>41683</v>
      </c>
      <c r="G1610" s="138">
        <v>5394</v>
      </c>
      <c r="H1610" s="167">
        <f>E1610-G1610</f>
        <v>0</v>
      </c>
      <c r="I1610" s="139"/>
      <c r="J1610" s="141"/>
    </row>
    <row r="1611" spans="1:10" ht="15" x14ac:dyDescent="0.25">
      <c r="A1611" s="158"/>
      <c r="B1611" s="159"/>
      <c r="C1611" s="159"/>
      <c r="D1611" s="135"/>
      <c r="E1611" s="136"/>
      <c r="F1611" s="137"/>
      <c r="G1611" s="138"/>
      <c r="H1611" s="167"/>
      <c r="I1611" s="139"/>
      <c r="J1611" s="141"/>
    </row>
    <row r="1612" spans="1:10" x14ac:dyDescent="0.25">
      <c r="A1612" s="158">
        <v>41675</v>
      </c>
      <c r="B1612" s="159">
        <v>798</v>
      </c>
      <c r="C1612" s="159" t="s">
        <v>563</v>
      </c>
      <c r="D1612" s="164" t="s">
        <v>307</v>
      </c>
      <c r="E1612" s="165">
        <v>497</v>
      </c>
      <c r="F1612" s="170">
        <v>41675</v>
      </c>
      <c r="G1612" s="165">
        <v>497</v>
      </c>
      <c r="H1612" s="167">
        <f t="shared" ref="H1612:H1624" si="75">E1612-G1612</f>
        <v>0</v>
      </c>
      <c r="I1612" s="168" t="s">
        <v>23</v>
      </c>
      <c r="J1612" s="169"/>
    </row>
    <row r="1613" spans="1:10" ht="15" x14ac:dyDescent="0.25">
      <c r="A1613" s="158">
        <v>41675</v>
      </c>
      <c r="B1613" s="159">
        <v>840</v>
      </c>
      <c r="C1613" s="159" t="s">
        <v>563</v>
      </c>
      <c r="D1613" s="164" t="s">
        <v>307</v>
      </c>
      <c r="E1613" s="165">
        <v>3960</v>
      </c>
      <c r="F1613" s="170">
        <v>41675</v>
      </c>
      <c r="G1613" s="165">
        <v>3960</v>
      </c>
      <c r="H1613" s="167">
        <f t="shared" si="75"/>
        <v>0</v>
      </c>
      <c r="I1613" s="168"/>
      <c r="J1613" s="169"/>
    </row>
    <row r="1614" spans="1:10" ht="15" x14ac:dyDescent="0.25">
      <c r="A1614" s="158">
        <v>41677</v>
      </c>
      <c r="B1614" s="159">
        <v>983</v>
      </c>
      <c r="C1614" s="159" t="s">
        <v>563</v>
      </c>
      <c r="D1614" s="135" t="s">
        <v>307</v>
      </c>
      <c r="E1614" s="136">
        <v>616</v>
      </c>
      <c r="F1614" s="137">
        <v>41677</v>
      </c>
      <c r="G1614" s="138">
        <v>616</v>
      </c>
      <c r="H1614" s="167">
        <f t="shared" si="75"/>
        <v>0</v>
      </c>
      <c r="I1614" s="139" t="s">
        <v>23</v>
      </c>
    </row>
    <row r="1615" spans="1:10" ht="15" x14ac:dyDescent="0.25">
      <c r="A1615" s="158">
        <v>41679</v>
      </c>
      <c r="B1615" s="159">
        <v>124</v>
      </c>
      <c r="C1615" s="159" t="s">
        <v>784</v>
      </c>
      <c r="D1615" s="135" t="s">
        <v>307</v>
      </c>
      <c r="E1615" s="136">
        <v>378.5</v>
      </c>
      <c r="F1615" s="137">
        <v>41679</v>
      </c>
      <c r="G1615" s="138">
        <v>378.5</v>
      </c>
      <c r="H1615" s="167">
        <f t="shared" si="75"/>
        <v>0</v>
      </c>
      <c r="I1615" s="139" t="s">
        <v>4</v>
      </c>
      <c r="J1615" s="141"/>
    </row>
    <row r="1616" spans="1:10" ht="15" x14ac:dyDescent="0.25">
      <c r="A1616" s="158">
        <v>41682</v>
      </c>
      <c r="B1616" s="159">
        <v>316</v>
      </c>
      <c r="C1616" s="159" t="s">
        <v>784</v>
      </c>
      <c r="D1616" s="135" t="s">
        <v>307</v>
      </c>
      <c r="E1616" s="136">
        <v>497</v>
      </c>
      <c r="F1616" s="137">
        <v>41682</v>
      </c>
      <c r="G1616" s="138">
        <v>497</v>
      </c>
      <c r="H1616" s="167">
        <f t="shared" si="75"/>
        <v>0</v>
      </c>
      <c r="I1616" s="139" t="s">
        <v>23</v>
      </c>
      <c r="J1616" s="141"/>
    </row>
    <row r="1617" spans="1:10" ht="15" x14ac:dyDescent="0.25">
      <c r="A1617" s="158">
        <v>41684</v>
      </c>
      <c r="B1617" s="159">
        <v>472</v>
      </c>
      <c r="C1617" s="159" t="s">
        <v>784</v>
      </c>
      <c r="D1617" s="135" t="s">
        <v>307</v>
      </c>
      <c r="E1617" s="160">
        <v>520.5</v>
      </c>
      <c r="F1617" s="137">
        <v>41684</v>
      </c>
      <c r="G1617" s="138">
        <v>520.5</v>
      </c>
      <c r="H1617" s="167">
        <f t="shared" si="75"/>
        <v>0</v>
      </c>
      <c r="I1617" s="139" t="s">
        <v>23</v>
      </c>
    </row>
    <row r="1618" spans="1:10" ht="15" x14ac:dyDescent="0.25">
      <c r="A1618" s="158">
        <v>41686</v>
      </c>
      <c r="B1618" s="159">
        <v>650</v>
      </c>
      <c r="C1618" s="159" t="s">
        <v>784</v>
      </c>
      <c r="D1618" s="135" t="s">
        <v>307</v>
      </c>
      <c r="E1618" s="160">
        <v>328</v>
      </c>
      <c r="F1618" s="137">
        <v>41686</v>
      </c>
      <c r="G1618" s="138">
        <v>328</v>
      </c>
      <c r="H1618" s="167">
        <f t="shared" si="75"/>
        <v>0</v>
      </c>
      <c r="I1618" s="139" t="s">
        <v>20</v>
      </c>
    </row>
    <row r="1619" spans="1:10" ht="15" x14ac:dyDescent="0.25">
      <c r="A1619" s="158">
        <v>41688</v>
      </c>
      <c r="B1619" s="159">
        <v>801</v>
      </c>
      <c r="C1619" s="159" t="s">
        <v>784</v>
      </c>
      <c r="D1619" s="135" t="s">
        <v>307</v>
      </c>
      <c r="E1619" s="160">
        <v>228</v>
      </c>
      <c r="F1619" s="137">
        <v>41688</v>
      </c>
      <c r="G1619" s="138">
        <v>228</v>
      </c>
      <c r="H1619" s="167">
        <f t="shared" si="75"/>
        <v>0</v>
      </c>
      <c r="I1619" s="139" t="s">
        <v>23</v>
      </c>
      <c r="J1619" s="141"/>
    </row>
    <row r="1620" spans="1:10" ht="15" x14ac:dyDescent="0.25">
      <c r="A1620" s="158">
        <v>41689</v>
      </c>
      <c r="B1620" s="159">
        <v>856</v>
      </c>
      <c r="C1620" s="159" t="s">
        <v>784</v>
      </c>
      <c r="D1620" s="135" t="s">
        <v>307</v>
      </c>
      <c r="E1620" s="160">
        <v>428</v>
      </c>
      <c r="F1620" s="137">
        <v>41690</v>
      </c>
      <c r="G1620" s="138">
        <v>428</v>
      </c>
      <c r="H1620" s="167">
        <f t="shared" si="75"/>
        <v>0</v>
      </c>
      <c r="I1620" s="139" t="s">
        <v>4</v>
      </c>
    </row>
    <row r="1621" spans="1:10" ht="15" x14ac:dyDescent="0.25">
      <c r="A1621" s="158">
        <v>41690</v>
      </c>
      <c r="B1621" s="159">
        <v>944</v>
      </c>
      <c r="C1621" s="159" t="s">
        <v>784</v>
      </c>
      <c r="D1621" s="135" t="s">
        <v>307</v>
      </c>
      <c r="E1621" s="160">
        <v>256</v>
      </c>
      <c r="F1621" s="137">
        <v>41690</v>
      </c>
      <c r="G1621" s="138">
        <v>256</v>
      </c>
      <c r="H1621" s="167">
        <f t="shared" si="75"/>
        <v>0</v>
      </c>
      <c r="I1621" s="139" t="s">
        <v>4</v>
      </c>
      <c r="J1621" s="141"/>
    </row>
    <row r="1622" spans="1:10" x14ac:dyDescent="0.25">
      <c r="A1622" s="158">
        <v>41693</v>
      </c>
      <c r="B1622" s="159">
        <v>179</v>
      </c>
      <c r="C1622" s="159" t="s">
        <v>942</v>
      </c>
      <c r="D1622" s="135" t="s">
        <v>307</v>
      </c>
      <c r="E1622" s="160">
        <v>259</v>
      </c>
      <c r="F1622" s="137">
        <v>41694</v>
      </c>
      <c r="G1622" s="138">
        <v>259</v>
      </c>
      <c r="H1622" s="167">
        <f t="shared" si="75"/>
        <v>0</v>
      </c>
      <c r="I1622" s="139" t="s">
        <v>4</v>
      </c>
    </row>
    <row r="1623" spans="1:10" x14ac:dyDescent="0.25">
      <c r="A1623" s="158">
        <v>41695</v>
      </c>
      <c r="B1623" s="159">
        <v>324</v>
      </c>
      <c r="C1623" s="159" t="s">
        <v>942</v>
      </c>
      <c r="D1623" s="135" t="s">
        <v>307</v>
      </c>
      <c r="E1623" s="160">
        <v>600</v>
      </c>
      <c r="F1623" s="137">
        <v>41695</v>
      </c>
      <c r="G1623" s="138">
        <v>600</v>
      </c>
      <c r="H1623" s="167">
        <f t="shared" si="75"/>
        <v>0</v>
      </c>
      <c r="I1623" s="139" t="s">
        <v>4</v>
      </c>
    </row>
    <row r="1624" spans="1:10" ht="15" x14ac:dyDescent="0.25">
      <c r="A1624" s="158">
        <v>41697</v>
      </c>
      <c r="B1624" s="159">
        <v>460</v>
      </c>
      <c r="C1624" s="159" t="s">
        <v>942</v>
      </c>
      <c r="D1624" s="135" t="s">
        <v>307</v>
      </c>
      <c r="E1624" s="160">
        <v>511</v>
      </c>
      <c r="F1624" s="137">
        <v>41697</v>
      </c>
      <c r="G1624" s="138">
        <v>511</v>
      </c>
      <c r="H1624" s="167">
        <f t="shared" si="75"/>
        <v>0</v>
      </c>
      <c r="I1624" s="139" t="s">
        <v>4</v>
      </c>
      <c r="J1624" s="141"/>
    </row>
    <row r="1625" spans="1:10" x14ac:dyDescent="0.25">
      <c r="A1625" s="158"/>
      <c r="B1625" s="159"/>
      <c r="C1625" s="159"/>
      <c r="D1625" s="135"/>
      <c r="E1625" s="160"/>
      <c r="F1625" s="379" t="s">
        <v>645</v>
      </c>
      <c r="G1625" s="380">
        <f>SUM(G1612:G1624)</f>
        <v>9079</v>
      </c>
      <c r="H1625" s="167"/>
      <c r="I1625" s="139"/>
      <c r="J1625" s="141"/>
    </row>
    <row r="1626" spans="1:10" ht="15" x14ac:dyDescent="0.25">
      <c r="A1626" s="158"/>
      <c r="B1626" s="159"/>
      <c r="C1626" s="159"/>
      <c r="D1626" s="135"/>
      <c r="E1626" s="160"/>
      <c r="F1626" s="137"/>
      <c r="G1626" s="138"/>
      <c r="H1626" s="167"/>
      <c r="I1626" s="139"/>
      <c r="J1626" s="141"/>
    </row>
    <row r="1627" spans="1:10" x14ac:dyDescent="0.25">
      <c r="A1627" s="133">
        <v>41671</v>
      </c>
      <c r="B1627" s="134">
        <v>532</v>
      </c>
      <c r="C1627" s="134" t="s">
        <v>563</v>
      </c>
      <c r="D1627" s="135" t="s">
        <v>506</v>
      </c>
      <c r="E1627" s="136">
        <v>1816</v>
      </c>
      <c r="F1627" s="137">
        <v>41671</v>
      </c>
      <c r="G1627" s="138">
        <v>1816</v>
      </c>
      <c r="H1627" s="132">
        <f>E1627-G1627</f>
        <v>0</v>
      </c>
      <c r="I1627" s="139" t="s">
        <v>196</v>
      </c>
    </row>
    <row r="1628" spans="1:10" ht="15" x14ac:dyDescent="0.25">
      <c r="A1628" s="158">
        <v>41676</v>
      </c>
      <c r="B1628" s="159">
        <v>887</v>
      </c>
      <c r="C1628" s="159" t="s">
        <v>563</v>
      </c>
      <c r="D1628" s="135" t="s">
        <v>506</v>
      </c>
      <c r="E1628" s="136">
        <v>1740</v>
      </c>
      <c r="F1628" s="137">
        <v>41676</v>
      </c>
      <c r="G1628" s="138">
        <v>1740</v>
      </c>
      <c r="H1628" s="167">
        <f>E1628-G1628</f>
        <v>0</v>
      </c>
      <c r="I1628" s="139" t="s">
        <v>7</v>
      </c>
    </row>
    <row r="1629" spans="1:10" x14ac:dyDescent="0.25">
      <c r="A1629" s="158">
        <v>41683</v>
      </c>
      <c r="B1629" s="159">
        <v>434</v>
      </c>
      <c r="C1629" s="159" t="s">
        <v>784</v>
      </c>
      <c r="D1629" s="135" t="s">
        <v>506</v>
      </c>
      <c r="E1629" s="136">
        <v>1274</v>
      </c>
      <c r="F1629" s="137">
        <v>41687</v>
      </c>
      <c r="G1629" s="138">
        <v>1274</v>
      </c>
      <c r="H1629" s="167">
        <f>E1629-G1629</f>
        <v>0</v>
      </c>
      <c r="I1629" s="139" t="s">
        <v>7</v>
      </c>
      <c r="J1629" s="141"/>
    </row>
    <row r="1630" spans="1:10" ht="15" x14ac:dyDescent="0.25">
      <c r="A1630" s="158">
        <v>41691</v>
      </c>
      <c r="B1630" s="159">
        <v>41</v>
      </c>
      <c r="C1630" s="159" t="s">
        <v>942</v>
      </c>
      <c r="D1630" s="135" t="s">
        <v>506</v>
      </c>
      <c r="E1630" s="160">
        <v>1265</v>
      </c>
      <c r="F1630" s="137">
        <v>41691</v>
      </c>
      <c r="G1630" s="138">
        <v>1265</v>
      </c>
      <c r="H1630" s="167">
        <f>E1630-G1630</f>
        <v>0</v>
      </c>
      <c r="I1630" s="139" t="s">
        <v>20</v>
      </c>
      <c r="J1630" s="141"/>
    </row>
    <row r="1631" spans="1:10" x14ac:dyDescent="0.25">
      <c r="A1631" s="158"/>
      <c r="B1631" s="159"/>
      <c r="C1631" s="159"/>
      <c r="D1631" s="135"/>
      <c r="E1631" s="160"/>
      <c r="F1631" s="379" t="s">
        <v>645</v>
      </c>
      <c r="G1631" s="380">
        <f>SUM(G1627:G1630)</f>
        <v>6095</v>
      </c>
      <c r="H1631" s="167"/>
      <c r="I1631" s="139"/>
      <c r="J1631" s="141"/>
    </row>
    <row r="1632" spans="1:10" ht="15" x14ac:dyDescent="0.25">
      <c r="A1632" s="158"/>
      <c r="B1632" s="159"/>
      <c r="C1632" s="159"/>
      <c r="D1632" s="135"/>
      <c r="E1632" s="160"/>
      <c r="F1632" s="137"/>
      <c r="G1632" s="138"/>
      <c r="H1632" s="167"/>
      <c r="I1632" s="139"/>
      <c r="J1632" s="141"/>
    </row>
    <row r="1633" spans="1:10" x14ac:dyDescent="0.25">
      <c r="A1633" s="133">
        <v>41671</v>
      </c>
      <c r="B1633" s="134">
        <v>483</v>
      </c>
      <c r="C1633" s="134" t="s">
        <v>563</v>
      </c>
      <c r="D1633" s="135" t="s">
        <v>1</v>
      </c>
      <c r="E1633" s="136">
        <v>4559.5</v>
      </c>
      <c r="F1633" s="137">
        <v>41671</v>
      </c>
      <c r="G1633" s="138">
        <v>4559.5</v>
      </c>
      <c r="H1633" s="132">
        <f t="shared" ref="H1633:H1664" si="76">E1633-G1633</f>
        <v>0</v>
      </c>
      <c r="I1633" s="139" t="s">
        <v>1</v>
      </c>
    </row>
    <row r="1634" spans="1:10" x14ac:dyDescent="0.25">
      <c r="A1634" s="133">
        <v>41671</v>
      </c>
      <c r="B1634" s="134">
        <v>509</v>
      </c>
      <c r="C1634" s="134" t="s">
        <v>563</v>
      </c>
      <c r="D1634" s="135" t="s">
        <v>1</v>
      </c>
      <c r="E1634" s="136">
        <v>258</v>
      </c>
      <c r="F1634" s="137">
        <v>41671</v>
      </c>
      <c r="G1634" s="138">
        <v>258</v>
      </c>
      <c r="H1634" s="132">
        <f t="shared" si="76"/>
        <v>0</v>
      </c>
      <c r="I1634" s="139" t="s">
        <v>1</v>
      </c>
    </row>
    <row r="1635" spans="1:10" x14ac:dyDescent="0.25">
      <c r="A1635" s="133">
        <v>41671</v>
      </c>
      <c r="B1635" s="134">
        <v>510</v>
      </c>
      <c r="C1635" s="134" t="s">
        <v>563</v>
      </c>
      <c r="D1635" s="135" t="s">
        <v>1</v>
      </c>
      <c r="E1635" s="136">
        <v>149</v>
      </c>
      <c r="F1635" s="137">
        <v>41671</v>
      </c>
      <c r="G1635" s="138">
        <v>149</v>
      </c>
      <c r="H1635" s="132">
        <f t="shared" si="76"/>
        <v>0</v>
      </c>
      <c r="I1635" s="139" t="s">
        <v>1</v>
      </c>
    </row>
    <row r="1636" spans="1:10" x14ac:dyDescent="0.25">
      <c r="A1636" s="149">
        <v>41671</v>
      </c>
      <c r="B1636" s="150">
        <v>515</v>
      </c>
      <c r="C1636" s="150" t="s">
        <v>563</v>
      </c>
      <c r="D1636" s="135" t="s">
        <v>1</v>
      </c>
      <c r="E1636" s="136">
        <v>1410</v>
      </c>
      <c r="F1636" s="137">
        <v>41671</v>
      </c>
      <c r="G1636" s="138">
        <v>1410</v>
      </c>
      <c r="H1636" s="132">
        <f t="shared" si="76"/>
        <v>0</v>
      </c>
      <c r="I1636" s="139" t="s">
        <v>1</v>
      </c>
    </row>
    <row r="1637" spans="1:10" x14ac:dyDescent="0.25">
      <c r="A1637" s="149">
        <v>41671</v>
      </c>
      <c r="B1637" s="150">
        <v>516</v>
      </c>
      <c r="C1637" s="150" t="s">
        <v>563</v>
      </c>
      <c r="D1637" s="135" t="s">
        <v>1</v>
      </c>
      <c r="E1637" s="136">
        <v>152.5</v>
      </c>
      <c r="F1637" s="137">
        <v>41671</v>
      </c>
      <c r="G1637" s="138">
        <v>152.5</v>
      </c>
      <c r="H1637" s="132">
        <f t="shared" si="76"/>
        <v>0</v>
      </c>
      <c r="I1637" s="139" t="s">
        <v>1</v>
      </c>
    </row>
    <row r="1638" spans="1:10" x14ac:dyDescent="0.25">
      <c r="A1638" s="133">
        <v>41671</v>
      </c>
      <c r="B1638" s="134">
        <v>526</v>
      </c>
      <c r="C1638" s="134" t="s">
        <v>563</v>
      </c>
      <c r="D1638" s="135" t="s">
        <v>1</v>
      </c>
      <c r="E1638" s="136">
        <v>1280</v>
      </c>
      <c r="F1638" s="137">
        <v>41671</v>
      </c>
      <c r="G1638" s="138">
        <v>1280</v>
      </c>
      <c r="H1638" s="132">
        <f t="shared" si="76"/>
        <v>0</v>
      </c>
      <c r="I1638" s="139" t="s">
        <v>1</v>
      </c>
    </row>
    <row r="1639" spans="1:10" x14ac:dyDescent="0.25">
      <c r="A1639" s="133">
        <v>41671</v>
      </c>
      <c r="B1639" s="134">
        <v>566</v>
      </c>
      <c r="C1639" s="134" t="s">
        <v>563</v>
      </c>
      <c r="D1639" s="135" t="s">
        <v>1</v>
      </c>
      <c r="E1639" s="136">
        <v>654</v>
      </c>
      <c r="F1639" s="137">
        <v>41671</v>
      </c>
      <c r="G1639" s="138">
        <v>654</v>
      </c>
      <c r="H1639" s="132">
        <f t="shared" si="76"/>
        <v>0</v>
      </c>
      <c r="I1639" s="139" t="s">
        <v>1</v>
      </c>
    </row>
    <row r="1640" spans="1:10" x14ac:dyDescent="0.25">
      <c r="A1640" s="158">
        <v>41672</v>
      </c>
      <c r="B1640" s="159">
        <v>603</v>
      </c>
      <c r="C1640" s="159" t="s">
        <v>563</v>
      </c>
      <c r="D1640" s="135" t="s">
        <v>1</v>
      </c>
      <c r="E1640" s="136">
        <v>950</v>
      </c>
      <c r="F1640" s="137">
        <v>41672</v>
      </c>
      <c r="G1640" s="138">
        <v>950</v>
      </c>
      <c r="H1640" s="132">
        <f t="shared" si="76"/>
        <v>0</v>
      </c>
      <c r="I1640" s="139" t="s">
        <v>1</v>
      </c>
    </row>
    <row r="1641" spans="1:10" x14ac:dyDescent="0.25">
      <c r="A1641" s="158">
        <v>41672</v>
      </c>
      <c r="B1641" s="159">
        <v>604</v>
      </c>
      <c r="C1641" s="159" t="s">
        <v>563</v>
      </c>
      <c r="D1641" s="135" t="s">
        <v>1</v>
      </c>
      <c r="E1641" s="136">
        <v>497.5</v>
      </c>
      <c r="F1641" s="137">
        <v>41672</v>
      </c>
      <c r="G1641" s="138">
        <v>497.5</v>
      </c>
      <c r="H1641" s="132">
        <f t="shared" si="76"/>
        <v>0</v>
      </c>
      <c r="I1641" s="139" t="s">
        <v>1</v>
      </c>
    </row>
    <row r="1642" spans="1:10" x14ac:dyDescent="0.25">
      <c r="A1642" s="158">
        <v>41673</v>
      </c>
      <c r="B1642" s="159">
        <v>640</v>
      </c>
      <c r="C1642" s="159" t="s">
        <v>563</v>
      </c>
      <c r="D1642" s="135" t="s">
        <v>1</v>
      </c>
      <c r="E1642" s="136">
        <v>1246</v>
      </c>
      <c r="F1642" s="137">
        <v>41673</v>
      </c>
      <c r="G1642" s="138">
        <v>1246</v>
      </c>
      <c r="H1642" s="132">
        <f t="shared" si="76"/>
        <v>0</v>
      </c>
      <c r="I1642" s="139" t="s">
        <v>1</v>
      </c>
      <c r="J1642" s="141"/>
    </row>
    <row r="1643" spans="1:10" x14ac:dyDescent="0.25">
      <c r="A1643" s="158">
        <v>41673</v>
      </c>
      <c r="B1643" s="159">
        <v>677</v>
      </c>
      <c r="C1643" s="159" t="s">
        <v>563</v>
      </c>
      <c r="D1643" s="135" t="s">
        <v>1</v>
      </c>
      <c r="E1643" s="136">
        <v>4835.5</v>
      </c>
      <c r="F1643" s="137">
        <v>41673</v>
      </c>
      <c r="G1643" s="138">
        <v>4835.5</v>
      </c>
      <c r="H1643" s="132">
        <f t="shared" si="76"/>
        <v>0</v>
      </c>
      <c r="I1643" s="139" t="s">
        <v>1</v>
      </c>
    </row>
    <row r="1644" spans="1:10" x14ac:dyDescent="0.25">
      <c r="A1644" s="158">
        <v>41673</v>
      </c>
      <c r="B1644" s="159">
        <v>696</v>
      </c>
      <c r="C1644" s="159" t="s">
        <v>563</v>
      </c>
      <c r="D1644" s="135" t="s">
        <v>1</v>
      </c>
      <c r="E1644" s="136">
        <v>900</v>
      </c>
      <c r="F1644" s="137">
        <v>41673</v>
      </c>
      <c r="G1644" s="138">
        <v>900</v>
      </c>
      <c r="H1644" s="132">
        <f t="shared" si="76"/>
        <v>0</v>
      </c>
      <c r="I1644" s="139" t="s">
        <v>1</v>
      </c>
      <c r="J1644" s="141"/>
    </row>
    <row r="1645" spans="1:10" x14ac:dyDescent="0.25">
      <c r="A1645" s="158">
        <v>41673</v>
      </c>
      <c r="B1645" s="159">
        <v>703</v>
      </c>
      <c r="C1645" s="159" t="s">
        <v>563</v>
      </c>
      <c r="D1645" s="135" t="s">
        <v>1</v>
      </c>
      <c r="E1645" s="136">
        <v>194</v>
      </c>
      <c r="F1645" s="137">
        <v>41691</v>
      </c>
      <c r="G1645" s="138">
        <v>194</v>
      </c>
      <c r="H1645" s="132">
        <f t="shared" si="76"/>
        <v>0</v>
      </c>
      <c r="I1645" s="139" t="s">
        <v>1</v>
      </c>
      <c r="J1645" s="141"/>
    </row>
    <row r="1646" spans="1:10" x14ac:dyDescent="0.25">
      <c r="A1646" s="158">
        <v>41674</v>
      </c>
      <c r="B1646" s="159">
        <v>737</v>
      </c>
      <c r="C1646" s="159" t="s">
        <v>563</v>
      </c>
      <c r="D1646" s="135" t="s">
        <v>1</v>
      </c>
      <c r="E1646" s="136">
        <v>1032.5</v>
      </c>
      <c r="F1646" s="137">
        <v>41674</v>
      </c>
      <c r="G1646" s="138">
        <v>1032.5</v>
      </c>
      <c r="H1646" s="132">
        <f t="shared" si="76"/>
        <v>0</v>
      </c>
      <c r="I1646" s="139" t="s">
        <v>1</v>
      </c>
      <c r="J1646" s="141"/>
    </row>
    <row r="1647" spans="1:10" ht="15" x14ac:dyDescent="0.25">
      <c r="A1647" s="158">
        <v>41674</v>
      </c>
      <c r="B1647" s="159">
        <v>739</v>
      </c>
      <c r="C1647" s="159" t="s">
        <v>563</v>
      </c>
      <c r="D1647" s="135" t="s">
        <v>1</v>
      </c>
      <c r="E1647" s="136">
        <v>1076.5</v>
      </c>
      <c r="F1647" s="137">
        <v>41674</v>
      </c>
      <c r="G1647" s="138">
        <v>1076.5</v>
      </c>
      <c r="H1647" s="132">
        <f t="shared" si="76"/>
        <v>0</v>
      </c>
      <c r="I1647" s="139" t="s">
        <v>1</v>
      </c>
      <c r="J1647" s="141"/>
    </row>
    <row r="1648" spans="1:10" ht="15" x14ac:dyDescent="0.25">
      <c r="A1648" s="158">
        <v>41674</v>
      </c>
      <c r="B1648" s="159">
        <v>740</v>
      </c>
      <c r="C1648" s="159" t="s">
        <v>563</v>
      </c>
      <c r="D1648" s="135" t="s">
        <v>1</v>
      </c>
      <c r="E1648" s="136">
        <v>1174.5</v>
      </c>
      <c r="F1648" s="137">
        <v>41674</v>
      </c>
      <c r="G1648" s="138">
        <v>1174.5</v>
      </c>
      <c r="H1648" s="132">
        <f t="shared" si="76"/>
        <v>0</v>
      </c>
      <c r="I1648" s="139" t="s">
        <v>1</v>
      </c>
      <c r="J1648" s="141"/>
    </row>
    <row r="1649" spans="1:10" ht="15" x14ac:dyDescent="0.25">
      <c r="A1649" s="158">
        <v>41674</v>
      </c>
      <c r="B1649" s="159">
        <v>741</v>
      </c>
      <c r="C1649" s="159" t="s">
        <v>563</v>
      </c>
      <c r="D1649" s="135" t="s">
        <v>1</v>
      </c>
      <c r="E1649" s="136">
        <v>308</v>
      </c>
      <c r="F1649" s="137">
        <v>41674</v>
      </c>
      <c r="G1649" s="138">
        <v>308</v>
      </c>
      <c r="H1649" s="132">
        <f t="shared" si="76"/>
        <v>0</v>
      </c>
      <c r="I1649" s="139" t="s">
        <v>1</v>
      </c>
      <c r="J1649" s="141"/>
    </row>
    <row r="1650" spans="1:10" ht="15" x14ac:dyDescent="0.25">
      <c r="A1650" s="158">
        <v>41674</v>
      </c>
      <c r="B1650" s="159">
        <v>784</v>
      </c>
      <c r="C1650" s="159" t="s">
        <v>563</v>
      </c>
      <c r="D1650" s="135" t="s">
        <v>1</v>
      </c>
      <c r="E1650" s="136">
        <v>1676.5</v>
      </c>
      <c r="F1650" s="137">
        <v>41674</v>
      </c>
      <c r="G1650" s="138">
        <v>1676.5</v>
      </c>
      <c r="H1650" s="132">
        <f t="shared" si="76"/>
        <v>0</v>
      </c>
      <c r="I1650" s="139" t="s">
        <v>1</v>
      </c>
    </row>
    <row r="1651" spans="1:10" ht="15" x14ac:dyDescent="0.25">
      <c r="A1651" s="158">
        <v>41674</v>
      </c>
      <c r="B1651" s="159">
        <v>791</v>
      </c>
      <c r="C1651" s="159" t="s">
        <v>563</v>
      </c>
      <c r="D1651" s="135" t="s">
        <v>1</v>
      </c>
      <c r="E1651" s="136">
        <v>838</v>
      </c>
      <c r="F1651" s="137">
        <v>41674</v>
      </c>
      <c r="G1651" s="138">
        <v>838</v>
      </c>
      <c r="H1651" s="132">
        <f t="shared" si="76"/>
        <v>0</v>
      </c>
      <c r="I1651" s="139" t="s">
        <v>1</v>
      </c>
    </row>
    <row r="1652" spans="1:10" ht="15" x14ac:dyDescent="0.25">
      <c r="A1652" s="158">
        <v>41675</v>
      </c>
      <c r="B1652" s="159">
        <v>812</v>
      </c>
      <c r="C1652" s="159" t="s">
        <v>563</v>
      </c>
      <c r="D1652" s="164" t="s">
        <v>1</v>
      </c>
      <c r="E1652" s="165">
        <v>1150</v>
      </c>
      <c r="F1652" s="170">
        <v>41675</v>
      </c>
      <c r="G1652" s="165">
        <v>1150</v>
      </c>
      <c r="H1652" s="167">
        <f t="shared" si="76"/>
        <v>0</v>
      </c>
      <c r="I1652" s="168" t="s">
        <v>1</v>
      </c>
      <c r="J1652" s="169"/>
    </row>
    <row r="1653" spans="1:10" ht="15" x14ac:dyDescent="0.25">
      <c r="A1653" s="158">
        <v>41675</v>
      </c>
      <c r="B1653" s="159">
        <v>823</v>
      </c>
      <c r="C1653" s="159" t="s">
        <v>563</v>
      </c>
      <c r="D1653" s="164" t="s">
        <v>1</v>
      </c>
      <c r="E1653" s="165">
        <v>307</v>
      </c>
      <c r="F1653" s="170">
        <v>41675</v>
      </c>
      <c r="G1653" s="165">
        <v>307</v>
      </c>
      <c r="H1653" s="167">
        <f t="shared" si="76"/>
        <v>0</v>
      </c>
      <c r="I1653" s="168" t="s">
        <v>1</v>
      </c>
      <c r="J1653" s="169"/>
    </row>
    <row r="1654" spans="1:10" ht="15" x14ac:dyDescent="0.25">
      <c r="A1654" s="158">
        <v>41676</v>
      </c>
      <c r="B1654" s="159">
        <v>845</v>
      </c>
      <c r="C1654" s="159" t="s">
        <v>563</v>
      </c>
      <c r="D1654" s="135" t="s">
        <v>1</v>
      </c>
      <c r="E1654" s="136">
        <v>7016</v>
      </c>
      <c r="F1654" s="137">
        <v>41676</v>
      </c>
      <c r="G1654" s="136">
        <v>7016</v>
      </c>
      <c r="H1654" s="167">
        <f t="shared" si="76"/>
        <v>0</v>
      </c>
      <c r="I1654" s="139"/>
    </row>
    <row r="1655" spans="1:10" ht="15" x14ac:dyDescent="0.25">
      <c r="A1655" s="158">
        <v>41676</v>
      </c>
      <c r="B1655" s="159">
        <v>846</v>
      </c>
      <c r="C1655" s="159" t="s">
        <v>563</v>
      </c>
      <c r="D1655" s="135" t="s">
        <v>1</v>
      </c>
      <c r="E1655" s="136">
        <v>161</v>
      </c>
      <c r="F1655" s="137">
        <v>41676</v>
      </c>
      <c r="G1655" s="138">
        <v>161</v>
      </c>
      <c r="H1655" s="167">
        <f t="shared" si="76"/>
        <v>0</v>
      </c>
      <c r="I1655" s="160" t="s">
        <v>1</v>
      </c>
      <c r="J1655" s="141"/>
    </row>
    <row r="1656" spans="1:10" ht="15" x14ac:dyDescent="0.25">
      <c r="A1656" s="158">
        <v>41676</v>
      </c>
      <c r="B1656" s="159">
        <v>850</v>
      </c>
      <c r="C1656" s="159" t="s">
        <v>563</v>
      </c>
      <c r="D1656" s="135" t="s">
        <v>1</v>
      </c>
      <c r="E1656" s="136">
        <v>992</v>
      </c>
      <c r="F1656" s="137">
        <v>41676</v>
      </c>
      <c r="G1656" s="138">
        <v>992</v>
      </c>
      <c r="H1656" s="167">
        <f t="shared" si="76"/>
        <v>0</v>
      </c>
      <c r="I1656" s="139" t="s">
        <v>1</v>
      </c>
      <c r="J1656" s="141"/>
    </row>
    <row r="1657" spans="1:10" ht="15" x14ac:dyDescent="0.25">
      <c r="A1657" s="158">
        <v>41676</v>
      </c>
      <c r="B1657" s="159">
        <v>853</v>
      </c>
      <c r="C1657" s="159" t="s">
        <v>563</v>
      </c>
      <c r="D1657" s="135" t="s">
        <v>1</v>
      </c>
      <c r="E1657" s="136">
        <v>4045</v>
      </c>
      <c r="F1657" s="137">
        <v>41676</v>
      </c>
      <c r="G1657" s="138">
        <v>4045</v>
      </c>
      <c r="H1657" s="167">
        <f t="shared" si="76"/>
        <v>0</v>
      </c>
      <c r="I1657" s="139" t="s">
        <v>1</v>
      </c>
      <c r="J1657" s="141"/>
    </row>
    <row r="1658" spans="1:10" ht="15" x14ac:dyDescent="0.25">
      <c r="A1658" s="158">
        <v>41676</v>
      </c>
      <c r="B1658" s="159">
        <v>871</v>
      </c>
      <c r="C1658" s="159" t="s">
        <v>563</v>
      </c>
      <c r="D1658" s="135" t="s">
        <v>1</v>
      </c>
      <c r="E1658" s="136">
        <v>671</v>
      </c>
      <c r="F1658" s="137">
        <v>41676</v>
      </c>
      <c r="G1658" s="138">
        <v>671</v>
      </c>
      <c r="H1658" s="167">
        <f t="shared" si="76"/>
        <v>0</v>
      </c>
      <c r="I1658" s="139" t="s">
        <v>1</v>
      </c>
      <c r="J1658" s="141"/>
    </row>
    <row r="1659" spans="1:10" ht="15" x14ac:dyDescent="0.25">
      <c r="A1659" s="158">
        <v>41676</v>
      </c>
      <c r="B1659" s="159">
        <v>875</v>
      </c>
      <c r="C1659" s="159" t="s">
        <v>563</v>
      </c>
      <c r="D1659" s="135" t="s">
        <v>1</v>
      </c>
      <c r="E1659" s="136">
        <v>971</v>
      </c>
      <c r="F1659" s="137">
        <v>41676</v>
      </c>
      <c r="G1659" s="138">
        <v>971</v>
      </c>
      <c r="H1659" s="167">
        <f t="shared" si="76"/>
        <v>0</v>
      </c>
      <c r="I1659" s="139" t="s">
        <v>1</v>
      </c>
      <c r="J1659" s="141"/>
    </row>
    <row r="1660" spans="1:10" ht="15" x14ac:dyDescent="0.25">
      <c r="A1660" s="158">
        <v>41676</v>
      </c>
      <c r="B1660" s="159">
        <v>876</v>
      </c>
      <c r="C1660" s="159" t="s">
        <v>563</v>
      </c>
      <c r="D1660" s="135" t="s">
        <v>1</v>
      </c>
      <c r="E1660" s="136">
        <v>2810</v>
      </c>
      <c r="F1660" s="137">
        <v>41676</v>
      </c>
      <c r="G1660" s="138">
        <v>2810</v>
      </c>
      <c r="H1660" s="167">
        <f t="shared" si="76"/>
        <v>0</v>
      </c>
      <c r="I1660" s="139" t="s">
        <v>1</v>
      </c>
      <c r="J1660" s="141"/>
    </row>
    <row r="1661" spans="1:10" ht="15" x14ac:dyDescent="0.25">
      <c r="A1661" s="158">
        <v>41676</v>
      </c>
      <c r="B1661" s="159">
        <v>878</v>
      </c>
      <c r="C1661" s="159" t="s">
        <v>563</v>
      </c>
      <c r="D1661" s="135" t="s">
        <v>1</v>
      </c>
      <c r="E1661" s="136">
        <v>642.4</v>
      </c>
      <c r="F1661" s="137">
        <v>41676</v>
      </c>
      <c r="G1661" s="138">
        <v>642.4</v>
      </c>
      <c r="H1661" s="167">
        <f t="shared" si="76"/>
        <v>0</v>
      </c>
      <c r="I1661" s="139" t="s">
        <v>1</v>
      </c>
    </row>
    <row r="1662" spans="1:10" ht="15" x14ac:dyDescent="0.25">
      <c r="A1662" s="158">
        <v>41677</v>
      </c>
      <c r="B1662" s="159">
        <v>942</v>
      </c>
      <c r="C1662" s="159" t="s">
        <v>563</v>
      </c>
      <c r="D1662" s="135" t="s">
        <v>1</v>
      </c>
      <c r="E1662" s="136">
        <v>1784</v>
      </c>
      <c r="F1662" s="137">
        <v>41677</v>
      </c>
      <c r="G1662" s="138">
        <v>1784</v>
      </c>
      <c r="H1662" s="167">
        <f t="shared" si="76"/>
        <v>0</v>
      </c>
      <c r="I1662" s="139" t="s">
        <v>1</v>
      </c>
    </row>
    <row r="1663" spans="1:10" x14ac:dyDescent="0.25">
      <c r="A1663" s="158">
        <v>41677</v>
      </c>
      <c r="B1663" s="159">
        <v>5</v>
      </c>
      <c r="C1663" s="159" t="s">
        <v>784</v>
      </c>
      <c r="D1663" s="135" t="s">
        <v>1</v>
      </c>
      <c r="E1663" s="136">
        <v>1639.5</v>
      </c>
      <c r="F1663" s="137">
        <v>41677</v>
      </c>
      <c r="G1663" s="138">
        <v>1639.5</v>
      </c>
      <c r="H1663" s="167">
        <f t="shared" si="76"/>
        <v>0</v>
      </c>
      <c r="I1663" s="139" t="s">
        <v>1</v>
      </c>
      <c r="J1663" s="141"/>
    </row>
    <row r="1664" spans="1:10" x14ac:dyDescent="0.25">
      <c r="A1664" s="158">
        <v>41677</v>
      </c>
      <c r="B1664" s="159">
        <v>8</v>
      </c>
      <c r="C1664" s="159" t="s">
        <v>784</v>
      </c>
      <c r="D1664" s="135" t="s">
        <v>1</v>
      </c>
      <c r="E1664" s="136">
        <v>343</v>
      </c>
      <c r="F1664" s="137">
        <v>41677</v>
      </c>
      <c r="G1664" s="138">
        <v>343</v>
      </c>
      <c r="H1664" s="167">
        <f t="shared" si="76"/>
        <v>0</v>
      </c>
      <c r="I1664" s="139" t="s">
        <v>1</v>
      </c>
      <c r="J1664" s="141"/>
    </row>
    <row r="1665" spans="1:10" x14ac:dyDescent="0.25">
      <c r="A1665" s="158">
        <v>41678</v>
      </c>
      <c r="B1665" s="159">
        <v>32</v>
      </c>
      <c r="C1665" s="159" t="s">
        <v>784</v>
      </c>
      <c r="D1665" s="135" t="s">
        <v>1</v>
      </c>
      <c r="E1665" s="136">
        <v>727</v>
      </c>
      <c r="F1665" s="137">
        <v>41678</v>
      </c>
      <c r="G1665" s="138">
        <v>727</v>
      </c>
      <c r="H1665" s="167">
        <f t="shared" ref="H1665:H1696" si="77">E1665-G1665</f>
        <v>0</v>
      </c>
      <c r="I1665" s="139" t="s">
        <v>1</v>
      </c>
    </row>
    <row r="1666" spans="1:10" x14ac:dyDescent="0.25">
      <c r="A1666" s="158">
        <v>41678</v>
      </c>
      <c r="B1666" s="159">
        <v>44</v>
      </c>
      <c r="C1666" s="159" t="s">
        <v>784</v>
      </c>
      <c r="D1666" s="135" t="s">
        <v>1</v>
      </c>
      <c r="E1666" s="136">
        <v>3496</v>
      </c>
      <c r="F1666" s="137">
        <v>41678</v>
      </c>
      <c r="G1666" s="138">
        <v>3496</v>
      </c>
      <c r="H1666" s="167">
        <f t="shared" si="77"/>
        <v>0</v>
      </c>
      <c r="I1666" s="139" t="s">
        <v>1</v>
      </c>
      <c r="J1666" s="141"/>
    </row>
    <row r="1667" spans="1:10" x14ac:dyDescent="0.25">
      <c r="A1667" s="158">
        <v>41678</v>
      </c>
      <c r="B1667" s="159">
        <v>60</v>
      </c>
      <c r="C1667" s="159" t="s">
        <v>784</v>
      </c>
      <c r="D1667" s="135" t="s">
        <v>1</v>
      </c>
      <c r="E1667" s="136">
        <v>438.5</v>
      </c>
      <c r="F1667" s="137">
        <v>41678</v>
      </c>
      <c r="G1667" s="138">
        <v>438.5</v>
      </c>
      <c r="H1667" s="167">
        <f t="shared" si="77"/>
        <v>0</v>
      </c>
      <c r="I1667" s="139" t="s">
        <v>1</v>
      </c>
    </row>
    <row r="1668" spans="1:10" x14ac:dyDescent="0.25">
      <c r="A1668" s="158">
        <v>41678</v>
      </c>
      <c r="B1668" s="159">
        <v>104</v>
      </c>
      <c r="C1668" s="159" t="s">
        <v>784</v>
      </c>
      <c r="D1668" s="135" t="s">
        <v>1</v>
      </c>
      <c r="E1668" s="136">
        <v>2318.5</v>
      </c>
      <c r="F1668" s="137">
        <v>41678</v>
      </c>
      <c r="G1668" s="138">
        <v>2318.5</v>
      </c>
      <c r="H1668" s="167">
        <f t="shared" si="77"/>
        <v>0</v>
      </c>
      <c r="I1668" s="139" t="s">
        <v>1</v>
      </c>
    </row>
    <row r="1669" spans="1:10" x14ac:dyDescent="0.25">
      <c r="A1669" s="158">
        <v>41679</v>
      </c>
      <c r="B1669" s="159">
        <v>139</v>
      </c>
      <c r="C1669" s="159" t="s">
        <v>784</v>
      </c>
      <c r="D1669" s="135" t="s">
        <v>1</v>
      </c>
      <c r="E1669" s="136">
        <v>2473.5</v>
      </c>
      <c r="F1669" s="137">
        <v>41679</v>
      </c>
      <c r="G1669" s="138">
        <v>2473.5</v>
      </c>
      <c r="H1669" s="167">
        <f t="shared" si="77"/>
        <v>0</v>
      </c>
      <c r="I1669" s="139" t="s">
        <v>1</v>
      </c>
    </row>
    <row r="1670" spans="1:10" x14ac:dyDescent="0.25">
      <c r="A1670" s="158">
        <v>41680</v>
      </c>
      <c r="B1670" s="159">
        <v>216</v>
      </c>
      <c r="C1670" s="159" t="s">
        <v>784</v>
      </c>
      <c r="D1670" s="135" t="s">
        <v>1</v>
      </c>
      <c r="E1670" s="136">
        <v>1095</v>
      </c>
      <c r="F1670" s="137">
        <v>41680</v>
      </c>
      <c r="G1670" s="138">
        <v>1095</v>
      </c>
      <c r="H1670" s="167">
        <f t="shared" si="77"/>
        <v>0</v>
      </c>
      <c r="I1670" s="139" t="s">
        <v>1</v>
      </c>
      <c r="J1670" s="141"/>
    </row>
    <row r="1671" spans="1:10" x14ac:dyDescent="0.25">
      <c r="A1671" s="158">
        <v>41680</v>
      </c>
      <c r="B1671" s="159">
        <v>222</v>
      </c>
      <c r="C1671" s="159" t="s">
        <v>784</v>
      </c>
      <c r="D1671" s="135" t="s">
        <v>1</v>
      </c>
      <c r="E1671" s="136">
        <v>971</v>
      </c>
      <c r="F1671" s="137">
        <v>41680</v>
      </c>
      <c r="G1671" s="138">
        <v>971</v>
      </c>
      <c r="H1671" s="167">
        <f t="shared" si="77"/>
        <v>0</v>
      </c>
      <c r="I1671" s="139" t="s">
        <v>1</v>
      </c>
      <c r="J1671" s="141"/>
    </row>
    <row r="1672" spans="1:10" x14ac:dyDescent="0.25">
      <c r="A1672" s="158">
        <v>41680</v>
      </c>
      <c r="B1672" s="159">
        <v>226</v>
      </c>
      <c r="C1672" s="159" t="s">
        <v>784</v>
      </c>
      <c r="D1672" s="135" t="s">
        <v>1</v>
      </c>
      <c r="E1672" s="136">
        <v>466.5</v>
      </c>
      <c r="F1672" s="137">
        <v>41680</v>
      </c>
      <c r="G1672" s="138">
        <v>466.5</v>
      </c>
      <c r="H1672" s="167">
        <f t="shared" si="77"/>
        <v>0</v>
      </c>
      <c r="I1672" s="139" t="s">
        <v>1</v>
      </c>
      <c r="J1672" s="141"/>
    </row>
    <row r="1673" spans="1:10" x14ac:dyDescent="0.25">
      <c r="A1673" s="158">
        <v>41680</v>
      </c>
      <c r="B1673" s="159">
        <v>228</v>
      </c>
      <c r="C1673" s="159" t="s">
        <v>784</v>
      </c>
      <c r="D1673" s="135" t="s">
        <v>1</v>
      </c>
      <c r="E1673" s="136">
        <v>330</v>
      </c>
      <c r="F1673" s="137">
        <v>41680</v>
      </c>
      <c r="G1673" s="138">
        <v>330</v>
      </c>
      <c r="H1673" s="167">
        <f t="shared" si="77"/>
        <v>0</v>
      </c>
      <c r="I1673" s="139" t="s">
        <v>1</v>
      </c>
      <c r="J1673" s="141"/>
    </row>
    <row r="1674" spans="1:10" x14ac:dyDescent="0.25">
      <c r="A1674" s="158">
        <v>41681</v>
      </c>
      <c r="B1674" s="159">
        <v>254</v>
      </c>
      <c r="C1674" s="159" t="s">
        <v>784</v>
      </c>
      <c r="D1674" s="135" t="s">
        <v>1</v>
      </c>
      <c r="E1674" s="136">
        <v>869</v>
      </c>
      <c r="F1674" s="137">
        <v>41681</v>
      </c>
      <c r="G1674" s="138">
        <v>869</v>
      </c>
      <c r="H1674" s="167">
        <f t="shared" si="77"/>
        <v>0</v>
      </c>
      <c r="I1674" s="139" t="s">
        <v>1</v>
      </c>
    </row>
    <row r="1675" spans="1:10" x14ac:dyDescent="0.25">
      <c r="A1675" s="158">
        <v>41681</v>
      </c>
      <c r="B1675" s="159">
        <v>277</v>
      </c>
      <c r="C1675" s="159" t="s">
        <v>784</v>
      </c>
      <c r="D1675" s="135" t="s">
        <v>1</v>
      </c>
      <c r="E1675" s="136">
        <v>1768</v>
      </c>
      <c r="F1675" s="137">
        <v>41681</v>
      </c>
      <c r="G1675" s="138">
        <v>1768</v>
      </c>
      <c r="H1675" s="167">
        <f t="shared" si="77"/>
        <v>0</v>
      </c>
      <c r="I1675" s="139" t="s">
        <v>1</v>
      </c>
    </row>
    <row r="1676" spans="1:10" x14ac:dyDescent="0.25">
      <c r="A1676" s="158">
        <v>41681</v>
      </c>
      <c r="B1676" s="159">
        <v>278</v>
      </c>
      <c r="C1676" s="159" t="s">
        <v>784</v>
      </c>
      <c r="D1676" s="135" t="s">
        <v>1</v>
      </c>
      <c r="E1676" s="136">
        <v>21</v>
      </c>
      <c r="F1676" s="137">
        <v>41681</v>
      </c>
      <c r="G1676" s="138">
        <v>21</v>
      </c>
      <c r="H1676" s="167">
        <f t="shared" si="77"/>
        <v>0</v>
      </c>
      <c r="I1676" s="139" t="s">
        <v>1</v>
      </c>
      <c r="J1676" s="141"/>
    </row>
    <row r="1677" spans="1:10" x14ac:dyDescent="0.25">
      <c r="A1677" s="158">
        <v>41681</v>
      </c>
      <c r="B1677" s="159">
        <v>295</v>
      </c>
      <c r="C1677" s="159" t="s">
        <v>784</v>
      </c>
      <c r="D1677" s="135" t="s">
        <v>1</v>
      </c>
      <c r="E1677" s="136">
        <v>9290.5</v>
      </c>
      <c r="F1677" s="137">
        <v>41681</v>
      </c>
      <c r="G1677" s="138">
        <v>9290.5</v>
      </c>
      <c r="H1677" s="167">
        <f t="shared" si="77"/>
        <v>0</v>
      </c>
      <c r="I1677" s="139" t="s">
        <v>1</v>
      </c>
    </row>
    <row r="1678" spans="1:10" x14ac:dyDescent="0.25">
      <c r="A1678" s="158">
        <v>41681</v>
      </c>
      <c r="B1678" s="159">
        <v>297</v>
      </c>
      <c r="C1678" s="159" t="s">
        <v>784</v>
      </c>
      <c r="D1678" s="135" t="s">
        <v>1</v>
      </c>
      <c r="E1678" s="136">
        <v>696</v>
      </c>
      <c r="F1678" s="137">
        <v>41681</v>
      </c>
      <c r="G1678" s="138">
        <v>696</v>
      </c>
      <c r="H1678" s="167">
        <f t="shared" si="77"/>
        <v>0</v>
      </c>
      <c r="I1678" s="139" t="s">
        <v>1</v>
      </c>
    </row>
    <row r="1679" spans="1:10" x14ac:dyDescent="0.25">
      <c r="A1679" s="158">
        <v>41681</v>
      </c>
      <c r="B1679" s="159">
        <v>298</v>
      </c>
      <c r="C1679" s="159" t="s">
        <v>784</v>
      </c>
      <c r="D1679" s="135" t="s">
        <v>1</v>
      </c>
      <c r="E1679" s="136">
        <v>85</v>
      </c>
      <c r="F1679" s="137">
        <v>41681</v>
      </c>
      <c r="G1679" s="138">
        <v>85</v>
      </c>
      <c r="H1679" s="167">
        <f t="shared" si="77"/>
        <v>0</v>
      </c>
      <c r="I1679" s="139" t="s">
        <v>1</v>
      </c>
    </row>
    <row r="1680" spans="1:10" x14ac:dyDescent="0.25">
      <c r="A1680" s="158">
        <v>41682</v>
      </c>
      <c r="B1680" s="159">
        <v>323</v>
      </c>
      <c r="C1680" s="159" t="s">
        <v>784</v>
      </c>
      <c r="D1680" s="135" t="s">
        <v>1</v>
      </c>
      <c r="E1680" s="136">
        <v>579</v>
      </c>
      <c r="F1680" s="137">
        <v>41682</v>
      </c>
      <c r="G1680" s="138">
        <v>579</v>
      </c>
      <c r="H1680" s="167">
        <f t="shared" si="77"/>
        <v>0</v>
      </c>
      <c r="I1680" s="139" t="s">
        <v>1</v>
      </c>
      <c r="J1680" s="141"/>
    </row>
    <row r="1681" spans="1:10" x14ac:dyDescent="0.25">
      <c r="A1681" s="158">
        <v>41682</v>
      </c>
      <c r="B1681" s="159">
        <v>332</v>
      </c>
      <c r="C1681" s="159" t="s">
        <v>784</v>
      </c>
      <c r="D1681" s="135" t="s">
        <v>1</v>
      </c>
      <c r="E1681" s="136">
        <v>220</v>
      </c>
      <c r="F1681" s="137">
        <v>41682</v>
      </c>
      <c r="G1681" s="138">
        <v>220</v>
      </c>
      <c r="H1681" s="167">
        <f t="shared" si="77"/>
        <v>0</v>
      </c>
      <c r="I1681" s="139" t="s">
        <v>1</v>
      </c>
      <c r="J1681" s="141"/>
    </row>
    <row r="1682" spans="1:10" x14ac:dyDescent="0.25">
      <c r="A1682" s="158">
        <v>41682</v>
      </c>
      <c r="B1682" s="159">
        <v>336</v>
      </c>
      <c r="C1682" s="159" t="s">
        <v>784</v>
      </c>
      <c r="D1682" s="135" t="s">
        <v>1</v>
      </c>
      <c r="E1682" s="136">
        <v>987</v>
      </c>
      <c r="F1682" s="137">
        <v>41682</v>
      </c>
      <c r="G1682" s="138">
        <v>987</v>
      </c>
      <c r="H1682" s="167">
        <f t="shared" si="77"/>
        <v>0</v>
      </c>
      <c r="I1682" s="139" t="s">
        <v>1</v>
      </c>
      <c r="J1682" s="141"/>
    </row>
    <row r="1683" spans="1:10" x14ac:dyDescent="0.25">
      <c r="A1683" s="158">
        <v>41682</v>
      </c>
      <c r="B1683" s="159">
        <v>348</v>
      </c>
      <c r="C1683" s="159" t="s">
        <v>784</v>
      </c>
      <c r="D1683" s="135" t="s">
        <v>1</v>
      </c>
      <c r="E1683" s="136">
        <v>431</v>
      </c>
      <c r="F1683" s="137">
        <v>41682</v>
      </c>
      <c r="G1683" s="138">
        <v>431</v>
      </c>
      <c r="H1683" s="167">
        <f t="shared" si="77"/>
        <v>0</v>
      </c>
      <c r="I1683" s="139" t="s">
        <v>1</v>
      </c>
      <c r="J1683" s="141"/>
    </row>
    <row r="1684" spans="1:10" x14ac:dyDescent="0.25">
      <c r="A1684" s="158">
        <v>41682</v>
      </c>
      <c r="B1684" s="159">
        <v>356</v>
      </c>
      <c r="C1684" s="159" t="s">
        <v>784</v>
      </c>
      <c r="D1684" s="135" t="s">
        <v>1</v>
      </c>
      <c r="E1684" s="136">
        <v>623</v>
      </c>
      <c r="F1684" s="137">
        <v>41682</v>
      </c>
      <c r="G1684" s="138">
        <v>623</v>
      </c>
      <c r="H1684" s="167">
        <f t="shared" si="77"/>
        <v>0</v>
      </c>
      <c r="I1684" s="139" t="s">
        <v>1</v>
      </c>
      <c r="J1684" s="141"/>
    </row>
    <row r="1685" spans="1:10" x14ac:dyDescent="0.25">
      <c r="A1685" s="158">
        <v>41683</v>
      </c>
      <c r="B1685" s="159">
        <v>404</v>
      </c>
      <c r="C1685" s="159" t="s">
        <v>784</v>
      </c>
      <c r="D1685" s="135" t="s">
        <v>1</v>
      </c>
      <c r="E1685" s="136">
        <v>3033</v>
      </c>
      <c r="F1685" s="137">
        <v>41683</v>
      </c>
      <c r="G1685" s="138">
        <v>3033</v>
      </c>
      <c r="H1685" s="167">
        <f t="shared" si="77"/>
        <v>0</v>
      </c>
      <c r="I1685" s="139" t="s">
        <v>1</v>
      </c>
      <c r="J1685" s="141"/>
    </row>
    <row r="1686" spans="1:10" x14ac:dyDescent="0.25">
      <c r="A1686" s="158">
        <v>41683</v>
      </c>
      <c r="B1686" s="159">
        <v>415</v>
      </c>
      <c r="C1686" s="159" t="s">
        <v>784</v>
      </c>
      <c r="D1686" s="135" t="s">
        <v>1</v>
      </c>
      <c r="E1686" s="136">
        <v>240</v>
      </c>
      <c r="F1686" s="137">
        <v>41683</v>
      </c>
      <c r="G1686" s="138">
        <v>240</v>
      </c>
      <c r="H1686" s="167">
        <f t="shared" si="77"/>
        <v>0</v>
      </c>
      <c r="I1686" s="139" t="s">
        <v>1</v>
      </c>
    </row>
    <row r="1687" spans="1:10" x14ac:dyDescent="0.25">
      <c r="A1687" s="158">
        <v>41684</v>
      </c>
      <c r="B1687" s="159">
        <v>455</v>
      </c>
      <c r="C1687" s="159" t="s">
        <v>784</v>
      </c>
      <c r="D1687" s="135" t="s">
        <v>1</v>
      </c>
      <c r="E1687" s="160">
        <v>87</v>
      </c>
      <c r="F1687" s="137">
        <v>41684</v>
      </c>
      <c r="G1687" s="138">
        <v>87</v>
      </c>
      <c r="H1687" s="167">
        <f t="shared" si="77"/>
        <v>0</v>
      </c>
      <c r="I1687" s="139" t="s">
        <v>1</v>
      </c>
      <c r="J1687" s="141"/>
    </row>
    <row r="1688" spans="1:10" x14ac:dyDescent="0.25">
      <c r="A1688" s="158">
        <v>41684</v>
      </c>
      <c r="B1688" s="159">
        <v>486</v>
      </c>
      <c r="C1688" s="159" t="s">
        <v>784</v>
      </c>
      <c r="D1688" s="135" t="s">
        <v>1</v>
      </c>
      <c r="E1688" s="160">
        <v>4280</v>
      </c>
      <c r="F1688" s="137">
        <v>41684</v>
      </c>
      <c r="G1688" s="138">
        <v>4280</v>
      </c>
      <c r="H1688" s="167">
        <f t="shared" si="77"/>
        <v>0</v>
      </c>
      <c r="I1688" s="139" t="s">
        <v>1</v>
      </c>
      <c r="J1688" s="141"/>
    </row>
    <row r="1689" spans="1:10" x14ac:dyDescent="0.25">
      <c r="A1689" s="158">
        <v>41684</v>
      </c>
      <c r="B1689" s="159">
        <v>511</v>
      </c>
      <c r="C1689" s="159" t="s">
        <v>784</v>
      </c>
      <c r="D1689" s="135" t="s">
        <v>1</v>
      </c>
      <c r="E1689" s="160">
        <v>1291</v>
      </c>
      <c r="F1689" s="137">
        <v>41684</v>
      </c>
      <c r="G1689" s="138">
        <v>1291</v>
      </c>
      <c r="H1689" s="167">
        <f t="shared" si="77"/>
        <v>0</v>
      </c>
      <c r="I1689" s="139" t="s">
        <v>1</v>
      </c>
    </row>
    <row r="1690" spans="1:10" x14ac:dyDescent="0.25">
      <c r="A1690" s="158">
        <v>41684</v>
      </c>
      <c r="B1690" s="159">
        <v>514</v>
      </c>
      <c r="C1690" s="159" t="s">
        <v>784</v>
      </c>
      <c r="D1690" s="135" t="s">
        <v>1</v>
      </c>
      <c r="E1690" s="160">
        <v>1744</v>
      </c>
      <c r="F1690" s="137">
        <v>41684</v>
      </c>
      <c r="G1690" s="138">
        <v>1744</v>
      </c>
      <c r="H1690" s="167">
        <f t="shared" si="77"/>
        <v>0</v>
      </c>
      <c r="I1690" s="139" t="s">
        <v>1</v>
      </c>
    </row>
    <row r="1691" spans="1:10" x14ac:dyDescent="0.25">
      <c r="A1691" s="158">
        <v>41684</v>
      </c>
      <c r="B1691" s="159">
        <v>515</v>
      </c>
      <c r="C1691" s="159" t="s">
        <v>784</v>
      </c>
      <c r="D1691" s="135" t="s">
        <v>1</v>
      </c>
      <c r="E1691" s="160">
        <v>800</v>
      </c>
      <c r="F1691" s="137">
        <v>41684</v>
      </c>
      <c r="G1691" s="138">
        <v>800</v>
      </c>
      <c r="H1691" s="167">
        <f t="shared" si="77"/>
        <v>0</v>
      </c>
      <c r="I1691" s="139" t="s">
        <v>1</v>
      </c>
    </row>
    <row r="1692" spans="1:10" x14ac:dyDescent="0.25">
      <c r="A1692" s="158">
        <v>41684</v>
      </c>
      <c r="B1692" s="159">
        <v>516</v>
      </c>
      <c r="C1692" s="159" t="s">
        <v>784</v>
      </c>
      <c r="D1692" s="135" t="s">
        <v>1</v>
      </c>
      <c r="E1692" s="160">
        <v>90</v>
      </c>
      <c r="F1692" s="137">
        <v>41684</v>
      </c>
      <c r="G1692" s="138">
        <v>90</v>
      </c>
      <c r="H1692" s="167">
        <f t="shared" si="77"/>
        <v>0</v>
      </c>
      <c r="I1692" s="139" t="s">
        <v>1</v>
      </c>
    </row>
    <row r="1693" spans="1:10" x14ac:dyDescent="0.25">
      <c r="A1693" s="158">
        <v>41684</v>
      </c>
      <c r="B1693" s="159">
        <v>524</v>
      </c>
      <c r="C1693" s="159" t="s">
        <v>784</v>
      </c>
      <c r="D1693" s="135" t="s">
        <v>1</v>
      </c>
      <c r="E1693" s="160">
        <v>704</v>
      </c>
      <c r="F1693" s="137">
        <v>41684</v>
      </c>
      <c r="G1693" s="138">
        <v>704</v>
      </c>
      <c r="H1693" s="167">
        <f t="shared" si="77"/>
        <v>0</v>
      </c>
      <c r="I1693" s="139" t="s">
        <v>1</v>
      </c>
      <c r="J1693" s="141"/>
    </row>
    <row r="1694" spans="1:10" x14ac:dyDescent="0.25">
      <c r="A1694" s="158">
        <v>41685</v>
      </c>
      <c r="B1694" s="159">
        <v>575</v>
      </c>
      <c r="C1694" s="159" t="s">
        <v>784</v>
      </c>
      <c r="D1694" s="135" t="s">
        <v>1</v>
      </c>
      <c r="E1694" s="160">
        <v>365</v>
      </c>
      <c r="F1694" s="137">
        <v>41685</v>
      </c>
      <c r="G1694" s="138">
        <v>365</v>
      </c>
      <c r="H1694" s="167">
        <f t="shared" si="77"/>
        <v>0</v>
      </c>
      <c r="I1694" s="139" t="s">
        <v>1</v>
      </c>
      <c r="J1694" s="141"/>
    </row>
    <row r="1695" spans="1:10" x14ac:dyDescent="0.25">
      <c r="A1695" s="158">
        <v>41685</v>
      </c>
      <c r="B1695" s="159">
        <v>602</v>
      </c>
      <c r="C1695" s="159" t="s">
        <v>784</v>
      </c>
      <c r="D1695" s="135" t="s">
        <v>1</v>
      </c>
      <c r="E1695" s="160">
        <v>536.5</v>
      </c>
      <c r="F1695" s="137">
        <v>41685</v>
      </c>
      <c r="G1695" s="138">
        <v>536.5</v>
      </c>
      <c r="H1695" s="167">
        <f t="shared" si="77"/>
        <v>0</v>
      </c>
      <c r="I1695" s="139" t="s">
        <v>1</v>
      </c>
    </row>
    <row r="1696" spans="1:10" x14ac:dyDescent="0.25">
      <c r="A1696" s="158">
        <v>41685</v>
      </c>
      <c r="B1696" s="159">
        <v>604</v>
      </c>
      <c r="C1696" s="159" t="s">
        <v>784</v>
      </c>
      <c r="D1696" s="135" t="s">
        <v>1</v>
      </c>
      <c r="E1696" s="160">
        <v>187</v>
      </c>
      <c r="F1696" s="137">
        <v>41685</v>
      </c>
      <c r="G1696" s="138">
        <v>187</v>
      </c>
      <c r="H1696" s="167">
        <f t="shared" si="77"/>
        <v>0</v>
      </c>
      <c r="I1696" s="139" t="s">
        <v>1</v>
      </c>
    </row>
    <row r="1697" spans="1:10" x14ac:dyDescent="0.25">
      <c r="A1697" s="158">
        <v>41685</v>
      </c>
      <c r="B1697" s="159">
        <v>609</v>
      </c>
      <c r="C1697" s="159" t="s">
        <v>784</v>
      </c>
      <c r="D1697" s="135" t="s">
        <v>1</v>
      </c>
      <c r="E1697" s="160">
        <v>3051</v>
      </c>
      <c r="F1697" s="137">
        <v>41685</v>
      </c>
      <c r="G1697" s="138">
        <v>3051</v>
      </c>
      <c r="H1697" s="167">
        <f t="shared" ref="H1697:H1728" si="78">E1697-G1697</f>
        <v>0</v>
      </c>
      <c r="I1697" s="139" t="s">
        <v>1</v>
      </c>
    </row>
    <row r="1698" spans="1:10" x14ac:dyDescent="0.25">
      <c r="A1698" s="158">
        <v>41685</v>
      </c>
      <c r="B1698" s="159">
        <v>612</v>
      </c>
      <c r="C1698" s="159" t="s">
        <v>784</v>
      </c>
      <c r="D1698" s="135" t="s">
        <v>1</v>
      </c>
      <c r="E1698" s="160">
        <v>188</v>
      </c>
      <c r="F1698" s="137">
        <v>41685</v>
      </c>
      <c r="G1698" s="138">
        <v>188</v>
      </c>
      <c r="H1698" s="167">
        <f t="shared" si="78"/>
        <v>0</v>
      </c>
      <c r="I1698" s="139" t="s">
        <v>1</v>
      </c>
    </row>
    <row r="1699" spans="1:10" x14ac:dyDescent="0.25">
      <c r="A1699" s="158">
        <v>41685</v>
      </c>
      <c r="B1699" s="159">
        <v>616</v>
      </c>
      <c r="C1699" s="159" t="s">
        <v>784</v>
      </c>
      <c r="D1699" s="135" t="s">
        <v>1</v>
      </c>
      <c r="E1699" s="160">
        <v>62.5</v>
      </c>
      <c r="F1699" s="137">
        <v>41685</v>
      </c>
      <c r="G1699" s="138">
        <v>62.5</v>
      </c>
      <c r="H1699" s="167">
        <f t="shared" si="78"/>
        <v>0</v>
      </c>
      <c r="I1699" s="139" t="s">
        <v>1</v>
      </c>
      <c r="J1699" s="141"/>
    </row>
    <row r="1700" spans="1:10" x14ac:dyDescent="0.25">
      <c r="A1700" s="158">
        <v>41685</v>
      </c>
      <c r="B1700" s="159">
        <v>620</v>
      </c>
      <c r="C1700" s="159" t="s">
        <v>784</v>
      </c>
      <c r="D1700" s="135" t="s">
        <v>1</v>
      </c>
      <c r="E1700" s="160">
        <v>156</v>
      </c>
      <c r="F1700" s="137">
        <v>41685</v>
      </c>
      <c r="G1700" s="138">
        <v>156</v>
      </c>
      <c r="H1700" s="167">
        <f t="shared" si="78"/>
        <v>0</v>
      </c>
      <c r="I1700" s="139" t="s">
        <v>1</v>
      </c>
      <c r="J1700" s="141"/>
    </row>
    <row r="1701" spans="1:10" x14ac:dyDescent="0.25">
      <c r="A1701" s="158">
        <v>41685</v>
      </c>
      <c r="B1701" s="159">
        <v>621</v>
      </c>
      <c r="C1701" s="159" t="s">
        <v>784</v>
      </c>
      <c r="D1701" s="135" t="s">
        <v>1</v>
      </c>
      <c r="E1701" s="160">
        <v>231</v>
      </c>
      <c r="F1701" s="137">
        <v>41685</v>
      </c>
      <c r="G1701" s="138">
        <v>231</v>
      </c>
      <c r="H1701" s="167">
        <f t="shared" si="78"/>
        <v>0</v>
      </c>
      <c r="I1701" s="139" t="s">
        <v>1</v>
      </c>
      <c r="J1701" s="141"/>
    </row>
    <row r="1702" spans="1:10" x14ac:dyDescent="0.25">
      <c r="A1702" s="158">
        <v>41686</v>
      </c>
      <c r="B1702" s="159">
        <v>670</v>
      </c>
      <c r="C1702" s="159" t="s">
        <v>784</v>
      </c>
      <c r="D1702" s="135" t="s">
        <v>1</v>
      </c>
      <c r="E1702" s="160">
        <v>154.5</v>
      </c>
      <c r="F1702" s="137">
        <v>41686</v>
      </c>
      <c r="G1702" s="138">
        <v>154.5</v>
      </c>
      <c r="H1702" s="167">
        <f t="shared" si="78"/>
        <v>0</v>
      </c>
      <c r="I1702" s="139" t="s">
        <v>1</v>
      </c>
    </row>
    <row r="1703" spans="1:10" x14ac:dyDescent="0.25">
      <c r="A1703" s="158">
        <v>41686</v>
      </c>
      <c r="B1703" s="159">
        <v>672</v>
      </c>
      <c r="C1703" s="159" t="s">
        <v>784</v>
      </c>
      <c r="D1703" s="135" t="s">
        <v>1</v>
      </c>
      <c r="E1703" s="160">
        <v>1125.5</v>
      </c>
      <c r="F1703" s="137">
        <v>41686</v>
      </c>
      <c r="G1703" s="138">
        <v>1125.5</v>
      </c>
      <c r="H1703" s="167">
        <f t="shared" si="78"/>
        <v>0</v>
      </c>
      <c r="I1703" s="139" t="s">
        <v>1</v>
      </c>
    </row>
    <row r="1704" spans="1:10" x14ac:dyDescent="0.25">
      <c r="A1704" s="158">
        <v>41687</v>
      </c>
      <c r="B1704" s="159">
        <v>711</v>
      </c>
      <c r="C1704" s="159" t="s">
        <v>784</v>
      </c>
      <c r="D1704" s="135" t="s">
        <v>1</v>
      </c>
      <c r="E1704" s="160">
        <v>3361.5</v>
      </c>
      <c r="F1704" s="137">
        <v>41687</v>
      </c>
      <c r="G1704" s="138">
        <v>3361.5</v>
      </c>
      <c r="H1704" s="167">
        <f t="shared" si="78"/>
        <v>0</v>
      </c>
      <c r="I1704" s="139" t="s">
        <v>1</v>
      </c>
      <c r="J1704" s="141"/>
    </row>
    <row r="1705" spans="1:10" x14ac:dyDescent="0.25">
      <c r="A1705" s="158">
        <v>41687</v>
      </c>
      <c r="B1705" s="159">
        <v>715</v>
      </c>
      <c r="C1705" s="159" t="s">
        <v>784</v>
      </c>
      <c r="D1705" s="135" t="s">
        <v>1</v>
      </c>
      <c r="E1705" s="160">
        <v>157</v>
      </c>
      <c r="F1705" s="137">
        <v>41687</v>
      </c>
      <c r="G1705" s="138">
        <v>157</v>
      </c>
      <c r="H1705" s="167">
        <f t="shared" si="78"/>
        <v>0</v>
      </c>
      <c r="I1705" s="139" t="s">
        <v>1</v>
      </c>
      <c r="J1705" s="141"/>
    </row>
    <row r="1706" spans="1:10" x14ac:dyDescent="0.25">
      <c r="A1706" s="158">
        <v>41687</v>
      </c>
      <c r="B1706" s="159">
        <v>751</v>
      </c>
      <c r="C1706" s="159" t="s">
        <v>784</v>
      </c>
      <c r="D1706" s="135" t="s">
        <v>1</v>
      </c>
      <c r="E1706" s="160">
        <v>1187.5</v>
      </c>
      <c r="F1706" s="137">
        <v>41687</v>
      </c>
      <c r="G1706" s="138">
        <v>1187.5</v>
      </c>
      <c r="H1706" s="167">
        <f t="shared" si="78"/>
        <v>0</v>
      </c>
      <c r="I1706" s="139" t="s">
        <v>1</v>
      </c>
      <c r="J1706" s="141"/>
    </row>
    <row r="1707" spans="1:10" x14ac:dyDescent="0.25">
      <c r="A1707" s="158">
        <v>41687</v>
      </c>
      <c r="B1707" s="159">
        <v>772</v>
      </c>
      <c r="C1707" s="159" t="s">
        <v>784</v>
      </c>
      <c r="D1707" s="135" t="s">
        <v>1</v>
      </c>
      <c r="E1707" s="160">
        <v>899</v>
      </c>
      <c r="F1707" s="137">
        <v>41687</v>
      </c>
      <c r="G1707" s="138">
        <v>899</v>
      </c>
      <c r="H1707" s="167">
        <f t="shared" si="78"/>
        <v>0</v>
      </c>
      <c r="I1707" s="139" t="s">
        <v>1</v>
      </c>
    </row>
    <row r="1708" spans="1:10" x14ac:dyDescent="0.25">
      <c r="A1708" s="158">
        <v>41688</v>
      </c>
      <c r="B1708" s="159">
        <v>788</v>
      </c>
      <c r="C1708" s="159" t="s">
        <v>784</v>
      </c>
      <c r="D1708" s="135" t="s">
        <v>1</v>
      </c>
      <c r="E1708" s="160">
        <v>1489</v>
      </c>
      <c r="F1708" s="137">
        <v>41688</v>
      </c>
      <c r="G1708" s="138">
        <v>1489</v>
      </c>
      <c r="H1708" s="167">
        <f t="shared" si="78"/>
        <v>0</v>
      </c>
      <c r="I1708" s="139" t="s">
        <v>1</v>
      </c>
      <c r="J1708" s="141"/>
    </row>
    <row r="1709" spans="1:10" x14ac:dyDescent="0.25">
      <c r="A1709" s="158">
        <v>41688</v>
      </c>
      <c r="B1709" s="159">
        <v>790</v>
      </c>
      <c r="C1709" s="159" t="s">
        <v>784</v>
      </c>
      <c r="D1709" s="135" t="s">
        <v>1</v>
      </c>
      <c r="E1709" s="160">
        <v>373</v>
      </c>
      <c r="F1709" s="137">
        <v>41688</v>
      </c>
      <c r="G1709" s="138">
        <v>373</v>
      </c>
      <c r="H1709" s="167">
        <f t="shared" si="78"/>
        <v>0</v>
      </c>
      <c r="I1709" s="139" t="s">
        <v>1</v>
      </c>
      <c r="J1709" s="141"/>
    </row>
    <row r="1710" spans="1:10" x14ac:dyDescent="0.25">
      <c r="A1710" s="158">
        <v>41688</v>
      </c>
      <c r="B1710" s="159">
        <v>808</v>
      </c>
      <c r="C1710" s="159" t="s">
        <v>784</v>
      </c>
      <c r="D1710" s="135" t="s">
        <v>1</v>
      </c>
      <c r="E1710" s="160">
        <v>4861</v>
      </c>
      <c r="F1710" s="137">
        <v>41688</v>
      </c>
      <c r="G1710" s="138">
        <v>4861</v>
      </c>
      <c r="H1710" s="167">
        <f t="shared" si="78"/>
        <v>0</v>
      </c>
      <c r="I1710" s="139" t="s">
        <v>1</v>
      </c>
      <c r="J1710" s="141"/>
    </row>
    <row r="1711" spans="1:10" x14ac:dyDescent="0.25">
      <c r="A1711" s="158">
        <v>41688</v>
      </c>
      <c r="B1711" s="159">
        <v>834</v>
      </c>
      <c r="C1711" s="159" t="s">
        <v>784</v>
      </c>
      <c r="D1711" s="135" t="s">
        <v>1</v>
      </c>
      <c r="E1711" s="160">
        <v>373</v>
      </c>
      <c r="F1711" s="137">
        <v>41688</v>
      </c>
      <c r="G1711" s="138">
        <v>373</v>
      </c>
      <c r="H1711" s="167">
        <f t="shared" si="78"/>
        <v>0</v>
      </c>
      <c r="I1711" s="139" t="s">
        <v>1</v>
      </c>
    </row>
    <row r="1712" spans="1:10" x14ac:dyDescent="0.25">
      <c r="A1712" s="158">
        <v>41689</v>
      </c>
      <c r="B1712" s="159">
        <v>861</v>
      </c>
      <c r="C1712" s="159" t="s">
        <v>784</v>
      </c>
      <c r="D1712" s="135" t="s">
        <v>1</v>
      </c>
      <c r="E1712" s="160">
        <v>655</v>
      </c>
      <c r="F1712" s="137">
        <v>41689</v>
      </c>
      <c r="G1712" s="138">
        <v>655</v>
      </c>
      <c r="H1712" s="167">
        <f t="shared" si="78"/>
        <v>0</v>
      </c>
      <c r="I1712" s="139"/>
    </row>
    <row r="1713" spans="1:10" x14ac:dyDescent="0.25">
      <c r="A1713" s="158">
        <v>41689</v>
      </c>
      <c r="B1713" s="159">
        <v>884</v>
      </c>
      <c r="C1713" s="159" t="s">
        <v>784</v>
      </c>
      <c r="D1713" s="135" t="s">
        <v>1</v>
      </c>
      <c r="E1713" s="160">
        <v>141</v>
      </c>
      <c r="F1713" s="137">
        <v>41689</v>
      </c>
      <c r="G1713" s="138">
        <v>141</v>
      </c>
      <c r="H1713" s="167">
        <f t="shared" si="78"/>
        <v>0</v>
      </c>
      <c r="I1713" s="139" t="s">
        <v>1</v>
      </c>
    </row>
    <row r="1714" spans="1:10" x14ac:dyDescent="0.25">
      <c r="A1714" s="158">
        <v>41689</v>
      </c>
      <c r="B1714" s="159">
        <v>902</v>
      </c>
      <c r="C1714" s="159" t="s">
        <v>784</v>
      </c>
      <c r="D1714" s="135" t="s">
        <v>1</v>
      </c>
      <c r="E1714" s="160">
        <v>699</v>
      </c>
      <c r="F1714" s="137">
        <v>41689</v>
      </c>
      <c r="G1714" s="138">
        <v>699</v>
      </c>
      <c r="H1714" s="167">
        <f t="shared" si="78"/>
        <v>0</v>
      </c>
      <c r="I1714" s="139" t="s">
        <v>1</v>
      </c>
    </row>
    <row r="1715" spans="1:10" x14ac:dyDescent="0.25">
      <c r="A1715" s="158">
        <v>41690</v>
      </c>
      <c r="B1715" s="159">
        <v>929</v>
      </c>
      <c r="C1715" s="159" t="s">
        <v>784</v>
      </c>
      <c r="D1715" s="135" t="s">
        <v>1</v>
      </c>
      <c r="E1715" s="160">
        <v>6224</v>
      </c>
      <c r="F1715" s="137">
        <v>41690</v>
      </c>
      <c r="G1715" s="138">
        <v>6224</v>
      </c>
      <c r="H1715" s="167">
        <f t="shared" si="78"/>
        <v>0</v>
      </c>
      <c r="I1715" s="139" t="s">
        <v>1</v>
      </c>
      <c r="J1715" s="141"/>
    </row>
    <row r="1716" spans="1:10" x14ac:dyDescent="0.25">
      <c r="A1716" s="158">
        <v>41690</v>
      </c>
      <c r="B1716" s="159">
        <v>953</v>
      </c>
      <c r="C1716" s="159" t="s">
        <v>784</v>
      </c>
      <c r="D1716" s="135" t="s">
        <v>1</v>
      </c>
      <c r="E1716" s="160">
        <v>1110</v>
      </c>
      <c r="F1716" s="137">
        <v>41690</v>
      </c>
      <c r="G1716" s="138">
        <v>1110</v>
      </c>
      <c r="H1716" s="167">
        <f t="shared" si="78"/>
        <v>0</v>
      </c>
      <c r="I1716" s="139" t="s">
        <v>1</v>
      </c>
    </row>
    <row r="1717" spans="1:10" x14ac:dyDescent="0.25">
      <c r="A1717" s="158">
        <v>41690</v>
      </c>
      <c r="B1717" s="159">
        <v>954</v>
      </c>
      <c r="C1717" s="159" t="s">
        <v>784</v>
      </c>
      <c r="D1717" s="135" t="s">
        <v>1</v>
      </c>
      <c r="E1717" s="160">
        <v>2601</v>
      </c>
      <c r="F1717" s="137">
        <v>41690</v>
      </c>
      <c r="G1717" s="138">
        <v>2601</v>
      </c>
      <c r="H1717" s="167">
        <f t="shared" si="78"/>
        <v>0</v>
      </c>
      <c r="I1717" s="139" t="s">
        <v>1</v>
      </c>
    </row>
    <row r="1718" spans="1:10" x14ac:dyDescent="0.25">
      <c r="A1718" s="158">
        <v>41690</v>
      </c>
      <c r="B1718" s="159">
        <v>974</v>
      </c>
      <c r="C1718" s="159" t="s">
        <v>784</v>
      </c>
      <c r="D1718" s="135" t="s">
        <v>1</v>
      </c>
      <c r="E1718" s="160">
        <v>402</v>
      </c>
      <c r="F1718" s="137">
        <v>41690</v>
      </c>
      <c r="G1718" s="138">
        <v>402</v>
      </c>
      <c r="H1718" s="167">
        <f t="shared" si="78"/>
        <v>0</v>
      </c>
      <c r="I1718" s="139" t="s">
        <v>1</v>
      </c>
    </row>
    <row r="1719" spans="1:10" x14ac:dyDescent="0.25">
      <c r="A1719" s="158">
        <v>41690</v>
      </c>
      <c r="B1719" s="159">
        <v>982</v>
      </c>
      <c r="C1719" s="159" t="s">
        <v>784</v>
      </c>
      <c r="D1719" s="135" t="s">
        <v>1</v>
      </c>
      <c r="E1719" s="160">
        <v>676</v>
      </c>
      <c r="F1719" s="137">
        <v>41690</v>
      </c>
      <c r="G1719" s="138">
        <v>676</v>
      </c>
      <c r="H1719" s="167">
        <f t="shared" si="78"/>
        <v>0</v>
      </c>
      <c r="I1719" s="139" t="s">
        <v>1</v>
      </c>
    </row>
    <row r="1720" spans="1:10" ht="15" x14ac:dyDescent="0.25">
      <c r="A1720" s="158">
        <v>41691</v>
      </c>
      <c r="B1720" s="159">
        <v>21</v>
      </c>
      <c r="C1720" s="159" t="s">
        <v>942</v>
      </c>
      <c r="D1720" s="135" t="s">
        <v>1</v>
      </c>
      <c r="E1720" s="160">
        <v>958.5</v>
      </c>
      <c r="F1720" s="137">
        <v>41691</v>
      </c>
      <c r="G1720" s="138">
        <v>958.5</v>
      </c>
      <c r="H1720" s="167">
        <f t="shared" si="78"/>
        <v>0</v>
      </c>
      <c r="I1720" s="139" t="s">
        <v>1</v>
      </c>
      <c r="J1720" s="141"/>
    </row>
    <row r="1721" spans="1:10" ht="15" x14ac:dyDescent="0.25">
      <c r="A1721" s="158">
        <v>41691</v>
      </c>
      <c r="B1721" s="159">
        <v>44</v>
      </c>
      <c r="C1721" s="159" t="s">
        <v>942</v>
      </c>
      <c r="D1721" s="135" t="s">
        <v>1</v>
      </c>
      <c r="E1721" s="160">
        <v>1953</v>
      </c>
      <c r="F1721" s="137">
        <v>41691</v>
      </c>
      <c r="G1721" s="138">
        <v>1953</v>
      </c>
      <c r="H1721" s="167">
        <f t="shared" si="78"/>
        <v>0</v>
      </c>
      <c r="I1721" s="139" t="s">
        <v>1</v>
      </c>
      <c r="J1721" s="141"/>
    </row>
    <row r="1722" spans="1:10" ht="15" x14ac:dyDescent="0.25">
      <c r="A1722" s="158">
        <v>41691</v>
      </c>
      <c r="B1722" s="159">
        <v>45</v>
      </c>
      <c r="C1722" s="159" t="s">
        <v>942</v>
      </c>
      <c r="D1722" s="135" t="s">
        <v>1</v>
      </c>
      <c r="E1722" s="160">
        <v>207</v>
      </c>
      <c r="F1722" s="137">
        <v>41691</v>
      </c>
      <c r="G1722" s="138">
        <v>207</v>
      </c>
      <c r="H1722" s="167">
        <f t="shared" si="78"/>
        <v>0</v>
      </c>
      <c r="I1722" s="139" t="s">
        <v>1</v>
      </c>
      <c r="J1722" s="141"/>
    </row>
    <row r="1723" spans="1:10" ht="15" x14ac:dyDescent="0.25">
      <c r="A1723" s="158">
        <v>41691</v>
      </c>
      <c r="B1723" s="159">
        <v>84</v>
      </c>
      <c r="C1723" s="159" t="s">
        <v>942</v>
      </c>
      <c r="D1723" s="135" t="s">
        <v>1</v>
      </c>
      <c r="E1723" s="160">
        <v>1149.5</v>
      </c>
      <c r="F1723" s="137">
        <v>41691</v>
      </c>
      <c r="G1723" s="138">
        <v>1149.5</v>
      </c>
      <c r="H1723" s="167">
        <f t="shared" si="78"/>
        <v>0</v>
      </c>
      <c r="I1723" s="139" t="s">
        <v>1</v>
      </c>
      <c r="J1723" s="141"/>
    </row>
    <row r="1724" spans="1:10" ht="15" x14ac:dyDescent="0.25">
      <c r="A1724" s="158">
        <v>41692</v>
      </c>
      <c r="B1724" s="159">
        <v>109</v>
      </c>
      <c r="C1724" s="159" t="s">
        <v>942</v>
      </c>
      <c r="D1724" s="135" t="s">
        <v>1</v>
      </c>
      <c r="E1724" s="160">
        <v>3136</v>
      </c>
      <c r="F1724" s="137">
        <v>41692</v>
      </c>
      <c r="G1724" s="138">
        <v>3136</v>
      </c>
      <c r="H1724" s="167">
        <f t="shared" si="78"/>
        <v>0</v>
      </c>
      <c r="I1724" s="139" t="s">
        <v>1</v>
      </c>
      <c r="J1724" s="141"/>
    </row>
    <row r="1725" spans="1:10" ht="15" x14ac:dyDescent="0.25">
      <c r="A1725" s="158">
        <v>41692</v>
      </c>
      <c r="B1725" s="159">
        <v>111</v>
      </c>
      <c r="C1725" s="159" t="s">
        <v>942</v>
      </c>
      <c r="D1725" s="135" t="s">
        <v>1</v>
      </c>
      <c r="E1725" s="160">
        <v>350.5</v>
      </c>
      <c r="F1725" s="137">
        <v>41692</v>
      </c>
      <c r="G1725" s="138">
        <v>350.5</v>
      </c>
      <c r="H1725" s="167">
        <f t="shared" si="78"/>
        <v>0</v>
      </c>
      <c r="I1725" s="139" t="s">
        <v>1</v>
      </c>
      <c r="J1725" s="141"/>
    </row>
    <row r="1726" spans="1:10" ht="15" x14ac:dyDescent="0.25">
      <c r="A1726" s="158">
        <v>41692</v>
      </c>
      <c r="B1726" s="159">
        <v>115</v>
      </c>
      <c r="C1726" s="159" t="s">
        <v>942</v>
      </c>
      <c r="D1726" s="135" t="s">
        <v>1</v>
      </c>
      <c r="E1726" s="160">
        <v>2050</v>
      </c>
      <c r="F1726" s="137">
        <v>41692</v>
      </c>
      <c r="G1726" s="138">
        <v>2050</v>
      </c>
      <c r="H1726" s="167">
        <f t="shared" si="78"/>
        <v>0</v>
      </c>
      <c r="I1726" s="139" t="s">
        <v>1</v>
      </c>
      <c r="J1726" s="141"/>
    </row>
    <row r="1727" spans="1:10" ht="15" x14ac:dyDescent="0.25">
      <c r="A1727" s="158">
        <v>41692</v>
      </c>
      <c r="B1727" s="159">
        <v>116</v>
      </c>
      <c r="C1727" s="159" t="s">
        <v>942</v>
      </c>
      <c r="D1727" s="135" t="s">
        <v>1</v>
      </c>
      <c r="E1727" s="160">
        <v>3330.5</v>
      </c>
      <c r="F1727" s="137">
        <v>41692</v>
      </c>
      <c r="G1727" s="138">
        <v>3330.5</v>
      </c>
      <c r="H1727" s="167">
        <f t="shared" si="78"/>
        <v>0</v>
      </c>
      <c r="I1727" s="139" t="s">
        <v>1</v>
      </c>
      <c r="J1727" s="141"/>
    </row>
    <row r="1728" spans="1:10" ht="15" x14ac:dyDescent="0.25">
      <c r="A1728" s="158">
        <v>41692</v>
      </c>
      <c r="B1728" s="159">
        <v>118</v>
      </c>
      <c r="C1728" s="159" t="s">
        <v>942</v>
      </c>
      <c r="D1728" s="135" t="s">
        <v>1</v>
      </c>
      <c r="E1728" s="160">
        <v>743</v>
      </c>
      <c r="F1728" s="137">
        <v>41692</v>
      </c>
      <c r="G1728" s="138">
        <v>743</v>
      </c>
      <c r="H1728" s="167">
        <f t="shared" si="78"/>
        <v>0</v>
      </c>
      <c r="I1728" s="139" t="s">
        <v>1</v>
      </c>
      <c r="J1728" s="141"/>
    </row>
    <row r="1729" spans="1:10" x14ac:dyDescent="0.25">
      <c r="A1729" s="158">
        <v>41692</v>
      </c>
      <c r="B1729" s="159">
        <v>129</v>
      </c>
      <c r="C1729" s="159" t="s">
        <v>942</v>
      </c>
      <c r="D1729" s="135" t="s">
        <v>1</v>
      </c>
      <c r="E1729" s="160">
        <v>395.5</v>
      </c>
      <c r="F1729" s="137">
        <v>41692</v>
      </c>
      <c r="G1729" s="138">
        <v>395.5</v>
      </c>
      <c r="H1729" s="167">
        <f t="shared" ref="H1729:H1760" si="79">E1729-G1729</f>
        <v>0</v>
      </c>
      <c r="I1729" s="139" t="s">
        <v>1</v>
      </c>
    </row>
    <row r="1730" spans="1:10" x14ac:dyDescent="0.25">
      <c r="A1730" s="158">
        <v>41692</v>
      </c>
      <c r="B1730" s="159">
        <v>130</v>
      </c>
      <c r="C1730" s="159" t="s">
        <v>942</v>
      </c>
      <c r="D1730" s="135" t="s">
        <v>1</v>
      </c>
      <c r="E1730" s="160">
        <v>196.5</v>
      </c>
      <c r="F1730" s="137">
        <v>41692</v>
      </c>
      <c r="G1730" s="138">
        <v>196.5</v>
      </c>
      <c r="H1730" s="167">
        <f t="shared" si="79"/>
        <v>0</v>
      </c>
      <c r="I1730" s="139" t="s">
        <v>1</v>
      </c>
    </row>
    <row r="1731" spans="1:10" x14ac:dyDescent="0.25">
      <c r="A1731" s="158">
        <v>41692</v>
      </c>
      <c r="B1731" s="159">
        <v>135</v>
      </c>
      <c r="C1731" s="159" t="s">
        <v>942</v>
      </c>
      <c r="D1731" s="135" t="s">
        <v>1</v>
      </c>
      <c r="E1731" s="160">
        <v>788</v>
      </c>
      <c r="F1731" s="137">
        <v>41692</v>
      </c>
      <c r="G1731" s="138">
        <v>788</v>
      </c>
      <c r="H1731" s="167">
        <f t="shared" si="79"/>
        <v>0</v>
      </c>
      <c r="I1731" s="139" t="s">
        <v>1</v>
      </c>
    </row>
    <row r="1732" spans="1:10" x14ac:dyDescent="0.25">
      <c r="A1732" s="158">
        <v>41692</v>
      </c>
      <c r="B1732" s="159">
        <v>155</v>
      </c>
      <c r="C1732" s="159" t="s">
        <v>942</v>
      </c>
      <c r="D1732" s="135" t="s">
        <v>1</v>
      </c>
      <c r="E1732" s="160">
        <v>1193</v>
      </c>
      <c r="F1732" s="137">
        <v>41692</v>
      </c>
      <c r="G1732" s="138">
        <v>1193</v>
      </c>
      <c r="H1732" s="167">
        <f t="shared" si="79"/>
        <v>0</v>
      </c>
      <c r="I1732" s="139" t="s">
        <v>1</v>
      </c>
    </row>
    <row r="1733" spans="1:10" x14ac:dyDescent="0.25">
      <c r="A1733" s="158">
        <v>41693</v>
      </c>
      <c r="B1733" s="159">
        <v>167</v>
      </c>
      <c r="C1733" s="159" t="s">
        <v>942</v>
      </c>
      <c r="D1733" s="135" t="s">
        <v>1</v>
      </c>
      <c r="E1733" s="160">
        <v>476</v>
      </c>
      <c r="F1733" s="137">
        <v>41693</v>
      </c>
      <c r="G1733" s="138">
        <v>476</v>
      </c>
      <c r="H1733" s="167">
        <f t="shared" si="79"/>
        <v>0</v>
      </c>
      <c r="I1733" s="160" t="s">
        <v>1</v>
      </c>
    </row>
    <row r="1734" spans="1:10" x14ac:dyDescent="0.25">
      <c r="A1734" s="158">
        <v>41693</v>
      </c>
      <c r="B1734" s="159">
        <v>173</v>
      </c>
      <c r="C1734" s="159" t="s">
        <v>942</v>
      </c>
      <c r="D1734" s="135" t="s">
        <v>1</v>
      </c>
      <c r="E1734" s="160">
        <v>611</v>
      </c>
      <c r="F1734" s="137">
        <v>41693</v>
      </c>
      <c r="G1734" s="138">
        <v>611</v>
      </c>
      <c r="H1734" s="167">
        <f t="shared" si="79"/>
        <v>0</v>
      </c>
      <c r="I1734" s="139" t="s">
        <v>1</v>
      </c>
    </row>
    <row r="1735" spans="1:10" x14ac:dyDescent="0.25">
      <c r="A1735" s="158">
        <v>41693</v>
      </c>
      <c r="B1735" s="159">
        <v>174</v>
      </c>
      <c r="C1735" s="159" t="s">
        <v>942</v>
      </c>
      <c r="D1735" s="135" t="s">
        <v>1</v>
      </c>
      <c r="E1735" s="160">
        <v>535</v>
      </c>
      <c r="F1735" s="137">
        <v>41693</v>
      </c>
      <c r="G1735" s="138">
        <v>535</v>
      </c>
      <c r="H1735" s="167">
        <f t="shared" si="79"/>
        <v>0</v>
      </c>
      <c r="I1735" s="139" t="s">
        <v>1</v>
      </c>
    </row>
    <row r="1736" spans="1:10" x14ac:dyDescent="0.25">
      <c r="A1736" s="158">
        <v>41693</v>
      </c>
      <c r="B1736" s="159">
        <v>182</v>
      </c>
      <c r="C1736" s="159" t="s">
        <v>942</v>
      </c>
      <c r="D1736" s="135" t="s">
        <v>1</v>
      </c>
      <c r="E1736" s="160">
        <v>3239</v>
      </c>
      <c r="F1736" s="137">
        <v>41693</v>
      </c>
      <c r="G1736" s="138">
        <v>3239</v>
      </c>
      <c r="H1736" s="167">
        <f t="shared" si="79"/>
        <v>0</v>
      </c>
      <c r="I1736" s="139" t="s">
        <v>1</v>
      </c>
    </row>
    <row r="1737" spans="1:10" x14ac:dyDescent="0.25">
      <c r="A1737" s="158">
        <v>41693</v>
      </c>
      <c r="B1737" s="159">
        <v>183</v>
      </c>
      <c r="C1737" s="159" t="s">
        <v>942</v>
      </c>
      <c r="D1737" s="135" t="s">
        <v>1</v>
      </c>
      <c r="E1737" s="160">
        <v>686</v>
      </c>
      <c r="F1737" s="137">
        <v>41693</v>
      </c>
      <c r="G1737" s="138">
        <v>686</v>
      </c>
      <c r="H1737" s="167">
        <f t="shared" si="79"/>
        <v>0</v>
      </c>
      <c r="I1737" s="139" t="s">
        <v>1</v>
      </c>
    </row>
    <row r="1738" spans="1:10" x14ac:dyDescent="0.25">
      <c r="A1738" s="158">
        <v>41693</v>
      </c>
      <c r="B1738" s="159">
        <v>184</v>
      </c>
      <c r="C1738" s="159" t="s">
        <v>942</v>
      </c>
      <c r="D1738" s="135" t="s">
        <v>1</v>
      </c>
      <c r="E1738" s="160">
        <v>971</v>
      </c>
      <c r="F1738" s="137">
        <v>41693</v>
      </c>
      <c r="G1738" s="138">
        <v>971</v>
      </c>
      <c r="H1738" s="167">
        <f t="shared" si="79"/>
        <v>0</v>
      </c>
      <c r="I1738" s="139" t="s">
        <v>1</v>
      </c>
    </row>
    <row r="1739" spans="1:10" ht="15" x14ac:dyDescent="0.25">
      <c r="A1739" s="158">
        <v>41693</v>
      </c>
      <c r="B1739" s="159">
        <v>198</v>
      </c>
      <c r="C1739" s="159" t="s">
        <v>942</v>
      </c>
      <c r="D1739" s="135" t="s">
        <v>1</v>
      </c>
      <c r="E1739" s="160">
        <v>639.5</v>
      </c>
      <c r="F1739" s="137">
        <v>41693</v>
      </c>
      <c r="G1739" s="138">
        <v>639.5</v>
      </c>
      <c r="H1739" s="167">
        <f t="shared" si="79"/>
        <v>0</v>
      </c>
      <c r="I1739" s="139" t="s">
        <v>1</v>
      </c>
      <c r="J1739" s="141"/>
    </row>
    <row r="1740" spans="1:10" ht="15" x14ac:dyDescent="0.25">
      <c r="A1740" s="158">
        <v>41694</v>
      </c>
      <c r="B1740" s="159">
        <v>230</v>
      </c>
      <c r="C1740" s="159" t="s">
        <v>942</v>
      </c>
      <c r="D1740" s="135" t="s">
        <v>1</v>
      </c>
      <c r="E1740" s="160">
        <v>2596</v>
      </c>
      <c r="F1740" s="137">
        <v>41694</v>
      </c>
      <c r="G1740" s="138">
        <v>2596</v>
      </c>
      <c r="H1740" s="167">
        <f t="shared" si="79"/>
        <v>0</v>
      </c>
      <c r="I1740" s="139" t="s">
        <v>1</v>
      </c>
      <c r="J1740" s="141"/>
    </row>
    <row r="1741" spans="1:10" ht="15" x14ac:dyDescent="0.25">
      <c r="A1741" s="158">
        <v>41694</v>
      </c>
      <c r="B1741" s="159">
        <v>277</v>
      </c>
      <c r="C1741" s="159" t="s">
        <v>942</v>
      </c>
      <c r="D1741" s="135" t="s">
        <v>1</v>
      </c>
      <c r="E1741" s="160">
        <v>621.5</v>
      </c>
      <c r="F1741" s="137">
        <v>41694</v>
      </c>
      <c r="G1741" s="138">
        <v>621.5</v>
      </c>
      <c r="H1741" s="167">
        <f t="shared" si="79"/>
        <v>0</v>
      </c>
      <c r="I1741" s="139" t="s">
        <v>1</v>
      </c>
      <c r="J1741" s="141"/>
    </row>
    <row r="1742" spans="1:10" ht="15" x14ac:dyDescent="0.25">
      <c r="A1742" s="158">
        <v>41694</v>
      </c>
      <c r="B1742" s="159">
        <v>281</v>
      </c>
      <c r="C1742" s="159" t="s">
        <v>942</v>
      </c>
      <c r="D1742" s="135" t="s">
        <v>1</v>
      </c>
      <c r="E1742" s="160">
        <v>1508</v>
      </c>
      <c r="F1742" s="137">
        <v>41694</v>
      </c>
      <c r="G1742" s="138">
        <v>1508</v>
      </c>
      <c r="H1742" s="167">
        <f t="shared" si="79"/>
        <v>0</v>
      </c>
      <c r="I1742" s="139" t="s">
        <v>1</v>
      </c>
      <c r="J1742" s="141"/>
    </row>
    <row r="1743" spans="1:10" ht="15" x14ac:dyDescent="0.25">
      <c r="A1743" s="158">
        <v>41694</v>
      </c>
      <c r="B1743" s="159">
        <v>297</v>
      </c>
      <c r="C1743" s="159" t="s">
        <v>942</v>
      </c>
      <c r="D1743" s="135" t="s">
        <v>1</v>
      </c>
      <c r="E1743" s="160">
        <v>1134</v>
      </c>
      <c r="F1743" s="137">
        <v>41695</v>
      </c>
      <c r="G1743" s="138">
        <v>1134</v>
      </c>
      <c r="H1743" s="167">
        <f t="shared" si="79"/>
        <v>0</v>
      </c>
      <c r="I1743" s="139" t="s">
        <v>1</v>
      </c>
      <c r="J1743" s="141"/>
    </row>
    <row r="1744" spans="1:10" ht="15" x14ac:dyDescent="0.25">
      <c r="A1744" s="158">
        <v>41695</v>
      </c>
      <c r="B1744" s="159">
        <v>300</v>
      </c>
      <c r="C1744" s="159" t="s">
        <v>942</v>
      </c>
      <c r="D1744" s="135" t="s">
        <v>1</v>
      </c>
      <c r="E1744" s="160">
        <v>1070</v>
      </c>
      <c r="F1744" s="137">
        <v>41695</v>
      </c>
      <c r="G1744" s="138">
        <v>1070</v>
      </c>
      <c r="H1744" s="167">
        <f t="shared" si="79"/>
        <v>0</v>
      </c>
      <c r="I1744" s="139" t="s">
        <v>1</v>
      </c>
      <c r="J1744" s="141"/>
    </row>
    <row r="1745" spans="1:10" x14ac:dyDescent="0.25">
      <c r="A1745" s="158">
        <v>41695</v>
      </c>
      <c r="B1745" s="159">
        <v>339</v>
      </c>
      <c r="C1745" s="159" t="s">
        <v>942</v>
      </c>
      <c r="D1745" s="135" t="s">
        <v>1</v>
      </c>
      <c r="E1745" s="160">
        <v>1163</v>
      </c>
      <c r="F1745" s="137">
        <v>41695</v>
      </c>
      <c r="G1745" s="138">
        <v>1163</v>
      </c>
      <c r="H1745" s="167">
        <f t="shared" si="79"/>
        <v>0</v>
      </c>
      <c r="I1745" s="139" t="s">
        <v>1</v>
      </c>
    </row>
    <row r="1746" spans="1:10" x14ac:dyDescent="0.25">
      <c r="A1746" s="158">
        <v>41696</v>
      </c>
      <c r="B1746" s="159">
        <v>399</v>
      </c>
      <c r="C1746" s="159" t="s">
        <v>942</v>
      </c>
      <c r="D1746" s="135" t="s">
        <v>1</v>
      </c>
      <c r="E1746" s="160">
        <v>458</v>
      </c>
      <c r="F1746" s="137">
        <v>41696</v>
      </c>
      <c r="G1746" s="138">
        <v>458</v>
      </c>
      <c r="H1746" s="167">
        <f t="shared" si="79"/>
        <v>0</v>
      </c>
      <c r="I1746" s="139" t="s">
        <v>1</v>
      </c>
    </row>
    <row r="1747" spans="1:10" ht="15" x14ac:dyDescent="0.25">
      <c r="A1747" s="158">
        <v>41696</v>
      </c>
      <c r="B1747" s="159">
        <v>415</v>
      </c>
      <c r="C1747" s="159" t="s">
        <v>942</v>
      </c>
      <c r="D1747" s="135" t="s">
        <v>1</v>
      </c>
      <c r="E1747" s="160">
        <v>849</v>
      </c>
      <c r="F1747" s="137">
        <v>41696</v>
      </c>
      <c r="G1747" s="138">
        <v>849</v>
      </c>
      <c r="H1747" s="167">
        <f t="shared" si="79"/>
        <v>0</v>
      </c>
      <c r="I1747" s="139" t="s">
        <v>1</v>
      </c>
      <c r="J1747" s="141"/>
    </row>
    <row r="1748" spans="1:10" ht="15" x14ac:dyDescent="0.25">
      <c r="A1748" s="158">
        <v>41697</v>
      </c>
      <c r="B1748" s="159">
        <v>428</v>
      </c>
      <c r="C1748" s="159" t="s">
        <v>942</v>
      </c>
      <c r="D1748" s="135" t="s">
        <v>1</v>
      </c>
      <c r="E1748" s="160">
        <v>24</v>
      </c>
      <c r="F1748" s="137">
        <v>41697</v>
      </c>
      <c r="G1748" s="138">
        <v>24</v>
      </c>
      <c r="H1748" s="167">
        <f t="shared" si="79"/>
        <v>0</v>
      </c>
      <c r="I1748" s="139" t="s">
        <v>1</v>
      </c>
      <c r="J1748" s="141"/>
    </row>
    <row r="1749" spans="1:10" ht="15" x14ac:dyDescent="0.25">
      <c r="A1749" s="158">
        <v>41697</v>
      </c>
      <c r="B1749" s="159">
        <v>434</v>
      </c>
      <c r="C1749" s="159" t="s">
        <v>942</v>
      </c>
      <c r="D1749" s="135" t="s">
        <v>1</v>
      </c>
      <c r="E1749" s="160">
        <v>1947</v>
      </c>
      <c r="F1749" s="137">
        <v>41697</v>
      </c>
      <c r="G1749" s="138">
        <v>1947</v>
      </c>
      <c r="H1749" s="167">
        <f t="shared" si="79"/>
        <v>0</v>
      </c>
      <c r="I1749" s="139" t="s">
        <v>1</v>
      </c>
      <c r="J1749" s="141"/>
    </row>
    <row r="1750" spans="1:10" x14ac:dyDescent="0.25">
      <c r="A1750" s="158">
        <v>41697</v>
      </c>
      <c r="B1750" s="159">
        <v>473</v>
      </c>
      <c r="C1750" s="159" t="s">
        <v>942</v>
      </c>
      <c r="D1750" s="135" t="s">
        <v>1</v>
      </c>
      <c r="E1750" s="160">
        <v>662.5</v>
      </c>
      <c r="F1750" s="137">
        <v>41697</v>
      </c>
      <c r="G1750" s="138">
        <v>662.5</v>
      </c>
      <c r="H1750" s="167">
        <f t="shared" si="79"/>
        <v>0</v>
      </c>
      <c r="I1750" s="139" t="s">
        <v>1</v>
      </c>
    </row>
    <row r="1751" spans="1:10" x14ac:dyDescent="0.25">
      <c r="A1751" s="158">
        <v>41697</v>
      </c>
      <c r="B1751" s="159">
        <v>474</v>
      </c>
      <c r="C1751" s="159" t="s">
        <v>942</v>
      </c>
      <c r="D1751" s="135" t="s">
        <v>1</v>
      </c>
      <c r="E1751" s="160">
        <v>1325</v>
      </c>
      <c r="F1751" s="137">
        <v>41697</v>
      </c>
      <c r="G1751" s="138">
        <v>1325</v>
      </c>
      <c r="H1751" s="167">
        <f t="shared" si="79"/>
        <v>0</v>
      </c>
      <c r="I1751" s="139" t="s">
        <v>1</v>
      </c>
    </row>
    <row r="1752" spans="1:10" x14ac:dyDescent="0.25">
      <c r="A1752" s="158">
        <v>41697</v>
      </c>
      <c r="B1752" s="159">
        <v>475</v>
      </c>
      <c r="C1752" s="159" t="s">
        <v>942</v>
      </c>
      <c r="D1752" s="135" t="s">
        <v>1</v>
      </c>
      <c r="E1752" s="160">
        <v>4333</v>
      </c>
      <c r="F1752" s="137">
        <v>41697</v>
      </c>
      <c r="G1752" s="138">
        <v>4333</v>
      </c>
      <c r="H1752" s="167">
        <f t="shared" si="79"/>
        <v>0</v>
      </c>
      <c r="I1752" s="139" t="s">
        <v>1</v>
      </c>
    </row>
    <row r="1753" spans="1:10" ht="15" x14ac:dyDescent="0.25">
      <c r="A1753" s="158">
        <v>41697</v>
      </c>
      <c r="B1753" s="159">
        <v>478</v>
      </c>
      <c r="C1753" s="159" t="s">
        <v>942</v>
      </c>
      <c r="D1753" s="135" t="s">
        <v>1</v>
      </c>
      <c r="E1753" s="160">
        <v>306</v>
      </c>
      <c r="F1753" s="137">
        <v>41697</v>
      </c>
      <c r="G1753" s="138">
        <v>306</v>
      </c>
      <c r="H1753" s="167">
        <f t="shared" si="79"/>
        <v>0</v>
      </c>
      <c r="I1753" s="139" t="s">
        <v>1</v>
      </c>
      <c r="J1753" s="141"/>
    </row>
    <row r="1754" spans="1:10" ht="15" x14ac:dyDescent="0.25">
      <c r="A1754" s="158">
        <v>41697</v>
      </c>
      <c r="B1754" s="159">
        <v>482</v>
      </c>
      <c r="C1754" s="159" t="s">
        <v>942</v>
      </c>
      <c r="D1754" s="135" t="s">
        <v>1</v>
      </c>
      <c r="E1754" s="160">
        <v>1055</v>
      </c>
      <c r="F1754" s="137">
        <v>41697</v>
      </c>
      <c r="G1754" s="138">
        <v>1055</v>
      </c>
      <c r="H1754" s="167">
        <f t="shared" si="79"/>
        <v>0</v>
      </c>
      <c r="I1754" s="139" t="s">
        <v>1</v>
      </c>
      <c r="J1754" s="141"/>
    </row>
    <row r="1755" spans="1:10" ht="15" x14ac:dyDescent="0.25">
      <c r="A1755" s="158">
        <v>41697</v>
      </c>
      <c r="B1755" s="159">
        <v>495</v>
      </c>
      <c r="C1755" s="159" t="s">
        <v>942</v>
      </c>
      <c r="D1755" s="135" t="s">
        <v>1</v>
      </c>
      <c r="E1755" s="160">
        <v>1615.5</v>
      </c>
      <c r="F1755" s="137">
        <v>41697</v>
      </c>
      <c r="G1755" s="138">
        <v>1615.5</v>
      </c>
      <c r="H1755" s="167">
        <f t="shared" si="79"/>
        <v>0</v>
      </c>
      <c r="I1755" s="139" t="s">
        <v>1</v>
      </c>
      <c r="J1755" s="141"/>
    </row>
    <row r="1756" spans="1:10" ht="15" x14ac:dyDescent="0.25">
      <c r="A1756" s="158">
        <v>41697</v>
      </c>
      <c r="B1756" s="159">
        <v>498</v>
      </c>
      <c r="C1756" s="159" t="s">
        <v>942</v>
      </c>
      <c r="D1756" s="135" t="s">
        <v>1</v>
      </c>
      <c r="E1756" s="160">
        <v>972</v>
      </c>
      <c r="F1756" s="137">
        <v>41697</v>
      </c>
      <c r="G1756" s="138">
        <v>972</v>
      </c>
      <c r="H1756" s="167">
        <f t="shared" si="79"/>
        <v>0</v>
      </c>
      <c r="I1756" s="139" t="s">
        <v>1</v>
      </c>
      <c r="J1756" s="141"/>
    </row>
    <row r="1757" spans="1:10" x14ac:dyDescent="0.25">
      <c r="A1757" s="158">
        <v>41698</v>
      </c>
      <c r="B1757" s="159">
        <v>521</v>
      </c>
      <c r="C1757" s="159" t="s">
        <v>942</v>
      </c>
      <c r="D1757" s="135" t="s">
        <v>1</v>
      </c>
      <c r="E1757" s="160">
        <v>2422.5</v>
      </c>
      <c r="F1757" s="137">
        <v>41698</v>
      </c>
      <c r="G1757" s="138">
        <v>2422.5</v>
      </c>
      <c r="H1757" s="167">
        <f t="shared" si="79"/>
        <v>0</v>
      </c>
      <c r="I1757" s="139" t="s">
        <v>1</v>
      </c>
    </row>
    <row r="1758" spans="1:10" x14ac:dyDescent="0.25">
      <c r="A1758" s="158">
        <v>41698</v>
      </c>
      <c r="B1758" s="159">
        <v>523</v>
      </c>
      <c r="C1758" s="159" t="s">
        <v>942</v>
      </c>
      <c r="D1758" s="135" t="s">
        <v>1</v>
      </c>
      <c r="E1758" s="160">
        <v>901.5</v>
      </c>
      <c r="F1758" s="137">
        <v>41698</v>
      </c>
      <c r="G1758" s="138">
        <v>901.5</v>
      </c>
      <c r="H1758" s="167">
        <f t="shared" si="79"/>
        <v>0</v>
      </c>
      <c r="I1758" s="139" t="s">
        <v>1</v>
      </c>
    </row>
    <row r="1759" spans="1:10" x14ac:dyDescent="0.25">
      <c r="A1759" s="158">
        <v>41698</v>
      </c>
      <c r="B1759" s="159">
        <v>540</v>
      </c>
      <c r="C1759" s="159" t="s">
        <v>942</v>
      </c>
      <c r="D1759" s="135" t="s">
        <v>1</v>
      </c>
      <c r="E1759" s="160">
        <v>459</v>
      </c>
      <c r="F1759" s="137">
        <v>41698</v>
      </c>
      <c r="G1759" s="138">
        <v>459</v>
      </c>
      <c r="H1759" s="167">
        <f t="shared" si="79"/>
        <v>0</v>
      </c>
      <c r="I1759" s="139" t="s">
        <v>1</v>
      </c>
    </row>
    <row r="1760" spans="1:10" x14ac:dyDescent="0.25">
      <c r="A1760" s="158">
        <v>41698</v>
      </c>
      <c r="B1760" s="159">
        <v>545</v>
      </c>
      <c r="C1760" s="159" t="s">
        <v>942</v>
      </c>
      <c r="D1760" s="135" t="s">
        <v>1</v>
      </c>
      <c r="E1760" s="160">
        <v>2516</v>
      </c>
      <c r="F1760" s="137">
        <v>41698</v>
      </c>
      <c r="G1760" s="138">
        <v>2516</v>
      </c>
      <c r="H1760" s="167">
        <f t="shared" si="79"/>
        <v>0</v>
      </c>
      <c r="I1760" s="139" t="s">
        <v>1</v>
      </c>
    </row>
    <row r="1761" spans="1:10" x14ac:dyDescent="0.25">
      <c r="A1761" s="158">
        <v>41698</v>
      </c>
      <c r="B1761" s="159">
        <v>548</v>
      </c>
      <c r="C1761" s="159" t="s">
        <v>942</v>
      </c>
      <c r="D1761" s="135" t="s">
        <v>1</v>
      </c>
      <c r="E1761" s="160">
        <v>2409.5</v>
      </c>
      <c r="F1761" s="137">
        <v>41698</v>
      </c>
      <c r="G1761" s="138">
        <v>2409.5</v>
      </c>
      <c r="H1761" s="167">
        <f t="shared" ref="H1761:H1763" si="80">E1761-G1761</f>
        <v>0</v>
      </c>
      <c r="I1761" s="139" t="s">
        <v>1</v>
      </c>
    </row>
    <row r="1762" spans="1:10" x14ac:dyDescent="0.25">
      <c r="A1762" s="158">
        <v>41698</v>
      </c>
      <c r="B1762" s="159">
        <v>555</v>
      </c>
      <c r="C1762" s="159" t="s">
        <v>942</v>
      </c>
      <c r="D1762" s="135" t="s">
        <v>1</v>
      </c>
      <c r="E1762" s="160">
        <v>897.6</v>
      </c>
      <c r="F1762" s="137">
        <v>41698</v>
      </c>
      <c r="G1762" s="138">
        <v>897.6</v>
      </c>
      <c r="H1762" s="167">
        <f t="shared" si="80"/>
        <v>0</v>
      </c>
      <c r="I1762" s="139" t="s">
        <v>1</v>
      </c>
    </row>
    <row r="1763" spans="1:10" x14ac:dyDescent="0.25">
      <c r="A1763" s="158">
        <v>41698</v>
      </c>
      <c r="B1763" s="159">
        <v>596</v>
      </c>
      <c r="C1763" s="159" t="s">
        <v>942</v>
      </c>
      <c r="D1763" s="135" t="s">
        <v>1</v>
      </c>
      <c r="E1763" s="160">
        <v>2277</v>
      </c>
      <c r="F1763" s="137">
        <v>41698</v>
      </c>
      <c r="G1763" s="138">
        <v>2277</v>
      </c>
      <c r="H1763" s="167">
        <f t="shared" si="80"/>
        <v>0</v>
      </c>
      <c r="I1763" s="139" t="s">
        <v>1</v>
      </c>
    </row>
    <row r="1764" spans="1:10" x14ac:dyDescent="0.25">
      <c r="A1764" s="158"/>
      <c r="B1764" s="159"/>
      <c r="C1764" s="159"/>
      <c r="D1764" s="135"/>
      <c r="E1764" s="160"/>
      <c r="F1764" s="137"/>
      <c r="G1764" s="138"/>
      <c r="H1764" s="167"/>
      <c r="I1764" s="139"/>
    </row>
    <row r="1765" spans="1:10" x14ac:dyDescent="0.25">
      <c r="A1765" s="133">
        <v>41671</v>
      </c>
      <c r="B1765" s="134">
        <v>479</v>
      </c>
      <c r="C1765" s="134" t="s">
        <v>563</v>
      </c>
      <c r="D1765" s="135" t="s">
        <v>22</v>
      </c>
      <c r="E1765" s="138">
        <v>17250</v>
      </c>
      <c r="F1765" s="146" t="s">
        <v>666</v>
      </c>
      <c r="G1765" s="138">
        <f>5250+12000</f>
        <v>17250</v>
      </c>
      <c r="H1765" s="132">
        <f t="shared" ref="H1765:H1795" si="81">E1765-G1765</f>
        <v>0</v>
      </c>
      <c r="I1765" s="139" t="s">
        <v>23</v>
      </c>
    </row>
    <row r="1766" spans="1:10" x14ac:dyDescent="0.25">
      <c r="A1766" s="158">
        <v>41672</v>
      </c>
      <c r="B1766" s="159">
        <v>595</v>
      </c>
      <c r="C1766" s="159" t="s">
        <v>563</v>
      </c>
      <c r="D1766" s="135" t="s">
        <v>22</v>
      </c>
      <c r="E1766" s="136">
        <v>17140</v>
      </c>
      <c r="F1766" s="137">
        <v>41673</v>
      </c>
      <c r="G1766" s="138">
        <v>17140</v>
      </c>
      <c r="H1766" s="132">
        <f t="shared" si="81"/>
        <v>0</v>
      </c>
      <c r="I1766" s="139" t="s">
        <v>4</v>
      </c>
    </row>
    <row r="1767" spans="1:10" x14ac:dyDescent="0.25">
      <c r="A1767" s="158">
        <v>41673</v>
      </c>
      <c r="B1767" s="159">
        <v>632</v>
      </c>
      <c r="C1767" s="159" t="s">
        <v>563</v>
      </c>
      <c r="D1767" s="135" t="s">
        <v>22</v>
      </c>
      <c r="E1767" s="136">
        <v>10525</v>
      </c>
      <c r="F1767" s="137">
        <v>41675</v>
      </c>
      <c r="G1767" s="138">
        <v>10525</v>
      </c>
      <c r="H1767" s="132">
        <f t="shared" si="81"/>
        <v>0</v>
      </c>
      <c r="I1767" s="139" t="s">
        <v>23</v>
      </c>
      <c r="J1767" s="141"/>
    </row>
    <row r="1768" spans="1:10" x14ac:dyDescent="0.25">
      <c r="A1768" s="158">
        <v>41674</v>
      </c>
      <c r="B1768" s="159">
        <v>742</v>
      </c>
      <c r="C1768" s="159" t="s">
        <v>563</v>
      </c>
      <c r="D1768" s="135" t="s">
        <v>22</v>
      </c>
      <c r="E1768" s="136">
        <v>14539.8</v>
      </c>
      <c r="F1768" s="137">
        <v>41676</v>
      </c>
      <c r="G1768" s="138">
        <v>14539.8</v>
      </c>
      <c r="H1768" s="132">
        <f t="shared" si="81"/>
        <v>0</v>
      </c>
      <c r="I1768" s="139" t="s">
        <v>23</v>
      </c>
      <c r="J1768" s="141"/>
    </row>
    <row r="1769" spans="1:10" x14ac:dyDescent="0.25">
      <c r="A1769" s="158">
        <v>41675</v>
      </c>
      <c r="B1769" s="159">
        <v>797</v>
      </c>
      <c r="C1769" s="159" t="s">
        <v>563</v>
      </c>
      <c r="D1769" s="164" t="s">
        <v>22</v>
      </c>
      <c r="E1769" s="165">
        <v>10255</v>
      </c>
      <c r="F1769" s="170">
        <v>41677</v>
      </c>
      <c r="G1769" s="165">
        <v>10255</v>
      </c>
      <c r="H1769" s="167">
        <f t="shared" si="81"/>
        <v>0</v>
      </c>
      <c r="I1769" s="168" t="s">
        <v>23</v>
      </c>
      <c r="J1769" s="169"/>
    </row>
    <row r="1770" spans="1:10" x14ac:dyDescent="0.25">
      <c r="A1770" s="158">
        <v>41676</v>
      </c>
      <c r="B1770" s="159">
        <v>852</v>
      </c>
      <c r="C1770" s="159" t="s">
        <v>563</v>
      </c>
      <c r="D1770" s="135" t="s">
        <v>22</v>
      </c>
      <c r="E1770" s="138">
        <v>12209</v>
      </c>
      <c r="F1770" s="146" t="s">
        <v>751</v>
      </c>
      <c r="G1770" s="138">
        <f>2500+9709</f>
        <v>12209</v>
      </c>
      <c r="H1770" s="167">
        <f t="shared" si="81"/>
        <v>0</v>
      </c>
      <c r="I1770" s="139" t="s">
        <v>23</v>
      </c>
      <c r="J1770" s="141"/>
    </row>
    <row r="1771" spans="1:10" x14ac:dyDescent="0.25">
      <c r="A1771" s="158">
        <v>41677</v>
      </c>
      <c r="B1771" s="159">
        <v>962</v>
      </c>
      <c r="C1771" s="159" t="s">
        <v>563</v>
      </c>
      <c r="D1771" s="135" t="s">
        <v>22</v>
      </c>
      <c r="E1771" s="136">
        <v>17917.2</v>
      </c>
      <c r="F1771" s="146" t="s">
        <v>777</v>
      </c>
      <c r="G1771" s="138">
        <f>8000+9917.2</f>
        <v>17917.2</v>
      </c>
      <c r="H1771" s="167">
        <f t="shared" si="81"/>
        <v>0</v>
      </c>
      <c r="I1771" s="139" t="s">
        <v>23</v>
      </c>
    </row>
    <row r="1772" spans="1:10" x14ac:dyDescent="0.25">
      <c r="A1772" s="158">
        <v>41678</v>
      </c>
      <c r="B1772" s="159">
        <v>36</v>
      </c>
      <c r="C1772" s="159" t="s">
        <v>784</v>
      </c>
      <c r="D1772" s="135" t="s">
        <v>22</v>
      </c>
      <c r="E1772" s="138">
        <v>20966.5</v>
      </c>
      <c r="F1772" s="146" t="s">
        <v>790</v>
      </c>
      <c r="G1772" s="138">
        <f>14000+6966.5</f>
        <v>20966.5</v>
      </c>
      <c r="H1772" s="167">
        <f t="shared" si="81"/>
        <v>0</v>
      </c>
      <c r="I1772" s="139" t="s">
        <v>23</v>
      </c>
    </row>
    <row r="1773" spans="1:10" x14ac:dyDescent="0.25">
      <c r="A1773" s="158">
        <v>41679</v>
      </c>
      <c r="B1773" s="159">
        <v>121</v>
      </c>
      <c r="C1773" s="159" t="s">
        <v>784</v>
      </c>
      <c r="D1773" s="135" t="s">
        <v>22</v>
      </c>
      <c r="E1773" s="136">
        <v>11139.5</v>
      </c>
      <c r="F1773" s="137">
        <v>41679</v>
      </c>
      <c r="G1773" s="138">
        <v>11139.5</v>
      </c>
      <c r="H1773" s="167">
        <f t="shared" si="81"/>
        <v>0</v>
      </c>
      <c r="I1773" s="139" t="s">
        <v>4</v>
      </c>
      <c r="J1773" s="141"/>
    </row>
    <row r="1774" spans="1:10" x14ac:dyDescent="0.25">
      <c r="A1774" s="158">
        <v>41680</v>
      </c>
      <c r="B1774" s="159">
        <v>168</v>
      </c>
      <c r="C1774" s="159" t="s">
        <v>784</v>
      </c>
      <c r="D1774" s="135" t="s">
        <v>22</v>
      </c>
      <c r="E1774" s="136">
        <v>9202.5</v>
      </c>
      <c r="F1774" s="137">
        <v>41683</v>
      </c>
      <c r="G1774" s="138">
        <v>9202.5</v>
      </c>
      <c r="H1774" s="167">
        <f t="shared" si="81"/>
        <v>0</v>
      </c>
      <c r="I1774" s="139" t="s">
        <v>23</v>
      </c>
    </row>
    <row r="1775" spans="1:10" x14ac:dyDescent="0.25">
      <c r="A1775" s="158">
        <v>41681</v>
      </c>
      <c r="B1775" s="159">
        <v>256</v>
      </c>
      <c r="C1775" s="159" t="s">
        <v>784</v>
      </c>
      <c r="D1775" s="135" t="s">
        <v>22</v>
      </c>
      <c r="E1775" s="138">
        <v>10618</v>
      </c>
      <c r="F1775" s="146" t="s">
        <v>825</v>
      </c>
      <c r="G1775" s="138">
        <f>2000+8618</f>
        <v>10618</v>
      </c>
      <c r="H1775" s="167">
        <f t="shared" si="81"/>
        <v>0</v>
      </c>
      <c r="I1775" s="139" t="s">
        <v>23</v>
      </c>
    </row>
    <row r="1776" spans="1:10" x14ac:dyDescent="0.25">
      <c r="A1776" s="158">
        <v>41682</v>
      </c>
      <c r="B1776" s="159">
        <v>320</v>
      </c>
      <c r="C1776" s="159" t="s">
        <v>784</v>
      </c>
      <c r="D1776" s="135" t="s">
        <v>22</v>
      </c>
      <c r="E1776" s="136">
        <v>7894</v>
      </c>
      <c r="F1776" s="137">
        <v>41684</v>
      </c>
      <c r="G1776" s="138">
        <v>7894</v>
      </c>
      <c r="H1776" s="167">
        <f t="shared" si="81"/>
        <v>0</v>
      </c>
      <c r="I1776" s="139" t="s">
        <v>23</v>
      </c>
      <c r="J1776" s="141"/>
    </row>
    <row r="1777" spans="1:10" x14ac:dyDescent="0.25">
      <c r="A1777" s="158">
        <v>41683</v>
      </c>
      <c r="B1777" s="159">
        <v>390</v>
      </c>
      <c r="C1777" s="159" t="s">
        <v>784</v>
      </c>
      <c r="D1777" s="135" t="s">
        <v>22</v>
      </c>
      <c r="E1777" s="138">
        <v>10205</v>
      </c>
      <c r="F1777" s="146" t="s">
        <v>843</v>
      </c>
      <c r="G1777" s="138">
        <f>9205+1000</f>
        <v>10205</v>
      </c>
      <c r="H1777" s="167">
        <f t="shared" si="81"/>
        <v>0</v>
      </c>
      <c r="I1777" s="139" t="s">
        <v>23</v>
      </c>
      <c r="J1777" s="141"/>
    </row>
    <row r="1778" spans="1:10" x14ac:dyDescent="0.25">
      <c r="A1778" s="158">
        <v>41684</v>
      </c>
      <c r="B1778" s="159">
        <v>470</v>
      </c>
      <c r="C1778" s="159" t="s">
        <v>784</v>
      </c>
      <c r="D1778" s="135" t="s">
        <v>22</v>
      </c>
      <c r="E1778" s="184">
        <v>9323.5</v>
      </c>
      <c r="F1778" s="157">
        <v>41687</v>
      </c>
      <c r="G1778" s="138">
        <v>9323.5</v>
      </c>
      <c r="H1778" s="167">
        <f t="shared" si="81"/>
        <v>0</v>
      </c>
      <c r="I1778" s="139" t="s">
        <v>23</v>
      </c>
    </row>
    <row r="1779" spans="1:10" x14ac:dyDescent="0.25">
      <c r="A1779" s="158">
        <v>41685</v>
      </c>
      <c r="B1779" s="159">
        <v>556</v>
      </c>
      <c r="C1779" s="159" t="s">
        <v>784</v>
      </c>
      <c r="D1779" s="135" t="s">
        <v>22</v>
      </c>
      <c r="E1779" s="184">
        <v>19205</v>
      </c>
      <c r="F1779" s="146" t="s">
        <v>871</v>
      </c>
      <c r="G1779" s="138">
        <f>6800+10605+1800</f>
        <v>19205</v>
      </c>
      <c r="H1779" s="167">
        <f t="shared" si="81"/>
        <v>0</v>
      </c>
      <c r="I1779" s="139" t="s">
        <v>23</v>
      </c>
      <c r="J1779" s="141"/>
    </row>
    <row r="1780" spans="1:10" x14ac:dyDescent="0.25">
      <c r="A1780" s="158">
        <v>41686</v>
      </c>
      <c r="B1780" s="159">
        <v>647</v>
      </c>
      <c r="C1780" s="159" t="s">
        <v>784</v>
      </c>
      <c r="D1780" s="135" t="s">
        <v>22</v>
      </c>
      <c r="E1780" s="160">
        <v>8448</v>
      </c>
      <c r="F1780" s="137">
        <v>41687</v>
      </c>
      <c r="G1780" s="138">
        <v>8448</v>
      </c>
      <c r="H1780" s="167">
        <f t="shared" si="81"/>
        <v>0</v>
      </c>
      <c r="I1780" s="139" t="s">
        <v>20</v>
      </c>
    </row>
    <row r="1781" spans="1:10" x14ac:dyDescent="0.25">
      <c r="A1781" s="158">
        <v>41686</v>
      </c>
      <c r="B1781" s="159">
        <v>676</v>
      </c>
      <c r="C1781" s="159" t="s">
        <v>784</v>
      </c>
      <c r="D1781" s="135" t="s">
        <v>22</v>
      </c>
      <c r="E1781" s="160">
        <v>4015.5</v>
      </c>
      <c r="F1781" s="137">
        <v>41687</v>
      </c>
      <c r="G1781" s="138">
        <v>4015.5</v>
      </c>
      <c r="H1781" s="167">
        <f t="shared" si="81"/>
        <v>0</v>
      </c>
      <c r="I1781" s="139" t="s">
        <v>20</v>
      </c>
    </row>
    <row r="1782" spans="1:10" x14ac:dyDescent="0.25">
      <c r="A1782" s="158">
        <v>41687</v>
      </c>
      <c r="B1782" s="159">
        <v>687</v>
      </c>
      <c r="C1782" s="159" t="s">
        <v>784</v>
      </c>
      <c r="D1782" s="135" t="s">
        <v>22</v>
      </c>
      <c r="E1782" s="184">
        <v>11071.64</v>
      </c>
      <c r="F1782" s="157">
        <v>41691</v>
      </c>
      <c r="G1782" s="138">
        <v>11071.64</v>
      </c>
      <c r="H1782" s="167">
        <f t="shared" si="81"/>
        <v>0</v>
      </c>
      <c r="I1782" s="139" t="s">
        <v>23</v>
      </c>
      <c r="J1782" s="141"/>
    </row>
    <row r="1783" spans="1:10" x14ac:dyDescent="0.25">
      <c r="A1783" s="158">
        <v>41688</v>
      </c>
      <c r="B1783" s="159">
        <v>797</v>
      </c>
      <c r="C1783" s="159" t="s">
        <v>784</v>
      </c>
      <c r="D1783" s="135" t="s">
        <v>22</v>
      </c>
      <c r="E1783" s="160">
        <v>12220</v>
      </c>
      <c r="F1783" s="137">
        <v>41694</v>
      </c>
      <c r="G1783" s="138">
        <v>12220</v>
      </c>
      <c r="H1783" s="167">
        <f t="shared" si="81"/>
        <v>0</v>
      </c>
      <c r="I1783" s="139" t="s">
        <v>23</v>
      </c>
      <c r="J1783" s="141"/>
    </row>
    <row r="1784" spans="1:10" x14ac:dyDescent="0.25">
      <c r="A1784" s="158">
        <v>41689</v>
      </c>
      <c r="B1784" s="159">
        <v>844</v>
      </c>
      <c r="C1784" s="159" t="s">
        <v>784</v>
      </c>
      <c r="D1784" s="135" t="s">
        <v>22</v>
      </c>
      <c r="E1784" s="160">
        <v>11989.5</v>
      </c>
      <c r="F1784" s="137">
        <v>41690</v>
      </c>
      <c r="G1784" s="138">
        <v>11989.5</v>
      </c>
      <c r="H1784" s="167">
        <f t="shared" si="81"/>
        <v>0</v>
      </c>
      <c r="I1784" s="139" t="s">
        <v>4</v>
      </c>
      <c r="J1784" s="141"/>
    </row>
    <row r="1785" spans="1:10" x14ac:dyDescent="0.25">
      <c r="A1785" s="158">
        <v>41690</v>
      </c>
      <c r="B1785" s="159">
        <v>928</v>
      </c>
      <c r="C1785" s="159" t="s">
        <v>784</v>
      </c>
      <c r="D1785" s="135" t="s">
        <v>22</v>
      </c>
      <c r="E1785" s="160">
        <v>10641</v>
      </c>
      <c r="F1785" s="137">
        <v>41690</v>
      </c>
      <c r="G1785" s="138">
        <v>10641</v>
      </c>
      <c r="H1785" s="167">
        <f t="shared" si="81"/>
        <v>0</v>
      </c>
      <c r="I1785" s="139" t="s">
        <v>7</v>
      </c>
      <c r="J1785" s="141"/>
    </row>
    <row r="1786" spans="1:10" x14ac:dyDescent="0.25">
      <c r="A1786" s="158">
        <v>41690</v>
      </c>
      <c r="B1786" s="159">
        <v>942</v>
      </c>
      <c r="C1786" s="159" t="s">
        <v>784</v>
      </c>
      <c r="D1786" s="135" t="s">
        <v>22</v>
      </c>
      <c r="E1786" s="160">
        <v>404</v>
      </c>
      <c r="F1786" s="137">
        <v>41690</v>
      </c>
      <c r="G1786" s="138">
        <v>404</v>
      </c>
      <c r="H1786" s="167">
        <f t="shared" si="81"/>
        <v>0</v>
      </c>
      <c r="I1786" s="139" t="s">
        <v>4</v>
      </c>
      <c r="J1786" s="141"/>
    </row>
    <row r="1787" spans="1:10" ht="180.75" x14ac:dyDescent="0.25">
      <c r="A1787" s="158">
        <v>41691</v>
      </c>
      <c r="B1787" s="159">
        <v>35</v>
      </c>
      <c r="C1787" s="159" t="s">
        <v>942</v>
      </c>
      <c r="D1787" s="135" t="s">
        <v>22</v>
      </c>
      <c r="E1787" s="184">
        <v>9538.5</v>
      </c>
      <c r="F1787" s="148" t="s">
        <v>947</v>
      </c>
      <c r="G1787" s="138">
        <v>9538.5</v>
      </c>
      <c r="H1787" s="167">
        <f t="shared" si="81"/>
        <v>0</v>
      </c>
      <c r="I1787" s="135" t="s">
        <v>20</v>
      </c>
      <c r="J1787" s="192"/>
    </row>
    <row r="1788" spans="1:10" ht="15" x14ac:dyDescent="0.25">
      <c r="A1788" s="158">
        <v>41691</v>
      </c>
      <c r="B1788" s="159">
        <v>42</v>
      </c>
      <c r="C1788" s="159" t="s">
        <v>942</v>
      </c>
      <c r="D1788" s="135" t="s">
        <v>22</v>
      </c>
      <c r="E1788" s="160">
        <v>2226</v>
      </c>
      <c r="F1788" s="137">
        <v>41694</v>
      </c>
      <c r="G1788" s="138">
        <v>2226</v>
      </c>
      <c r="H1788" s="167">
        <f t="shared" si="81"/>
        <v>0</v>
      </c>
      <c r="I1788" s="139" t="s">
        <v>20</v>
      </c>
      <c r="J1788" s="141"/>
    </row>
    <row r="1789" spans="1:10" ht="147" x14ac:dyDescent="0.25">
      <c r="A1789" s="158">
        <v>41692</v>
      </c>
      <c r="B1789" s="159">
        <v>112</v>
      </c>
      <c r="C1789" s="159" t="s">
        <v>942</v>
      </c>
      <c r="D1789" s="135" t="s">
        <v>22</v>
      </c>
      <c r="E1789" s="160">
        <v>11348</v>
      </c>
      <c r="F1789" s="193" t="s">
        <v>960</v>
      </c>
      <c r="G1789" s="145">
        <v>11348</v>
      </c>
      <c r="H1789" s="167">
        <f t="shared" si="81"/>
        <v>0</v>
      </c>
      <c r="I1789" s="139" t="s">
        <v>23</v>
      </c>
      <c r="J1789" s="141"/>
    </row>
    <row r="1790" spans="1:10" x14ac:dyDescent="0.25">
      <c r="A1790" s="158">
        <v>41693</v>
      </c>
      <c r="B1790" s="159">
        <v>176</v>
      </c>
      <c r="C1790" s="159" t="s">
        <v>942</v>
      </c>
      <c r="D1790" s="135" t="s">
        <v>22</v>
      </c>
      <c r="E1790" s="160">
        <v>10424</v>
      </c>
      <c r="F1790" s="137">
        <v>41694</v>
      </c>
      <c r="G1790" s="138">
        <v>10424</v>
      </c>
      <c r="H1790" s="167">
        <f t="shared" si="81"/>
        <v>0</v>
      </c>
      <c r="I1790" s="139" t="s">
        <v>4</v>
      </c>
    </row>
    <row r="1791" spans="1:10" ht="15" x14ac:dyDescent="0.25">
      <c r="A1791" s="158">
        <v>41694</v>
      </c>
      <c r="B1791" s="159">
        <v>216</v>
      </c>
      <c r="C1791" s="159" t="s">
        <v>942</v>
      </c>
      <c r="D1791" s="135" t="s">
        <v>22</v>
      </c>
      <c r="E1791" s="160">
        <v>8936</v>
      </c>
      <c r="F1791" s="137">
        <v>41694</v>
      </c>
      <c r="G1791" s="138">
        <v>8936</v>
      </c>
      <c r="H1791" s="167">
        <f t="shared" si="81"/>
        <v>0</v>
      </c>
      <c r="I1791" s="139" t="s">
        <v>23</v>
      </c>
      <c r="J1791" s="141"/>
    </row>
    <row r="1792" spans="1:10" x14ac:dyDescent="0.25">
      <c r="A1792" s="158">
        <v>41695</v>
      </c>
      <c r="B1792" s="159">
        <v>321</v>
      </c>
      <c r="C1792" s="159" t="s">
        <v>942</v>
      </c>
      <c r="D1792" s="135" t="s">
        <v>22</v>
      </c>
      <c r="E1792" s="160">
        <v>6041.5</v>
      </c>
      <c r="F1792" s="137">
        <v>41695</v>
      </c>
      <c r="G1792" s="138">
        <v>6041.5</v>
      </c>
      <c r="H1792" s="167">
        <f t="shared" si="81"/>
        <v>0</v>
      </c>
      <c r="I1792" s="139" t="s">
        <v>4</v>
      </c>
    </row>
    <row r="1793" spans="1:10" ht="15" x14ac:dyDescent="0.25">
      <c r="A1793" s="158">
        <v>41696</v>
      </c>
      <c r="B1793" s="159">
        <v>389</v>
      </c>
      <c r="C1793" s="159" t="s">
        <v>942</v>
      </c>
      <c r="D1793" s="135" t="s">
        <v>22</v>
      </c>
      <c r="E1793" s="160">
        <v>5040</v>
      </c>
      <c r="F1793" s="137">
        <v>41696</v>
      </c>
      <c r="G1793" s="138">
        <v>5040</v>
      </c>
      <c r="H1793" s="167">
        <f t="shared" si="81"/>
        <v>0</v>
      </c>
      <c r="I1793" s="139" t="s">
        <v>4</v>
      </c>
      <c r="J1793" s="141"/>
    </row>
    <row r="1794" spans="1:10" ht="15" x14ac:dyDescent="0.25">
      <c r="A1794" s="158">
        <v>41697</v>
      </c>
      <c r="B1794" s="159">
        <v>453</v>
      </c>
      <c r="C1794" s="159" t="s">
        <v>942</v>
      </c>
      <c r="D1794" s="135" t="s">
        <v>22</v>
      </c>
      <c r="E1794" s="160">
        <v>9082</v>
      </c>
      <c r="F1794" s="137">
        <v>41697</v>
      </c>
      <c r="G1794" s="138">
        <v>9082</v>
      </c>
      <c r="H1794" s="167">
        <f t="shared" si="81"/>
        <v>0</v>
      </c>
      <c r="I1794" s="139" t="s">
        <v>4</v>
      </c>
      <c r="J1794" s="141"/>
    </row>
    <row r="1795" spans="1:10" x14ac:dyDescent="0.25">
      <c r="A1795" s="158">
        <v>41698</v>
      </c>
      <c r="B1795" s="159">
        <v>543</v>
      </c>
      <c r="C1795" s="159" t="s">
        <v>942</v>
      </c>
      <c r="D1795" s="135" t="s">
        <v>22</v>
      </c>
      <c r="E1795" s="160">
        <v>6350.5</v>
      </c>
      <c r="F1795" s="137">
        <v>41698</v>
      </c>
      <c r="G1795" s="138">
        <v>6350.5</v>
      </c>
      <c r="H1795" s="167">
        <f t="shared" si="81"/>
        <v>0</v>
      </c>
      <c r="I1795" s="139" t="s">
        <v>4</v>
      </c>
    </row>
    <row r="1796" spans="1:10" x14ac:dyDescent="0.25">
      <c r="A1796" s="158"/>
      <c r="B1796" s="159"/>
      <c r="C1796" s="159"/>
      <c r="D1796" s="135"/>
      <c r="E1796" s="160"/>
      <c r="F1796" s="379" t="s">
        <v>649</v>
      </c>
      <c r="G1796" s="380">
        <f>SUM(G1765:G1795)</f>
        <v>326166.14</v>
      </c>
      <c r="H1796" s="167"/>
      <c r="I1796" s="139"/>
    </row>
    <row r="1797" spans="1:10" x14ac:dyDescent="0.25">
      <c r="A1797" s="158"/>
      <c r="B1797" s="159"/>
      <c r="C1797" s="159"/>
      <c r="D1797" s="135"/>
      <c r="E1797" s="160"/>
      <c r="F1797" s="137"/>
      <c r="G1797" s="138"/>
      <c r="H1797" s="167"/>
      <c r="I1797" s="139"/>
    </row>
    <row r="1798" spans="1:10" ht="15" x14ac:dyDescent="0.25">
      <c r="A1798" s="158">
        <v>41676</v>
      </c>
      <c r="B1798" s="159">
        <v>859</v>
      </c>
      <c r="C1798" s="159" t="s">
        <v>563</v>
      </c>
      <c r="D1798" s="135" t="s">
        <v>752</v>
      </c>
      <c r="E1798" s="136">
        <v>1896</v>
      </c>
      <c r="F1798" s="137">
        <v>41676</v>
      </c>
      <c r="G1798" s="138">
        <v>1896</v>
      </c>
      <c r="H1798" s="167">
        <f>E1798-G1798</f>
        <v>0</v>
      </c>
      <c r="I1798" s="139"/>
      <c r="J1798" s="141"/>
    </row>
    <row r="1799" spans="1:10" ht="15" x14ac:dyDescent="0.25">
      <c r="A1799" s="158">
        <v>41695</v>
      </c>
      <c r="B1799" s="159">
        <v>356</v>
      </c>
      <c r="C1799" s="159" t="s">
        <v>942</v>
      </c>
      <c r="D1799" s="135" t="s">
        <v>996</v>
      </c>
      <c r="E1799" s="160">
        <v>17289</v>
      </c>
      <c r="F1799" s="137">
        <v>41696</v>
      </c>
      <c r="G1799" s="138">
        <v>17289</v>
      </c>
      <c r="H1799" s="167">
        <f>E1799-G1799</f>
        <v>0</v>
      </c>
      <c r="I1799" s="139" t="s">
        <v>23</v>
      </c>
      <c r="J1799" s="141"/>
    </row>
    <row r="1800" spans="1:10" ht="15" x14ac:dyDescent="0.25">
      <c r="A1800" s="158">
        <v>41697</v>
      </c>
      <c r="B1800" s="159">
        <v>454</v>
      </c>
      <c r="C1800" s="159" t="s">
        <v>942</v>
      </c>
      <c r="D1800" s="135" t="s">
        <v>996</v>
      </c>
      <c r="E1800" s="160">
        <v>22468.5</v>
      </c>
      <c r="F1800" s="137">
        <v>41697</v>
      </c>
      <c r="G1800" s="138">
        <v>22468.5</v>
      </c>
      <c r="H1800" s="167">
        <f>E1800-G1800</f>
        <v>0</v>
      </c>
      <c r="I1800" s="139" t="s">
        <v>30</v>
      </c>
      <c r="J1800" s="141"/>
    </row>
    <row r="1801" spans="1:10" ht="15" x14ac:dyDescent="0.25">
      <c r="A1801" s="158"/>
      <c r="B1801" s="159"/>
      <c r="C1801" s="159"/>
      <c r="D1801" s="135"/>
      <c r="E1801" s="160"/>
      <c r="F1801" s="137"/>
      <c r="G1801" s="138"/>
      <c r="H1801" s="167"/>
      <c r="I1801" s="139"/>
      <c r="J1801" s="141"/>
    </row>
    <row r="1802" spans="1:10" x14ac:dyDescent="0.25">
      <c r="A1802" s="133">
        <v>41671</v>
      </c>
      <c r="B1802" s="134">
        <v>536</v>
      </c>
      <c r="C1802" s="134" t="s">
        <v>563</v>
      </c>
      <c r="D1802" s="135" t="s">
        <v>13</v>
      </c>
      <c r="E1802" s="136">
        <v>7709.5</v>
      </c>
      <c r="F1802" s="137">
        <v>41673</v>
      </c>
      <c r="G1802" s="138">
        <v>7709.5</v>
      </c>
      <c r="H1802" s="132">
        <f t="shared" ref="H1802:H1824" si="82">E1802-G1802</f>
        <v>0</v>
      </c>
      <c r="I1802" s="139" t="s">
        <v>1</v>
      </c>
    </row>
    <row r="1803" spans="1:10" x14ac:dyDescent="0.25">
      <c r="A1803" s="158">
        <v>41672</v>
      </c>
      <c r="B1803" s="159">
        <v>585</v>
      </c>
      <c r="C1803" s="159" t="s">
        <v>563</v>
      </c>
      <c r="D1803" s="135" t="s">
        <v>13</v>
      </c>
      <c r="E1803" s="136">
        <v>6527</v>
      </c>
      <c r="F1803" s="137">
        <v>41672</v>
      </c>
      <c r="G1803" s="138">
        <v>6527</v>
      </c>
      <c r="H1803" s="132">
        <f t="shared" si="82"/>
        <v>0</v>
      </c>
      <c r="I1803" s="139" t="s">
        <v>1</v>
      </c>
    </row>
    <row r="1804" spans="1:10" x14ac:dyDescent="0.25">
      <c r="A1804" s="158">
        <v>41672</v>
      </c>
      <c r="B1804" s="159">
        <v>588</v>
      </c>
      <c r="C1804" s="159" t="s">
        <v>563</v>
      </c>
      <c r="D1804" s="135" t="s">
        <v>13</v>
      </c>
      <c r="E1804" s="136">
        <v>660</v>
      </c>
      <c r="F1804" s="137">
        <v>41672</v>
      </c>
      <c r="G1804" s="138">
        <v>660</v>
      </c>
      <c r="H1804" s="132">
        <f t="shared" si="82"/>
        <v>0</v>
      </c>
      <c r="I1804" s="139" t="s">
        <v>1</v>
      </c>
    </row>
    <row r="1805" spans="1:10" x14ac:dyDescent="0.25">
      <c r="A1805" s="158">
        <v>41672</v>
      </c>
      <c r="B1805" s="159">
        <v>608</v>
      </c>
      <c r="C1805" s="159" t="s">
        <v>563</v>
      </c>
      <c r="D1805" s="135" t="s">
        <v>13</v>
      </c>
      <c r="E1805" s="136">
        <v>1658.5</v>
      </c>
      <c r="F1805" s="137">
        <v>41672</v>
      </c>
      <c r="G1805" s="138">
        <v>1658.5</v>
      </c>
      <c r="H1805" s="132">
        <f t="shared" si="82"/>
        <v>0</v>
      </c>
      <c r="I1805" s="139" t="s">
        <v>1</v>
      </c>
    </row>
    <row r="1806" spans="1:10" x14ac:dyDescent="0.25">
      <c r="A1806" s="158">
        <v>41672</v>
      </c>
      <c r="B1806" s="159">
        <v>616</v>
      </c>
      <c r="C1806" s="159" t="s">
        <v>563</v>
      </c>
      <c r="D1806" s="135" t="s">
        <v>13</v>
      </c>
      <c r="E1806" s="136">
        <v>703</v>
      </c>
      <c r="F1806" s="137">
        <v>41672</v>
      </c>
      <c r="G1806" s="138">
        <v>703</v>
      </c>
      <c r="H1806" s="132">
        <f t="shared" si="82"/>
        <v>0</v>
      </c>
      <c r="I1806" s="139" t="s">
        <v>1</v>
      </c>
    </row>
    <row r="1807" spans="1:10" x14ac:dyDescent="0.25">
      <c r="A1807" s="158">
        <v>41673</v>
      </c>
      <c r="B1807" s="159">
        <v>623</v>
      </c>
      <c r="C1807" s="159" t="s">
        <v>563</v>
      </c>
      <c r="D1807" s="135" t="s">
        <v>13</v>
      </c>
      <c r="E1807" s="136">
        <v>10931</v>
      </c>
      <c r="F1807" s="137">
        <v>41677</v>
      </c>
      <c r="G1807" s="138">
        <v>10931</v>
      </c>
      <c r="H1807" s="132">
        <f t="shared" si="82"/>
        <v>0</v>
      </c>
      <c r="I1807" s="139" t="s">
        <v>1</v>
      </c>
      <c r="J1807" s="141"/>
    </row>
    <row r="1808" spans="1:10" x14ac:dyDescent="0.25">
      <c r="A1808" s="158">
        <v>41674</v>
      </c>
      <c r="B1808" s="159">
        <v>735</v>
      </c>
      <c r="C1808" s="159" t="s">
        <v>563</v>
      </c>
      <c r="D1808" s="135" t="s">
        <v>13</v>
      </c>
      <c r="E1808" s="136">
        <v>2624</v>
      </c>
      <c r="F1808" s="137">
        <v>41674</v>
      </c>
      <c r="G1808" s="138">
        <v>2624</v>
      </c>
      <c r="H1808" s="132">
        <f t="shared" si="82"/>
        <v>0</v>
      </c>
      <c r="I1808" s="139" t="s">
        <v>1</v>
      </c>
      <c r="J1808" s="141"/>
    </row>
    <row r="1809" spans="1:10" x14ac:dyDescent="0.25">
      <c r="A1809" s="158">
        <v>41676</v>
      </c>
      <c r="B1809" s="159">
        <v>860</v>
      </c>
      <c r="C1809" s="159" t="s">
        <v>563</v>
      </c>
      <c r="D1809" s="135" t="s">
        <v>13</v>
      </c>
      <c r="E1809" s="136">
        <v>1294.5</v>
      </c>
      <c r="F1809" s="137">
        <v>41676</v>
      </c>
      <c r="G1809" s="138">
        <v>1294.5</v>
      </c>
      <c r="H1809" s="167">
        <f t="shared" si="82"/>
        <v>0</v>
      </c>
      <c r="I1809" s="139" t="s">
        <v>1</v>
      </c>
      <c r="J1809" s="141"/>
    </row>
    <row r="1810" spans="1:10" x14ac:dyDescent="0.25">
      <c r="A1810" s="158">
        <v>41677</v>
      </c>
      <c r="B1810" s="159">
        <v>958</v>
      </c>
      <c r="C1810" s="159" t="s">
        <v>563</v>
      </c>
      <c r="D1810" s="135" t="s">
        <v>13</v>
      </c>
      <c r="E1810" s="138">
        <v>16090.5</v>
      </c>
      <c r="F1810" s="157">
        <v>41680</v>
      </c>
      <c r="G1810" s="138">
        <v>16090.5</v>
      </c>
      <c r="H1810" s="167">
        <f t="shared" si="82"/>
        <v>0</v>
      </c>
      <c r="I1810" s="139" t="s">
        <v>1</v>
      </c>
    </row>
    <row r="1811" spans="1:10" x14ac:dyDescent="0.25">
      <c r="A1811" s="158">
        <v>41677</v>
      </c>
      <c r="B1811" s="159">
        <v>984</v>
      </c>
      <c r="C1811" s="159" t="s">
        <v>563</v>
      </c>
      <c r="D1811" s="135" t="s">
        <v>13</v>
      </c>
      <c r="E1811" s="136">
        <v>9756.5</v>
      </c>
      <c r="F1811" s="137">
        <v>41680</v>
      </c>
      <c r="G1811" s="138">
        <v>9756.5</v>
      </c>
      <c r="H1811" s="167">
        <f t="shared" si="82"/>
        <v>0</v>
      </c>
      <c r="I1811" s="139" t="s">
        <v>1</v>
      </c>
    </row>
    <row r="1812" spans="1:10" x14ac:dyDescent="0.25">
      <c r="A1812" s="158">
        <v>41679</v>
      </c>
      <c r="B1812" s="159">
        <v>144</v>
      </c>
      <c r="C1812" s="159" t="s">
        <v>784</v>
      </c>
      <c r="D1812" s="135" t="s">
        <v>13</v>
      </c>
      <c r="E1812" s="136">
        <v>556.5</v>
      </c>
      <c r="F1812" s="137">
        <v>41679</v>
      </c>
      <c r="G1812" s="138">
        <v>556.5</v>
      </c>
      <c r="H1812" s="167">
        <f t="shared" si="82"/>
        <v>0</v>
      </c>
      <c r="I1812" s="139" t="s">
        <v>1</v>
      </c>
    </row>
    <row r="1813" spans="1:10" x14ac:dyDescent="0.25">
      <c r="A1813" s="158">
        <v>41680</v>
      </c>
      <c r="B1813" s="159">
        <v>169</v>
      </c>
      <c r="C1813" s="159" t="s">
        <v>784</v>
      </c>
      <c r="D1813" s="135" t="s">
        <v>13</v>
      </c>
      <c r="E1813" s="138">
        <v>8011</v>
      </c>
      <c r="F1813" s="146" t="s">
        <v>815</v>
      </c>
      <c r="G1813" s="138">
        <f>623+7388</f>
        <v>8011</v>
      </c>
      <c r="H1813" s="167">
        <f t="shared" si="82"/>
        <v>0</v>
      </c>
      <c r="I1813" s="139"/>
    </row>
    <row r="1814" spans="1:10" x14ac:dyDescent="0.25">
      <c r="A1814" s="158">
        <v>41681</v>
      </c>
      <c r="B1814" s="159">
        <v>243</v>
      </c>
      <c r="C1814" s="159" t="s">
        <v>784</v>
      </c>
      <c r="D1814" s="135" t="s">
        <v>13</v>
      </c>
      <c r="E1814" s="136">
        <v>2111</v>
      </c>
      <c r="F1814" s="137">
        <v>41684</v>
      </c>
      <c r="G1814" s="138">
        <v>2111</v>
      </c>
      <c r="H1814" s="167">
        <f t="shared" si="82"/>
        <v>0</v>
      </c>
      <c r="I1814" s="139" t="s">
        <v>1</v>
      </c>
      <c r="J1814" s="141"/>
    </row>
    <row r="1815" spans="1:10" x14ac:dyDescent="0.25">
      <c r="A1815" s="158">
        <v>41682</v>
      </c>
      <c r="B1815" s="159">
        <v>347</v>
      </c>
      <c r="C1815" s="159" t="s">
        <v>784</v>
      </c>
      <c r="D1815" s="135" t="s">
        <v>13</v>
      </c>
      <c r="E1815" s="136">
        <v>11671</v>
      </c>
      <c r="F1815" s="137">
        <v>41684</v>
      </c>
      <c r="G1815" s="138">
        <v>11671</v>
      </c>
      <c r="H1815" s="167">
        <f t="shared" si="82"/>
        <v>0</v>
      </c>
      <c r="I1815" s="139" t="s">
        <v>1</v>
      </c>
      <c r="J1815" s="141"/>
    </row>
    <row r="1816" spans="1:10" x14ac:dyDescent="0.25">
      <c r="A1816" s="158">
        <v>41684</v>
      </c>
      <c r="B1816" s="159">
        <v>463</v>
      </c>
      <c r="C1816" s="159" t="s">
        <v>784</v>
      </c>
      <c r="D1816" s="135" t="s">
        <v>13</v>
      </c>
      <c r="E1816" s="160">
        <v>2894.5</v>
      </c>
      <c r="F1816" s="137">
        <v>41684</v>
      </c>
      <c r="G1816" s="138">
        <v>2894.5</v>
      </c>
      <c r="H1816" s="167">
        <f t="shared" si="82"/>
        <v>0</v>
      </c>
      <c r="I1816" s="139" t="s">
        <v>1</v>
      </c>
      <c r="J1816" s="141"/>
    </row>
    <row r="1817" spans="1:10" x14ac:dyDescent="0.25">
      <c r="A1817" s="158">
        <v>41685</v>
      </c>
      <c r="B1817" s="159">
        <v>549</v>
      </c>
      <c r="C1817" s="159" t="s">
        <v>784</v>
      </c>
      <c r="D1817" s="135" t="s">
        <v>13</v>
      </c>
      <c r="E1817" s="160">
        <v>14238</v>
      </c>
      <c r="F1817" s="137">
        <v>41687</v>
      </c>
      <c r="G1817" s="138">
        <v>14238</v>
      </c>
      <c r="H1817" s="167">
        <f t="shared" si="82"/>
        <v>0</v>
      </c>
      <c r="I1817" s="139" t="s">
        <v>1</v>
      </c>
      <c r="J1817" s="141"/>
    </row>
    <row r="1818" spans="1:10" x14ac:dyDescent="0.25">
      <c r="A1818" s="158">
        <v>41686</v>
      </c>
      <c r="B1818" s="159">
        <v>660</v>
      </c>
      <c r="C1818" s="159" t="s">
        <v>784</v>
      </c>
      <c r="D1818" s="135" t="s">
        <v>13</v>
      </c>
      <c r="E1818" s="160">
        <v>5152.5</v>
      </c>
      <c r="F1818" s="137">
        <v>41686</v>
      </c>
      <c r="G1818" s="138">
        <v>5152.5</v>
      </c>
      <c r="H1818" s="167">
        <f t="shared" si="82"/>
        <v>0</v>
      </c>
      <c r="I1818" s="139" t="s">
        <v>1</v>
      </c>
    </row>
    <row r="1819" spans="1:10" x14ac:dyDescent="0.25">
      <c r="A1819" s="158">
        <v>41687</v>
      </c>
      <c r="B1819" s="159">
        <v>678</v>
      </c>
      <c r="C1819" s="159" t="s">
        <v>784</v>
      </c>
      <c r="D1819" s="135" t="s">
        <v>13</v>
      </c>
      <c r="E1819" s="160">
        <v>7167.2</v>
      </c>
      <c r="F1819" s="137">
        <v>41688</v>
      </c>
      <c r="G1819" s="138">
        <v>7167.2</v>
      </c>
      <c r="H1819" s="167">
        <f t="shared" si="82"/>
        <v>0</v>
      </c>
      <c r="I1819" s="160" t="s">
        <v>1</v>
      </c>
      <c r="J1819" s="141"/>
    </row>
    <row r="1820" spans="1:10" x14ac:dyDescent="0.25">
      <c r="A1820" s="158">
        <v>41689</v>
      </c>
      <c r="B1820" s="159">
        <v>841</v>
      </c>
      <c r="C1820" s="159" t="s">
        <v>784</v>
      </c>
      <c r="D1820" s="135" t="s">
        <v>13</v>
      </c>
      <c r="E1820" s="184">
        <v>6136</v>
      </c>
      <c r="F1820" s="176" t="s">
        <v>914</v>
      </c>
      <c r="G1820" s="138">
        <f>4100+2036</f>
        <v>6136</v>
      </c>
      <c r="H1820" s="167">
        <f t="shared" si="82"/>
        <v>0</v>
      </c>
      <c r="I1820" s="139" t="s">
        <v>1</v>
      </c>
      <c r="J1820" s="141"/>
    </row>
    <row r="1821" spans="1:10" ht="15" x14ac:dyDescent="0.25">
      <c r="A1821" s="158">
        <v>41691</v>
      </c>
      <c r="B1821" s="159">
        <v>14</v>
      </c>
      <c r="C1821" s="159" t="s">
        <v>942</v>
      </c>
      <c r="D1821" s="135" t="s">
        <v>13</v>
      </c>
      <c r="E1821" s="160">
        <v>1222</v>
      </c>
      <c r="F1821" s="137">
        <v>41691</v>
      </c>
      <c r="G1821" s="138">
        <v>1222</v>
      </c>
      <c r="H1821" s="167">
        <f t="shared" si="82"/>
        <v>0</v>
      </c>
      <c r="I1821" s="139" t="s">
        <v>1</v>
      </c>
      <c r="J1821" s="141"/>
    </row>
    <row r="1822" spans="1:10" ht="15" x14ac:dyDescent="0.25">
      <c r="A1822" s="158">
        <v>41691</v>
      </c>
      <c r="B1822" s="159">
        <v>16</v>
      </c>
      <c r="C1822" s="159" t="s">
        <v>942</v>
      </c>
      <c r="D1822" s="135" t="s">
        <v>13</v>
      </c>
      <c r="E1822" s="160">
        <v>262.60000000000002</v>
      </c>
      <c r="F1822" s="137">
        <v>41691</v>
      </c>
      <c r="G1822" s="138">
        <v>262.60000000000002</v>
      </c>
      <c r="H1822" s="167">
        <f t="shared" si="82"/>
        <v>0</v>
      </c>
      <c r="I1822" s="139" t="s">
        <v>1</v>
      </c>
      <c r="J1822" s="141"/>
    </row>
    <row r="1823" spans="1:10" ht="15" x14ac:dyDescent="0.25">
      <c r="A1823" s="158">
        <v>41694</v>
      </c>
      <c r="B1823" s="159">
        <v>258</v>
      </c>
      <c r="C1823" s="159" t="s">
        <v>942</v>
      </c>
      <c r="D1823" s="135" t="s">
        <v>13</v>
      </c>
      <c r="E1823" s="184">
        <v>2508</v>
      </c>
      <c r="F1823" s="176" t="s">
        <v>980</v>
      </c>
      <c r="G1823" s="145">
        <f>2308+200</f>
        <v>2508</v>
      </c>
      <c r="H1823" s="167">
        <f t="shared" si="82"/>
        <v>0</v>
      </c>
      <c r="I1823" s="139"/>
      <c r="J1823" s="141"/>
    </row>
    <row r="1824" spans="1:10" x14ac:dyDescent="0.25">
      <c r="A1824" s="158">
        <v>41675</v>
      </c>
      <c r="B1824" s="159">
        <v>795</v>
      </c>
      <c r="C1824" s="159" t="s">
        <v>563</v>
      </c>
      <c r="D1824" s="164" t="s">
        <v>738</v>
      </c>
      <c r="E1824" s="165">
        <v>9838</v>
      </c>
      <c r="F1824" s="166" t="s">
        <v>739</v>
      </c>
      <c r="G1824" s="165">
        <f>6000+3838</f>
        <v>9838</v>
      </c>
      <c r="H1824" s="167">
        <f t="shared" si="82"/>
        <v>0</v>
      </c>
      <c r="I1824" s="168"/>
      <c r="J1824" s="169"/>
    </row>
    <row r="1825" spans="1:10" x14ac:dyDescent="0.25">
      <c r="A1825" s="158"/>
      <c r="B1825" s="159"/>
      <c r="C1825" s="159"/>
      <c r="D1825" s="164"/>
      <c r="E1825" s="165"/>
      <c r="F1825" s="386" t="s">
        <v>645</v>
      </c>
      <c r="G1825" s="387">
        <f>SUM(G1802:G1824)</f>
        <v>129722.8</v>
      </c>
      <c r="H1825" s="167"/>
      <c r="I1825" s="168"/>
      <c r="J1825" s="169"/>
    </row>
    <row r="1826" spans="1:10" x14ac:dyDescent="0.25">
      <c r="A1826" s="158"/>
      <c r="B1826" s="159"/>
      <c r="C1826" s="159"/>
      <c r="D1826" s="164"/>
      <c r="E1826" s="165"/>
      <c r="F1826" s="166"/>
      <c r="G1826" s="165"/>
      <c r="H1826" s="167"/>
      <c r="I1826" s="168"/>
      <c r="J1826" s="169"/>
    </row>
    <row r="1827" spans="1:10" x14ac:dyDescent="0.25">
      <c r="A1827" s="133">
        <v>41671</v>
      </c>
      <c r="B1827" s="134">
        <v>478</v>
      </c>
      <c r="C1827" s="134" t="s">
        <v>563</v>
      </c>
      <c r="D1827" s="135" t="s">
        <v>29</v>
      </c>
      <c r="E1827" s="138">
        <v>41827</v>
      </c>
      <c r="F1827" s="146" t="s">
        <v>665</v>
      </c>
      <c r="G1827" s="138">
        <f>30000+11827</f>
        <v>41827</v>
      </c>
      <c r="H1827" s="132">
        <f t="shared" ref="H1827:H1847" si="83">E1827-G1827</f>
        <v>0</v>
      </c>
      <c r="I1827" s="139"/>
    </row>
    <row r="1828" spans="1:10" x14ac:dyDescent="0.25">
      <c r="A1828" s="133">
        <v>0</v>
      </c>
      <c r="B1828" s="134">
        <v>550</v>
      </c>
      <c r="C1828" s="134" t="s">
        <v>563</v>
      </c>
      <c r="D1828" s="135" t="s">
        <v>29</v>
      </c>
      <c r="E1828" s="136">
        <v>12000.5</v>
      </c>
      <c r="F1828" s="137">
        <v>41680</v>
      </c>
      <c r="G1828" s="138">
        <v>12000.5</v>
      </c>
      <c r="H1828" s="132">
        <f t="shared" si="83"/>
        <v>0</v>
      </c>
      <c r="I1828" s="139"/>
    </row>
    <row r="1829" spans="1:10" ht="15" x14ac:dyDescent="0.25">
      <c r="A1829" s="133">
        <v>41671</v>
      </c>
      <c r="B1829" s="134">
        <v>577</v>
      </c>
      <c r="C1829" s="134" t="s">
        <v>563</v>
      </c>
      <c r="D1829" s="135" t="s">
        <v>29</v>
      </c>
      <c r="E1829" s="138">
        <v>23720.5</v>
      </c>
      <c r="F1829" s="146" t="s">
        <v>695</v>
      </c>
      <c r="G1829" s="138">
        <f>4324+19396.5</f>
        <v>23720.5</v>
      </c>
      <c r="H1829" s="132">
        <f t="shared" si="83"/>
        <v>0</v>
      </c>
      <c r="I1829" s="139"/>
    </row>
    <row r="1830" spans="1:10" ht="15" x14ac:dyDescent="0.25">
      <c r="A1830" s="158">
        <v>41673</v>
      </c>
      <c r="B1830" s="159">
        <v>659</v>
      </c>
      <c r="C1830" s="159" t="s">
        <v>563</v>
      </c>
      <c r="D1830" s="135" t="s">
        <v>29</v>
      </c>
      <c r="E1830" s="136">
        <v>13098</v>
      </c>
      <c r="F1830" s="137">
        <v>41678</v>
      </c>
      <c r="G1830" s="138">
        <v>13098</v>
      </c>
      <c r="H1830" s="132">
        <f t="shared" si="83"/>
        <v>0</v>
      </c>
      <c r="I1830" s="139"/>
      <c r="J1830" s="141"/>
    </row>
    <row r="1831" spans="1:10" ht="15" x14ac:dyDescent="0.25">
      <c r="A1831" s="158">
        <v>41673</v>
      </c>
      <c r="B1831" s="159">
        <v>664</v>
      </c>
      <c r="C1831" s="159" t="s">
        <v>563</v>
      </c>
      <c r="D1831" s="135" t="s">
        <v>29</v>
      </c>
      <c r="E1831" s="136">
        <v>5332</v>
      </c>
      <c r="F1831" s="137">
        <v>41678</v>
      </c>
      <c r="G1831" s="138">
        <v>5332</v>
      </c>
      <c r="H1831" s="132">
        <f t="shared" si="83"/>
        <v>0</v>
      </c>
      <c r="I1831" s="139"/>
      <c r="J1831" s="141"/>
    </row>
    <row r="1832" spans="1:10" ht="15" x14ac:dyDescent="0.25">
      <c r="A1832" s="158">
        <v>41678</v>
      </c>
      <c r="B1832" s="159">
        <v>41</v>
      </c>
      <c r="C1832" s="159" t="s">
        <v>784</v>
      </c>
      <c r="D1832" s="135" t="s">
        <v>29</v>
      </c>
      <c r="E1832" s="136">
        <v>22578</v>
      </c>
      <c r="F1832" s="137">
        <v>41687</v>
      </c>
      <c r="G1832" s="138">
        <v>22578</v>
      </c>
      <c r="H1832" s="167">
        <f t="shared" si="83"/>
        <v>0</v>
      </c>
      <c r="I1832" s="139" t="s">
        <v>4</v>
      </c>
      <c r="J1832" s="141"/>
    </row>
    <row r="1833" spans="1:10" ht="15" x14ac:dyDescent="0.25">
      <c r="A1833" s="158">
        <v>41678</v>
      </c>
      <c r="B1833" s="159">
        <v>82</v>
      </c>
      <c r="C1833" s="159" t="s">
        <v>784</v>
      </c>
      <c r="D1833" s="135" t="s">
        <v>29</v>
      </c>
      <c r="E1833" s="136">
        <v>13476</v>
      </c>
      <c r="F1833" s="137">
        <v>41679</v>
      </c>
      <c r="G1833" s="138">
        <v>13476</v>
      </c>
      <c r="H1833" s="167">
        <f t="shared" si="83"/>
        <v>0</v>
      </c>
      <c r="I1833" s="139" t="s">
        <v>30</v>
      </c>
    </row>
    <row r="1834" spans="1:10" ht="15" x14ac:dyDescent="0.25">
      <c r="A1834" s="158">
        <v>41680</v>
      </c>
      <c r="B1834" s="159">
        <v>175</v>
      </c>
      <c r="C1834" s="159" t="s">
        <v>784</v>
      </c>
      <c r="D1834" s="135" t="s">
        <v>29</v>
      </c>
      <c r="E1834" s="136">
        <v>13197</v>
      </c>
      <c r="F1834" s="137">
        <v>41687</v>
      </c>
      <c r="G1834" s="138">
        <v>13197</v>
      </c>
      <c r="H1834" s="167">
        <f t="shared" si="83"/>
        <v>0</v>
      </c>
      <c r="I1834" s="139" t="s">
        <v>7</v>
      </c>
    </row>
    <row r="1835" spans="1:10" ht="15" x14ac:dyDescent="0.25">
      <c r="A1835" s="158">
        <v>41682</v>
      </c>
      <c r="B1835" s="159">
        <v>363</v>
      </c>
      <c r="C1835" s="159" t="s">
        <v>784</v>
      </c>
      <c r="D1835" s="135" t="s">
        <v>29</v>
      </c>
      <c r="E1835" s="136">
        <v>4299</v>
      </c>
      <c r="F1835" s="137">
        <v>41682</v>
      </c>
      <c r="G1835" s="138">
        <v>4299</v>
      </c>
      <c r="H1835" s="167">
        <f t="shared" si="83"/>
        <v>0</v>
      </c>
      <c r="I1835" s="139"/>
    </row>
    <row r="1836" spans="1:10" ht="15" x14ac:dyDescent="0.25">
      <c r="A1836" s="158">
        <v>41682</v>
      </c>
      <c r="B1836" s="159">
        <v>364</v>
      </c>
      <c r="C1836" s="159" t="s">
        <v>784</v>
      </c>
      <c r="D1836" s="135" t="s">
        <v>29</v>
      </c>
      <c r="E1836" s="136">
        <v>240</v>
      </c>
      <c r="F1836" s="137">
        <v>41682</v>
      </c>
      <c r="G1836" s="138">
        <v>240</v>
      </c>
      <c r="H1836" s="167">
        <f t="shared" si="83"/>
        <v>0</v>
      </c>
      <c r="I1836" s="139"/>
    </row>
    <row r="1837" spans="1:10" ht="15" x14ac:dyDescent="0.25">
      <c r="A1837" s="158">
        <v>41683</v>
      </c>
      <c r="B1837" s="159">
        <v>384</v>
      </c>
      <c r="C1837" s="159" t="s">
        <v>784</v>
      </c>
      <c r="D1837" s="135" t="s">
        <v>29</v>
      </c>
      <c r="E1837" s="136">
        <v>25216</v>
      </c>
      <c r="F1837" s="137">
        <v>41683</v>
      </c>
      <c r="G1837" s="138">
        <v>25216</v>
      </c>
      <c r="H1837" s="167">
        <f t="shared" si="83"/>
        <v>0</v>
      </c>
      <c r="I1837" s="139" t="s">
        <v>20</v>
      </c>
    </row>
    <row r="1838" spans="1:10" ht="15" x14ac:dyDescent="0.25">
      <c r="A1838" s="158">
        <v>41684</v>
      </c>
      <c r="B1838" s="159">
        <v>466</v>
      </c>
      <c r="C1838" s="159" t="s">
        <v>784</v>
      </c>
      <c r="D1838" s="135" t="s">
        <v>29</v>
      </c>
      <c r="E1838" s="184">
        <v>59244</v>
      </c>
      <c r="F1838" s="146" t="s">
        <v>862</v>
      </c>
      <c r="G1838" s="138">
        <f>45000+14244</f>
        <v>59244</v>
      </c>
      <c r="H1838" s="167">
        <f t="shared" si="83"/>
        <v>0</v>
      </c>
      <c r="I1838" s="139" t="s">
        <v>20</v>
      </c>
      <c r="J1838" s="141"/>
    </row>
    <row r="1839" spans="1:10" ht="15" x14ac:dyDescent="0.25">
      <c r="A1839" s="158">
        <v>41685</v>
      </c>
      <c r="B1839" s="159">
        <v>555</v>
      </c>
      <c r="C1839" s="159" t="s">
        <v>784</v>
      </c>
      <c r="D1839" s="135" t="s">
        <v>29</v>
      </c>
      <c r="E1839" s="184">
        <v>24773</v>
      </c>
      <c r="F1839" s="146" t="s">
        <v>870</v>
      </c>
      <c r="G1839" s="138">
        <f>23500+1273</f>
        <v>24773</v>
      </c>
      <c r="H1839" s="167">
        <f t="shared" si="83"/>
        <v>0</v>
      </c>
      <c r="I1839" s="139" t="s">
        <v>4</v>
      </c>
      <c r="J1839" s="141"/>
    </row>
    <row r="1840" spans="1:10" ht="15" x14ac:dyDescent="0.25">
      <c r="A1840" s="158">
        <v>41685</v>
      </c>
      <c r="B1840" s="159">
        <v>577</v>
      </c>
      <c r="C1840" s="159" t="s">
        <v>784</v>
      </c>
      <c r="D1840" s="135" t="s">
        <v>29</v>
      </c>
      <c r="E1840" s="160">
        <v>3185.5</v>
      </c>
      <c r="F1840" s="137">
        <v>41685</v>
      </c>
      <c r="G1840" s="138">
        <v>3185.5</v>
      </c>
      <c r="H1840" s="167">
        <f t="shared" si="83"/>
        <v>0</v>
      </c>
      <c r="I1840" s="139"/>
      <c r="J1840" s="141"/>
    </row>
    <row r="1841" spans="1:10" ht="15" x14ac:dyDescent="0.25">
      <c r="A1841" s="158">
        <v>41687</v>
      </c>
      <c r="B1841" s="159">
        <v>721</v>
      </c>
      <c r="C1841" s="159" t="s">
        <v>784</v>
      </c>
      <c r="D1841" s="135" t="s">
        <v>29</v>
      </c>
      <c r="E1841" s="184">
        <v>23916</v>
      </c>
      <c r="F1841" s="176" t="s">
        <v>894</v>
      </c>
      <c r="G1841" s="145">
        <f>22500+1416</f>
        <v>23916</v>
      </c>
      <c r="H1841" s="167">
        <f t="shared" si="83"/>
        <v>0</v>
      </c>
      <c r="I1841" s="139" t="s">
        <v>38</v>
      </c>
      <c r="J1841" s="141"/>
    </row>
    <row r="1842" spans="1:10" ht="15" x14ac:dyDescent="0.25">
      <c r="A1842" s="158">
        <v>41690</v>
      </c>
      <c r="B1842" s="159">
        <v>932</v>
      </c>
      <c r="C1842" s="159" t="s">
        <v>784</v>
      </c>
      <c r="D1842" s="135" t="s">
        <v>29</v>
      </c>
      <c r="E1842" s="160">
        <v>4906</v>
      </c>
      <c r="F1842" s="137">
        <v>41692</v>
      </c>
      <c r="G1842" s="138">
        <v>4906</v>
      </c>
      <c r="H1842" s="167">
        <f t="shared" si="83"/>
        <v>0</v>
      </c>
      <c r="I1842" s="139" t="s">
        <v>14</v>
      </c>
      <c r="J1842" s="141"/>
    </row>
    <row r="1843" spans="1:10" ht="15" x14ac:dyDescent="0.25">
      <c r="A1843" s="158">
        <v>41690</v>
      </c>
      <c r="B1843" s="159">
        <v>964</v>
      </c>
      <c r="C1843" s="159" t="s">
        <v>784</v>
      </c>
      <c r="D1843" s="135" t="s">
        <v>29</v>
      </c>
      <c r="E1843" s="184">
        <v>25756</v>
      </c>
      <c r="F1843" s="176" t="s">
        <v>932</v>
      </c>
      <c r="G1843" s="138">
        <f>18756+7000</f>
        <v>25756</v>
      </c>
      <c r="H1843" s="167">
        <f t="shared" si="83"/>
        <v>0</v>
      </c>
      <c r="I1843" s="139" t="s">
        <v>23</v>
      </c>
    </row>
    <row r="1844" spans="1:10" x14ac:dyDescent="0.25">
      <c r="A1844" s="158">
        <v>41696</v>
      </c>
      <c r="B1844" s="159">
        <v>412</v>
      </c>
      <c r="C1844" s="159" t="s">
        <v>942</v>
      </c>
      <c r="D1844" s="135" t="s">
        <v>29</v>
      </c>
      <c r="E1844" s="160">
        <v>7252</v>
      </c>
      <c r="F1844" s="137">
        <v>41696</v>
      </c>
      <c r="G1844" s="138">
        <v>7252</v>
      </c>
      <c r="H1844" s="167">
        <f t="shared" si="83"/>
        <v>0</v>
      </c>
      <c r="I1844" s="139"/>
    </row>
    <row r="1845" spans="1:10" ht="15" x14ac:dyDescent="0.25">
      <c r="A1845" s="158">
        <v>41697</v>
      </c>
      <c r="B1845" s="159">
        <v>442</v>
      </c>
      <c r="C1845" s="159" t="s">
        <v>942</v>
      </c>
      <c r="D1845" s="135" t="s">
        <v>29</v>
      </c>
      <c r="E1845" s="160">
        <v>25243</v>
      </c>
      <c r="F1845" s="144">
        <v>41699</v>
      </c>
      <c r="G1845" s="145">
        <v>25243</v>
      </c>
      <c r="H1845" s="167">
        <f t="shared" si="83"/>
        <v>0</v>
      </c>
      <c r="I1845" s="139" t="s">
        <v>57</v>
      </c>
      <c r="J1845" s="141"/>
    </row>
    <row r="1846" spans="1:10" x14ac:dyDescent="0.25">
      <c r="A1846" s="158">
        <v>41698</v>
      </c>
      <c r="B1846" s="159">
        <v>526</v>
      </c>
      <c r="C1846" s="159" t="s">
        <v>942</v>
      </c>
      <c r="D1846" s="135" t="s">
        <v>29</v>
      </c>
      <c r="E1846" s="184">
        <v>28182</v>
      </c>
      <c r="F1846" s="147" t="s">
        <v>1033</v>
      </c>
      <c r="G1846" s="138">
        <v>28182</v>
      </c>
      <c r="H1846" s="167">
        <f t="shared" si="83"/>
        <v>0</v>
      </c>
      <c r="I1846" s="139" t="s">
        <v>57</v>
      </c>
      <c r="J1846" s="140" t="s">
        <v>1034</v>
      </c>
    </row>
    <row r="1847" spans="1:10" x14ac:dyDescent="0.25">
      <c r="A1847" s="158">
        <v>41698</v>
      </c>
      <c r="B1847" s="159">
        <v>592</v>
      </c>
      <c r="C1847" s="159" t="s">
        <v>942</v>
      </c>
      <c r="D1847" s="135" t="s">
        <v>29</v>
      </c>
      <c r="E1847" s="184">
        <v>8733.5</v>
      </c>
      <c r="F1847" s="176" t="s">
        <v>1047</v>
      </c>
      <c r="G1847" s="145">
        <v>8733.5</v>
      </c>
      <c r="H1847" s="167">
        <f t="shared" si="83"/>
        <v>0</v>
      </c>
      <c r="I1847" s="139" t="s">
        <v>14</v>
      </c>
      <c r="J1847" s="140" t="s">
        <v>967</v>
      </c>
    </row>
    <row r="1848" spans="1:10" x14ac:dyDescent="0.25">
      <c r="A1848" s="158"/>
      <c r="B1848" s="159"/>
      <c r="C1848" s="159"/>
      <c r="D1848" s="135"/>
      <c r="E1848" s="184"/>
      <c r="F1848" s="379" t="s">
        <v>645</v>
      </c>
      <c r="G1848" s="381">
        <f>SUM(G1827:G1847)</f>
        <v>386175</v>
      </c>
      <c r="H1848" s="167"/>
      <c r="I1848" s="139"/>
    </row>
    <row r="1849" spans="1:10" x14ac:dyDescent="0.25">
      <c r="A1849" s="158"/>
      <c r="B1849" s="159"/>
      <c r="C1849" s="159"/>
      <c r="D1849" s="135"/>
      <c r="E1849" s="184"/>
      <c r="F1849" s="176"/>
      <c r="G1849" s="145"/>
      <c r="H1849" s="167"/>
      <c r="I1849" s="139"/>
    </row>
    <row r="1850" spans="1:10" x14ac:dyDescent="0.25">
      <c r="A1850" s="133">
        <v>41671</v>
      </c>
      <c r="B1850" s="134">
        <v>469</v>
      </c>
      <c r="C1850" s="134" t="s">
        <v>563</v>
      </c>
      <c r="D1850" s="135" t="s">
        <v>78</v>
      </c>
      <c r="E1850" s="136">
        <v>3687</v>
      </c>
      <c r="F1850" s="137">
        <v>41671</v>
      </c>
      <c r="G1850" s="138">
        <v>3687</v>
      </c>
      <c r="H1850" s="132">
        <f t="shared" ref="H1850:H1856" si="84">E1850-G1850</f>
        <v>0</v>
      </c>
      <c r="I1850" s="139"/>
    </row>
    <row r="1851" spans="1:10" ht="15" x14ac:dyDescent="0.25">
      <c r="A1851" s="158">
        <v>41684</v>
      </c>
      <c r="B1851" s="159">
        <v>523</v>
      </c>
      <c r="C1851" s="159" t="s">
        <v>784</v>
      </c>
      <c r="D1851" s="135" t="s">
        <v>78</v>
      </c>
      <c r="E1851" s="160">
        <v>6900.5</v>
      </c>
      <c r="F1851" s="137">
        <v>41684</v>
      </c>
      <c r="G1851" s="138">
        <v>6900.5</v>
      </c>
      <c r="H1851" s="167">
        <f t="shared" si="84"/>
        <v>0</v>
      </c>
      <c r="I1851" s="139" t="s">
        <v>1</v>
      </c>
      <c r="J1851" s="141"/>
    </row>
    <row r="1852" spans="1:10" s="192" customFormat="1" x14ac:dyDescent="0.25">
      <c r="A1852" s="158">
        <v>41688</v>
      </c>
      <c r="B1852" s="159">
        <v>830</v>
      </c>
      <c r="C1852" s="159" t="s">
        <v>784</v>
      </c>
      <c r="D1852" s="135" t="s">
        <v>78</v>
      </c>
      <c r="E1852" s="184">
        <v>10535</v>
      </c>
      <c r="F1852" s="154" t="s">
        <v>912</v>
      </c>
      <c r="G1852" s="138">
        <v>10535</v>
      </c>
      <c r="H1852" s="167">
        <f t="shared" si="84"/>
        <v>0</v>
      </c>
      <c r="I1852" s="139" t="s">
        <v>57</v>
      </c>
      <c r="J1852" s="140" t="s">
        <v>913</v>
      </c>
    </row>
    <row r="1853" spans="1:10" x14ac:dyDescent="0.25">
      <c r="A1853" s="158">
        <v>41691</v>
      </c>
      <c r="B1853" s="159">
        <v>53</v>
      </c>
      <c r="C1853" s="159" t="s">
        <v>942</v>
      </c>
      <c r="D1853" s="135" t="s">
        <v>78</v>
      </c>
      <c r="E1853" s="160">
        <v>2460</v>
      </c>
      <c r="F1853" s="137">
        <v>41691</v>
      </c>
      <c r="G1853" s="138">
        <v>2460</v>
      </c>
      <c r="H1853" s="167">
        <f t="shared" si="84"/>
        <v>0</v>
      </c>
      <c r="I1853" s="139" t="s">
        <v>1</v>
      </c>
    </row>
    <row r="1854" spans="1:10" x14ac:dyDescent="0.25">
      <c r="A1854" s="158">
        <v>41692</v>
      </c>
      <c r="B1854" s="159">
        <v>146</v>
      </c>
      <c r="C1854" s="159" t="s">
        <v>942</v>
      </c>
      <c r="D1854" s="135" t="s">
        <v>78</v>
      </c>
      <c r="E1854" s="160">
        <v>3053.5</v>
      </c>
      <c r="F1854" s="137">
        <v>41692</v>
      </c>
      <c r="G1854" s="138">
        <v>3053.5</v>
      </c>
      <c r="H1854" s="167">
        <f t="shared" si="84"/>
        <v>0</v>
      </c>
      <c r="I1854" s="139" t="s">
        <v>1</v>
      </c>
    </row>
    <row r="1855" spans="1:10" ht="15" x14ac:dyDescent="0.25">
      <c r="A1855" s="158">
        <v>41694</v>
      </c>
      <c r="B1855" s="159">
        <v>272</v>
      </c>
      <c r="C1855" s="159" t="s">
        <v>942</v>
      </c>
      <c r="D1855" s="135" t="s">
        <v>78</v>
      </c>
      <c r="E1855" s="160">
        <v>6473.6</v>
      </c>
      <c r="F1855" s="137">
        <v>41694</v>
      </c>
      <c r="G1855" s="138">
        <v>6473.6</v>
      </c>
      <c r="H1855" s="167">
        <f t="shared" si="84"/>
        <v>0</v>
      </c>
      <c r="I1855" s="139" t="s">
        <v>1</v>
      </c>
      <c r="J1855" s="141"/>
    </row>
    <row r="1856" spans="1:10" ht="15" x14ac:dyDescent="0.25">
      <c r="A1856" s="158">
        <v>41698</v>
      </c>
      <c r="B1856" s="159">
        <v>575</v>
      </c>
      <c r="C1856" s="159" t="s">
        <v>942</v>
      </c>
      <c r="D1856" s="135" t="s">
        <v>78</v>
      </c>
      <c r="E1856" s="160">
        <v>3588</v>
      </c>
      <c r="F1856" s="137">
        <v>41698</v>
      </c>
      <c r="G1856" s="138">
        <v>3588</v>
      </c>
      <c r="H1856" s="167">
        <f t="shared" si="84"/>
        <v>0</v>
      </c>
      <c r="I1856" s="139" t="s">
        <v>1</v>
      </c>
      <c r="J1856" s="141"/>
    </row>
    <row r="1857" spans="1:10" x14ac:dyDescent="0.25">
      <c r="A1857" s="158"/>
      <c r="B1857" s="159"/>
      <c r="C1857" s="159"/>
      <c r="D1857" s="135"/>
      <c r="E1857" s="160"/>
      <c r="F1857" s="379" t="s">
        <v>645</v>
      </c>
      <c r="G1857" s="380">
        <f>SUM(G1850:G1856)</f>
        <v>36697.599999999999</v>
      </c>
      <c r="H1857" s="167"/>
      <c r="I1857" s="139"/>
      <c r="J1857" s="141"/>
    </row>
    <row r="1858" spans="1:10" ht="15" x14ac:dyDescent="0.25">
      <c r="A1858" s="158"/>
      <c r="B1858" s="159"/>
      <c r="C1858" s="159"/>
      <c r="D1858" s="135"/>
      <c r="E1858" s="160"/>
      <c r="F1858" s="137"/>
      <c r="G1858" s="138"/>
      <c r="H1858" s="167"/>
      <c r="I1858" s="139"/>
      <c r="J1858" s="141"/>
    </row>
    <row r="1859" spans="1:10" ht="15" x14ac:dyDescent="0.25">
      <c r="A1859" s="158">
        <v>41673</v>
      </c>
      <c r="B1859" s="159">
        <v>634</v>
      </c>
      <c r="C1859" s="159" t="s">
        <v>563</v>
      </c>
      <c r="D1859" s="135" t="s">
        <v>703</v>
      </c>
      <c r="E1859" s="136">
        <v>2249.5</v>
      </c>
      <c r="F1859" s="137">
        <v>41673</v>
      </c>
      <c r="G1859" s="138">
        <v>2249.5</v>
      </c>
      <c r="H1859" s="132">
        <f>E1859-G1859</f>
        <v>0</v>
      </c>
      <c r="I1859" s="139"/>
      <c r="J1859" s="141"/>
    </row>
    <row r="1860" spans="1:10" ht="15" x14ac:dyDescent="0.25">
      <c r="A1860" s="158">
        <v>41683</v>
      </c>
      <c r="B1860" s="159">
        <v>394</v>
      </c>
      <c r="C1860" s="159" t="s">
        <v>784</v>
      </c>
      <c r="D1860" s="135" t="s">
        <v>845</v>
      </c>
      <c r="E1860" s="136">
        <v>1308</v>
      </c>
      <c r="F1860" s="137">
        <v>41683</v>
      </c>
      <c r="G1860" s="138">
        <v>1308</v>
      </c>
      <c r="H1860" s="167">
        <f>E1860-G1860</f>
        <v>0</v>
      </c>
      <c r="I1860" s="139" t="s">
        <v>7</v>
      </c>
      <c r="J1860" s="141"/>
    </row>
    <row r="1861" spans="1:10" ht="15" x14ac:dyDescent="0.25">
      <c r="A1861" s="158">
        <v>41681</v>
      </c>
      <c r="B1861" s="159">
        <v>288</v>
      </c>
      <c r="C1861" s="159" t="s">
        <v>784</v>
      </c>
      <c r="D1861" s="135" t="s">
        <v>831</v>
      </c>
      <c r="E1861" s="136">
        <v>1941</v>
      </c>
      <c r="F1861" s="137">
        <v>41681</v>
      </c>
      <c r="G1861" s="138">
        <v>1941</v>
      </c>
      <c r="H1861" s="167">
        <f>E1861-G1861</f>
        <v>0</v>
      </c>
      <c r="I1861" s="139" t="s">
        <v>7</v>
      </c>
      <c r="J1861" s="141"/>
    </row>
    <row r="1862" spans="1:10" ht="15" x14ac:dyDescent="0.25">
      <c r="A1862" s="158"/>
      <c r="B1862" s="159"/>
      <c r="C1862" s="159"/>
      <c r="D1862" s="135"/>
      <c r="E1862" s="136"/>
      <c r="F1862" s="137"/>
      <c r="G1862" s="138"/>
      <c r="H1862" s="167"/>
      <c r="I1862" s="139"/>
      <c r="J1862" s="141"/>
    </row>
    <row r="1863" spans="1:10" x14ac:dyDescent="0.25">
      <c r="A1863" s="133">
        <v>41671</v>
      </c>
      <c r="B1863" s="134">
        <v>493</v>
      </c>
      <c r="C1863" s="134" t="s">
        <v>563</v>
      </c>
      <c r="D1863" s="135" t="s">
        <v>40</v>
      </c>
      <c r="E1863" s="136">
        <v>2498</v>
      </c>
      <c r="F1863" s="137">
        <v>41673</v>
      </c>
      <c r="G1863" s="138">
        <v>2498</v>
      </c>
      <c r="H1863" s="132">
        <f t="shared" ref="H1863:H1889" si="85">E1863-G1863</f>
        <v>0</v>
      </c>
      <c r="I1863" s="139" t="s">
        <v>23</v>
      </c>
    </row>
    <row r="1864" spans="1:10" ht="15" x14ac:dyDescent="0.25">
      <c r="A1864" s="158">
        <v>41672</v>
      </c>
      <c r="B1864" s="159">
        <v>606</v>
      </c>
      <c r="C1864" s="159" t="s">
        <v>563</v>
      </c>
      <c r="D1864" s="135" t="s">
        <v>40</v>
      </c>
      <c r="E1864" s="138">
        <v>2603.5</v>
      </c>
      <c r="F1864" s="157">
        <v>41673</v>
      </c>
      <c r="G1864" s="138">
        <v>2603.5</v>
      </c>
      <c r="H1864" s="132">
        <f t="shared" si="85"/>
        <v>0</v>
      </c>
      <c r="I1864" s="139"/>
      <c r="J1864" s="140" t="s">
        <v>697</v>
      </c>
    </row>
    <row r="1865" spans="1:10" ht="15" x14ac:dyDescent="0.25">
      <c r="A1865" s="158">
        <v>41673</v>
      </c>
      <c r="B1865" s="159">
        <v>638</v>
      </c>
      <c r="C1865" s="159" t="s">
        <v>563</v>
      </c>
      <c r="D1865" s="135" t="s">
        <v>40</v>
      </c>
      <c r="E1865" s="136">
        <v>4455</v>
      </c>
      <c r="F1865" s="137">
        <v>41674</v>
      </c>
      <c r="G1865" s="138">
        <v>4455</v>
      </c>
      <c r="H1865" s="132">
        <f t="shared" si="85"/>
        <v>0</v>
      </c>
      <c r="I1865" s="139" t="s">
        <v>23</v>
      </c>
      <c r="J1865" s="141"/>
    </row>
    <row r="1866" spans="1:10" x14ac:dyDescent="0.25">
      <c r="A1866" s="158">
        <v>41674</v>
      </c>
      <c r="B1866" s="159">
        <v>747</v>
      </c>
      <c r="C1866" s="159" t="s">
        <v>563</v>
      </c>
      <c r="D1866" s="135" t="s">
        <v>40</v>
      </c>
      <c r="E1866" s="136">
        <v>2702</v>
      </c>
      <c r="F1866" s="137">
        <v>41675</v>
      </c>
      <c r="G1866" s="138">
        <v>2702</v>
      </c>
      <c r="H1866" s="132">
        <f t="shared" si="85"/>
        <v>0</v>
      </c>
      <c r="I1866" s="139" t="s">
        <v>23</v>
      </c>
      <c r="J1866" s="141"/>
    </row>
    <row r="1867" spans="1:10" x14ac:dyDescent="0.25">
      <c r="A1867" s="158">
        <v>41675</v>
      </c>
      <c r="B1867" s="159">
        <v>799</v>
      </c>
      <c r="C1867" s="159" t="s">
        <v>563</v>
      </c>
      <c r="D1867" s="164" t="s">
        <v>40</v>
      </c>
      <c r="E1867" s="165">
        <v>3937</v>
      </c>
      <c r="F1867" s="170">
        <v>41676</v>
      </c>
      <c r="G1867" s="165">
        <v>3937</v>
      </c>
      <c r="H1867" s="167">
        <f t="shared" si="85"/>
        <v>0</v>
      </c>
      <c r="I1867" s="168" t="s">
        <v>23</v>
      </c>
      <c r="J1867" s="169"/>
    </row>
    <row r="1868" spans="1:10" x14ac:dyDescent="0.25">
      <c r="A1868" s="158">
        <v>41676</v>
      </c>
      <c r="B1868" s="159">
        <v>854</v>
      </c>
      <c r="C1868" s="159" t="s">
        <v>563</v>
      </c>
      <c r="D1868" s="135" t="s">
        <v>40</v>
      </c>
      <c r="E1868" s="136">
        <v>4090</v>
      </c>
      <c r="F1868" s="137">
        <v>41677</v>
      </c>
      <c r="G1868" s="138">
        <v>4090</v>
      </c>
      <c r="H1868" s="167">
        <f t="shared" si="85"/>
        <v>0</v>
      </c>
      <c r="I1868" s="139" t="s">
        <v>23</v>
      </c>
      <c r="J1868" s="141"/>
    </row>
    <row r="1869" spans="1:10" x14ac:dyDescent="0.25">
      <c r="A1869" s="158">
        <v>41677</v>
      </c>
      <c r="B1869" s="159">
        <v>978</v>
      </c>
      <c r="C1869" s="159" t="s">
        <v>563</v>
      </c>
      <c r="D1869" s="135" t="s">
        <v>40</v>
      </c>
      <c r="E1869" s="136">
        <v>3068</v>
      </c>
      <c r="F1869" s="137">
        <v>41678</v>
      </c>
      <c r="G1869" s="138">
        <v>3068</v>
      </c>
      <c r="H1869" s="167">
        <f t="shared" si="85"/>
        <v>0</v>
      </c>
      <c r="I1869" s="139" t="s">
        <v>23</v>
      </c>
    </row>
    <row r="1870" spans="1:10" x14ac:dyDescent="0.25">
      <c r="A1870" s="158">
        <v>41679</v>
      </c>
      <c r="B1870" s="159">
        <v>122</v>
      </c>
      <c r="C1870" s="159" t="s">
        <v>784</v>
      </c>
      <c r="D1870" s="135" t="s">
        <v>40</v>
      </c>
      <c r="E1870" s="136">
        <v>2184.5</v>
      </c>
      <c r="F1870" s="137">
        <v>41679</v>
      </c>
      <c r="G1870" s="138">
        <v>2184.5</v>
      </c>
      <c r="H1870" s="167">
        <f t="shared" si="85"/>
        <v>0</v>
      </c>
      <c r="I1870" s="139" t="s">
        <v>4</v>
      </c>
      <c r="J1870" s="141"/>
    </row>
    <row r="1871" spans="1:10" x14ac:dyDescent="0.25">
      <c r="A1871" s="158">
        <v>41680</v>
      </c>
      <c r="B1871" s="159">
        <v>167</v>
      </c>
      <c r="C1871" s="159" t="s">
        <v>784</v>
      </c>
      <c r="D1871" s="135" t="s">
        <v>40</v>
      </c>
      <c r="E1871" s="136">
        <v>4622.5</v>
      </c>
      <c r="F1871" s="137">
        <v>41680</v>
      </c>
      <c r="G1871" s="138">
        <v>4622.5</v>
      </c>
      <c r="H1871" s="167">
        <f t="shared" si="85"/>
        <v>0</v>
      </c>
      <c r="I1871" s="139" t="s">
        <v>23</v>
      </c>
    </row>
    <row r="1872" spans="1:10" x14ac:dyDescent="0.25">
      <c r="A1872" s="158">
        <v>41681</v>
      </c>
      <c r="B1872" s="159">
        <v>255</v>
      </c>
      <c r="C1872" s="159" t="s">
        <v>784</v>
      </c>
      <c r="D1872" s="135" t="s">
        <v>40</v>
      </c>
      <c r="E1872" s="136">
        <v>4427</v>
      </c>
      <c r="F1872" s="137">
        <v>41682</v>
      </c>
      <c r="G1872" s="138">
        <v>4427</v>
      </c>
      <c r="H1872" s="167">
        <f t="shared" si="85"/>
        <v>0</v>
      </c>
      <c r="I1872" s="139" t="s">
        <v>23</v>
      </c>
    </row>
    <row r="1873" spans="1:10" x14ac:dyDescent="0.25">
      <c r="A1873" s="158">
        <v>41682</v>
      </c>
      <c r="B1873" s="159">
        <v>317</v>
      </c>
      <c r="C1873" s="159" t="s">
        <v>784</v>
      </c>
      <c r="D1873" s="135" t="s">
        <v>40</v>
      </c>
      <c r="E1873" s="136">
        <v>2516</v>
      </c>
      <c r="F1873" s="137">
        <v>41683</v>
      </c>
      <c r="G1873" s="138">
        <v>2516</v>
      </c>
      <c r="H1873" s="167">
        <f t="shared" si="85"/>
        <v>0</v>
      </c>
      <c r="I1873" s="139" t="s">
        <v>23</v>
      </c>
      <c r="J1873" s="141"/>
    </row>
    <row r="1874" spans="1:10" x14ac:dyDescent="0.25">
      <c r="A1874" s="158">
        <v>41683</v>
      </c>
      <c r="B1874" s="159">
        <v>400</v>
      </c>
      <c r="C1874" s="159" t="s">
        <v>784</v>
      </c>
      <c r="D1874" s="135" t="s">
        <v>40</v>
      </c>
      <c r="E1874" s="136">
        <v>2345.5</v>
      </c>
      <c r="F1874" s="137">
        <v>41683</v>
      </c>
      <c r="G1874" s="138">
        <v>2345.5</v>
      </c>
      <c r="H1874" s="167">
        <f t="shared" si="85"/>
        <v>0</v>
      </c>
      <c r="I1874" s="139" t="s">
        <v>23</v>
      </c>
      <c r="J1874" s="141"/>
    </row>
    <row r="1875" spans="1:10" x14ac:dyDescent="0.25">
      <c r="A1875" s="158">
        <v>41684</v>
      </c>
      <c r="B1875" s="159">
        <v>476</v>
      </c>
      <c r="C1875" s="159" t="s">
        <v>784</v>
      </c>
      <c r="D1875" s="135" t="s">
        <v>40</v>
      </c>
      <c r="E1875" s="160">
        <v>2324.5</v>
      </c>
      <c r="F1875" s="137">
        <v>41684</v>
      </c>
      <c r="G1875" s="138">
        <v>2324.5</v>
      </c>
      <c r="H1875" s="167">
        <f t="shared" si="85"/>
        <v>0</v>
      </c>
      <c r="I1875" s="139" t="s">
        <v>23</v>
      </c>
    </row>
    <row r="1876" spans="1:10" x14ac:dyDescent="0.25">
      <c r="A1876" s="158">
        <v>41685</v>
      </c>
      <c r="B1876" s="159">
        <v>557</v>
      </c>
      <c r="C1876" s="159" t="s">
        <v>784</v>
      </c>
      <c r="D1876" s="135" t="s">
        <v>40</v>
      </c>
      <c r="E1876" s="160">
        <v>4467</v>
      </c>
      <c r="F1876" s="137">
        <v>41687</v>
      </c>
      <c r="G1876" s="138">
        <v>4467</v>
      </c>
      <c r="H1876" s="167">
        <f t="shared" si="85"/>
        <v>0</v>
      </c>
      <c r="I1876" s="139" t="s">
        <v>23</v>
      </c>
      <c r="J1876" s="141"/>
    </row>
    <row r="1877" spans="1:10" x14ac:dyDescent="0.25">
      <c r="A1877" s="158">
        <v>41686</v>
      </c>
      <c r="B1877" s="159">
        <v>657</v>
      </c>
      <c r="C1877" s="159" t="s">
        <v>784</v>
      </c>
      <c r="D1877" s="135" t="s">
        <v>40</v>
      </c>
      <c r="E1877" s="160">
        <v>2406.5</v>
      </c>
      <c r="F1877" s="137">
        <v>41686</v>
      </c>
      <c r="G1877" s="138">
        <v>2406.5</v>
      </c>
      <c r="H1877" s="167">
        <f t="shared" si="85"/>
        <v>0</v>
      </c>
      <c r="I1877" s="139" t="s">
        <v>20</v>
      </c>
    </row>
    <row r="1878" spans="1:10" x14ac:dyDescent="0.25">
      <c r="A1878" s="158">
        <v>41687</v>
      </c>
      <c r="B1878" s="159">
        <v>700</v>
      </c>
      <c r="C1878" s="159" t="s">
        <v>784</v>
      </c>
      <c r="D1878" s="135" t="s">
        <v>40</v>
      </c>
      <c r="E1878" s="160">
        <v>4474</v>
      </c>
      <c r="F1878" s="137">
        <v>41688</v>
      </c>
      <c r="G1878" s="138">
        <v>4474</v>
      </c>
      <c r="H1878" s="167">
        <f t="shared" si="85"/>
        <v>0</v>
      </c>
      <c r="I1878" s="139" t="s">
        <v>23</v>
      </c>
    </row>
    <row r="1879" spans="1:10" x14ac:dyDescent="0.25">
      <c r="A1879" s="158">
        <v>41688</v>
      </c>
      <c r="B1879" s="159">
        <v>792</v>
      </c>
      <c r="C1879" s="159" t="s">
        <v>784</v>
      </c>
      <c r="D1879" s="135" t="s">
        <v>40</v>
      </c>
      <c r="E1879" s="160">
        <v>3593</v>
      </c>
      <c r="F1879" s="137">
        <v>41690</v>
      </c>
      <c r="G1879" s="138">
        <v>3593</v>
      </c>
      <c r="H1879" s="167">
        <f t="shared" si="85"/>
        <v>0</v>
      </c>
      <c r="I1879" s="139"/>
      <c r="J1879" s="141"/>
    </row>
    <row r="1880" spans="1:10" x14ac:dyDescent="0.25">
      <c r="A1880" s="158">
        <v>41689</v>
      </c>
      <c r="B1880" s="159">
        <v>845</v>
      </c>
      <c r="C1880" s="159" t="s">
        <v>784</v>
      </c>
      <c r="D1880" s="135" t="s">
        <v>40</v>
      </c>
      <c r="E1880" s="160">
        <v>2983</v>
      </c>
      <c r="F1880" s="137">
        <v>41691</v>
      </c>
      <c r="G1880" s="138">
        <v>2983</v>
      </c>
      <c r="H1880" s="167">
        <f t="shared" si="85"/>
        <v>0</v>
      </c>
      <c r="I1880" s="139" t="s">
        <v>4</v>
      </c>
      <c r="J1880" s="141"/>
    </row>
    <row r="1881" spans="1:10" x14ac:dyDescent="0.25">
      <c r="A1881" s="158">
        <v>41690</v>
      </c>
      <c r="B1881" s="159">
        <v>925</v>
      </c>
      <c r="C1881" s="159" t="s">
        <v>784</v>
      </c>
      <c r="D1881" s="135" t="s">
        <v>40</v>
      </c>
      <c r="E1881" s="160">
        <v>4601</v>
      </c>
      <c r="F1881" s="137">
        <v>41690</v>
      </c>
      <c r="G1881" s="138">
        <v>4601</v>
      </c>
      <c r="H1881" s="167">
        <f t="shared" si="85"/>
        <v>0</v>
      </c>
      <c r="I1881" s="139" t="s">
        <v>20</v>
      </c>
      <c r="J1881" s="141"/>
    </row>
    <row r="1882" spans="1:10" ht="15" x14ac:dyDescent="0.25">
      <c r="A1882" s="158">
        <v>41691</v>
      </c>
      <c r="B1882" s="159">
        <v>25</v>
      </c>
      <c r="C1882" s="159" t="s">
        <v>942</v>
      </c>
      <c r="D1882" s="135" t="s">
        <v>40</v>
      </c>
      <c r="E1882" s="160">
        <v>4646.5</v>
      </c>
      <c r="F1882" s="137">
        <v>41692</v>
      </c>
      <c r="G1882" s="138">
        <v>4646.5</v>
      </c>
      <c r="H1882" s="167">
        <f t="shared" si="85"/>
        <v>0</v>
      </c>
      <c r="I1882" s="139" t="s">
        <v>20</v>
      </c>
      <c r="J1882" s="141"/>
    </row>
    <row r="1883" spans="1:10" ht="15" x14ac:dyDescent="0.25">
      <c r="A1883" s="158">
        <v>41692</v>
      </c>
      <c r="B1883" s="159">
        <v>113</v>
      </c>
      <c r="C1883" s="159" t="s">
        <v>942</v>
      </c>
      <c r="D1883" s="135" t="s">
        <v>40</v>
      </c>
      <c r="E1883" s="160">
        <v>4623.5</v>
      </c>
      <c r="F1883" s="137">
        <v>41695</v>
      </c>
      <c r="G1883" s="138">
        <v>4623.5</v>
      </c>
      <c r="H1883" s="167">
        <f t="shared" si="85"/>
        <v>0</v>
      </c>
      <c r="I1883" s="139" t="s">
        <v>23</v>
      </c>
      <c r="J1883" s="141"/>
    </row>
    <row r="1884" spans="1:10" x14ac:dyDescent="0.25">
      <c r="A1884" s="158">
        <v>41693</v>
      </c>
      <c r="B1884" s="159">
        <v>181</v>
      </c>
      <c r="C1884" s="159" t="s">
        <v>942</v>
      </c>
      <c r="D1884" s="135" t="s">
        <v>40</v>
      </c>
      <c r="E1884" s="160">
        <v>2900.5</v>
      </c>
      <c r="F1884" s="137">
        <v>41694</v>
      </c>
      <c r="G1884" s="138">
        <v>2900.5</v>
      </c>
      <c r="H1884" s="167">
        <f t="shared" si="85"/>
        <v>0</v>
      </c>
      <c r="I1884" s="139" t="s">
        <v>4</v>
      </c>
    </row>
    <row r="1885" spans="1:10" ht="15" x14ac:dyDescent="0.25">
      <c r="A1885" s="158">
        <v>41694</v>
      </c>
      <c r="B1885" s="159">
        <v>234</v>
      </c>
      <c r="C1885" s="159" t="s">
        <v>942</v>
      </c>
      <c r="D1885" s="135" t="s">
        <v>40</v>
      </c>
      <c r="E1885" s="160">
        <v>4567</v>
      </c>
      <c r="F1885" s="137">
        <v>41694</v>
      </c>
      <c r="G1885" s="138">
        <v>4567</v>
      </c>
      <c r="H1885" s="167">
        <f t="shared" si="85"/>
        <v>0</v>
      </c>
      <c r="I1885" s="139" t="s">
        <v>23</v>
      </c>
      <c r="J1885" s="141"/>
    </row>
    <row r="1886" spans="1:10" x14ac:dyDescent="0.25">
      <c r="A1886" s="158">
        <v>41695</v>
      </c>
      <c r="B1886" s="159">
        <v>330</v>
      </c>
      <c r="C1886" s="159" t="s">
        <v>942</v>
      </c>
      <c r="D1886" s="135" t="s">
        <v>40</v>
      </c>
      <c r="E1886" s="160">
        <v>2261.5</v>
      </c>
      <c r="F1886" s="137">
        <v>41695</v>
      </c>
      <c r="G1886" s="138">
        <v>2261.5</v>
      </c>
      <c r="H1886" s="167">
        <f t="shared" si="85"/>
        <v>0</v>
      </c>
      <c r="I1886" s="139"/>
    </row>
    <row r="1887" spans="1:10" x14ac:dyDescent="0.25">
      <c r="A1887" s="158">
        <v>41696</v>
      </c>
      <c r="B1887" s="159">
        <v>378</v>
      </c>
      <c r="C1887" s="159" t="s">
        <v>942</v>
      </c>
      <c r="D1887" s="135" t="s">
        <v>40</v>
      </c>
      <c r="E1887" s="160">
        <v>4453.5</v>
      </c>
      <c r="F1887" s="137">
        <v>41696</v>
      </c>
      <c r="G1887" s="138">
        <v>4453.5</v>
      </c>
      <c r="H1887" s="167">
        <f t="shared" si="85"/>
        <v>0</v>
      </c>
      <c r="I1887" s="139" t="s">
        <v>4</v>
      </c>
    </row>
    <row r="1888" spans="1:10" ht="15" x14ac:dyDescent="0.25">
      <c r="A1888" s="158">
        <v>41697</v>
      </c>
      <c r="B1888" s="159">
        <v>455</v>
      </c>
      <c r="C1888" s="159" t="s">
        <v>942</v>
      </c>
      <c r="D1888" s="135" t="s">
        <v>40</v>
      </c>
      <c r="E1888" s="160">
        <v>3251</v>
      </c>
      <c r="F1888" s="137">
        <v>41697</v>
      </c>
      <c r="G1888" s="138">
        <v>3251</v>
      </c>
      <c r="H1888" s="167">
        <f t="shared" si="85"/>
        <v>0</v>
      </c>
      <c r="I1888" s="139" t="s">
        <v>4</v>
      </c>
      <c r="J1888" s="141"/>
    </row>
    <row r="1889" spans="1:10" ht="15" x14ac:dyDescent="0.25">
      <c r="A1889" s="158">
        <v>41698</v>
      </c>
      <c r="B1889" s="159">
        <v>558</v>
      </c>
      <c r="C1889" s="159" t="s">
        <v>942</v>
      </c>
      <c r="D1889" s="135" t="s">
        <v>40</v>
      </c>
      <c r="E1889" s="160">
        <v>3202.5</v>
      </c>
      <c r="F1889" s="137">
        <v>41698</v>
      </c>
      <c r="G1889" s="138">
        <v>3202.5</v>
      </c>
      <c r="H1889" s="167">
        <f t="shared" si="85"/>
        <v>0</v>
      </c>
      <c r="I1889" s="139" t="s">
        <v>4</v>
      </c>
      <c r="J1889" s="141"/>
    </row>
    <row r="1890" spans="1:10" x14ac:dyDescent="0.25">
      <c r="A1890" s="158"/>
      <c r="B1890" s="159"/>
      <c r="C1890" s="159"/>
      <c r="D1890" s="135"/>
      <c r="E1890" s="160"/>
      <c r="F1890" s="379" t="s">
        <v>645</v>
      </c>
      <c r="G1890" s="380">
        <f>SUM(G1863:G1889)</f>
        <v>94204</v>
      </c>
      <c r="H1890" s="167"/>
      <c r="I1890" s="139"/>
      <c r="J1890" s="141"/>
    </row>
    <row r="1891" spans="1:10" ht="15" x14ac:dyDescent="0.25">
      <c r="A1891" s="158"/>
      <c r="B1891" s="159"/>
      <c r="C1891" s="159"/>
      <c r="D1891" s="135"/>
      <c r="E1891" s="160"/>
      <c r="F1891" s="137"/>
      <c r="G1891" s="138"/>
      <c r="H1891" s="167"/>
      <c r="I1891" s="139"/>
      <c r="J1891" s="141"/>
    </row>
    <row r="1892" spans="1:10" ht="15" x14ac:dyDescent="0.25">
      <c r="A1892" s="158">
        <v>41684</v>
      </c>
      <c r="B1892" s="159">
        <v>468</v>
      </c>
      <c r="C1892" s="159" t="s">
        <v>784</v>
      </c>
      <c r="D1892" s="135" t="s">
        <v>863</v>
      </c>
      <c r="E1892" s="160">
        <v>2271.5</v>
      </c>
      <c r="F1892" s="137">
        <v>41684</v>
      </c>
      <c r="G1892" s="138">
        <v>2271.5</v>
      </c>
      <c r="H1892" s="167">
        <f>E1892-G1892</f>
        <v>0</v>
      </c>
      <c r="I1892" s="139"/>
      <c r="J1892" s="141"/>
    </row>
    <row r="1893" spans="1:10" ht="15" x14ac:dyDescent="0.25">
      <c r="A1893" s="158"/>
      <c r="B1893" s="159"/>
      <c r="C1893" s="159"/>
      <c r="D1893" s="135"/>
      <c r="E1893" s="160"/>
      <c r="F1893" s="137"/>
      <c r="G1893" s="138"/>
      <c r="H1893" s="167"/>
      <c r="I1893" s="139"/>
      <c r="J1893" s="141"/>
    </row>
    <row r="1894" spans="1:10" x14ac:dyDescent="0.25">
      <c r="A1894" s="133">
        <v>41671</v>
      </c>
      <c r="B1894" s="134">
        <v>564</v>
      </c>
      <c r="C1894" s="134" t="s">
        <v>563</v>
      </c>
      <c r="D1894" s="135" t="s">
        <v>495</v>
      </c>
      <c r="E1894" s="136">
        <v>4928</v>
      </c>
      <c r="F1894" s="137">
        <v>41671</v>
      </c>
      <c r="G1894" s="138">
        <v>4928</v>
      </c>
      <c r="H1894" s="132">
        <f t="shared" ref="H1894:H1902" si="86">E1894-G1894</f>
        <v>0</v>
      </c>
      <c r="I1894" s="139"/>
    </row>
    <row r="1895" spans="1:10" x14ac:dyDescent="0.25">
      <c r="A1895" s="158">
        <v>41691</v>
      </c>
      <c r="B1895" s="159">
        <v>76</v>
      </c>
      <c r="C1895" s="159" t="s">
        <v>942</v>
      </c>
      <c r="D1895" s="135" t="s">
        <v>495</v>
      </c>
      <c r="E1895" s="160">
        <v>6090</v>
      </c>
      <c r="F1895" s="137">
        <v>41691</v>
      </c>
      <c r="G1895" s="138">
        <v>6090</v>
      </c>
      <c r="H1895" s="167">
        <f t="shared" si="86"/>
        <v>0</v>
      </c>
      <c r="I1895" s="139" t="s">
        <v>23</v>
      </c>
    </row>
    <row r="1896" spans="1:10" x14ac:dyDescent="0.25">
      <c r="A1896" s="133">
        <v>41671</v>
      </c>
      <c r="B1896" s="134">
        <v>450</v>
      </c>
      <c r="C1896" s="134" t="s">
        <v>563</v>
      </c>
      <c r="D1896" s="135" t="s">
        <v>480</v>
      </c>
      <c r="E1896" s="136">
        <v>10925</v>
      </c>
      <c r="F1896" s="137">
        <v>41671</v>
      </c>
      <c r="G1896" s="138">
        <v>10925</v>
      </c>
      <c r="H1896" s="132">
        <f t="shared" si="86"/>
        <v>0</v>
      </c>
      <c r="I1896" s="139" t="s">
        <v>20</v>
      </c>
    </row>
    <row r="1897" spans="1:10" x14ac:dyDescent="0.25">
      <c r="A1897" s="158">
        <v>41673</v>
      </c>
      <c r="B1897" s="159">
        <v>662</v>
      </c>
      <c r="C1897" s="159" t="s">
        <v>563</v>
      </c>
      <c r="D1897" s="135" t="s">
        <v>480</v>
      </c>
      <c r="E1897" s="136">
        <v>35955.5</v>
      </c>
      <c r="F1897" s="137">
        <v>41673</v>
      </c>
      <c r="G1897" s="138">
        <v>35955.5</v>
      </c>
      <c r="H1897" s="132">
        <f t="shared" si="86"/>
        <v>0</v>
      </c>
      <c r="I1897" s="139" t="s">
        <v>20</v>
      </c>
      <c r="J1897" s="141"/>
    </row>
    <row r="1898" spans="1:10" x14ac:dyDescent="0.25">
      <c r="A1898" s="158">
        <v>41673</v>
      </c>
      <c r="B1898" s="159">
        <v>670</v>
      </c>
      <c r="C1898" s="159" t="s">
        <v>563</v>
      </c>
      <c r="D1898" s="135" t="s">
        <v>480</v>
      </c>
      <c r="E1898" s="136">
        <v>3446</v>
      </c>
      <c r="F1898" s="137">
        <v>41673</v>
      </c>
      <c r="G1898" s="138">
        <v>3446</v>
      </c>
      <c r="H1898" s="132">
        <f t="shared" si="86"/>
        <v>0</v>
      </c>
      <c r="I1898" s="139" t="s">
        <v>20</v>
      </c>
      <c r="J1898" s="140" t="s">
        <v>707</v>
      </c>
    </row>
    <row r="1899" spans="1:10" x14ac:dyDescent="0.25">
      <c r="A1899" s="158">
        <v>41679</v>
      </c>
      <c r="B1899" s="159">
        <v>147</v>
      </c>
      <c r="C1899" s="159" t="s">
        <v>784</v>
      </c>
      <c r="D1899" s="135" t="s">
        <v>480</v>
      </c>
      <c r="E1899" s="136">
        <v>28933</v>
      </c>
      <c r="F1899" s="137">
        <v>41679</v>
      </c>
      <c r="G1899" s="138">
        <v>28933</v>
      </c>
      <c r="H1899" s="167">
        <f t="shared" si="86"/>
        <v>0</v>
      </c>
      <c r="I1899" s="139"/>
    </row>
    <row r="1900" spans="1:10" ht="15" x14ac:dyDescent="0.25">
      <c r="A1900" s="158">
        <v>41687</v>
      </c>
      <c r="B1900" s="159">
        <v>743</v>
      </c>
      <c r="C1900" s="159" t="s">
        <v>784</v>
      </c>
      <c r="D1900" s="135" t="s">
        <v>480</v>
      </c>
      <c r="E1900" s="160">
        <v>20517</v>
      </c>
      <c r="F1900" s="137">
        <v>41688</v>
      </c>
      <c r="G1900" s="138">
        <v>20517</v>
      </c>
      <c r="H1900" s="167">
        <f t="shared" si="86"/>
        <v>0</v>
      </c>
      <c r="I1900" s="139" t="s">
        <v>20</v>
      </c>
      <c r="J1900" s="141"/>
    </row>
    <row r="1901" spans="1:10" ht="15" x14ac:dyDescent="0.25">
      <c r="A1901" s="158">
        <v>41696</v>
      </c>
      <c r="B1901" s="159">
        <v>418</v>
      </c>
      <c r="C1901" s="159" t="s">
        <v>942</v>
      </c>
      <c r="D1901" s="135" t="s">
        <v>480</v>
      </c>
      <c r="E1901" s="160">
        <v>3821.5</v>
      </c>
      <c r="F1901" s="137">
        <v>41697</v>
      </c>
      <c r="G1901" s="138">
        <v>3821.5</v>
      </c>
      <c r="H1901" s="167">
        <f t="shared" si="86"/>
        <v>0</v>
      </c>
      <c r="I1901" s="139" t="s">
        <v>20</v>
      </c>
      <c r="J1901" s="141"/>
    </row>
    <row r="1902" spans="1:10" ht="15" x14ac:dyDescent="0.25">
      <c r="A1902" s="158">
        <v>41698</v>
      </c>
      <c r="B1902" s="159">
        <v>583</v>
      </c>
      <c r="C1902" s="159" t="s">
        <v>942</v>
      </c>
      <c r="D1902" s="135" t="s">
        <v>480</v>
      </c>
      <c r="E1902" s="160">
        <v>7316.2</v>
      </c>
      <c r="F1902" s="137">
        <v>41698</v>
      </c>
      <c r="G1902" s="138">
        <v>7316.2</v>
      </c>
      <c r="H1902" s="167">
        <f t="shared" si="86"/>
        <v>0</v>
      </c>
      <c r="I1902" s="139" t="s">
        <v>20</v>
      </c>
      <c r="J1902" s="141"/>
    </row>
    <row r="1903" spans="1:10" x14ac:dyDescent="0.25">
      <c r="A1903" s="158"/>
      <c r="B1903" s="159"/>
      <c r="C1903" s="159"/>
      <c r="D1903" s="135"/>
      <c r="E1903" s="160"/>
      <c r="F1903" s="379" t="s">
        <v>645</v>
      </c>
      <c r="G1903" s="380">
        <f>SUM(G1894:G1902)</f>
        <v>121932.2</v>
      </c>
      <c r="H1903" s="167"/>
      <c r="I1903" s="139"/>
      <c r="J1903" s="141"/>
    </row>
    <row r="1904" spans="1:10" ht="15" x14ac:dyDescent="0.25">
      <c r="A1904" s="158"/>
      <c r="B1904" s="159"/>
      <c r="C1904" s="159"/>
      <c r="D1904" s="135"/>
      <c r="E1904" s="160"/>
      <c r="F1904" s="137"/>
      <c r="G1904" s="138"/>
      <c r="H1904" s="167"/>
      <c r="I1904" s="139"/>
      <c r="J1904" s="141"/>
    </row>
    <row r="1905" spans="1:10" x14ac:dyDescent="0.25">
      <c r="A1905" s="133">
        <v>41671</v>
      </c>
      <c r="B1905" s="134">
        <v>521</v>
      </c>
      <c r="C1905" s="134" t="s">
        <v>563</v>
      </c>
      <c r="D1905" s="135" t="s">
        <v>214</v>
      </c>
      <c r="E1905" s="136">
        <v>7080.5</v>
      </c>
      <c r="F1905" s="137">
        <v>41671</v>
      </c>
      <c r="G1905" s="138">
        <v>7080.5</v>
      </c>
      <c r="H1905" s="132">
        <f t="shared" ref="H1905:H1913" si="87">E1905-G1905</f>
        <v>0</v>
      </c>
      <c r="I1905" s="139" t="s">
        <v>14</v>
      </c>
    </row>
    <row r="1906" spans="1:10" ht="15" x14ac:dyDescent="0.25">
      <c r="A1906" s="158">
        <v>41672</v>
      </c>
      <c r="B1906" s="159">
        <v>600</v>
      </c>
      <c r="C1906" s="159" t="s">
        <v>563</v>
      </c>
      <c r="D1906" s="135" t="s">
        <v>214</v>
      </c>
      <c r="E1906" s="136">
        <v>10389.5</v>
      </c>
      <c r="F1906" s="137">
        <v>41672</v>
      </c>
      <c r="G1906" s="138">
        <v>10389.5</v>
      </c>
      <c r="H1906" s="132">
        <f t="shared" si="87"/>
        <v>0</v>
      </c>
      <c r="I1906" s="139" t="s">
        <v>14</v>
      </c>
    </row>
    <row r="1907" spans="1:10" ht="15" x14ac:dyDescent="0.25">
      <c r="A1907" s="158">
        <v>41676</v>
      </c>
      <c r="B1907" s="159">
        <v>911</v>
      </c>
      <c r="C1907" s="159" t="s">
        <v>563</v>
      </c>
      <c r="D1907" s="135" t="s">
        <v>214</v>
      </c>
      <c r="E1907" s="136">
        <v>4498.5</v>
      </c>
      <c r="F1907" s="137">
        <v>41677</v>
      </c>
      <c r="G1907" s="138">
        <v>4498.5</v>
      </c>
      <c r="H1907" s="167">
        <f t="shared" si="87"/>
        <v>0</v>
      </c>
      <c r="I1907" s="139" t="s">
        <v>14</v>
      </c>
      <c r="J1907" s="141"/>
    </row>
    <row r="1908" spans="1:10" ht="15" x14ac:dyDescent="0.25">
      <c r="A1908" s="158">
        <v>41678</v>
      </c>
      <c r="B1908" s="159">
        <v>102</v>
      </c>
      <c r="C1908" s="159" t="s">
        <v>784</v>
      </c>
      <c r="D1908" s="135" t="s">
        <v>214</v>
      </c>
      <c r="E1908" s="136">
        <v>6236.5</v>
      </c>
      <c r="F1908" s="182" t="s">
        <v>807</v>
      </c>
      <c r="G1908" s="138">
        <v>6236.5</v>
      </c>
      <c r="H1908" s="167">
        <f t="shared" si="87"/>
        <v>0</v>
      </c>
      <c r="I1908" s="139" t="s">
        <v>30</v>
      </c>
    </row>
    <row r="1909" spans="1:10" ht="15" x14ac:dyDescent="0.25">
      <c r="A1909" s="158">
        <v>41681</v>
      </c>
      <c r="B1909" s="159">
        <v>238</v>
      </c>
      <c r="C1909" s="159" t="s">
        <v>784</v>
      </c>
      <c r="D1909" s="135" t="s">
        <v>214</v>
      </c>
      <c r="E1909" s="136">
        <v>2121.5</v>
      </c>
      <c r="F1909" s="137">
        <v>41681</v>
      </c>
      <c r="G1909" s="138">
        <v>2121.5</v>
      </c>
      <c r="H1909" s="167">
        <f t="shared" si="87"/>
        <v>0</v>
      </c>
      <c r="I1909" s="139" t="s">
        <v>14</v>
      </c>
      <c r="J1909" s="141"/>
    </row>
    <row r="1910" spans="1:10" ht="15" x14ac:dyDescent="0.25">
      <c r="A1910" s="158">
        <v>41681</v>
      </c>
      <c r="B1910" s="159">
        <v>285</v>
      </c>
      <c r="C1910" s="159" t="s">
        <v>784</v>
      </c>
      <c r="D1910" s="135" t="s">
        <v>214</v>
      </c>
      <c r="E1910" s="136">
        <v>10090.5</v>
      </c>
      <c r="F1910" s="137">
        <v>41681</v>
      </c>
      <c r="G1910" s="138">
        <v>10090.5</v>
      </c>
      <c r="H1910" s="167">
        <f t="shared" si="87"/>
        <v>0</v>
      </c>
      <c r="I1910" s="139" t="s">
        <v>14</v>
      </c>
      <c r="J1910" s="141"/>
    </row>
    <row r="1911" spans="1:10" ht="15" x14ac:dyDescent="0.25">
      <c r="A1911" s="158">
        <v>41685</v>
      </c>
      <c r="B1911" s="159">
        <v>606</v>
      </c>
      <c r="C1911" s="159" t="s">
        <v>784</v>
      </c>
      <c r="D1911" s="135" t="s">
        <v>214</v>
      </c>
      <c r="E1911" s="160">
        <v>8957</v>
      </c>
      <c r="F1911" s="137">
        <v>41685</v>
      </c>
      <c r="G1911" s="138">
        <v>8957</v>
      </c>
      <c r="H1911" s="167">
        <f t="shared" si="87"/>
        <v>0</v>
      </c>
      <c r="I1911" s="139" t="s">
        <v>14</v>
      </c>
    </row>
    <row r="1912" spans="1:10" ht="15" x14ac:dyDescent="0.25">
      <c r="A1912" s="158">
        <v>41687</v>
      </c>
      <c r="B1912" s="159">
        <v>714</v>
      </c>
      <c r="C1912" s="159" t="s">
        <v>784</v>
      </c>
      <c r="D1912" s="135" t="s">
        <v>214</v>
      </c>
      <c r="E1912" s="160">
        <v>453.5</v>
      </c>
      <c r="F1912" s="137">
        <v>41687</v>
      </c>
      <c r="G1912" s="138">
        <v>453.5</v>
      </c>
      <c r="H1912" s="167">
        <f t="shared" si="87"/>
        <v>0</v>
      </c>
      <c r="I1912" s="139"/>
      <c r="J1912" s="141"/>
    </row>
    <row r="1913" spans="1:10" x14ac:dyDescent="0.25">
      <c r="A1913" s="158">
        <v>41691</v>
      </c>
      <c r="B1913" s="159">
        <v>51</v>
      </c>
      <c r="C1913" s="159" t="s">
        <v>942</v>
      </c>
      <c r="D1913" s="135" t="s">
        <v>214</v>
      </c>
      <c r="E1913" s="160">
        <v>1343.12</v>
      </c>
      <c r="F1913" s="137">
        <v>41691</v>
      </c>
      <c r="G1913" s="138">
        <v>1343.12</v>
      </c>
      <c r="H1913" s="167">
        <f t="shared" si="87"/>
        <v>0</v>
      </c>
      <c r="I1913" s="139" t="s">
        <v>14</v>
      </c>
    </row>
    <row r="1914" spans="1:10" x14ac:dyDescent="0.25">
      <c r="A1914" s="158"/>
      <c r="B1914" s="159"/>
      <c r="C1914" s="159"/>
      <c r="D1914" s="135"/>
      <c r="E1914" s="160"/>
      <c r="F1914" s="379" t="s">
        <v>645</v>
      </c>
      <c r="G1914" s="380">
        <f>SUM(G1905:G1913)</f>
        <v>51170.62</v>
      </c>
      <c r="H1914" s="167"/>
      <c r="I1914" s="139"/>
    </row>
    <row r="1915" spans="1:10" x14ac:dyDescent="0.25">
      <c r="A1915" s="158"/>
      <c r="B1915" s="159"/>
      <c r="C1915" s="159"/>
      <c r="D1915" s="135"/>
      <c r="E1915" s="160"/>
      <c r="F1915" s="137"/>
      <c r="G1915" s="138"/>
      <c r="H1915" s="167"/>
      <c r="I1915" s="139"/>
    </row>
    <row r="1916" spans="1:10" ht="15" x14ac:dyDescent="0.25">
      <c r="A1916" s="158">
        <v>41673</v>
      </c>
      <c r="B1916" s="159">
        <v>698</v>
      </c>
      <c r="C1916" s="159" t="s">
        <v>563</v>
      </c>
      <c r="D1916" s="135" t="s">
        <v>87</v>
      </c>
      <c r="E1916" s="136">
        <v>29305</v>
      </c>
      <c r="F1916" s="137">
        <v>41673</v>
      </c>
      <c r="G1916" s="138">
        <v>29305</v>
      </c>
      <c r="H1916" s="132">
        <f>E1916-G1916</f>
        <v>0</v>
      </c>
      <c r="I1916" s="139" t="s">
        <v>30</v>
      </c>
      <c r="J1916" s="141"/>
    </row>
    <row r="1917" spans="1:10" ht="15" x14ac:dyDescent="0.25">
      <c r="A1917" s="158">
        <v>41680</v>
      </c>
      <c r="B1917" s="159">
        <v>227</v>
      </c>
      <c r="C1917" s="159" t="s">
        <v>784</v>
      </c>
      <c r="D1917" s="135" t="s">
        <v>87</v>
      </c>
      <c r="E1917" s="136">
        <v>24168</v>
      </c>
      <c r="F1917" s="137">
        <v>41694</v>
      </c>
      <c r="G1917" s="138">
        <v>24168</v>
      </c>
      <c r="H1917" s="167">
        <f>E1917-G1917</f>
        <v>0</v>
      </c>
      <c r="I1917" s="139" t="s">
        <v>30</v>
      </c>
      <c r="J1917" s="141"/>
    </row>
    <row r="1918" spans="1:10" ht="15" x14ac:dyDescent="0.25">
      <c r="A1918" s="158">
        <v>41687</v>
      </c>
      <c r="B1918" s="159">
        <v>771</v>
      </c>
      <c r="C1918" s="159" t="s">
        <v>784</v>
      </c>
      <c r="D1918" s="135" t="s">
        <v>87</v>
      </c>
      <c r="E1918" s="160">
        <v>14709</v>
      </c>
      <c r="F1918" s="137">
        <v>41688</v>
      </c>
      <c r="G1918" s="138">
        <v>14709</v>
      </c>
      <c r="H1918" s="167">
        <f>E1918-G1918</f>
        <v>0</v>
      </c>
      <c r="I1918" s="139" t="s">
        <v>20</v>
      </c>
    </row>
    <row r="1919" spans="1:10" ht="15" x14ac:dyDescent="0.25">
      <c r="A1919" s="158">
        <v>41694</v>
      </c>
      <c r="B1919" s="159">
        <v>217</v>
      </c>
      <c r="C1919" s="159" t="s">
        <v>942</v>
      </c>
      <c r="D1919" s="135" t="s">
        <v>87</v>
      </c>
      <c r="E1919" s="160">
        <v>17136</v>
      </c>
      <c r="F1919" s="144">
        <v>41701</v>
      </c>
      <c r="G1919" s="145">
        <v>17136</v>
      </c>
      <c r="H1919" s="167">
        <f>E1919-G1919</f>
        <v>0</v>
      </c>
      <c r="I1919" s="139" t="s">
        <v>30</v>
      </c>
      <c r="J1919" s="141"/>
    </row>
    <row r="1920" spans="1:10" x14ac:dyDescent="0.25">
      <c r="A1920" s="158"/>
      <c r="B1920" s="159"/>
      <c r="C1920" s="159"/>
      <c r="D1920" s="135"/>
      <c r="E1920" s="160"/>
      <c r="F1920" s="379" t="s">
        <v>645</v>
      </c>
      <c r="G1920" s="381">
        <f>SUM(G1916:G1919)</f>
        <v>85318</v>
      </c>
      <c r="H1920" s="167"/>
      <c r="I1920" s="139"/>
      <c r="J1920" s="141"/>
    </row>
    <row r="1921" spans="1:10" ht="15" x14ac:dyDescent="0.25">
      <c r="A1921" s="158"/>
      <c r="B1921" s="159"/>
      <c r="C1921" s="159"/>
      <c r="D1921" s="135"/>
      <c r="E1921" s="160"/>
      <c r="F1921" s="144"/>
      <c r="G1921" s="145"/>
      <c r="H1921" s="167"/>
      <c r="I1921" s="139"/>
      <c r="J1921" s="141"/>
    </row>
    <row r="1922" spans="1:10" ht="15" x14ac:dyDescent="0.25">
      <c r="A1922" s="158">
        <v>41677</v>
      </c>
      <c r="B1922" s="159">
        <v>6</v>
      </c>
      <c r="C1922" s="159" t="s">
        <v>784</v>
      </c>
      <c r="D1922" s="135" t="s">
        <v>785</v>
      </c>
      <c r="E1922" s="136">
        <v>1251.5</v>
      </c>
      <c r="F1922" s="137">
        <v>41677</v>
      </c>
      <c r="G1922" s="138">
        <v>1251.5</v>
      </c>
      <c r="H1922" s="167">
        <f>E1922-G1922</f>
        <v>0</v>
      </c>
      <c r="I1922" s="139"/>
      <c r="J1922" s="141"/>
    </row>
    <row r="1923" spans="1:10" ht="15" x14ac:dyDescent="0.25">
      <c r="A1923" s="158">
        <v>41677</v>
      </c>
      <c r="B1923" s="159">
        <v>7</v>
      </c>
      <c r="C1923" s="159" t="s">
        <v>784</v>
      </c>
      <c r="D1923" s="135" t="s">
        <v>785</v>
      </c>
      <c r="E1923" s="136">
        <v>1142.5</v>
      </c>
      <c r="F1923" s="137">
        <v>41677</v>
      </c>
      <c r="G1923" s="138">
        <v>1142.5</v>
      </c>
      <c r="H1923" s="167">
        <f>E1923-G1923</f>
        <v>0</v>
      </c>
      <c r="I1923" s="139"/>
      <c r="J1923" s="141"/>
    </row>
    <row r="1924" spans="1:10" ht="15" x14ac:dyDescent="0.25">
      <c r="A1924" s="158"/>
      <c r="B1924" s="159"/>
      <c r="C1924" s="159"/>
      <c r="D1924" s="135"/>
      <c r="E1924" s="136"/>
      <c r="F1924" s="137"/>
      <c r="G1924" s="138"/>
      <c r="H1924" s="167"/>
      <c r="I1924" s="139"/>
      <c r="J1924" s="141"/>
    </row>
    <row r="1925" spans="1:10" ht="15" x14ac:dyDescent="0.25">
      <c r="A1925" s="158">
        <v>41673</v>
      </c>
      <c r="B1925" s="159">
        <v>697</v>
      </c>
      <c r="C1925" s="159" t="s">
        <v>563</v>
      </c>
      <c r="D1925" s="135" t="s">
        <v>212</v>
      </c>
      <c r="E1925" s="136">
        <v>408</v>
      </c>
      <c r="F1925" s="137">
        <v>41674</v>
      </c>
      <c r="G1925" s="138">
        <v>408</v>
      </c>
      <c r="H1925" s="132">
        <f t="shared" ref="H1925:H1936" si="88">E1925-G1925</f>
        <v>0</v>
      </c>
      <c r="I1925" s="139" t="s">
        <v>14</v>
      </c>
      <c r="J1925" s="141"/>
    </row>
    <row r="1926" spans="1:10" ht="15" x14ac:dyDescent="0.25">
      <c r="A1926" s="158">
        <v>41676</v>
      </c>
      <c r="B1926" s="159">
        <v>899</v>
      </c>
      <c r="C1926" s="159" t="s">
        <v>563</v>
      </c>
      <c r="D1926" s="135" t="s">
        <v>212</v>
      </c>
      <c r="E1926" s="136">
        <v>4351.5</v>
      </c>
      <c r="F1926" s="137">
        <v>41677</v>
      </c>
      <c r="G1926" s="138">
        <v>4351.5</v>
      </c>
      <c r="H1926" s="167">
        <f t="shared" si="88"/>
        <v>0</v>
      </c>
      <c r="I1926" s="139" t="s">
        <v>7</v>
      </c>
    </row>
    <row r="1927" spans="1:10" ht="15" x14ac:dyDescent="0.25">
      <c r="A1927" s="158">
        <v>41680</v>
      </c>
      <c r="B1927" s="159">
        <v>204</v>
      </c>
      <c r="C1927" s="159" t="s">
        <v>784</v>
      </c>
      <c r="D1927" s="135" t="s">
        <v>212</v>
      </c>
      <c r="E1927" s="136">
        <v>2206.2199999999998</v>
      </c>
      <c r="F1927" s="137">
        <v>41681</v>
      </c>
      <c r="G1927" s="138">
        <v>2206.2199999999998</v>
      </c>
      <c r="H1927" s="167">
        <f t="shared" si="88"/>
        <v>0</v>
      </c>
      <c r="I1927" s="139" t="s">
        <v>7</v>
      </c>
    </row>
    <row r="1928" spans="1:10" ht="15" x14ac:dyDescent="0.25">
      <c r="A1928" s="158">
        <v>41683</v>
      </c>
      <c r="B1928" s="159">
        <v>433</v>
      </c>
      <c r="C1928" s="159" t="s">
        <v>784</v>
      </c>
      <c r="D1928" s="135" t="s">
        <v>212</v>
      </c>
      <c r="E1928" s="138">
        <v>6952</v>
      </c>
      <c r="F1928" s="146" t="s">
        <v>853</v>
      </c>
      <c r="G1928" s="138">
        <f>2500+2000+2452</f>
        <v>6952</v>
      </c>
      <c r="H1928" s="167">
        <f t="shared" si="88"/>
        <v>0</v>
      </c>
      <c r="I1928" s="139" t="s">
        <v>7</v>
      </c>
      <c r="J1928" s="141"/>
    </row>
    <row r="1929" spans="1:10" ht="15" x14ac:dyDescent="0.25">
      <c r="A1929" s="158">
        <v>41687</v>
      </c>
      <c r="B1929" s="159">
        <v>736</v>
      </c>
      <c r="C1929" s="159" t="s">
        <v>784</v>
      </c>
      <c r="D1929" s="135" t="s">
        <v>212</v>
      </c>
      <c r="E1929" s="160">
        <v>4282</v>
      </c>
      <c r="F1929" s="137">
        <v>41697</v>
      </c>
      <c r="G1929" s="138">
        <v>4282</v>
      </c>
      <c r="H1929" s="167">
        <f t="shared" si="88"/>
        <v>0</v>
      </c>
      <c r="I1929" s="139" t="s">
        <v>30</v>
      </c>
    </row>
    <row r="1930" spans="1:10" ht="15" x14ac:dyDescent="0.25">
      <c r="A1930" s="158">
        <v>41688</v>
      </c>
      <c r="B1930" s="159">
        <v>823</v>
      </c>
      <c r="C1930" s="159" t="s">
        <v>784</v>
      </c>
      <c r="D1930" s="135" t="s">
        <v>212</v>
      </c>
      <c r="E1930" s="160">
        <v>1700</v>
      </c>
      <c r="F1930" s="137">
        <v>41689</v>
      </c>
      <c r="G1930" s="138">
        <v>1700</v>
      </c>
      <c r="H1930" s="167">
        <f t="shared" si="88"/>
        <v>0</v>
      </c>
      <c r="I1930" s="139"/>
    </row>
    <row r="1931" spans="1:10" ht="15" x14ac:dyDescent="0.25">
      <c r="A1931" s="158">
        <v>41689</v>
      </c>
      <c r="B1931" s="159">
        <v>894</v>
      </c>
      <c r="C1931" s="159" t="s">
        <v>784</v>
      </c>
      <c r="D1931" s="135" t="s">
        <v>212</v>
      </c>
      <c r="E1931" s="160">
        <v>2327.5</v>
      </c>
      <c r="F1931" s="137">
        <v>41691</v>
      </c>
      <c r="G1931" s="138">
        <v>2327.5</v>
      </c>
      <c r="H1931" s="167">
        <f t="shared" si="88"/>
        <v>0</v>
      </c>
      <c r="I1931" s="139" t="s">
        <v>14</v>
      </c>
    </row>
    <row r="1932" spans="1:10" x14ac:dyDescent="0.25">
      <c r="A1932" s="158">
        <v>41691</v>
      </c>
      <c r="B1932" s="159">
        <v>74</v>
      </c>
      <c r="C1932" s="159" t="s">
        <v>942</v>
      </c>
      <c r="D1932" s="135" t="s">
        <v>212</v>
      </c>
      <c r="E1932" s="160">
        <v>2724</v>
      </c>
      <c r="F1932" s="137">
        <v>41691</v>
      </c>
      <c r="G1932" s="138">
        <v>2724</v>
      </c>
      <c r="H1932" s="167">
        <f t="shared" si="88"/>
        <v>0</v>
      </c>
      <c r="I1932" s="139" t="s">
        <v>14</v>
      </c>
    </row>
    <row r="1933" spans="1:10" x14ac:dyDescent="0.25">
      <c r="A1933" s="158">
        <v>41694</v>
      </c>
      <c r="B1933" s="159">
        <v>253</v>
      </c>
      <c r="C1933" s="159" t="s">
        <v>942</v>
      </c>
      <c r="D1933" s="135" t="s">
        <v>212</v>
      </c>
      <c r="E1933" s="160">
        <v>2378.5</v>
      </c>
      <c r="F1933" s="137">
        <v>41694</v>
      </c>
      <c r="G1933" s="138">
        <v>2378.5</v>
      </c>
      <c r="H1933" s="167">
        <f t="shared" si="88"/>
        <v>0</v>
      </c>
      <c r="I1933" s="139" t="s">
        <v>196</v>
      </c>
    </row>
    <row r="1934" spans="1:10" x14ac:dyDescent="0.25">
      <c r="A1934" s="158">
        <v>41695</v>
      </c>
      <c r="B1934" s="159">
        <v>334</v>
      </c>
      <c r="C1934" s="159" t="s">
        <v>942</v>
      </c>
      <c r="D1934" s="135" t="s">
        <v>212</v>
      </c>
      <c r="E1934" s="160">
        <v>2387</v>
      </c>
      <c r="F1934" s="144">
        <v>41702</v>
      </c>
      <c r="G1934" s="145">
        <v>2387</v>
      </c>
      <c r="H1934" s="167">
        <f t="shared" si="88"/>
        <v>0</v>
      </c>
      <c r="I1934" s="139" t="s">
        <v>4</v>
      </c>
    </row>
    <row r="1935" spans="1:10" ht="15" x14ac:dyDescent="0.25">
      <c r="A1935" s="158">
        <v>41696</v>
      </c>
      <c r="B1935" s="159">
        <v>387</v>
      </c>
      <c r="C1935" s="159" t="s">
        <v>942</v>
      </c>
      <c r="D1935" s="135" t="s">
        <v>212</v>
      </c>
      <c r="E1935" s="160">
        <v>591</v>
      </c>
      <c r="F1935" s="137">
        <v>41696</v>
      </c>
      <c r="G1935" s="138">
        <v>591</v>
      </c>
      <c r="H1935" s="167">
        <f t="shared" si="88"/>
        <v>0</v>
      </c>
      <c r="I1935" s="139" t="s">
        <v>23</v>
      </c>
      <c r="J1935" s="141"/>
    </row>
    <row r="1936" spans="1:10" ht="15" x14ac:dyDescent="0.25">
      <c r="A1936" s="158">
        <v>41697</v>
      </c>
      <c r="B1936" s="159">
        <v>489</v>
      </c>
      <c r="C1936" s="159" t="s">
        <v>942</v>
      </c>
      <c r="D1936" s="135" t="s">
        <v>212</v>
      </c>
      <c r="E1936" s="184">
        <v>3366</v>
      </c>
      <c r="F1936" s="176" t="s">
        <v>1023</v>
      </c>
      <c r="G1936" s="145">
        <f>1500+1866</f>
        <v>3366</v>
      </c>
      <c r="H1936" s="167">
        <f t="shared" si="88"/>
        <v>0</v>
      </c>
      <c r="I1936" s="139" t="s">
        <v>23</v>
      </c>
      <c r="J1936" s="141"/>
    </row>
    <row r="1937" spans="1:10" x14ac:dyDescent="0.25">
      <c r="A1937" s="158"/>
      <c r="B1937" s="159"/>
      <c r="C1937" s="159"/>
      <c r="D1937" s="135"/>
      <c r="E1937" s="184"/>
      <c r="F1937" s="379" t="s">
        <v>645</v>
      </c>
      <c r="G1937" s="381">
        <f>SUM(G1925:G1936)</f>
        <v>33673.72</v>
      </c>
      <c r="H1937" s="167"/>
      <c r="I1937" s="139"/>
      <c r="J1937" s="141"/>
    </row>
    <row r="1938" spans="1:10" ht="15" x14ac:dyDescent="0.25">
      <c r="A1938" s="158"/>
      <c r="B1938" s="159"/>
      <c r="C1938" s="159"/>
      <c r="D1938" s="135"/>
      <c r="E1938" s="184"/>
      <c r="F1938" s="176"/>
      <c r="G1938" s="145"/>
      <c r="H1938" s="167"/>
      <c r="I1938" s="139"/>
      <c r="J1938" s="141"/>
    </row>
    <row r="1939" spans="1:10" x14ac:dyDescent="0.25">
      <c r="A1939" s="158">
        <v>41678</v>
      </c>
      <c r="B1939" s="159">
        <v>84</v>
      </c>
      <c r="C1939" s="159" t="s">
        <v>784</v>
      </c>
      <c r="D1939" s="135" t="s">
        <v>801</v>
      </c>
      <c r="E1939" s="136">
        <v>606.5</v>
      </c>
      <c r="F1939" s="137">
        <v>41680</v>
      </c>
      <c r="G1939" s="138">
        <v>606.5</v>
      </c>
      <c r="H1939" s="167">
        <f>E1939-G1939</f>
        <v>0</v>
      </c>
      <c r="I1939" s="139" t="s">
        <v>7</v>
      </c>
    </row>
    <row r="1940" spans="1:10" ht="15" x14ac:dyDescent="0.25">
      <c r="A1940" s="158">
        <v>41697</v>
      </c>
      <c r="B1940" s="159">
        <v>461</v>
      </c>
      <c r="C1940" s="159" t="s">
        <v>942</v>
      </c>
      <c r="D1940" s="135" t="s">
        <v>1016</v>
      </c>
      <c r="E1940" s="160">
        <v>2619</v>
      </c>
      <c r="F1940" s="137">
        <v>41697</v>
      </c>
      <c r="G1940" s="138">
        <v>2619</v>
      </c>
      <c r="H1940" s="167">
        <f>E1940-G1940</f>
        <v>0</v>
      </c>
      <c r="I1940" s="139" t="s">
        <v>4</v>
      </c>
      <c r="J1940" s="141"/>
    </row>
    <row r="1941" spans="1:10" ht="15" x14ac:dyDescent="0.25">
      <c r="A1941" s="158">
        <v>41697</v>
      </c>
      <c r="B1941" s="159">
        <v>450</v>
      </c>
      <c r="C1941" s="159" t="s">
        <v>942</v>
      </c>
      <c r="D1941" s="135" t="s">
        <v>1015</v>
      </c>
      <c r="E1941" s="160">
        <v>1261.5</v>
      </c>
      <c r="F1941" s="137">
        <v>41697</v>
      </c>
      <c r="G1941" s="138">
        <v>1261.5</v>
      </c>
      <c r="H1941" s="167">
        <f>E1941-G1941</f>
        <v>0</v>
      </c>
      <c r="I1941" s="139" t="s">
        <v>57</v>
      </c>
      <c r="J1941" s="141"/>
    </row>
    <row r="1942" spans="1:10" ht="15" x14ac:dyDescent="0.25">
      <c r="A1942" s="158"/>
      <c r="B1942" s="159"/>
      <c r="C1942" s="159"/>
      <c r="D1942" s="135"/>
      <c r="E1942" s="160"/>
      <c r="F1942" s="137"/>
      <c r="G1942" s="138"/>
      <c r="H1942" s="167"/>
      <c r="I1942" s="139"/>
      <c r="J1942" s="141"/>
    </row>
    <row r="1943" spans="1:10" ht="15" x14ac:dyDescent="0.25">
      <c r="A1943" s="158"/>
      <c r="B1943" s="159"/>
      <c r="C1943" s="159"/>
      <c r="D1943" s="135"/>
      <c r="E1943" s="160"/>
      <c r="F1943" s="137"/>
      <c r="G1943" s="138"/>
      <c r="H1943" s="167"/>
      <c r="I1943" s="139"/>
      <c r="J1943" s="141"/>
    </row>
    <row r="1944" spans="1:10" x14ac:dyDescent="0.25">
      <c r="A1944" s="133">
        <v>41671</v>
      </c>
      <c r="B1944" s="134">
        <v>539</v>
      </c>
      <c r="C1944" s="134" t="s">
        <v>563</v>
      </c>
      <c r="D1944" s="135" t="s">
        <v>522</v>
      </c>
      <c r="E1944" s="136">
        <v>1296</v>
      </c>
      <c r="F1944" s="137">
        <v>41673</v>
      </c>
      <c r="G1944" s="138">
        <v>1296</v>
      </c>
      <c r="H1944" s="132">
        <f t="shared" ref="H1944:H1950" si="89">E1944-G1944</f>
        <v>0</v>
      </c>
      <c r="I1944" s="139" t="s">
        <v>7</v>
      </c>
    </row>
    <row r="1945" spans="1:10" ht="15" x14ac:dyDescent="0.25">
      <c r="A1945" s="158">
        <v>41673</v>
      </c>
      <c r="B1945" s="159">
        <v>693</v>
      </c>
      <c r="C1945" s="159" t="s">
        <v>563</v>
      </c>
      <c r="D1945" s="135" t="s">
        <v>522</v>
      </c>
      <c r="E1945" s="136">
        <v>1537.6</v>
      </c>
      <c r="F1945" s="137">
        <v>41674</v>
      </c>
      <c r="G1945" s="138">
        <v>1537.6</v>
      </c>
      <c r="H1945" s="132">
        <f t="shared" si="89"/>
        <v>0</v>
      </c>
      <c r="I1945" s="139" t="s">
        <v>14</v>
      </c>
      <c r="J1945" s="141"/>
    </row>
    <row r="1946" spans="1:10" ht="15" x14ac:dyDescent="0.25">
      <c r="A1946" s="158">
        <v>41676</v>
      </c>
      <c r="B1946" s="159">
        <v>847</v>
      </c>
      <c r="C1946" s="159" t="s">
        <v>563</v>
      </c>
      <c r="D1946" s="135" t="s">
        <v>522</v>
      </c>
      <c r="E1946" s="136">
        <v>645</v>
      </c>
      <c r="F1946" s="137">
        <v>41676</v>
      </c>
      <c r="G1946" s="138">
        <v>645</v>
      </c>
      <c r="H1946" s="167">
        <f t="shared" si="89"/>
        <v>0</v>
      </c>
      <c r="I1946" s="139" t="s">
        <v>14</v>
      </c>
      <c r="J1946" s="141"/>
    </row>
    <row r="1947" spans="1:10" ht="15" x14ac:dyDescent="0.25">
      <c r="A1947" s="158">
        <v>41677</v>
      </c>
      <c r="B1947" s="159">
        <v>17</v>
      </c>
      <c r="C1947" s="159" t="s">
        <v>784</v>
      </c>
      <c r="D1947" s="135" t="s">
        <v>522</v>
      </c>
      <c r="E1947" s="136">
        <v>1023.5</v>
      </c>
      <c r="F1947" s="137">
        <v>41677</v>
      </c>
      <c r="G1947" s="138">
        <v>1023.5</v>
      </c>
      <c r="H1947" s="167">
        <f t="shared" si="89"/>
        <v>0</v>
      </c>
      <c r="I1947" s="139" t="s">
        <v>30</v>
      </c>
      <c r="J1947" s="141"/>
    </row>
    <row r="1948" spans="1:10" ht="15" x14ac:dyDescent="0.25">
      <c r="A1948" s="158">
        <v>41678</v>
      </c>
      <c r="B1948" s="159">
        <v>88</v>
      </c>
      <c r="C1948" s="159" t="s">
        <v>784</v>
      </c>
      <c r="D1948" s="135" t="s">
        <v>522</v>
      </c>
      <c r="E1948" s="136">
        <v>376</v>
      </c>
      <c r="F1948" s="137">
        <v>41680</v>
      </c>
      <c r="G1948" s="138">
        <v>376</v>
      </c>
      <c r="H1948" s="167">
        <f t="shared" si="89"/>
        <v>0</v>
      </c>
      <c r="I1948" s="139" t="s">
        <v>7</v>
      </c>
      <c r="J1948" s="141"/>
    </row>
    <row r="1949" spans="1:10" ht="15" x14ac:dyDescent="0.25">
      <c r="A1949" s="158">
        <v>41682</v>
      </c>
      <c r="B1949" s="159">
        <v>359</v>
      </c>
      <c r="C1949" s="159" t="s">
        <v>784</v>
      </c>
      <c r="D1949" s="135" t="s">
        <v>522</v>
      </c>
      <c r="E1949" s="136">
        <v>1077</v>
      </c>
      <c r="F1949" s="137">
        <v>41682</v>
      </c>
      <c r="G1949" s="138">
        <v>1077</v>
      </c>
      <c r="H1949" s="167">
        <f t="shared" si="89"/>
        <v>0</v>
      </c>
      <c r="I1949" s="139" t="s">
        <v>4</v>
      </c>
    </row>
    <row r="1950" spans="1:10" ht="15" x14ac:dyDescent="0.25">
      <c r="A1950" s="158">
        <v>41678</v>
      </c>
      <c r="B1950" s="159">
        <v>89</v>
      </c>
      <c r="C1950" s="159" t="s">
        <v>784</v>
      </c>
      <c r="D1950" s="135" t="s">
        <v>802</v>
      </c>
      <c r="E1950" s="136">
        <v>338.5</v>
      </c>
      <c r="F1950" s="137">
        <v>41680</v>
      </c>
      <c r="G1950" s="138">
        <v>338.5</v>
      </c>
      <c r="H1950" s="167">
        <f t="shared" si="89"/>
        <v>0</v>
      </c>
      <c r="I1950" s="139" t="s">
        <v>7</v>
      </c>
      <c r="J1950" s="141"/>
    </row>
    <row r="1951" spans="1:10" x14ac:dyDescent="0.25">
      <c r="A1951" s="158"/>
      <c r="B1951" s="159"/>
      <c r="C1951" s="159"/>
      <c r="D1951" s="135"/>
      <c r="E1951" s="136"/>
      <c r="F1951" s="379" t="s">
        <v>645</v>
      </c>
      <c r="G1951" s="380">
        <f>SUM(G1944:G1950)</f>
        <v>6293.6</v>
      </c>
      <c r="H1951" s="167"/>
      <c r="I1951" s="139"/>
      <c r="J1951" s="141"/>
    </row>
    <row r="1952" spans="1:10" ht="15" x14ac:dyDescent="0.25">
      <c r="A1952" s="158"/>
      <c r="B1952" s="159"/>
      <c r="C1952" s="159"/>
      <c r="D1952" s="135"/>
      <c r="E1952" s="136"/>
      <c r="F1952" s="137"/>
      <c r="G1952" s="138"/>
      <c r="H1952" s="167"/>
      <c r="I1952" s="139"/>
      <c r="J1952" s="141"/>
    </row>
    <row r="1953" spans="1:10" x14ac:dyDescent="0.25">
      <c r="A1953" s="133">
        <v>41671</v>
      </c>
      <c r="B1953" s="134">
        <v>557</v>
      </c>
      <c r="C1953" s="134" t="s">
        <v>563</v>
      </c>
      <c r="D1953" s="135" t="s">
        <v>691</v>
      </c>
      <c r="E1953" s="136">
        <v>2092.5</v>
      </c>
      <c r="F1953" s="137">
        <v>41673</v>
      </c>
      <c r="G1953" s="138">
        <v>2092.5</v>
      </c>
      <c r="H1953" s="132">
        <f>E1953-G1953</f>
        <v>0</v>
      </c>
      <c r="I1953" s="139" t="s">
        <v>30</v>
      </c>
    </row>
    <row r="1954" spans="1:10" x14ac:dyDescent="0.25">
      <c r="A1954" s="133">
        <v>41671</v>
      </c>
      <c r="B1954" s="134">
        <v>552</v>
      </c>
      <c r="C1954" s="134" t="s">
        <v>563</v>
      </c>
      <c r="D1954" s="135" t="s">
        <v>689</v>
      </c>
      <c r="E1954" s="136">
        <v>2721</v>
      </c>
      <c r="F1954" s="137">
        <v>41671</v>
      </c>
      <c r="G1954" s="138">
        <v>2721</v>
      </c>
      <c r="H1954" s="132">
        <f>E1954-G1954</f>
        <v>0</v>
      </c>
      <c r="I1954" s="139"/>
    </row>
    <row r="1955" spans="1:10" x14ac:dyDescent="0.25">
      <c r="A1955" s="133"/>
      <c r="B1955" s="134"/>
      <c r="C1955" s="134"/>
      <c r="D1955" s="135"/>
      <c r="E1955" s="136"/>
      <c r="F1955" s="137"/>
      <c r="G1955" s="138"/>
      <c r="H1955" s="132"/>
      <c r="I1955" s="139"/>
    </row>
    <row r="1956" spans="1:10" ht="15" x14ac:dyDescent="0.25">
      <c r="A1956" s="158">
        <v>41674</v>
      </c>
      <c r="B1956" s="159">
        <v>753</v>
      </c>
      <c r="C1956" s="159" t="s">
        <v>563</v>
      </c>
      <c r="D1956" s="135" t="s">
        <v>25</v>
      </c>
      <c r="E1956" s="136">
        <v>4911</v>
      </c>
      <c r="F1956" s="137">
        <v>41674</v>
      </c>
      <c r="G1956" s="138">
        <v>4911</v>
      </c>
      <c r="H1956" s="132">
        <f t="shared" ref="H1956:H1967" si="90">E1956-G1956</f>
        <v>0</v>
      </c>
      <c r="I1956" s="139" t="s">
        <v>23</v>
      </c>
      <c r="J1956" s="141"/>
    </row>
    <row r="1957" spans="1:10" ht="15" x14ac:dyDescent="0.25">
      <c r="A1957" s="158">
        <v>41687</v>
      </c>
      <c r="B1957" s="159">
        <v>705</v>
      </c>
      <c r="C1957" s="159" t="s">
        <v>784</v>
      </c>
      <c r="D1957" s="135" t="s">
        <v>25</v>
      </c>
      <c r="E1957" s="160">
        <v>7722</v>
      </c>
      <c r="F1957" s="137">
        <v>41687</v>
      </c>
      <c r="G1957" s="138">
        <v>7722</v>
      </c>
      <c r="H1957" s="167">
        <f t="shared" si="90"/>
        <v>0</v>
      </c>
      <c r="I1957" s="139" t="s">
        <v>23</v>
      </c>
    </row>
    <row r="1958" spans="1:10" ht="15" x14ac:dyDescent="0.25">
      <c r="A1958" s="158">
        <v>41688</v>
      </c>
      <c r="B1958" s="159">
        <v>805</v>
      </c>
      <c r="C1958" s="159" t="s">
        <v>784</v>
      </c>
      <c r="D1958" s="135" t="s">
        <v>25</v>
      </c>
      <c r="E1958" s="160">
        <v>8101</v>
      </c>
      <c r="F1958" s="137">
        <v>41688</v>
      </c>
      <c r="G1958" s="138">
        <v>8101</v>
      </c>
      <c r="H1958" s="167">
        <f t="shared" si="90"/>
        <v>0</v>
      </c>
      <c r="I1958" s="139" t="s">
        <v>23</v>
      </c>
      <c r="J1958" s="141"/>
    </row>
    <row r="1959" spans="1:10" ht="15" x14ac:dyDescent="0.25">
      <c r="A1959" s="158">
        <v>41689</v>
      </c>
      <c r="B1959" s="159">
        <v>868</v>
      </c>
      <c r="C1959" s="159" t="s">
        <v>784</v>
      </c>
      <c r="D1959" s="135" t="s">
        <v>25</v>
      </c>
      <c r="E1959" s="160">
        <v>9237</v>
      </c>
      <c r="F1959" s="137">
        <v>41690</v>
      </c>
      <c r="G1959" s="138">
        <v>9237</v>
      </c>
      <c r="H1959" s="167">
        <f t="shared" si="90"/>
        <v>0</v>
      </c>
      <c r="I1959" s="139" t="s">
        <v>4</v>
      </c>
    </row>
    <row r="1960" spans="1:10" ht="15" x14ac:dyDescent="0.25">
      <c r="A1960" s="158">
        <v>41691</v>
      </c>
      <c r="B1960" s="159">
        <v>43</v>
      </c>
      <c r="C1960" s="159" t="s">
        <v>942</v>
      </c>
      <c r="D1960" s="135" t="s">
        <v>25</v>
      </c>
      <c r="E1960" s="160">
        <v>7971.5</v>
      </c>
      <c r="F1960" s="137">
        <v>41691</v>
      </c>
      <c r="G1960" s="138">
        <v>7971.5</v>
      </c>
      <c r="H1960" s="167">
        <f t="shared" si="90"/>
        <v>0</v>
      </c>
      <c r="I1960" s="139" t="s">
        <v>4</v>
      </c>
      <c r="J1960" s="141"/>
    </row>
    <row r="1961" spans="1:10" x14ac:dyDescent="0.25">
      <c r="A1961" s="158">
        <v>41691</v>
      </c>
      <c r="B1961" s="159">
        <v>50</v>
      </c>
      <c r="C1961" s="159" t="s">
        <v>942</v>
      </c>
      <c r="D1961" s="135" t="s">
        <v>25</v>
      </c>
      <c r="E1961" s="160">
        <v>8752.5</v>
      </c>
      <c r="F1961" s="137">
        <v>41691</v>
      </c>
      <c r="G1961" s="138">
        <v>8752.5</v>
      </c>
      <c r="H1961" s="167">
        <f t="shared" si="90"/>
        <v>0</v>
      </c>
      <c r="I1961" s="139" t="s">
        <v>4</v>
      </c>
    </row>
    <row r="1962" spans="1:10" x14ac:dyDescent="0.25">
      <c r="A1962" s="158">
        <v>41692</v>
      </c>
      <c r="B1962" s="159">
        <v>162</v>
      </c>
      <c r="C1962" s="159" t="s">
        <v>942</v>
      </c>
      <c r="D1962" s="135" t="s">
        <v>25</v>
      </c>
      <c r="E1962" s="160">
        <v>6282</v>
      </c>
      <c r="F1962" s="137">
        <v>41694</v>
      </c>
      <c r="G1962" s="138">
        <v>6282</v>
      </c>
      <c r="H1962" s="167">
        <f t="shared" si="90"/>
        <v>0</v>
      </c>
      <c r="I1962" s="139" t="s">
        <v>23</v>
      </c>
    </row>
    <row r="1963" spans="1:10" ht="15" x14ac:dyDescent="0.25">
      <c r="A1963" s="158">
        <v>41694</v>
      </c>
      <c r="B1963" s="159">
        <v>209</v>
      </c>
      <c r="C1963" s="159" t="s">
        <v>942</v>
      </c>
      <c r="D1963" s="135" t="s">
        <v>25</v>
      </c>
      <c r="E1963" s="160">
        <v>7704</v>
      </c>
      <c r="F1963" s="137">
        <v>41694</v>
      </c>
      <c r="G1963" s="138">
        <v>7704</v>
      </c>
      <c r="H1963" s="167">
        <f t="shared" si="90"/>
        <v>0</v>
      </c>
      <c r="I1963" s="139" t="s">
        <v>23</v>
      </c>
      <c r="J1963" s="141"/>
    </row>
    <row r="1964" spans="1:10" x14ac:dyDescent="0.25">
      <c r="A1964" s="158">
        <v>41695</v>
      </c>
      <c r="B1964" s="159">
        <v>336</v>
      </c>
      <c r="C1964" s="159" t="s">
        <v>942</v>
      </c>
      <c r="D1964" s="135" t="s">
        <v>25</v>
      </c>
      <c r="E1964" s="160">
        <v>8325</v>
      </c>
      <c r="F1964" s="137">
        <v>41695</v>
      </c>
      <c r="G1964" s="138">
        <v>8325</v>
      </c>
      <c r="H1964" s="167">
        <f t="shared" si="90"/>
        <v>0</v>
      </c>
      <c r="I1964" s="139" t="s">
        <v>4</v>
      </c>
    </row>
    <row r="1965" spans="1:10" ht="15" x14ac:dyDescent="0.25">
      <c r="A1965" s="158">
        <v>41696</v>
      </c>
      <c r="B1965" s="159">
        <v>395</v>
      </c>
      <c r="C1965" s="159" t="s">
        <v>942</v>
      </c>
      <c r="D1965" s="135" t="s">
        <v>25</v>
      </c>
      <c r="E1965" s="160">
        <v>8154</v>
      </c>
      <c r="F1965" s="137">
        <v>41696</v>
      </c>
      <c r="G1965" s="138">
        <v>8154</v>
      </c>
      <c r="H1965" s="167">
        <f t="shared" si="90"/>
        <v>0</v>
      </c>
      <c r="I1965" s="139" t="s">
        <v>4</v>
      </c>
      <c r="J1965" s="141"/>
    </row>
    <row r="1966" spans="1:10" ht="15" x14ac:dyDescent="0.25">
      <c r="A1966" s="158">
        <v>41697</v>
      </c>
      <c r="B1966" s="159">
        <v>459</v>
      </c>
      <c r="C1966" s="159" t="s">
        <v>942</v>
      </c>
      <c r="D1966" s="135" t="s">
        <v>25</v>
      </c>
      <c r="E1966" s="160">
        <v>4734</v>
      </c>
      <c r="F1966" s="137">
        <v>41697</v>
      </c>
      <c r="G1966" s="138">
        <v>4734</v>
      </c>
      <c r="H1966" s="167">
        <f t="shared" si="90"/>
        <v>0</v>
      </c>
      <c r="I1966" s="139" t="s">
        <v>4</v>
      </c>
      <c r="J1966" s="141"/>
    </row>
    <row r="1967" spans="1:10" x14ac:dyDescent="0.25">
      <c r="A1967" s="158">
        <v>41698</v>
      </c>
      <c r="B1967" s="159">
        <v>527</v>
      </c>
      <c r="C1967" s="159" t="s">
        <v>942</v>
      </c>
      <c r="D1967" s="135" t="s">
        <v>25</v>
      </c>
      <c r="E1967" s="160">
        <v>8725.5</v>
      </c>
      <c r="F1967" s="137">
        <v>41698</v>
      </c>
      <c r="G1967" s="138">
        <v>8725.5</v>
      </c>
      <c r="H1967" s="167">
        <f t="shared" si="90"/>
        <v>0</v>
      </c>
      <c r="I1967" s="139" t="s">
        <v>4</v>
      </c>
    </row>
    <row r="1968" spans="1:10" x14ac:dyDescent="0.25">
      <c r="A1968" s="158"/>
      <c r="B1968" s="159"/>
      <c r="C1968" s="159"/>
      <c r="D1968" s="135"/>
      <c r="E1968" s="160"/>
      <c r="F1968" s="379" t="s">
        <v>645</v>
      </c>
      <c r="G1968" s="380">
        <f>SUM(G1956:G1967)</f>
        <v>90619.5</v>
      </c>
      <c r="H1968" s="167"/>
      <c r="I1968" s="139"/>
    </row>
    <row r="1969" spans="1:10" x14ac:dyDescent="0.25">
      <c r="A1969" s="158"/>
      <c r="B1969" s="159"/>
      <c r="C1969" s="159"/>
      <c r="D1969" s="135"/>
      <c r="E1969" s="160"/>
      <c r="F1969" s="137"/>
      <c r="G1969" s="138"/>
      <c r="H1969" s="167"/>
      <c r="I1969" s="139"/>
    </row>
    <row r="1970" spans="1:10" x14ac:dyDescent="0.25">
      <c r="A1970" s="133">
        <v>41671</v>
      </c>
      <c r="B1970" s="134">
        <v>568</v>
      </c>
      <c r="C1970" s="134" t="s">
        <v>563</v>
      </c>
      <c r="D1970" s="135" t="s">
        <v>96</v>
      </c>
      <c r="E1970" s="136">
        <v>162925</v>
      </c>
      <c r="F1970" s="137">
        <v>41682</v>
      </c>
      <c r="G1970" s="138">
        <v>162925</v>
      </c>
      <c r="H1970" s="132">
        <f t="shared" ref="H1970:H2005" si="91">E1970-G1970</f>
        <v>0</v>
      </c>
      <c r="I1970" s="139"/>
    </row>
    <row r="1971" spans="1:10" x14ac:dyDescent="0.25">
      <c r="A1971" s="133">
        <v>41671</v>
      </c>
      <c r="B1971" s="134">
        <v>570</v>
      </c>
      <c r="C1971" s="134" t="s">
        <v>563</v>
      </c>
      <c r="D1971" s="135" t="s">
        <v>96</v>
      </c>
      <c r="E1971" s="136">
        <v>176615</v>
      </c>
      <c r="F1971" s="137">
        <v>41682</v>
      </c>
      <c r="G1971" s="138">
        <v>176615</v>
      </c>
      <c r="H1971" s="132">
        <f t="shared" si="91"/>
        <v>0</v>
      </c>
      <c r="I1971" s="139"/>
    </row>
    <row r="1972" spans="1:10" x14ac:dyDescent="0.25">
      <c r="A1972" s="133">
        <v>41671</v>
      </c>
      <c r="B1972" s="134">
        <v>571</v>
      </c>
      <c r="C1972" s="134" t="s">
        <v>563</v>
      </c>
      <c r="D1972" s="135" t="s">
        <v>96</v>
      </c>
      <c r="E1972" s="136">
        <v>160867</v>
      </c>
      <c r="F1972" s="137">
        <v>41682</v>
      </c>
      <c r="G1972" s="138">
        <v>160867</v>
      </c>
      <c r="H1972" s="132">
        <f t="shared" si="91"/>
        <v>0</v>
      </c>
      <c r="I1972" s="139"/>
    </row>
    <row r="1973" spans="1:10" x14ac:dyDescent="0.25">
      <c r="A1973" s="133">
        <v>41671</v>
      </c>
      <c r="B1973" s="134">
        <v>572</v>
      </c>
      <c r="C1973" s="134" t="s">
        <v>563</v>
      </c>
      <c r="D1973" s="135" t="s">
        <v>96</v>
      </c>
      <c r="E1973" s="136">
        <v>219935</v>
      </c>
      <c r="F1973" s="137">
        <v>41682</v>
      </c>
      <c r="G1973" s="138">
        <v>219935</v>
      </c>
      <c r="H1973" s="132">
        <f t="shared" si="91"/>
        <v>0</v>
      </c>
      <c r="I1973" s="139"/>
    </row>
    <row r="1974" spans="1:10" x14ac:dyDescent="0.25">
      <c r="A1974" s="133">
        <v>41671</v>
      </c>
      <c r="B1974" s="134">
        <v>573</v>
      </c>
      <c r="C1974" s="134" t="s">
        <v>563</v>
      </c>
      <c r="D1974" s="135" t="s">
        <v>96</v>
      </c>
      <c r="E1974" s="136">
        <v>308834</v>
      </c>
      <c r="F1974" s="137">
        <v>41682</v>
      </c>
      <c r="G1974" s="138">
        <v>308834</v>
      </c>
      <c r="H1974" s="132">
        <f t="shared" si="91"/>
        <v>0</v>
      </c>
      <c r="I1974" s="139"/>
    </row>
    <row r="1975" spans="1:10" x14ac:dyDescent="0.25">
      <c r="A1975" s="133">
        <v>41671</v>
      </c>
      <c r="B1975" s="134">
        <v>575</v>
      </c>
      <c r="C1975" s="134" t="s">
        <v>563</v>
      </c>
      <c r="D1975" s="135" t="s">
        <v>96</v>
      </c>
      <c r="E1975" s="136">
        <v>18803.5</v>
      </c>
      <c r="F1975" s="137">
        <v>41690</v>
      </c>
      <c r="G1975" s="138">
        <v>18803.5</v>
      </c>
      <c r="H1975" s="132">
        <f t="shared" si="91"/>
        <v>0</v>
      </c>
      <c r="I1975" s="139"/>
    </row>
    <row r="1976" spans="1:10" x14ac:dyDescent="0.25">
      <c r="A1976" s="158">
        <v>41673</v>
      </c>
      <c r="B1976" s="159">
        <v>626</v>
      </c>
      <c r="C1976" s="159" t="s">
        <v>563</v>
      </c>
      <c r="D1976" s="135" t="s">
        <v>96</v>
      </c>
      <c r="E1976" s="136">
        <v>13066</v>
      </c>
      <c r="F1976" s="137">
        <v>41682</v>
      </c>
      <c r="G1976" s="138">
        <v>13066</v>
      </c>
      <c r="H1976" s="132">
        <f t="shared" si="91"/>
        <v>0</v>
      </c>
      <c r="I1976" s="139" t="s">
        <v>30</v>
      </c>
      <c r="J1976" s="141"/>
    </row>
    <row r="1977" spans="1:10" x14ac:dyDescent="0.25">
      <c r="A1977" s="158">
        <v>41677</v>
      </c>
      <c r="B1977" s="159">
        <v>947</v>
      </c>
      <c r="C1977" s="159" t="s">
        <v>563</v>
      </c>
      <c r="D1977" s="135" t="s">
        <v>96</v>
      </c>
      <c r="E1977" s="136">
        <v>6528</v>
      </c>
      <c r="F1977" s="137">
        <v>41682</v>
      </c>
      <c r="G1977" s="138">
        <v>6528</v>
      </c>
      <c r="H1977" s="167">
        <f t="shared" si="91"/>
        <v>0</v>
      </c>
      <c r="I1977" s="139"/>
    </row>
    <row r="1978" spans="1:10" x14ac:dyDescent="0.25">
      <c r="A1978" s="158">
        <v>41678</v>
      </c>
      <c r="B1978" s="159">
        <v>39</v>
      </c>
      <c r="C1978" s="159" t="s">
        <v>784</v>
      </c>
      <c r="D1978" s="135" t="s">
        <v>96</v>
      </c>
      <c r="E1978" s="136">
        <v>13065.5</v>
      </c>
      <c r="F1978" s="137">
        <v>41685</v>
      </c>
      <c r="G1978" s="138">
        <v>13065.5</v>
      </c>
      <c r="H1978" s="167">
        <f t="shared" si="91"/>
        <v>0</v>
      </c>
      <c r="I1978" s="139" t="s">
        <v>7</v>
      </c>
      <c r="J1978" s="141"/>
    </row>
    <row r="1979" spans="1:10" x14ac:dyDescent="0.25">
      <c r="A1979" s="158">
        <v>41678</v>
      </c>
      <c r="B1979" s="159">
        <v>105</v>
      </c>
      <c r="C1979" s="159" t="s">
        <v>784</v>
      </c>
      <c r="D1979" s="135" t="s">
        <v>96</v>
      </c>
      <c r="E1979" s="136">
        <v>180090</v>
      </c>
      <c r="F1979" s="137">
        <v>41682</v>
      </c>
      <c r="G1979" s="138">
        <v>180090</v>
      </c>
      <c r="H1979" s="167">
        <f t="shared" si="91"/>
        <v>0</v>
      </c>
      <c r="I1979" s="139"/>
    </row>
    <row r="1980" spans="1:10" x14ac:dyDescent="0.25">
      <c r="A1980" s="158">
        <v>41678</v>
      </c>
      <c r="B1980" s="159">
        <v>106</v>
      </c>
      <c r="C1980" s="159" t="s">
        <v>784</v>
      </c>
      <c r="D1980" s="135" t="s">
        <v>96</v>
      </c>
      <c r="E1980" s="136">
        <v>164220</v>
      </c>
      <c r="F1980" s="137">
        <v>41682</v>
      </c>
      <c r="G1980" s="138">
        <v>164220</v>
      </c>
      <c r="H1980" s="167">
        <f t="shared" si="91"/>
        <v>0</v>
      </c>
      <c r="I1980" s="139"/>
    </row>
    <row r="1981" spans="1:10" x14ac:dyDescent="0.25">
      <c r="A1981" s="158">
        <v>41678</v>
      </c>
      <c r="B1981" s="159">
        <v>107</v>
      </c>
      <c r="C1981" s="159" t="s">
        <v>784</v>
      </c>
      <c r="D1981" s="135" t="s">
        <v>96</v>
      </c>
      <c r="E1981" s="136">
        <v>172155</v>
      </c>
      <c r="F1981" s="137">
        <v>41682</v>
      </c>
      <c r="G1981" s="138">
        <v>172155</v>
      </c>
      <c r="H1981" s="167">
        <f t="shared" si="91"/>
        <v>0</v>
      </c>
      <c r="I1981" s="139"/>
    </row>
    <row r="1982" spans="1:10" x14ac:dyDescent="0.25">
      <c r="A1982" s="158">
        <v>41678</v>
      </c>
      <c r="B1982" s="159">
        <v>108</v>
      </c>
      <c r="C1982" s="159" t="s">
        <v>784</v>
      </c>
      <c r="D1982" s="135" t="s">
        <v>96</v>
      </c>
      <c r="E1982" s="136">
        <v>224940</v>
      </c>
      <c r="F1982" s="137">
        <v>41685</v>
      </c>
      <c r="G1982" s="138">
        <v>224940</v>
      </c>
      <c r="H1982" s="167">
        <f t="shared" si="91"/>
        <v>0</v>
      </c>
      <c r="I1982" s="139"/>
    </row>
    <row r="1983" spans="1:10" x14ac:dyDescent="0.25">
      <c r="A1983" s="158">
        <v>41678</v>
      </c>
      <c r="B1983" s="159">
        <v>109</v>
      </c>
      <c r="C1983" s="159" t="s">
        <v>784</v>
      </c>
      <c r="D1983" s="135" t="s">
        <v>96</v>
      </c>
      <c r="E1983" s="136">
        <v>191680</v>
      </c>
      <c r="F1983" s="137">
        <v>41685</v>
      </c>
      <c r="G1983" s="138">
        <v>191680</v>
      </c>
      <c r="H1983" s="167">
        <f t="shared" si="91"/>
        <v>0</v>
      </c>
      <c r="I1983" s="139"/>
    </row>
    <row r="1984" spans="1:10" x14ac:dyDescent="0.25">
      <c r="A1984" s="158">
        <v>41678</v>
      </c>
      <c r="B1984" s="159">
        <v>110</v>
      </c>
      <c r="C1984" s="159" t="s">
        <v>784</v>
      </c>
      <c r="D1984" s="135" t="s">
        <v>96</v>
      </c>
      <c r="E1984" s="136">
        <v>312888</v>
      </c>
      <c r="F1984" s="137">
        <v>41690</v>
      </c>
      <c r="G1984" s="138">
        <v>312888</v>
      </c>
      <c r="H1984" s="167">
        <f t="shared" si="91"/>
        <v>0</v>
      </c>
      <c r="I1984" s="139"/>
    </row>
    <row r="1985" spans="1:10" x14ac:dyDescent="0.25">
      <c r="A1985" s="158">
        <v>41683</v>
      </c>
      <c r="B1985" s="159">
        <v>405</v>
      </c>
      <c r="C1985" s="159" t="s">
        <v>784</v>
      </c>
      <c r="D1985" s="135" t="s">
        <v>96</v>
      </c>
      <c r="E1985" s="136">
        <v>13065.6</v>
      </c>
      <c r="F1985" s="137">
        <v>41690</v>
      </c>
      <c r="G1985" s="138">
        <v>13065.6</v>
      </c>
      <c r="H1985" s="167">
        <f t="shared" si="91"/>
        <v>0</v>
      </c>
      <c r="I1985" s="139"/>
      <c r="J1985" s="141"/>
    </row>
    <row r="1986" spans="1:10" x14ac:dyDescent="0.25">
      <c r="A1986" s="158">
        <v>41684</v>
      </c>
      <c r="B1986" s="159">
        <v>459</v>
      </c>
      <c r="C1986" s="159" t="s">
        <v>784</v>
      </c>
      <c r="D1986" s="135" t="s">
        <v>96</v>
      </c>
      <c r="E1986" s="160">
        <v>26357</v>
      </c>
      <c r="F1986" s="137">
        <v>41690</v>
      </c>
      <c r="G1986" s="138">
        <v>26357</v>
      </c>
      <c r="H1986" s="167">
        <f t="shared" si="91"/>
        <v>0</v>
      </c>
      <c r="I1986" s="139" t="s">
        <v>4</v>
      </c>
      <c r="J1986" s="141"/>
    </row>
    <row r="1987" spans="1:10" x14ac:dyDescent="0.25">
      <c r="A1987" s="158">
        <v>41684</v>
      </c>
      <c r="B1987" s="159">
        <v>527</v>
      </c>
      <c r="C1987" s="159" t="s">
        <v>784</v>
      </c>
      <c r="D1987" s="135" t="s">
        <v>96</v>
      </c>
      <c r="E1987" s="160">
        <v>10529</v>
      </c>
      <c r="F1987" s="137">
        <v>41690</v>
      </c>
      <c r="G1987" s="138">
        <v>10529</v>
      </c>
      <c r="H1987" s="167">
        <f t="shared" si="91"/>
        <v>0</v>
      </c>
      <c r="I1987" s="139"/>
      <c r="J1987" s="141"/>
    </row>
    <row r="1988" spans="1:10" x14ac:dyDescent="0.25">
      <c r="A1988" s="158">
        <v>41687</v>
      </c>
      <c r="B1988" s="159">
        <v>722</v>
      </c>
      <c r="C1988" s="159" t="s">
        <v>784</v>
      </c>
      <c r="D1988" s="135" t="s">
        <v>96</v>
      </c>
      <c r="E1988" s="160">
        <v>159495</v>
      </c>
      <c r="F1988" s="137">
        <v>41695</v>
      </c>
      <c r="G1988" s="138">
        <v>159495</v>
      </c>
      <c r="H1988" s="167">
        <f t="shared" si="91"/>
        <v>0</v>
      </c>
      <c r="I1988" s="139"/>
      <c r="J1988" s="141"/>
    </row>
    <row r="1989" spans="1:10" x14ac:dyDescent="0.25">
      <c r="A1989" s="158">
        <v>41687</v>
      </c>
      <c r="B1989" s="159">
        <v>723</v>
      </c>
      <c r="C1989" s="159" t="s">
        <v>784</v>
      </c>
      <c r="D1989" s="135" t="s">
        <v>96</v>
      </c>
      <c r="E1989" s="160">
        <v>226037</v>
      </c>
      <c r="F1989" s="137">
        <v>41695</v>
      </c>
      <c r="G1989" s="138">
        <v>226037</v>
      </c>
      <c r="H1989" s="167">
        <f t="shared" si="91"/>
        <v>0</v>
      </c>
      <c r="I1989" s="139"/>
      <c r="J1989" s="141"/>
    </row>
    <row r="1990" spans="1:10" x14ac:dyDescent="0.25">
      <c r="A1990" s="158">
        <v>41687</v>
      </c>
      <c r="B1990" s="159">
        <v>724</v>
      </c>
      <c r="C1990" s="159" t="s">
        <v>784</v>
      </c>
      <c r="D1990" s="135" t="s">
        <v>96</v>
      </c>
      <c r="E1990" s="160">
        <v>162239</v>
      </c>
      <c r="F1990" s="137">
        <v>41695</v>
      </c>
      <c r="G1990" s="138">
        <v>162239</v>
      </c>
      <c r="H1990" s="167">
        <f t="shared" si="91"/>
        <v>0</v>
      </c>
      <c r="I1990" s="139"/>
      <c r="J1990" s="141"/>
    </row>
    <row r="1991" spans="1:10" x14ac:dyDescent="0.25">
      <c r="A1991" s="158">
        <v>41687</v>
      </c>
      <c r="B1991" s="159">
        <v>725</v>
      </c>
      <c r="C1991" s="159" t="s">
        <v>784</v>
      </c>
      <c r="D1991" s="135" t="s">
        <v>96</v>
      </c>
      <c r="E1991" s="160">
        <v>168070</v>
      </c>
      <c r="F1991" s="137">
        <v>41695</v>
      </c>
      <c r="G1991" s="138">
        <v>168070</v>
      </c>
      <c r="H1991" s="167">
        <f t="shared" si="91"/>
        <v>0</v>
      </c>
      <c r="I1991" s="139"/>
      <c r="J1991" s="141"/>
    </row>
    <row r="1992" spans="1:10" x14ac:dyDescent="0.25">
      <c r="A1992" s="158">
        <v>41687</v>
      </c>
      <c r="B1992" s="159">
        <v>726</v>
      </c>
      <c r="C1992" s="159" t="s">
        <v>784</v>
      </c>
      <c r="D1992" s="135" t="s">
        <v>96</v>
      </c>
      <c r="E1992" s="160">
        <v>221780</v>
      </c>
      <c r="F1992" s="137">
        <v>41695</v>
      </c>
      <c r="G1992" s="138">
        <v>221780</v>
      </c>
      <c r="H1992" s="167">
        <f t="shared" si="91"/>
        <v>0</v>
      </c>
      <c r="I1992" s="139"/>
    </row>
    <row r="1993" spans="1:10" x14ac:dyDescent="0.25">
      <c r="A1993" s="158">
        <v>41687</v>
      </c>
      <c r="B1993" s="159">
        <v>727</v>
      </c>
      <c r="C1993" s="159" t="s">
        <v>784</v>
      </c>
      <c r="D1993" s="135" t="s">
        <v>96</v>
      </c>
      <c r="E1993" s="160">
        <v>426894</v>
      </c>
      <c r="F1993" s="137">
        <v>41696</v>
      </c>
      <c r="G1993" s="138">
        <v>426894</v>
      </c>
      <c r="H1993" s="167">
        <f t="shared" si="91"/>
        <v>0</v>
      </c>
      <c r="I1993" s="139"/>
    </row>
    <row r="1994" spans="1:10" x14ac:dyDescent="0.25">
      <c r="A1994" s="158">
        <v>41690</v>
      </c>
      <c r="B1994" s="159">
        <v>919</v>
      </c>
      <c r="C1994" s="159" t="s">
        <v>784</v>
      </c>
      <c r="D1994" s="135" t="s">
        <v>96</v>
      </c>
      <c r="E1994" s="160">
        <v>13718</v>
      </c>
      <c r="F1994" s="137">
        <v>41696</v>
      </c>
      <c r="G1994" s="138">
        <v>13718</v>
      </c>
      <c r="H1994" s="167">
        <f t="shared" si="91"/>
        <v>0</v>
      </c>
      <c r="I1994" s="139" t="s">
        <v>23</v>
      </c>
      <c r="J1994" s="141"/>
    </row>
    <row r="1995" spans="1:10" ht="15" x14ac:dyDescent="0.25">
      <c r="A1995" s="158">
        <v>41694</v>
      </c>
      <c r="B1995" s="159">
        <v>226</v>
      </c>
      <c r="C1995" s="159" t="s">
        <v>942</v>
      </c>
      <c r="D1995" s="135" t="s">
        <v>96</v>
      </c>
      <c r="E1995" s="160">
        <v>251604</v>
      </c>
      <c r="F1995" s="144">
        <v>41704</v>
      </c>
      <c r="G1995" s="145">
        <v>251604</v>
      </c>
      <c r="H1995" s="167">
        <f t="shared" si="91"/>
        <v>0</v>
      </c>
      <c r="I1995" s="139" t="s">
        <v>196</v>
      </c>
      <c r="J1995" s="141"/>
    </row>
    <row r="1996" spans="1:10" ht="15" x14ac:dyDescent="0.25">
      <c r="A1996" s="158">
        <v>41694</v>
      </c>
      <c r="B1996" s="159">
        <v>227</v>
      </c>
      <c r="C1996" s="159" t="s">
        <v>942</v>
      </c>
      <c r="D1996" s="135" t="s">
        <v>96</v>
      </c>
      <c r="E1996" s="160">
        <v>172260</v>
      </c>
      <c r="F1996" s="144">
        <v>41704</v>
      </c>
      <c r="G1996" s="145">
        <v>172260</v>
      </c>
      <c r="H1996" s="167">
        <f t="shared" si="91"/>
        <v>0</v>
      </c>
      <c r="I1996" s="139" t="s">
        <v>196</v>
      </c>
      <c r="J1996" s="141"/>
    </row>
    <row r="1997" spans="1:10" ht="15" x14ac:dyDescent="0.25">
      <c r="A1997" s="158">
        <v>41694</v>
      </c>
      <c r="B1997" s="159">
        <v>228</v>
      </c>
      <c r="C1997" s="159" t="s">
        <v>942</v>
      </c>
      <c r="D1997" s="135" t="s">
        <v>96</v>
      </c>
      <c r="E1997" s="160">
        <v>223068</v>
      </c>
      <c r="F1997" s="144">
        <v>41704</v>
      </c>
      <c r="G1997" s="145">
        <v>223068</v>
      </c>
      <c r="H1997" s="167">
        <f t="shared" si="91"/>
        <v>0</v>
      </c>
      <c r="I1997" s="139" t="s">
        <v>196</v>
      </c>
      <c r="J1997" s="141"/>
    </row>
    <row r="1998" spans="1:10" ht="15" x14ac:dyDescent="0.25">
      <c r="A1998" s="158">
        <v>41694</v>
      </c>
      <c r="B1998" s="159">
        <v>229</v>
      </c>
      <c r="C1998" s="159" t="s">
        <v>942</v>
      </c>
      <c r="D1998" s="135" t="s">
        <v>96</v>
      </c>
      <c r="E1998" s="160">
        <v>346608</v>
      </c>
      <c r="F1998" s="144">
        <v>41704</v>
      </c>
      <c r="G1998" s="145">
        <v>346608</v>
      </c>
      <c r="H1998" s="167">
        <f t="shared" si="91"/>
        <v>0</v>
      </c>
      <c r="I1998" s="139" t="s">
        <v>196</v>
      </c>
      <c r="J1998" s="141"/>
    </row>
    <row r="1999" spans="1:10" ht="15" x14ac:dyDescent="0.25">
      <c r="A1999" s="158">
        <v>41695</v>
      </c>
      <c r="B1999" s="159">
        <v>304</v>
      </c>
      <c r="C1999" s="159" t="s">
        <v>942</v>
      </c>
      <c r="D1999" s="135" t="s">
        <v>96</v>
      </c>
      <c r="E1999" s="160">
        <v>9879.5</v>
      </c>
      <c r="F1999" s="144">
        <v>41704</v>
      </c>
      <c r="G1999" s="145">
        <v>9879.5</v>
      </c>
      <c r="H1999" s="167">
        <f t="shared" si="91"/>
        <v>0</v>
      </c>
      <c r="I1999" s="139" t="s">
        <v>20</v>
      </c>
      <c r="J1999" s="141"/>
    </row>
    <row r="2000" spans="1:10" ht="15" x14ac:dyDescent="0.25">
      <c r="A2000" s="158">
        <v>41695</v>
      </c>
      <c r="B2000" s="159">
        <v>305</v>
      </c>
      <c r="C2000" s="159" t="s">
        <v>942</v>
      </c>
      <c r="D2000" s="135" t="s">
        <v>96</v>
      </c>
      <c r="E2000" s="160">
        <v>165550</v>
      </c>
      <c r="F2000" s="144">
        <v>41706</v>
      </c>
      <c r="G2000" s="145">
        <v>165550</v>
      </c>
      <c r="H2000" s="167">
        <f t="shared" si="91"/>
        <v>0</v>
      </c>
      <c r="I2000" s="139" t="s">
        <v>20</v>
      </c>
      <c r="J2000" s="141"/>
    </row>
    <row r="2001" spans="1:10" ht="15" x14ac:dyDescent="0.25">
      <c r="A2001" s="158">
        <v>41695</v>
      </c>
      <c r="B2001" s="159">
        <v>309</v>
      </c>
      <c r="C2001" s="159" t="s">
        <v>942</v>
      </c>
      <c r="D2001" s="135" t="s">
        <v>96</v>
      </c>
      <c r="E2001" s="160">
        <v>171418</v>
      </c>
      <c r="F2001" s="144">
        <v>41706</v>
      </c>
      <c r="G2001" s="145">
        <v>171418</v>
      </c>
      <c r="H2001" s="167">
        <f t="shared" si="91"/>
        <v>0</v>
      </c>
      <c r="I2001" s="139" t="s">
        <v>20</v>
      </c>
      <c r="J2001" s="141"/>
    </row>
    <row r="2002" spans="1:10" ht="15" x14ac:dyDescent="0.25">
      <c r="A2002" s="158">
        <v>41695</v>
      </c>
      <c r="B2002" s="159">
        <v>310</v>
      </c>
      <c r="C2002" s="159" t="s">
        <v>942</v>
      </c>
      <c r="D2002" s="135" t="s">
        <v>96</v>
      </c>
      <c r="E2002" s="160">
        <v>43673.5</v>
      </c>
      <c r="F2002" s="144">
        <v>41704</v>
      </c>
      <c r="G2002" s="145">
        <v>43673.5</v>
      </c>
      <c r="H2002" s="167">
        <f t="shared" si="91"/>
        <v>0</v>
      </c>
      <c r="I2002" s="139" t="s">
        <v>20</v>
      </c>
      <c r="J2002" s="141"/>
    </row>
    <row r="2003" spans="1:10" ht="15" x14ac:dyDescent="0.25">
      <c r="A2003" s="158">
        <v>41696</v>
      </c>
      <c r="B2003" s="159">
        <v>391</v>
      </c>
      <c r="C2003" s="159" t="s">
        <v>942</v>
      </c>
      <c r="D2003" s="135" t="s">
        <v>96</v>
      </c>
      <c r="E2003" s="160">
        <v>2058</v>
      </c>
      <c r="F2003" s="144">
        <v>41704</v>
      </c>
      <c r="G2003" s="145">
        <v>2058</v>
      </c>
      <c r="H2003" s="167">
        <f t="shared" si="91"/>
        <v>0</v>
      </c>
      <c r="I2003" s="139"/>
      <c r="J2003" s="141"/>
    </row>
    <row r="2004" spans="1:10" ht="15" x14ac:dyDescent="0.25">
      <c r="A2004" s="158">
        <v>41696</v>
      </c>
      <c r="B2004" s="159">
        <v>421</v>
      </c>
      <c r="C2004" s="159" t="s">
        <v>942</v>
      </c>
      <c r="D2004" s="135" t="s">
        <v>96</v>
      </c>
      <c r="E2004" s="160">
        <v>81233</v>
      </c>
      <c r="F2004" s="144">
        <v>41704</v>
      </c>
      <c r="G2004" s="145">
        <v>81233</v>
      </c>
      <c r="H2004" s="167">
        <f t="shared" si="91"/>
        <v>0</v>
      </c>
      <c r="I2004" s="139" t="s">
        <v>196</v>
      </c>
      <c r="J2004" s="141"/>
    </row>
    <row r="2005" spans="1:10" x14ac:dyDescent="0.25">
      <c r="A2005" s="158">
        <v>41698</v>
      </c>
      <c r="B2005" s="159">
        <v>515</v>
      </c>
      <c r="C2005" s="159" t="s">
        <v>942</v>
      </c>
      <c r="D2005" s="135" t="s">
        <v>96</v>
      </c>
      <c r="E2005" s="160">
        <v>13470</v>
      </c>
      <c r="F2005" s="144">
        <v>41704</v>
      </c>
      <c r="G2005" s="145">
        <v>13470</v>
      </c>
      <c r="H2005" s="167">
        <f t="shared" si="91"/>
        <v>0</v>
      </c>
      <c r="I2005" s="139" t="s">
        <v>30</v>
      </c>
    </row>
    <row r="2006" spans="1:10" x14ac:dyDescent="0.25">
      <c r="A2006" s="158"/>
      <c r="B2006" s="159"/>
      <c r="C2006" s="159"/>
      <c r="D2006" s="135"/>
      <c r="E2006" s="160"/>
      <c r="F2006" s="379" t="s">
        <v>645</v>
      </c>
      <c r="G2006" s="381">
        <f>SUM(G1970:G2005)</f>
        <v>5235618.5999999996</v>
      </c>
      <c r="H2006" s="167"/>
      <c r="I2006" s="139"/>
    </row>
    <row r="2007" spans="1:10" x14ac:dyDescent="0.25">
      <c r="A2007" s="158"/>
      <c r="B2007" s="159"/>
      <c r="C2007" s="159"/>
      <c r="D2007" s="135"/>
      <c r="E2007" s="160"/>
      <c r="F2007" s="144"/>
      <c r="G2007" s="145"/>
      <c r="H2007" s="167"/>
      <c r="I2007" s="139"/>
    </row>
    <row r="2008" spans="1:10" x14ac:dyDescent="0.25">
      <c r="A2008" s="158">
        <v>41675</v>
      </c>
      <c r="B2008" s="159">
        <v>824</v>
      </c>
      <c r="C2008" s="159" t="s">
        <v>563</v>
      </c>
      <c r="D2008" s="164" t="s">
        <v>52</v>
      </c>
      <c r="E2008" s="165">
        <v>5804</v>
      </c>
      <c r="F2008" s="174" t="s">
        <v>745</v>
      </c>
      <c r="G2008" s="165">
        <v>5804</v>
      </c>
      <c r="H2008" s="167">
        <f>E2008-G2008</f>
        <v>0</v>
      </c>
      <c r="I2008" s="168"/>
      <c r="J2008" s="169" t="s">
        <v>746</v>
      </c>
    </row>
    <row r="2009" spans="1:10" x14ac:dyDescent="0.25">
      <c r="A2009" s="158">
        <v>41682</v>
      </c>
      <c r="B2009" s="159">
        <v>352</v>
      </c>
      <c r="C2009" s="159" t="s">
        <v>784</v>
      </c>
      <c r="D2009" s="135" t="s">
        <v>52</v>
      </c>
      <c r="E2009" s="136">
        <v>5189</v>
      </c>
      <c r="F2009" s="179" t="s">
        <v>839</v>
      </c>
      <c r="G2009" s="138">
        <v>5189</v>
      </c>
      <c r="H2009" s="167">
        <f>E2009-G2009</f>
        <v>0</v>
      </c>
      <c r="I2009" s="139" t="s">
        <v>1</v>
      </c>
      <c r="J2009" s="141"/>
    </row>
    <row r="2010" spans="1:10" x14ac:dyDescent="0.25">
      <c r="A2010" s="158">
        <v>41689</v>
      </c>
      <c r="B2010" s="159">
        <v>882</v>
      </c>
      <c r="C2010" s="159" t="s">
        <v>784</v>
      </c>
      <c r="D2010" s="135" t="s">
        <v>52</v>
      </c>
      <c r="E2010" s="160">
        <v>5743</v>
      </c>
      <c r="F2010" s="144" t="s">
        <v>921</v>
      </c>
      <c r="G2010" s="138">
        <v>5743</v>
      </c>
      <c r="H2010" s="167">
        <f>E2010-G2010</f>
        <v>0</v>
      </c>
      <c r="I2010" s="139" t="s">
        <v>1</v>
      </c>
    </row>
    <row r="2011" spans="1:10" x14ac:dyDescent="0.25">
      <c r="A2011" s="158">
        <v>41696</v>
      </c>
      <c r="B2011" s="159">
        <v>401</v>
      </c>
      <c r="C2011" s="159" t="s">
        <v>942</v>
      </c>
      <c r="D2011" s="135" t="s">
        <v>52</v>
      </c>
      <c r="E2011" s="160">
        <v>5183</v>
      </c>
      <c r="F2011" s="162" t="s">
        <v>1004</v>
      </c>
      <c r="G2011" s="145">
        <v>5183</v>
      </c>
      <c r="H2011" s="167">
        <f>E2011-G2011</f>
        <v>0</v>
      </c>
      <c r="I2011" s="139" t="s">
        <v>1</v>
      </c>
    </row>
    <row r="2012" spans="1:10" x14ac:dyDescent="0.25">
      <c r="A2012" s="158"/>
      <c r="B2012" s="159"/>
      <c r="C2012" s="159"/>
      <c r="D2012" s="135"/>
      <c r="E2012" s="160"/>
      <c r="F2012" s="379" t="s">
        <v>645</v>
      </c>
      <c r="G2012" s="381">
        <f>SUM(G2008:G2011)</f>
        <v>21919</v>
      </c>
      <c r="H2012" s="167"/>
      <c r="I2012" s="139"/>
    </row>
    <row r="2013" spans="1:10" x14ac:dyDescent="0.25">
      <c r="A2013" s="158"/>
      <c r="B2013" s="159"/>
      <c r="C2013" s="159"/>
      <c r="D2013" s="135"/>
      <c r="E2013" s="160"/>
      <c r="F2013" s="162"/>
      <c r="G2013" s="145"/>
      <c r="H2013" s="167"/>
      <c r="I2013" s="139"/>
    </row>
    <row r="2014" spans="1:10" ht="15" x14ac:dyDescent="0.25">
      <c r="A2014" s="158">
        <v>41678</v>
      </c>
      <c r="B2014" s="159">
        <v>93</v>
      </c>
      <c r="C2014" s="159" t="s">
        <v>784</v>
      </c>
      <c r="D2014" s="135" t="s">
        <v>210</v>
      </c>
      <c r="E2014" s="136">
        <v>1365</v>
      </c>
      <c r="F2014" s="137">
        <v>41680</v>
      </c>
      <c r="G2014" s="138">
        <v>1365</v>
      </c>
      <c r="H2014" s="167">
        <f t="shared" ref="H2014:H2024" si="92">E2014-G2014</f>
        <v>0</v>
      </c>
      <c r="I2014" s="139" t="s">
        <v>7</v>
      </c>
      <c r="J2014" s="141"/>
    </row>
    <row r="2015" spans="1:10" x14ac:dyDescent="0.25">
      <c r="A2015" s="158">
        <v>41680</v>
      </c>
      <c r="B2015" s="159">
        <v>207</v>
      </c>
      <c r="C2015" s="159" t="s">
        <v>784</v>
      </c>
      <c r="D2015" s="135" t="s">
        <v>210</v>
      </c>
      <c r="E2015" s="136">
        <v>1406.5</v>
      </c>
      <c r="F2015" s="137">
        <v>41681</v>
      </c>
      <c r="G2015" s="138">
        <v>1406.5</v>
      </c>
      <c r="H2015" s="167">
        <f t="shared" si="92"/>
        <v>0</v>
      </c>
      <c r="I2015" s="139" t="s">
        <v>7</v>
      </c>
    </row>
    <row r="2016" spans="1:10" x14ac:dyDescent="0.25">
      <c r="A2016" s="158">
        <v>41681</v>
      </c>
      <c r="B2016" s="159">
        <v>286</v>
      </c>
      <c r="C2016" s="159" t="s">
        <v>784</v>
      </c>
      <c r="D2016" s="135" t="s">
        <v>210</v>
      </c>
      <c r="E2016" s="136">
        <v>1499.5</v>
      </c>
      <c r="F2016" s="137">
        <v>41681</v>
      </c>
      <c r="G2016" s="138">
        <v>1499.5</v>
      </c>
      <c r="H2016" s="167">
        <f t="shared" si="92"/>
        <v>0</v>
      </c>
      <c r="I2016" s="139" t="s">
        <v>7</v>
      </c>
      <c r="J2016" s="141"/>
    </row>
    <row r="2017" spans="1:10" x14ac:dyDescent="0.25">
      <c r="A2017" s="158">
        <v>41684</v>
      </c>
      <c r="B2017" s="159">
        <v>497</v>
      </c>
      <c r="C2017" s="159" t="s">
        <v>784</v>
      </c>
      <c r="D2017" s="135" t="s">
        <v>210</v>
      </c>
      <c r="E2017" s="160">
        <v>925</v>
      </c>
      <c r="F2017" s="137">
        <v>41684</v>
      </c>
      <c r="G2017" s="138">
        <v>925</v>
      </c>
      <c r="H2017" s="167">
        <f t="shared" si="92"/>
        <v>0</v>
      </c>
      <c r="I2017" s="139" t="s">
        <v>23</v>
      </c>
      <c r="J2017" s="141"/>
    </row>
    <row r="2018" spans="1:10" x14ac:dyDescent="0.25">
      <c r="A2018" s="158">
        <v>41685</v>
      </c>
      <c r="B2018" s="159">
        <v>584</v>
      </c>
      <c r="C2018" s="159" t="s">
        <v>784</v>
      </c>
      <c r="D2018" s="135" t="s">
        <v>210</v>
      </c>
      <c r="E2018" s="160">
        <v>1462.5</v>
      </c>
      <c r="F2018" s="137">
        <v>41686</v>
      </c>
      <c r="G2018" s="138">
        <v>1462.5</v>
      </c>
      <c r="H2018" s="167">
        <f t="shared" si="92"/>
        <v>0</v>
      </c>
      <c r="I2018" s="139" t="s">
        <v>30</v>
      </c>
    </row>
    <row r="2019" spans="1:10" x14ac:dyDescent="0.25">
      <c r="A2019" s="158">
        <v>41687</v>
      </c>
      <c r="B2019" s="159">
        <v>734</v>
      </c>
      <c r="C2019" s="159" t="s">
        <v>784</v>
      </c>
      <c r="D2019" s="135" t="s">
        <v>210</v>
      </c>
      <c r="E2019" s="160">
        <v>761.5</v>
      </c>
      <c r="F2019" s="137">
        <v>41687</v>
      </c>
      <c r="G2019" s="138">
        <v>761.5</v>
      </c>
      <c r="H2019" s="167">
        <f t="shared" si="92"/>
        <v>0</v>
      </c>
      <c r="I2019" s="139" t="s">
        <v>30</v>
      </c>
    </row>
    <row r="2020" spans="1:10" x14ac:dyDescent="0.25">
      <c r="A2020" s="158">
        <v>41688</v>
      </c>
      <c r="B2020" s="159">
        <v>827</v>
      </c>
      <c r="C2020" s="159" t="s">
        <v>784</v>
      </c>
      <c r="D2020" s="135" t="s">
        <v>210</v>
      </c>
      <c r="E2020" s="160">
        <v>635</v>
      </c>
      <c r="F2020" s="137">
        <v>41689</v>
      </c>
      <c r="G2020" s="138">
        <v>635</v>
      </c>
      <c r="H2020" s="167">
        <f t="shared" si="92"/>
        <v>0</v>
      </c>
      <c r="I2020" s="139" t="s">
        <v>57</v>
      </c>
    </row>
    <row r="2021" spans="1:10" x14ac:dyDescent="0.25">
      <c r="A2021" s="158">
        <v>41691</v>
      </c>
      <c r="B2021" s="159">
        <v>72</v>
      </c>
      <c r="C2021" s="159" t="s">
        <v>942</v>
      </c>
      <c r="D2021" s="135" t="s">
        <v>210</v>
      </c>
      <c r="E2021" s="160">
        <v>2850.5</v>
      </c>
      <c r="F2021" s="137">
        <v>41691</v>
      </c>
      <c r="G2021" s="138">
        <v>2850.5</v>
      </c>
      <c r="H2021" s="167">
        <f t="shared" si="92"/>
        <v>0</v>
      </c>
      <c r="I2021" s="139" t="s">
        <v>14</v>
      </c>
    </row>
    <row r="2022" spans="1:10" ht="15" x14ac:dyDescent="0.25">
      <c r="A2022" s="158">
        <v>41694</v>
      </c>
      <c r="B2022" s="159">
        <v>260</v>
      </c>
      <c r="C2022" s="159" t="s">
        <v>942</v>
      </c>
      <c r="D2022" s="135" t="s">
        <v>210</v>
      </c>
      <c r="E2022" s="160">
        <v>921</v>
      </c>
      <c r="F2022" s="137">
        <v>41694</v>
      </c>
      <c r="G2022" s="138">
        <v>921</v>
      </c>
      <c r="H2022" s="167">
        <f t="shared" si="92"/>
        <v>0</v>
      </c>
      <c r="I2022" s="139" t="s">
        <v>196</v>
      </c>
      <c r="J2022" s="141"/>
    </row>
    <row r="2023" spans="1:10" x14ac:dyDescent="0.25">
      <c r="A2023" s="158">
        <v>41695</v>
      </c>
      <c r="B2023" s="159">
        <v>329</v>
      </c>
      <c r="C2023" s="159" t="s">
        <v>942</v>
      </c>
      <c r="D2023" s="135" t="s">
        <v>210</v>
      </c>
      <c r="E2023" s="160">
        <v>1969</v>
      </c>
      <c r="F2023" s="137">
        <v>41695</v>
      </c>
      <c r="G2023" s="138">
        <v>1969</v>
      </c>
      <c r="H2023" s="167">
        <f t="shared" si="92"/>
        <v>0</v>
      </c>
      <c r="I2023" s="139" t="s">
        <v>4</v>
      </c>
    </row>
    <row r="2024" spans="1:10" x14ac:dyDescent="0.25">
      <c r="A2024" s="158">
        <v>41695</v>
      </c>
      <c r="B2024" s="159">
        <v>332</v>
      </c>
      <c r="C2024" s="159" t="s">
        <v>942</v>
      </c>
      <c r="D2024" s="135" t="s">
        <v>210</v>
      </c>
      <c r="E2024" s="160">
        <v>255.5</v>
      </c>
      <c r="F2024" s="137">
        <v>41695</v>
      </c>
      <c r="G2024" s="138">
        <v>255.5</v>
      </c>
      <c r="H2024" s="167">
        <f t="shared" si="92"/>
        <v>0</v>
      </c>
      <c r="I2024" s="139" t="s">
        <v>4</v>
      </c>
    </row>
    <row r="2025" spans="1:10" x14ac:dyDescent="0.25">
      <c r="A2025" s="158"/>
      <c r="B2025" s="159"/>
      <c r="C2025" s="159"/>
      <c r="D2025" s="135"/>
      <c r="E2025" s="160"/>
      <c r="F2025" s="379" t="s">
        <v>645</v>
      </c>
      <c r="G2025" s="380">
        <f>SUM(G2014:G2024)</f>
        <v>14051</v>
      </c>
      <c r="H2025" s="167"/>
      <c r="I2025" s="139"/>
    </row>
    <row r="2026" spans="1:10" x14ac:dyDescent="0.25">
      <c r="A2026" s="158"/>
      <c r="B2026" s="159"/>
      <c r="C2026" s="159"/>
      <c r="D2026" s="135"/>
      <c r="E2026" s="160"/>
      <c r="F2026" s="137"/>
      <c r="G2026" s="138"/>
      <c r="H2026" s="167"/>
      <c r="I2026" s="139"/>
    </row>
    <row r="2027" spans="1:10" x14ac:dyDescent="0.25">
      <c r="A2027" s="158">
        <v>41687</v>
      </c>
      <c r="B2027" s="159">
        <v>733</v>
      </c>
      <c r="C2027" s="159" t="s">
        <v>784</v>
      </c>
      <c r="D2027" s="135" t="s">
        <v>896</v>
      </c>
      <c r="E2027" s="160">
        <v>617.5</v>
      </c>
      <c r="F2027" s="137">
        <v>41687</v>
      </c>
      <c r="G2027" s="138">
        <v>617.5</v>
      </c>
      <c r="H2027" s="167">
        <f>E2027-G2027</f>
        <v>0</v>
      </c>
      <c r="I2027" s="139" t="s">
        <v>30</v>
      </c>
    </row>
    <row r="2028" spans="1:10" x14ac:dyDescent="0.25">
      <c r="A2028" s="158"/>
      <c r="B2028" s="159"/>
      <c r="C2028" s="159"/>
      <c r="D2028" s="135"/>
      <c r="E2028" s="160"/>
      <c r="F2028" s="137"/>
      <c r="G2028" s="138"/>
      <c r="H2028" s="167"/>
      <c r="I2028" s="139"/>
    </row>
    <row r="2029" spans="1:10" x14ac:dyDescent="0.25">
      <c r="A2029" s="133">
        <v>41671</v>
      </c>
      <c r="B2029" s="134">
        <v>574</v>
      </c>
      <c r="C2029" s="134" t="s">
        <v>563</v>
      </c>
      <c r="D2029" s="135" t="s">
        <v>42</v>
      </c>
      <c r="E2029" s="136">
        <v>929.5</v>
      </c>
      <c r="F2029" s="137">
        <v>41671</v>
      </c>
      <c r="G2029" s="138">
        <v>929.5</v>
      </c>
      <c r="H2029" s="132">
        <f t="shared" ref="H2029:H2040" si="93">E2029-G2029</f>
        <v>0</v>
      </c>
      <c r="I2029" s="139"/>
    </row>
    <row r="2030" spans="1:10" x14ac:dyDescent="0.25">
      <c r="A2030" s="158">
        <v>41674</v>
      </c>
      <c r="B2030" s="159">
        <v>751</v>
      </c>
      <c r="C2030" s="159" t="s">
        <v>563</v>
      </c>
      <c r="D2030" s="135" t="s">
        <v>42</v>
      </c>
      <c r="E2030" s="136">
        <v>6039.5</v>
      </c>
      <c r="F2030" s="144">
        <v>41751</v>
      </c>
      <c r="G2030" s="145">
        <v>6039.5</v>
      </c>
      <c r="H2030" s="132">
        <f t="shared" si="93"/>
        <v>0</v>
      </c>
      <c r="I2030" s="139"/>
      <c r="J2030" s="141"/>
    </row>
    <row r="2031" spans="1:10" x14ac:dyDescent="0.25">
      <c r="A2031" s="158">
        <v>41676</v>
      </c>
      <c r="B2031" s="159">
        <v>869</v>
      </c>
      <c r="C2031" s="159" t="s">
        <v>563</v>
      </c>
      <c r="D2031" s="135" t="s">
        <v>42</v>
      </c>
      <c r="E2031" s="136">
        <v>3656</v>
      </c>
      <c r="F2031" s="137">
        <v>41678</v>
      </c>
      <c r="G2031" s="138">
        <v>3656</v>
      </c>
      <c r="H2031" s="167">
        <f t="shared" si="93"/>
        <v>0</v>
      </c>
      <c r="I2031" s="139"/>
      <c r="J2031" s="141"/>
    </row>
    <row r="2032" spans="1:10" x14ac:dyDescent="0.25">
      <c r="A2032" s="158">
        <v>41677</v>
      </c>
      <c r="B2032" s="159">
        <v>993</v>
      </c>
      <c r="C2032" s="159" t="s">
        <v>563</v>
      </c>
      <c r="D2032" s="135" t="s">
        <v>42</v>
      </c>
      <c r="E2032" s="136">
        <v>845</v>
      </c>
      <c r="F2032" s="137">
        <v>41678</v>
      </c>
      <c r="G2032" s="138">
        <v>845</v>
      </c>
      <c r="H2032" s="167">
        <f t="shared" si="93"/>
        <v>0</v>
      </c>
      <c r="I2032" s="139" t="s">
        <v>38</v>
      </c>
      <c r="J2032" s="141"/>
    </row>
    <row r="2033" spans="1:10" x14ac:dyDescent="0.25">
      <c r="A2033" s="158">
        <v>41678</v>
      </c>
      <c r="B2033" s="159">
        <v>45</v>
      </c>
      <c r="C2033" s="159" t="s">
        <v>784</v>
      </c>
      <c r="D2033" s="135" t="s">
        <v>42</v>
      </c>
      <c r="E2033" s="136">
        <v>3962</v>
      </c>
      <c r="F2033" s="144">
        <v>41738</v>
      </c>
      <c r="G2033" s="145">
        <v>3962</v>
      </c>
      <c r="H2033" s="167">
        <f t="shared" si="93"/>
        <v>0</v>
      </c>
      <c r="I2033" s="139"/>
      <c r="J2033" s="141"/>
    </row>
    <row r="2034" spans="1:10" x14ac:dyDescent="0.25">
      <c r="A2034" s="158">
        <v>41679</v>
      </c>
      <c r="B2034" s="159">
        <v>149</v>
      </c>
      <c r="C2034" s="159" t="s">
        <v>784</v>
      </c>
      <c r="D2034" s="135" t="s">
        <v>42</v>
      </c>
      <c r="E2034" s="136">
        <v>3355.2</v>
      </c>
      <c r="F2034" s="137">
        <v>41679</v>
      </c>
      <c r="G2034" s="138">
        <v>3355.2</v>
      </c>
      <c r="H2034" s="167">
        <f t="shared" si="93"/>
        <v>0</v>
      </c>
      <c r="I2034" s="139"/>
    </row>
    <row r="2035" spans="1:10" x14ac:dyDescent="0.25">
      <c r="A2035" s="158">
        <v>41685</v>
      </c>
      <c r="B2035" s="159">
        <v>567</v>
      </c>
      <c r="C2035" s="159" t="s">
        <v>784</v>
      </c>
      <c r="D2035" s="135" t="s">
        <v>42</v>
      </c>
      <c r="E2035" s="160">
        <v>1234</v>
      </c>
      <c r="F2035" s="137">
        <v>41685</v>
      </c>
      <c r="G2035" s="138">
        <v>1234</v>
      </c>
      <c r="H2035" s="167">
        <f t="shared" si="93"/>
        <v>0</v>
      </c>
      <c r="I2035" s="139"/>
      <c r="J2035" s="141"/>
    </row>
    <row r="2036" spans="1:10" ht="15" x14ac:dyDescent="0.25">
      <c r="A2036" s="158">
        <v>41686</v>
      </c>
      <c r="B2036" s="159">
        <v>642</v>
      </c>
      <c r="C2036" s="159" t="s">
        <v>784</v>
      </c>
      <c r="D2036" s="135" t="s">
        <v>42</v>
      </c>
      <c r="E2036" s="160">
        <v>4690</v>
      </c>
      <c r="F2036" s="137">
        <v>41686</v>
      </c>
      <c r="G2036" s="138">
        <v>4690</v>
      </c>
      <c r="H2036" s="167">
        <f t="shared" si="93"/>
        <v>0</v>
      </c>
      <c r="I2036" s="139" t="s">
        <v>1</v>
      </c>
      <c r="J2036" s="141"/>
    </row>
    <row r="2037" spans="1:10" ht="15" x14ac:dyDescent="0.25">
      <c r="A2037" s="158">
        <v>41686</v>
      </c>
      <c r="B2037" s="159">
        <v>644</v>
      </c>
      <c r="C2037" s="159" t="s">
        <v>784</v>
      </c>
      <c r="D2037" s="135" t="s">
        <v>42</v>
      </c>
      <c r="E2037" s="160">
        <v>624</v>
      </c>
      <c r="F2037" s="137">
        <v>41686</v>
      </c>
      <c r="G2037" s="138">
        <v>624</v>
      </c>
      <c r="H2037" s="167">
        <f t="shared" si="93"/>
        <v>0</v>
      </c>
      <c r="I2037" s="139" t="s">
        <v>1</v>
      </c>
      <c r="J2037" s="141"/>
    </row>
    <row r="2038" spans="1:10" ht="15" x14ac:dyDescent="0.25">
      <c r="A2038" s="158">
        <v>41691</v>
      </c>
      <c r="B2038" s="159">
        <v>24</v>
      </c>
      <c r="C2038" s="159" t="s">
        <v>942</v>
      </c>
      <c r="D2038" s="135" t="s">
        <v>42</v>
      </c>
      <c r="E2038" s="160">
        <v>2325</v>
      </c>
      <c r="F2038" s="137">
        <v>41691</v>
      </c>
      <c r="G2038" s="138">
        <v>2325</v>
      </c>
      <c r="H2038" s="167">
        <f t="shared" si="93"/>
        <v>0</v>
      </c>
      <c r="I2038" s="139"/>
      <c r="J2038" s="141"/>
    </row>
    <row r="2039" spans="1:10" ht="15" x14ac:dyDescent="0.25">
      <c r="A2039" s="158">
        <v>41692</v>
      </c>
      <c r="B2039" s="159">
        <v>124</v>
      </c>
      <c r="C2039" s="159" t="s">
        <v>942</v>
      </c>
      <c r="D2039" s="135" t="s">
        <v>42</v>
      </c>
      <c r="E2039" s="160">
        <v>9866</v>
      </c>
      <c r="F2039" s="137">
        <v>41692</v>
      </c>
      <c r="G2039" s="138">
        <v>9866</v>
      </c>
      <c r="H2039" s="167">
        <f t="shared" si="93"/>
        <v>0</v>
      </c>
      <c r="I2039" s="139"/>
      <c r="J2039" s="141"/>
    </row>
    <row r="2040" spans="1:10" ht="15" x14ac:dyDescent="0.25">
      <c r="A2040" s="158">
        <v>41694</v>
      </c>
      <c r="B2040" s="159">
        <v>224</v>
      </c>
      <c r="C2040" s="159" t="s">
        <v>942</v>
      </c>
      <c r="D2040" s="135" t="s">
        <v>42</v>
      </c>
      <c r="E2040" s="160">
        <v>2532</v>
      </c>
      <c r="F2040" s="137">
        <v>41694</v>
      </c>
      <c r="G2040" s="138">
        <v>2532</v>
      </c>
      <c r="H2040" s="167">
        <f t="shared" si="93"/>
        <v>0</v>
      </c>
      <c r="I2040" s="139"/>
      <c r="J2040" s="141"/>
    </row>
    <row r="2041" spans="1:10" x14ac:dyDescent="0.25">
      <c r="A2041" s="158"/>
      <c r="B2041" s="159"/>
      <c r="C2041" s="159"/>
      <c r="D2041" s="135"/>
      <c r="E2041" s="160"/>
      <c r="F2041" s="379" t="s">
        <v>645</v>
      </c>
      <c r="G2041" s="380">
        <f>SUM(G2029:G2040)</f>
        <v>40058.199999999997</v>
      </c>
      <c r="H2041" s="167"/>
      <c r="I2041" s="139"/>
      <c r="J2041" s="141"/>
    </row>
    <row r="2042" spans="1:10" ht="15" x14ac:dyDescent="0.25">
      <c r="A2042" s="158"/>
      <c r="B2042" s="159"/>
      <c r="C2042" s="159"/>
      <c r="D2042" s="135"/>
      <c r="E2042" s="160"/>
      <c r="F2042" s="137"/>
      <c r="G2042" s="138"/>
      <c r="H2042" s="167"/>
      <c r="I2042" s="139"/>
      <c r="J2042" s="141"/>
    </row>
    <row r="2043" spans="1:10" x14ac:dyDescent="0.25">
      <c r="A2043" s="158">
        <v>41672</v>
      </c>
      <c r="B2043" s="159">
        <v>594</v>
      </c>
      <c r="C2043" s="159" t="s">
        <v>563</v>
      </c>
      <c r="D2043" s="135" t="s">
        <v>345</v>
      </c>
      <c r="E2043" s="136">
        <v>2145.5</v>
      </c>
      <c r="F2043" s="137">
        <v>41672</v>
      </c>
      <c r="G2043" s="138">
        <v>2145.5</v>
      </c>
      <c r="H2043" s="132">
        <f t="shared" ref="H2043:H2055" si="94">E2043-G2043</f>
        <v>0</v>
      </c>
      <c r="I2043" s="139" t="s">
        <v>14</v>
      </c>
    </row>
    <row r="2044" spans="1:10" ht="15" x14ac:dyDescent="0.25">
      <c r="A2044" s="158">
        <v>41678</v>
      </c>
      <c r="B2044" s="159">
        <v>74</v>
      </c>
      <c r="C2044" s="159" t="s">
        <v>784</v>
      </c>
      <c r="D2044" s="135" t="s">
        <v>345</v>
      </c>
      <c r="E2044" s="136">
        <v>2073.5</v>
      </c>
      <c r="F2044" s="137">
        <v>41678</v>
      </c>
      <c r="G2044" s="138">
        <v>2073.5</v>
      </c>
      <c r="H2044" s="167">
        <f t="shared" si="94"/>
        <v>0</v>
      </c>
      <c r="I2044" s="139" t="s">
        <v>14</v>
      </c>
      <c r="J2044" s="140" t="s">
        <v>799</v>
      </c>
    </row>
    <row r="2045" spans="1:10" x14ac:dyDescent="0.25">
      <c r="A2045" s="158">
        <v>41694</v>
      </c>
      <c r="B2045" s="159">
        <v>243</v>
      </c>
      <c r="C2045" s="159" t="s">
        <v>942</v>
      </c>
      <c r="D2045" s="135" t="s">
        <v>345</v>
      </c>
      <c r="E2045" s="160">
        <v>2385.5</v>
      </c>
      <c r="F2045" s="137">
        <v>41694</v>
      </c>
      <c r="G2045" s="138">
        <v>2385.5</v>
      </c>
      <c r="H2045" s="167">
        <f t="shared" si="94"/>
        <v>0</v>
      </c>
      <c r="I2045" s="139" t="s">
        <v>14</v>
      </c>
    </row>
    <row r="2046" spans="1:10" ht="15" x14ac:dyDescent="0.25">
      <c r="A2046" s="133">
        <v>41671</v>
      </c>
      <c r="B2046" s="134">
        <v>459</v>
      </c>
      <c r="C2046" s="134" t="s">
        <v>563</v>
      </c>
      <c r="D2046" s="135" t="s">
        <v>101</v>
      </c>
      <c r="E2046" s="136">
        <v>17612</v>
      </c>
      <c r="F2046" s="137">
        <v>41690</v>
      </c>
      <c r="G2046" s="138">
        <v>17612</v>
      </c>
      <c r="H2046" s="132">
        <f t="shared" si="94"/>
        <v>0</v>
      </c>
      <c r="I2046" s="139" t="s">
        <v>196</v>
      </c>
    </row>
    <row r="2047" spans="1:10" ht="15" x14ac:dyDescent="0.25">
      <c r="A2047" s="133">
        <v>41671</v>
      </c>
      <c r="B2047" s="134">
        <v>460</v>
      </c>
      <c r="C2047" s="134" t="s">
        <v>563</v>
      </c>
      <c r="D2047" s="135" t="s">
        <v>101</v>
      </c>
      <c r="E2047" s="136">
        <v>1200</v>
      </c>
      <c r="F2047" s="137">
        <v>41690</v>
      </c>
      <c r="G2047" s="138">
        <v>1200</v>
      </c>
      <c r="H2047" s="132">
        <f t="shared" si="94"/>
        <v>0</v>
      </c>
      <c r="I2047" s="139" t="s">
        <v>196</v>
      </c>
    </row>
    <row r="2048" spans="1:10" ht="15" x14ac:dyDescent="0.25">
      <c r="A2048" s="158">
        <v>41676</v>
      </c>
      <c r="B2048" s="159">
        <v>892</v>
      </c>
      <c r="C2048" s="159" t="s">
        <v>563</v>
      </c>
      <c r="D2048" s="135" t="s">
        <v>101</v>
      </c>
      <c r="E2048" s="138">
        <v>17729.599999999999</v>
      </c>
      <c r="F2048" s="154" t="s">
        <v>757</v>
      </c>
      <c r="G2048" s="138">
        <v>17729.599999999999</v>
      </c>
      <c r="H2048" s="167">
        <f t="shared" si="94"/>
        <v>0</v>
      </c>
      <c r="I2048" s="139" t="s">
        <v>4</v>
      </c>
      <c r="J2048" s="140" t="s">
        <v>758</v>
      </c>
    </row>
    <row r="2049" spans="1:10" ht="15" x14ac:dyDescent="0.25">
      <c r="A2049" s="158">
        <v>41689</v>
      </c>
      <c r="B2049" s="159">
        <v>879</v>
      </c>
      <c r="C2049" s="159" t="s">
        <v>784</v>
      </c>
      <c r="D2049" s="135" t="s">
        <v>101</v>
      </c>
      <c r="E2049" s="160">
        <v>22659</v>
      </c>
      <c r="F2049" s="144">
        <v>41710</v>
      </c>
      <c r="G2049" s="145">
        <v>22659</v>
      </c>
      <c r="H2049" s="167">
        <f t="shared" si="94"/>
        <v>0</v>
      </c>
      <c r="I2049" s="139" t="s">
        <v>4</v>
      </c>
    </row>
    <row r="2050" spans="1:10" ht="15" x14ac:dyDescent="0.25">
      <c r="A2050" s="158">
        <v>41690</v>
      </c>
      <c r="B2050" s="159">
        <v>946</v>
      </c>
      <c r="C2050" s="159" t="s">
        <v>784</v>
      </c>
      <c r="D2050" s="135" t="s">
        <v>101</v>
      </c>
      <c r="E2050" s="160">
        <v>14370</v>
      </c>
      <c r="F2050" s="144">
        <v>41710</v>
      </c>
      <c r="G2050" s="145">
        <v>14370</v>
      </c>
      <c r="H2050" s="167">
        <f t="shared" si="94"/>
        <v>0</v>
      </c>
      <c r="I2050" s="139" t="s">
        <v>4</v>
      </c>
      <c r="J2050" s="141"/>
    </row>
    <row r="2051" spans="1:10" ht="15" x14ac:dyDescent="0.25">
      <c r="A2051" s="158">
        <v>41691</v>
      </c>
      <c r="B2051" s="159">
        <v>85</v>
      </c>
      <c r="C2051" s="159" t="s">
        <v>942</v>
      </c>
      <c r="D2051" s="135" t="s">
        <v>101</v>
      </c>
      <c r="E2051" s="160">
        <v>22030</v>
      </c>
      <c r="F2051" s="144">
        <v>41710</v>
      </c>
      <c r="G2051" s="145">
        <v>22030</v>
      </c>
      <c r="H2051" s="167">
        <f t="shared" si="94"/>
        <v>0</v>
      </c>
      <c r="I2051" s="139" t="s">
        <v>38</v>
      </c>
      <c r="J2051" s="141"/>
    </row>
    <row r="2052" spans="1:10" ht="15" x14ac:dyDescent="0.25">
      <c r="A2052" s="158">
        <v>41692</v>
      </c>
      <c r="B2052" s="159">
        <v>120</v>
      </c>
      <c r="C2052" s="159" t="s">
        <v>942</v>
      </c>
      <c r="D2052" s="135" t="s">
        <v>101</v>
      </c>
      <c r="E2052" s="160">
        <v>19047.599999999999</v>
      </c>
      <c r="F2052" s="144">
        <v>41710</v>
      </c>
      <c r="G2052" s="145">
        <v>19047.599999999999</v>
      </c>
      <c r="H2052" s="167">
        <f t="shared" si="94"/>
        <v>0</v>
      </c>
      <c r="I2052" s="139" t="s">
        <v>23</v>
      </c>
      <c r="J2052" s="141"/>
    </row>
    <row r="2053" spans="1:10" ht="15" x14ac:dyDescent="0.25">
      <c r="A2053" s="158">
        <v>41694</v>
      </c>
      <c r="B2053" s="159">
        <v>235</v>
      </c>
      <c r="C2053" s="159" t="s">
        <v>942</v>
      </c>
      <c r="D2053" s="135" t="s">
        <v>101</v>
      </c>
      <c r="E2053" s="160">
        <v>33899</v>
      </c>
      <c r="F2053" s="144">
        <v>41710</v>
      </c>
      <c r="G2053" s="145">
        <v>33899</v>
      </c>
      <c r="H2053" s="167">
        <f t="shared" si="94"/>
        <v>0</v>
      </c>
      <c r="I2053" s="139" t="s">
        <v>23</v>
      </c>
      <c r="J2053" s="141"/>
    </row>
    <row r="2054" spans="1:10" x14ac:dyDescent="0.25">
      <c r="A2054" s="158">
        <v>41697</v>
      </c>
      <c r="B2054" s="159">
        <v>471</v>
      </c>
      <c r="C2054" s="159" t="s">
        <v>942</v>
      </c>
      <c r="D2054" s="135" t="s">
        <v>101</v>
      </c>
      <c r="E2054" s="160">
        <v>37146.519999999997</v>
      </c>
      <c r="F2054" s="144">
        <v>41710</v>
      </c>
      <c r="G2054" s="145">
        <v>37146.519999999997</v>
      </c>
      <c r="H2054" s="167">
        <f t="shared" si="94"/>
        <v>0</v>
      </c>
      <c r="I2054" s="139" t="s">
        <v>14</v>
      </c>
    </row>
    <row r="2055" spans="1:10" x14ac:dyDescent="0.25">
      <c r="A2055" s="158">
        <v>41674</v>
      </c>
      <c r="B2055" s="159">
        <v>727</v>
      </c>
      <c r="C2055" s="159" t="s">
        <v>563</v>
      </c>
      <c r="D2055" s="135" t="s">
        <v>150</v>
      </c>
      <c r="E2055" s="136">
        <v>4140</v>
      </c>
      <c r="F2055" s="137">
        <v>41675</v>
      </c>
      <c r="G2055" s="138">
        <v>4140</v>
      </c>
      <c r="H2055" s="132">
        <f t="shared" si="94"/>
        <v>0</v>
      </c>
      <c r="I2055" s="139" t="s">
        <v>146</v>
      </c>
    </row>
    <row r="2056" spans="1:10" x14ac:dyDescent="0.25">
      <c r="A2056" s="158"/>
      <c r="B2056" s="159"/>
      <c r="C2056" s="159"/>
      <c r="D2056" s="135"/>
      <c r="E2056" s="136"/>
      <c r="F2056" s="379" t="s">
        <v>645</v>
      </c>
      <c r="G2056" s="380">
        <f>SUM(G2043:G2055)</f>
        <v>196438.22</v>
      </c>
      <c r="H2056" s="132"/>
      <c r="I2056" s="139"/>
    </row>
    <row r="2057" spans="1:10" x14ac:dyDescent="0.25">
      <c r="A2057" s="158"/>
      <c r="B2057" s="159"/>
      <c r="C2057" s="159"/>
      <c r="D2057" s="135"/>
      <c r="E2057" s="136"/>
      <c r="F2057" s="137"/>
      <c r="G2057" s="138"/>
      <c r="H2057" s="132"/>
      <c r="I2057" s="139"/>
    </row>
    <row r="2058" spans="1:10" ht="15" x14ac:dyDescent="0.25">
      <c r="A2058" s="158">
        <v>41674</v>
      </c>
      <c r="B2058" s="159">
        <v>754</v>
      </c>
      <c r="C2058" s="159" t="s">
        <v>563</v>
      </c>
      <c r="D2058" s="135" t="s">
        <v>722</v>
      </c>
      <c r="E2058" s="136">
        <v>12599</v>
      </c>
      <c r="F2058" s="137">
        <v>41674</v>
      </c>
      <c r="G2058" s="138">
        <v>12599</v>
      </c>
      <c r="H2058" s="132">
        <f>E2058-G2058</f>
        <v>0</v>
      </c>
      <c r="I2058" s="139"/>
      <c r="J2058" s="141"/>
    </row>
    <row r="2059" spans="1:10" ht="15" x14ac:dyDescent="0.25">
      <c r="A2059" s="158">
        <v>41675</v>
      </c>
      <c r="B2059" s="159">
        <v>829</v>
      </c>
      <c r="C2059" s="159" t="s">
        <v>563</v>
      </c>
      <c r="D2059" s="164" t="s">
        <v>722</v>
      </c>
      <c r="E2059" s="165">
        <v>2611</v>
      </c>
      <c r="F2059" s="170">
        <v>41675</v>
      </c>
      <c r="G2059" s="165">
        <v>2611</v>
      </c>
      <c r="H2059" s="167">
        <f>E2059-G2059</f>
        <v>0</v>
      </c>
      <c r="I2059" s="168"/>
      <c r="J2059" s="169"/>
    </row>
    <row r="2060" spans="1:10" ht="15" x14ac:dyDescent="0.25">
      <c r="A2060" s="158">
        <v>41681</v>
      </c>
      <c r="B2060" s="159">
        <v>307</v>
      </c>
      <c r="C2060" s="159" t="s">
        <v>784</v>
      </c>
      <c r="D2060" s="135" t="s">
        <v>722</v>
      </c>
      <c r="E2060" s="136">
        <v>5565</v>
      </c>
      <c r="F2060" s="137">
        <v>41681</v>
      </c>
      <c r="G2060" s="138">
        <v>5565</v>
      </c>
      <c r="H2060" s="167">
        <f>E2060-G2060</f>
        <v>0</v>
      </c>
      <c r="I2060" s="139"/>
    </row>
    <row r="2061" spans="1:10" x14ac:dyDescent="0.25">
      <c r="A2061" s="158">
        <v>41683</v>
      </c>
      <c r="B2061" s="159">
        <v>372</v>
      </c>
      <c r="C2061" s="159" t="s">
        <v>784</v>
      </c>
      <c r="D2061" s="135" t="s">
        <v>722</v>
      </c>
      <c r="E2061" s="136">
        <v>346</v>
      </c>
      <c r="F2061" s="137">
        <v>41683</v>
      </c>
      <c r="G2061" s="138">
        <v>346</v>
      </c>
      <c r="H2061" s="167">
        <f>E2061-G2061</f>
        <v>0</v>
      </c>
      <c r="I2061" s="139"/>
    </row>
    <row r="2062" spans="1:10" x14ac:dyDescent="0.25">
      <c r="A2062" s="158"/>
      <c r="B2062" s="159"/>
      <c r="C2062" s="159"/>
      <c r="D2062" s="135"/>
      <c r="E2062" s="136"/>
      <c r="F2062" s="379" t="s">
        <v>645</v>
      </c>
      <c r="G2062" s="380">
        <f>SUM(G2058:G2061)</f>
        <v>21121</v>
      </c>
      <c r="H2062" s="167"/>
      <c r="I2062" s="139"/>
    </row>
    <row r="2063" spans="1:10" x14ac:dyDescent="0.25">
      <c r="A2063" s="158"/>
      <c r="B2063" s="159"/>
      <c r="C2063" s="159"/>
      <c r="D2063" s="135"/>
      <c r="E2063" s="136"/>
      <c r="F2063" s="137"/>
      <c r="G2063" s="138"/>
      <c r="H2063" s="167"/>
      <c r="I2063" s="139"/>
    </row>
    <row r="2064" spans="1:10" ht="15" x14ac:dyDescent="0.25">
      <c r="A2064" s="158">
        <v>41676</v>
      </c>
      <c r="B2064" s="159">
        <v>910</v>
      </c>
      <c r="C2064" s="159" t="s">
        <v>563</v>
      </c>
      <c r="D2064" s="135" t="s">
        <v>51</v>
      </c>
      <c r="E2064" s="136">
        <v>11417.5</v>
      </c>
      <c r="F2064" s="144" t="s">
        <v>763</v>
      </c>
      <c r="G2064" s="138">
        <v>11417.5</v>
      </c>
      <c r="H2064" s="167">
        <f t="shared" ref="H2064:H2071" si="95">E2064-G2064</f>
        <v>0</v>
      </c>
      <c r="I2064" s="139" t="s">
        <v>14</v>
      </c>
      <c r="J2064" s="141"/>
    </row>
    <row r="2065" spans="1:10" ht="15" x14ac:dyDescent="0.25">
      <c r="A2065" s="158">
        <v>41677</v>
      </c>
      <c r="B2065" s="159">
        <v>999</v>
      </c>
      <c r="C2065" s="159" t="s">
        <v>563</v>
      </c>
      <c r="D2065" s="135" t="s">
        <v>51</v>
      </c>
      <c r="E2065" s="136">
        <v>7707.5</v>
      </c>
      <c r="F2065" s="137">
        <v>41677</v>
      </c>
      <c r="G2065" s="138">
        <v>7707.5</v>
      </c>
      <c r="H2065" s="167">
        <f t="shared" si="95"/>
        <v>0</v>
      </c>
      <c r="I2065" s="139" t="s">
        <v>14</v>
      </c>
      <c r="J2065" s="141"/>
    </row>
    <row r="2066" spans="1:10" ht="15" x14ac:dyDescent="0.25">
      <c r="A2066" s="158">
        <v>41681</v>
      </c>
      <c r="B2066" s="159">
        <v>234</v>
      </c>
      <c r="C2066" s="159" t="s">
        <v>784</v>
      </c>
      <c r="D2066" s="135" t="s">
        <v>51</v>
      </c>
      <c r="E2066" s="136">
        <v>11600.5</v>
      </c>
      <c r="F2066" s="137">
        <v>41681</v>
      </c>
      <c r="G2066" s="138">
        <v>11600.5</v>
      </c>
      <c r="H2066" s="167">
        <f t="shared" si="95"/>
        <v>0</v>
      </c>
      <c r="I2066" s="139" t="s">
        <v>14</v>
      </c>
      <c r="J2066" s="141"/>
    </row>
    <row r="2067" spans="1:10" ht="15" x14ac:dyDescent="0.25">
      <c r="A2067" s="158">
        <v>41682</v>
      </c>
      <c r="B2067" s="159">
        <v>351</v>
      </c>
      <c r="C2067" s="159" t="s">
        <v>784</v>
      </c>
      <c r="D2067" s="135" t="s">
        <v>51</v>
      </c>
      <c r="E2067" s="136">
        <v>15364.5</v>
      </c>
      <c r="F2067" s="144" t="s">
        <v>838</v>
      </c>
      <c r="G2067" s="138">
        <v>15364.5</v>
      </c>
      <c r="H2067" s="167">
        <f t="shared" si="95"/>
        <v>0</v>
      </c>
      <c r="I2067" s="139" t="s">
        <v>14</v>
      </c>
      <c r="J2067" s="141"/>
    </row>
    <row r="2068" spans="1:10" ht="15" x14ac:dyDescent="0.25">
      <c r="A2068" s="158">
        <v>41683</v>
      </c>
      <c r="B2068" s="159">
        <v>424</v>
      </c>
      <c r="C2068" s="159" t="s">
        <v>784</v>
      </c>
      <c r="D2068" s="135" t="s">
        <v>51</v>
      </c>
      <c r="E2068" s="136">
        <v>14407</v>
      </c>
      <c r="F2068" s="144" t="s">
        <v>851</v>
      </c>
      <c r="G2068" s="138">
        <v>14407</v>
      </c>
      <c r="H2068" s="167">
        <f t="shared" si="95"/>
        <v>0</v>
      </c>
      <c r="I2068" s="139" t="s">
        <v>20</v>
      </c>
      <c r="J2068" s="141"/>
    </row>
    <row r="2069" spans="1:10" x14ac:dyDescent="0.25">
      <c r="A2069" s="158">
        <v>41692</v>
      </c>
      <c r="B2069" s="159">
        <v>157</v>
      </c>
      <c r="C2069" s="159" t="s">
        <v>942</v>
      </c>
      <c r="D2069" s="135" t="s">
        <v>51</v>
      </c>
      <c r="E2069" s="160">
        <v>9222.5</v>
      </c>
      <c r="F2069" s="144" t="s">
        <v>970</v>
      </c>
      <c r="G2069" s="138">
        <v>9222.5</v>
      </c>
      <c r="H2069" s="167">
        <f t="shared" si="95"/>
        <v>0</v>
      </c>
      <c r="I2069" s="139" t="s">
        <v>14</v>
      </c>
    </row>
    <row r="2070" spans="1:10" ht="15" x14ac:dyDescent="0.25">
      <c r="A2070" s="158">
        <v>41698</v>
      </c>
      <c r="B2070" s="159">
        <v>567</v>
      </c>
      <c r="C2070" s="159" t="s">
        <v>942</v>
      </c>
      <c r="D2070" s="135" t="s">
        <v>51</v>
      </c>
      <c r="E2070" s="160">
        <v>15687.84</v>
      </c>
      <c r="F2070" s="144" t="s">
        <v>1041</v>
      </c>
      <c r="G2070" s="138">
        <v>15687.84</v>
      </c>
      <c r="H2070" s="167">
        <f t="shared" si="95"/>
        <v>0</v>
      </c>
      <c r="I2070" s="139" t="s">
        <v>14</v>
      </c>
      <c r="J2070" s="141"/>
    </row>
    <row r="2071" spans="1:10" x14ac:dyDescent="0.25">
      <c r="A2071" s="158">
        <v>41687</v>
      </c>
      <c r="B2071" s="159">
        <v>702</v>
      </c>
      <c r="C2071" s="159" t="s">
        <v>784</v>
      </c>
      <c r="D2071" s="135" t="s">
        <v>890</v>
      </c>
      <c r="E2071" s="160">
        <v>5606.5</v>
      </c>
      <c r="F2071" s="144" t="s">
        <v>891</v>
      </c>
      <c r="G2071" s="138">
        <v>5606.5</v>
      </c>
      <c r="H2071" s="167">
        <f t="shared" si="95"/>
        <v>0</v>
      </c>
      <c r="I2071" s="139" t="s">
        <v>14</v>
      </c>
    </row>
    <row r="2072" spans="1:10" x14ac:dyDescent="0.25">
      <c r="A2072" s="158"/>
      <c r="B2072" s="159"/>
      <c r="C2072" s="159"/>
      <c r="D2072" s="135"/>
      <c r="E2072" s="160"/>
      <c r="F2072" s="379" t="s">
        <v>645</v>
      </c>
      <c r="G2072" s="380">
        <f>SUM(G2064:G2071)</f>
        <v>91013.84</v>
      </c>
      <c r="H2072" s="167"/>
      <c r="I2072" s="139"/>
    </row>
    <row r="2073" spans="1:10" x14ac:dyDescent="0.25">
      <c r="A2073" s="158"/>
      <c r="B2073" s="159"/>
      <c r="C2073" s="159"/>
      <c r="D2073" s="135"/>
      <c r="E2073" s="160"/>
      <c r="F2073" s="144"/>
      <c r="G2073" s="138"/>
      <c r="H2073" s="167"/>
      <c r="I2073" s="139"/>
    </row>
    <row r="2074" spans="1:10" ht="15.75" customHeight="1" x14ac:dyDescent="0.25">
      <c r="A2074" s="158">
        <v>41696</v>
      </c>
      <c r="B2074" s="159">
        <v>407</v>
      </c>
      <c r="C2074" s="159" t="s">
        <v>942</v>
      </c>
      <c r="D2074" s="135" t="s">
        <v>388</v>
      </c>
      <c r="E2074" s="160">
        <v>6925.5</v>
      </c>
      <c r="F2074" s="137">
        <v>41696</v>
      </c>
      <c r="G2074" s="138">
        <v>6925.5</v>
      </c>
      <c r="H2074" s="167">
        <f>E2074-G2074</f>
        <v>0</v>
      </c>
      <c r="I2074" s="139"/>
    </row>
    <row r="2075" spans="1:10" ht="15.75" customHeight="1" x14ac:dyDescent="0.25">
      <c r="A2075" s="158"/>
      <c r="B2075" s="159"/>
      <c r="C2075" s="159"/>
      <c r="D2075" s="135"/>
      <c r="E2075" s="160"/>
      <c r="F2075" s="137"/>
      <c r="G2075" s="138"/>
      <c r="H2075" s="167"/>
      <c r="I2075" s="139"/>
    </row>
    <row r="2076" spans="1:10" x14ac:dyDescent="0.25">
      <c r="A2076" s="158">
        <v>41680</v>
      </c>
      <c r="B2076" s="159">
        <v>179</v>
      </c>
      <c r="C2076" s="159" t="s">
        <v>784</v>
      </c>
      <c r="D2076" s="135" t="s">
        <v>165</v>
      </c>
      <c r="E2076" s="136">
        <v>55009</v>
      </c>
      <c r="F2076" s="137">
        <v>41681</v>
      </c>
      <c r="G2076" s="138">
        <v>55009</v>
      </c>
      <c r="H2076" s="167">
        <f t="shared" ref="H2076:H2106" si="96">E2076-G2076</f>
        <v>0</v>
      </c>
      <c r="I2076" s="139" t="s">
        <v>20</v>
      </c>
    </row>
    <row r="2077" spans="1:10" ht="15" x14ac:dyDescent="0.25">
      <c r="A2077" s="158">
        <v>41684</v>
      </c>
      <c r="B2077" s="159">
        <v>479</v>
      </c>
      <c r="C2077" s="159" t="s">
        <v>784</v>
      </c>
      <c r="D2077" s="135" t="s">
        <v>165</v>
      </c>
      <c r="E2077" s="160">
        <v>14848</v>
      </c>
      <c r="F2077" s="137">
        <v>41684</v>
      </c>
      <c r="G2077" s="138">
        <v>14848</v>
      </c>
      <c r="H2077" s="167">
        <f t="shared" si="96"/>
        <v>0</v>
      </c>
      <c r="I2077" s="139"/>
    </row>
    <row r="2078" spans="1:10" ht="15" x14ac:dyDescent="0.25">
      <c r="A2078" s="158">
        <v>41689</v>
      </c>
      <c r="B2078" s="159">
        <v>857</v>
      </c>
      <c r="C2078" s="159" t="s">
        <v>784</v>
      </c>
      <c r="D2078" s="135" t="s">
        <v>165</v>
      </c>
      <c r="E2078" s="160">
        <v>34991</v>
      </c>
      <c r="F2078" s="137">
        <v>41689</v>
      </c>
      <c r="G2078" s="138">
        <v>34991</v>
      </c>
      <c r="H2078" s="167">
        <f t="shared" si="96"/>
        <v>0</v>
      </c>
      <c r="I2078" s="139" t="s">
        <v>4</v>
      </c>
    </row>
    <row r="2079" spans="1:10" ht="15" x14ac:dyDescent="0.25">
      <c r="A2079" s="158">
        <v>41679</v>
      </c>
      <c r="B2079" s="159">
        <v>126</v>
      </c>
      <c r="C2079" s="159" t="s">
        <v>784</v>
      </c>
      <c r="D2079" s="135" t="s">
        <v>809</v>
      </c>
      <c r="E2079" s="136">
        <v>2555</v>
      </c>
      <c r="F2079" s="137">
        <v>41679</v>
      </c>
      <c r="G2079" s="138">
        <v>2555</v>
      </c>
      <c r="H2079" s="167">
        <f t="shared" si="96"/>
        <v>0</v>
      </c>
      <c r="I2079" s="139" t="s">
        <v>30</v>
      </c>
      <c r="J2079" s="141"/>
    </row>
    <row r="2080" spans="1:10" ht="15" x14ac:dyDescent="0.25">
      <c r="A2080" s="133">
        <v>41671</v>
      </c>
      <c r="B2080" s="134">
        <v>523</v>
      </c>
      <c r="C2080" s="134" t="s">
        <v>563</v>
      </c>
      <c r="D2080" s="135" t="s">
        <v>47</v>
      </c>
      <c r="E2080" s="136">
        <v>21214</v>
      </c>
      <c r="F2080" s="137">
        <v>41671</v>
      </c>
      <c r="G2080" s="138">
        <v>21214</v>
      </c>
      <c r="H2080" s="132">
        <f t="shared" si="96"/>
        <v>0</v>
      </c>
      <c r="I2080" s="139"/>
    </row>
    <row r="2081" spans="1:10" ht="15" x14ac:dyDescent="0.25">
      <c r="A2081" s="133">
        <v>41671</v>
      </c>
      <c r="B2081" s="134">
        <v>529</v>
      </c>
      <c r="C2081" s="134" t="s">
        <v>563</v>
      </c>
      <c r="D2081" s="135" t="s">
        <v>47</v>
      </c>
      <c r="E2081" s="136">
        <v>91024.3</v>
      </c>
      <c r="F2081" s="137">
        <v>41671</v>
      </c>
      <c r="G2081" s="138">
        <v>91024.3</v>
      </c>
      <c r="H2081" s="132">
        <f t="shared" si="96"/>
        <v>0</v>
      </c>
      <c r="I2081" s="139" t="s">
        <v>146</v>
      </c>
    </row>
    <row r="2082" spans="1:10" ht="15" x14ac:dyDescent="0.25">
      <c r="A2082" s="158">
        <v>41673</v>
      </c>
      <c r="B2082" s="159">
        <v>668</v>
      </c>
      <c r="C2082" s="159" t="s">
        <v>563</v>
      </c>
      <c r="D2082" s="135" t="s">
        <v>47</v>
      </c>
      <c r="E2082" s="136">
        <v>57951</v>
      </c>
      <c r="F2082" s="137">
        <v>41673</v>
      </c>
      <c r="G2082" s="138">
        <v>57951</v>
      </c>
      <c r="H2082" s="132">
        <f t="shared" si="96"/>
        <v>0</v>
      </c>
      <c r="I2082" s="139" t="s">
        <v>30</v>
      </c>
      <c r="J2082" s="141"/>
    </row>
    <row r="2083" spans="1:10" ht="15" x14ac:dyDescent="0.25">
      <c r="A2083" s="158">
        <v>41674</v>
      </c>
      <c r="B2083" s="159">
        <v>765</v>
      </c>
      <c r="C2083" s="159" t="s">
        <v>563</v>
      </c>
      <c r="D2083" s="135" t="s">
        <v>47</v>
      </c>
      <c r="E2083" s="136">
        <v>21914.880000000001</v>
      </c>
      <c r="F2083" s="137">
        <v>41674</v>
      </c>
      <c r="G2083" s="138">
        <v>21914.880000000001</v>
      </c>
      <c r="H2083" s="132">
        <f t="shared" si="96"/>
        <v>0</v>
      </c>
      <c r="I2083" s="139" t="s">
        <v>23</v>
      </c>
      <c r="J2083" s="141"/>
    </row>
    <row r="2084" spans="1:10" ht="15" x14ac:dyDescent="0.25">
      <c r="A2084" s="158">
        <v>41675</v>
      </c>
      <c r="B2084" s="159">
        <v>806</v>
      </c>
      <c r="C2084" s="159" t="s">
        <v>563</v>
      </c>
      <c r="D2084" s="164" t="s">
        <v>47</v>
      </c>
      <c r="E2084" s="165">
        <v>4551</v>
      </c>
      <c r="F2084" s="170">
        <v>41675</v>
      </c>
      <c r="G2084" s="165">
        <v>4551</v>
      </c>
      <c r="H2084" s="167">
        <f t="shared" si="96"/>
        <v>0</v>
      </c>
      <c r="I2084" s="168" t="s">
        <v>23</v>
      </c>
      <c r="J2084" s="169"/>
    </row>
    <row r="2085" spans="1:10" ht="15" x14ac:dyDescent="0.25">
      <c r="A2085" s="158">
        <v>41676</v>
      </c>
      <c r="B2085" s="159">
        <v>873</v>
      </c>
      <c r="C2085" s="159" t="s">
        <v>563</v>
      </c>
      <c r="D2085" s="135" t="s">
        <v>47</v>
      </c>
      <c r="E2085" s="136">
        <v>30343</v>
      </c>
      <c r="F2085" s="137">
        <v>41676</v>
      </c>
      <c r="G2085" s="138">
        <v>30343</v>
      </c>
      <c r="H2085" s="167">
        <f t="shared" si="96"/>
        <v>0</v>
      </c>
      <c r="I2085" s="139"/>
      <c r="J2085" s="141"/>
    </row>
    <row r="2086" spans="1:10" ht="15" x14ac:dyDescent="0.25">
      <c r="A2086" s="158">
        <v>41676</v>
      </c>
      <c r="B2086" s="159">
        <v>877</v>
      </c>
      <c r="C2086" s="159" t="s">
        <v>563</v>
      </c>
      <c r="D2086" s="135" t="s">
        <v>47</v>
      </c>
      <c r="E2086" s="136">
        <v>27846.5</v>
      </c>
      <c r="F2086" s="137">
        <v>41677</v>
      </c>
      <c r="G2086" s="138">
        <v>27846.5</v>
      </c>
      <c r="H2086" s="167">
        <f t="shared" si="96"/>
        <v>0</v>
      </c>
      <c r="I2086" s="139" t="s">
        <v>20</v>
      </c>
      <c r="J2086" s="141"/>
    </row>
    <row r="2087" spans="1:10" ht="15" x14ac:dyDescent="0.25">
      <c r="A2087" s="158">
        <v>41676</v>
      </c>
      <c r="B2087" s="159">
        <v>881</v>
      </c>
      <c r="C2087" s="159" t="s">
        <v>563</v>
      </c>
      <c r="D2087" s="135" t="s">
        <v>47</v>
      </c>
      <c r="E2087" s="136">
        <v>28755.73</v>
      </c>
      <c r="F2087" s="137">
        <v>41677</v>
      </c>
      <c r="G2087" s="138">
        <v>28755.73</v>
      </c>
      <c r="H2087" s="167">
        <f t="shared" si="96"/>
        <v>0</v>
      </c>
      <c r="I2087" s="139" t="s">
        <v>20</v>
      </c>
    </row>
    <row r="2088" spans="1:10" ht="15" x14ac:dyDescent="0.25">
      <c r="A2088" s="158">
        <v>41677</v>
      </c>
      <c r="B2088" s="159">
        <v>9</v>
      </c>
      <c r="C2088" s="159" t="s">
        <v>784</v>
      </c>
      <c r="D2088" s="135" t="s">
        <v>47</v>
      </c>
      <c r="E2088" s="136">
        <v>8078.18</v>
      </c>
      <c r="F2088" s="137">
        <v>41677</v>
      </c>
      <c r="G2088" s="138">
        <v>8078.18</v>
      </c>
      <c r="H2088" s="167">
        <f t="shared" si="96"/>
        <v>0</v>
      </c>
      <c r="I2088" s="139" t="s">
        <v>4</v>
      </c>
      <c r="J2088" s="141"/>
    </row>
    <row r="2089" spans="1:10" ht="15" x14ac:dyDescent="0.25">
      <c r="A2089" s="158">
        <v>41677</v>
      </c>
      <c r="B2089" s="159">
        <v>24</v>
      </c>
      <c r="C2089" s="159" t="s">
        <v>784</v>
      </c>
      <c r="D2089" s="135" t="s">
        <v>47</v>
      </c>
      <c r="E2089" s="136">
        <v>1450</v>
      </c>
      <c r="F2089" s="137">
        <v>41677</v>
      </c>
      <c r="G2089" s="138">
        <v>1450</v>
      </c>
      <c r="H2089" s="167">
        <f t="shared" si="96"/>
        <v>0</v>
      </c>
      <c r="I2089" s="139" t="s">
        <v>4</v>
      </c>
    </row>
    <row r="2090" spans="1:10" ht="15" x14ac:dyDescent="0.25">
      <c r="A2090" s="158">
        <v>41678</v>
      </c>
      <c r="B2090" s="159">
        <v>48</v>
      </c>
      <c r="C2090" s="159" t="s">
        <v>784</v>
      </c>
      <c r="D2090" s="135" t="s">
        <v>47</v>
      </c>
      <c r="E2090" s="136">
        <v>8363</v>
      </c>
      <c r="F2090" s="137">
        <v>41678</v>
      </c>
      <c r="G2090" s="138">
        <v>8363</v>
      </c>
      <c r="H2090" s="167">
        <f t="shared" si="96"/>
        <v>0</v>
      </c>
      <c r="I2090" s="139" t="s">
        <v>23</v>
      </c>
      <c r="J2090" s="141"/>
    </row>
    <row r="2091" spans="1:10" ht="15" x14ac:dyDescent="0.25">
      <c r="A2091" s="158">
        <v>41681</v>
      </c>
      <c r="B2091" s="159">
        <v>270</v>
      </c>
      <c r="C2091" s="159" t="s">
        <v>784</v>
      </c>
      <c r="D2091" s="135" t="s">
        <v>47</v>
      </c>
      <c r="E2091" s="136">
        <v>4479.5</v>
      </c>
      <c r="F2091" s="137">
        <v>41681</v>
      </c>
      <c r="G2091" s="138">
        <v>4479.5</v>
      </c>
      <c r="H2091" s="167">
        <f t="shared" si="96"/>
        <v>0</v>
      </c>
      <c r="I2091" s="139" t="s">
        <v>23</v>
      </c>
    </row>
    <row r="2092" spans="1:10" ht="15" x14ac:dyDescent="0.25">
      <c r="A2092" s="158">
        <v>41682</v>
      </c>
      <c r="B2092" s="159">
        <v>327</v>
      </c>
      <c r="C2092" s="159" t="s">
        <v>784</v>
      </c>
      <c r="D2092" s="135" t="s">
        <v>47</v>
      </c>
      <c r="E2092" s="136">
        <v>29776</v>
      </c>
      <c r="F2092" s="137">
        <v>41682</v>
      </c>
      <c r="G2092" s="138">
        <v>29776</v>
      </c>
      <c r="H2092" s="167">
        <f t="shared" si="96"/>
        <v>0</v>
      </c>
      <c r="I2092" s="139" t="s">
        <v>23</v>
      </c>
      <c r="J2092" s="141"/>
    </row>
    <row r="2093" spans="1:10" x14ac:dyDescent="0.25">
      <c r="A2093" s="158">
        <v>41683</v>
      </c>
      <c r="B2093" s="159">
        <v>401</v>
      </c>
      <c r="C2093" s="159" t="s">
        <v>784</v>
      </c>
      <c r="D2093" s="135" t="s">
        <v>47</v>
      </c>
      <c r="E2093" s="136">
        <v>19905</v>
      </c>
      <c r="F2093" s="137">
        <v>41683</v>
      </c>
      <c r="G2093" s="138">
        <v>19905</v>
      </c>
      <c r="H2093" s="167">
        <f t="shared" si="96"/>
        <v>0</v>
      </c>
      <c r="I2093" s="139" t="s">
        <v>23</v>
      </c>
      <c r="J2093" s="141"/>
    </row>
    <row r="2094" spans="1:10" x14ac:dyDescent="0.25">
      <c r="A2094" s="158">
        <v>41685</v>
      </c>
      <c r="B2094" s="159">
        <v>585</v>
      </c>
      <c r="C2094" s="159" t="s">
        <v>784</v>
      </c>
      <c r="D2094" s="135" t="s">
        <v>47</v>
      </c>
      <c r="E2094" s="160">
        <v>30914</v>
      </c>
      <c r="F2094" s="137">
        <v>41685</v>
      </c>
      <c r="G2094" s="138">
        <v>30914</v>
      </c>
      <c r="H2094" s="167">
        <f t="shared" si="96"/>
        <v>0</v>
      </c>
      <c r="I2094" s="139"/>
    </row>
    <row r="2095" spans="1:10" x14ac:dyDescent="0.25">
      <c r="A2095" s="158">
        <v>41687</v>
      </c>
      <c r="B2095" s="159">
        <v>688</v>
      </c>
      <c r="C2095" s="159" t="s">
        <v>784</v>
      </c>
      <c r="D2095" s="135" t="s">
        <v>47</v>
      </c>
      <c r="E2095" s="184">
        <v>19665.5</v>
      </c>
      <c r="F2095" s="157">
        <v>41688</v>
      </c>
      <c r="G2095" s="138">
        <v>19665.5</v>
      </c>
      <c r="H2095" s="167">
        <f t="shared" si="96"/>
        <v>0</v>
      </c>
      <c r="I2095" s="139" t="s">
        <v>23</v>
      </c>
      <c r="J2095" s="141"/>
    </row>
    <row r="2096" spans="1:10" x14ac:dyDescent="0.25">
      <c r="A2096" s="158">
        <v>41688</v>
      </c>
      <c r="B2096" s="159">
        <v>798</v>
      </c>
      <c r="C2096" s="159" t="s">
        <v>784</v>
      </c>
      <c r="D2096" s="135" t="s">
        <v>47</v>
      </c>
      <c r="E2096" s="160">
        <v>9695.6</v>
      </c>
      <c r="F2096" s="137">
        <v>41688</v>
      </c>
      <c r="G2096" s="138">
        <v>9695.6</v>
      </c>
      <c r="H2096" s="167">
        <f t="shared" si="96"/>
        <v>0</v>
      </c>
      <c r="I2096" s="139" t="s">
        <v>23</v>
      </c>
      <c r="J2096" s="141"/>
    </row>
    <row r="2097" spans="1:10" x14ac:dyDescent="0.25">
      <c r="A2097" s="158">
        <v>41688</v>
      </c>
      <c r="B2097" s="159">
        <v>814</v>
      </c>
      <c r="C2097" s="159" t="s">
        <v>784</v>
      </c>
      <c r="D2097" s="135" t="s">
        <v>47</v>
      </c>
      <c r="E2097" s="160">
        <v>1336</v>
      </c>
      <c r="F2097" s="137">
        <v>41688</v>
      </c>
      <c r="G2097" s="138">
        <v>1336</v>
      </c>
      <c r="H2097" s="167">
        <f t="shared" si="96"/>
        <v>0</v>
      </c>
      <c r="I2097" s="139"/>
      <c r="J2097" s="141"/>
    </row>
    <row r="2098" spans="1:10" x14ac:dyDescent="0.25">
      <c r="A2098" s="158">
        <v>41689</v>
      </c>
      <c r="B2098" s="159">
        <v>863</v>
      </c>
      <c r="C2098" s="159" t="s">
        <v>784</v>
      </c>
      <c r="D2098" s="135" t="s">
        <v>47</v>
      </c>
      <c r="E2098" s="160">
        <v>3523</v>
      </c>
      <c r="F2098" s="137">
        <v>41689</v>
      </c>
      <c r="G2098" s="138">
        <v>3523</v>
      </c>
      <c r="H2098" s="167">
        <f t="shared" si="96"/>
        <v>0</v>
      </c>
      <c r="I2098" s="139"/>
    </row>
    <row r="2099" spans="1:10" x14ac:dyDescent="0.25">
      <c r="A2099" s="158">
        <v>41689</v>
      </c>
      <c r="B2099" s="159">
        <v>878</v>
      </c>
      <c r="C2099" s="159" t="s">
        <v>784</v>
      </c>
      <c r="D2099" s="135" t="s">
        <v>47</v>
      </c>
      <c r="E2099" s="160">
        <v>1584</v>
      </c>
      <c r="F2099" s="137">
        <v>41689</v>
      </c>
      <c r="G2099" s="138">
        <v>1584</v>
      </c>
      <c r="H2099" s="167">
        <f t="shared" si="96"/>
        <v>0</v>
      </c>
      <c r="I2099" s="139" t="s">
        <v>4</v>
      </c>
    </row>
    <row r="2100" spans="1:10" x14ac:dyDescent="0.25">
      <c r="A2100" s="158">
        <v>41690</v>
      </c>
      <c r="B2100" s="159">
        <v>941</v>
      </c>
      <c r="C2100" s="159" t="s">
        <v>784</v>
      </c>
      <c r="D2100" s="135" t="s">
        <v>47</v>
      </c>
      <c r="E2100" s="160">
        <v>3984</v>
      </c>
      <c r="F2100" s="137">
        <v>41690</v>
      </c>
      <c r="G2100" s="138">
        <v>3984</v>
      </c>
      <c r="H2100" s="167">
        <f t="shared" si="96"/>
        <v>0</v>
      </c>
      <c r="I2100" s="139"/>
      <c r="J2100" s="141"/>
    </row>
    <row r="2101" spans="1:10" x14ac:dyDescent="0.25">
      <c r="A2101" s="158">
        <v>41691</v>
      </c>
      <c r="B2101" s="159">
        <v>57</v>
      </c>
      <c r="C2101" s="159" t="s">
        <v>942</v>
      </c>
      <c r="D2101" s="135" t="s">
        <v>47</v>
      </c>
      <c r="E2101" s="160">
        <v>8214</v>
      </c>
      <c r="F2101" s="137">
        <v>41691</v>
      </c>
      <c r="G2101" s="138">
        <v>8214</v>
      </c>
      <c r="H2101" s="167">
        <f t="shared" si="96"/>
        <v>0</v>
      </c>
      <c r="I2101" s="139" t="s">
        <v>196</v>
      </c>
    </row>
    <row r="2102" spans="1:10" x14ac:dyDescent="0.25">
      <c r="A2102" s="158">
        <v>41692</v>
      </c>
      <c r="B2102" s="159">
        <v>149</v>
      </c>
      <c r="C2102" s="159" t="s">
        <v>942</v>
      </c>
      <c r="D2102" s="135" t="s">
        <v>47</v>
      </c>
      <c r="E2102" s="160">
        <v>4355.2</v>
      </c>
      <c r="F2102" s="137">
        <v>41694</v>
      </c>
      <c r="G2102" s="138">
        <v>4355.2</v>
      </c>
      <c r="H2102" s="167">
        <f t="shared" si="96"/>
        <v>0</v>
      </c>
      <c r="I2102" s="139" t="s">
        <v>196</v>
      </c>
    </row>
    <row r="2103" spans="1:10" ht="15" x14ac:dyDescent="0.25">
      <c r="A2103" s="158">
        <v>41694</v>
      </c>
      <c r="B2103" s="159">
        <v>264</v>
      </c>
      <c r="C2103" s="159" t="s">
        <v>942</v>
      </c>
      <c r="D2103" s="135" t="s">
        <v>47</v>
      </c>
      <c r="E2103" s="160">
        <v>7652.5</v>
      </c>
      <c r="F2103" s="137">
        <v>41695</v>
      </c>
      <c r="G2103" s="138">
        <v>7652.5</v>
      </c>
      <c r="H2103" s="167">
        <f t="shared" si="96"/>
        <v>0</v>
      </c>
      <c r="I2103" s="139" t="s">
        <v>196</v>
      </c>
      <c r="J2103" s="141"/>
    </row>
    <row r="2104" spans="1:10" x14ac:dyDescent="0.25">
      <c r="A2104" s="158">
        <v>41695</v>
      </c>
      <c r="B2104" s="159">
        <v>340</v>
      </c>
      <c r="C2104" s="159" t="s">
        <v>942</v>
      </c>
      <c r="D2104" s="135" t="s">
        <v>47</v>
      </c>
      <c r="E2104" s="160">
        <v>5972</v>
      </c>
      <c r="F2104" s="137">
        <v>41695</v>
      </c>
      <c r="G2104" s="138">
        <v>5972</v>
      </c>
      <c r="H2104" s="167">
        <f t="shared" si="96"/>
        <v>0</v>
      </c>
      <c r="I2104" s="139" t="s">
        <v>4</v>
      </c>
    </row>
    <row r="2105" spans="1:10" x14ac:dyDescent="0.25">
      <c r="A2105" s="158">
        <v>41696</v>
      </c>
      <c r="B2105" s="159">
        <v>377</v>
      </c>
      <c r="C2105" s="159" t="s">
        <v>942</v>
      </c>
      <c r="D2105" s="135" t="s">
        <v>47</v>
      </c>
      <c r="E2105" s="160">
        <v>7028</v>
      </c>
      <c r="F2105" s="137">
        <v>41696</v>
      </c>
      <c r="G2105" s="138">
        <v>7028</v>
      </c>
      <c r="H2105" s="167">
        <f t="shared" si="96"/>
        <v>0</v>
      </c>
      <c r="I2105" s="139" t="s">
        <v>4</v>
      </c>
    </row>
    <row r="2106" spans="1:10" ht="15" x14ac:dyDescent="0.25">
      <c r="A2106" s="158">
        <v>41698</v>
      </c>
      <c r="B2106" s="159">
        <v>573</v>
      </c>
      <c r="C2106" s="159" t="s">
        <v>942</v>
      </c>
      <c r="D2106" s="135" t="s">
        <v>47</v>
      </c>
      <c r="E2106" s="160">
        <v>58220</v>
      </c>
      <c r="F2106" s="137">
        <v>41698</v>
      </c>
      <c r="G2106" s="138">
        <v>58220</v>
      </c>
      <c r="H2106" s="167">
        <f t="shared" si="96"/>
        <v>0</v>
      </c>
      <c r="I2106" s="139" t="s">
        <v>196</v>
      </c>
      <c r="J2106" s="141"/>
    </row>
    <row r="2107" spans="1:10" x14ac:dyDescent="0.25">
      <c r="A2107" s="158"/>
      <c r="B2107" s="159"/>
      <c r="C2107" s="159"/>
      <c r="D2107" s="135"/>
      <c r="E2107" s="160"/>
      <c r="F2107" s="379" t="s">
        <v>645</v>
      </c>
      <c r="G2107" s="380">
        <f>SUM(G2076:G2106)</f>
        <v>625198.8899999999</v>
      </c>
      <c r="H2107" s="167"/>
      <c r="I2107" s="139"/>
      <c r="J2107" s="141"/>
    </row>
    <row r="2108" spans="1:10" ht="15" x14ac:dyDescent="0.25">
      <c r="A2108" s="158"/>
      <c r="B2108" s="159"/>
      <c r="C2108" s="159"/>
      <c r="D2108" s="135"/>
      <c r="E2108" s="160"/>
      <c r="F2108" s="137"/>
      <c r="G2108" s="138"/>
      <c r="H2108" s="167"/>
      <c r="I2108" s="139"/>
      <c r="J2108" s="141"/>
    </row>
    <row r="2109" spans="1:10" ht="15" x14ac:dyDescent="0.25">
      <c r="A2109" s="158">
        <v>41673</v>
      </c>
      <c r="B2109" s="159">
        <v>625</v>
      </c>
      <c r="C2109" s="159" t="s">
        <v>563</v>
      </c>
      <c r="D2109" s="135" t="s">
        <v>17</v>
      </c>
      <c r="E2109" s="136">
        <v>810</v>
      </c>
      <c r="F2109" s="137">
        <v>41673</v>
      </c>
      <c r="G2109" s="138">
        <v>810</v>
      </c>
      <c r="H2109" s="132">
        <f>E2109-G2109</f>
        <v>0</v>
      </c>
      <c r="I2109" s="139"/>
      <c r="J2109" s="141"/>
    </row>
    <row r="2110" spans="1:10" x14ac:dyDescent="0.25">
      <c r="A2110" s="158">
        <v>41673</v>
      </c>
      <c r="B2110" s="159">
        <v>685</v>
      </c>
      <c r="C2110" s="159" t="s">
        <v>563</v>
      </c>
      <c r="D2110" s="135" t="s">
        <v>17</v>
      </c>
      <c r="E2110" s="136">
        <v>2436</v>
      </c>
      <c r="F2110" s="137">
        <v>41673</v>
      </c>
      <c r="G2110" s="138">
        <v>2436</v>
      </c>
      <c r="H2110" s="132">
        <f>E2110-G2110</f>
        <v>0</v>
      </c>
      <c r="I2110" s="139"/>
    </row>
    <row r="2111" spans="1:10" ht="15" x14ac:dyDescent="0.25">
      <c r="A2111" s="158">
        <v>41680</v>
      </c>
      <c r="B2111" s="159">
        <v>166</v>
      </c>
      <c r="C2111" s="159" t="s">
        <v>784</v>
      </c>
      <c r="D2111" s="135" t="s">
        <v>17</v>
      </c>
      <c r="E2111" s="136">
        <v>2582.5</v>
      </c>
      <c r="F2111" s="137">
        <v>41680</v>
      </c>
      <c r="G2111" s="138">
        <v>2582.5</v>
      </c>
      <c r="H2111" s="167">
        <f>E2111-G2111</f>
        <v>0</v>
      </c>
      <c r="I2111" s="139"/>
    </row>
    <row r="2112" spans="1:10" ht="15" x14ac:dyDescent="0.25">
      <c r="A2112" s="158">
        <v>41694</v>
      </c>
      <c r="B2112" s="159">
        <v>204</v>
      </c>
      <c r="C2112" s="159" t="s">
        <v>942</v>
      </c>
      <c r="D2112" s="135" t="s">
        <v>17</v>
      </c>
      <c r="E2112" s="160">
        <v>851.5</v>
      </c>
      <c r="F2112" s="137">
        <v>41694</v>
      </c>
      <c r="G2112" s="138">
        <v>851.5</v>
      </c>
      <c r="H2112" s="167">
        <f>E2112-G2112</f>
        <v>0</v>
      </c>
      <c r="I2112" s="139" t="s">
        <v>1</v>
      </c>
      <c r="J2112" s="141"/>
    </row>
    <row r="2113" spans="1:10" x14ac:dyDescent="0.25">
      <c r="A2113" s="158"/>
      <c r="B2113" s="159"/>
      <c r="C2113" s="159"/>
      <c r="D2113" s="135"/>
      <c r="E2113" s="160"/>
      <c r="F2113" s="379" t="s">
        <v>645</v>
      </c>
      <c r="G2113" s="380">
        <f>SUM(G2109:G2112)</f>
        <v>6680</v>
      </c>
      <c r="H2113" s="167"/>
      <c r="I2113" s="139"/>
      <c r="J2113" s="141"/>
    </row>
    <row r="2114" spans="1:10" ht="15" x14ac:dyDescent="0.25">
      <c r="A2114" s="158"/>
      <c r="B2114" s="159"/>
      <c r="C2114" s="159"/>
      <c r="D2114" s="135"/>
      <c r="E2114" s="160"/>
      <c r="F2114" s="137"/>
      <c r="G2114" s="138"/>
      <c r="H2114" s="167"/>
      <c r="I2114" s="139"/>
      <c r="J2114" s="141"/>
    </row>
    <row r="2115" spans="1:10" x14ac:dyDescent="0.25">
      <c r="A2115" s="133">
        <v>41671</v>
      </c>
      <c r="B2115" s="134">
        <v>489</v>
      </c>
      <c r="C2115" s="134" t="s">
        <v>563</v>
      </c>
      <c r="D2115" s="135" t="s">
        <v>4</v>
      </c>
      <c r="E2115" s="136">
        <v>1106</v>
      </c>
      <c r="F2115" s="137">
        <v>41671</v>
      </c>
      <c r="G2115" s="138">
        <v>1106</v>
      </c>
      <c r="H2115" s="132">
        <f t="shared" ref="H2115:H2121" si="97">E2115-G2115</f>
        <v>0</v>
      </c>
      <c r="I2115" s="139"/>
    </row>
    <row r="2116" spans="1:10" ht="15" x14ac:dyDescent="0.25">
      <c r="A2116" s="158">
        <v>41675</v>
      </c>
      <c r="B2116" s="159">
        <v>827</v>
      </c>
      <c r="C2116" s="159" t="s">
        <v>563</v>
      </c>
      <c r="D2116" s="164" t="s">
        <v>4</v>
      </c>
      <c r="E2116" s="165">
        <v>489</v>
      </c>
      <c r="F2116" s="170">
        <v>41675</v>
      </c>
      <c r="G2116" s="165">
        <v>489</v>
      </c>
      <c r="H2116" s="167">
        <f t="shared" si="97"/>
        <v>0</v>
      </c>
      <c r="I2116" s="168"/>
      <c r="J2116" s="169"/>
    </row>
    <row r="2117" spans="1:10" ht="15" x14ac:dyDescent="0.25">
      <c r="A2117" s="158">
        <v>41676</v>
      </c>
      <c r="B2117" s="159">
        <v>868</v>
      </c>
      <c r="C2117" s="159" t="s">
        <v>563</v>
      </c>
      <c r="D2117" s="135" t="s">
        <v>4</v>
      </c>
      <c r="E2117" s="136">
        <v>3248.5</v>
      </c>
      <c r="F2117" s="137">
        <v>41676</v>
      </c>
      <c r="G2117" s="138">
        <v>3248.5</v>
      </c>
      <c r="H2117" s="167">
        <f t="shared" si="97"/>
        <v>0</v>
      </c>
      <c r="I2117" s="139"/>
      <c r="J2117" s="141"/>
    </row>
    <row r="2118" spans="1:10" ht="15" x14ac:dyDescent="0.25">
      <c r="A2118" s="158">
        <v>41678</v>
      </c>
      <c r="B2118" s="159">
        <v>61</v>
      </c>
      <c r="C2118" s="159" t="s">
        <v>784</v>
      </c>
      <c r="D2118" s="135" t="s">
        <v>4</v>
      </c>
      <c r="E2118" s="136">
        <v>197</v>
      </c>
      <c r="F2118" s="137">
        <v>41678</v>
      </c>
      <c r="G2118" s="138">
        <v>197</v>
      </c>
      <c r="H2118" s="167">
        <f t="shared" si="97"/>
        <v>0</v>
      </c>
      <c r="I2118" s="139"/>
    </row>
    <row r="2119" spans="1:10" ht="15" x14ac:dyDescent="0.25">
      <c r="A2119" s="158">
        <v>41685</v>
      </c>
      <c r="B2119" s="159">
        <v>573</v>
      </c>
      <c r="C2119" s="159" t="s">
        <v>784</v>
      </c>
      <c r="D2119" s="135" t="s">
        <v>4</v>
      </c>
      <c r="E2119" s="160">
        <v>554</v>
      </c>
      <c r="F2119" s="137">
        <v>41685</v>
      </c>
      <c r="G2119" s="138">
        <v>554</v>
      </c>
      <c r="H2119" s="167">
        <f t="shared" si="97"/>
        <v>0</v>
      </c>
      <c r="I2119" s="139"/>
      <c r="J2119" s="141"/>
    </row>
    <row r="2120" spans="1:10" x14ac:dyDescent="0.25">
      <c r="A2120" s="158">
        <v>41696</v>
      </c>
      <c r="B2120" s="159">
        <v>400</v>
      </c>
      <c r="C2120" s="159" t="s">
        <v>942</v>
      </c>
      <c r="D2120" s="135" t="s">
        <v>4</v>
      </c>
      <c r="E2120" s="160">
        <v>314</v>
      </c>
      <c r="F2120" s="137">
        <v>41696</v>
      </c>
      <c r="G2120" s="138">
        <v>314</v>
      </c>
      <c r="H2120" s="167">
        <f t="shared" si="97"/>
        <v>0</v>
      </c>
      <c r="I2120" s="139"/>
    </row>
    <row r="2121" spans="1:10" x14ac:dyDescent="0.25">
      <c r="A2121" s="158">
        <v>41698</v>
      </c>
      <c r="B2121" s="159">
        <v>551</v>
      </c>
      <c r="C2121" s="159" t="s">
        <v>942</v>
      </c>
      <c r="D2121" s="135" t="s">
        <v>4</v>
      </c>
      <c r="E2121" s="160">
        <v>35503</v>
      </c>
      <c r="F2121" s="137">
        <v>41698</v>
      </c>
      <c r="G2121" s="138">
        <v>35503</v>
      </c>
      <c r="H2121" s="167">
        <f t="shared" si="97"/>
        <v>0</v>
      </c>
      <c r="I2121" s="139"/>
    </row>
    <row r="2122" spans="1:10" x14ac:dyDescent="0.25">
      <c r="A2122" s="158"/>
      <c r="B2122" s="159"/>
      <c r="C2122" s="159"/>
      <c r="D2122" s="135"/>
      <c r="E2122" s="160"/>
      <c r="F2122" s="379" t="s">
        <v>645</v>
      </c>
      <c r="G2122" s="380">
        <f>SUM(G2115:G2121)</f>
        <v>41411.5</v>
      </c>
      <c r="H2122" s="167"/>
      <c r="I2122" s="139"/>
    </row>
    <row r="2123" spans="1:10" x14ac:dyDescent="0.25">
      <c r="A2123" s="158"/>
      <c r="B2123" s="159"/>
      <c r="C2123" s="159"/>
      <c r="D2123" s="135"/>
      <c r="E2123" s="160"/>
      <c r="F2123" s="137"/>
      <c r="G2123" s="138"/>
      <c r="H2123" s="167"/>
      <c r="I2123" s="139"/>
    </row>
    <row r="2124" spans="1:10" x14ac:dyDescent="0.25">
      <c r="A2124" s="158">
        <v>41672</v>
      </c>
      <c r="B2124" s="159">
        <v>598</v>
      </c>
      <c r="C2124" s="159" t="s">
        <v>563</v>
      </c>
      <c r="D2124" s="135" t="s">
        <v>170</v>
      </c>
      <c r="E2124" s="136">
        <v>9342.5</v>
      </c>
      <c r="F2124" s="137">
        <v>41682</v>
      </c>
      <c r="G2124" s="138">
        <v>9342.5</v>
      </c>
      <c r="H2124" s="132">
        <f t="shared" ref="H2124:H2140" si="98">E2124-G2124</f>
        <v>0</v>
      </c>
      <c r="I2124" s="139"/>
    </row>
    <row r="2125" spans="1:10" ht="15" x14ac:dyDescent="0.25">
      <c r="A2125" s="158">
        <v>41673</v>
      </c>
      <c r="B2125" s="159">
        <v>669</v>
      </c>
      <c r="C2125" s="159" t="s">
        <v>563</v>
      </c>
      <c r="D2125" s="135" t="s">
        <v>170</v>
      </c>
      <c r="E2125" s="136">
        <v>5108.5</v>
      </c>
      <c r="F2125" s="137">
        <v>41673</v>
      </c>
      <c r="G2125" s="138">
        <v>5108.5</v>
      </c>
      <c r="H2125" s="132">
        <f t="shared" si="98"/>
        <v>0</v>
      </c>
      <c r="I2125" s="139"/>
      <c r="J2125" s="141"/>
    </row>
    <row r="2126" spans="1:10" ht="15" x14ac:dyDescent="0.25">
      <c r="A2126" s="158">
        <v>41673</v>
      </c>
      <c r="B2126" s="159">
        <v>671</v>
      </c>
      <c r="C2126" s="159" t="s">
        <v>563</v>
      </c>
      <c r="D2126" s="135" t="s">
        <v>170</v>
      </c>
      <c r="E2126" s="136">
        <v>5988</v>
      </c>
      <c r="F2126" s="137">
        <v>41673</v>
      </c>
      <c r="G2126" s="138">
        <v>5988</v>
      </c>
      <c r="H2126" s="132">
        <f t="shared" si="98"/>
        <v>0</v>
      </c>
      <c r="I2126" s="139"/>
    </row>
    <row r="2127" spans="1:10" ht="15" x14ac:dyDescent="0.25">
      <c r="A2127" s="158">
        <v>41678</v>
      </c>
      <c r="B2127" s="159">
        <v>65</v>
      </c>
      <c r="C2127" s="159" t="s">
        <v>784</v>
      </c>
      <c r="D2127" s="135" t="s">
        <v>170</v>
      </c>
      <c r="E2127" s="138">
        <v>25069.5</v>
      </c>
      <c r="F2127" s="146" t="s">
        <v>796</v>
      </c>
      <c r="G2127" s="138">
        <f>1730.5+23339</f>
        <v>25069.5</v>
      </c>
      <c r="H2127" s="167">
        <f t="shared" si="98"/>
        <v>0</v>
      </c>
      <c r="I2127" s="139" t="s">
        <v>14</v>
      </c>
    </row>
    <row r="2128" spans="1:10" ht="15" x14ac:dyDescent="0.25">
      <c r="A2128" s="158">
        <v>41680</v>
      </c>
      <c r="B2128" s="159">
        <v>192</v>
      </c>
      <c r="C2128" s="159" t="s">
        <v>784</v>
      </c>
      <c r="D2128" s="135" t="s">
        <v>170</v>
      </c>
      <c r="E2128" s="136">
        <v>7769</v>
      </c>
      <c r="F2128" s="146" t="s">
        <v>817</v>
      </c>
      <c r="G2128" s="138">
        <f>649.5+7119.5</f>
        <v>7769</v>
      </c>
      <c r="H2128" s="167">
        <f t="shared" si="98"/>
        <v>0</v>
      </c>
      <c r="I2128" s="139" t="s">
        <v>14</v>
      </c>
    </row>
    <row r="2129" spans="1:10" ht="15" x14ac:dyDescent="0.25">
      <c r="A2129" s="158">
        <v>41681</v>
      </c>
      <c r="B2129" s="159">
        <v>284</v>
      </c>
      <c r="C2129" s="159" t="s">
        <v>784</v>
      </c>
      <c r="D2129" s="135" t="s">
        <v>170</v>
      </c>
      <c r="E2129" s="136">
        <v>3424</v>
      </c>
      <c r="F2129" s="137">
        <v>41682</v>
      </c>
      <c r="G2129" s="138">
        <v>3424</v>
      </c>
      <c r="H2129" s="167">
        <f t="shared" si="98"/>
        <v>0</v>
      </c>
      <c r="I2129" s="139" t="s">
        <v>14</v>
      </c>
      <c r="J2129" s="141"/>
    </row>
    <row r="2130" spans="1:10" ht="15" x14ac:dyDescent="0.25">
      <c r="A2130" s="158">
        <v>41682</v>
      </c>
      <c r="B2130" s="159">
        <v>353</v>
      </c>
      <c r="C2130" s="159" t="s">
        <v>784</v>
      </c>
      <c r="D2130" s="135" t="s">
        <v>170</v>
      </c>
      <c r="E2130" s="136">
        <v>2469</v>
      </c>
      <c r="F2130" s="137">
        <v>41697</v>
      </c>
      <c r="G2130" s="138">
        <v>2469</v>
      </c>
      <c r="H2130" s="167">
        <f t="shared" si="98"/>
        <v>0</v>
      </c>
      <c r="I2130" s="139" t="s">
        <v>14</v>
      </c>
      <c r="J2130" s="141"/>
    </row>
    <row r="2131" spans="1:10" ht="15" x14ac:dyDescent="0.25">
      <c r="A2131" s="158">
        <v>41683</v>
      </c>
      <c r="B2131" s="159">
        <v>406</v>
      </c>
      <c r="C2131" s="159" t="s">
        <v>784</v>
      </c>
      <c r="D2131" s="135" t="s">
        <v>170</v>
      </c>
      <c r="E2131" s="136">
        <v>3869</v>
      </c>
      <c r="F2131" s="137">
        <v>41691</v>
      </c>
      <c r="G2131" s="138">
        <v>3869</v>
      </c>
      <c r="H2131" s="167">
        <f t="shared" si="98"/>
        <v>0</v>
      </c>
      <c r="I2131" s="139" t="s">
        <v>14</v>
      </c>
    </row>
    <row r="2132" spans="1:10" ht="15" x14ac:dyDescent="0.25">
      <c r="A2132" s="158">
        <v>41684</v>
      </c>
      <c r="B2132" s="159">
        <v>491</v>
      </c>
      <c r="C2132" s="159" t="s">
        <v>784</v>
      </c>
      <c r="D2132" s="135" t="s">
        <v>170</v>
      </c>
      <c r="E2132" s="160">
        <v>8262.5</v>
      </c>
      <c r="F2132" s="137">
        <v>41697</v>
      </c>
      <c r="G2132" s="138">
        <v>8262.5</v>
      </c>
      <c r="H2132" s="167">
        <f t="shared" si="98"/>
        <v>0</v>
      </c>
      <c r="I2132" s="139" t="s">
        <v>14</v>
      </c>
      <c r="J2132" s="141"/>
    </row>
    <row r="2133" spans="1:10" ht="15" x14ac:dyDescent="0.25">
      <c r="A2133" s="158">
        <v>41685</v>
      </c>
      <c r="B2133" s="159">
        <v>593</v>
      </c>
      <c r="C2133" s="159" t="s">
        <v>784</v>
      </c>
      <c r="D2133" s="135" t="s">
        <v>170</v>
      </c>
      <c r="E2133" s="184">
        <v>4640</v>
      </c>
      <c r="F2133" s="188" t="s">
        <v>874</v>
      </c>
      <c r="G2133" s="138">
        <f>1268.5+3371.5</f>
        <v>4640</v>
      </c>
      <c r="H2133" s="167">
        <f t="shared" si="98"/>
        <v>0</v>
      </c>
      <c r="I2133" s="139" t="s">
        <v>14</v>
      </c>
    </row>
    <row r="2134" spans="1:10" ht="15" x14ac:dyDescent="0.25">
      <c r="A2134" s="158">
        <v>41686</v>
      </c>
      <c r="B2134" s="159">
        <v>653</v>
      </c>
      <c r="C2134" s="159" t="s">
        <v>784</v>
      </c>
      <c r="D2134" s="135" t="s">
        <v>170</v>
      </c>
      <c r="E2134" s="184">
        <v>10761.5</v>
      </c>
      <c r="F2134" s="176" t="s">
        <v>881</v>
      </c>
      <c r="G2134" s="145">
        <v>10761.5</v>
      </c>
      <c r="H2134" s="167">
        <f t="shared" si="98"/>
        <v>0</v>
      </c>
      <c r="I2134" s="139" t="s">
        <v>4</v>
      </c>
    </row>
    <row r="2135" spans="1:10" ht="15" x14ac:dyDescent="0.25">
      <c r="A2135" s="158">
        <v>41688</v>
      </c>
      <c r="B2135" s="159">
        <v>812</v>
      </c>
      <c r="C2135" s="159" t="s">
        <v>784</v>
      </c>
      <c r="D2135" s="135" t="s">
        <v>170</v>
      </c>
      <c r="E2135" s="160">
        <v>6651.5</v>
      </c>
      <c r="F2135" s="144">
        <v>41701</v>
      </c>
      <c r="G2135" s="145">
        <v>6651.5</v>
      </c>
      <c r="H2135" s="167">
        <f t="shared" si="98"/>
        <v>0</v>
      </c>
      <c r="I2135" s="139" t="s">
        <v>196</v>
      </c>
      <c r="J2135" s="141"/>
    </row>
    <row r="2136" spans="1:10" ht="15" x14ac:dyDescent="0.25">
      <c r="A2136" s="158">
        <v>41689</v>
      </c>
      <c r="B2136" s="159">
        <v>877</v>
      </c>
      <c r="C2136" s="159" t="s">
        <v>784</v>
      </c>
      <c r="D2136" s="135" t="s">
        <v>170</v>
      </c>
      <c r="E2136" s="160">
        <v>16026</v>
      </c>
      <c r="F2136" s="180">
        <v>41804</v>
      </c>
      <c r="G2136" s="181">
        <v>16026</v>
      </c>
      <c r="H2136" s="167">
        <f t="shared" si="98"/>
        <v>0</v>
      </c>
      <c r="I2136" s="139"/>
    </row>
    <row r="2137" spans="1:10" ht="15" x14ac:dyDescent="0.25">
      <c r="A2137" s="158">
        <v>41689</v>
      </c>
      <c r="B2137" s="159">
        <v>880</v>
      </c>
      <c r="C2137" s="159" t="s">
        <v>784</v>
      </c>
      <c r="D2137" s="135" t="s">
        <v>170</v>
      </c>
      <c r="E2137" s="160">
        <v>839</v>
      </c>
      <c r="F2137" s="137">
        <v>41689</v>
      </c>
      <c r="G2137" s="138">
        <v>839</v>
      </c>
      <c r="H2137" s="167">
        <f t="shared" si="98"/>
        <v>0</v>
      </c>
      <c r="I2137" s="139"/>
    </row>
    <row r="2138" spans="1:10" ht="15" x14ac:dyDescent="0.25">
      <c r="A2138" s="158">
        <v>41692</v>
      </c>
      <c r="B2138" s="159">
        <v>123</v>
      </c>
      <c r="C2138" s="159" t="s">
        <v>942</v>
      </c>
      <c r="D2138" s="135" t="s">
        <v>170</v>
      </c>
      <c r="E2138" s="160">
        <v>5382.5</v>
      </c>
      <c r="F2138" s="137">
        <v>41692</v>
      </c>
      <c r="G2138" s="138">
        <v>5382.5</v>
      </c>
      <c r="H2138" s="167">
        <f t="shared" si="98"/>
        <v>0</v>
      </c>
      <c r="I2138" s="139" t="s">
        <v>196</v>
      </c>
      <c r="J2138" s="141"/>
    </row>
    <row r="2139" spans="1:10" x14ac:dyDescent="0.25">
      <c r="A2139" s="158">
        <v>41694</v>
      </c>
      <c r="B2139" s="159">
        <v>242</v>
      </c>
      <c r="C2139" s="159" t="s">
        <v>942</v>
      </c>
      <c r="D2139" s="135" t="s">
        <v>170</v>
      </c>
      <c r="E2139" s="160">
        <v>13002</v>
      </c>
      <c r="F2139" s="180">
        <v>41804</v>
      </c>
      <c r="G2139" s="181">
        <v>13002</v>
      </c>
      <c r="H2139" s="167">
        <f t="shared" si="98"/>
        <v>0</v>
      </c>
      <c r="I2139" s="139" t="s">
        <v>14</v>
      </c>
    </row>
    <row r="2140" spans="1:10" ht="22.5" customHeight="1" x14ac:dyDescent="0.25">
      <c r="A2140" s="158">
        <v>41695</v>
      </c>
      <c r="B2140" s="159">
        <v>311</v>
      </c>
      <c r="C2140" s="159" t="s">
        <v>942</v>
      </c>
      <c r="D2140" s="135" t="s">
        <v>170</v>
      </c>
      <c r="E2140" s="160">
        <v>14020</v>
      </c>
      <c r="F2140" s="193" t="s">
        <v>990</v>
      </c>
      <c r="G2140" s="145">
        <v>14020</v>
      </c>
      <c r="H2140" s="167">
        <f t="shared" si="98"/>
        <v>0</v>
      </c>
      <c r="I2140" s="139" t="s">
        <v>30</v>
      </c>
      <c r="J2140" s="141"/>
    </row>
    <row r="2141" spans="1:10" x14ac:dyDescent="0.25">
      <c r="A2141" s="158"/>
      <c r="B2141" s="159"/>
      <c r="C2141" s="159"/>
      <c r="D2141" s="135"/>
      <c r="E2141" s="160"/>
      <c r="F2141" s="384" t="s">
        <v>645</v>
      </c>
      <c r="G2141" s="381">
        <f>SUM(G2124:G2140)</f>
        <v>142624.5</v>
      </c>
      <c r="H2141" s="167"/>
      <c r="I2141" s="139"/>
      <c r="J2141" s="141"/>
    </row>
    <row r="2142" spans="1:10" ht="15" x14ac:dyDescent="0.25">
      <c r="A2142" s="158"/>
      <c r="B2142" s="159"/>
      <c r="C2142" s="159"/>
      <c r="D2142" s="135"/>
      <c r="E2142" s="160"/>
      <c r="F2142" s="193"/>
      <c r="G2142" s="145"/>
      <c r="H2142" s="167"/>
      <c r="I2142" s="139"/>
      <c r="J2142" s="141"/>
    </row>
    <row r="2143" spans="1:10" ht="15" x14ac:dyDescent="0.25">
      <c r="A2143" s="158">
        <v>41676</v>
      </c>
      <c r="B2143" s="159">
        <v>861</v>
      </c>
      <c r="C2143" s="159" t="s">
        <v>563</v>
      </c>
      <c r="D2143" s="135" t="s">
        <v>43</v>
      </c>
      <c r="E2143" s="136">
        <v>2547</v>
      </c>
      <c r="F2143" s="137">
        <v>41676</v>
      </c>
      <c r="G2143" s="138">
        <v>2547</v>
      </c>
      <c r="H2143" s="167">
        <f t="shared" ref="H2143:H2151" si="99">E2143-G2143</f>
        <v>0</v>
      </c>
      <c r="I2143" s="139"/>
      <c r="J2143" s="141"/>
    </row>
    <row r="2144" spans="1:10" ht="15" x14ac:dyDescent="0.25">
      <c r="A2144" s="158">
        <v>41676</v>
      </c>
      <c r="B2144" s="159">
        <v>866</v>
      </c>
      <c r="C2144" s="159" t="s">
        <v>563</v>
      </c>
      <c r="D2144" s="135" t="s">
        <v>43</v>
      </c>
      <c r="E2144" s="136">
        <v>1064.5</v>
      </c>
      <c r="F2144" s="137">
        <v>41676</v>
      </c>
      <c r="G2144" s="138">
        <v>1064.5</v>
      </c>
      <c r="H2144" s="167">
        <f t="shared" si="99"/>
        <v>0</v>
      </c>
      <c r="I2144" s="139"/>
      <c r="J2144" s="141"/>
    </row>
    <row r="2145" spans="1:10" ht="15" x14ac:dyDescent="0.25">
      <c r="A2145" s="158">
        <v>41678</v>
      </c>
      <c r="B2145" s="159">
        <v>71</v>
      </c>
      <c r="C2145" s="159" t="s">
        <v>784</v>
      </c>
      <c r="D2145" s="135" t="s">
        <v>43</v>
      </c>
      <c r="E2145" s="136">
        <v>5715</v>
      </c>
      <c r="F2145" s="137">
        <v>41678</v>
      </c>
      <c r="G2145" s="138">
        <v>5715</v>
      </c>
      <c r="H2145" s="167">
        <f t="shared" si="99"/>
        <v>0</v>
      </c>
      <c r="I2145" s="139"/>
    </row>
    <row r="2146" spans="1:10" ht="15" x14ac:dyDescent="0.25">
      <c r="A2146" s="158">
        <v>41678</v>
      </c>
      <c r="B2146" s="159">
        <v>73</v>
      </c>
      <c r="C2146" s="159" t="s">
        <v>784</v>
      </c>
      <c r="D2146" s="135" t="s">
        <v>43</v>
      </c>
      <c r="E2146" s="136">
        <v>1736</v>
      </c>
      <c r="F2146" s="137">
        <v>41682</v>
      </c>
      <c r="G2146" s="138">
        <v>1736</v>
      </c>
      <c r="H2146" s="167">
        <f t="shared" si="99"/>
        <v>0</v>
      </c>
      <c r="I2146" s="139"/>
    </row>
    <row r="2147" spans="1:10" ht="15" x14ac:dyDescent="0.25">
      <c r="A2147" s="158">
        <v>41679</v>
      </c>
      <c r="B2147" s="159">
        <v>134</v>
      </c>
      <c r="C2147" s="159" t="s">
        <v>784</v>
      </c>
      <c r="D2147" s="135" t="s">
        <v>43</v>
      </c>
      <c r="E2147" s="136">
        <v>7533.5</v>
      </c>
      <c r="F2147" s="137">
        <v>41682</v>
      </c>
      <c r="G2147" s="138">
        <v>7533.5</v>
      </c>
      <c r="H2147" s="167">
        <f t="shared" si="99"/>
        <v>0</v>
      </c>
      <c r="I2147" s="139" t="s">
        <v>14</v>
      </c>
    </row>
    <row r="2148" spans="1:10" ht="15" x14ac:dyDescent="0.25">
      <c r="A2148" s="158">
        <v>41683</v>
      </c>
      <c r="B2148" s="159">
        <v>398</v>
      </c>
      <c r="C2148" s="159" t="s">
        <v>784</v>
      </c>
      <c r="D2148" s="135" t="s">
        <v>43</v>
      </c>
      <c r="E2148" s="136">
        <v>3929</v>
      </c>
      <c r="F2148" s="137">
        <v>41683</v>
      </c>
      <c r="G2148" s="138">
        <v>3929</v>
      </c>
      <c r="H2148" s="167">
        <f t="shared" si="99"/>
        <v>0</v>
      </c>
      <c r="I2148" s="139"/>
      <c r="J2148" s="141"/>
    </row>
    <row r="2149" spans="1:10" ht="15" x14ac:dyDescent="0.25">
      <c r="A2149" s="158">
        <v>41690</v>
      </c>
      <c r="B2149" s="159">
        <v>931</v>
      </c>
      <c r="C2149" s="159" t="s">
        <v>784</v>
      </c>
      <c r="D2149" s="135" t="s">
        <v>43</v>
      </c>
      <c r="E2149" s="160">
        <v>4788</v>
      </c>
      <c r="F2149" s="137">
        <v>41690</v>
      </c>
      <c r="G2149" s="138">
        <v>4788</v>
      </c>
      <c r="H2149" s="167">
        <f t="shared" si="99"/>
        <v>0</v>
      </c>
      <c r="I2149" s="139"/>
      <c r="J2149" s="141"/>
    </row>
    <row r="2150" spans="1:10" ht="15" x14ac:dyDescent="0.25">
      <c r="A2150" s="158">
        <v>41694</v>
      </c>
      <c r="B2150" s="159">
        <v>215</v>
      </c>
      <c r="C2150" s="159" t="s">
        <v>942</v>
      </c>
      <c r="D2150" s="135" t="s">
        <v>43</v>
      </c>
      <c r="E2150" s="160">
        <v>3759</v>
      </c>
      <c r="F2150" s="137">
        <v>41694</v>
      </c>
      <c r="G2150" s="138">
        <v>3759</v>
      </c>
      <c r="H2150" s="167">
        <f t="shared" si="99"/>
        <v>0</v>
      </c>
      <c r="I2150" s="139"/>
      <c r="J2150" s="141"/>
    </row>
    <row r="2151" spans="1:10" ht="15" x14ac:dyDescent="0.25">
      <c r="A2151" s="158">
        <v>41694</v>
      </c>
      <c r="B2151" s="159">
        <v>218</v>
      </c>
      <c r="C2151" s="159" t="s">
        <v>942</v>
      </c>
      <c r="D2151" s="135" t="s">
        <v>43</v>
      </c>
      <c r="E2151" s="160">
        <v>726</v>
      </c>
      <c r="F2151" s="144">
        <v>41708</v>
      </c>
      <c r="G2151" s="145">
        <v>726</v>
      </c>
      <c r="H2151" s="167">
        <f t="shared" si="99"/>
        <v>0</v>
      </c>
      <c r="I2151" s="139"/>
      <c r="J2151" s="141"/>
    </row>
    <row r="2152" spans="1:10" x14ac:dyDescent="0.25">
      <c r="A2152" s="158"/>
      <c r="B2152" s="159"/>
      <c r="C2152" s="159"/>
      <c r="D2152" s="135"/>
      <c r="E2152" s="160"/>
      <c r="F2152" s="379" t="s">
        <v>645</v>
      </c>
      <c r="G2152" s="381">
        <f>SUM(G2143:G2151)</f>
        <v>31798</v>
      </c>
      <c r="H2152" s="167"/>
      <c r="I2152" s="139"/>
      <c r="J2152" s="141"/>
    </row>
    <row r="2153" spans="1:10" ht="15" x14ac:dyDescent="0.25">
      <c r="A2153" s="158"/>
      <c r="B2153" s="159"/>
      <c r="C2153" s="159"/>
      <c r="D2153" s="135"/>
      <c r="E2153" s="160"/>
      <c r="F2153" s="144"/>
      <c r="G2153" s="145"/>
      <c r="H2153" s="167"/>
      <c r="I2153" s="139"/>
      <c r="J2153" s="141"/>
    </row>
    <row r="2154" spans="1:10" x14ac:dyDescent="0.25">
      <c r="A2154" s="158">
        <v>41680</v>
      </c>
      <c r="B2154" s="159">
        <v>187</v>
      </c>
      <c r="C2154" s="159" t="s">
        <v>784</v>
      </c>
      <c r="D2154" s="135" t="s">
        <v>816</v>
      </c>
      <c r="E2154" s="136">
        <v>25559</v>
      </c>
      <c r="F2154" s="137">
        <v>41687</v>
      </c>
      <c r="G2154" s="138">
        <v>25559</v>
      </c>
      <c r="H2154" s="167">
        <f t="shared" ref="H2154:H2168" si="100">E2154-G2154</f>
        <v>0</v>
      </c>
      <c r="I2154" s="139" t="s">
        <v>30</v>
      </c>
    </row>
    <row r="2155" spans="1:10" x14ac:dyDescent="0.25">
      <c r="A2155" s="158">
        <v>41692</v>
      </c>
      <c r="B2155" s="159">
        <v>131</v>
      </c>
      <c r="C2155" s="159" t="s">
        <v>942</v>
      </c>
      <c r="D2155" s="135" t="s">
        <v>816</v>
      </c>
      <c r="E2155" s="160">
        <v>23281.62</v>
      </c>
      <c r="F2155" s="137">
        <v>41692</v>
      </c>
      <c r="G2155" s="138">
        <v>23281.62</v>
      </c>
      <c r="H2155" s="167">
        <f t="shared" si="100"/>
        <v>0</v>
      </c>
      <c r="I2155" s="139" t="s">
        <v>146</v>
      </c>
    </row>
    <row r="2156" spans="1:10" ht="15" x14ac:dyDescent="0.25">
      <c r="A2156" s="133">
        <v>41671</v>
      </c>
      <c r="B2156" s="134">
        <v>556</v>
      </c>
      <c r="C2156" s="134" t="s">
        <v>563</v>
      </c>
      <c r="D2156" s="135" t="s">
        <v>162</v>
      </c>
      <c r="E2156" s="138">
        <v>23279</v>
      </c>
      <c r="F2156" s="146" t="s">
        <v>690</v>
      </c>
      <c r="G2156" s="138">
        <f>16100+1847+5332</f>
        <v>23279</v>
      </c>
      <c r="H2156" s="132">
        <f t="shared" si="100"/>
        <v>0</v>
      </c>
      <c r="I2156" s="139" t="s">
        <v>30</v>
      </c>
    </row>
    <row r="2157" spans="1:10" ht="15" x14ac:dyDescent="0.25">
      <c r="A2157" s="158">
        <v>41672</v>
      </c>
      <c r="B2157" s="159">
        <v>614</v>
      </c>
      <c r="C2157" s="159" t="s">
        <v>563</v>
      </c>
      <c r="D2157" s="135" t="s">
        <v>162</v>
      </c>
      <c r="E2157" s="136">
        <v>2800</v>
      </c>
      <c r="F2157" s="137">
        <v>41672</v>
      </c>
      <c r="G2157" s="138">
        <v>2800</v>
      </c>
      <c r="H2157" s="132">
        <f t="shared" si="100"/>
        <v>0</v>
      </c>
      <c r="I2157" s="139"/>
    </row>
    <row r="2158" spans="1:10" ht="15" x14ac:dyDescent="0.25">
      <c r="A2158" s="158">
        <v>41673</v>
      </c>
      <c r="B2158" s="159">
        <v>691</v>
      </c>
      <c r="C2158" s="159" t="s">
        <v>563</v>
      </c>
      <c r="D2158" s="135" t="s">
        <v>162</v>
      </c>
      <c r="E2158" s="136">
        <v>23253</v>
      </c>
      <c r="F2158" s="137">
        <v>41684</v>
      </c>
      <c r="G2158" s="138">
        <v>23253</v>
      </c>
      <c r="H2158" s="132">
        <f t="shared" si="100"/>
        <v>0</v>
      </c>
      <c r="I2158" s="139" t="s">
        <v>38</v>
      </c>
      <c r="J2158" s="141"/>
    </row>
    <row r="2159" spans="1:10" ht="15" x14ac:dyDescent="0.25">
      <c r="A2159" s="158">
        <v>41679</v>
      </c>
      <c r="B2159" s="159">
        <v>141</v>
      </c>
      <c r="C2159" s="159" t="s">
        <v>784</v>
      </c>
      <c r="D2159" s="135" t="s">
        <v>162</v>
      </c>
      <c r="E2159" s="136">
        <v>2400</v>
      </c>
      <c r="F2159" s="137">
        <v>41679</v>
      </c>
      <c r="G2159" s="138">
        <v>2400</v>
      </c>
      <c r="H2159" s="167">
        <f t="shared" si="100"/>
        <v>0</v>
      </c>
      <c r="I2159" s="139"/>
    </row>
    <row r="2160" spans="1:10" ht="15" x14ac:dyDescent="0.25">
      <c r="A2160" s="158">
        <v>41684</v>
      </c>
      <c r="B2160" s="159">
        <v>447</v>
      </c>
      <c r="C2160" s="159" t="s">
        <v>784</v>
      </c>
      <c r="D2160" s="135" t="s">
        <v>162</v>
      </c>
      <c r="E2160" s="160">
        <v>3400</v>
      </c>
      <c r="F2160" s="137">
        <v>41684</v>
      </c>
      <c r="G2160" s="138">
        <v>3400</v>
      </c>
      <c r="H2160" s="167">
        <f t="shared" si="100"/>
        <v>0</v>
      </c>
      <c r="I2160" s="139"/>
    </row>
    <row r="2161" spans="1:10" ht="15" x14ac:dyDescent="0.25">
      <c r="A2161" s="158">
        <v>41684</v>
      </c>
      <c r="B2161" s="159">
        <v>480</v>
      </c>
      <c r="C2161" s="159" t="s">
        <v>784</v>
      </c>
      <c r="D2161" s="135" t="s">
        <v>162</v>
      </c>
      <c r="E2161" s="160">
        <v>26143</v>
      </c>
      <c r="F2161" s="137">
        <v>41690</v>
      </c>
      <c r="G2161" s="138">
        <v>26143</v>
      </c>
      <c r="H2161" s="167">
        <f t="shared" si="100"/>
        <v>0</v>
      </c>
      <c r="I2161" s="139" t="s">
        <v>4</v>
      </c>
    </row>
    <row r="2162" spans="1:10" ht="15" x14ac:dyDescent="0.25">
      <c r="A2162" s="158">
        <v>41684</v>
      </c>
      <c r="B2162" s="159">
        <v>518</v>
      </c>
      <c r="C2162" s="159" t="s">
        <v>784</v>
      </c>
      <c r="D2162" s="135" t="s">
        <v>162</v>
      </c>
      <c r="E2162" s="160">
        <v>5880</v>
      </c>
      <c r="F2162" s="137">
        <v>41684</v>
      </c>
      <c r="G2162" s="138">
        <v>5880</v>
      </c>
      <c r="H2162" s="167">
        <f t="shared" si="100"/>
        <v>0</v>
      </c>
      <c r="I2162" s="139"/>
      <c r="J2162" s="141"/>
    </row>
    <row r="2163" spans="1:10" ht="15" x14ac:dyDescent="0.25">
      <c r="A2163" s="158">
        <v>41685</v>
      </c>
      <c r="B2163" s="159">
        <v>615</v>
      </c>
      <c r="C2163" s="159" t="s">
        <v>784</v>
      </c>
      <c r="D2163" s="135" t="s">
        <v>162</v>
      </c>
      <c r="E2163" s="160">
        <v>771.5</v>
      </c>
      <c r="F2163" s="137">
        <v>41685</v>
      </c>
      <c r="G2163" s="138">
        <v>771.5</v>
      </c>
      <c r="H2163" s="167">
        <f t="shared" si="100"/>
        <v>0</v>
      </c>
      <c r="I2163" s="139"/>
      <c r="J2163" s="141"/>
    </row>
    <row r="2164" spans="1:10" ht="15" x14ac:dyDescent="0.25">
      <c r="A2164" s="158">
        <v>41686</v>
      </c>
      <c r="B2164" s="159">
        <v>665</v>
      </c>
      <c r="C2164" s="159" t="s">
        <v>784</v>
      </c>
      <c r="D2164" s="135" t="s">
        <v>162</v>
      </c>
      <c r="E2164" s="184">
        <v>22383</v>
      </c>
      <c r="F2164" s="146" t="s">
        <v>886</v>
      </c>
      <c r="G2164" s="138">
        <f>500+5000+16883</f>
        <v>22383</v>
      </c>
      <c r="H2164" s="167">
        <f t="shared" si="100"/>
        <v>0</v>
      </c>
      <c r="I2164" s="139" t="s">
        <v>4</v>
      </c>
    </row>
    <row r="2165" spans="1:10" ht="15" x14ac:dyDescent="0.25">
      <c r="A2165" s="158">
        <v>41689</v>
      </c>
      <c r="B2165" s="159">
        <v>870</v>
      </c>
      <c r="C2165" s="159" t="s">
        <v>784</v>
      </c>
      <c r="D2165" s="135" t="s">
        <v>162</v>
      </c>
      <c r="E2165" s="160">
        <v>25631</v>
      </c>
      <c r="F2165" s="137">
        <v>41689</v>
      </c>
      <c r="G2165" s="138">
        <v>25631</v>
      </c>
      <c r="H2165" s="167">
        <f t="shared" si="100"/>
        <v>0</v>
      </c>
      <c r="I2165" s="139" t="s">
        <v>196</v>
      </c>
    </row>
    <row r="2166" spans="1:10" ht="15" x14ac:dyDescent="0.25">
      <c r="A2166" s="158">
        <v>41690</v>
      </c>
      <c r="B2166" s="159">
        <v>943</v>
      </c>
      <c r="C2166" s="159" t="s">
        <v>784</v>
      </c>
      <c r="D2166" s="135" t="s">
        <v>162</v>
      </c>
      <c r="E2166" s="184">
        <v>23902</v>
      </c>
      <c r="F2166" s="176" t="s">
        <v>929</v>
      </c>
      <c r="G2166" s="138">
        <f>2677+21225</f>
        <v>23902</v>
      </c>
      <c r="H2166" s="167">
        <f t="shared" si="100"/>
        <v>0</v>
      </c>
      <c r="I2166" s="139" t="s">
        <v>196</v>
      </c>
      <c r="J2166" s="141"/>
    </row>
    <row r="2167" spans="1:10" x14ac:dyDescent="0.25">
      <c r="A2167" s="158">
        <v>41696</v>
      </c>
      <c r="B2167" s="159">
        <v>411</v>
      </c>
      <c r="C2167" s="159" t="s">
        <v>942</v>
      </c>
      <c r="D2167" s="135" t="s">
        <v>162</v>
      </c>
      <c r="E2167" s="184">
        <v>24237.5</v>
      </c>
      <c r="F2167" s="146" t="s">
        <v>1008</v>
      </c>
      <c r="G2167" s="138">
        <f>21230+3007.5</f>
        <v>24237.5</v>
      </c>
      <c r="H2167" s="167">
        <f t="shared" si="100"/>
        <v>0</v>
      </c>
      <c r="I2167" s="139" t="s">
        <v>57</v>
      </c>
    </row>
    <row r="2168" spans="1:10" x14ac:dyDescent="0.25">
      <c r="A2168" s="158">
        <v>41698</v>
      </c>
      <c r="B2168" s="159">
        <v>542</v>
      </c>
      <c r="C2168" s="159" t="s">
        <v>942</v>
      </c>
      <c r="D2168" s="135" t="s">
        <v>162</v>
      </c>
      <c r="E2168" s="184">
        <v>29356.5</v>
      </c>
      <c r="F2168" s="176" t="s">
        <v>1036</v>
      </c>
      <c r="G2168" s="145">
        <f>9205+20151.5</f>
        <v>29356.5</v>
      </c>
      <c r="H2168" s="167">
        <f t="shared" si="100"/>
        <v>0</v>
      </c>
      <c r="I2168" s="139" t="s">
        <v>30</v>
      </c>
    </row>
    <row r="2169" spans="1:10" x14ac:dyDescent="0.25">
      <c r="A2169" s="158"/>
      <c r="B2169" s="159"/>
      <c r="C2169" s="159"/>
      <c r="D2169" s="135"/>
      <c r="E2169" s="184"/>
      <c r="F2169" s="379" t="s">
        <v>645</v>
      </c>
      <c r="G2169" s="381">
        <f>SUM(G2154:G2168)</f>
        <v>262277.12</v>
      </c>
      <c r="H2169" s="167"/>
      <c r="I2169" s="139"/>
    </row>
    <row r="2170" spans="1:10" x14ac:dyDescent="0.25">
      <c r="A2170" s="158"/>
      <c r="B2170" s="159"/>
      <c r="C2170" s="159"/>
      <c r="D2170" s="135"/>
      <c r="E2170" s="184"/>
      <c r="F2170" s="176"/>
      <c r="G2170" s="145"/>
      <c r="H2170" s="167"/>
      <c r="I2170" s="139"/>
    </row>
    <row r="2171" spans="1:10" x14ac:dyDescent="0.25">
      <c r="A2171" s="158">
        <v>41684</v>
      </c>
      <c r="B2171" s="159">
        <v>446</v>
      </c>
      <c r="C2171" s="159" t="s">
        <v>784</v>
      </c>
      <c r="D2171" s="135" t="s">
        <v>160</v>
      </c>
      <c r="E2171" s="184">
        <v>4684</v>
      </c>
      <c r="F2171" s="154" t="s">
        <v>857</v>
      </c>
      <c r="G2171" s="138">
        <v>4684</v>
      </c>
      <c r="H2171" s="167">
        <f>E2171-G2171</f>
        <v>0</v>
      </c>
      <c r="I2171" s="139" t="s">
        <v>146</v>
      </c>
      <c r="J2171" s="140" t="s">
        <v>858</v>
      </c>
    </row>
    <row r="2172" spans="1:10" ht="15" x14ac:dyDescent="0.25">
      <c r="A2172" s="158">
        <v>41694</v>
      </c>
      <c r="B2172" s="159">
        <v>289</v>
      </c>
      <c r="C2172" s="159" t="s">
        <v>942</v>
      </c>
      <c r="D2172" s="135" t="s">
        <v>160</v>
      </c>
      <c r="E2172" s="184">
        <v>7145</v>
      </c>
      <c r="F2172" s="146" t="s">
        <v>986</v>
      </c>
      <c r="G2172" s="138">
        <f>5000+2145</f>
        <v>7145</v>
      </c>
      <c r="H2172" s="167">
        <f>E2172-G2172</f>
        <v>0</v>
      </c>
      <c r="I2172" s="139" t="s">
        <v>146</v>
      </c>
      <c r="J2172" s="141"/>
    </row>
    <row r="2173" spans="1:10" ht="15" x14ac:dyDescent="0.25">
      <c r="A2173" s="158"/>
      <c r="B2173" s="159"/>
      <c r="C2173" s="159"/>
      <c r="D2173" s="135"/>
      <c r="E2173" s="184"/>
      <c r="F2173" s="146"/>
      <c r="G2173" s="138"/>
      <c r="H2173" s="167"/>
      <c r="I2173" s="139"/>
      <c r="J2173" s="141"/>
    </row>
    <row r="2174" spans="1:10" x14ac:dyDescent="0.25">
      <c r="A2174" s="158">
        <v>41672</v>
      </c>
      <c r="B2174" s="159">
        <v>597</v>
      </c>
      <c r="C2174" s="159" t="s">
        <v>563</v>
      </c>
      <c r="D2174" s="135" t="s">
        <v>74</v>
      </c>
      <c r="E2174" s="136">
        <v>1982.5</v>
      </c>
      <c r="F2174" s="137">
        <v>41673</v>
      </c>
      <c r="G2174" s="138">
        <v>1982.5</v>
      </c>
      <c r="H2174" s="132">
        <f t="shared" ref="H2174:H2187" si="101">E2174-G2174</f>
        <v>0</v>
      </c>
      <c r="I2174" s="139" t="s">
        <v>14</v>
      </c>
    </row>
    <row r="2175" spans="1:10" x14ac:dyDescent="0.25">
      <c r="A2175" s="158">
        <v>41679</v>
      </c>
      <c r="B2175" s="159">
        <v>138</v>
      </c>
      <c r="C2175" s="159" t="s">
        <v>784</v>
      </c>
      <c r="D2175" s="135" t="s">
        <v>74</v>
      </c>
      <c r="E2175" s="136">
        <v>2374.5</v>
      </c>
      <c r="F2175" s="137">
        <v>41679</v>
      </c>
      <c r="G2175" s="138">
        <v>2374.5</v>
      </c>
      <c r="H2175" s="167">
        <f t="shared" si="101"/>
        <v>0</v>
      </c>
      <c r="I2175" s="139" t="s">
        <v>14</v>
      </c>
    </row>
    <row r="2176" spans="1:10" x14ac:dyDescent="0.25">
      <c r="A2176" s="133">
        <v>41671</v>
      </c>
      <c r="B2176" s="134">
        <v>546</v>
      </c>
      <c r="C2176" s="134" t="s">
        <v>563</v>
      </c>
      <c r="D2176" s="135" t="s">
        <v>317</v>
      </c>
      <c r="E2176" s="138">
        <v>5839</v>
      </c>
      <c r="F2176" s="154" t="s">
        <v>684</v>
      </c>
      <c r="G2176" s="138">
        <v>5839</v>
      </c>
      <c r="H2176" s="132">
        <f t="shared" si="101"/>
        <v>0</v>
      </c>
      <c r="I2176" s="139" t="s">
        <v>7</v>
      </c>
      <c r="J2176" s="140" t="s">
        <v>685</v>
      </c>
    </row>
    <row r="2177" spans="1:10" ht="15" x14ac:dyDescent="0.25">
      <c r="A2177" s="158">
        <v>41675</v>
      </c>
      <c r="B2177" s="159">
        <v>835</v>
      </c>
      <c r="C2177" s="159" t="s">
        <v>563</v>
      </c>
      <c r="D2177" s="164" t="s">
        <v>317</v>
      </c>
      <c r="E2177" s="165">
        <v>779</v>
      </c>
      <c r="F2177" s="170">
        <v>41676</v>
      </c>
      <c r="G2177" s="165">
        <v>779</v>
      </c>
      <c r="H2177" s="167">
        <f t="shared" si="101"/>
        <v>0</v>
      </c>
      <c r="I2177" s="168" t="s">
        <v>4</v>
      </c>
      <c r="J2177" s="169"/>
    </row>
    <row r="2178" spans="1:10" ht="15" x14ac:dyDescent="0.25">
      <c r="A2178" s="158">
        <v>41677</v>
      </c>
      <c r="B2178" s="159">
        <v>16</v>
      </c>
      <c r="C2178" s="159" t="s">
        <v>784</v>
      </c>
      <c r="D2178" s="135" t="s">
        <v>317</v>
      </c>
      <c r="E2178" s="136">
        <v>952.7</v>
      </c>
      <c r="F2178" s="137">
        <v>41677</v>
      </c>
      <c r="G2178" s="138">
        <v>952.7</v>
      </c>
      <c r="H2178" s="167">
        <f t="shared" si="101"/>
        <v>0</v>
      </c>
      <c r="I2178" s="139" t="s">
        <v>30</v>
      </c>
      <c r="J2178" s="141"/>
    </row>
    <row r="2179" spans="1:10" ht="15" x14ac:dyDescent="0.25">
      <c r="A2179" s="158">
        <v>41678</v>
      </c>
      <c r="B2179" s="159">
        <v>91</v>
      </c>
      <c r="C2179" s="159" t="s">
        <v>784</v>
      </c>
      <c r="D2179" s="135" t="s">
        <v>317</v>
      </c>
      <c r="E2179" s="136">
        <v>8556.5</v>
      </c>
      <c r="F2179" s="137">
        <v>41680</v>
      </c>
      <c r="G2179" s="138">
        <v>8556.5</v>
      </c>
      <c r="H2179" s="167">
        <f t="shared" si="101"/>
        <v>0</v>
      </c>
      <c r="I2179" s="139" t="s">
        <v>7</v>
      </c>
      <c r="J2179" s="141"/>
    </row>
    <row r="2180" spans="1:10" ht="15" x14ac:dyDescent="0.25">
      <c r="A2180" s="158">
        <v>41680</v>
      </c>
      <c r="B2180" s="159">
        <v>208</v>
      </c>
      <c r="C2180" s="159" t="s">
        <v>784</v>
      </c>
      <c r="D2180" s="135" t="s">
        <v>317</v>
      </c>
      <c r="E2180" s="136">
        <v>857</v>
      </c>
      <c r="F2180" s="137">
        <v>41681</v>
      </c>
      <c r="G2180" s="138">
        <v>857</v>
      </c>
      <c r="H2180" s="167">
        <f t="shared" si="101"/>
        <v>0</v>
      </c>
      <c r="I2180" s="139" t="s">
        <v>7</v>
      </c>
    </row>
    <row r="2181" spans="1:10" ht="15" x14ac:dyDescent="0.25">
      <c r="A2181" s="158">
        <v>41683</v>
      </c>
      <c r="B2181" s="159">
        <v>432</v>
      </c>
      <c r="C2181" s="159" t="s">
        <v>784</v>
      </c>
      <c r="D2181" s="135" t="s">
        <v>317</v>
      </c>
      <c r="E2181" s="136">
        <v>1373</v>
      </c>
      <c r="F2181" s="137">
        <v>41687</v>
      </c>
      <c r="G2181" s="138">
        <v>1373</v>
      </c>
      <c r="H2181" s="167">
        <f t="shared" si="101"/>
        <v>0</v>
      </c>
      <c r="I2181" s="139" t="s">
        <v>7</v>
      </c>
      <c r="J2181" s="141"/>
    </row>
    <row r="2182" spans="1:10" ht="15" x14ac:dyDescent="0.25">
      <c r="A2182" s="158">
        <v>41685</v>
      </c>
      <c r="B2182" s="159">
        <v>572</v>
      </c>
      <c r="C2182" s="159" t="s">
        <v>784</v>
      </c>
      <c r="D2182" s="135" t="s">
        <v>317</v>
      </c>
      <c r="E2182" s="160">
        <v>5828</v>
      </c>
      <c r="F2182" s="137">
        <v>41686</v>
      </c>
      <c r="G2182" s="138">
        <v>5828</v>
      </c>
      <c r="H2182" s="167">
        <f t="shared" si="101"/>
        <v>0</v>
      </c>
      <c r="I2182" s="139" t="s">
        <v>30</v>
      </c>
      <c r="J2182" s="141"/>
    </row>
    <row r="2183" spans="1:10" ht="15" x14ac:dyDescent="0.25">
      <c r="A2183" s="158">
        <v>41688</v>
      </c>
      <c r="B2183" s="159">
        <v>831</v>
      </c>
      <c r="C2183" s="159" t="s">
        <v>784</v>
      </c>
      <c r="D2183" s="135" t="s">
        <v>317</v>
      </c>
      <c r="E2183" s="160">
        <v>887.5</v>
      </c>
      <c r="F2183" s="137">
        <v>41689</v>
      </c>
      <c r="G2183" s="138">
        <v>887.5</v>
      </c>
      <c r="H2183" s="167">
        <f t="shared" si="101"/>
        <v>0</v>
      </c>
      <c r="I2183" s="139" t="s">
        <v>57</v>
      </c>
    </row>
    <row r="2184" spans="1:10" ht="15" x14ac:dyDescent="0.25">
      <c r="A2184" s="158">
        <v>41690</v>
      </c>
      <c r="B2184" s="159">
        <v>958</v>
      </c>
      <c r="C2184" s="159" t="s">
        <v>784</v>
      </c>
      <c r="D2184" s="135" t="s">
        <v>317</v>
      </c>
      <c r="E2184" s="160">
        <v>3164.5</v>
      </c>
      <c r="F2184" s="137">
        <v>41690</v>
      </c>
      <c r="G2184" s="138">
        <v>3164.5</v>
      </c>
      <c r="H2184" s="167">
        <f t="shared" si="101"/>
        <v>0</v>
      </c>
      <c r="I2184" s="139" t="s">
        <v>23</v>
      </c>
    </row>
    <row r="2185" spans="1:10" x14ac:dyDescent="0.25">
      <c r="A2185" s="158">
        <v>41692</v>
      </c>
      <c r="B2185" s="159">
        <v>147</v>
      </c>
      <c r="C2185" s="159" t="s">
        <v>942</v>
      </c>
      <c r="D2185" s="135" t="s">
        <v>317</v>
      </c>
      <c r="E2185" s="160">
        <v>5686.5</v>
      </c>
      <c r="F2185" s="137">
        <v>41694</v>
      </c>
      <c r="G2185" s="138">
        <v>5686.5</v>
      </c>
      <c r="H2185" s="167">
        <f t="shared" si="101"/>
        <v>0</v>
      </c>
      <c r="I2185" s="139" t="s">
        <v>196</v>
      </c>
    </row>
    <row r="2186" spans="1:10" x14ac:dyDescent="0.25">
      <c r="A2186" s="158">
        <v>41695</v>
      </c>
      <c r="B2186" s="159">
        <v>320</v>
      </c>
      <c r="C2186" s="159" t="s">
        <v>942</v>
      </c>
      <c r="D2186" s="135" t="s">
        <v>317</v>
      </c>
      <c r="E2186" s="160">
        <v>760</v>
      </c>
      <c r="F2186" s="137">
        <v>41695</v>
      </c>
      <c r="G2186" s="138">
        <v>760</v>
      </c>
      <c r="H2186" s="167">
        <f t="shared" si="101"/>
        <v>0</v>
      </c>
      <c r="I2186" s="139" t="s">
        <v>4</v>
      </c>
    </row>
    <row r="2187" spans="1:10" x14ac:dyDescent="0.25">
      <c r="A2187" s="158">
        <v>41698</v>
      </c>
      <c r="B2187" s="159">
        <v>538</v>
      </c>
      <c r="C2187" s="159" t="s">
        <v>942</v>
      </c>
      <c r="D2187" s="135" t="s">
        <v>317</v>
      </c>
      <c r="E2187" s="160">
        <v>1133.5</v>
      </c>
      <c r="F2187" s="137">
        <v>41698</v>
      </c>
      <c r="G2187" s="138">
        <v>1133.5</v>
      </c>
      <c r="H2187" s="167">
        <f t="shared" si="101"/>
        <v>0</v>
      </c>
      <c r="I2187" s="139"/>
    </row>
    <row r="2188" spans="1:10" x14ac:dyDescent="0.25">
      <c r="A2188" s="158"/>
      <c r="B2188" s="159"/>
      <c r="C2188" s="159"/>
      <c r="D2188" s="135"/>
      <c r="E2188" s="160"/>
      <c r="F2188" s="379" t="s">
        <v>645</v>
      </c>
      <c r="G2188" s="380">
        <f>SUM(G2174:G2187)</f>
        <v>40174.199999999997</v>
      </c>
      <c r="H2188" s="167"/>
      <c r="I2188" s="139"/>
    </row>
    <row r="2189" spans="1:10" x14ac:dyDescent="0.25">
      <c r="A2189" s="158"/>
      <c r="B2189" s="159"/>
      <c r="C2189" s="159"/>
      <c r="D2189" s="135"/>
      <c r="E2189" s="160"/>
      <c r="F2189" s="137"/>
      <c r="G2189" s="138"/>
      <c r="H2189" s="167"/>
      <c r="I2189" s="139"/>
    </row>
    <row r="2190" spans="1:10" ht="15" x14ac:dyDescent="0.25">
      <c r="A2190" s="158">
        <v>41676</v>
      </c>
      <c r="B2190" s="159">
        <v>872</v>
      </c>
      <c r="C2190" s="159" t="s">
        <v>563</v>
      </c>
      <c r="D2190" s="135" t="s">
        <v>753</v>
      </c>
      <c r="E2190" s="136">
        <v>16867.5</v>
      </c>
      <c r="F2190" s="137">
        <v>41676</v>
      </c>
      <c r="G2190" s="138">
        <v>16867.5</v>
      </c>
      <c r="H2190" s="167">
        <f>E2190-G2190</f>
        <v>0</v>
      </c>
      <c r="I2190" s="139" t="s">
        <v>30</v>
      </c>
      <c r="J2190" s="141"/>
    </row>
    <row r="2191" spans="1:10" x14ac:dyDescent="0.25">
      <c r="A2191" s="158">
        <v>41690</v>
      </c>
      <c r="B2191" s="159">
        <v>984</v>
      </c>
      <c r="C2191" s="159" t="s">
        <v>784</v>
      </c>
      <c r="D2191" s="135" t="s">
        <v>753</v>
      </c>
      <c r="E2191" s="160">
        <v>3746.5</v>
      </c>
      <c r="F2191" s="137">
        <v>41690</v>
      </c>
      <c r="G2191" s="138">
        <v>3746.5</v>
      </c>
      <c r="H2191" s="167">
        <f>E2191-G2191</f>
        <v>0</v>
      </c>
      <c r="I2191" s="139"/>
    </row>
    <row r="2192" spans="1:10" ht="15" x14ac:dyDescent="0.25">
      <c r="A2192" s="158">
        <v>41697</v>
      </c>
      <c r="B2192" s="159">
        <v>479</v>
      </c>
      <c r="C2192" s="159" t="s">
        <v>942</v>
      </c>
      <c r="D2192" s="135" t="s">
        <v>753</v>
      </c>
      <c r="E2192" s="160">
        <v>5218.5</v>
      </c>
      <c r="F2192" s="137">
        <v>41697</v>
      </c>
      <c r="G2192" s="138">
        <v>5218.5</v>
      </c>
      <c r="H2192" s="167">
        <f>E2192-G2192</f>
        <v>0</v>
      </c>
      <c r="I2192" s="139"/>
      <c r="J2192" s="141"/>
    </row>
    <row r="2193" spans="1:10" ht="15" x14ac:dyDescent="0.25">
      <c r="A2193" s="158">
        <v>41697</v>
      </c>
      <c r="B2193" s="159">
        <v>480</v>
      </c>
      <c r="C2193" s="159" t="s">
        <v>942</v>
      </c>
      <c r="D2193" s="135" t="s">
        <v>753</v>
      </c>
      <c r="E2193" s="160">
        <v>1219</v>
      </c>
      <c r="F2193" s="137">
        <v>41697</v>
      </c>
      <c r="G2193" s="138">
        <v>1219</v>
      </c>
      <c r="H2193" s="167">
        <f>E2193-G2193</f>
        <v>0</v>
      </c>
      <c r="I2193" s="139"/>
      <c r="J2193" s="141"/>
    </row>
    <row r="2194" spans="1:10" x14ac:dyDescent="0.25">
      <c r="A2194" s="158"/>
      <c r="B2194" s="159"/>
      <c r="C2194" s="159"/>
      <c r="D2194" s="135"/>
      <c r="E2194" s="160"/>
      <c r="F2194" s="379" t="s">
        <v>645</v>
      </c>
      <c r="G2194" s="380">
        <f>SUM(G2190:G2193)</f>
        <v>27051.5</v>
      </c>
      <c r="H2194" s="167"/>
      <c r="I2194" s="139"/>
      <c r="J2194" s="141"/>
    </row>
    <row r="2195" spans="1:10" ht="15" x14ac:dyDescent="0.25">
      <c r="A2195" s="158"/>
      <c r="B2195" s="159"/>
      <c r="C2195" s="159"/>
      <c r="D2195" s="135"/>
      <c r="E2195" s="160"/>
      <c r="F2195" s="137"/>
      <c r="G2195" s="138"/>
      <c r="H2195" s="167"/>
      <c r="I2195" s="139"/>
      <c r="J2195" s="141"/>
    </row>
    <row r="2196" spans="1:10" x14ac:dyDescent="0.25">
      <c r="A2196" s="133">
        <v>41671</v>
      </c>
      <c r="B2196" s="134">
        <v>528</v>
      </c>
      <c r="C2196" s="134" t="s">
        <v>563</v>
      </c>
      <c r="D2196" s="135" t="s">
        <v>58</v>
      </c>
      <c r="E2196" s="136">
        <v>551</v>
      </c>
      <c r="F2196" s="137">
        <v>41671</v>
      </c>
      <c r="G2196" s="138">
        <v>551</v>
      </c>
      <c r="H2196" s="132">
        <f t="shared" ref="H2196:H2222" si="102">E2196-G2196</f>
        <v>0</v>
      </c>
      <c r="I2196" s="139" t="s">
        <v>30</v>
      </c>
    </row>
    <row r="2197" spans="1:10" x14ac:dyDescent="0.25">
      <c r="A2197" s="158">
        <v>41673</v>
      </c>
      <c r="B2197" s="159">
        <v>627</v>
      </c>
      <c r="C2197" s="159" t="s">
        <v>563</v>
      </c>
      <c r="D2197" s="135" t="s">
        <v>58</v>
      </c>
      <c r="E2197" s="136">
        <v>2771.5</v>
      </c>
      <c r="F2197" s="137">
        <v>41673</v>
      </c>
      <c r="G2197" s="138">
        <v>2771.5</v>
      </c>
      <c r="H2197" s="132">
        <f t="shared" si="102"/>
        <v>0</v>
      </c>
      <c r="I2197" s="139" t="s">
        <v>14</v>
      </c>
      <c r="J2197" s="141"/>
    </row>
    <row r="2198" spans="1:10" x14ac:dyDescent="0.25">
      <c r="A2198" s="158">
        <v>41673</v>
      </c>
      <c r="B2198" s="159">
        <v>651</v>
      </c>
      <c r="C2198" s="159" t="s">
        <v>563</v>
      </c>
      <c r="D2198" s="135" t="s">
        <v>58</v>
      </c>
      <c r="E2198" s="136">
        <v>1218</v>
      </c>
      <c r="F2198" s="137">
        <v>41673</v>
      </c>
      <c r="G2198" s="138">
        <v>1218</v>
      </c>
      <c r="H2198" s="132">
        <f t="shared" si="102"/>
        <v>0</v>
      </c>
      <c r="I2198" s="139" t="s">
        <v>38</v>
      </c>
      <c r="J2198" s="141"/>
    </row>
    <row r="2199" spans="1:10" x14ac:dyDescent="0.25">
      <c r="A2199" s="158">
        <v>41676</v>
      </c>
      <c r="B2199" s="159">
        <v>889</v>
      </c>
      <c r="C2199" s="159" t="s">
        <v>563</v>
      </c>
      <c r="D2199" s="135" t="s">
        <v>58</v>
      </c>
      <c r="E2199" s="136">
        <v>1919</v>
      </c>
      <c r="F2199" s="137">
        <v>41678</v>
      </c>
      <c r="G2199" s="138">
        <v>1919</v>
      </c>
      <c r="H2199" s="167">
        <f t="shared" si="102"/>
        <v>0</v>
      </c>
      <c r="I2199" s="139" t="s">
        <v>38</v>
      </c>
    </row>
    <row r="2200" spans="1:10" x14ac:dyDescent="0.25">
      <c r="A2200" s="158">
        <v>41680</v>
      </c>
      <c r="B2200" s="159">
        <v>181</v>
      </c>
      <c r="C2200" s="159" t="s">
        <v>784</v>
      </c>
      <c r="D2200" s="135" t="s">
        <v>58</v>
      </c>
      <c r="E2200" s="136">
        <v>1272.5</v>
      </c>
      <c r="F2200" s="137">
        <v>41680</v>
      </c>
      <c r="G2200" s="138">
        <v>1272.5</v>
      </c>
      <c r="H2200" s="167">
        <f t="shared" si="102"/>
        <v>0</v>
      </c>
      <c r="I2200" s="139" t="s">
        <v>7</v>
      </c>
    </row>
    <row r="2201" spans="1:10" x14ac:dyDescent="0.25">
      <c r="A2201" s="158">
        <v>41681</v>
      </c>
      <c r="B2201" s="159">
        <v>266</v>
      </c>
      <c r="C2201" s="159" t="s">
        <v>784</v>
      </c>
      <c r="D2201" s="135" t="s">
        <v>58</v>
      </c>
      <c r="E2201" s="136">
        <v>1362</v>
      </c>
      <c r="F2201" s="137">
        <v>41681</v>
      </c>
      <c r="G2201" s="138">
        <v>1362</v>
      </c>
      <c r="H2201" s="167">
        <f t="shared" si="102"/>
        <v>0</v>
      </c>
      <c r="I2201" s="139" t="s">
        <v>4</v>
      </c>
    </row>
    <row r="2202" spans="1:10" x14ac:dyDescent="0.25">
      <c r="A2202" s="158">
        <v>41683</v>
      </c>
      <c r="B2202" s="159">
        <v>391</v>
      </c>
      <c r="C2202" s="159" t="s">
        <v>784</v>
      </c>
      <c r="D2202" s="135" t="s">
        <v>58</v>
      </c>
      <c r="E2202" s="136">
        <v>1366</v>
      </c>
      <c r="F2202" s="137">
        <v>41683</v>
      </c>
      <c r="G2202" s="138">
        <v>1366</v>
      </c>
      <c r="H2202" s="167">
        <f t="shared" si="102"/>
        <v>0</v>
      </c>
      <c r="I2202" s="139" t="s">
        <v>7</v>
      </c>
      <c r="J2202" s="141"/>
    </row>
    <row r="2203" spans="1:10" x14ac:dyDescent="0.25">
      <c r="A2203" s="158">
        <v>41684</v>
      </c>
      <c r="B2203" s="159">
        <v>500</v>
      </c>
      <c r="C2203" s="159" t="s">
        <v>784</v>
      </c>
      <c r="D2203" s="135" t="s">
        <v>58</v>
      </c>
      <c r="E2203" s="160">
        <v>1351</v>
      </c>
      <c r="F2203" s="137">
        <v>41684</v>
      </c>
      <c r="G2203" s="138">
        <v>1351</v>
      </c>
      <c r="H2203" s="167">
        <f t="shared" si="102"/>
        <v>0</v>
      </c>
      <c r="I2203" s="139"/>
      <c r="J2203" s="141"/>
    </row>
    <row r="2204" spans="1:10" x14ac:dyDescent="0.25">
      <c r="A2204" s="158">
        <v>41687</v>
      </c>
      <c r="B2204" s="159">
        <v>694</v>
      </c>
      <c r="C2204" s="159" t="s">
        <v>784</v>
      </c>
      <c r="D2204" s="135" t="s">
        <v>58</v>
      </c>
      <c r="E2204" s="160">
        <v>1222</v>
      </c>
      <c r="F2204" s="137">
        <v>41687</v>
      </c>
      <c r="G2204" s="138">
        <v>1222</v>
      </c>
      <c r="H2204" s="167">
        <f t="shared" si="102"/>
        <v>0</v>
      </c>
      <c r="I2204" s="139" t="s">
        <v>57</v>
      </c>
    </row>
    <row r="2205" spans="1:10" x14ac:dyDescent="0.25">
      <c r="A2205" s="158">
        <v>41688</v>
      </c>
      <c r="B2205" s="159">
        <v>811</v>
      </c>
      <c r="C2205" s="159" t="s">
        <v>784</v>
      </c>
      <c r="D2205" s="135" t="s">
        <v>58</v>
      </c>
      <c r="E2205" s="160">
        <v>1318</v>
      </c>
      <c r="F2205" s="137">
        <v>41688</v>
      </c>
      <c r="G2205" s="138">
        <v>1318</v>
      </c>
      <c r="H2205" s="167">
        <f t="shared" si="102"/>
        <v>0</v>
      </c>
      <c r="I2205" s="139" t="s">
        <v>57</v>
      </c>
      <c r="J2205" s="141"/>
    </row>
    <row r="2206" spans="1:10" x14ac:dyDescent="0.25">
      <c r="A2206" s="158">
        <v>41689</v>
      </c>
      <c r="B2206" s="159">
        <v>876</v>
      </c>
      <c r="C2206" s="159" t="s">
        <v>784</v>
      </c>
      <c r="D2206" s="135" t="s">
        <v>58</v>
      </c>
      <c r="E2206" s="184">
        <v>1440</v>
      </c>
      <c r="F2206" s="154" t="s">
        <v>920</v>
      </c>
      <c r="G2206" s="138">
        <v>1440</v>
      </c>
      <c r="H2206" s="167">
        <f t="shared" si="102"/>
        <v>0</v>
      </c>
      <c r="I2206" s="139" t="s">
        <v>38</v>
      </c>
      <c r="J2206" s="140" t="s">
        <v>460</v>
      </c>
    </row>
    <row r="2207" spans="1:10" ht="15" x14ac:dyDescent="0.25">
      <c r="A2207" s="158">
        <v>41691</v>
      </c>
      <c r="B2207" s="159">
        <v>29</v>
      </c>
      <c r="C2207" s="159" t="s">
        <v>942</v>
      </c>
      <c r="D2207" s="135" t="s">
        <v>58</v>
      </c>
      <c r="E2207" s="160">
        <v>1281.5</v>
      </c>
      <c r="F2207" s="137">
        <v>41691</v>
      </c>
      <c r="G2207" s="138">
        <v>1281.5</v>
      </c>
      <c r="H2207" s="167">
        <f t="shared" si="102"/>
        <v>0</v>
      </c>
      <c r="I2207" s="139" t="s">
        <v>23</v>
      </c>
      <c r="J2207" s="141"/>
    </row>
    <row r="2208" spans="1:10" ht="15" x14ac:dyDescent="0.25">
      <c r="A2208" s="158">
        <v>41692</v>
      </c>
      <c r="B2208" s="159">
        <v>121</v>
      </c>
      <c r="C2208" s="159" t="s">
        <v>942</v>
      </c>
      <c r="D2208" s="135" t="s">
        <v>58</v>
      </c>
      <c r="E2208" s="160">
        <v>1350</v>
      </c>
      <c r="F2208" s="137">
        <v>41692</v>
      </c>
      <c r="G2208" s="138">
        <v>1350</v>
      </c>
      <c r="H2208" s="167">
        <f t="shared" si="102"/>
        <v>0</v>
      </c>
      <c r="I2208" s="139" t="s">
        <v>4</v>
      </c>
      <c r="J2208" s="141"/>
    </row>
    <row r="2209" spans="1:10" ht="15" x14ac:dyDescent="0.25">
      <c r="A2209" s="158">
        <v>41694</v>
      </c>
      <c r="B2209" s="159">
        <v>236</v>
      </c>
      <c r="C2209" s="159" t="s">
        <v>942</v>
      </c>
      <c r="D2209" s="135" t="s">
        <v>58</v>
      </c>
      <c r="E2209" s="160">
        <v>1149</v>
      </c>
      <c r="F2209" s="137">
        <v>41694</v>
      </c>
      <c r="G2209" s="138">
        <v>1149</v>
      </c>
      <c r="H2209" s="167">
        <f t="shared" si="102"/>
        <v>0</v>
      </c>
      <c r="I2209" s="139" t="s">
        <v>146</v>
      </c>
      <c r="J2209" s="141"/>
    </row>
    <row r="2210" spans="1:10" x14ac:dyDescent="0.25">
      <c r="A2210" s="158">
        <v>41690</v>
      </c>
      <c r="B2210" s="159">
        <v>939</v>
      </c>
      <c r="C2210" s="159" t="s">
        <v>784</v>
      </c>
      <c r="D2210" s="135" t="s">
        <v>928</v>
      </c>
      <c r="E2210" s="160">
        <v>352</v>
      </c>
      <c r="F2210" s="137">
        <v>41690</v>
      </c>
      <c r="G2210" s="138">
        <v>352</v>
      </c>
      <c r="H2210" s="167">
        <f t="shared" si="102"/>
        <v>0</v>
      </c>
      <c r="I2210" s="139" t="s">
        <v>4</v>
      </c>
      <c r="J2210" s="141"/>
    </row>
    <row r="2211" spans="1:10" x14ac:dyDescent="0.25">
      <c r="A2211" s="158">
        <v>41695</v>
      </c>
      <c r="B2211" s="159">
        <v>325</v>
      </c>
      <c r="C2211" s="159" t="s">
        <v>942</v>
      </c>
      <c r="D2211" s="135" t="s">
        <v>992</v>
      </c>
      <c r="E2211" s="160">
        <v>368</v>
      </c>
      <c r="F2211" s="137">
        <v>41695</v>
      </c>
      <c r="G2211" s="138">
        <v>368</v>
      </c>
      <c r="H2211" s="167">
        <f t="shared" si="102"/>
        <v>0</v>
      </c>
      <c r="I2211" s="139" t="s">
        <v>4</v>
      </c>
    </row>
    <row r="2212" spans="1:10" x14ac:dyDescent="0.25">
      <c r="A2212" s="158">
        <v>41674</v>
      </c>
      <c r="B2212" s="159">
        <v>783</v>
      </c>
      <c r="C2212" s="159" t="s">
        <v>563</v>
      </c>
      <c r="D2212" s="135" t="s">
        <v>604</v>
      </c>
      <c r="E2212" s="136">
        <v>957</v>
      </c>
      <c r="F2212" s="137">
        <v>41674</v>
      </c>
      <c r="G2212" s="138">
        <v>957</v>
      </c>
      <c r="H2212" s="132">
        <f t="shared" si="102"/>
        <v>0</v>
      </c>
      <c r="I2212" s="139" t="s">
        <v>95</v>
      </c>
    </row>
    <row r="2213" spans="1:10" x14ac:dyDescent="0.25">
      <c r="A2213" s="158">
        <v>41677</v>
      </c>
      <c r="B2213" s="159">
        <v>2</v>
      </c>
      <c r="C2213" s="159" t="s">
        <v>784</v>
      </c>
      <c r="D2213" s="135" t="s">
        <v>604</v>
      </c>
      <c r="E2213" s="136">
        <v>1739.5</v>
      </c>
      <c r="F2213" s="137">
        <v>41677</v>
      </c>
      <c r="G2213" s="138">
        <v>1739.5</v>
      </c>
      <c r="H2213" s="167">
        <f t="shared" si="102"/>
        <v>0</v>
      </c>
      <c r="I2213" s="139" t="s">
        <v>4</v>
      </c>
      <c r="J2213" s="141"/>
    </row>
    <row r="2214" spans="1:10" ht="15" x14ac:dyDescent="0.25">
      <c r="A2214" s="158">
        <v>41697</v>
      </c>
      <c r="B2214" s="159">
        <v>448</v>
      </c>
      <c r="C2214" s="159" t="s">
        <v>942</v>
      </c>
      <c r="D2214" s="135" t="s">
        <v>604</v>
      </c>
      <c r="E2214" s="160">
        <v>1175.5</v>
      </c>
      <c r="F2214" s="137">
        <v>41697</v>
      </c>
      <c r="G2214" s="138">
        <v>1175.5</v>
      </c>
      <c r="H2214" s="167">
        <f t="shared" si="102"/>
        <v>0</v>
      </c>
      <c r="I2214" s="139" t="s">
        <v>57</v>
      </c>
      <c r="J2214" s="141"/>
    </row>
    <row r="2215" spans="1:10" x14ac:dyDescent="0.25">
      <c r="A2215" s="158">
        <v>41698</v>
      </c>
      <c r="B2215" s="159">
        <v>539</v>
      </c>
      <c r="C2215" s="159" t="s">
        <v>942</v>
      </c>
      <c r="D2215" s="135" t="s">
        <v>604</v>
      </c>
      <c r="E2215" s="160">
        <v>1186</v>
      </c>
      <c r="F2215" s="137">
        <v>41698</v>
      </c>
      <c r="G2215" s="138">
        <v>1186</v>
      </c>
      <c r="H2215" s="167">
        <f t="shared" si="102"/>
        <v>0</v>
      </c>
      <c r="I2215" s="139"/>
    </row>
    <row r="2216" spans="1:10" x14ac:dyDescent="0.25">
      <c r="A2216" s="158">
        <v>41688</v>
      </c>
      <c r="B2216" s="159">
        <v>804</v>
      </c>
      <c r="C2216" s="159" t="s">
        <v>784</v>
      </c>
      <c r="D2216" s="135" t="s">
        <v>393</v>
      </c>
      <c r="E2216" s="160">
        <v>1492.5</v>
      </c>
      <c r="F2216" s="137">
        <v>41688</v>
      </c>
      <c r="G2216" s="138">
        <v>1492.5</v>
      </c>
      <c r="H2216" s="167">
        <f t="shared" si="102"/>
        <v>0</v>
      </c>
      <c r="I2216" s="139" t="s">
        <v>23</v>
      </c>
      <c r="J2216" s="141"/>
    </row>
    <row r="2217" spans="1:10" x14ac:dyDescent="0.25">
      <c r="A2217" s="158">
        <v>41695</v>
      </c>
      <c r="B2217" s="159">
        <v>326</v>
      </c>
      <c r="C2217" s="159" t="s">
        <v>942</v>
      </c>
      <c r="D2217" s="135" t="s">
        <v>393</v>
      </c>
      <c r="E2217" s="160">
        <v>1245</v>
      </c>
      <c r="F2217" s="137">
        <v>41695</v>
      </c>
      <c r="G2217" s="138">
        <v>1245</v>
      </c>
      <c r="H2217" s="167">
        <f t="shared" si="102"/>
        <v>0</v>
      </c>
      <c r="I2217" s="139" t="s">
        <v>4</v>
      </c>
    </row>
    <row r="2218" spans="1:10" x14ac:dyDescent="0.25">
      <c r="A2218" s="133">
        <v>41671</v>
      </c>
      <c r="B2218" s="134">
        <v>535</v>
      </c>
      <c r="C2218" s="134" t="s">
        <v>563</v>
      </c>
      <c r="D2218" s="135" t="s">
        <v>349</v>
      </c>
      <c r="E2218" s="136">
        <v>554</v>
      </c>
      <c r="F2218" s="137">
        <v>41671</v>
      </c>
      <c r="G2218" s="138">
        <v>554</v>
      </c>
      <c r="H2218" s="132">
        <f t="shared" si="102"/>
        <v>0</v>
      </c>
      <c r="I2218" s="139" t="s">
        <v>196</v>
      </c>
    </row>
    <row r="2219" spans="1:10" x14ac:dyDescent="0.25">
      <c r="A2219" s="158">
        <v>41695</v>
      </c>
      <c r="B2219" s="159">
        <v>327</v>
      </c>
      <c r="C2219" s="159" t="s">
        <v>942</v>
      </c>
      <c r="D2219" s="135" t="s">
        <v>349</v>
      </c>
      <c r="E2219" s="160">
        <v>1437</v>
      </c>
      <c r="F2219" s="137">
        <v>41695</v>
      </c>
      <c r="G2219" s="138">
        <v>1437</v>
      </c>
      <c r="H2219" s="167">
        <f t="shared" si="102"/>
        <v>0</v>
      </c>
      <c r="I2219" s="139" t="s">
        <v>23</v>
      </c>
    </row>
    <row r="2220" spans="1:10" ht="15" x14ac:dyDescent="0.25">
      <c r="A2220" s="158">
        <v>41692</v>
      </c>
      <c r="B2220" s="159">
        <v>122</v>
      </c>
      <c r="C2220" s="159" t="s">
        <v>942</v>
      </c>
      <c r="D2220" s="135" t="s">
        <v>961</v>
      </c>
      <c r="E2220" s="160">
        <v>1283</v>
      </c>
      <c r="F2220" s="137">
        <v>41692</v>
      </c>
      <c r="G2220" s="138">
        <v>1283</v>
      </c>
      <c r="H2220" s="167">
        <f t="shared" si="102"/>
        <v>0</v>
      </c>
      <c r="I2220" s="139" t="s">
        <v>4</v>
      </c>
      <c r="J2220" s="141"/>
    </row>
    <row r="2221" spans="1:10" ht="15" x14ac:dyDescent="0.25">
      <c r="A2221" s="158">
        <v>41697</v>
      </c>
      <c r="B2221" s="159">
        <v>449</v>
      </c>
      <c r="C2221" s="159" t="s">
        <v>942</v>
      </c>
      <c r="D2221" s="135" t="s">
        <v>961</v>
      </c>
      <c r="E2221" s="160">
        <v>1134.5</v>
      </c>
      <c r="F2221" s="137">
        <v>41697</v>
      </c>
      <c r="G2221" s="138">
        <v>1134.5</v>
      </c>
      <c r="H2221" s="167">
        <f t="shared" si="102"/>
        <v>0</v>
      </c>
      <c r="I2221" s="139" t="s">
        <v>57</v>
      </c>
      <c r="J2221" s="141"/>
    </row>
    <row r="2222" spans="1:10" x14ac:dyDescent="0.25">
      <c r="A2222" s="158">
        <v>41687</v>
      </c>
      <c r="B2222" s="159">
        <v>696</v>
      </c>
      <c r="C2222" s="159" t="s">
        <v>784</v>
      </c>
      <c r="D2222" s="135" t="s">
        <v>889</v>
      </c>
      <c r="E2222" s="160">
        <v>1296.5</v>
      </c>
      <c r="F2222" s="137">
        <v>41687</v>
      </c>
      <c r="G2222" s="138">
        <v>1296.5</v>
      </c>
      <c r="H2222" s="167">
        <f t="shared" si="102"/>
        <v>0</v>
      </c>
      <c r="I2222" s="139" t="s">
        <v>23</v>
      </c>
    </row>
    <row r="2223" spans="1:10" x14ac:dyDescent="0.25">
      <c r="A2223" s="158"/>
      <c r="B2223" s="159"/>
      <c r="C2223" s="159"/>
      <c r="D2223" s="135"/>
      <c r="E2223" s="160"/>
      <c r="F2223" s="379" t="s">
        <v>645</v>
      </c>
      <c r="G2223" s="380">
        <f>SUM(G2196:G2222)</f>
        <v>33792</v>
      </c>
      <c r="H2223" s="167"/>
      <c r="I2223" s="139"/>
    </row>
    <row r="2224" spans="1:10" x14ac:dyDescent="0.25">
      <c r="A2224" s="158"/>
      <c r="B2224" s="159"/>
      <c r="C2224" s="159"/>
      <c r="D2224" s="135"/>
      <c r="E2224" s="160"/>
      <c r="F2224" s="137"/>
      <c r="G2224" s="138"/>
      <c r="H2224" s="167"/>
      <c r="I2224" s="139"/>
    </row>
    <row r="2225" spans="1:10" x14ac:dyDescent="0.25">
      <c r="A2225" s="133">
        <v>41671</v>
      </c>
      <c r="B2225" s="134">
        <v>544</v>
      </c>
      <c r="C2225" s="134" t="s">
        <v>563</v>
      </c>
      <c r="D2225" s="135" t="s">
        <v>124</v>
      </c>
      <c r="E2225" s="136">
        <v>1566.6</v>
      </c>
      <c r="F2225" s="137">
        <v>41671</v>
      </c>
      <c r="G2225" s="138">
        <v>1566.6</v>
      </c>
      <c r="H2225" s="132">
        <f t="shared" ref="H2225:H2245" si="103">E2225-G2225</f>
        <v>0</v>
      </c>
      <c r="I2225" s="139"/>
    </row>
    <row r="2226" spans="1:10" ht="15" x14ac:dyDescent="0.25">
      <c r="A2226" s="158">
        <v>41674</v>
      </c>
      <c r="B2226" s="159">
        <v>743</v>
      </c>
      <c r="C2226" s="159" t="s">
        <v>563</v>
      </c>
      <c r="D2226" s="135" t="s">
        <v>124</v>
      </c>
      <c r="E2226" s="136">
        <v>1494</v>
      </c>
      <c r="F2226" s="137">
        <v>41674</v>
      </c>
      <c r="G2226" s="138">
        <v>1494</v>
      </c>
      <c r="H2226" s="132">
        <f t="shared" si="103"/>
        <v>0</v>
      </c>
      <c r="I2226" s="139"/>
      <c r="J2226" s="141"/>
    </row>
    <row r="2227" spans="1:10" ht="15" x14ac:dyDescent="0.25">
      <c r="A2227" s="158">
        <v>41677</v>
      </c>
      <c r="B2227" s="159">
        <v>998</v>
      </c>
      <c r="C2227" s="159" t="s">
        <v>563</v>
      </c>
      <c r="D2227" s="135" t="s">
        <v>124</v>
      </c>
      <c r="E2227" s="136">
        <v>3723</v>
      </c>
      <c r="F2227" s="137">
        <v>41687</v>
      </c>
      <c r="G2227" s="138">
        <v>3723</v>
      </c>
      <c r="H2227" s="167">
        <f t="shared" si="103"/>
        <v>0</v>
      </c>
      <c r="I2227" s="139"/>
      <c r="J2227" s="141"/>
    </row>
    <row r="2228" spans="1:10" ht="15" x14ac:dyDescent="0.25">
      <c r="A2228" s="158">
        <v>41678</v>
      </c>
      <c r="B2228" s="159">
        <v>86</v>
      </c>
      <c r="C2228" s="159" t="s">
        <v>784</v>
      </c>
      <c r="D2228" s="135" t="s">
        <v>124</v>
      </c>
      <c r="E2228" s="136">
        <v>3012.5</v>
      </c>
      <c r="F2228" s="137">
        <v>41678</v>
      </c>
      <c r="G2228" s="138">
        <v>3012.5</v>
      </c>
      <c r="H2228" s="167">
        <f t="shared" si="103"/>
        <v>0</v>
      </c>
      <c r="I2228" s="139"/>
      <c r="J2228" s="141"/>
    </row>
    <row r="2229" spans="1:10" ht="15" x14ac:dyDescent="0.25">
      <c r="A2229" s="158">
        <v>41679</v>
      </c>
      <c r="B2229" s="159">
        <v>159</v>
      </c>
      <c r="C2229" s="159" t="s">
        <v>784</v>
      </c>
      <c r="D2229" s="135" t="s">
        <v>124</v>
      </c>
      <c r="E2229" s="136">
        <v>1288</v>
      </c>
      <c r="F2229" s="137">
        <v>41679</v>
      </c>
      <c r="G2229" s="138">
        <v>1288</v>
      </c>
      <c r="H2229" s="167">
        <f t="shared" si="103"/>
        <v>0</v>
      </c>
      <c r="I2229" s="139"/>
      <c r="J2229" s="141"/>
    </row>
    <row r="2230" spans="1:10" ht="15" x14ac:dyDescent="0.25">
      <c r="A2230" s="158">
        <v>41680</v>
      </c>
      <c r="B2230" s="159">
        <v>191</v>
      </c>
      <c r="C2230" s="159" t="s">
        <v>784</v>
      </c>
      <c r="D2230" s="135" t="s">
        <v>124</v>
      </c>
      <c r="E2230" s="136">
        <v>629</v>
      </c>
      <c r="F2230" s="137">
        <v>41680</v>
      </c>
      <c r="G2230" s="138">
        <v>629</v>
      </c>
      <c r="H2230" s="167">
        <f t="shared" si="103"/>
        <v>0</v>
      </c>
      <c r="I2230" s="139"/>
    </row>
    <row r="2231" spans="1:10" ht="15" x14ac:dyDescent="0.25">
      <c r="A2231" s="158">
        <v>41682</v>
      </c>
      <c r="B2231" s="159">
        <v>346</v>
      </c>
      <c r="C2231" s="159" t="s">
        <v>784</v>
      </c>
      <c r="D2231" s="135" t="s">
        <v>124</v>
      </c>
      <c r="E2231" s="136">
        <v>951</v>
      </c>
      <c r="F2231" s="137">
        <v>41682</v>
      </c>
      <c r="G2231" s="138">
        <v>951</v>
      </c>
      <c r="H2231" s="167">
        <f t="shared" si="103"/>
        <v>0</v>
      </c>
      <c r="I2231" s="139"/>
      <c r="J2231" s="141"/>
    </row>
    <row r="2232" spans="1:10" ht="15" x14ac:dyDescent="0.25">
      <c r="A2232" s="158">
        <v>41684</v>
      </c>
      <c r="B2232" s="159">
        <v>512</v>
      </c>
      <c r="C2232" s="159" t="s">
        <v>784</v>
      </c>
      <c r="D2232" s="135" t="s">
        <v>124</v>
      </c>
      <c r="E2232" s="160">
        <v>2332</v>
      </c>
      <c r="F2232" s="137">
        <v>41684</v>
      </c>
      <c r="G2232" s="138">
        <v>2332</v>
      </c>
      <c r="H2232" s="167">
        <f t="shared" si="103"/>
        <v>0</v>
      </c>
      <c r="I2232" s="139"/>
    </row>
    <row r="2233" spans="1:10" ht="15" x14ac:dyDescent="0.25">
      <c r="A2233" s="158">
        <v>41685</v>
      </c>
      <c r="B2233" s="159">
        <v>617</v>
      </c>
      <c r="C2233" s="159" t="s">
        <v>784</v>
      </c>
      <c r="D2233" s="135" t="s">
        <v>124</v>
      </c>
      <c r="E2233" s="160">
        <v>2222</v>
      </c>
      <c r="F2233" s="137">
        <v>41685</v>
      </c>
      <c r="G2233" s="138">
        <v>2222</v>
      </c>
      <c r="H2233" s="167">
        <f t="shared" si="103"/>
        <v>0</v>
      </c>
      <c r="I2233" s="139"/>
      <c r="J2233" s="141"/>
    </row>
    <row r="2234" spans="1:10" ht="15" x14ac:dyDescent="0.25">
      <c r="A2234" s="158">
        <v>41686</v>
      </c>
      <c r="B2234" s="159">
        <v>666</v>
      </c>
      <c r="C2234" s="159" t="s">
        <v>784</v>
      </c>
      <c r="D2234" s="135" t="s">
        <v>124</v>
      </c>
      <c r="E2234" s="160">
        <v>1227.5</v>
      </c>
      <c r="F2234" s="137">
        <v>41686</v>
      </c>
      <c r="G2234" s="138">
        <v>1227.5</v>
      </c>
      <c r="H2234" s="167">
        <f t="shared" si="103"/>
        <v>0</v>
      </c>
      <c r="I2234" s="139"/>
    </row>
    <row r="2235" spans="1:10" ht="15" x14ac:dyDescent="0.25">
      <c r="A2235" s="158">
        <v>41687</v>
      </c>
      <c r="B2235" s="159">
        <v>699</v>
      </c>
      <c r="C2235" s="159" t="s">
        <v>784</v>
      </c>
      <c r="D2235" s="135" t="s">
        <v>124</v>
      </c>
      <c r="E2235" s="160">
        <v>263</v>
      </c>
      <c r="F2235" s="137">
        <v>41687</v>
      </c>
      <c r="G2235" s="138">
        <v>263</v>
      </c>
      <c r="H2235" s="167">
        <f t="shared" si="103"/>
        <v>0</v>
      </c>
      <c r="I2235" s="139"/>
    </row>
    <row r="2236" spans="1:10" ht="15" x14ac:dyDescent="0.25">
      <c r="A2236" s="158">
        <v>41687</v>
      </c>
      <c r="B2236" s="159">
        <v>729</v>
      </c>
      <c r="C2236" s="159" t="s">
        <v>784</v>
      </c>
      <c r="D2236" s="135" t="s">
        <v>124</v>
      </c>
      <c r="E2236" s="160">
        <v>770.5</v>
      </c>
      <c r="F2236" s="137">
        <v>41687</v>
      </c>
      <c r="G2236" s="138">
        <v>770.5</v>
      </c>
      <c r="H2236" s="167">
        <f t="shared" si="103"/>
        <v>0</v>
      </c>
      <c r="I2236" s="139"/>
    </row>
    <row r="2237" spans="1:10" ht="15" x14ac:dyDescent="0.25">
      <c r="A2237" s="158">
        <v>41689</v>
      </c>
      <c r="B2237" s="159">
        <v>869</v>
      </c>
      <c r="C2237" s="159" t="s">
        <v>784</v>
      </c>
      <c r="D2237" s="135" t="s">
        <v>124</v>
      </c>
      <c r="E2237" s="160">
        <v>573</v>
      </c>
      <c r="F2237" s="137">
        <v>41689</v>
      </c>
      <c r="G2237" s="138">
        <v>573</v>
      </c>
      <c r="H2237" s="167">
        <f t="shared" si="103"/>
        <v>0</v>
      </c>
      <c r="I2237" s="139"/>
    </row>
    <row r="2238" spans="1:10" ht="15" x14ac:dyDescent="0.25">
      <c r="A2238" s="158">
        <v>41689</v>
      </c>
      <c r="B2238" s="159">
        <v>890</v>
      </c>
      <c r="C2238" s="159" t="s">
        <v>784</v>
      </c>
      <c r="D2238" s="135" t="s">
        <v>124</v>
      </c>
      <c r="E2238" s="160">
        <v>775</v>
      </c>
      <c r="F2238" s="137">
        <v>41689</v>
      </c>
      <c r="G2238" s="138">
        <v>775</v>
      </c>
      <c r="H2238" s="167">
        <f t="shared" si="103"/>
        <v>0</v>
      </c>
      <c r="I2238" s="139"/>
    </row>
    <row r="2239" spans="1:10" x14ac:dyDescent="0.25">
      <c r="A2239" s="158">
        <v>41691</v>
      </c>
      <c r="B2239" s="159">
        <v>55</v>
      </c>
      <c r="C2239" s="159" t="s">
        <v>942</v>
      </c>
      <c r="D2239" s="135" t="s">
        <v>124</v>
      </c>
      <c r="E2239" s="160">
        <v>3847</v>
      </c>
      <c r="F2239" s="137">
        <v>41696</v>
      </c>
      <c r="G2239" s="138">
        <v>3847</v>
      </c>
      <c r="H2239" s="167">
        <f t="shared" si="103"/>
        <v>0</v>
      </c>
      <c r="I2239" s="139"/>
    </row>
    <row r="2240" spans="1:10" x14ac:dyDescent="0.25">
      <c r="A2240" s="158">
        <v>41692</v>
      </c>
      <c r="B2240" s="159">
        <v>156</v>
      </c>
      <c r="C2240" s="159" t="s">
        <v>942</v>
      </c>
      <c r="D2240" s="135" t="s">
        <v>124</v>
      </c>
      <c r="E2240" s="184">
        <v>2392</v>
      </c>
      <c r="F2240" s="146" t="s">
        <v>969</v>
      </c>
      <c r="G2240" s="138">
        <f>2300+92</f>
        <v>2392</v>
      </c>
      <c r="H2240" s="167">
        <f t="shared" si="103"/>
        <v>0</v>
      </c>
      <c r="I2240" s="139" t="s">
        <v>1</v>
      </c>
    </row>
    <row r="2241" spans="1:10" ht="15" x14ac:dyDescent="0.25">
      <c r="A2241" s="158">
        <v>41693</v>
      </c>
      <c r="B2241" s="159">
        <v>190</v>
      </c>
      <c r="C2241" s="159" t="s">
        <v>942</v>
      </c>
      <c r="D2241" s="135" t="s">
        <v>124</v>
      </c>
      <c r="E2241" s="160">
        <v>2763</v>
      </c>
      <c r="F2241" s="137">
        <v>41693</v>
      </c>
      <c r="G2241" s="138">
        <v>2763</v>
      </c>
      <c r="H2241" s="167">
        <f t="shared" si="103"/>
        <v>0</v>
      </c>
      <c r="I2241" s="139"/>
      <c r="J2241" s="141"/>
    </row>
    <row r="2242" spans="1:10" ht="15" x14ac:dyDescent="0.25">
      <c r="A2242" s="158">
        <v>41694</v>
      </c>
      <c r="B2242" s="159">
        <v>223</v>
      </c>
      <c r="C2242" s="159" t="s">
        <v>942</v>
      </c>
      <c r="D2242" s="135" t="s">
        <v>124</v>
      </c>
      <c r="E2242" s="160">
        <v>1297.5</v>
      </c>
      <c r="F2242" s="137">
        <v>41694</v>
      </c>
      <c r="G2242" s="138">
        <v>1297.5</v>
      </c>
      <c r="H2242" s="167">
        <f t="shared" si="103"/>
        <v>0</v>
      </c>
      <c r="I2242" s="139"/>
      <c r="J2242" s="141"/>
    </row>
    <row r="2243" spans="1:10" x14ac:dyDescent="0.25">
      <c r="A2243" s="158">
        <v>41696</v>
      </c>
      <c r="B2243" s="159">
        <v>371</v>
      </c>
      <c r="C2243" s="159" t="s">
        <v>942</v>
      </c>
      <c r="D2243" s="135" t="s">
        <v>124</v>
      </c>
      <c r="E2243" s="160">
        <v>1000</v>
      </c>
      <c r="F2243" s="137">
        <v>41696</v>
      </c>
      <c r="G2243" s="138">
        <v>1000</v>
      </c>
      <c r="H2243" s="167">
        <f t="shared" si="103"/>
        <v>0</v>
      </c>
      <c r="I2243" s="139"/>
    </row>
    <row r="2244" spans="1:10" ht="15" x14ac:dyDescent="0.25">
      <c r="A2244" s="158">
        <v>41696</v>
      </c>
      <c r="B2244" s="159">
        <v>416</v>
      </c>
      <c r="C2244" s="159" t="s">
        <v>942</v>
      </c>
      <c r="D2244" s="135" t="s">
        <v>124</v>
      </c>
      <c r="E2244" s="184">
        <v>6911</v>
      </c>
      <c r="F2244" s="146" t="s">
        <v>1009</v>
      </c>
      <c r="G2244" s="138">
        <f>6100+811</f>
        <v>6911</v>
      </c>
      <c r="H2244" s="167">
        <f t="shared" si="103"/>
        <v>0</v>
      </c>
      <c r="I2244" s="139" t="s">
        <v>20</v>
      </c>
      <c r="J2244" s="141"/>
    </row>
    <row r="2245" spans="1:10" ht="15" x14ac:dyDescent="0.25">
      <c r="A2245" s="158">
        <v>41698</v>
      </c>
      <c r="B2245" s="159">
        <v>577</v>
      </c>
      <c r="C2245" s="159" t="s">
        <v>942</v>
      </c>
      <c r="D2245" s="135" t="s">
        <v>124</v>
      </c>
      <c r="E2245" s="160">
        <v>3854</v>
      </c>
      <c r="F2245" s="144">
        <v>41708</v>
      </c>
      <c r="G2245" s="145">
        <v>3854</v>
      </c>
      <c r="H2245" s="167">
        <f t="shared" si="103"/>
        <v>0</v>
      </c>
      <c r="I2245" s="139"/>
      <c r="J2245" s="141"/>
    </row>
    <row r="2246" spans="1:10" x14ac:dyDescent="0.25">
      <c r="A2246" s="158"/>
      <c r="B2246" s="159"/>
      <c r="C2246" s="159"/>
      <c r="D2246" s="135"/>
      <c r="E2246" s="160"/>
      <c r="F2246" s="379" t="s">
        <v>645</v>
      </c>
      <c r="G2246" s="381">
        <f>SUM(G2225:G2245)</f>
        <v>42891.6</v>
      </c>
      <c r="H2246" s="167"/>
      <c r="I2246" s="139"/>
      <c r="J2246" s="141"/>
    </row>
    <row r="2247" spans="1:10" ht="15" x14ac:dyDescent="0.25">
      <c r="A2247" s="158"/>
      <c r="B2247" s="159"/>
      <c r="C2247" s="159"/>
      <c r="D2247" s="135"/>
      <c r="E2247" s="160"/>
      <c r="F2247" s="144"/>
      <c r="G2247" s="145"/>
      <c r="H2247" s="167"/>
      <c r="I2247" s="139"/>
      <c r="J2247" s="141"/>
    </row>
    <row r="2248" spans="1:10" x14ac:dyDescent="0.25">
      <c r="A2248" s="158">
        <v>41673</v>
      </c>
      <c r="B2248" s="159">
        <v>673</v>
      </c>
      <c r="C2248" s="159" t="s">
        <v>563</v>
      </c>
      <c r="D2248" s="135" t="s">
        <v>83</v>
      </c>
      <c r="E2248" s="136">
        <v>3053.5</v>
      </c>
      <c r="F2248" s="137">
        <v>41673</v>
      </c>
      <c r="G2248" s="138">
        <v>3053.5</v>
      </c>
      <c r="H2248" s="132">
        <f t="shared" ref="H2248:H2259" si="104">E2248-G2248</f>
        <v>0</v>
      </c>
      <c r="I2248" s="139" t="s">
        <v>20</v>
      </c>
    </row>
    <row r="2249" spans="1:10" x14ac:dyDescent="0.25">
      <c r="A2249" s="158">
        <v>41673</v>
      </c>
      <c r="B2249" s="159">
        <v>674</v>
      </c>
      <c r="C2249" s="159" t="s">
        <v>563</v>
      </c>
      <c r="D2249" s="135" t="s">
        <v>83</v>
      </c>
      <c r="E2249" s="136">
        <v>5873.5</v>
      </c>
      <c r="F2249" s="137">
        <v>41673</v>
      </c>
      <c r="G2249" s="138">
        <v>5873.5</v>
      </c>
      <c r="H2249" s="132">
        <f t="shared" si="104"/>
        <v>0</v>
      </c>
      <c r="I2249" s="139" t="s">
        <v>20</v>
      </c>
    </row>
    <row r="2250" spans="1:10" ht="15" x14ac:dyDescent="0.25">
      <c r="A2250" s="158">
        <v>41679</v>
      </c>
      <c r="B2250" s="159">
        <v>152</v>
      </c>
      <c r="C2250" s="159" t="s">
        <v>784</v>
      </c>
      <c r="D2250" s="135" t="s">
        <v>83</v>
      </c>
      <c r="E2250" s="136">
        <v>1768</v>
      </c>
      <c r="F2250" s="137">
        <v>41680</v>
      </c>
      <c r="G2250" s="138">
        <v>1768</v>
      </c>
      <c r="H2250" s="167">
        <f t="shared" si="104"/>
        <v>0</v>
      </c>
      <c r="I2250" s="139" t="s">
        <v>20</v>
      </c>
      <c r="J2250" s="141"/>
    </row>
    <row r="2251" spans="1:10" x14ac:dyDescent="0.25">
      <c r="A2251" s="158">
        <v>41680</v>
      </c>
      <c r="B2251" s="159">
        <v>212</v>
      </c>
      <c r="C2251" s="159" t="s">
        <v>784</v>
      </c>
      <c r="D2251" s="135" t="s">
        <v>83</v>
      </c>
      <c r="E2251" s="136">
        <v>6371.5</v>
      </c>
      <c r="F2251" s="137">
        <v>41681</v>
      </c>
      <c r="G2251" s="138">
        <v>6371.5</v>
      </c>
      <c r="H2251" s="167">
        <f t="shared" si="104"/>
        <v>0</v>
      </c>
      <c r="I2251" s="139" t="s">
        <v>20</v>
      </c>
    </row>
    <row r="2252" spans="1:10" x14ac:dyDescent="0.25">
      <c r="A2252" s="158">
        <v>41682</v>
      </c>
      <c r="B2252" s="159">
        <v>367</v>
      </c>
      <c r="C2252" s="159" t="s">
        <v>784</v>
      </c>
      <c r="D2252" s="135" t="s">
        <v>83</v>
      </c>
      <c r="E2252" s="136">
        <v>2934</v>
      </c>
      <c r="F2252" s="137">
        <v>41682</v>
      </c>
      <c r="G2252" s="138">
        <v>2934</v>
      </c>
      <c r="H2252" s="167">
        <f t="shared" si="104"/>
        <v>0</v>
      </c>
      <c r="I2252" s="139" t="s">
        <v>20</v>
      </c>
    </row>
    <row r="2253" spans="1:10" x14ac:dyDescent="0.25">
      <c r="A2253" s="158">
        <v>41687</v>
      </c>
      <c r="B2253" s="159">
        <v>747</v>
      </c>
      <c r="C2253" s="159" t="s">
        <v>784</v>
      </c>
      <c r="D2253" s="135" t="s">
        <v>83</v>
      </c>
      <c r="E2253" s="160">
        <v>6021</v>
      </c>
      <c r="F2253" s="137">
        <v>41688</v>
      </c>
      <c r="G2253" s="138">
        <v>6021</v>
      </c>
      <c r="H2253" s="167">
        <f t="shared" si="104"/>
        <v>0</v>
      </c>
      <c r="I2253" s="139" t="s">
        <v>20</v>
      </c>
      <c r="J2253" s="141"/>
    </row>
    <row r="2254" spans="1:10" x14ac:dyDescent="0.25">
      <c r="A2254" s="158">
        <v>41689</v>
      </c>
      <c r="B2254" s="159">
        <v>892</v>
      </c>
      <c r="C2254" s="159" t="s">
        <v>784</v>
      </c>
      <c r="D2254" s="135" t="s">
        <v>83</v>
      </c>
      <c r="E2254" s="160">
        <v>8320</v>
      </c>
      <c r="F2254" s="137">
        <v>41689</v>
      </c>
      <c r="G2254" s="138">
        <v>8320</v>
      </c>
      <c r="H2254" s="167">
        <f t="shared" si="104"/>
        <v>0</v>
      </c>
      <c r="I2254" s="139" t="s">
        <v>20</v>
      </c>
    </row>
    <row r="2255" spans="1:10" x14ac:dyDescent="0.25">
      <c r="A2255" s="158">
        <v>41690</v>
      </c>
      <c r="B2255" s="159">
        <v>970</v>
      </c>
      <c r="C2255" s="159" t="s">
        <v>784</v>
      </c>
      <c r="D2255" s="135" t="s">
        <v>83</v>
      </c>
      <c r="E2255" s="160">
        <v>8288</v>
      </c>
      <c r="F2255" s="137">
        <v>41690</v>
      </c>
      <c r="G2255" s="138">
        <v>8288</v>
      </c>
      <c r="H2255" s="167">
        <f t="shared" si="104"/>
        <v>0</v>
      </c>
      <c r="I2255" s="139" t="s">
        <v>30</v>
      </c>
    </row>
    <row r="2256" spans="1:10" ht="15" x14ac:dyDescent="0.25">
      <c r="A2256" s="158">
        <v>41691</v>
      </c>
      <c r="B2256" s="159">
        <v>83</v>
      </c>
      <c r="C2256" s="159" t="s">
        <v>942</v>
      </c>
      <c r="D2256" s="135" t="s">
        <v>83</v>
      </c>
      <c r="E2256" s="160">
        <v>8766</v>
      </c>
      <c r="F2256" s="137">
        <v>41691</v>
      </c>
      <c r="G2256" s="138">
        <v>8766</v>
      </c>
      <c r="H2256" s="167">
        <f t="shared" si="104"/>
        <v>0</v>
      </c>
      <c r="I2256" s="139" t="s">
        <v>23</v>
      </c>
      <c r="J2256" s="141"/>
    </row>
    <row r="2257" spans="1:10" ht="15" x14ac:dyDescent="0.25">
      <c r="A2257" s="158">
        <v>41694</v>
      </c>
      <c r="B2257" s="159">
        <v>265</v>
      </c>
      <c r="C2257" s="159" t="s">
        <v>942</v>
      </c>
      <c r="D2257" s="135" t="s">
        <v>83</v>
      </c>
      <c r="E2257" s="160">
        <v>9367.5</v>
      </c>
      <c r="F2257" s="137">
        <v>41694</v>
      </c>
      <c r="G2257" s="138">
        <v>9367.5</v>
      </c>
      <c r="H2257" s="167">
        <f t="shared" si="104"/>
        <v>0</v>
      </c>
      <c r="I2257" s="139" t="s">
        <v>20</v>
      </c>
      <c r="J2257" s="141"/>
    </row>
    <row r="2258" spans="1:10" ht="15" x14ac:dyDescent="0.25">
      <c r="A2258" s="158">
        <v>41698</v>
      </c>
      <c r="B2258" s="159">
        <v>580</v>
      </c>
      <c r="C2258" s="159" t="s">
        <v>942</v>
      </c>
      <c r="D2258" s="135" t="s">
        <v>83</v>
      </c>
      <c r="E2258" s="160">
        <v>11049</v>
      </c>
      <c r="F2258" s="137">
        <v>41698</v>
      </c>
      <c r="G2258" s="138">
        <v>11049</v>
      </c>
      <c r="H2258" s="167">
        <f t="shared" si="104"/>
        <v>0</v>
      </c>
      <c r="I2258" s="139" t="s">
        <v>20</v>
      </c>
      <c r="J2258" s="141"/>
    </row>
    <row r="2259" spans="1:10" ht="15" x14ac:dyDescent="0.25">
      <c r="A2259" s="158">
        <v>41677</v>
      </c>
      <c r="B2259" s="159">
        <v>924</v>
      </c>
      <c r="C2259" s="159" t="s">
        <v>563</v>
      </c>
      <c r="D2259" s="135" t="s">
        <v>769</v>
      </c>
      <c r="E2259" s="136">
        <v>9294.5</v>
      </c>
      <c r="F2259" s="137">
        <v>41677</v>
      </c>
      <c r="G2259" s="138">
        <v>9294.5</v>
      </c>
      <c r="H2259" s="167">
        <f t="shared" si="104"/>
        <v>0</v>
      </c>
      <c r="I2259" s="139" t="s">
        <v>20</v>
      </c>
      <c r="J2259" s="141"/>
    </row>
    <row r="2260" spans="1:10" x14ac:dyDescent="0.25">
      <c r="A2260" s="158"/>
      <c r="B2260" s="159"/>
      <c r="C2260" s="159"/>
      <c r="D2260" s="135"/>
      <c r="E2260" s="136"/>
      <c r="F2260" s="379" t="s">
        <v>645</v>
      </c>
      <c r="G2260" s="380">
        <f>SUM(G2248:G2259)</f>
        <v>81106.5</v>
      </c>
      <c r="H2260" s="167"/>
      <c r="I2260" s="139"/>
      <c r="J2260" s="141"/>
    </row>
    <row r="2261" spans="1:10" ht="15" x14ac:dyDescent="0.25">
      <c r="A2261" s="158"/>
      <c r="B2261" s="159"/>
      <c r="C2261" s="159"/>
      <c r="D2261" s="135"/>
      <c r="E2261" s="136"/>
      <c r="F2261" s="137"/>
      <c r="G2261" s="138"/>
      <c r="H2261" s="167"/>
      <c r="I2261" s="139"/>
      <c r="J2261" s="141"/>
    </row>
    <row r="2262" spans="1:10" x14ac:dyDescent="0.25">
      <c r="A2262" s="158">
        <v>41678</v>
      </c>
      <c r="B2262" s="159">
        <v>76</v>
      </c>
      <c r="C2262" s="159" t="s">
        <v>784</v>
      </c>
      <c r="D2262" s="135" t="s">
        <v>800</v>
      </c>
      <c r="E2262" s="136">
        <v>1735</v>
      </c>
      <c r="F2262" s="137">
        <v>41679</v>
      </c>
      <c r="G2262" s="138">
        <v>1735</v>
      </c>
      <c r="H2262" s="167">
        <f>E2262-G2262</f>
        <v>0</v>
      </c>
      <c r="I2262" s="139" t="s">
        <v>30</v>
      </c>
    </row>
    <row r="2263" spans="1:10" x14ac:dyDescent="0.25">
      <c r="A2263" s="158">
        <v>41681</v>
      </c>
      <c r="B2263" s="159">
        <v>269</v>
      </c>
      <c r="C2263" s="159" t="s">
        <v>784</v>
      </c>
      <c r="D2263" s="135" t="s">
        <v>800</v>
      </c>
      <c r="E2263" s="136">
        <v>1603</v>
      </c>
      <c r="F2263" s="137">
        <v>41681</v>
      </c>
      <c r="G2263" s="138">
        <v>1603</v>
      </c>
      <c r="H2263" s="167">
        <f>E2263-G2263</f>
        <v>0</v>
      </c>
      <c r="I2263" s="139" t="s">
        <v>4</v>
      </c>
    </row>
    <row r="2264" spans="1:10" x14ac:dyDescent="0.25">
      <c r="A2264" s="158"/>
      <c r="B2264" s="159"/>
      <c r="C2264" s="159"/>
      <c r="D2264" s="135"/>
      <c r="E2264" s="136"/>
      <c r="F2264" s="137"/>
      <c r="G2264" s="138"/>
      <c r="H2264" s="167"/>
      <c r="I2264" s="139"/>
    </row>
    <row r="2265" spans="1:10" ht="15" x14ac:dyDescent="0.25">
      <c r="A2265" s="158">
        <v>41673</v>
      </c>
      <c r="B2265" s="159">
        <v>633</v>
      </c>
      <c r="C2265" s="159" t="s">
        <v>563</v>
      </c>
      <c r="D2265" s="135" t="s">
        <v>106</v>
      </c>
      <c r="E2265" s="136">
        <v>4453</v>
      </c>
      <c r="F2265" s="137">
        <v>41673</v>
      </c>
      <c r="G2265" s="138">
        <v>4453</v>
      </c>
      <c r="H2265" s="132">
        <f t="shared" ref="H2265:H2274" si="105">E2265-G2265</f>
        <v>0</v>
      </c>
      <c r="I2265" s="139"/>
      <c r="J2265" s="141"/>
    </row>
    <row r="2266" spans="1:10" ht="15" x14ac:dyDescent="0.25">
      <c r="A2266" s="158">
        <v>41678</v>
      </c>
      <c r="B2266" s="159">
        <v>42</v>
      </c>
      <c r="C2266" s="159" t="s">
        <v>784</v>
      </c>
      <c r="D2266" s="135" t="s">
        <v>106</v>
      </c>
      <c r="E2266" s="136">
        <v>2863</v>
      </c>
      <c r="F2266" s="137">
        <v>41678</v>
      </c>
      <c r="G2266" s="138">
        <v>2863</v>
      </c>
      <c r="H2266" s="167">
        <f t="shared" si="105"/>
        <v>0</v>
      </c>
      <c r="I2266" s="139"/>
      <c r="J2266" s="141"/>
    </row>
    <row r="2267" spans="1:10" ht="15" x14ac:dyDescent="0.25">
      <c r="A2267" s="158">
        <v>41684</v>
      </c>
      <c r="B2267" s="159">
        <v>469</v>
      </c>
      <c r="C2267" s="159" t="s">
        <v>784</v>
      </c>
      <c r="D2267" s="135" t="s">
        <v>106</v>
      </c>
      <c r="E2267" s="160">
        <v>5500.5</v>
      </c>
      <c r="F2267" s="137">
        <v>41684</v>
      </c>
      <c r="G2267" s="138">
        <v>5500.5</v>
      </c>
      <c r="H2267" s="167">
        <f t="shared" si="105"/>
        <v>0</v>
      </c>
      <c r="I2267" s="139"/>
      <c r="J2267" s="141"/>
    </row>
    <row r="2268" spans="1:10" ht="15" x14ac:dyDescent="0.25">
      <c r="A2268" s="158">
        <v>41686</v>
      </c>
      <c r="B2268" s="159">
        <v>640</v>
      </c>
      <c r="C2268" s="159" t="s">
        <v>784</v>
      </c>
      <c r="D2268" s="135" t="s">
        <v>106</v>
      </c>
      <c r="E2268" s="160">
        <v>3116</v>
      </c>
      <c r="F2268" s="137">
        <v>41686</v>
      </c>
      <c r="G2268" s="138">
        <v>3116</v>
      </c>
      <c r="H2268" s="167">
        <f t="shared" si="105"/>
        <v>0</v>
      </c>
      <c r="I2268" s="139"/>
      <c r="J2268" s="141"/>
    </row>
    <row r="2269" spans="1:10" ht="15" x14ac:dyDescent="0.25">
      <c r="A2269" s="158">
        <v>41689</v>
      </c>
      <c r="B2269" s="159">
        <v>854</v>
      </c>
      <c r="C2269" s="159" t="s">
        <v>784</v>
      </c>
      <c r="D2269" s="135" t="s">
        <v>106</v>
      </c>
      <c r="E2269" s="160">
        <v>3658</v>
      </c>
      <c r="F2269" s="137">
        <v>41689</v>
      </c>
      <c r="G2269" s="138">
        <v>3658</v>
      </c>
      <c r="H2269" s="167">
        <f t="shared" si="105"/>
        <v>0</v>
      </c>
      <c r="I2269" s="139"/>
    </row>
    <row r="2270" spans="1:10" ht="15" x14ac:dyDescent="0.25">
      <c r="A2270" s="158">
        <v>41690</v>
      </c>
      <c r="B2270" s="159">
        <v>935</v>
      </c>
      <c r="C2270" s="159" t="s">
        <v>784</v>
      </c>
      <c r="D2270" s="135" t="s">
        <v>106</v>
      </c>
      <c r="E2270" s="160">
        <v>4010</v>
      </c>
      <c r="F2270" s="137">
        <v>41690</v>
      </c>
      <c r="G2270" s="138">
        <v>4010</v>
      </c>
      <c r="H2270" s="167">
        <f t="shared" si="105"/>
        <v>0</v>
      </c>
      <c r="I2270" s="139"/>
      <c r="J2270" s="141"/>
    </row>
    <row r="2271" spans="1:10" ht="15" x14ac:dyDescent="0.25">
      <c r="A2271" s="158">
        <v>41692</v>
      </c>
      <c r="B2271" s="159">
        <v>107</v>
      </c>
      <c r="C2271" s="159" t="s">
        <v>942</v>
      </c>
      <c r="D2271" s="135" t="s">
        <v>106</v>
      </c>
      <c r="E2271" s="160">
        <v>1539</v>
      </c>
      <c r="F2271" s="137">
        <v>41692</v>
      </c>
      <c r="G2271" s="138">
        <v>1539</v>
      </c>
      <c r="H2271" s="167">
        <f t="shared" si="105"/>
        <v>0</v>
      </c>
      <c r="I2271" s="139"/>
      <c r="J2271" s="141"/>
    </row>
    <row r="2272" spans="1:10" ht="15" x14ac:dyDescent="0.25">
      <c r="A2272" s="158">
        <v>41694</v>
      </c>
      <c r="B2272" s="159">
        <v>212</v>
      </c>
      <c r="C2272" s="159" t="s">
        <v>942</v>
      </c>
      <c r="D2272" s="135" t="s">
        <v>106</v>
      </c>
      <c r="E2272" s="160">
        <v>1192.5</v>
      </c>
      <c r="F2272" s="137">
        <v>41694</v>
      </c>
      <c r="G2272" s="138">
        <v>1192.5</v>
      </c>
      <c r="H2272" s="167">
        <f t="shared" si="105"/>
        <v>0</v>
      </c>
      <c r="I2272" s="139"/>
      <c r="J2272" s="141"/>
    </row>
    <row r="2273" spans="1:10" ht="15" x14ac:dyDescent="0.25">
      <c r="A2273" s="158">
        <v>41697</v>
      </c>
      <c r="B2273" s="159">
        <v>440</v>
      </c>
      <c r="C2273" s="159" t="s">
        <v>942</v>
      </c>
      <c r="D2273" s="135" t="s">
        <v>106</v>
      </c>
      <c r="E2273" s="184">
        <v>4166</v>
      </c>
      <c r="F2273" s="176" t="s">
        <v>1013</v>
      </c>
      <c r="G2273" s="138">
        <f>4164+2</f>
        <v>4166</v>
      </c>
      <c r="H2273" s="167">
        <f t="shared" si="105"/>
        <v>0</v>
      </c>
      <c r="I2273" s="139"/>
      <c r="J2273" s="141"/>
    </row>
    <row r="2274" spans="1:10" x14ac:dyDescent="0.25">
      <c r="A2274" s="158">
        <v>41698</v>
      </c>
      <c r="B2274" s="159">
        <v>525</v>
      </c>
      <c r="C2274" s="159" t="s">
        <v>942</v>
      </c>
      <c r="D2274" s="135" t="s">
        <v>106</v>
      </c>
      <c r="E2274" s="160">
        <v>5366.5</v>
      </c>
      <c r="F2274" s="137">
        <v>41698</v>
      </c>
      <c r="G2274" s="138">
        <v>5366.5</v>
      </c>
      <c r="H2274" s="167">
        <f t="shared" si="105"/>
        <v>0</v>
      </c>
      <c r="I2274" s="139"/>
    </row>
    <row r="2275" spans="1:10" x14ac:dyDescent="0.25">
      <c r="A2275" s="158"/>
      <c r="B2275" s="159"/>
      <c r="C2275" s="159"/>
      <c r="D2275" s="135"/>
      <c r="E2275" s="160"/>
      <c r="F2275" s="379" t="s">
        <v>645</v>
      </c>
      <c r="G2275" s="380">
        <f>SUM(G2265:G2274)</f>
        <v>35864.5</v>
      </c>
      <c r="H2275" s="167"/>
      <c r="I2275" s="139"/>
    </row>
    <row r="2276" spans="1:10" x14ac:dyDescent="0.25">
      <c r="A2276" s="158"/>
      <c r="B2276" s="159"/>
      <c r="C2276" s="159"/>
      <c r="D2276" s="135"/>
      <c r="E2276" s="160"/>
      <c r="F2276" s="137"/>
      <c r="G2276" s="138"/>
      <c r="H2276" s="167"/>
      <c r="I2276" s="139"/>
    </row>
    <row r="2277" spans="1:10" ht="15" x14ac:dyDescent="0.25">
      <c r="A2277" s="158">
        <v>41694</v>
      </c>
      <c r="B2277" s="159">
        <v>298</v>
      </c>
      <c r="C2277" s="159" t="s">
        <v>942</v>
      </c>
      <c r="D2277" s="135" t="s">
        <v>988</v>
      </c>
      <c r="E2277" s="160">
        <v>3643</v>
      </c>
      <c r="F2277" s="137">
        <v>41696</v>
      </c>
      <c r="G2277" s="138">
        <v>3643</v>
      </c>
      <c r="H2277" s="167">
        <f>E2277-G2277</f>
        <v>0</v>
      </c>
      <c r="I2277" s="139" t="s">
        <v>146</v>
      </c>
      <c r="J2277" s="141"/>
    </row>
    <row r="2278" spans="1:10" ht="15" x14ac:dyDescent="0.25">
      <c r="A2278" s="158"/>
      <c r="B2278" s="159"/>
      <c r="C2278" s="159"/>
      <c r="D2278" s="135"/>
      <c r="E2278" s="160"/>
      <c r="F2278" s="137"/>
      <c r="G2278" s="138"/>
      <c r="H2278" s="167"/>
      <c r="I2278" s="139"/>
      <c r="J2278" s="141"/>
    </row>
    <row r="2279" spans="1:10" ht="15" x14ac:dyDescent="0.25">
      <c r="A2279" s="158">
        <v>41674</v>
      </c>
      <c r="B2279" s="159">
        <v>715</v>
      </c>
      <c r="C2279" s="159" t="s">
        <v>563</v>
      </c>
      <c r="D2279" s="135" t="s">
        <v>481</v>
      </c>
      <c r="E2279" s="136">
        <v>3103</v>
      </c>
      <c r="F2279" s="137">
        <v>41675</v>
      </c>
      <c r="G2279" s="138">
        <v>3103</v>
      </c>
      <c r="H2279" s="132">
        <f t="shared" ref="H2279:H2286" si="106">E2279-G2279</f>
        <v>0</v>
      </c>
      <c r="I2279" s="139" t="s">
        <v>146</v>
      </c>
      <c r="J2279" s="141"/>
    </row>
    <row r="2280" spans="1:10" x14ac:dyDescent="0.25">
      <c r="A2280" s="158">
        <v>41674</v>
      </c>
      <c r="B2280" s="159">
        <v>717</v>
      </c>
      <c r="C2280" s="159" t="s">
        <v>563</v>
      </c>
      <c r="D2280" s="135" t="s">
        <v>481</v>
      </c>
      <c r="E2280" s="136">
        <v>3548</v>
      </c>
      <c r="F2280" s="137">
        <v>41675</v>
      </c>
      <c r="G2280" s="138">
        <v>3548</v>
      </c>
      <c r="H2280" s="132">
        <f t="shared" si="106"/>
        <v>0</v>
      </c>
      <c r="I2280" s="139" t="s">
        <v>146</v>
      </c>
      <c r="J2280" s="141"/>
    </row>
    <row r="2281" spans="1:10" x14ac:dyDescent="0.25">
      <c r="A2281" s="158">
        <v>41677</v>
      </c>
      <c r="B2281" s="159">
        <v>933</v>
      </c>
      <c r="C2281" s="159" t="s">
        <v>563</v>
      </c>
      <c r="D2281" s="135" t="s">
        <v>481</v>
      </c>
      <c r="E2281" s="136">
        <v>5034.5</v>
      </c>
      <c r="F2281" s="137">
        <v>41678</v>
      </c>
      <c r="G2281" s="138">
        <v>5034.5</v>
      </c>
      <c r="H2281" s="167">
        <f t="shared" si="106"/>
        <v>0</v>
      </c>
      <c r="I2281" s="139" t="s">
        <v>146</v>
      </c>
    </row>
    <row r="2282" spans="1:10" x14ac:dyDescent="0.25">
      <c r="A2282" s="158">
        <v>41681</v>
      </c>
      <c r="B2282" s="159">
        <v>233</v>
      </c>
      <c r="C2282" s="159" t="s">
        <v>784</v>
      </c>
      <c r="D2282" s="135" t="s">
        <v>481</v>
      </c>
      <c r="E2282" s="136">
        <v>6064</v>
      </c>
      <c r="F2282" s="137">
        <v>41682</v>
      </c>
      <c r="G2282" s="138">
        <v>6064</v>
      </c>
      <c r="H2282" s="167">
        <f t="shared" si="106"/>
        <v>0</v>
      </c>
      <c r="I2282" s="160" t="s">
        <v>146</v>
      </c>
      <c r="J2282" s="141"/>
    </row>
    <row r="2283" spans="1:10" x14ac:dyDescent="0.25">
      <c r="A2283" s="158">
        <v>41684</v>
      </c>
      <c r="B2283" s="159">
        <v>448</v>
      </c>
      <c r="C2283" s="159" t="s">
        <v>784</v>
      </c>
      <c r="D2283" s="135" t="s">
        <v>481</v>
      </c>
      <c r="E2283" s="160">
        <v>5119.72</v>
      </c>
      <c r="F2283" s="137">
        <v>41685</v>
      </c>
      <c r="G2283" s="138">
        <v>5119.72</v>
      </c>
      <c r="H2283" s="167">
        <f t="shared" si="106"/>
        <v>0</v>
      </c>
      <c r="I2283" s="139" t="s">
        <v>146</v>
      </c>
    </row>
    <row r="2284" spans="1:10" x14ac:dyDescent="0.25">
      <c r="A2284" s="158">
        <v>41687</v>
      </c>
      <c r="B2284" s="159">
        <v>767</v>
      </c>
      <c r="C2284" s="159" t="s">
        <v>784</v>
      </c>
      <c r="D2284" s="135" t="s">
        <v>481</v>
      </c>
      <c r="E2284" s="160">
        <v>5859</v>
      </c>
      <c r="F2284" s="137">
        <v>41689</v>
      </c>
      <c r="G2284" s="138">
        <v>5859</v>
      </c>
      <c r="H2284" s="167">
        <f t="shared" si="106"/>
        <v>0</v>
      </c>
      <c r="I2284" s="139" t="s">
        <v>146</v>
      </c>
    </row>
    <row r="2285" spans="1:10" x14ac:dyDescent="0.25">
      <c r="A2285" s="158">
        <v>41691</v>
      </c>
      <c r="B2285" s="159">
        <v>12</v>
      </c>
      <c r="C2285" s="159" t="s">
        <v>942</v>
      </c>
      <c r="D2285" s="135" t="s">
        <v>481</v>
      </c>
      <c r="E2285" s="160">
        <v>4978.6000000000004</v>
      </c>
      <c r="F2285" s="137">
        <v>41692</v>
      </c>
      <c r="G2285" s="138">
        <v>4978.6000000000004</v>
      </c>
      <c r="H2285" s="167">
        <f t="shared" si="106"/>
        <v>0</v>
      </c>
      <c r="I2285" s="139" t="s">
        <v>146</v>
      </c>
    </row>
    <row r="2286" spans="1:10" ht="15" x14ac:dyDescent="0.25">
      <c r="A2286" s="158">
        <v>41694</v>
      </c>
      <c r="B2286" s="159">
        <v>284</v>
      </c>
      <c r="C2286" s="159" t="s">
        <v>942</v>
      </c>
      <c r="D2286" s="135" t="s">
        <v>481</v>
      </c>
      <c r="E2286" s="160">
        <v>3127</v>
      </c>
      <c r="F2286" s="137">
        <v>41696</v>
      </c>
      <c r="G2286" s="138">
        <v>3127</v>
      </c>
      <c r="H2286" s="167">
        <f t="shared" si="106"/>
        <v>0</v>
      </c>
      <c r="I2286" s="139" t="s">
        <v>146</v>
      </c>
      <c r="J2286" s="141"/>
    </row>
    <row r="2287" spans="1:10" x14ac:dyDescent="0.25">
      <c r="A2287" s="158"/>
      <c r="B2287" s="159"/>
      <c r="C2287" s="159"/>
      <c r="D2287" s="135"/>
      <c r="E2287" s="160"/>
      <c r="F2287" s="379" t="s">
        <v>645</v>
      </c>
      <c r="G2287" s="380">
        <f>SUM(G2279:G2286)</f>
        <v>36833.82</v>
      </c>
      <c r="H2287" s="167"/>
      <c r="I2287" s="139"/>
      <c r="J2287" s="141"/>
    </row>
    <row r="2288" spans="1:10" ht="15" x14ac:dyDescent="0.25">
      <c r="A2288" s="158"/>
      <c r="B2288" s="159"/>
      <c r="C2288" s="159"/>
      <c r="D2288" s="135"/>
      <c r="E2288" s="160"/>
      <c r="F2288" s="137"/>
      <c r="G2288" s="138"/>
      <c r="H2288" s="167"/>
      <c r="I2288" s="139"/>
      <c r="J2288" s="141"/>
    </row>
    <row r="2289" spans="1:10" ht="15" x14ac:dyDescent="0.25">
      <c r="A2289" s="158">
        <v>41688</v>
      </c>
      <c r="B2289" s="159">
        <v>785</v>
      </c>
      <c r="C2289" s="159" t="s">
        <v>784</v>
      </c>
      <c r="D2289" s="135" t="s">
        <v>905</v>
      </c>
      <c r="E2289" s="160">
        <v>1281</v>
      </c>
      <c r="F2289" s="137">
        <v>41688</v>
      </c>
      <c r="G2289" s="138">
        <v>1281</v>
      </c>
      <c r="H2289" s="167">
        <f>E2289-G2289</f>
        <v>0</v>
      </c>
      <c r="I2289" s="139" t="s">
        <v>30</v>
      </c>
      <c r="J2289" s="141"/>
    </row>
    <row r="2290" spans="1:10" ht="15" x14ac:dyDescent="0.25">
      <c r="A2290" s="158"/>
      <c r="B2290" s="159"/>
      <c r="C2290" s="159"/>
      <c r="D2290" s="135"/>
      <c r="E2290" s="160"/>
      <c r="F2290" s="137"/>
      <c r="G2290" s="138"/>
      <c r="H2290" s="167"/>
      <c r="I2290" s="139"/>
      <c r="J2290" s="141"/>
    </row>
    <row r="2291" spans="1:10" x14ac:dyDescent="0.25">
      <c r="A2291" s="158">
        <v>41674</v>
      </c>
      <c r="B2291" s="159">
        <v>721</v>
      </c>
      <c r="C2291" s="159" t="s">
        <v>563</v>
      </c>
      <c r="D2291" s="135" t="s">
        <v>247</v>
      </c>
      <c r="E2291" s="136">
        <v>9956.5</v>
      </c>
      <c r="F2291" s="144" t="s">
        <v>718</v>
      </c>
      <c r="G2291" s="138">
        <v>9956.5</v>
      </c>
      <c r="H2291" s="132">
        <f t="shared" ref="H2291:H2296" si="107">E2291-G2291</f>
        <v>0</v>
      </c>
      <c r="I2291" s="139" t="s">
        <v>146</v>
      </c>
    </row>
    <row r="2292" spans="1:10" x14ac:dyDescent="0.25">
      <c r="A2292" s="158">
        <v>41677</v>
      </c>
      <c r="B2292" s="159">
        <v>938</v>
      </c>
      <c r="C2292" s="159" t="s">
        <v>563</v>
      </c>
      <c r="D2292" s="135" t="s">
        <v>247</v>
      </c>
      <c r="E2292" s="136">
        <v>3988</v>
      </c>
      <c r="F2292" s="144" t="s">
        <v>773</v>
      </c>
      <c r="G2292" s="138">
        <v>3988</v>
      </c>
      <c r="H2292" s="167">
        <f t="shared" si="107"/>
        <v>0</v>
      </c>
      <c r="I2292" s="139" t="s">
        <v>146</v>
      </c>
      <c r="J2292" s="140" t="s">
        <v>774</v>
      </c>
    </row>
    <row r="2293" spans="1:10" x14ac:dyDescent="0.25">
      <c r="A2293" s="158">
        <v>41681</v>
      </c>
      <c r="B2293" s="159">
        <v>232</v>
      </c>
      <c r="C2293" s="159" t="s">
        <v>784</v>
      </c>
      <c r="D2293" s="135" t="s">
        <v>247</v>
      </c>
      <c r="E2293" s="136">
        <v>19326.5</v>
      </c>
      <c r="F2293" s="144" t="s">
        <v>823</v>
      </c>
      <c r="G2293" s="138">
        <v>19326.5</v>
      </c>
      <c r="H2293" s="167">
        <f t="shared" si="107"/>
        <v>0</v>
      </c>
      <c r="I2293" s="136" t="s">
        <v>146</v>
      </c>
      <c r="J2293" s="141"/>
    </row>
    <row r="2294" spans="1:10" x14ac:dyDescent="0.25">
      <c r="A2294" s="158">
        <v>41687</v>
      </c>
      <c r="B2294" s="159">
        <v>766</v>
      </c>
      <c r="C2294" s="159" t="s">
        <v>784</v>
      </c>
      <c r="D2294" s="135" t="s">
        <v>247</v>
      </c>
      <c r="E2294" s="160">
        <v>8022.5</v>
      </c>
      <c r="F2294" s="162" t="s">
        <v>902</v>
      </c>
      <c r="G2294" s="138">
        <v>8022.5</v>
      </c>
      <c r="H2294" s="167">
        <f t="shared" si="107"/>
        <v>0</v>
      </c>
      <c r="I2294" s="139" t="s">
        <v>146</v>
      </c>
    </row>
    <row r="2295" spans="1:10" x14ac:dyDescent="0.25">
      <c r="A2295" s="158">
        <v>41690</v>
      </c>
      <c r="B2295" s="159">
        <v>999</v>
      </c>
      <c r="C2295" s="159" t="s">
        <v>784</v>
      </c>
      <c r="D2295" s="135" t="s">
        <v>247</v>
      </c>
      <c r="E2295" s="160">
        <v>7175.5</v>
      </c>
      <c r="F2295" s="162" t="s">
        <v>941</v>
      </c>
      <c r="G2295" s="145">
        <v>7175.5</v>
      </c>
      <c r="H2295" s="167">
        <f t="shared" si="107"/>
        <v>0</v>
      </c>
      <c r="I2295" s="139" t="s">
        <v>146</v>
      </c>
    </row>
    <row r="2296" spans="1:10" ht="15" x14ac:dyDescent="0.25">
      <c r="A2296" s="158">
        <v>41698</v>
      </c>
      <c r="B2296" s="159">
        <v>503</v>
      </c>
      <c r="C2296" s="159" t="s">
        <v>942</v>
      </c>
      <c r="D2296" s="135" t="s">
        <v>247</v>
      </c>
      <c r="E2296" s="160">
        <v>12207.5</v>
      </c>
      <c r="F2296" s="162" t="s">
        <v>1027</v>
      </c>
      <c r="G2296" s="145">
        <v>12207.5</v>
      </c>
      <c r="H2296" s="167">
        <f t="shared" si="107"/>
        <v>0</v>
      </c>
      <c r="I2296" s="139" t="s">
        <v>146</v>
      </c>
      <c r="J2296" s="141"/>
    </row>
    <row r="2297" spans="1:10" x14ac:dyDescent="0.25">
      <c r="A2297" s="158"/>
      <c r="B2297" s="159"/>
      <c r="C2297" s="159"/>
      <c r="D2297" s="135"/>
      <c r="E2297" s="160"/>
      <c r="F2297" s="379" t="s">
        <v>645</v>
      </c>
      <c r="G2297" s="381">
        <f>SUM(G2291:G2296)</f>
        <v>60676.5</v>
      </c>
      <c r="H2297" s="167"/>
      <c r="I2297" s="139"/>
      <c r="J2297" s="141"/>
    </row>
    <row r="2298" spans="1:10" ht="15" x14ac:dyDescent="0.25">
      <c r="A2298" s="158"/>
      <c r="B2298" s="159"/>
      <c r="C2298" s="159"/>
      <c r="D2298" s="135"/>
      <c r="E2298" s="160"/>
      <c r="F2298" s="162"/>
      <c r="G2298" s="145"/>
      <c r="H2298" s="167"/>
      <c r="I2298" s="139"/>
      <c r="J2298" s="141"/>
    </row>
    <row r="2299" spans="1:10" x14ac:dyDescent="0.25">
      <c r="A2299" s="158">
        <v>41674</v>
      </c>
      <c r="B2299" s="159">
        <v>724</v>
      </c>
      <c r="C2299" s="159" t="s">
        <v>563</v>
      </c>
      <c r="D2299" s="135" t="s">
        <v>152</v>
      </c>
      <c r="E2299" s="136">
        <v>14917</v>
      </c>
      <c r="F2299" s="137">
        <v>41675</v>
      </c>
      <c r="G2299" s="138">
        <v>14917</v>
      </c>
      <c r="H2299" s="132">
        <f t="shared" ref="H2299:H2316" si="108">E2299-G2299</f>
        <v>0</v>
      </c>
      <c r="I2299" s="139" t="s">
        <v>146</v>
      </c>
    </row>
    <row r="2300" spans="1:10" x14ac:dyDescent="0.25">
      <c r="A2300" s="158">
        <v>41674</v>
      </c>
      <c r="B2300" s="159">
        <v>725</v>
      </c>
      <c r="C2300" s="159" t="s">
        <v>563</v>
      </c>
      <c r="D2300" s="135" t="s">
        <v>152</v>
      </c>
      <c r="E2300" s="136">
        <v>3812.5</v>
      </c>
      <c r="F2300" s="137">
        <v>41675</v>
      </c>
      <c r="G2300" s="138">
        <v>3812.5</v>
      </c>
      <c r="H2300" s="132">
        <f t="shared" si="108"/>
        <v>0</v>
      </c>
      <c r="I2300" s="139" t="s">
        <v>146</v>
      </c>
      <c r="J2300" s="140" t="s">
        <v>719</v>
      </c>
    </row>
    <row r="2301" spans="1:10" ht="15" x14ac:dyDescent="0.25">
      <c r="A2301" s="158">
        <v>41677</v>
      </c>
      <c r="B2301" s="159">
        <v>936</v>
      </c>
      <c r="C2301" s="159" t="s">
        <v>563</v>
      </c>
      <c r="D2301" s="135" t="s">
        <v>152</v>
      </c>
      <c r="E2301" s="136">
        <v>20329.5</v>
      </c>
      <c r="F2301" s="137">
        <v>41678</v>
      </c>
      <c r="G2301" s="138">
        <v>20329.5</v>
      </c>
      <c r="H2301" s="167">
        <f t="shared" si="108"/>
        <v>0</v>
      </c>
      <c r="I2301" s="139" t="s">
        <v>146</v>
      </c>
    </row>
    <row r="2302" spans="1:10" ht="15" x14ac:dyDescent="0.25">
      <c r="A2302" s="158">
        <v>41681</v>
      </c>
      <c r="B2302" s="159">
        <v>245</v>
      </c>
      <c r="C2302" s="159" t="s">
        <v>784</v>
      </c>
      <c r="D2302" s="135" t="s">
        <v>152</v>
      </c>
      <c r="E2302" s="136">
        <v>15539</v>
      </c>
      <c r="F2302" s="137">
        <v>41682</v>
      </c>
      <c r="G2302" s="138">
        <v>15539</v>
      </c>
      <c r="H2302" s="167">
        <f t="shared" si="108"/>
        <v>0</v>
      </c>
      <c r="I2302" s="139" t="s">
        <v>146</v>
      </c>
      <c r="J2302" s="141"/>
    </row>
    <row r="2303" spans="1:10" ht="15" x14ac:dyDescent="0.25">
      <c r="A2303" s="158">
        <v>41684</v>
      </c>
      <c r="B2303" s="159">
        <v>450</v>
      </c>
      <c r="C2303" s="159" t="s">
        <v>784</v>
      </c>
      <c r="D2303" s="135" t="s">
        <v>152</v>
      </c>
      <c r="E2303" s="160">
        <v>33979</v>
      </c>
      <c r="F2303" s="137">
        <v>41685</v>
      </c>
      <c r="G2303" s="138">
        <v>33979</v>
      </c>
      <c r="H2303" s="167">
        <f t="shared" si="108"/>
        <v>0</v>
      </c>
      <c r="I2303" s="139" t="s">
        <v>146</v>
      </c>
    </row>
    <row r="2304" spans="1:10" ht="15" x14ac:dyDescent="0.25">
      <c r="A2304" s="158">
        <v>41687</v>
      </c>
      <c r="B2304" s="159">
        <v>763</v>
      </c>
      <c r="C2304" s="159" t="s">
        <v>784</v>
      </c>
      <c r="D2304" s="135" t="s">
        <v>152</v>
      </c>
      <c r="E2304" s="160">
        <v>17711.5</v>
      </c>
      <c r="F2304" s="137">
        <v>41689</v>
      </c>
      <c r="G2304" s="138">
        <v>17711.5</v>
      </c>
      <c r="H2304" s="167">
        <f t="shared" si="108"/>
        <v>0</v>
      </c>
      <c r="I2304" s="139" t="s">
        <v>146</v>
      </c>
    </row>
    <row r="2305" spans="1:10" ht="15" x14ac:dyDescent="0.25">
      <c r="A2305" s="158">
        <v>41687</v>
      </c>
      <c r="B2305" s="159">
        <v>764</v>
      </c>
      <c r="C2305" s="159" t="s">
        <v>784</v>
      </c>
      <c r="D2305" s="135" t="s">
        <v>152</v>
      </c>
      <c r="E2305" s="160">
        <v>4139</v>
      </c>
      <c r="F2305" s="137">
        <v>41689</v>
      </c>
      <c r="G2305" s="138">
        <v>4139</v>
      </c>
      <c r="H2305" s="167">
        <f t="shared" si="108"/>
        <v>0</v>
      </c>
      <c r="I2305" s="139" t="s">
        <v>146</v>
      </c>
    </row>
    <row r="2306" spans="1:10" ht="15" x14ac:dyDescent="0.25">
      <c r="A2306" s="158">
        <v>41690</v>
      </c>
      <c r="B2306" s="159">
        <v>983</v>
      </c>
      <c r="C2306" s="159" t="s">
        <v>784</v>
      </c>
      <c r="D2306" s="135" t="s">
        <v>152</v>
      </c>
      <c r="E2306" s="160">
        <v>7865</v>
      </c>
      <c r="F2306" s="137">
        <v>41690</v>
      </c>
      <c r="G2306" s="138">
        <v>7865</v>
      </c>
      <c r="H2306" s="167">
        <f t="shared" si="108"/>
        <v>0</v>
      </c>
      <c r="I2306" s="139" t="s">
        <v>20</v>
      </c>
    </row>
    <row r="2307" spans="1:10" ht="15" x14ac:dyDescent="0.25">
      <c r="A2307" s="158">
        <v>41690</v>
      </c>
      <c r="B2307" s="159">
        <v>1000</v>
      </c>
      <c r="C2307" s="159" t="s">
        <v>784</v>
      </c>
      <c r="D2307" s="135" t="s">
        <v>152</v>
      </c>
      <c r="E2307" s="160">
        <v>26247.5</v>
      </c>
      <c r="F2307" s="137">
        <v>41692</v>
      </c>
      <c r="G2307" s="138">
        <v>26247.5</v>
      </c>
      <c r="H2307" s="167">
        <f t="shared" si="108"/>
        <v>0</v>
      </c>
      <c r="I2307" s="139" t="s">
        <v>146</v>
      </c>
    </row>
    <row r="2308" spans="1:10" x14ac:dyDescent="0.25">
      <c r="A2308" s="158">
        <v>41691</v>
      </c>
      <c r="B2308" s="159">
        <v>1</v>
      </c>
      <c r="C2308" s="159" t="s">
        <v>942</v>
      </c>
      <c r="D2308" s="135" t="s">
        <v>152</v>
      </c>
      <c r="E2308" s="160">
        <v>1204.5</v>
      </c>
      <c r="F2308" s="137">
        <v>41692</v>
      </c>
      <c r="G2308" s="138">
        <v>1204.5</v>
      </c>
      <c r="H2308" s="167">
        <f t="shared" si="108"/>
        <v>0</v>
      </c>
      <c r="I2308" s="139" t="s">
        <v>146</v>
      </c>
    </row>
    <row r="2309" spans="1:10" ht="15" x14ac:dyDescent="0.25">
      <c r="A2309" s="158">
        <v>41691</v>
      </c>
      <c r="B2309" s="159">
        <v>31</v>
      </c>
      <c r="C2309" s="159" t="s">
        <v>942</v>
      </c>
      <c r="D2309" s="135" t="s">
        <v>152</v>
      </c>
      <c r="E2309" s="160">
        <v>3885</v>
      </c>
      <c r="F2309" s="137">
        <v>41691</v>
      </c>
      <c r="G2309" s="138">
        <v>3885</v>
      </c>
      <c r="H2309" s="167">
        <f t="shared" si="108"/>
        <v>0</v>
      </c>
      <c r="I2309" s="139"/>
      <c r="J2309" s="141"/>
    </row>
    <row r="2310" spans="1:10" ht="15" x14ac:dyDescent="0.25">
      <c r="A2310" s="158">
        <v>41692</v>
      </c>
      <c r="B2310" s="159">
        <v>102</v>
      </c>
      <c r="C2310" s="159" t="s">
        <v>942</v>
      </c>
      <c r="D2310" s="135" t="s">
        <v>152</v>
      </c>
      <c r="E2310" s="160">
        <v>6444</v>
      </c>
      <c r="F2310" s="137">
        <v>41696</v>
      </c>
      <c r="G2310" s="138">
        <v>6444</v>
      </c>
      <c r="H2310" s="167">
        <f t="shared" si="108"/>
        <v>0</v>
      </c>
      <c r="I2310" s="139" t="s">
        <v>30</v>
      </c>
      <c r="J2310" s="141"/>
    </row>
    <row r="2311" spans="1:10" x14ac:dyDescent="0.25">
      <c r="A2311" s="158">
        <v>41692</v>
      </c>
      <c r="B2311" s="159">
        <v>163</v>
      </c>
      <c r="C2311" s="159" t="s">
        <v>942</v>
      </c>
      <c r="D2311" s="135" t="s">
        <v>152</v>
      </c>
      <c r="E2311" s="160">
        <v>5088</v>
      </c>
      <c r="F2311" s="137">
        <v>41693</v>
      </c>
      <c r="G2311" s="138">
        <v>5088</v>
      </c>
      <c r="H2311" s="167">
        <f t="shared" si="108"/>
        <v>0</v>
      </c>
      <c r="I2311" s="139" t="s">
        <v>4</v>
      </c>
    </row>
    <row r="2312" spans="1:10" ht="15" x14ac:dyDescent="0.25">
      <c r="A2312" s="158">
        <v>41693</v>
      </c>
      <c r="B2312" s="159">
        <v>196</v>
      </c>
      <c r="C2312" s="159" t="s">
        <v>942</v>
      </c>
      <c r="D2312" s="135" t="s">
        <v>152</v>
      </c>
      <c r="E2312" s="160">
        <v>3504</v>
      </c>
      <c r="F2312" s="137">
        <v>41694</v>
      </c>
      <c r="G2312" s="138">
        <v>3504</v>
      </c>
      <c r="H2312" s="167">
        <f t="shared" si="108"/>
        <v>0</v>
      </c>
      <c r="I2312" s="139" t="s">
        <v>14</v>
      </c>
      <c r="J2312" s="141"/>
    </row>
    <row r="2313" spans="1:10" ht="34.5" x14ac:dyDescent="0.25">
      <c r="A2313" s="158">
        <v>41695</v>
      </c>
      <c r="B2313" s="159">
        <v>307</v>
      </c>
      <c r="C2313" s="159" t="s">
        <v>942</v>
      </c>
      <c r="D2313" s="135" t="s">
        <v>152</v>
      </c>
      <c r="E2313" s="184">
        <v>10720</v>
      </c>
      <c r="F2313" s="148" t="s">
        <v>989</v>
      </c>
      <c r="G2313" s="138">
        <f>6400+3864+456</f>
        <v>10720</v>
      </c>
      <c r="H2313" s="167">
        <f t="shared" si="108"/>
        <v>0</v>
      </c>
      <c r="I2313" s="139" t="s">
        <v>4</v>
      </c>
      <c r="J2313" s="141"/>
    </row>
    <row r="2314" spans="1:10" x14ac:dyDescent="0.25">
      <c r="A2314" s="158">
        <v>41696</v>
      </c>
      <c r="B2314" s="159">
        <v>402</v>
      </c>
      <c r="C2314" s="159" t="s">
        <v>942</v>
      </c>
      <c r="D2314" s="135" t="s">
        <v>152</v>
      </c>
      <c r="E2314" s="184">
        <v>8277</v>
      </c>
      <c r="F2314" s="176" t="s">
        <v>1005</v>
      </c>
      <c r="G2314" s="145">
        <v>8277</v>
      </c>
      <c r="H2314" s="167">
        <f t="shared" si="108"/>
        <v>0</v>
      </c>
      <c r="I2314" s="139" t="s">
        <v>146</v>
      </c>
    </row>
    <row r="2315" spans="1:10" ht="15" x14ac:dyDescent="0.25">
      <c r="A2315" s="158">
        <v>41697</v>
      </c>
      <c r="B2315" s="159">
        <v>441</v>
      </c>
      <c r="C2315" s="159" t="s">
        <v>942</v>
      </c>
      <c r="D2315" s="135" t="s">
        <v>152</v>
      </c>
      <c r="E2315" s="184">
        <v>6702.5</v>
      </c>
      <c r="F2315" s="176" t="s">
        <v>1014</v>
      </c>
      <c r="G2315" s="145">
        <f>6000+702.5</f>
        <v>6702.5</v>
      </c>
      <c r="H2315" s="167">
        <f t="shared" si="108"/>
        <v>0</v>
      </c>
      <c r="I2315" s="139" t="s">
        <v>14</v>
      </c>
      <c r="J2315" s="141"/>
    </row>
    <row r="2316" spans="1:10" ht="15" x14ac:dyDescent="0.25">
      <c r="A2316" s="158">
        <v>41698</v>
      </c>
      <c r="B2316" s="159">
        <v>507</v>
      </c>
      <c r="C2316" s="159" t="s">
        <v>942</v>
      </c>
      <c r="D2316" s="135" t="s">
        <v>152</v>
      </c>
      <c r="E2316" s="160">
        <v>12421</v>
      </c>
      <c r="F2316" s="144">
        <v>41701</v>
      </c>
      <c r="G2316" s="145">
        <v>12421</v>
      </c>
      <c r="H2316" s="167">
        <f t="shared" si="108"/>
        <v>0</v>
      </c>
      <c r="I2316" s="139" t="s">
        <v>146</v>
      </c>
      <c r="J2316" s="141"/>
    </row>
    <row r="2317" spans="1:10" x14ac:dyDescent="0.25">
      <c r="A2317" s="158"/>
      <c r="B2317" s="159"/>
      <c r="C2317" s="159"/>
      <c r="D2317" s="135"/>
      <c r="E2317" s="160"/>
      <c r="F2317" s="379" t="s">
        <v>645</v>
      </c>
      <c r="G2317" s="381">
        <f>SUM(G2299:G2316)</f>
        <v>202786</v>
      </c>
      <c r="H2317" s="167"/>
      <c r="I2317" s="139"/>
      <c r="J2317" s="141"/>
    </row>
    <row r="2318" spans="1:10" ht="15" x14ac:dyDescent="0.25">
      <c r="A2318" s="158"/>
      <c r="B2318" s="159"/>
      <c r="C2318" s="159"/>
      <c r="D2318" s="135"/>
      <c r="E2318" s="160"/>
      <c r="F2318" s="144"/>
      <c r="G2318" s="145"/>
      <c r="H2318" s="167"/>
      <c r="I2318" s="139"/>
      <c r="J2318" s="141"/>
    </row>
    <row r="2319" spans="1:10" x14ac:dyDescent="0.25">
      <c r="A2319" s="133">
        <v>41671</v>
      </c>
      <c r="B2319" s="134">
        <v>468</v>
      </c>
      <c r="C2319" s="134" t="s">
        <v>563</v>
      </c>
      <c r="D2319" s="135" t="s">
        <v>21</v>
      </c>
      <c r="E2319" s="136">
        <v>33690</v>
      </c>
      <c r="F2319" s="137">
        <v>41671</v>
      </c>
      <c r="G2319" s="138">
        <v>33690</v>
      </c>
      <c r="H2319" s="132">
        <f t="shared" ref="H2319:H2339" si="109">E2319-G2319</f>
        <v>0</v>
      </c>
      <c r="I2319" s="139"/>
    </row>
    <row r="2320" spans="1:10" ht="15" x14ac:dyDescent="0.25">
      <c r="A2320" s="158">
        <v>41674</v>
      </c>
      <c r="B2320" s="159">
        <v>732</v>
      </c>
      <c r="C2320" s="159" t="s">
        <v>563</v>
      </c>
      <c r="D2320" s="135" t="s">
        <v>21</v>
      </c>
      <c r="E2320" s="136">
        <v>11088</v>
      </c>
      <c r="F2320" s="137">
        <v>41674</v>
      </c>
      <c r="G2320" s="138">
        <v>11088</v>
      </c>
      <c r="H2320" s="132">
        <f t="shared" si="109"/>
        <v>0</v>
      </c>
      <c r="I2320" s="139"/>
    </row>
    <row r="2321" spans="1:10" ht="15" x14ac:dyDescent="0.25">
      <c r="A2321" s="158">
        <v>41676</v>
      </c>
      <c r="B2321" s="159">
        <v>857</v>
      </c>
      <c r="C2321" s="159" t="s">
        <v>563</v>
      </c>
      <c r="D2321" s="135" t="s">
        <v>21</v>
      </c>
      <c r="E2321" s="136">
        <v>2717</v>
      </c>
      <c r="F2321" s="137">
        <v>41676</v>
      </c>
      <c r="G2321" s="138">
        <v>2717</v>
      </c>
      <c r="H2321" s="167">
        <f t="shared" si="109"/>
        <v>0</v>
      </c>
      <c r="I2321" s="139"/>
      <c r="J2321" s="141"/>
    </row>
    <row r="2322" spans="1:10" ht="15" x14ac:dyDescent="0.25">
      <c r="A2322" s="158">
        <v>41677</v>
      </c>
      <c r="B2322" s="159">
        <v>991</v>
      </c>
      <c r="C2322" s="159" t="s">
        <v>563</v>
      </c>
      <c r="D2322" s="135" t="s">
        <v>21</v>
      </c>
      <c r="E2322" s="136">
        <v>876</v>
      </c>
      <c r="F2322" s="137">
        <v>41677</v>
      </c>
      <c r="G2322" s="138">
        <v>876</v>
      </c>
      <c r="H2322" s="167">
        <f t="shared" si="109"/>
        <v>0</v>
      </c>
      <c r="I2322" s="139"/>
      <c r="J2322" s="141"/>
    </row>
    <row r="2323" spans="1:10" ht="15" x14ac:dyDescent="0.25">
      <c r="A2323" s="158">
        <v>41680</v>
      </c>
      <c r="B2323" s="159">
        <v>197</v>
      </c>
      <c r="C2323" s="159" t="s">
        <v>784</v>
      </c>
      <c r="D2323" s="135" t="s">
        <v>21</v>
      </c>
      <c r="E2323" s="136">
        <v>8301.5</v>
      </c>
      <c r="F2323" s="137">
        <v>41680</v>
      </c>
      <c r="G2323" s="138">
        <v>8301.5</v>
      </c>
      <c r="H2323" s="167">
        <f t="shared" si="109"/>
        <v>0</v>
      </c>
      <c r="I2323" s="139"/>
    </row>
    <row r="2324" spans="1:10" ht="15" x14ac:dyDescent="0.25">
      <c r="A2324" s="158">
        <v>41682</v>
      </c>
      <c r="B2324" s="159">
        <v>318</v>
      </c>
      <c r="C2324" s="159" t="s">
        <v>784</v>
      </c>
      <c r="D2324" s="135" t="s">
        <v>21</v>
      </c>
      <c r="E2324" s="136">
        <v>3512</v>
      </c>
      <c r="F2324" s="137">
        <v>41682</v>
      </c>
      <c r="G2324" s="138">
        <v>3512</v>
      </c>
      <c r="H2324" s="167">
        <f t="shared" si="109"/>
        <v>0</v>
      </c>
      <c r="I2324" s="139"/>
      <c r="J2324" s="141"/>
    </row>
    <row r="2325" spans="1:10" ht="15" x14ac:dyDescent="0.25">
      <c r="A2325" s="158">
        <v>41683</v>
      </c>
      <c r="B2325" s="159">
        <v>379</v>
      </c>
      <c r="C2325" s="159" t="s">
        <v>784</v>
      </c>
      <c r="D2325" s="135" t="s">
        <v>21</v>
      </c>
      <c r="E2325" s="136">
        <v>6134.5</v>
      </c>
      <c r="F2325" s="137">
        <v>41683</v>
      </c>
      <c r="G2325" s="138">
        <v>6134.5</v>
      </c>
      <c r="H2325" s="167">
        <f t="shared" si="109"/>
        <v>0</v>
      </c>
      <c r="I2325" s="139"/>
    </row>
    <row r="2326" spans="1:10" ht="15" x14ac:dyDescent="0.25">
      <c r="A2326" s="158">
        <v>41684</v>
      </c>
      <c r="B2326" s="159">
        <v>498</v>
      </c>
      <c r="C2326" s="159" t="s">
        <v>784</v>
      </c>
      <c r="D2326" s="135" t="s">
        <v>21</v>
      </c>
      <c r="E2326" s="160">
        <v>3430</v>
      </c>
      <c r="F2326" s="137">
        <v>41684</v>
      </c>
      <c r="G2326" s="138">
        <v>3430</v>
      </c>
      <c r="H2326" s="167">
        <f t="shared" si="109"/>
        <v>0</v>
      </c>
      <c r="I2326" s="139"/>
      <c r="J2326" s="141"/>
    </row>
    <row r="2327" spans="1:10" ht="15" x14ac:dyDescent="0.25">
      <c r="A2327" s="158">
        <v>41685</v>
      </c>
      <c r="B2327" s="159">
        <v>547</v>
      </c>
      <c r="C2327" s="159" t="s">
        <v>784</v>
      </c>
      <c r="D2327" s="135" t="s">
        <v>21</v>
      </c>
      <c r="E2327" s="160">
        <v>26022</v>
      </c>
      <c r="F2327" s="137">
        <v>41685</v>
      </c>
      <c r="G2327" s="138">
        <v>26022</v>
      </c>
      <c r="H2327" s="167">
        <f t="shared" si="109"/>
        <v>0</v>
      </c>
      <c r="I2327" s="139"/>
      <c r="J2327" s="141"/>
    </row>
    <row r="2328" spans="1:10" ht="15" x14ac:dyDescent="0.25">
      <c r="A2328" s="158">
        <v>41685</v>
      </c>
      <c r="B2328" s="159">
        <v>548</v>
      </c>
      <c r="C2328" s="159" t="s">
        <v>784</v>
      </c>
      <c r="D2328" s="135" t="s">
        <v>21</v>
      </c>
      <c r="E2328" s="160">
        <v>2952</v>
      </c>
      <c r="F2328" s="137">
        <v>41685</v>
      </c>
      <c r="G2328" s="138">
        <v>2952</v>
      </c>
      <c r="H2328" s="167">
        <f t="shared" si="109"/>
        <v>0</v>
      </c>
      <c r="I2328" s="139"/>
      <c r="J2328" s="141"/>
    </row>
    <row r="2329" spans="1:10" ht="15" x14ac:dyDescent="0.25">
      <c r="A2329" s="158">
        <v>41685</v>
      </c>
      <c r="B2329" s="159">
        <v>608</v>
      </c>
      <c r="C2329" s="159" t="s">
        <v>784</v>
      </c>
      <c r="D2329" s="135" t="s">
        <v>21</v>
      </c>
      <c r="E2329" s="160">
        <v>5309</v>
      </c>
      <c r="F2329" s="137">
        <v>41685</v>
      </c>
      <c r="G2329" s="138">
        <v>5309</v>
      </c>
      <c r="H2329" s="167">
        <f t="shared" si="109"/>
        <v>0</v>
      </c>
      <c r="I2329" s="139" t="s">
        <v>146</v>
      </c>
    </row>
    <row r="2330" spans="1:10" ht="15" x14ac:dyDescent="0.25">
      <c r="A2330" s="158">
        <v>41688</v>
      </c>
      <c r="B2330" s="159">
        <v>791</v>
      </c>
      <c r="C2330" s="159" t="s">
        <v>784</v>
      </c>
      <c r="D2330" s="135" t="s">
        <v>21</v>
      </c>
      <c r="E2330" s="160">
        <v>6782.5</v>
      </c>
      <c r="F2330" s="137">
        <v>41688</v>
      </c>
      <c r="G2330" s="138">
        <v>6782.5</v>
      </c>
      <c r="H2330" s="167">
        <f t="shared" si="109"/>
        <v>0</v>
      </c>
      <c r="I2330" s="139"/>
      <c r="J2330" s="141"/>
    </row>
    <row r="2331" spans="1:10" ht="15" x14ac:dyDescent="0.25">
      <c r="A2331" s="158">
        <v>41688</v>
      </c>
      <c r="B2331" s="159">
        <v>832</v>
      </c>
      <c r="C2331" s="159" t="s">
        <v>784</v>
      </c>
      <c r="D2331" s="135" t="s">
        <v>21</v>
      </c>
      <c r="E2331" s="160">
        <v>3330.5</v>
      </c>
      <c r="F2331" s="137">
        <v>41688</v>
      </c>
      <c r="G2331" s="138">
        <v>3330.5</v>
      </c>
      <c r="H2331" s="167">
        <f t="shared" si="109"/>
        <v>0</v>
      </c>
      <c r="I2331" s="139"/>
    </row>
    <row r="2332" spans="1:10" ht="15" x14ac:dyDescent="0.25">
      <c r="A2332" s="158">
        <v>41689</v>
      </c>
      <c r="B2332" s="159">
        <v>843</v>
      </c>
      <c r="C2332" s="159" t="s">
        <v>784</v>
      </c>
      <c r="D2332" s="135" t="s">
        <v>21</v>
      </c>
      <c r="E2332" s="160">
        <v>8869</v>
      </c>
      <c r="F2332" s="137">
        <v>41689</v>
      </c>
      <c r="G2332" s="138">
        <v>8869</v>
      </c>
      <c r="H2332" s="167">
        <f t="shared" si="109"/>
        <v>0</v>
      </c>
      <c r="I2332" s="139"/>
      <c r="J2332" s="141"/>
    </row>
    <row r="2333" spans="1:10" ht="15" x14ac:dyDescent="0.25">
      <c r="A2333" s="158">
        <v>41690</v>
      </c>
      <c r="B2333" s="159">
        <v>955</v>
      </c>
      <c r="C2333" s="159" t="s">
        <v>784</v>
      </c>
      <c r="D2333" s="135" t="s">
        <v>21</v>
      </c>
      <c r="E2333" s="160">
        <v>4038.5</v>
      </c>
      <c r="F2333" s="137">
        <v>41690</v>
      </c>
      <c r="G2333" s="138">
        <v>4038.5</v>
      </c>
      <c r="H2333" s="167">
        <f t="shared" si="109"/>
        <v>0</v>
      </c>
      <c r="I2333" s="139"/>
    </row>
    <row r="2334" spans="1:10" ht="15" x14ac:dyDescent="0.25">
      <c r="A2334" s="158">
        <v>41692</v>
      </c>
      <c r="B2334" s="159">
        <v>97</v>
      </c>
      <c r="C2334" s="159" t="s">
        <v>942</v>
      </c>
      <c r="D2334" s="135" t="s">
        <v>21</v>
      </c>
      <c r="E2334" s="160">
        <v>5187</v>
      </c>
      <c r="F2334" s="137">
        <v>41692</v>
      </c>
      <c r="G2334" s="138">
        <v>5187</v>
      </c>
      <c r="H2334" s="167">
        <f t="shared" si="109"/>
        <v>0</v>
      </c>
      <c r="I2334" s="139"/>
      <c r="J2334" s="141"/>
    </row>
    <row r="2335" spans="1:10" ht="15" x14ac:dyDescent="0.25">
      <c r="A2335" s="158">
        <v>41697</v>
      </c>
      <c r="B2335" s="159">
        <v>437</v>
      </c>
      <c r="C2335" s="159" t="s">
        <v>942</v>
      </c>
      <c r="D2335" s="135" t="s">
        <v>21</v>
      </c>
      <c r="E2335" s="160">
        <v>6163</v>
      </c>
      <c r="F2335" s="137">
        <v>41697</v>
      </c>
      <c r="G2335" s="138">
        <v>6163</v>
      </c>
      <c r="H2335" s="167">
        <f t="shared" si="109"/>
        <v>0</v>
      </c>
      <c r="I2335" s="139"/>
      <c r="J2335" s="141"/>
    </row>
    <row r="2336" spans="1:10" x14ac:dyDescent="0.25">
      <c r="A2336" s="158">
        <v>41698</v>
      </c>
      <c r="B2336" s="159">
        <v>518</v>
      </c>
      <c r="C2336" s="159" t="s">
        <v>942</v>
      </c>
      <c r="D2336" s="135" t="s">
        <v>21</v>
      </c>
      <c r="E2336" s="160">
        <v>4453</v>
      </c>
      <c r="F2336" s="137">
        <v>41698</v>
      </c>
      <c r="G2336" s="138">
        <v>4453</v>
      </c>
      <c r="H2336" s="167">
        <f t="shared" si="109"/>
        <v>0</v>
      </c>
      <c r="I2336" s="139"/>
    </row>
    <row r="2337" spans="1:10" x14ac:dyDescent="0.25">
      <c r="A2337" s="158">
        <v>41698</v>
      </c>
      <c r="B2337" s="159">
        <v>524</v>
      </c>
      <c r="C2337" s="159" t="s">
        <v>942</v>
      </c>
      <c r="D2337" s="135" t="s">
        <v>21</v>
      </c>
      <c r="E2337" s="160">
        <v>7366</v>
      </c>
      <c r="F2337" s="137">
        <v>41698</v>
      </c>
      <c r="G2337" s="138">
        <v>7366</v>
      </c>
      <c r="H2337" s="167">
        <f t="shared" si="109"/>
        <v>0</v>
      </c>
      <c r="I2337" s="139"/>
    </row>
    <row r="2338" spans="1:10" ht="15" x14ac:dyDescent="0.25">
      <c r="A2338" s="158">
        <v>41698</v>
      </c>
      <c r="B2338" s="159">
        <v>589</v>
      </c>
      <c r="C2338" s="159" t="s">
        <v>942</v>
      </c>
      <c r="D2338" s="135" t="s">
        <v>21</v>
      </c>
      <c r="E2338" s="184">
        <v>6745</v>
      </c>
      <c r="F2338" s="176" t="s">
        <v>1045</v>
      </c>
      <c r="G2338" s="138">
        <f>6100+645</f>
        <v>6745</v>
      </c>
      <c r="H2338" s="167">
        <f t="shared" si="109"/>
        <v>0</v>
      </c>
      <c r="I2338" s="139"/>
      <c r="J2338" s="141"/>
    </row>
    <row r="2339" spans="1:10" x14ac:dyDescent="0.25">
      <c r="A2339" s="158">
        <v>41698</v>
      </c>
      <c r="B2339" s="159">
        <v>591</v>
      </c>
      <c r="C2339" s="159" t="s">
        <v>942</v>
      </c>
      <c r="D2339" s="135" t="s">
        <v>21</v>
      </c>
      <c r="E2339" s="160">
        <v>10694.5</v>
      </c>
      <c r="F2339" s="137">
        <v>41698</v>
      </c>
      <c r="G2339" s="138">
        <v>10694.5</v>
      </c>
      <c r="H2339" s="167">
        <f t="shared" si="109"/>
        <v>0</v>
      </c>
      <c r="I2339" s="139"/>
    </row>
    <row r="2340" spans="1:10" x14ac:dyDescent="0.25">
      <c r="A2340" s="158"/>
      <c r="B2340" s="159"/>
      <c r="C2340" s="159"/>
      <c r="D2340" s="135"/>
      <c r="E2340" s="160"/>
      <c r="F2340" s="379" t="s">
        <v>645</v>
      </c>
      <c r="G2340" s="380">
        <f>SUM(G2319:G2339)</f>
        <v>167661</v>
      </c>
      <c r="H2340" s="167"/>
      <c r="I2340" s="139"/>
    </row>
    <row r="2341" spans="1:10" x14ac:dyDescent="0.25">
      <c r="A2341" s="158"/>
      <c r="B2341" s="159"/>
      <c r="C2341" s="159"/>
      <c r="D2341" s="135"/>
      <c r="E2341" s="160"/>
      <c r="F2341" s="137"/>
      <c r="G2341" s="138"/>
      <c r="H2341" s="167"/>
      <c r="I2341" s="139"/>
    </row>
    <row r="2342" spans="1:10" ht="15" x14ac:dyDescent="0.25">
      <c r="A2342" s="158">
        <v>41687</v>
      </c>
      <c r="B2342" s="159">
        <v>681</v>
      </c>
      <c r="C2342" s="159" t="s">
        <v>784</v>
      </c>
      <c r="D2342" s="135" t="s">
        <v>340</v>
      </c>
      <c r="E2342" s="160">
        <v>14406.5</v>
      </c>
      <c r="F2342" s="137">
        <v>41687</v>
      </c>
      <c r="G2342" s="138">
        <v>14406.5</v>
      </c>
      <c r="H2342" s="167">
        <f>E2342-G2342</f>
        <v>0</v>
      </c>
      <c r="I2342" s="139"/>
      <c r="J2342" s="141"/>
    </row>
    <row r="2343" spans="1:10" ht="15" x14ac:dyDescent="0.25">
      <c r="A2343" s="158">
        <v>41673</v>
      </c>
      <c r="B2343" s="159">
        <v>624</v>
      </c>
      <c r="C2343" s="159" t="s">
        <v>563</v>
      </c>
      <c r="D2343" s="135" t="s">
        <v>701</v>
      </c>
      <c r="E2343" s="136">
        <v>28841.5</v>
      </c>
      <c r="F2343" s="137">
        <v>41673</v>
      </c>
      <c r="G2343" s="138">
        <v>28841.5</v>
      </c>
      <c r="H2343" s="132">
        <f>E2343-G2343</f>
        <v>0</v>
      </c>
      <c r="I2343" s="139"/>
      <c r="J2343" s="141"/>
    </row>
    <row r="2344" spans="1:10" x14ac:dyDescent="0.25">
      <c r="A2344" s="158"/>
      <c r="B2344" s="159"/>
      <c r="C2344" s="159"/>
      <c r="D2344" s="135"/>
      <c r="E2344" s="136"/>
      <c r="F2344" s="379" t="s">
        <v>645</v>
      </c>
      <c r="G2344" s="380">
        <f>SUM(G2342:G2343)</f>
        <v>43248</v>
      </c>
      <c r="H2344" s="132"/>
      <c r="I2344" s="139"/>
      <c r="J2344" s="141"/>
    </row>
    <row r="2345" spans="1:10" ht="15" x14ac:dyDescent="0.25">
      <c r="A2345" s="158"/>
      <c r="B2345" s="159"/>
      <c r="C2345" s="159"/>
      <c r="D2345" s="135"/>
      <c r="E2345" s="136"/>
      <c r="F2345" s="137"/>
      <c r="G2345" s="138"/>
      <c r="H2345" s="132"/>
      <c r="I2345" s="139"/>
      <c r="J2345" s="141"/>
    </row>
    <row r="2346" spans="1:10" x14ac:dyDescent="0.25">
      <c r="A2346" s="158">
        <v>41681</v>
      </c>
      <c r="B2346" s="159">
        <v>276</v>
      </c>
      <c r="C2346" s="159" t="s">
        <v>784</v>
      </c>
      <c r="D2346" s="135" t="s">
        <v>829</v>
      </c>
      <c r="E2346" s="136">
        <v>1099</v>
      </c>
      <c r="F2346" s="137">
        <v>41681</v>
      </c>
      <c r="G2346" s="138">
        <v>1099</v>
      </c>
      <c r="H2346" s="167">
        <f>E2346-G2346</f>
        <v>0</v>
      </c>
      <c r="I2346" s="139"/>
    </row>
    <row r="2347" spans="1:10" x14ac:dyDescent="0.25">
      <c r="A2347" s="158"/>
      <c r="B2347" s="159"/>
      <c r="C2347" s="159"/>
      <c r="D2347" s="135"/>
      <c r="E2347" s="136"/>
      <c r="F2347" s="137"/>
      <c r="G2347" s="138"/>
      <c r="H2347" s="167"/>
      <c r="I2347" s="139"/>
    </row>
    <row r="2348" spans="1:10" x14ac:dyDescent="0.25">
      <c r="A2348" s="133">
        <v>41671</v>
      </c>
      <c r="B2348" s="134">
        <v>462</v>
      </c>
      <c r="C2348" s="134" t="s">
        <v>563</v>
      </c>
      <c r="D2348" s="135" t="s">
        <v>599</v>
      </c>
      <c r="E2348" s="136">
        <v>894</v>
      </c>
      <c r="F2348" s="137">
        <v>41671</v>
      </c>
      <c r="G2348" s="138">
        <v>894</v>
      </c>
      <c r="H2348" s="132">
        <f>E2348-G2348</f>
        <v>0</v>
      </c>
      <c r="I2348" s="139" t="s">
        <v>20</v>
      </c>
    </row>
    <row r="2349" spans="1:10" ht="15" x14ac:dyDescent="0.25">
      <c r="A2349" s="158">
        <v>41690</v>
      </c>
      <c r="B2349" s="159">
        <v>975</v>
      </c>
      <c r="C2349" s="159" t="s">
        <v>784</v>
      </c>
      <c r="D2349" s="135" t="s">
        <v>599</v>
      </c>
      <c r="E2349" s="160">
        <v>810</v>
      </c>
      <c r="F2349" s="137">
        <v>41690</v>
      </c>
      <c r="G2349" s="138">
        <v>810</v>
      </c>
      <c r="H2349" s="167">
        <f>E2349-G2349</f>
        <v>0</v>
      </c>
      <c r="I2349" s="139" t="s">
        <v>30</v>
      </c>
    </row>
    <row r="2350" spans="1:10" ht="15" x14ac:dyDescent="0.25">
      <c r="A2350" s="158">
        <v>41694</v>
      </c>
      <c r="B2350" s="159">
        <v>279</v>
      </c>
      <c r="C2350" s="159" t="s">
        <v>942</v>
      </c>
      <c r="D2350" s="135" t="s">
        <v>599</v>
      </c>
      <c r="E2350" s="160">
        <v>3384</v>
      </c>
      <c r="F2350" s="137">
        <v>41694</v>
      </c>
      <c r="G2350" s="138">
        <v>3384</v>
      </c>
      <c r="H2350" s="167">
        <f>E2350-G2350</f>
        <v>0</v>
      </c>
      <c r="I2350" s="139" t="s">
        <v>20</v>
      </c>
      <c r="J2350" s="141"/>
    </row>
    <row r="2351" spans="1:10" x14ac:dyDescent="0.25">
      <c r="A2351" s="158"/>
      <c r="B2351" s="159"/>
      <c r="C2351" s="159"/>
      <c r="D2351" s="135"/>
      <c r="E2351" s="160"/>
      <c r="F2351" s="379" t="s">
        <v>645</v>
      </c>
      <c r="G2351" s="380">
        <f>SUM(G2348:G2350)</f>
        <v>5088</v>
      </c>
      <c r="H2351" s="167"/>
      <c r="I2351" s="139"/>
      <c r="J2351" s="141"/>
    </row>
    <row r="2352" spans="1:10" ht="15" x14ac:dyDescent="0.25">
      <c r="A2352" s="158"/>
      <c r="B2352" s="159"/>
      <c r="C2352" s="159"/>
      <c r="D2352" s="135"/>
      <c r="E2352" s="160"/>
      <c r="F2352" s="137"/>
      <c r="G2352" s="138"/>
      <c r="H2352" s="167"/>
      <c r="I2352" s="139"/>
      <c r="J2352" s="141"/>
    </row>
    <row r="2353" spans="1:10" ht="15" x14ac:dyDescent="0.25">
      <c r="A2353" s="158">
        <v>41681</v>
      </c>
      <c r="B2353" s="159">
        <v>236</v>
      </c>
      <c r="C2353" s="159" t="s">
        <v>784</v>
      </c>
      <c r="D2353" s="135" t="s">
        <v>488</v>
      </c>
      <c r="E2353" s="136">
        <v>15813</v>
      </c>
      <c r="F2353" s="137">
        <v>41682</v>
      </c>
      <c r="G2353" s="138">
        <v>15813</v>
      </c>
      <c r="H2353" s="167">
        <f>E2353-G2353</f>
        <v>0</v>
      </c>
      <c r="I2353" s="139" t="s">
        <v>146</v>
      </c>
      <c r="J2353" s="141"/>
    </row>
    <row r="2354" spans="1:10" x14ac:dyDescent="0.25">
      <c r="A2354" s="158">
        <v>41684</v>
      </c>
      <c r="B2354" s="159">
        <v>445</v>
      </c>
      <c r="C2354" s="159" t="s">
        <v>784</v>
      </c>
      <c r="D2354" s="135" t="s">
        <v>488</v>
      </c>
      <c r="E2354" s="160">
        <v>25314</v>
      </c>
      <c r="F2354" s="137">
        <v>41685</v>
      </c>
      <c r="G2354" s="138">
        <v>25314</v>
      </c>
      <c r="H2354" s="167">
        <f>E2354-G2354</f>
        <v>0</v>
      </c>
      <c r="I2354" s="139" t="s">
        <v>146</v>
      </c>
    </row>
    <row r="2355" spans="1:10" x14ac:dyDescent="0.25">
      <c r="A2355" s="158"/>
      <c r="B2355" s="159"/>
      <c r="C2355" s="159"/>
      <c r="D2355" s="135"/>
      <c r="E2355" s="160"/>
      <c r="F2355" s="379" t="s">
        <v>645</v>
      </c>
      <c r="G2355" s="380">
        <f>SUM(G2353:G2354)</f>
        <v>41127</v>
      </c>
      <c r="H2355" s="167"/>
      <c r="I2355" s="139"/>
    </row>
    <row r="2356" spans="1:10" x14ac:dyDescent="0.25">
      <c r="A2356" s="158"/>
      <c r="B2356" s="159"/>
      <c r="C2356" s="159"/>
      <c r="D2356" s="135"/>
      <c r="E2356" s="160"/>
      <c r="F2356" s="137"/>
      <c r="G2356" s="138"/>
      <c r="H2356" s="167"/>
      <c r="I2356" s="139"/>
    </row>
    <row r="2357" spans="1:10" x14ac:dyDescent="0.25">
      <c r="A2357" s="158">
        <v>41676</v>
      </c>
      <c r="B2357" s="159">
        <v>905</v>
      </c>
      <c r="C2357" s="159" t="s">
        <v>563</v>
      </c>
      <c r="D2357" s="135" t="s">
        <v>333</v>
      </c>
      <c r="E2357" s="136">
        <v>3064.5</v>
      </c>
      <c r="F2357" s="137">
        <v>41676</v>
      </c>
      <c r="G2357" s="138">
        <v>3064.5</v>
      </c>
      <c r="H2357" s="167">
        <f t="shared" ref="H2357:H2364" si="110">E2357-G2357</f>
        <v>0</v>
      </c>
      <c r="I2357" s="139"/>
    </row>
    <row r="2358" spans="1:10" ht="15" x14ac:dyDescent="0.25">
      <c r="A2358" s="158">
        <v>41679</v>
      </c>
      <c r="B2358" s="159">
        <v>143</v>
      </c>
      <c r="C2358" s="159" t="s">
        <v>784</v>
      </c>
      <c r="D2358" s="135" t="s">
        <v>333</v>
      </c>
      <c r="E2358" s="138">
        <v>1510</v>
      </c>
      <c r="F2358" s="146" t="s">
        <v>814</v>
      </c>
      <c r="G2358" s="138">
        <f>1260+250</f>
        <v>1510</v>
      </c>
      <c r="H2358" s="167">
        <f t="shared" si="110"/>
        <v>0</v>
      </c>
      <c r="I2358" s="139"/>
    </row>
    <row r="2359" spans="1:10" ht="15" x14ac:dyDescent="0.25">
      <c r="A2359" s="158">
        <v>41683</v>
      </c>
      <c r="B2359" s="159">
        <v>437</v>
      </c>
      <c r="C2359" s="159" t="s">
        <v>784</v>
      </c>
      <c r="D2359" s="135" t="s">
        <v>333</v>
      </c>
      <c r="E2359" s="136">
        <v>4777</v>
      </c>
      <c r="F2359" s="137">
        <v>41683</v>
      </c>
      <c r="G2359" s="138">
        <v>4777</v>
      </c>
      <c r="H2359" s="167">
        <f t="shared" si="110"/>
        <v>0</v>
      </c>
      <c r="I2359" s="139"/>
      <c r="J2359" s="141"/>
    </row>
    <row r="2360" spans="1:10" x14ac:dyDescent="0.25">
      <c r="A2360" s="158">
        <v>41686</v>
      </c>
      <c r="B2360" s="159">
        <v>662</v>
      </c>
      <c r="C2360" s="159" t="s">
        <v>784</v>
      </c>
      <c r="D2360" s="135" t="s">
        <v>333</v>
      </c>
      <c r="E2360" s="184">
        <v>1864</v>
      </c>
      <c r="F2360" s="146" t="s">
        <v>885</v>
      </c>
      <c r="G2360" s="138">
        <f>1564+300</f>
        <v>1864</v>
      </c>
      <c r="H2360" s="167">
        <f t="shared" si="110"/>
        <v>0</v>
      </c>
      <c r="I2360" s="139"/>
    </row>
    <row r="2361" spans="1:10" x14ac:dyDescent="0.25">
      <c r="A2361" s="158">
        <v>41690</v>
      </c>
      <c r="B2361" s="159">
        <v>988</v>
      </c>
      <c r="C2361" s="159" t="s">
        <v>784</v>
      </c>
      <c r="D2361" s="135" t="s">
        <v>333</v>
      </c>
      <c r="E2361" s="160">
        <v>4178</v>
      </c>
      <c r="F2361" s="137">
        <v>41690</v>
      </c>
      <c r="G2361" s="138">
        <v>4178</v>
      </c>
      <c r="H2361" s="167">
        <f t="shared" si="110"/>
        <v>0</v>
      </c>
      <c r="I2361" s="139"/>
    </row>
    <row r="2362" spans="1:10" ht="15" x14ac:dyDescent="0.25">
      <c r="A2362" s="158">
        <v>41693</v>
      </c>
      <c r="B2362" s="159">
        <v>194</v>
      </c>
      <c r="C2362" s="159" t="s">
        <v>942</v>
      </c>
      <c r="D2362" s="135" t="s">
        <v>333</v>
      </c>
      <c r="E2362" s="184">
        <v>1274</v>
      </c>
      <c r="F2362" s="146" t="s">
        <v>977</v>
      </c>
      <c r="G2362" s="138">
        <f>1074+200</f>
        <v>1274</v>
      </c>
      <c r="H2362" s="167">
        <f t="shared" si="110"/>
        <v>0</v>
      </c>
      <c r="I2362" s="139"/>
      <c r="J2362" s="141"/>
    </row>
    <row r="2363" spans="1:10" ht="15" x14ac:dyDescent="0.25">
      <c r="A2363" s="158">
        <v>41697</v>
      </c>
      <c r="B2363" s="159">
        <v>485</v>
      </c>
      <c r="C2363" s="159" t="s">
        <v>942</v>
      </c>
      <c r="D2363" s="135" t="s">
        <v>333</v>
      </c>
      <c r="E2363" s="160">
        <v>2004</v>
      </c>
      <c r="F2363" s="137">
        <v>41697</v>
      </c>
      <c r="G2363" s="138">
        <v>2004</v>
      </c>
      <c r="H2363" s="167">
        <f t="shared" si="110"/>
        <v>0</v>
      </c>
      <c r="I2363" s="139"/>
      <c r="J2363" s="141"/>
    </row>
    <row r="2364" spans="1:10" ht="15" x14ac:dyDescent="0.25">
      <c r="A2364" s="158">
        <v>41697</v>
      </c>
      <c r="B2364" s="159">
        <v>487</v>
      </c>
      <c r="C2364" s="159" t="s">
        <v>942</v>
      </c>
      <c r="D2364" s="135" t="s">
        <v>333</v>
      </c>
      <c r="E2364" s="184">
        <v>3080</v>
      </c>
      <c r="F2364" s="176" t="s">
        <v>1022</v>
      </c>
      <c r="G2364" s="145">
        <f>700+2380</f>
        <v>3080</v>
      </c>
      <c r="H2364" s="167">
        <f t="shared" si="110"/>
        <v>0</v>
      </c>
      <c r="I2364" s="139"/>
      <c r="J2364" s="141"/>
    </row>
    <row r="2365" spans="1:10" x14ac:dyDescent="0.25">
      <c r="A2365" s="158"/>
      <c r="B2365" s="159"/>
      <c r="C2365" s="159"/>
      <c r="D2365" s="135"/>
      <c r="E2365" s="184"/>
      <c r="F2365" s="379" t="s">
        <v>645</v>
      </c>
      <c r="G2365" s="381">
        <f>SUM(G2357:G2364)</f>
        <v>21751.5</v>
      </c>
      <c r="H2365" s="167"/>
      <c r="I2365" s="139"/>
      <c r="J2365" s="141"/>
    </row>
    <row r="2366" spans="1:10" ht="15" x14ac:dyDescent="0.25">
      <c r="A2366" s="158"/>
      <c r="B2366" s="159"/>
      <c r="C2366" s="159"/>
      <c r="D2366" s="135"/>
      <c r="E2366" s="184"/>
      <c r="F2366" s="176"/>
      <c r="G2366" s="145"/>
      <c r="H2366" s="167"/>
      <c r="I2366" s="139"/>
      <c r="J2366" s="141"/>
    </row>
    <row r="2367" spans="1:10" ht="15" x14ac:dyDescent="0.25">
      <c r="A2367" s="158">
        <v>41677</v>
      </c>
      <c r="B2367" s="159">
        <v>975</v>
      </c>
      <c r="C2367" s="159" t="s">
        <v>563</v>
      </c>
      <c r="D2367" s="135" t="s">
        <v>779</v>
      </c>
      <c r="E2367" s="138">
        <v>280000</v>
      </c>
      <c r="F2367" s="176" t="s">
        <v>780</v>
      </c>
      <c r="G2367" s="145">
        <v>280000</v>
      </c>
      <c r="H2367" s="167">
        <f>E2367-G2367</f>
        <v>0</v>
      </c>
      <c r="I2367" s="139" t="s">
        <v>30</v>
      </c>
      <c r="J2367" s="141"/>
    </row>
    <row r="2368" spans="1:10" ht="15" x14ac:dyDescent="0.25">
      <c r="A2368" s="158"/>
      <c r="B2368" s="159"/>
      <c r="C2368" s="159"/>
      <c r="D2368" s="135"/>
      <c r="E2368" s="184"/>
      <c r="F2368" s="176"/>
      <c r="G2368" s="145"/>
      <c r="H2368" s="167"/>
      <c r="I2368" s="139"/>
      <c r="J2368" s="141"/>
    </row>
    <row r="2369" spans="1:10" ht="15" x14ac:dyDescent="0.25">
      <c r="A2369" s="158">
        <v>41684</v>
      </c>
      <c r="B2369" s="159">
        <v>454</v>
      </c>
      <c r="C2369" s="159" t="s">
        <v>784</v>
      </c>
      <c r="D2369" s="135" t="s">
        <v>430</v>
      </c>
      <c r="E2369" s="160">
        <v>1087.5</v>
      </c>
      <c r="F2369" s="137">
        <v>41684</v>
      </c>
      <c r="G2369" s="138">
        <v>1087.5</v>
      </c>
      <c r="H2369" s="167">
        <f>E2369-G2369</f>
        <v>0</v>
      </c>
      <c r="I2369" s="139"/>
      <c r="J2369" s="141"/>
    </row>
    <row r="2370" spans="1:10" x14ac:dyDescent="0.25">
      <c r="A2370" s="158">
        <v>41698</v>
      </c>
      <c r="B2370" s="159">
        <v>514</v>
      </c>
      <c r="C2370" s="159" t="s">
        <v>942</v>
      </c>
      <c r="D2370" s="135" t="s">
        <v>430</v>
      </c>
      <c r="E2370" s="160">
        <v>936</v>
      </c>
      <c r="F2370" s="137">
        <v>41698</v>
      </c>
      <c r="G2370" s="138">
        <v>936</v>
      </c>
      <c r="H2370" s="167">
        <f>E2370-G2370</f>
        <v>0</v>
      </c>
      <c r="I2370" s="139"/>
    </row>
    <row r="2371" spans="1:10" x14ac:dyDescent="0.25">
      <c r="A2371" s="158">
        <v>41677</v>
      </c>
      <c r="B2371" s="159">
        <v>937</v>
      </c>
      <c r="C2371" s="159" t="s">
        <v>563</v>
      </c>
      <c r="D2371" s="135" t="s">
        <v>772</v>
      </c>
      <c r="E2371" s="136">
        <v>7353.5</v>
      </c>
      <c r="F2371" s="137">
        <v>41678</v>
      </c>
      <c r="G2371" s="138">
        <v>7353.5</v>
      </c>
      <c r="H2371" s="167">
        <f>E2371-G2371</f>
        <v>0</v>
      </c>
      <c r="I2371" s="139" t="s">
        <v>146</v>
      </c>
    </row>
    <row r="2372" spans="1:10" x14ac:dyDescent="0.25">
      <c r="A2372" s="158"/>
      <c r="B2372" s="159"/>
      <c r="C2372" s="159"/>
      <c r="D2372" s="135"/>
      <c r="E2372" s="136"/>
      <c r="F2372" s="137"/>
      <c r="G2372" s="138"/>
      <c r="H2372" s="167"/>
      <c r="I2372" s="139"/>
    </row>
    <row r="2373" spans="1:10" x14ac:dyDescent="0.25">
      <c r="A2373" s="158">
        <v>41674</v>
      </c>
      <c r="B2373" s="159">
        <v>786</v>
      </c>
      <c r="C2373" s="159" t="s">
        <v>563</v>
      </c>
      <c r="D2373" s="135" t="s">
        <v>221</v>
      </c>
      <c r="E2373" s="136">
        <v>17067</v>
      </c>
      <c r="F2373" s="144" t="s">
        <v>737</v>
      </c>
      <c r="G2373" s="138">
        <v>17067</v>
      </c>
      <c r="H2373" s="132">
        <f t="shared" ref="H2373:H2379" si="111">E2373-G2373</f>
        <v>0</v>
      </c>
      <c r="I2373" s="139" t="s">
        <v>20</v>
      </c>
    </row>
    <row r="2374" spans="1:10" x14ac:dyDescent="0.25">
      <c r="A2374" s="158">
        <v>41677</v>
      </c>
      <c r="B2374" s="159">
        <v>944</v>
      </c>
      <c r="C2374" s="159" t="s">
        <v>563</v>
      </c>
      <c r="D2374" s="135" t="s">
        <v>221</v>
      </c>
      <c r="E2374" s="138">
        <v>17985.400000000001</v>
      </c>
      <c r="F2374" s="179">
        <v>41706</v>
      </c>
      <c r="G2374" s="145">
        <v>17985.400000000001</v>
      </c>
      <c r="H2374" s="167">
        <f t="shared" si="111"/>
        <v>0</v>
      </c>
      <c r="I2374" s="139" t="s">
        <v>20</v>
      </c>
    </row>
    <row r="2375" spans="1:10" ht="15" x14ac:dyDescent="0.25">
      <c r="A2375" s="158">
        <v>41694</v>
      </c>
      <c r="B2375" s="159">
        <v>280</v>
      </c>
      <c r="C2375" s="159" t="s">
        <v>942</v>
      </c>
      <c r="D2375" s="135" t="s">
        <v>221</v>
      </c>
      <c r="E2375" s="160">
        <v>19505.5</v>
      </c>
      <c r="F2375" s="162" t="s">
        <v>984</v>
      </c>
      <c r="G2375" s="145">
        <v>19505.5</v>
      </c>
      <c r="H2375" s="167">
        <f t="shared" si="111"/>
        <v>0</v>
      </c>
      <c r="I2375" s="139" t="s">
        <v>20</v>
      </c>
      <c r="J2375" s="141"/>
    </row>
    <row r="2376" spans="1:10" ht="15" x14ac:dyDescent="0.25">
      <c r="A2376" s="158">
        <v>41698</v>
      </c>
      <c r="B2376" s="159">
        <v>585</v>
      </c>
      <c r="C2376" s="159" t="s">
        <v>942</v>
      </c>
      <c r="D2376" s="135" t="s">
        <v>221</v>
      </c>
      <c r="E2376" s="160">
        <v>19189.5</v>
      </c>
      <c r="F2376" s="162" t="s">
        <v>1044</v>
      </c>
      <c r="G2376" s="145">
        <v>19189.5</v>
      </c>
      <c r="H2376" s="167">
        <f t="shared" si="111"/>
        <v>0</v>
      </c>
      <c r="I2376" s="139" t="s">
        <v>20</v>
      </c>
      <c r="J2376" s="141"/>
    </row>
    <row r="2377" spans="1:10" x14ac:dyDescent="0.25">
      <c r="A2377" s="158">
        <v>41684</v>
      </c>
      <c r="B2377" s="159">
        <v>529</v>
      </c>
      <c r="C2377" s="159" t="s">
        <v>784</v>
      </c>
      <c r="D2377" s="135" t="s">
        <v>867</v>
      </c>
      <c r="E2377" s="160">
        <v>16514.5</v>
      </c>
      <c r="F2377" s="144">
        <v>41706</v>
      </c>
      <c r="G2377" s="145">
        <v>16514.5</v>
      </c>
      <c r="H2377" s="167">
        <f t="shared" si="111"/>
        <v>0</v>
      </c>
      <c r="I2377" s="139" t="s">
        <v>30</v>
      </c>
      <c r="J2377" s="141"/>
    </row>
    <row r="2378" spans="1:10" x14ac:dyDescent="0.25">
      <c r="A2378" s="158">
        <v>41687</v>
      </c>
      <c r="B2378" s="159">
        <v>742</v>
      </c>
      <c r="C2378" s="159" t="s">
        <v>784</v>
      </c>
      <c r="D2378" s="135" t="s">
        <v>867</v>
      </c>
      <c r="E2378" s="160">
        <v>15539.5</v>
      </c>
      <c r="F2378" s="144">
        <v>41706</v>
      </c>
      <c r="G2378" s="145">
        <v>15539.5</v>
      </c>
      <c r="H2378" s="167">
        <f t="shared" si="111"/>
        <v>0</v>
      </c>
      <c r="I2378" s="139" t="s">
        <v>20</v>
      </c>
      <c r="J2378" s="141"/>
    </row>
    <row r="2379" spans="1:10" x14ac:dyDescent="0.25">
      <c r="A2379" s="158">
        <v>41690</v>
      </c>
      <c r="B2379" s="159">
        <v>967</v>
      </c>
      <c r="C2379" s="159" t="s">
        <v>784</v>
      </c>
      <c r="D2379" s="135" t="s">
        <v>867</v>
      </c>
      <c r="E2379" s="160">
        <v>20786.2</v>
      </c>
      <c r="F2379" s="144">
        <v>41716</v>
      </c>
      <c r="G2379" s="145">
        <v>20786.2</v>
      </c>
      <c r="H2379" s="167">
        <f t="shared" si="111"/>
        <v>0</v>
      </c>
      <c r="I2379" s="139" t="s">
        <v>30</v>
      </c>
    </row>
    <row r="2380" spans="1:10" x14ac:dyDescent="0.25">
      <c r="A2380" s="158"/>
      <c r="B2380" s="159"/>
      <c r="C2380" s="159"/>
      <c r="D2380" s="135"/>
      <c r="E2380" s="160"/>
      <c r="F2380" s="379" t="s">
        <v>645</v>
      </c>
      <c r="G2380" s="381">
        <f>SUM(G2373:G2379)</f>
        <v>126587.59999999999</v>
      </c>
      <c r="H2380" s="167"/>
      <c r="I2380" s="139"/>
    </row>
    <row r="2381" spans="1:10" x14ac:dyDescent="0.25">
      <c r="A2381" s="158"/>
      <c r="B2381" s="159"/>
      <c r="C2381" s="159"/>
      <c r="D2381" s="135"/>
      <c r="E2381" s="160"/>
      <c r="F2381" s="144"/>
      <c r="G2381" s="145"/>
      <c r="H2381" s="167"/>
      <c r="I2381" s="139"/>
    </row>
    <row r="2382" spans="1:10" x14ac:dyDescent="0.25">
      <c r="A2382" s="158">
        <v>41687</v>
      </c>
      <c r="B2382" s="159">
        <v>741</v>
      </c>
      <c r="C2382" s="159" t="s">
        <v>784</v>
      </c>
      <c r="D2382" s="135" t="s">
        <v>217</v>
      </c>
      <c r="E2382" s="160">
        <v>42978.5</v>
      </c>
      <c r="F2382" s="162" t="s">
        <v>899</v>
      </c>
      <c r="G2382" s="145">
        <v>42978.5</v>
      </c>
      <c r="H2382" s="167">
        <f t="shared" ref="H2382:H2390" si="112">E2382-G2382</f>
        <v>0</v>
      </c>
      <c r="I2382" s="139" t="s">
        <v>20</v>
      </c>
    </row>
    <row r="2383" spans="1:10" ht="15" x14ac:dyDescent="0.25">
      <c r="A2383" s="158">
        <v>41674</v>
      </c>
      <c r="B2383" s="159">
        <v>785</v>
      </c>
      <c r="C2383" s="159" t="s">
        <v>563</v>
      </c>
      <c r="D2383" s="135" t="s">
        <v>217</v>
      </c>
      <c r="E2383" s="136">
        <v>42519.6</v>
      </c>
      <c r="F2383" s="144" t="s">
        <v>736</v>
      </c>
      <c r="G2383" s="138">
        <v>42519.6</v>
      </c>
      <c r="H2383" s="132">
        <f t="shared" si="112"/>
        <v>0</v>
      </c>
      <c r="I2383" s="139" t="s">
        <v>20</v>
      </c>
    </row>
    <row r="2384" spans="1:10" ht="15" x14ac:dyDescent="0.25">
      <c r="A2384" s="158">
        <v>41677</v>
      </c>
      <c r="B2384" s="159">
        <v>943</v>
      </c>
      <c r="C2384" s="159" t="s">
        <v>563</v>
      </c>
      <c r="D2384" s="135" t="s">
        <v>217</v>
      </c>
      <c r="E2384" s="136">
        <v>46043.6</v>
      </c>
      <c r="F2384" s="144">
        <v>41706</v>
      </c>
      <c r="G2384" s="145">
        <v>46043.6</v>
      </c>
      <c r="H2384" s="167">
        <f t="shared" si="112"/>
        <v>0</v>
      </c>
      <c r="I2384" s="139" t="s">
        <v>20</v>
      </c>
    </row>
    <row r="2385" spans="1:10" ht="15" x14ac:dyDescent="0.25">
      <c r="A2385" s="158">
        <v>41680</v>
      </c>
      <c r="B2385" s="159">
        <v>225</v>
      </c>
      <c r="C2385" s="159" t="s">
        <v>784</v>
      </c>
      <c r="D2385" s="135" t="s">
        <v>217</v>
      </c>
      <c r="E2385" s="138">
        <v>43559</v>
      </c>
      <c r="F2385" s="179">
        <v>41706</v>
      </c>
      <c r="G2385" s="145">
        <v>43559</v>
      </c>
      <c r="H2385" s="167">
        <f t="shared" si="112"/>
        <v>0</v>
      </c>
      <c r="I2385" s="139" t="s">
        <v>20</v>
      </c>
      <c r="J2385" s="141"/>
    </row>
    <row r="2386" spans="1:10" ht="15" x14ac:dyDescent="0.25">
      <c r="A2386" s="158">
        <v>41681</v>
      </c>
      <c r="B2386" s="159">
        <v>309</v>
      </c>
      <c r="C2386" s="159" t="s">
        <v>784</v>
      </c>
      <c r="D2386" s="135" t="s">
        <v>217</v>
      </c>
      <c r="E2386" s="136">
        <v>16836.5</v>
      </c>
      <c r="F2386" s="144">
        <v>41706</v>
      </c>
      <c r="G2386" s="145">
        <v>16836.5</v>
      </c>
      <c r="H2386" s="167">
        <f t="shared" si="112"/>
        <v>0</v>
      </c>
      <c r="I2386" s="139" t="s">
        <v>20</v>
      </c>
    </row>
    <row r="2387" spans="1:10" ht="15" x14ac:dyDescent="0.25">
      <c r="A2387" s="158">
        <v>41684</v>
      </c>
      <c r="B2387" s="159">
        <v>530</v>
      </c>
      <c r="C2387" s="159" t="s">
        <v>784</v>
      </c>
      <c r="D2387" s="135" t="s">
        <v>217</v>
      </c>
      <c r="E2387" s="160">
        <v>45220.4</v>
      </c>
      <c r="F2387" s="144" t="s">
        <v>868</v>
      </c>
      <c r="G2387" s="138">
        <v>45220.4</v>
      </c>
      <c r="H2387" s="167">
        <f t="shared" si="112"/>
        <v>0</v>
      </c>
      <c r="I2387" s="139" t="s">
        <v>14</v>
      </c>
      <c r="J2387" s="141"/>
    </row>
    <row r="2388" spans="1:10" ht="15" x14ac:dyDescent="0.25">
      <c r="A2388" s="158">
        <v>41690</v>
      </c>
      <c r="B2388" s="159">
        <v>966</v>
      </c>
      <c r="C2388" s="159" t="s">
        <v>784</v>
      </c>
      <c r="D2388" s="135" t="s">
        <v>217</v>
      </c>
      <c r="E2388" s="160">
        <v>49992</v>
      </c>
      <c r="F2388" s="144" t="s">
        <v>933</v>
      </c>
      <c r="G2388" s="138">
        <v>49992</v>
      </c>
      <c r="H2388" s="167">
        <f t="shared" si="112"/>
        <v>0</v>
      </c>
      <c r="I2388" s="139" t="s">
        <v>30</v>
      </c>
    </row>
    <row r="2389" spans="1:10" ht="15" x14ac:dyDescent="0.25">
      <c r="A2389" s="158">
        <v>41694</v>
      </c>
      <c r="B2389" s="159">
        <v>273</v>
      </c>
      <c r="C2389" s="159" t="s">
        <v>942</v>
      </c>
      <c r="D2389" s="135" t="s">
        <v>217</v>
      </c>
      <c r="E2389" s="160">
        <v>46732.7</v>
      </c>
      <c r="F2389" s="162" t="s">
        <v>982</v>
      </c>
      <c r="G2389" s="145">
        <v>46732.7</v>
      </c>
      <c r="H2389" s="167">
        <f t="shared" si="112"/>
        <v>0</v>
      </c>
      <c r="I2389" s="139" t="s">
        <v>20</v>
      </c>
      <c r="J2389" s="141"/>
    </row>
    <row r="2390" spans="1:10" ht="15" x14ac:dyDescent="0.25">
      <c r="A2390" s="158">
        <v>41698</v>
      </c>
      <c r="B2390" s="159">
        <v>582</v>
      </c>
      <c r="C2390" s="159" t="s">
        <v>942</v>
      </c>
      <c r="D2390" s="135" t="s">
        <v>217</v>
      </c>
      <c r="E2390" s="160">
        <v>53499</v>
      </c>
      <c r="F2390" s="162" t="s">
        <v>1043</v>
      </c>
      <c r="G2390" s="145">
        <v>53499</v>
      </c>
      <c r="H2390" s="167">
        <f t="shared" si="112"/>
        <v>0</v>
      </c>
      <c r="I2390" s="139" t="s">
        <v>20</v>
      </c>
      <c r="J2390" s="141"/>
    </row>
    <row r="2391" spans="1:10" x14ac:dyDescent="0.25">
      <c r="A2391" s="158"/>
      <c r="B2391" s="159"/>
      <c r="C2391" s="159"/>
      <c r="D2391" s="135"/>
      <c r="E2391" s="160"/>
      <c r="F2391" s="379" t="s">
        <v>645</v>
      </c>
      <c r="G2391" s="381">
        <f>SUM(G2382:G2390)</f>
        <v>387381.3</v>
      </c>
      <c r="H2391" s="167"/>
      <c r="I2391" s="139"/>
      <c r="J2391" s="141"/>
    </row>
    <row r="2392" spans="1:10" ht="15" x14ac:dyDescent="0.25">
      <c r="A2392" s="158"/>
      <c r="B2392" s="159"/>
      <c r="C2392" s="159"/>
      <c r="D2392" s="135"/>
      <c r="E2392" s="160"/>
      <c r="F2392" s="162"/>
      <c r="G2392" s="145"/>
      <c r="H2392" s="167"/>
      <c r="I2392" s="139"/>
      <c r="J2392" s="141"/>
    </row>
    <row r="2393" spans="1:10" x14ac:dyDescent="0.25">
      <c r="A2393" s="158">
        <v>41675</v>
      </c>
      <c r="B2393" s="159">
        <v>844</v>
      </c>
      <c r="C2393" s="159" t="s">
        <v>563</v>
      </c>
      <c r="D2393" s="164" t="s">
        <v>570</v>
      </c>
      <c r="E2393" s="165">
        <v>140</v>
      </c>
      <c r="F2393" s="170">
        <v>41675</v>
      </c>
      <c r="G2393" s="165">
        <v>140</v>
      </c>
      <c r="H2393" s="167">
        <f t="shared" ref="H2393:H2418" si="113">E2393-G2393</f>
        <v>0</v>
      </c>
      <c r="I2393" s="168"/>
      <c r="J2393" s="169"/>
    </row>
    <row r="2394" spans="1:10" ht="15" x14ac:dyDescent="0.25">
      <c r="A2394" s="158">
        <v>41676</v>
      </c>
      <c r="B2394" s="159">
        <v>919</v>
      </c>
      <c r="C2394" s="159" t="s">
        <v>563</v>
      </c>
      <c r="D2394" s="135" t="s">
        <v>570</v>
      </c>
      <c r="E2394" s="136">
        <v>4330</v>
      </c>
      <c r="F2394" s="137">
        <v>41676</v>
      </c>
      <c r="G2394" s="138">
        <v>4330</v>
      </c>
      <c r="H2394" s="167">
        <f t="shared" si="113"/>
        <v>0</v>
      </c>
      <c r="I2394" s="139"/>
      <c r="J2394" s="141"/>
    </row>
    <row r="2395" spans="1:10" ht="15" x14ac:dyDescent="0.25">
      <c r="A2395" s="158">
        <v>41679</v>
      </c>
      <c r="B2395" s="159">
        <v>162</v>
      </c>
      <c r="C2395" s="159" t="s">
        <v>784</v>
      </c>
      <c r="D2395" s="135" t="s">
        <v>570</v>
      </c>
      <c r="E2395" s="136">
        <v>1218</v>
      </c>
      <c r="F2395" s="137">
        <v>41679</v>
      </c>
      <c r="G2395" s="138">
        <v>1218</v>
      </c>
      <c r="H2395" s="167">
        <f t="shared" si="113"/>
        <v>0</v>
      </c>
      <c r="I2395" s="139"/>
      <c r="J2395" s="141"/>
    </row>
    <row r="2396" spans="1:10" ht="15" x14ac:dyDescent="0.25">
      <c r="A2396" s="133">
        <v>41671</v>
      </c>
      <c r="B2396" s="134">
        <v>471</v>
      </c>
      <c r="C2396" s="134" t="s">
        <v>563</v>
      </c>
      <c r="D2396" s="135" t="s">
        <v>131</v>
      </c>
      <c r="E2396" s="136">
        <v>4963</v>
      </c>
      <c r="F2396" s="137">
        <v>41673</v>
      </c>
      <c r="G2396" s="138">
        <v>4963</v>
      </c>
      <c r="H2396" s="132">
        <f t="shared" si="113"/>
        <v>0</v>
      </c>
      <c r="I2396" s="139" t="s">
        <v>4</v>
      </c>
    </row>
    <row r="2397" spans="1:10" ht="15" x14ac:dyDescent="0.25">
      <c r="A2397" s="158">
        <v>41673</v>
      </c>
      <c r="B2397" s="159">
        <v>631</v>
      </c>
      <c r="C2397" s="159" t="s">
        <v>563</v>
      </c>
      <c r="D2397" s="135" t="s">
        <v>131</v>
      </c>
      <c r="E2397" s="136">
        <v>3959.5</v>
      </c>
      <c r="F2397" s="137">
        <v>41673</v>
      </c>
      <c r="G2397" s="138">
        <v>3959.5</v>
      </c>
      <c r="H2397" s="132">
        <f t="shared" si="113"/>
        <v>0</v>
      </c>
      <c r="I2397" s="139" t="s">
        <v>196</v>
      </c>
      <c r="J2397" s="141"/>
    </row>
    <row r="2398" spans="1:10" ht="15" x14ac:dyDescent="0.25">
      <c r="A2398" s="158">
        <v>41674</v>
      </c>
      <c r="B2398" s="159">
        <v>758</v>
      </c>
      <c r="C2398" s="159" t="s">
        <v>563</v>
      </c>
      <c r="D2398" s="135" t="s">
        <v>131</v>
      </c>
      <c r="E2398" s="136">
        <v>3800</v>
      </c>
      <c r="F2398" s="137">
        <v>41676</v>
      </c>
      <c r="G2398" s="138">
        <v>3800</v>
      </c>
      <c r="H2398" s="132">
        <f t="shared" si="113"/>
        <v>0</v>
      </c>
      <c r="I2398" s="139" t="s">
        <v>196</v>
      </c>
      <c r="J2398" s="141"/>
    </row>
    <row r="2399" spans="1:10" ht="15" x14ac:dyDescent="0.25">
      <c r="A2399" s="158">
        <v>41676</v>
      </c>
      <c r="B2399" s="159">
        <v>901</v>
      </c>
      <c r="C2399" s="159" t="s">
        <v>563</v>
      </c>
      <c r="D2399" s="135" t="s">
        <v>131</v>
      </c>
      <c r="E2399" s="138">
        <v>2432</v>
      </c>
      <c r="F2399" s="146" t="s">
        <v>760</v>
      </c>
      <c r="G2399" s="138">
        <f>2371+61</f>
        <v>2432</v>
      </c>
      <c r="H2399" s="167">
        <f t="shared" si="113"/>
        <v>0</v>
      </c>
      <c r="I2399" s="139" t="s">
        <v>7</v>
      </c>
    </row>
    <row r="2400" spans="1:10" ht="15" x14ac:dyDescent="0.25">
      <c r="A2400" s="158">
        <v>41677</v>
      </c>
      <c r="B2400" s="159">
        <v>15</v>
      </c>
      <c r="C2400" s="159" t="s">
        <v>784</v>
      </c>
      <c r="D2400" s="135" t="s">
        <v>131</v>
      </c>
      <c r="E2400" s="136">
        <v>4339.5</v>
      </c>
      <c r="F2400" s="137">
        <v>41677</v>
      </c>
      <c r="G2400" s="138">
        <v>4339.5</v>
      </c>
      <c r="H2400" s="167">
        <f t="shared" si="113"/>
        <v>0</v>
      </c>
      <c r="I2400" s="139" t="s">
        <v>30</v>
      </c>
      <c r="J2400" s="141"/>
    </row>
    <row r="2401" spans="1:10" ht="15" x14ac:dyDescent="0.25">
      <c r="A2401" s="158">
        <v>41678</v>
      </c>
      <c r="B2401" s="159">
        <v>90</v>
      </c>
      <c r="C2401" s="159" t="s">
        <v>784</v>
      </c>
      <c r="D2401" s="135" t="s">
        <v>131</v>
      </c>
      <c r="E2401" s="138">
        <v>4960</v>
      </c>
      <c r="F2401" s="146" t="s">
        <v>803</v>
      </c>
      <c r="G2401" s="138">
        <f>4600+360</f>
        <v>4960</v>
      </c>
      <c r="H2401" s="167">
        <f t="shared" si="113"/>
        <v>0</v>
      </c>
      <c r="I2401" s="139" t="s">
        <v>7</v>
      </c>
      <c r="J2401" s="141"/>
    </row>
    <row r="2402" spans="1:10" ht="15" x14ac:dyDescent="0.25">
      <c r="A2402" s="158">
        <v>41680</v>
      </c>
      <c r="B2402" s="159">
        <v>210</v>
      </c>
      <c r="C2402" s="159" t="s">
        <v>784</v>
      </c>
      <c r="D2402" s="135" t="s">
        <v>131</v>
      </c>
      <c r="E2402" s="136">
        <v>3805</v>
      </c>
      <c r="F2402" s="137">
        <v>41681</v>
      </c>
      <c r="G2402" s="138">
        <v>3805</v>
      </c>
      <c r="H2402" s="167">
        <f t="shared" si="113"/>
        <v>0</v>
      </c>
      <c r="I2402" s="139" t="s">
        <v>7</v>
      </c>
    </row>
    <row r="2403" spans="1:10" ht="15" x14ac:dyDescent="0.25">
      <c r="A2403" s="158">
        <v>41682</v>
      </c>
      <c r="B2403" s="159">
        <v>345</v>
      </c>
      <c r="C2403" s="159" t="s">
        <v>784</v>
      </c>
      <c r="D2403" s="135" t="s">
        <v>131</v>
      </c>
      <c r="E2403" s="136">
        <v>3600</v>
      </c>
      <c r="F2403" s="137">
        <v>41682</v>
      </c>
      <c r="G2403" s="138">
        <v>3600</v>
      </c>
      <c r="H2403" s="167">
        <f t="shared" si="113"/>
        <v>0</v>
      </c>
      <c r="I2403" s="139" t="s">
        <v>4</v>
      </c>
      <c r="J2403" s="141"/>
    </row>
    <row r="2404" spans="1:10" ht="15" x14ac:dyDescent="0.25">
      <c r="A2404" s="158">
        <v>41683</v>
      </c>
      <c r="B2404" s="159">
        <v>436</v>
      </c>
      <c r="C2404" s="159" t="s">
        <v>784</v>
      </c>
      <c r="D2404" s="135" t="s">
        <v>131</v>
      </c>
      <c r="E2404" s="136">
        <v>3315</v>
      </c>
      <c r="F2404" s="137">
        <v>41687</v>
      </c>
      <c r="G2404" s="138">
        <v>3315</v>
      </c>
      <c r="H2404" s="167">
        <f t="shared" si="113"/>
        <v>0</v>
      </c>
      <c r="I2404" s="139" t="s">
        <v>7</v>
      </c>
      <c r="J2404" s="141"/>
    </row>
    <row r="2405" spans="1:10" ht="15" x14ac:dyDescent="0.25">
      <c r="A2405" s="158">
        <v>41684</v>
      </c>
      <c r="B2405" s="159">
        <v>495</v>
      </c>
      <c r="C2405" s="159" t="s">
        <v>784</v>
      </c>
      <c r="D2405" s="135" t="s">
        <v>131</v>
      </c>
      <c r="E2405" s="160">
        <v>9929.5</v>
      </c>
      <c r="F2405" s="137">
        <v>41684</v>
      </c>
      <c r="G2405" s="138">
        <v>9929.5</v>
      </c>
      <c r="H2405" s="167">
        <f t="shared" si="113"/>
        <v>0</v>
      </c>
      <c r="I2405" s="139" t="s">
        <v>23</v>
      </c>
      <c r="J2405" s="141"/>
    </row>
    <row r="2406" spans="1:10" ht="15" x14ac:dyDescent="0.25">
      <c r="A2406" s="158">
        <v>41684</v>
      </c>
      <c r="B2406" s="159">
        <v>499</v>
      </c>
      <c r="C2406" s="159" t="s">
        <v>784</v>
      </c>
      <c r="D2406" s="135" t="s">
        <v>131</v>
      </c>
      <c r="E2406" s="160">
        <v>4414</v>
      </c>
      <c r="F2406" s="137">
        <v>41684</v>
      </c>
      <c r="G2406" s="138">
        <v>4414</v>
      </c>
      <c r="H2406" s="167">
        <f t="shared" si="113"/>
        <v>0</v>
      </c>
      <c r="I2406" s="139" t="s">
        <v>23</v>
      </c>
      <c r="J2406" s="141"/>
    </row>
    <row r="2407" spans="1:10" ht="15" x14ac:dyDescent="0.25">
      <c r="A2407" s="158">
        <v>41686</v>
      </c>
      <c r="B2407" s="159">
        <v>636</v>
      </c>
      <c r="C2407" s="159" t="s">
        <v>784</v>
      </c>
      <c r="D2407" s="135" t="s">
        <v>131</v>
      </c>
      <c r="E2407" s="160">
        <v>9600</v>
      </c>
      <c r="F2407" s="137">
        <v>41686</v>
      </c>
      <c r="G2407" s="138">
        <v>9600</v>
      </c>
      <c r="H2407" s="167">
        <f t="shared" si="113"/>
        <v>0</v>
      </c>
      <c r="I2407" s="139" t="s">
        <v>20</v>
      </c>
      <c r="J2407" s="141"/>
    </row>
    <row r="2408" spans="1:10" ht="15" x14ac:dyDescent="0.25">
      <c r="A2408" s="158">
        <v>41687</v>
      </c>
      <c r="B2408" s="159">
        <v>709</v>
      </c>
      <c r="C2408" s="159" t="s">
        <v>784</v>
      </c>
      <c r="D2408" s="135" t="s">
        <v>131</v>
      </c>
      <c r="E2408" s="160">
        <v>5016</v>
      </c>
      <c r="F2408" s="137">
        <v>41687</v>
      </c>
      <c r="G2408" s="138">
        <v>5016</v>
      </c>
      <c r="H2408" s="167">
        <f t="shared" si="113"/>
        <v>0</v>
      </c>
      <c r="I2408" s="139" t="s">
        <v>30</v>
      </c>
    </row>
    <row r="2409" spans="1:10" ht="15" x14ac:dyDescent="0.25">
      <c r="A2409" s="158">
        <v>41688</v>
      </c>
      <c r="B2409" s="159">
        <v>828</v>
      </c>
      <c r="C2409" s="159" t="s">
        <v>784</v>
      </c>
      <c r="D2409" s="135" t="s">
        <v>131</v>
      </c>
      <c r="E2409" s="160">
        <v>3499.5</v>
      </c>
      <c r="F2409" s="137">
        <v>41689</v>
      </c>
      <c r="G2409" s="138">
        <v>3499.5</v>
      </c>
      <c r="H2409" s="167">
        <f t="shared" si="113"/>
        <v>0</v>
      </c>
      <c r="I2409" s="139" t="s">
        <v>57</v>
      </c>
    </row>
    <row r="2410" spans="1:10" ht="15" x14ac:dyDescent="0.25">
      <c r="A2410" s="158">
        <v>41689</v>
      </c>
      <c r="B2410" s="159">
        <v>891</v>
      </c>
      <c r="C2410" s="159" t="s">
        <v>784</v>
      </c>
      <c r="D2410" s="135" t="s">
        <v>131</v>
      </c>
      <c r="E2410" s="160">
        <v>3200</v>
      </c>
      <c r="F2410" s="137">
        <v>41691</v>
      </c>
      <c r="G2410" s="138">
        <v>3200</v>
      </c>
      <c r="H2410" s="167">
        <f t="shared" si="113"/>
        <v>0</v>
      </c>
      <c r="I2410" s="139" t="s">
        <v>14</v>
      </c>
    </row>
    <row r="2411" spans="1:10" ht="15" x14ac:dyDescent="0.25">
      <c r="A2411" s="158">
        <v>41690</v>
      </c>
      <c r="B2411" s="159">
        <v>960</v>
      </c>
      <c r="C2411" s="159" t="s">
        <v>784</v>
      </c>
      <c r="D2411" s="135" t="s">
        <v>131</v>
      </c>
      <c r="E2411" s="160">
        <v>4272.5</v>
      </c>
      <c r="F2411" s="137">
        <v>41690</v>
      </c>
      <c r="G2411" s="138">
        <v>4272.5</v>
      </c>
      <c r="H2411" s="167">
        <f t="shared" si="113"/>
        <v>0</v>
      </c>
      <c r="I2411" s="139" t="s">
        <v>23</v>
      </c>
    </row>
    <row r="2412" spans="1:10" x14ac:dyDescent="0.25">
      <c r="A2412" s="158">
        <v>41691</v>
      </c>
      <c r="B2412" s="159">
        <v>58</v>
      </c>
      <c r="C2412" s="159" t="s">
        <v>942</v>
      </c>
      <c r="D2412" s="135" t="s">
        <v>131</v>
      </c>
      <c r="E2412" s="184">
        <v>4768</v>
      </c>
      <c r="F2412" s="146" t="s">
        <v>948</v>
      </c>
      <c r="G2412" s="138">
        <f>4400+368</f>
        <v>4768</v>
      </c>
      <c r="H2412" s="167">
        <f t="shared" si="113"/>
        <v>0</v>
      </c>
      <c r="I2412" s="139" t="s">
        <v>196</v>
      </c>
    </row>
    <row r="2413" spans="1:10" ht="15" x14ac:dyDescent="0.25">
      <c r="A2413" s="158">
        <v>41692</v>
      </c>
      <c r="B2413" s="159">
        <v>125</v>
      </c>
      <c r="C2413" s="159" t="s">
        <v>942</v>
      </c>
      <c r="D2413" s="135" t="s">
        <v>131</v>
      </c>
      <c r="E2413" s="160">
        <v>3576</v>
      </c>
      <c r="F2413" s="137">
        <v>41692</v>
      </c>
      <c r="G2413" s="138">
        <v>3576</v>
      </c>
      <c r="H2413" s="167">
        <f t="shared" si="113"/>
        <v>0</v>
      </c>
      <c r="I2413" s="139" t="s">
        <v>4</v>
      </c>
      <c r="J2413" s="141"/>
    </row>
    <row r="2414" spans="1:10" x14ac:dyDescent="0.25">
      <c r="A2414" s="158">
        <v>41694</v>
      </c>
      <c r="B2414" s="159">
        <v>248</v>
      </c>
      <c r="C2414" s="159" t="s">
        <v>942</v>
      </c>
      <c r="D2414" s="135" t="s">
        <v>131</v>
      </c>
      <c r="E2414" s="160">
        <v>4288</v>
      </c>
      <c r="F2414" s="137">
        <v>41694</v>
      </c>
      <c r="G2414" s="138">
        <v>4288</v>
      </c>
      <c r="H2414" s="167">
        <f t="shared" si="113"/>
        <v>0</v>
      </c>
      <c r="I2414" s="139" t="s">
        <v>57</v>
      </c>
    </row>
    <row r="2415" spans="1:10" x14ac:dyDescent="0.25">
      <c r="A2415" s="158">
        <v>41695</v>
      </c>
      <c r="B2415" s="159">
        <v>328</v>
      </c>
      <c r="C2415" s="159" t="s">
        <v>942</v>
      </c>
      <c r="D2415" s="135" t="s">
        <v>131</v>
      </c>
      <c r="E2415" s="160">
        <v>3413</v>
      </c>
      <c r="F2415" s="137">
        <v>41695</v>
      </c>
      <c r="G2415" s="138">
        <v>3413</v>
      </c>
      <c r="H2415" s="167">
        <f t="shared" si="113"/>
        <v>0</v>
      </c>
      <c r="I2415" s="139" t="s">
        <v>4</v>
      </c>
    </row>
    <row r="2416" spans="1:10" x14ac:dyDescent="0.25">
      <c r="A2416" s="158">
        <v>41696</v>
      </c>
      <c r="B2416" s="159">
        <v>379</v>
      </c>
      <c r="C2416" s="159" t="s">
        <v>942</v>
      </c>
      <c r="D2416" s="135" t="s">
        <v>131</v>
      </c>
      <c r="E2416" s="160">
        <v>3616</v>
      </c>
      <c r="F2416" s="137">
        <v>41696</v>
      </c>
      <c r="G2416" s="138">
        <v>3616</v>
      </c>
      <c r="H2416" s="167">
        <f t="shared" si="113"/>
        <v>0</v>
      </c>
      <c r="I2416" s="139" t="s">
        <v>23</v>
      </c>
    </row>
    <row r="2417" spans="1:10" x14ac:dyDescent="0.25">
      <c r="A2417" s="158">
        <v>41697</v>
      </c>
      <c r="B2417" s="159">
        <v>466</v>
      </c>
      <c r="C2417" s="159" t="s">
        <v>942</v>
      </c>
      <c r="D2417" s="135" t="s">
        <v>131</v>
      </c>
      <c r="E2417" s="160">
        <v>4680</v>
      </c>
      <c r="F2417" s="137">
        <v>41697</v>
      </c>
      <c r="G2417" s="138">
        <v>4680</v>
      </c>
      <c r="H2417" s="167">
        <f t="shared" si="113"/>
        <v>0</v>
      </c>
      <c r="I2417" s="139" t="s">
        <v>38</v>
      </c>
    </row>
    <row r="2418" spans="1:10" x14ac:dyDescent="0.25">
      <c r="A2418" s="158">
        <v>41675</v>
      </c>
      <c r="B2418" s="159">
        <v>837</v>
      </c>
      <c r="C2418" s="159" t="s">
        <v>563</v>
      </c>
      <c r="D2418" s="164" t="s">
        <v>750</v>
      </c>
      <c r="E2418" s="165">
        <v>2181</v>
      </c>
      <c r="F2418" s="170">
        <v>41676</v>
      </c>
      <c r="G2418" s="165">
        <v>2181</v>
      </c>
      <c r="H2418" s="167">
        <f t="shared" si="113"/>
        <v>0</v>
      </c>
      <c r="I2418" s="168" t="s">
        <v>4</v>
      </c>
      <c r="J2418" s="169"/>
    </row>
    <row r="2419" spans="1:10" x14ac:dyDescent="0.25">
      <c r="A2419" s="158"/>
      <c r="B2419" s="159"/>
      <c r="C2419" s="159"/>
      <c r="D2419" s="164"/>
      <c r="E2419" s="165"/>
      <c r="F2419" s="386" t="s">
        <v>645</v>
      </c>
      <c r="G2419" s="387">
        <f>SUM(G2393:G2418)</f>
        <v>107315.5</v>
      </c>
      <c r="H2419" s="167"/>
      <c r="I2419" s="168"/>
      <c r="J2419" s="169"/>
    </row>
    <row r="2420" spans="1:10" x14ac:dyDescent="0.25">
      <c r="A2420" s="158"/>
      <c r="B2420" s="159"/>
      <c r="C2420" s="159"/>
      <c r="D2420" s="164"/>
      <c r="E2420" s="165"/>
      <c r="F2420" s="170"/>
      <c r="G2420" s="165"/>
      <c r="H2420" s="167"/>
      <c r="I2420" s="168"/>
      <c r="J2420" s="169"/>
    </row>
    <row r="2421" spans="1:10" ht="15" x14ac:dyDescent="0.25">
      <c r="A2421" s="158">
        <v>41694</v>
      </c>
      <c r="B2421" s="159">
        <v>221</v>
      </c>
      <c r="C2421" s="159" t="s">
        <v>942</v>
      </c>
      <c r="D2421" s="135" t="s">
        <v>978</v>
      </c>
      <c r="E2421" s="160">
        <v>5118</v>
      </c>
      <c r="F2421" s="137">
        <v>41694</v>
      </c>
      <c r="G2421" s="138">
        <v>5118</v>
      </c>
      <c r="H2421" s="167">
        <f>E2421-G2421</f>
        <v>0</v>
      </c>
      <c r="I2421" s="139" t="s">
        <v>1</v>
      </c>
      <c r="J2421" s="141"/>
    </row>
    <row r="2422" spans="1:10" ht="15" x14ac:dyDescent="0.25">
      <c r="A2422" s="158">
        <v>41694</v>
      </c>
      <c r="B2422" s="159">
        <v>225</v>
      </c>
      <c r="C2422" s="159" t="s">
        <v>942</v>
      </c>
      <c r="D2422" s="135" t="s">
        <v>978</v>
      </c>
      <c r="E2422" s="160">
        <v>3666</v>
      </c>
      <c r="F2422" s="137">
        <v>41694</v>
      </c>
      <c r="G2422" s="138">
        <v>3666</v>
      </c>
      <c r="H2422" s="167">
        <f>E2422-G2422</f>
        <v>0</v>
      </c>
      <c r="I2422" s="139" t="s">
        <v>1</v>
      </c>
      <c r="J2422" s="141"/>
    </row>
    <row r="2423" spans="1:10" ht="15" x14ac:dyDescent="0.25">
      <c r="A2423" s="158"/>
      <c r="B2423" s="159"/>
      <c r="C2423" s="159"/>
      <c r="D2423" s="135"/>
      <c r="E2423" s="160"/>
      <c r="F2423" s="137"/>
      <c r="G2423" s="138"/>
      <c r="H2423" s="167"/>
      <c r="I2423" s="139"/>
      <c r="J2423" s="141"/>
    </row>
    <row r="2424" spans="1:10" x14ac:dyDescent="0.25">
      <c r="A2424" s="133">
        <v>41671</v>
      </c>
      <c r="B2424" s="134">
        <v>508</v>
      </c>
      <c r="C2424" s="134" t="s">
        <v>563</v>
      </c>
      <c r="D2424" s="135" t="s">
        <v>282</v>
      </c>
      <c r="E2424" s="136">
        <v>2597.5</v>
      </c>
      <c r="F2424" s="137">
        <v>41671</v>
      </c>
      <c r="G2424" s="138">
        <v>2597.5</v>
      </c>
      <c r="H2424" s="132">
        <f t="shared" ref="H2424:H2429" si="114">E2424-G2424</f>
        <v>0</v>
      </c>
      <c r="I2424" s="139"/>
    </row>
    <row r="2425" spans="1:10" x14ac:dyDescent="0.25">
      <c r="A2425" s="158">
        <v>41676</v>
      </c>
      <c r="B2425" s="159">
        <v>886</v>
      </c>
      <c r="C2425" s="159" t="s">
        <v>563</v>
      </c>
      <c r="D2425" s="135" t="s">
        <v>282</v>
      </c>
      <c r="E2425" s="136">
        <v>6435</v>
      </c>
      <c r="F2425" s="137">
        <v>41680</v>
      </c>
      <c r="G2425" s="138">
        <v>6435</v>
      </c>
      <c r="H2425" s="167">
        <f t="shared" si="114"/>
        <v>0</v>
      </c>
      <c r="I2425" s="139" t="s">
        <v>7</v>
      </c>
    </row>
    <row r="2426" spans="1:10" x14ac:dyDescent="0.25">
      <c r="A2426" s="158">
        <v>41676</v>
      </c>
      <c r="B2426" s="159">
        <v>916</v>
      </c>
      <c r="C2426" s="159" t="s">
        <v>563</v>
      </c>
      <c r="D2426" s="135" t="s">
        <v>282</v>
      </c>
      <c r="E2426" s="136">
        <v>616.5</v>
      </c>
      <c r="F2426" s="137">
        <v>41676</v>
      </c>
      <c r="G2426" s="138">
        <v>616.5</v>
      </c>
      <c r="H2426" s="167">
        <f t="shared" si="114"/>
        <v>0</v>
      </c>
      <c r="I2426" s="139"/>
      <c r="J2426" s="141"/>
    </row>
    <row r="2427" spans="1:10" x14ac:dyDescent="0.25">
      <c r="A2427" s="158">
        <v>41683</v>
      </c>
      <c r="B2427" s="159">
        <v>385</v>
      </c>
      <c r="C2427" s="159" t="s">
        <v>784</v>
      </c>
      <c r="D2427" s="135" t="s">
        <v>282</v>
      </c>
      <c r="E2427" s="136">
        <v>6219</v>
      </c>
      <c r="F2427" s="137">
        <v>41683</v>
      </c>
      <c r="G2427" s="138">
        <v>6219</v>
      </c>
      <c r="H2427" s="167">
        <f t="shared" si="114"/>
        <v>0</v>
      </c>
      <c r="I2427" s="139" t="s">
        <v>7</v>
      </c>
    </row>
    <row r="2428" spans="1:10" ht="15" x14ac:dyDescent="0.25">
      <c r="A2428" s="158">
        <v>41693</v>
      </c>
      <c r="B2428" s="159">
        <v>199</v>
      </c>
      <c r="C2428" s="159" t="s">
        <v>942</v>
      </c>
      <c r="D2428" s="135" t="s">
        <v>282</v>
      </c>
      <c r="E2428" s="160">
        <v>589.5</v>
      </c>
      <c r="F2428" s="137">
        <v>41693</v>
      </c>
      <c r="G2428" s="138">
        <v>589.5</v>
      </c>
      <c r="H2428" s="167">
        <f t="shared" si="114"/>
        <v>0</v>
      </c>
      <c r="I2428" s="139"/>
      <c r="J2428" s="141"/>
    </row>
    <row r="2429" spans="1:10" ht="15" x14ac:dyDescent="0.25">
      <c r="A2429" s="158">
        <v>41697</v>
      </c>
      <c r="B2429" s="159">
        <v>488</v>
      </c>
      <c r="C2429" s="159" t="s">
        <v>942</v>
      </c>
      <c r="D2429" s="135" t="s">
        <v>282</v>
      </c>
      <c r="E2429" s="160">
        <v>6652.5</v>
      </c>
      <c r="F2429" s="137">
        <v>41698</v>
      </c>
      <c r="G2429" s="138">
        <v>6652.5</v>
      </c>
      <c r="H2429" s="167">
        <f t="shared" si="114"/>
        <v>0</v>
      </c>
      <c r="I2429" s="139"/>
      <c r="J2429" s="141"/>
    </row>
    <row r="2430" spans="1:10" x14ac:dyDescent="0.25">
      <c r="A2430" s="158"/>
      <c r="B2430" s="159"/>
      <c r="C2430" s="159"/>
      <c r="D2430" s="135"/>
      <c r="E2430" s="160"/>
      <c r="F2430" s="379" t="s">
        <v>645</v>
      </c>
      <c r="G2430" s="380">
        <f>SUM(G2424:G2429)</f>
        <v>23110</v>
      </c>
      <c r="H2430" s="167"/>
      <c r="I2430" s="139"/>
      <c r="J2430" s="141"/>
    </row>
    <row r="2431" spans="1:10" ht="15" x14ac:dyDescent="0.25">
      <c r="A2431" s="158"/>
      <c r="B2431" s="159"/>
      <c r="C2431" s="159"/>
      <c r="D2431" s="135"/>
      <c r="E2431" s="160"/>
      <c r="F2431" s="137"/>
      <c r="G2431" s="138"/>
      <c r="H2431" s="167"/>
      <c r="I2431" s="139"/>
      <c r="J2431" s="141"/>
    </row>
    <row r="2432" spans="1:10" ht="15" x14ac:dyDescent="0.25">
      <c r="A2432" s="158">
        <v>41696</v>
      </c>
      <c r="B2432" s="159">
        <v>383</v>
      </c>
      <c r="C2432" s="159" t="s">
        <v>942</v>
      </c>
      <c r="D2432" s="135" t="s">
        <v>1002</v>
      </c>
      <c r="E2432" s="160">
        <v>329</v>
      </c>
      <c r="F2432" s="137">
        <v>41696</v>
      </c>
      <c r="G2432" s="138">
        <v>329</v>
      </c>
      <c r="H2432" s="167">
        <f>E2432-G2432</f>
        <v>0</v>
      </c>
      <c r="I2432" s="139" t="s">
        <v>23</v>
      </c>
      <c r="J2432" s="141"/>
    </row>
    <row r="2433" spans="1:10" ht="15" x14ac:dyDescent="0.25">
      <c r="A2433" s="158"/>
      <c r="B2433" s="159"/>
      <c r="C2433" s="159"/>
      <c r="D2433" s="135"/>
      <c r="E2433" s="160"/>
      <c r="F2433" s="137"/>
      <c r="G2433" s="138"/>
      <c r="H2433" s="167"/>
      <c r="I2433" s="139"/>
      <c r="J2433" s="141"/>
    </row>
    <row r="2434" spans="1:10" x14ac:dyDescent="0.25">
      <c r="A2434" s="158">
        <v>41675</v>
      </c>
      <c r="B2434" s="159">
        <v>831</v>
      </c>
      <c r="C2434" s="159" t="s">
        <v>563</v>
      </c>
      <c r="D2434" s="164" t="s">
        <v>524</v>
      </c>
      <c r="E2434" s="165">
        <v>6513</v>
      </c>
      <c r="F2434" s="170">
        <v>41676</v>
      </c>
      <c r="G2434" s="165">
        <v>6513</v>
      </c>
      <c r="H2434" s="167">
        <f>E2434-G2434</f>
        <v>0</v>
      </c>
      <c r="I2434" s="168" t="s">
        <v>4</v>
      </c>
      <c r="J2434" s="169"/>
    </row>
    <row r="2435" spans="1:10" x14ac:dyDescent="0.25">
      <c r="A2435" s="158">
        <v>41689</v>
      </c>
      <c r="B2435" s="159">
        <v>901</v>
      </c>
      <c r="C2435" s="159" t="s">
        <v>784</v>
      </c>
      <c r="D2435" s="135" t="s">
        <v>524</v>
      </c>
      <c r="E2435" s="160">
        <v>9927</v>
      </c>
      <c r="F2435" s="137">
        <v>41691</v>
      </c>
      <c r="G2435" s="138">
        <v>9927</v>
      </c>
      <c r="H2435" s="167">
        <f>E2435-G2435</f>
        <v>0</v>
      </c>
      <c r="I2435" s="139" t="s">
        <v>14</v>
      </c>
    </row>
    <row r="2436" spans="1:10" ht="15" x14ac:dyDescent="0.25">
      <c r="A2436" s="158">
        <v>41696</v>
      </c>
      <c r="B2436" s="159">
        <v>426</v>
      </c>
      <c r="C2436" s="159" t="s">
        <v>942</v>
      </c>
      <c r="D2436" s="135" t="s">
        <v>524</v>
      </c>
      <c r="E2436" s="160">
        <v>2671.2</v>
      </c>
      <c r="F2436" s="137">
        <v>41696</v>
      </c>
      <c r="G2436" s="138">
        <v>2671.2</v>
      </c>
      <c r="H2436" s="167">
        <f>E2436-G2436</f>
        <v>0</v>
      </c>
      <c r="I2436" s="139" t="s">
        <v>1</v>
      </c>
      <c r="J2436" s="141"/>
    </row>
    <row r="2437" spans="1:10" x14ac:dyDescent="0.25">
      <c r="A2437" s="158"/>
      <c r="B2437" s="159"/>
      <c r="C2437" s="159"/>
      <c r="D2437" s="135"/>
      <c r="E2437" s="160"/>
      <c r="F2437" s="379" t="s">
        <v>645</v>
      </c>
      <c r="G2437" s="380">
        <f>SUM(G2434:G2436)</f>
        <v>19111.2</v>
      </c>
      <c r="H2437" s="167"/>
      <c r="I2437" s="139"/>
      <c r="J2437" s="141"/>
    </row>
    <row r="2438" spans="1:10" ht="15" x14ac:dyDescent="0.25">
      <c r="A2438" s="158"/>
      <c r="B2438" s="159"/>
      <c r="C2438" s="159"/>
      <c r="D2438" s="135"/>
      <c r="E2438" s="160"/>
      <c r="F2438" s="137"/>
      <c r="G2438" s="138"/>
      <c r="H2438" s="167"/>
      <c r="I2438" s="139"/>
      <c r="J2438" s="141"/>
    </row>
    <row r="2439" spans="1:10" ht="15" x14ac:dyDescent="0.25">
      <c r="A2439" s="158">
        <v>41674</v>
      </c>
      <c r="B2439" s="159">
        <v>757</v>
      </c>
      <c r="C2439" s="159" t="s">
        <v>563</v>
      </c>
      <c r="D2439" s="135" t="s">
        <v>441</v>
      </c>
      <c r="E2439" s="136">
        <v>3348</v>
      </c>
      <c r="F2439" s="137">
        <v>41674</v>
      </c>
      <c r="G2439" s="138">
        <v>3348</v>
      </c>
      <c r="H2439" s="132">
        <f>E2439-G2439</f>
        <v>0</v>
      </c>
      <c r="I2439" s="139" t="s">
        <v>23</v>
      </c>
      <c r="J2439" s="141"/>
    </row>
    <row r="2440" spans="1:10" x14ac:dyDescent="0.25">
      <c r="A2440" s="158">
        <v>41681</v>
      </c>
      <c r="B2440" s="159">
        <v>292</v>
      </c>
      <c r="C2440" s="159" t="s">
        <v>784</v>
      </c>
      <c r="D2440" s="135" t="s">
        <v>833</v>
      </c>
      <c r="E2440" s="136">
        <v>15268.5</v>
      </c>
      <c r="F2440" s="137">
        <v>41984</v>
      </c>
      <c r="G2440" s="138">
        <v>15268.5</v>
      </c>
      <c r="H2440" s="167">
        <f>E2440-G2440</f>
        <v>0</v>
      </c>
      <c r="I2440" s="139" t="s">
        <v>7</v>
      </c>
      <c r="J2440" s="141"/>
    </row>
    <row r="2441" spans="1:10" x14ac:dyDescent="0.25">
      <c r="A2441" s="133">
        <v>41671</v>
      </c>
      <c r="B2441" s="134">
        <v>466</v>
      </c>
      <c r="C2441" s="134" t="s">
        <v>563</v>
      </c>
      <c r="D2441" s="135" t="s">
        <v>662</v>
      </c>
      <c r="E2441" s="136">
        <v>6705.5</v>
      </c>
      <c r="F2441" s="137">
        <v>41671</v>
      </c>
      <c r="G2441" s="138">
        <v>6705.5</v>
      </c>
      <c r="H2441" s="132">
        <f>E2441-G2441</f>
        <v>0</v>
      </c>
      <c r="I2441" s="139"/>
    </row>
    <row r="2442" spans="1:10" x14ac:dyDescent="0.25">
      <c r="A2442" s="133"/>
      <c r="B2442" s="134"/>
      <c r="C2442" s="134"/>
      <c r="D2442" s="135"/>
      <c r="E2442" s="136"/>
      <c r="F2442" s="137"/>
      <c r="G2442" s="138"/>
      <c r="H2442" s="132"/>
      <c r="I2442" s="139"/>
    </row>
    <row r="2443" spans="1:10" ht="15" x14ac:dyDescent="0.25">
      <c r="A2443" s="158">
        <v>41674</v>
      </c>
      <c r="B2443" s="159">
        <v>707</v>
      </c>
      <c r="C2443" s="159" t="s">
        <v>563</v>
      </c>
      <c r="D2443" s="135" t="s">
        <v>327</v>
      </c>
      <c r="E2443" s="136">
        <v>3367</v>
      </c>
      <c r="F2443" s="137">
        <v>41677</v>
      </c>
      <c r="G2443" s="138">
        <v>3367</v>
      </c>
      <c r="H2443" s="132">
        <f t="shared" ref="H2443:H2450" si="115">E2443-G2443</f>
        <v>0</v>
      </c>
      <c r="I2443" s="160" t="s">
        <v>146</v>
      </c>
      <c r="J2443" s="141"/>
    </row>
    <row r="2444" spans="1:10" x14ac:dyDescent="0.25">
      <c r="A2444" s="158">
        <v>41690</v>
      </c>
      <c r="B2444" s="159">
        <v>994</v>
      </c>
      <c r="C2444" s="159" t="s">
        <v>784</v>
      </c>
      <c r="D2444" s="135" t="s">
        <v>327</v>
      </c>
      <c r="E2444" s="160">
        <v>9807</v>
      </c>
      <c r="F2444" s="137">
        <v>41696</v>
      </c>
      <c r="G2444" s="138">
        <v>9807</v>
      </c>
      <c r="H2444" s="167">
        <f t="shared" si="115"/>
        <v>0</v>
      </c>
      <c r="I2444" s="139" t="s">
        <v>146</v>
      </c>
    </row>
    <row r="2445" spans="1:10" ht="15" x14ac:dyDescent="0.25">
      <c r="A2445" s="158">
        <v>41694</v>
      </c>
      <c r="B2445" s="159">
        <v>283</v>
      </c>
      <c r="C2445" s="159" t="s">
        <v>942</v>
      </c>
      <c r="D2445" s="135" t="s">
        <v>327</v>
      </c>
      <c r="E2445" s="160">
        <v>12283</v>
      </c>
      <c r="F2445" s="144">
        <v>41701</v>
      </c>
      <c r="G2445" s="145">
        <v>12283</v>
      </c>
      <c r="H2445" s="167">
        <f t="shared" si="115"/>
        <v>0</v>
      </c>
      <c r="I2445" s="139" t="s">
        <v>146</v>
      </c>
      <c r="J2445" s="141"/>
    </row>
    <row r="2446" spans="1:10" ht="15" x14ac:dyDescent="0.25">
      <c r="A2446" s="158">
        <v>41698</v>
      </c>
      <c r="B2446" s="159">
        <v>502</v>
      </c>
      <c r="C2446" s="159" t="s">
        <v>942</v>
      </c>
      <c r="D2446" s="135" t="s">
        <v>327</v>
      </c>
      <c r="E2446" s="160">
        <v>17133</v>
      </c>
      <c r="F2446" s="144">
        <v>41703</v>
      </c>
      <c r="G2446" s="145">
        <v>17133</v>
      </c>
      <c r="H2446" s="167">
        <f t="shared" si="115"/>
        <v>0</v>
      </c>
      <c r="I2446" s="139" t="s">
        <v>146</v>
      </c>
      <c r="J2446" s="141"/>
    </row>
    <row r="2447" spans="1:10" x14ac:dyDescent="0.25">
      <c r="A2447" s="158">
        <v>41677</v>
      </c>
      <c r="B2447" s="159">
        <v>928</v>
      </c>
      <c r="C2447" s="159" t="s">
        <v>563</v>
      </c>
      <c r="D2447" s="135" t="s">
        <v>770</v>
      </c>
      <c r="E2447" s="136">
        <v>15443.5</v>
      </c>
      <c r="F2447" s="137">
        <v>41682</v>
      </c>
      <c r="G2447" s="138">
        <v>15443.5</v>
      </c>
      <c r="H2447" s="167">
        <f t="shared" si="115"/>
        <v>0</v>
      </c>
      <c r="I2447" s="139" t="s">
        <v>146</v>
      </c>
    </row>
    <row r="2448" spans="1:10" x14ac:dyDescent="0.25">
      <c r="A2448" s="158">
        <v>41681</v>
      </c>
      <c r="B2448" s="159">
        <v>246</v>
      </c>
      <c r="C2448" s="159" t="s">
        <v>784</v>
      </c>
      <c r="D2448" s="135" t="s">
        <v>770</v>
      </c>
      <c r="E2448" s="136">
        <v>15643.5</v>
      </c>
      <c r="F2448" s="137">
        <v>41692</v>
      </c>
      <c r="G2448" s="138">
        <v>15643.5</v>
      </c>
      <c r="H2448" s="167">
        <f t="shared" si="115"/>
        <v>0</v>
      </c>
      <c r="I2448" s="139" t="s">
        <v>146</v>
      </c>
    </row>
    <row r="2449" spans="1:10" x14ac:dyDescent="0.25">
      <c r="A2449" s="158">
        <v>41684</v>
      </c>
      <c r="B2449" s="159">
        <v>440</v>
      </c>
      <c r="C2449" s="159" t="s">
        <v>784</v>
      </c>
      <c r="D2449" s="135" t="s">
        <v>770</v>
      </c>
      <c r="E2449" s="184">
        <v>7333</v>
      </c>
      <c r="F2449" s="157">
        <v>41685</v>
      </c>
      <c r="G2449" s="138">
        <v>7333</v>
      </c>
      <c r="H2449" s="167">
        <f t="shared" si="115"/>
        <v>0</v>
      </c>
      <c r="I2449" s="139" t="s">
        <v>146</v>
      </c>
      <c r="J2449" s="140" t="s">
        <v>842</v>
      </c>
    </row>
    <row r="2450" spans="1:10" x14ac:dyDescent="0.25">
      <c r="A2450" s="158">
        <v>41675</v>
      </c>
      <c r="B2450" s="159">
        <v>820</v>
      </c>
      <c r="C2450" s="159" t="s">
        <v>563</v>
      </c>
      <c r="D2450" s="164" t="s">
        <v>743</v>
      </c>
      <c r="E2450" s="165">
        <v>3934</v>
      </c>
      <c r="F2450" s="174" t="s">
        <v>744</v>
      </c>
      <c r="G2450" s="165">
        <v>3934</v>
      </c>
      <c r="H2450" s="167">
        <f t="shared" si="115"/>
        <v>0</v>
      </c>
      <c r="I2450" s="168" t="s">
        <v>38</v>
      </c>
      <c r="J2450" s="169"/>
    </row>
    <row r="2451" spans="1:10" x14ac:dyDescent="0.25">
      <c r="A2451" s="158"/>
      <c r="B2451" s="159"/>
      <c r="C2451" s="159"/>
      <c r="D2451" s="164"/>
      <c r="E2451" s="165"/>
      <c r="F2451" s="386" t="s">
        <v>645</v>
      </c>
      <c r="G2451" s="387">
        <f>SUM(G2443:G2450)</f>
        <v>84944</v>
      </c>
      <c r="H2451" s="167"/>
      <c r="I2451" s="168"/>
      <c r="J2451" s="169"/>
    </row>
    <row r="2452" spans="1:10" x14ac:dyDescent="0.25">
      <c r="A2452" s="158"/>
      <c r="B2452" s="159"/>
      <c r="C2452" s="159"/>
      <c r="D2452" s="164"/>
      <c r="E2452" s="165"/>
      <c r="F2452" s="174"/>
      <c r="G2452" s="165"/>
      <c r="H2452" s="167"/>
      <c r="I2452" s="168"/>
      <c r="J2452" s="169"/>
    </row>
    <row r="2453" spans="1:10" ht="15" x14ac:dyDescent="0.25">
      <c r="A2453" s="158">
        <v>41677</v>
      </c>
      <c r="B2453" s="159">
        <v>19</v>
      </c>
      <c r="C2453" s="159" t="s">
        <v>784</v>
      </c>
      <c r="D2453" s="135" t="s">
        <v>786</v>
      </c>
      <c r="E2453" s="136">
        <v>12951.5</v>
      </c>
      <c r="F2453" s="137">
        <v>41677</v>
      </c>
      <c r="G2453" s="138">
        <v>12951.5</v>
      </c>
      <c r="H2453" s="167">
        <f>E2453-G2453</f>
        <v>0</v>
      </c>
      <c r="I2453" s="139" t="s">
        <v>30</v>
      </c>
      <c r="J2453" s="141"/>
    </row>
    <row r="2454" spans="1:10" ht="15" x14ac:dyDescent="0.25">
      <c r="A2454" s="158"/>
      <c r="B2454" s="159"/>
      <c r="C2454" s="159"/>
      <c r="D2454" s="135"/>
      <c r="E2454" s="136"/>
      <c r="F2454" s="137"/>
      <c r="G2454" s="138"/>
      <c r="H2454" s="167"/>
      <c r="I2454" s="139"/>
      <c r="J2454" s="141"/>
    </row>
    <row r="2455" spans="1:10" x14ac:dyDescent="0.25">
      <c r="A2455" s="133">
        <v>41671</v>
      </c>
      <c r="B2455" s="134">
        <v>477</v>
      </c>
      <c r="C2455" s="134" t="s">
        <v>563</v>
      </c>
      <c r="D2455" s="135" t="s">
        <v>5</v>
      </c>
      <c r="E2455" s="136">
        <v>6992</v>
      </c>
      <c r="F2455" s="137">
        <v>41672</v>
      </c>
      <c r="G2455" s="138">
        <v>6992</v>
      </c>
      <c r="H2455" s="132">
        <f t="shared" ref="H2455:H2481" si="116">E2455-G2455</f>
        <v>0</v>
      </c>
      <c r="I2455" s="139" t="s">
        <v>14</v>
      </c>
    </row>
    <row r="2456" spans="1:10" x14ac:dyDescent="0.25">
      <c r="A2456" s="158">
        <v>41672</v>
      </c>
      <c r="B2456" s="159">
        <v>579</v>
      </c>
      <c r="C2456" s="159" t="s">
        <v>563</v>
      </c>
      <c r="D2456" s="135" t="s">
        <v>5</v>
      </c>
      <c r="E2456" s="136">
        <v>7820.5</v>
      </c>
      <c r="F2456" s="137">
        <v>41676</v>
      </c>
      <c r="G2456" s="138">
        <v>7820.5</v>
      </c>
      <c r="H2456" s="132">
        <f t="shared" si="116"/>
        <v>0</v>
      </c>
      <c r="I2456" s="160" t="s">
        <v>14</v>
      </c>
    </row>
    <row r="2457" spans="1:10" x14ac:dyDescent="0.25">
      <c r="A2457" s="158">
        <v>41673</v>
      </c>
      <c r="B2457" s="159">
        <v>622</v>
      </c>
      <c r="C2457" s="159" t="s">
        <v>563</v>
      </c>
      <c r="D2457" s="135" t="s">
        <v>5</v>
      </c>
      <c r="E2457" s="136">
        <v>1968.5</v>
      </c>
      <c r="F2457" s="137">
        <v>41674</v>
      </c>
      <c r="G2457" s="138">
        <v>1968.5</v>
      </c>
      <c r="H2457" s="132">
        <f t="shared" si="116"/>
        <v>0</v>
      </c>
      <c r="I2457" s="139" t="s">
        <v>146</v>
      </c>
      <c r="J2457" s="141"/>
    </row>
    <row r="2458" spans="1:10" x14ac:dyDescent="0.25">
      <c r="A2458" s="158">
        <v>41674</v>
      </c>
      <c r="B2458" s="159">
        <v>730</v>
      </c>
      <c r="C2458" s="159" t="s">
        <v>563</v>
      </c>
      <c r="D2458" s="135" t="s">
        <v>5</v>
      </c>
      <c r="E2458" s="136">
        <v>2181.5</v>
      </c>
      <c r="F2458" s="137">
        <v>41675</v>
      </c>
      <c r="G2458" s="138">
        <v>2181.5</v>
      </c>
      <c r="H2458" s="132">
        <f t="shared" si="116"/>
        <v>0</v>
      </c>
      <c r="I2458" s="139" t="s">
        <v>14</v>
      </c>
    </row>
    <row r="2459" spans="1:10" x14ac:dyDescent="0.25">
      <c r="A2459" s="158">
        <v>41675</v>
      </c>
      <c r="B2459" s="159">
        <v>796</v>
      </c>
      <c r="C2459" s="159" t="s">
        <v>563</v>
      </c>
      <c r="D2459" s="164" t="s">
        <v>5</v>
      </c>
      <c r="E2459" s="165">
        <v>2036</v>
      </c>
      <c r="F2459" s="170">
        <v>41676</v>
      </c>
      <c r="G2459" s="165">
        <v>2036</v>
      </c>
      <c r="H2459" s="167">
        <f t="shared" si="116"/>
        <v>0</v>
      </c>
      <c r="I2459" s="171" t="s">
        <v>14</v>
      </c>
      <c r="J2459" s="169"/>
    </row>
    <row r="2460" spans="1:10" x14ac:dyDescent="0.25">
      <c r="A2460" s="158">
        <v>41676</v>
      </c>
      <c r="B2460" s="159">
        <v>884</v>
      </c>
      <c r="C2460" s="159" t="s">
        <v>563</v>
      </c>
      <c r="D2460" s="135" t="s">
        <v>5</v>
      </c>
      <c r="E2460" s="136">
        <v>3222.5</v>
      </c>
      <c r="F2460" s="137">
        <v>41681</v>
      </c>
      <c r="G2460" s="138">
        <v>3222.5</v>
      </c>
      <c r="H2460" s="167">
        <f t="shared" si="116"/>
        <v>0</v>
      </c>
      <c r="I2460" s="139" t="s">
        <v>14</v>
      </c>
    </row>
    <row r="2461" spans="1:10" x14ac:dyDescent="0.25">
      <c r="A2461" s="158">
        <v>41677</v>
      </c>
      <c r="B2461" s="159">
        <v>957</v>
      </c>
      <c r="C2461" s="159" t="s">
        <v>563</v>
      </c>
      <c r="D2461" s="135" t="s">
        <v>5</v>
      </c>
      <c r="E2461" s="136">
        <v>4200</v>
      </c>
      <c r="F2461" s="137">
        <v>41681</v>
      </c>
      <c r="G2461" s="138">
        <v>4200</v>
      </c>
      <c r="H2461" s="167">
        <f t="shared" si="116"/>
        <v>0</v>
      </c>
      <c r="I2461" s="139" t="s">
        <v>14</v>
      </c>
    </row>
    <row r="2462" spans="1:10" x14ac:dyDescent="0.25">
      <c r="A2462" s="158">
        <v>41678</v>
      </c>
      <c r="B2462" s="159">
        <v>34</v>
      </c>
      <c r="C2462" s="159" t="s">
        <v>784</v>
      </c>
      <c r="D2462" s="135" t="s">
        <v>5</v>
      </c>
      <c r="E2462" s="136">
        <v>6376</v>
      </c>
      <c r="F2462" s="137">
        <v>41681</v>
      </c>
      <c r="G2462" s="138">
        <v>6376</v>
      </c>
      <c r="H2462" s="167">
        <f t="shared" si="116"/>
        <v>0</v>
      </c>
      <c r="I2462" s="139" t="s">
        <v>14</v>
      </c>
    </row>
    <row r="2463" spans="1:10" x14ac:dyDescent="0.25">
      <c r="A2463" s="158">
        <v>41679</v>
      </c>
      <c r="B2463" s="159">
        <v>113</v>
      </c>
      <c r="C2463" s="159" t="s">
        <v>784</v>
      </c>
      <c r="D2463" s="135" t="s">
        <v>5</v>
      </c>
      <c r="E2463" s="136">
        <v>5880</v>
      </c>
      <c r="F2463" s="137">
        <v>41684</v>
      </c>
      <c r="G2463" s="138">
        <v>5880</v>
      </c>
      <c r="H2463" s="167">
        <f t="shared" si="116"/>
        <v>0</v>
      </c>
      <c r="I2463" s="160" t="s">
        <v>14</v>
      </c>
    </row>
    <row r="2464" spans="1:10" x14ac:dyDescent="0.25">
      <c r="A2464" s="158">
        <v>41681</v>
      </c>
      <c r="B2464" s="159">
        <v>252</v>
      </c>
      <c r="C2464" s="159" t="s">
        <v>784</v>
      </c>
      <c r="D2464" s="135" t="s">
        <v>5</v>
      </c>
      <c r="E2464" s="136">
        <v>2552</v>
      </c>
      <c r="F2464" s="137">
        <v>41682</v>
      </c>
      <c r="G2464" s="138">
        <v>2552</v>
      </c>
      <c r="H2464" s="167">
        <f t="shared" si="116"/>
        <v>0</v>
      </c>
      <c r="I2464" s="139" t="s">
        <v>14</v>
      </c>
    </row>
    <row r="2465" spans="1:10" x14ac:dyDescent="0.25">
      <c r="A2465" s="158">
        <v>41682</v>
      </c>
      <c r="B2465" s="159">
        <v>314</v>
      </c>
      <c r="C2465" s="159" t="s">
        <v>784</v>
      </c>
      <c r="D2465" s="135" t="s">
        <v>5</v>
      </c>
      <c r="E2465" s="136">
        <v>1573</v>
      </c>
      <c r="F2465" s="137">
        <v>41687</v>
      </c>
      <c r="G2465" s="138">
        <v>1573</v>
      </c>
      <c r="H2465" s="167">
        <f t="shared" si="116"/>
        <v>0</v>
      </c>
      <c r="I2465" s="139" t="s">
        <v>14</v>
      </c>
      <c r="J2465" s="141"/>
    </row>
    <row r="2466" spans="1:10" x14ac:dyDescent="0.25">
      <c r="A2466" s="158">
        <v>41683</v>
      </c>
      <c r="B2466" s="159">
        <v>386</v>
      </c>
      <c r="C2466" s="159" t="s">
        <v>784</v>
      </c>
      <c r="D2466" s="135" t="s">
        <v>5</v>
      </c>
      <c r="E2466" s="136">
        <v>2688</v>
      </c>
      <c r="F2466" s="137">
        <v>41685</v>
      </c>
      <c r="G2466" s="138">
        <v>2688</v>
      </c>
      <c r="H2466" s="167">
        <f t="shared" si="116"/>
        <v>0</v>
      </c>
      <c r="I2466" s="139" t="s">
        <v>14</v>
      </c>
    </row>
    <row r="2467" spans="1:10" x14ac:dyDescent="0.25">
      <c r="A2467" s="158">
        <v>41684</v>
      </c>
      <c r="B2467" s="159">
        <v>458</v>
      </c>
      <c r="C2467" s="159" t="s">
        <v>784</v>
      </c>
      <c r="D2467" s="135" t="s">
        <v>5</v>
      </c>
      <c r="E2467" s="160">
        <v>5236.5</v>
      </c>
      <c r="F2467" s="137">
        <v>41685</v>
      </c>
      <c r="G2467" s="138">
        <v>5236.5</v>
      </c>
      <c r="H2467" s="167">
        <f t="shared" si="116"/>
        <v>0</v>
      </c>
      <c r="I2467" s="139" t="s">
        <v>14</v>
      </c>
      <c r="J2467" s="141"/>
    </row>
    <row r="2468" spans="1:10" x14ac:dyDescent="0.25">
      <c r="A2468" s="158">
        <v>41685</v>
      </c>
      <c r="B2468" s="159">
        <v>550</v>
      </c>
      <c r="C2468" s="159" t="s">
        <v>784</v>
      </c>
      <c r="D2468" s="135" t="s">
        <v>5</v>
      </c>
      <c r="E2468" s="160">
        <v>6923.4</v>
      </c>
      <c r="F2468" s="137">
        <v>41687</v>
      </c>
      <c r="G2468" s="138">
        <v>6923.4</v>
      </c>
      <c r="H2468" s="167">
        <f t="shared" si="116"/>
        <v>0</v>
      </c>
      <c r="I2468" s="139" t="s">
        <v>14</v>
      </c>
      <c r="J2468" s="141"/>
    </row>
    <row r="2469" spans="1:10" x14ac:dyDescent="0.25">
      <c r="A2469" s="158">
        <v>41686</v>
      </c>
      <c r="B2469" s="159">
        <v>634</v>
      </c>
      <c r="C2469" s="159" t="s">
        <v>784</v>
      </c>
      <c r="D2469" s="135" t="s">
        <v>5</v>
      </c>
      <c r="E2469" s="184">
        <v>6489.5</v>
      </c>
      <c r="F2469" s="157">
        <v>41691</v>
      </c>
      <c r="G2469" s="138">
        <v>6489.5</v>
      </c>
      <c r="H2469" s="167">
        <f t="shared" si="116"/>
        <v>0</v>
      </c>
      <c r="I2469" s="139" t="s">
        <v>4</v>
      </c>
      <c r="J2469" s="141"/>
    </row>
    <row r="2470" spans="1:10" x14ac:dyDescent="0.25">
      <c r="A2470" s="158">
        <v>41687</v>
      </c>
      <c r="B2470" s="159">
        <v>679</v>
      </c>
      <c r="C2470" s="159" t="s">
        <v>784</v>
      </c>
      <c r="D2470" s="135" t="s">
        <v>5</v>
      </c>
      <c r="E2470" s="160">
        <v>1877</v>
      </c>
      <c r="F2470" s="137">
        <v>41693</v>
      </c>
      <c r="G2470" s="138">
        <v>1877</v>
      </c>
      <c r="H2470" s="167">
        <f t="shared" si="116"/>
        <v>0</v>
      </c>
      <c r="I2470" s="139" t="s">
        <v>14</v>
      </c>
      <c r="J2470" s="141"/>
    </row>
    <row r="2471" spans="1:10" x14ac:dyDescent="0.25">
      <c r="A2471" s="158">
        <v>41688</v>
      </c>
      <c r="B2471" s="159">
        <v>784</v>
      </c>
      <c r="C2471" s="159" t="s">
        <v>784</v>
      </c>
      <c r="D2471" s="135" t="s">
        <v>5</v>
      </c>
      <c r="E2471" s="160">
        <v>1953</v>
      </c>
      <c r="F2471" s="137">
        <v>41689</v>
      </c>
      <c r="G2471" s="138">
        <v>1953</v>
      </c>
      <c r="H2471" s="167">
        <f t="shared" si="116"/>
        <v>0</v>
      </c>
      <c r="I2471" s="139" t="s">
        <v>23</v>
      </c>
      <c r="J2471" s="141"/>
    </row>
    <row r="2472" spans="1:10" x14ac:dyDescent="0.25">
      <c r="A2472" s="158">
        <v>41689</v>
      </c>
      <c r="B2472" s="159">
        <v>840</v>
      </c>
      <c r="C2472" s="159" t="s">
        <v>784</v>
      </c>
      <c r="D2472" s="135" t="s">
        <v>5</v>
      </c>
      <c r="E2472" s="160">
        <v>1953</v>
      </c>
      <c r="F2472" s="137">
        <v>41689</v>
      </c>
      <c r="G2472" s="138">
        <v>1953</v>
      </c>
      <c r="H2472" s="167">
        <f t="shared" si="116"/>
        <v>0</v>
      </c>
      <c r="I2472" s="139" t="s">
        <v>14</v>
      </c>
      <c r="J2472" s="141"/>
    </row>
    <row r="2473" spans="1:10" x14ac:dyDescent="0.25">
      <c r="A2473" s="158">
        <v>41690</v>
      </c>
      <c r="B2473" s="159">
        <v>918</v>
      </c>
      <c r="C2473" s="159" t="s">
        <v>784</v>
      </c>
      <c r="D2473" s="135" t="s">
        <v>5</v>
      </c>
      <c r="E2473" s="160">
        <v>3432</v>
      </c>
      <c r="F2473" s="137">
        <v>41693</v>
      </c>
      <c r="G2473" s="138">
        <v>3432</v>
      </c>
      <c r="H2473" s="167">
        <f t="shared" si="116"/>
        <v>0</v>
      </c>
      <c r="I2473" s="139" t="s">
        <v>14</v>
      </c>
      <c r="J2473" s="141"/>
    </row>
    <row r="2474" spans="1:10" ht="15" x14ac:dyDescent="0.25">
      <c r="A2474" s="158">
        <v>41691</v>
      </c>
      <c r="B2474" s="159">
        <v>15</v>
      </c>
      <c r="C2474" s="159" t="s">
        <v>942</v>
      </c>
      <c r="D2474" s="135" t="s">
        <v>5</v>
      </c>
      <c r="E2474" s="160">
        <v>3240</v>
      </c>
      <c r="F2474" s="137">
        <v>41691</v>
      </c>
      <c r="G2474" s="138">
        <v>3240</v>
      </c>
      <c r="H2474" s="167">
        <f t="shared" si="116"/>
        <v>0</v>
      </c>
      <c r="I2474" s="139" t="s">
        <v>14</v>
      </c>
      <c r="J2474" s="141"/>
    </row>
    <row r="2475" spans="1:10" ht="15" x14ac:dyDescent="0.25">
      <c r="A2475" s="158">
        <v>41692</v>
      </c>
      <c r="B2475" s="159">
        <v>103</v>
      </c>
      <c r="C2475" s="159" t="s">
        <v>942</v>
      </c>
      <c r="D2475" s="135" t="s">
        <v>5</v>
      </c>
      <c r="E2475" s="184">
        <v>7280</v>
      </c>
      <c r="F2475" s="146" t="s">
        <v>959</v>
      </c>
      <c r="G2475" s="138">
        <f>1000+6280</f>
        <v>7280</v>
      </c>
      <c r="H2475" s="167">
        <f t="shared" si="116"/>
        <v>0</v>
      </c>
      <c r="I2475" s="139" t="s">
        <v>14</v>
      </c>
      <c r="J2475" s="141"/>
    </row>
    <row r="2476" spans="1:10" x14ac:dyDescent="0.25">
      <c r="A2476" s="158">
        <v>41693</v>
      </c>
      <c r="B2476" s="159">
        <v>172</v>
      </c>
      <c r="C2476" s="159" t="s">
        <v>942</v>
      </c>
      <c r="D2476" s="135" t="s">
        <v>5</v>
      </c>
      <c r="E2476" s="160">
        <v>6656</v>
      </c>
      <c r="F2476" s="137">
        <v>41695</v>
      </c>
      <c r="G2476" s="138">
        <v>6656</v>
      </c>
      <c r="H2476" s="167">
        <f t="shared" si="116"/>
        <v>0</v>
      </c>
      <c r="I2476" s="139" t="s">
        <v>14</v>
      </c>
    </row>
    <row r="2477" spans="1:10" ht="15" x14ac:dyDescent="0.25">
      <c r="A2477" s="158">
        <v>41694</v>
      </c>
      <c r="B2477" s="159">
        <v>202</v>
      </c>
      <c r="C2477" s="159" t="s">
        <v>942</v>
      </c>
      <c r="D2477" s="135" t="s">
        <v>5</v>
      </c>
      <c r="E2477" s="160">
        <v>2270</v>
      </c>
      <c r="F2477" s="137">
        <v>41698</v>
      </c>
      <c r="G2477" s="138">
        <v>2270</v>
      </c>
      <c r="H2477" s="167">
        <f t="shared" si="116"/>
        <v>0</v>
      </c>
      <c r="I2477" s="139" t="s">
        <v>23</v>
      </c>
      <c r="J2477" s="141"/>
    </row>
    <row r="2478" spans="1:10" ht="15" x14ac:dyDescent="0.25">
      <c r="A2478" s="158">
        <v>41695</v>
      </c>
      <c r="B2478" s="159">
        <v>302</v>
      </c>
      <c r="C2478" s="159" t="s">
        <v>942</v>
      </c>
      <c r="D2478" s="135" t="s">
        <v>5</v>
      </c>
      <c r="E2478" s="160">
        <v>1870.5</v>
      </c>
      <c r="F2478" s="137">
        <v>41696</v>
      </c>
      <c r="G2478" s="138">
        <v>1870.5</v>
      </c>
      <c r="H2478" s="167">
        <f t="shared" si="116"/>
        <v>0</v>
      </c>
      <c r="I2478" s="139"/>
      <c r="J2478" s="141"/>
    </row>
    <row r="2479" spans="1:10" ht="15" x14ac:dyDescent="0.25">
      <c r="A2479" s="158">
        <v>41696</v>
      </c>
      <c r="B2479" s="159">
        <v>365</v>
      </c>
      <c r="C2479" s="159" t="s">
        <v>942</v>
      </c>
      <c r="D2479" s="135" t="s">
        <v>5</v>
      </c>
      <c r="E2479" s="160">
        <v>2456</v>
      </c>
      <c r="F2479" s="144">
        <v>41701</v>
      </c>
      <c r="G2479" s="145">
        <v>2456</v>
      </c>
      <c r="H2479" s="167">
        <f t="shared" si="116"/>
        <v>0</v>
      </c>
      <c r="I2479" s="139" t="s">
        <v>23</v>
      </c>
      <c r="J2479" s="141"/>
    </row>
    <row r="2480" spans="1:10" ht="15" x14ac:dyDescent="0.25">
      <c r="A2480" s="158">
        <v>41697</v>
      </c>
      <c r="B2480" s="159">
        <v>435</v>
      </c>
      <c r="C2480" s="159" t="s">
        <v>942</v>
      </c>
      <c r="D2480" s="135" t="s">
        <v>5</v>
      </c>
      <c r="E2480" s="160">
        <v>2264</v>
      </c>
      <c r="F2480" s="137">
        <v>41698</v>
      </c>
      <c r="G2480" s="138">
        <v>2264</v>
      </c>
      <c r="H2480" s="167">
        <f t="shared" si="116"/>
        <v>0</v>
      </c>
      <c r="I2480" s="139" t="s">
        <v>23</v>
      </c>
      <c r="J2480" s="141"/>
    </row>
    <row r="2481" spans="1:10" x14ac:dyDescent="0.25">
      <c r="A2481" s="158">
        <v>41698</v>
      </c>
      <c r="B2481" s="159">
        <v>529</v>
      </c>
      <c r="C2481" s="159" t="s">
        <v>942</v>
      </c>
      <c r="D2481" s="135" t="s">
        <v>5</v>
      </c>
      <c r="E2481" s="160">
        <v>3546.4</v>
      </c>
      <c r="F2481" s="144">
        <v>41701</v>
      </c>
      <c r="G2481" s="145">
        <v>3546.4</v>
      </c>
      <c r="H2481" s="167">
        <f t="shared" si="116"/>
        <v>0</v>
      </c>
      <c r="I2481" s="139" t="s">
        <v>23</v>
      </c>
    </row>
    <row r="2482" spans="1:10" x14ac:dyDescent="0.25">
      <c r="A2482" s="158"/>
      <c r="B2482" s="159"/>
      <c r="C2482" s="159"/>
      <c r="D2482" s="135"/>
      <c r="E2482" s="160"/>
      <c r="F2482" s="379" t="s">
        <v>645</v>
      </c>
      <c r="G2482" s="381">
        <f>SUM(G2455:G2481)</f>
        <v>104937.29999999999</v>
      </c>
      <c r="H2482" s="167"/>
      <c r="I2482" s="139"/>
    </row>
    <row r="2483" spans="1:10" x14ac:dyDescent="0.25">
      <c r="A2483" s="158"/>
      <c r="B2483" s="159"/>
      <c r="C2483" s="159"/>
      <c r="D2483" s="135"/>
      <c r="E2483" s="160"/>
      <c r="F2483" s="144"/>
      <c r="G2483" s="145"/>
      <c r="H2483" s="167"/>
      <c r="I2483" s="139"/>
    </row>
    <row r="2484" spans="1:10" ht="15" x14ac:dyDescent="0.25">
      <c r="A2484" s="158">
        <v>41694</v>
      </c>
      <c r="B2484" s="159">
        <v>270</v>
      </c>
      <c r="C2484" s="159" t="s">
        <v>942</v>
      </c>
      <c r="D2484" s="135" t="s">
        <v>505</v>
      </c>
      <c r="E2484" s="160">
        <v>270</v>
      </c>
      <c r="F2484" s="137">
        <v>41698</v>
      </c>
      <c r="G2484" s="138">
        <v>270</v>
      </c>
      <c r="H2484" s="167">
        <f t="shared" ref="H2484:H2493" si="117">E2484-G2484</f>
        <v>0</v>
      </c>
      <c r="I2484" s="139"/>
      <c r="J2484" s="141"/>
    </row>
    <row r="2485" spans="1:10" ht="15" x14ac:dyDescent="0.25">
      <c r="A2485" s="158">
        <v>41677</v>
      </c>
      <c r="B2485" s="159">
        <v>13</v>
      </c>
      <c r="C2485" s="159" t="s">
        <v>784</v>
      </c>
      <c r="D2485" s="135" t="s">
        <v>318</v>
      </c>
      <c r="E2485" s="136">
        <v>5493.5</v>
      </c>
      <c r="F2485" s="137">
        <v>41677</v>
      </c>
      <c r="G2485" s="138">
        <v>5493.5</v>
      </c>
      <c r="H2485" s="167">
        <f t="shared" si="117"/>
        <v>0</v>
      </c>
      <c r="I2485" s="139" t="s">
        <v>30</v>
      </c>
      <c r="J2485" s="141"/>
    </row>
    <row r="2486" spans="1:10" ht="15" x14ac:dyDescent="0.25">
      <c r="A2486" s="158">
        <v>41680</v>
      </c>
      <c r="B2486" s="159">
        <v>194</v>
      </c>
      <c r="C2486" s="159" t="s">
        <v>784</v>
      </c>
      <c r="D2486" s="135" t="s">
        <v>318</v>
      </c>
      <c r="E2486" s="136">
        <v>25800.5</v>
      </c>
      <c r="F2486" s="137">
        <v>41680</v>
      </c>
      <c r="G2486" s="138">
        <v>25800.5</v>
      </c>
      <c r="H2486" s="167">
        <f t="shared" si="117"/>
        <v>0</v>
      </c>
      <c r="I2486" s="139"/>
    </row>
    <row r="2487" spans="1:10" ht="15" x14ac:dyDescent="0.25">
      <c r="A2487" s="158">
        <v>41685</v>
      </c>
      <c r="B2487" s="159">
        <v>576</v>
      </c>
      <c r="C2487" s="159" t="s">
        <v>784</v>
      </c>
      <c r="D2487" s="135" t="s">
        <v>318</v>
      </c>
      <c r="E2487" s="160">
        <v>5483</v>
      </c>
      <c r="F2487" s="137">
        <v>41686</v>
      </c>
      <c r="G2487" s="138">
        <v>5483</v>
      </c>
      <c r="H2487" s="167">
        <f t="shared" si="117"/>
        <v>0</v>
      </c>
      <c r="I2487" s="139" t="s">
        <v>30</v>
      </c>
      <c r="J2487" s="141"/>
    </row>
    <row r="2488" spans="1:10" ht="15" x14ac:dyDescent="0.25">
      <c r="A2488" s="158">
        <v>41686</v>
      </c>
      <c r="B2488" s="159">
        <v>671</v>
      </c>
      <c r="C2488" s="159" t="s">
        <v>784</v>
      </c>
      <c r="D2488" s="135" t="s">
        <v>318</v>
      </c>
      <c r="E2488" s="160">
        <v>15194</v>
      </c>
      <c r="F2488" s="137">
        <v>41686</v>
      </c>
      <c r="G2488" s="138">
        <v>15194</v>
      </c>
      <c r="H2488" s="167">
        <f t="shared" si="117"/>
        <v>0</v>
      </c>
      <c r="I2488" s="139"/>
    </row>
    <row r="2489" spans="1:10" x14ac:dyDescent="0.25">
      <c r="A2489" s="158">
        <v>41691</v>
      </c>
      <c r="B2489" s="159">
        <v>70</v>
      </c>
      <c r="C2489" s="159" t="s">
        <v>942</v>
      </c>
      <c r="D2489" s="135" t="s">
        <v>318</v>
      </c>
      <c r="E2489" s="160">
        <v>3179.5</v>
      </c>
      <c r="F2489" s="137">
        <v>41691</v>
      </c>
      <c r="G2489" s="138">
        <v>3179.5</v>
      </c>
      <c r="H2489" s="167">
        <f t="shared" si="117"/>
        <v>0</v>
      </c>
      <c r="I2489" s="139" t="s">
        <v>14</v>
      </c>
    </row>
    <row r="2490" spans="1:10" ht="15" x14ac:dyDescent="0.25">
      <c r="A2490" s="158">
        <v>41694</v>
      </c>
      <c r="B2490" s="159">
        <v>256</v>
      </c>
      <c r="C2490" s="159" t="s">
        <v>942</v>
      </c>
      <c r="D2490" s="135" t="s">
        <v>318</v>
      </c>
      <c r="E2490" s="160">
        <v>956.5</v>
      </c>
      <c r="F2490" s="137">
        <v>41694</v>
      </c>
      <c r="G2490" s="138">
        <v>956.5</v>
      </c>
      <c r="H2490" s="167">
        <f t="shared" si="117"/>
        <v>0</v>
      </c>
      <c r="I2490" s="139" t="s">
        <v>196</v>
      </c>
      <c r="J2490" s="141"/>
    </row>
    <row r="2491" spans="1:10" ht="15" x14ac:dyDescent="0.25">
      <c r="A2491" s="158">
        <v>41698</v>
      </c>
      <c r="B2491" s="159">
        <v>561</v>
      </c>
      <c r="C2491" s="159" t="s">
        <v>942</v>
      </c>
      <c r="D2491" s="135" t="s">
        <v>318</v>
      </c>
      <c r="E2491" s="160">
        <v>5318.5</v>
      </c>
      <c r="F2491" s="137">
        <v>41698</v>
      </c>
      <c r="G2491" s="138">
        <v>5318.5</v>
      </c>
      <c r="H2491" s="167">
        <f t="shared" si="117"/>
        <v>0</v>
      </c>
      <c r="I2491" s="139" t="s">
        <v>4</v>
      </c>
      <c r="J2491" s="141"/>
    </row>
    <row r="2492" spans="1:10" ht="15" x14ac:dyDescent="0.25">
      <c r="A2492" s="133">
        <v>41671</v>
      </c>
      <c r="B2492" s="134">
        <v>457</v>
      </c>
      <c r="C2492" s="134" t="s">
        <v>563</v>
      </c>
      <c r="D2492" s="135" t="s">
        <v>176</v>
      </c>
      <c r="E2492" s="136">
        <v>26460</v>
      </c>
      <c r="F2492" s="137">
        <v>41674</v>
      </c>
      <c r="G2492" s="138">
        <v>26460</v>
      </c>
      <c r="H2492" s="132">
        <f t="shared" si="117"/>
        <v>0</v>
      </c>
      <c r="I2492" s="139" t="s">
        <v>14</v>
      </c>
      <c r="J2492" s="141"/>
    </row>
    <row r="2493" spans="1:10" ht="15" x14ac:dyDescent="0.25">
      <c r="A2493" s="158">
        <v>41693</v>
      </c>
      <c r="B2493" s="159">
        <v>201</v>
      </c>
      <c r="C2493" s="159" t="s">
        <v>942</v>
      </c>
      <c r="D2493" s="135" t="s">
        <v>176</v>
      </c>
      <c r="E2493" s="160">
        <v>22875.599999999999</v>
      </c>
      <c r="F2493" s="137">
        <v>41693</v>
      </c>
      <c r="G2493" s="138">
        <v>22875.599999999999</v>
      </c>
      <c r="H2493" s="167">
        <f t="shared" si="117"/>
        <v>0</v>
      </c>
      <c r="I2493" s="139"/>
      <c r="J2493" s="141"/>
    </row>
    <row r="2494" spans="1:10" x14ac:dyDescent="0.25">
      <c r="A2494" s="158"/>
      <c r="B2494" s="159"/>
      <c r="C2494" s="159"/>
      <c r="D2494" s="135"/>
      <c r="E2494" s="160"/>
      <c r="F2494" s="379" t="s">
        <v>645</v>
      </c>
      <c r="G2494" s="380">
        <f>SUM(G2484:G2493)</f>
        <v>111031.1</v>
      </c>
      <c r="H2494" s="167"/>
      <c r="I2494" s="139"/>
      <c r="J2494" s="141"/>
    </row>
    <row r="2495" spans="1:10" ht="15" x14ac:dyDescent="0.25">
      <c r="A2495" s="158"/>
      <c r="B2495" s="159"/>
      <c r="C2495" s="159"/>
      <c r="D2495" s="135"/>
      <c r="E2495" s="160"/>
      <c r="F2495" s="137"/>
      <c r="G2495" s="138"/>
      <c r="H2495" s="167"/>
      <c r="I2495" s="139"/>
      <c r="J2495" s="141"/>
    </row>
    <row r="2496" spans="1:10" x14ac:dyDescent="0.25">
      <c r="A2496" s="158">
        <v>41675</v>
      </c>
      <c r="B2496" s="159">
        <v>832</v>
      </c>
      <c r="C2496" s="159" t="s">
        <v>563</v>
      </c>
      <c r="D2496" s="164" t="s">
        <v>125</v>
      </c>
      <c r="E2496" s="165">
        <v>4708</v>
      </c>
      <c r="F2496" s="175" t="s">
        <v>748</v>
      </c>
      <c r="G2496" s="165">
        <v>4708</v>
      </c>
      <c r="H2496" s="167">
        <f t="shared" ref="H2496:H2504" si="118">E2496-G2496</f>
        <v>0</v>
      </c>
      <c r="I2496" s="168"/>
      <c r="J2496" s="169"/>
    </row>
    <row r="2497" spans="1:10" ht="15" x14ac:dyDescent="0.25">
      <c r="A2497" s="158">
        <v>41675</v>
      </c>
      <c r="B2497" s="159">
        <v>842</v>
      </c>
      <c r="C2497" s="159" t="s">
        <v>563</v>
      </c>
      <c r="D2497" s="164" t="s">
        <v>125</v>
      </c>
      <c r="E2497" s="165">
        <v>5899</v>
      </c>
      <c r="F2497" s="170">
        <v>41675</v>
      </c>
      <c r="G2497" s="165">
        <v>5899</v>
      </c>
      <c r="H2497" s="167">
        <f t="shared" si="118"/>
        <v>0</v>
      </c>
      <c r="I2497" s="168"/>
      <c r="J2497" s="169"/>
    </row>
    <row r="2498" spans="1:10" ht="15" x14ac:dyDescent="0.25">
      <c r="A2498" s="158">
        <v>41676</v>
      </c>
      <c r="B2498" s="159">
        <v>849</v>
      </c>
      <c r="C2498" s="159" t="s">
        <v>563</v>
      </c>
      <c r="D2498" s="135" t="s">
        <v>125</v>
      </c>
      <c r="E2498" s="136">
        <v>4606</v>
      </c>
      <c r="F2498" s="137">
        <v>41676</v>
      </c>
      <c r="G2498" s="138">
        <v>4606</v>
      </c>
      <c r="H2498" s="167">
        <f t="shared" si="118"/>
        <v>0</v>
      </c>
      <c r="I2498" s="139" t="s">
        <v>1</v>
      </c>
      <c r="J2498" s="141"/>
    </row>
    <row r="2499" spans="1:10" ht="15" x14ac:dyDescent="0.25">
      <c r="A2499" s="158">
        <v>41683</v>
      </c>
      <c r="B2499" s="159">
        <v>377</v>
      </c>
      <c r="C2499" s="159" t="s">
        <v>784</v>
      </c>
      <c r="D2499" s="135" t="s">
        <v>125</v>
      </c>
      <c r="E2499" s="136">
        <v>7835</v>
      </c>
      <c r="F2499" s="137">
        <v>41683</v>
      </c>
      <c r="G2499" s="138">
        <v>7835</v>
      </c>
      <c r="H2499" s="167">
        <f t="shared" si="118"/>
        <v>0</v>
      </c>
      <c r="I2499" s="139" t="s">
        <v>1</v>
      </c>
    </row>
    <row r="2500" spans="1:10" ht="15" x14ac:dyDescent="0.25">
      <c r="A2500" s="158">
        <v>41687</v>
      </c>
      <c r="B2500" s="159">
        <v>753</v>
      </c>
      <c r="C2500" s="159" t="s">
        <v>784</v>
      </c>
      <c r="D2500" s="135" t="s">
        <v>125</v>
      </c>
      <c r="E2500" s="160">
        <v>786.5</v>
      </c>
      <c r="F2500" s="137">
        <v>41687</v>
      </c>
      <c r="G2500" s="138">
        <v>786.5</v>
      </c>
      <c r="H2500" s="167">
        <f t="shared" si="118"/>
        <v>0</v>
      </c>
      <c r="I2500" s="139"/>
      <c r="J2500" s="141"/>
    </row>
    <row r="2501" spans="1:10" ht="15" x14ac:dyDescent="0.25">
      <c r="A2501" s="158">
        <v>41687</v>
      </c>
      <c r="B2501" s="159">
        <v>756</v>
      </c>
      <c r="C2501" s="159" t="s">
        <v>784</v>
      </c>
      <c r="D2501" s="135" t="s">
        <v>125</v>
      </c>
      <c r="E2501" s="160">
        <v>2606</v>
      </c>
      <c r="F2501" s="137">
        <v>41687</v>
      </c>
      <c r="G2501" s="138">
        <v>2606</v>
      </c>
      <c r="H2501" s="167">
        <f t="shared" si="118"/>
        <v>0</v>
      </c>
      <c r="I2501" s="139"/>
      <c r="J2501" s="141"/>
    </row>
    <row r="2502" spans="1:10" ht="15" x14ac:dyDescent="0.25">
      <c r="A2502" s="158">
        <v>41689</v>
      </c>
      <c r="B2502" s="159">
        <v>838</v>
      </c>
      <c r="C2502" s="159" t="s">
        <v>784</v>
      </c>
      <c r="D2502" s="135" t="s">
        <v>125</v>
      </c>
      <c r="E2502" s="160">
        <v>3038</v>
      </c>
      <c r="F2502" s="137">
        <v>41689</v>
      </c>
      <c r="G2502" s="138">
        <v>3038</v>
      </c>
      <c r="H2502" s="167">
        <f t="shared" si="118"/>
        <v>0</v>
      </c>
      <c r="I2502" s="160"/>
      <c r="J2502" s="141"/>
    </row>
    <row r="2503" spans="1:10" ht="15" x14ac:dyDescent="0.25">
      <c r="A2503" s="158">
        <v>41689</v>
      </c>
      <c r="B2503" s="159">
        <v>903</v>
      </c>
      <c r="C2503" s="159" t="s">
        <v>784</v>
      </c>
      <c r="D2503" s="135" t="s">
        <v>125</v>
      </c>
      <c r="E2503" s="160">
        <v>4884</v>
      </c>
      <c r="F2503" s="137">
        <v>41689</v>
      </c>
      <c r="G2503" s="138">
        <v>4884</v>
      </c>
      <c r="H2503" s="167">
        <f t="shared" si="118"/>
        <v>0</v>
      </c>
      <c r="I2503" s="139"/>
    </row>
    <row r="2504" spans="1:10" x14ac:dyDescent="0.25">
      <c r="A2504" s="158">
        <v>41696</v>
      </c>
      <c r="B2504" s="159">
        <v>413</v>
      </c>
      <c r="C2504" s="159" t="s">
        <v>942</v>
      </c>
      <c r="D2504" s="135" t="s">
        <v>125</v>
      </c>
      <c r="E2504" s="160">
        <v>5437.5</v>
      </c>
      <c r="F2504" s="137">
        <v>41696</v>
      </c>
      <c r="G2504" s="138">
        <v>5437.5</v>
      </c>
      <c r="H2504" s="167">
        <f t="shared" si="118"/>
        <v>0</v>
      </c>
      <c r="I2504" s="139"/>
    </row>
    <row r="2505" spans="1:10" x14ac:dyDescent="0.25">
      <c r="A2505" s="158"/>
      <c r="B2505" s="159"/>
      <c r="C2505" s="159"/>
      <c r="D2505" s="135"/>
      <c r="E2505" s="160"/>
      <c r="F2505" s="379" t="s">
        <v>645</v>
      </c>
      <c r="G2505" s="380">
        <f>SUM(G2496:G2504)</f>
        <v>39800</v>
      </c>
      <c r="H2505" s="167"/>
      <c r="I2505" s="139"/>
    </row>
    <row r="2506" spans="1:10" x14ac:dyDescent="0.25">
      <c r="A2506" s="158"/>
      <c r="B2506" s="159"/>
      <c r="C2506" s="159"/>
      <c r="D2506" s="135"/>
      <c r="E2506" s="160"/>
      <c r="F2506" s="137"/>
      <c r="G2506" s="138"/>
      <c r="H2506" s="167"/>
      <c r="I2506" s="139"/>
    </row>
    <row r="2507" spans="1:10" ht="15" x14ac:dyDescent="0.25">
      <c r="A2507" s="158">
        <v>41673</v>
      </c>
      <c r="B2507" s="159">
        <v>630</v>
      </c>
      <c r="C2507" s="159" t="s">
        <v>563</v>
      </c>
      <c r="D2507" s="135" t="s">
        <v>702</v>
      </c>
      <c r="E2507" s="136">
        <v>24899</v>
      </c>
      <c r="F2507" s="137">
        <v>41673</v>
      </c>
      <c r="G2507" s="138">
        <v>24899</v>
      </c>
      <c r="H2507" s="132">
        <f>E2507-G2507</f>
        <v>0</v>
      </c>
      <c r="I2507" s="139"/>
      <c r="J2507" s="141"/>
    </row>
    <row r="2508" spans="1:10" ht="15" x14ac:dyDescent="0.25">
      <c r="A2508" s="158"/>
      <c r="B2508" s="159"/>
      <c r="C2508" s="159"/>
      <c r="D2508" s="135"/>
      <c r="E2508" s="136"/>
      <c r="F2508" s="137"/>
      <c r="G2508" s="138"/>
      <c r="H2508" s="132"/>
      <c r="I2508" s="139"/>
      <c r="J2508" s="141"/>
    </row>
    <row r="2509" spans="1:10" ht="15" x14ac:dyDescent="0.25">
      <c r="A2509" s="158">
        <v>41674</v>
      </c>
      <c r="B2509" s="159">
        <v>709</v>
      </c>
      <c r="C2509" s="159" t="s">
        <v>563</v>
      </c>
      <c r="D2509" s="135" t="s">
        <v>387</v>
      </c>
      <c r="E2509" s="136">
        <v>6178</v>
      </c>
      <c r="F2509" s="161" t="s">
        <v>711</v>
      </c>
      <c r="G2509" s="138">
        <v>6178</v>
      </c>
      <c r="H2509" s="132">
        <f t="shared" ref="H2509:H2516" si="119">E2509-G2509</f>
        <v>0</v>
      </c>
      <c r="I2509" s="139" t="s">
        <v>1</v>
      </c>
      <c r="J2509" s="141"/>
    </row>
    <row r="2510" spans="1:10" x14ac:dyDescent="0.25">
      <c r="A2510" s="158">
        <v>41674</v>
      </c>
      <c r="B2510" s="159">
        <v>728</v>
      </c>
      <c r="C2510" s="159" t="s">
        <v>563</v>
      </c>
      <c r="D2510" s="135" t="s">
        <v>387</v>
      </c>
      <c r="E2510" s="136">
        <v>2691</v>
      </c>
      <c r="F2510" s="137">
        <v>41674</v>
      </c>
      <c r="G2510" s="138">
        <v>2691</v>
      </c>
      <c r="H2510" s="132">
        <f t="shared" si="119"/>
        <v>0</v>
      </c>
      <c r="I2510" s="139" t="s">
        <v>1</v>
      </c>
    </row>
    <row r="2511" spans="1:10" ht="15" x14ac:dyDescent="0.25">
      <c r="A2511" s="158">
        <v>41677</v>
      </c>
      <c r="B2511" s="159">
        <v>22</v>
      </c>
      <c r="C2511" s="159" t="s">
        <v>784</v>
      </c>
      <c r="D2511" s="135" t="s">
        <v>387</v>
      </c>
      <c r="E2511" s="136">
        <v>6071.5</v>
      </c>
      <c r="F2511" s="137">
        <v>41677</v>
      </c>
      <c r="G2511" s="138">
        <v>6071.5</v>
      </c>
      <c r="H2511" s="167">
        <f t="shared" si="119"/>
        <v>0</v>
      </c>
      <c r="I2511" s="139" t="s">
        <v>1</v>
      </c>
    </row>
    <row r="2512" spans="1:10" ht="15" x14ac:dyDescent="0.25">
      <c r="A2512" s="158">
        <v>41680</v>
      </c>
      <c r="B2512" s="159">
        <v>231</v>
      </c>
      <c r="C2512" s="159" t="s">
        <v>784</v>
      </c>
      <c r="D2512" s="135" t="s">
        <v>387</v>
      </c>
      <c r="E2512" s="136">
        <v>6005</v>
      </c>
      <c r="F2512" s="137">
        <v>41680</v>
      </c>
      <c r="G2512" s="138">
        <v>6005</v>
      </c>
      <c r="H2512" s="167">
        <f t="shared" si="119"/>
        <v>0</v>
      </c>
      <c r="I2512" s="139" t="s">
        <v>1</v>
      </c>
      <c r="J2512" s="141"/>
    </row>
    <row r="2513" spans="1:10" ht="15" x14ac:dyDescent="0.25">
      <c r="A2513" s="158">
        <v>41681</v>
      </c>
      <c r="B2513" s="159">
        <v>305</v>
      </c>
      <c r="C2513" s="159" t="s">
        <v>784</v>
      </c>
      <c r="D2513" s="135" t="s">
        <v>387</v>
      </c>
      <c r="E2513" s="136">
        <v>1365</v>
      </c>
      <c r="F2513" s="137">
        <v>41681</v>
      </c>
      <c r="G2513" s="138">
        <v>1365</v>
      </c>
      <c r="H2513" s="167">
        <f t="shared" si="119"/>
        <v>0</v>
      </c>
      <c r="I2513" s="139" t="s">
        <v>1</v>
      </c>
    </row>
    <row r="2514" spans="1:10" ht="15" x14ac:dyDescent="0.25">
      <c r="A2514" s="158">
        <v>41684</v>
      </c>
      <c r="B2514" s="159">
        <v>526</v>
      </c>
      <c r="C2514" s="159" t="s">
        <v>784</v>
      </c>
      <c r="D2514" s="135" t="s">
        <v>387</v>
      </c>
      <c r="E2514" s="160">
        <v>6298</v>
      </c>
      <c r="F2514" s="137">
        <v>41684</v>
      </c>
      <c r="G2514" s="138">
        <v>6298</v>
      </c>
      <c r="H2514" s="167">
        <f t="shared" si="119"/>
        <v>0</v>
      </c>
      <c r="I2514" s="139" t="s">
        <v>1</v>
      </c>
      <c r="J2514" s="141"/>
    </row>
    <row r="2515" spans="1:10" x14ac:dyDescent="0.25">
      <c r="A2515" s="158">
        <v>41691</v>
      </c>
      <c r="B2515" s="159">
        <v>73</v>
      </c>
      <c r="C2515" s="159" t="s">
        <v>942</v>
      </c>
      <c r="D2515" s="135" t="s">
        <v>387</v>
      </c>
      <c r="E2515" s="160">
        <v>5364.5</v>
      </c>
      <c r="F2515" s="137">
        <v>41691</v>
      </c>
      <c r="G2515" s="138">
        <v>5364.5</v>
      </c>
      <c r="H2515" s="167">
        <f t="shared" si="119"/>
        <v>0</v>
      </c>
      <c r="I2515" s="139" t="s">
        <v>1</v>
      </c>
    </row>
    <row r="2516" spans="1:10" ht="15" x14ac:dyDescent="0.25">
      <c r="A2516" s="158">
        <v>41694</v>
      </c>
      <c r="B2516" s="159">
        <v>268</v>
      </c>
      <c r="C2516" s="159" t="s">
        <v>942</v>
      </c>
      <c r="D2516" s="135" t="s">
        <v>387</v>
      </c>
      <c r="E2516" s="160">
        <v>3810.5</v>
      </c>
      <c r="F2516" s="137">
        <v>41694</v>
      </c>
      <c r="G2516" s="138">
        <v>3810.5</v>
      </c>
      <c r="H2516" s="167">
        <f t="shared" si="119"/>
        <v>0</v>
      </c>
      <c r="I2516" s="139" t="s">
        <v>1</v>
      </c>
      <c r="J2516" s="141"/>
    </row>
    <row r="2517" spans="1:10" x14ac:dyDescent="0.25">
      <c r="A2517" s="158"/>
      <c r="B2517" s="159"/>
      <c r="C2517" s="159"/>
      <c r="D2517" s="135"/>
      <c r="E2517" s="160"/>
      <c r="F2517" s="379" t="s">
        <v>645</v>
      </c>
      <c r="G2517" s="380">
        <f>SUM(G2509:G2516)</f>
        <v>37783.5</v>
      </c>
      <c r="H2517" s="167"/>
      <c r="I2517" s="139"/>
      <c r="J2517" s="141"/>
    </row>
    <row r="2518" spans="1:10" ht="15" x14ac:dyDescent="0.25">
      <c r="A2518" s="158"/>
      <c r="B2518" s="159"/>
      <c r="C2518" s="159"/>
      <c r="D2518" s="135"/>
      <c r="E2518" s="160"/>
      <c r="F2518" s="137"/>
      <c r="G2518" s="138"/>
      <c r="H2518" s="167"/>
      <c r="I2518" s="139"/>
      <c r="J2518" s="141"/>
    </row>
    <row r="2519" spans="1:10" x14ac:dyDescent="0.25">
      <c r="A2519" s="158">
        <v>41685</v>
      </c>
      <c r="B2519" s="159">
        <v>591</v>
      </c>
      <c r="C2519" s="159" t="s">
        <v>784</v>
      </c>
      <c r="D2519" s="135" t="s">
        <v>873</v>
      </c>
      <c r="E2519" s="160">
        <v>4435</v>
      </c>
      <c r="F2519" s="137">
        <v>41686</v>
      </c>
      <c r="G2519" s="138">
        <v>4435</v>
      </c>
      <c r="H2519" s="167">
        <f>E2519-G2519</f>
        <v>0</v>
      </c>
      <c r="I2519" s="139" t="s">
        <v>30</v>
      </c>
    </row>
    <row r="2520" spans="1:10" x14ac:dyDescent="0.25">
      <c r="A2520" s="158">
        <v>41691</v>
      </c>
      <c r="B2520" s="159">
        <v>56</v>
      </c>
      <c r="C2520" s="159" t="s">
        <v>942</v>
      </c>
      <c r="D2520" s="135" t="s">
        <v>873</v>
      </c>
      <c r="E2520" s="160">
        <v>4089.5</v>
      </c>
      <c r="F2520" s="137">
        <v>41691</v>
      </c>
      <c r="G2520" s="138">
        <v>4089.5</v>
      </c>
      <c r="H2520" s="167">
        <f>E2520-G2520</f>
        <v>0</v>
      </c>
      <c r="I2520" s="139" t="s">
        <v>196</v>
      </c>
    </row>
    <row r="2521" spans="1:10" x14ac:dyDescent="0.25">
      <c r="A2521" s="158">
        <v>41694</v>
      </c>
      <c r="B2521" s="159">
        <v>250</v>
      </c>
      <c r="C2521" s="159" t="s">
        <v>942</v>
      </c>
      <c r="D2521" s="135" t="s">
        <v>873</v>
      </c>
      <c r="E2521" s="160">
        <v>1947</v>
      </c>
      <c r="F2521" s="137">
        <v>41694</v>
      </c>
      <c r="G2521" s="138">
        <v>1947</v>
      </c>
      <c r="H2521" s="167">
        <f>E2521-G2521</f>
        <v>0</v>
      </c>
      <c r="I2521" s="139" t="s">
        <v>57</v>
      </c>
    </row>
    <row r="2522" spans="1:10" x14ac:dyDescent="0.25">
      <c r="A2522" s="158">
        <v>41696</v>
      </c>
      <c r="B2522" s="159">
        <v>375</v>
      </c>
      <c r="C2522" s="159" t="s">
        <v>942</v>
      </c>
      <c r="D2522" s="135" t="s">
        <v>873</v>
      </c>
      <c r="E2522" s="160">
        <v>4348.5</v>
      </c>
      <c r="F2522" s="137">
        <v>41696</v>
      </c>
      <c r="G2522" s="138">
        <v>4348.5</v>
      </c>
      <c r="H2522" s="167">
        <f>E2522-G2522</f>
        <v>0</v>
      </c>
      <c r="I2522" s="139" t="s">
        <v>23</v>
      </c>
    </row>
    <row r="2523" spans="1:10" x14ac:dyDescent="0.25">
      <c r="A2523" s="158"/>
      <c r="B2523" s="159"/>
      <c r="C2523" s="159"/>
      <c r="D2523" s="135"/>
      <c r="E2523" s="160"/>
      <c r="F2523" s="379" t="s">
        <v>645</v>
      </c>
      <c r="G2523" s="380">
        <f>SUM(G2519:G2522)</f>
        <v>14820</v>
      </c>
      <c r="H2523" s="167"/>
      <c r="I2523" s="139"/>
    </row>
    <row r="2524" spans="1:10" x14ac:dyDescent="0.25">
      <c r="A2524" s="158"/>
      <c r="B2524" s="159"/>
      <c r="C2524" s="159"/>
      <c r="D2524" s="135"/>
      <c r="E2524" s="160"/>
      <c r="F2524" s="137"/>
      <c r="G2524" s="138"/>
      <c r="H2524" s="167"/>
      <c r="I2524" s="139"/>
    </row>
    <row r="2525" spans="1:10" x14ac:dyDescent="0.25">
      <c r="A2525" s="158">
        <v>41676</v>
      </c>
      <c r="B2525" s="159">
        <v>888</v>
      </c>
      <c r="C2525" s="159" t="s">
        <v>563</v>
      </c>
      <c r="D2525" s="135" t="s">
        <v>755</v>
      </c>
      <c r="E2525" s="136">
        <v>1783</v>
      </c>
      <c r="F2525" s="137">
        <v>41676</v>
      </c>
      <c r="G2525" s="138">
        <v>1783</v>
      </c>
      <c r="H2525" s="202">
        <f>E2525-G2525</f>
        <v>0</v>
      </c>
      <c r="I2525" s="139" t="s">
        <v>7</v>
      </c>
    </row>
    <row r="2526" spans="1:10" ht="16.5" thickBot="1" x14ac:dyDescent="0.3">
      <c r="A2526" s="203"/>
      <c r="B2526" s="204"/>
      <c r="C2526" s="204"/>
      <c r="D2526" s="205"/>
      <c r="E2526" s="206"/>
      <c r="F2526" s="207"/>
      <c r="G2526" s="208"/>
      <c r="H2526" s="209"/>
      <c r="I2526" s="139"/>
    </row>
    <row r="2527" spans="1:10" ht="17.25" thickTop="1" thickBot="1" x14ac:dyDescent="0.3">
      <c r="A2527" s="210"/>
      <c r="B2527" s="164"/>
      <c r="C2527" s="164"/>
      <c r="D2527" s="135"/>
      <c r="E2527" s="160"/>
      <c r="F2527" s="137"/>
      <c r="G2527" s="138"/>
      <c r="H2527" s="165"/>
      <c r="I2527" s="139"/>
    </row>
    <row r="2528" spans="1:10" x14ac:dyDescent="0.25">
      <c r="A2528" s="211"/>
      <c r="B2528" s="211"/>
      <c r="C2528" s="211"/>
      <c r="D2528" s="671"/>
      <c r="E2528" s="672">
        <f>SUM(E3:E2525)</f>
        <v>24458992.29999999</v>
      </c>
      <c r="F2528" s="212"/>
      <c r="G2528" s="674">
        <f>SUM(G3:G2525)</f>
        <v>47629595.800000042</v>
      </c>
      <c r="H2528" s="676">
        <f>SUM(H3:H2525)</f>
        <v>22447.5</v>
      </c>
    </row>
    <row r="2529" spans="1:10" ht="16.5" thickBot="1" x14ac:dyDescent="0.3">
      <c r="D2529" s="671"/>
      <c r="E2529" s="673"/>
      <c r="F2529" s="213"/>
      <c r="G2529" s="675"/>
      <c r="H2529" s="677"/>
      <c r="I2529" s="214"/>
    </row>
    <row r="2531" spans="1:10" x14ac:dyDescent="0.25">
      <c r="E2531" s="216"/>
      <c r="F2531" s="217"/>
      <c r="G2531" s="216"/>
    </row>
    <row r="2532" spans="1:10" x14ac:dyDescent="0.25">
      <c r="E2532" s="216"/>
      <c r="F2532" s="217"/>
      <c r="G2532" s="216"/>
    </row>
    <row r="2533" spans="1:10" x14ac:dyDescent="0.25">
      <c r="E2533" s="216"/>
      <c r="F2533" s="217"/>
      <c r="G2533" s="216"/>
    </row>
    <row r="2534" spans="1:10" ht="30" x14ac:dyDescent="0.25">
      <c r="E2534" s="218" t="s">
        <v>1048</v>
      </c>
      <c r="F2534" s="217"/>
      <c r="G2534" s="219" t="s">
        <v>1049</v>
      </c>
    </row>
    <row r="2535" spans="1:10" x14ac:dyDescent="0.25">
      <c r="E2535" s="218"/>
      <c r="F2535" s="217"/>
      <c r="G2535" s="219"/>
    </row>
    <row r="2536" spans="1:10" x14ac:dyDescent="0.25">
      <c r="E2536" s="218"/>
      <c r="F2536" s="217"/>
      <c r="G2536" s="219"/>
    </row>
    <row r="2537" spans="1:10" ht="15" x14ac:dyDescent="0.25">
      <c r="A2537" s="141"/>
      <c r="B2537" s="141"/>
      <c r="C2537" s="141"/>
      <c r="D2537" s="192"/>
      <c r="E2537" s="218"/>
      <c r="F2537" s="217"/>
      <c r="G2537" s="219"/>
      <c r="H2537" s="141"/>
      <c r="I2537" s="141"/>
      <c r="J2537" s="141"/>
    </row>
    <row r="2538" spans="1:10" ht="15" x14ac:dyDescent="0.25">
      <c r="A2538" s="141"/>
      <c r="B2538" s="141"/>
      <c r="C2538" s="141"/>
      <c r="D2538" s="192"/>
      <c r="E2538" s="216"/>
      <c r="F2538" s="217"/>
      <c r="G2538" s="216"/>
      <c r="H2538" s="141"/>
      <c r="I2538" s="141"/>
      <c r="J2538" s="141"/>
    </row>
    <row r="2539" spans="1:10" ht="15" x14ac:dyDescent="0.25">
      <c r="A2539" s="141"/>
      <c r="B2539" s="141"/>
      <c r="C2539" s="141"/>
      <c r="D2539" s="192"/>
      <c r="E2539" s="216"/>
      <c r="F2539" s="217"/>
      <c r="G2539" s="216"/>
      <c r="H2539" s="141"/>
      <c r="I2539" s="141"/>
      <c r="J2539" s="141"/>
    </row>
    <row r="2540" spans="1:10" ht="15" x14ac:dyDescent="0.25">
      <c r="A2540" s="141"/>
      <c r="B2540" s="141"/>
      <c r="C2540" s="141"/>
      <c r="D2540" s="192"/>
      <c r="E2540" s="216"/>
      <c r="F2540" s="217"/>
      <c r="G2540" s="216"/>
      <c r="H2540" s="141"/>
      <c r="I2540" s="141"/>
      <c r="J2540" s="141"/>
    </row>
    <row r="2541" spans="1:10" ht="21" x14ac:dyDescent="0.35">
      <c r="A2541" s="141"/>
      <c r="B2541" s="141"/>
      <c r="C2541" s="141"/>
      <c r="D2541" s="192"/>
      <c r="E2541" s="666">
        <f>E2528-G2528</f>
        <v>-23170603.500000052</v>
      </c>
      <c r="F2541" s="667"/>
      <c r="G2541" s="668"/>
      <c r="H2541" s="141"/>
      <c r="I2541" s="141"/>
      <c r="J2541" s="141"/>
    </row>
    <row r="2542" spans="1:10" ht="15" x14ac:dyDescent="0.25">
      <c r="A2542" s="141"/>
      <c r="B2542" s="141"/>
      <c r="C2542" s="141"/>
      <c r="D2542" s="192"/>
      <c r="E2542" s="216"/>
      <c r="F2542" s="217"/>
      <c r="G2542" s="216"/>
      <c r="H2542" s="141"/>
      <c r="I2542" s="141"/>
      <c r="J2542" s="141"/>
    </row>
    <row r="2543" spans="1:10" ht="15" x14ac:dyDescent="0.25">
      <c r="A2543" s="141"/>
      <c r="B2543" s="141"/>
      <c r="C2543" s="141"/>
      <c r="D2543" s="192"/>
      <c r="E2543" s="141"/>
      <c r="F2543" s="220"/>
      <c r="G2543" s="141"/>
      <c r="H2543" s="141"/>
      <c r="I2543" s="141"/>
      <c r="J2543" s="141"/>
    </row>
    <row r="2544" spans="1:10" ht="15" x14ac:dyDescent="0.25">
      <c r="A2544" s="141"/>
      <c r="B2544" s="141"/>
      <c r="C2544" s="141"/>
      <c r="D2544" s="192"/>
      <c r="E2544" s="141"/>
      <c r="F2544" s="220"/>
      <c r="G2544" s="141"/>
      <c r="H2544" s="141"/>
      <c r="I2544" s="141"/>
      <c r="J2544" s="141"/>
    </row>
    <row r="2545" spans="1:10" ht="15" x14ac:dyDescent="0.25">
      <c r="A2545" s="141"/>
      <c r="B2545" s="141"/>
      <c r="C2545" s="141"/>
      <c r="D2545" s="192"/>
      <c r="E2545" s="141"/>
      <c r="F2545" s="220"/>
      <c r="G2545" s="141"/>
      <c r="H2545" s="141"/>
      <c r="I2545" s="141"/>
      <c r="J2545" s="141"/>
    </row>
    <row r="2546" spans="1:10" ht="15" x14ac:dyDescent="0.25">
      <c r="A2546" s="141"/>
      <c r="B2546" s="141"/>
      <c r="C2546" s="141"/>
      <c r="D2546" s="192"/>
      <c r="E2546" s="141"/>
      <c r="F2546" s="220"/>
      <c r="G2546" s="141"/>
      <c r="H2546" s="141"/>
      <c r="I2546" s="141"/>
      <c r="J2546" s="141"/>
    </row>
    <row r="2547" spans="1:10" ht="15" x14ac:dyDescent="0.25">
      <c r="A2547" s="141"/>
      <c r="B2547" s="141"/>
      <c r="C2547" s="141"/>
      <c r="D2547" s="192"/>
      <c r="E2547" s="141"/>
      <c r="F2547" s="220"/>
      <c r="G2547" s="141"/>
      <c r="H2547" s="141"/>
      <c r="I2547" s="141"/>
      <c r="J2547" s="141"/>
    </row>
    <row r="2548" spans="1:10" ht="15" x14ac:dyDescent="0.25">
      <c r="A2548" s="141"/>
      <c r="B2548" s="141"/>
      <c r="C2548" s="141"/>
      <c r="D2548" s="192"/>
      <c r="E2548" s="141"/>
      <c r="F2548" s="220"/>
      <c r="G2548" s="141"/>
      <c r="H2548" s="141"/>
      <c r="I2548" s="141"/>
      <c r="J2548" s="141"/>
    </row>
    <row r="2549" spans="1:10" ht="15" x14ac:dyDescent="0.25">
      <c r="A2549" s="141"/>
      <c r="B2549" s="141"/>
      <c r="C2549" s="141"/>
      <c r="D2549" s="192"/>
      <c r="E2549" s="141"/>
      <c r="F2549" s="220"/>
      <c r="G2549" s="141"/>
      <c r="H2549" s="141"/>
      <c r="I2549" s="141"/>
      <c r="J2549" s="141"/>
    </row>
    <row r="2550" spans="1:10" ht="15" x14ac:dyDescent="0.25">
      <c r="A2550" s="141"/>
      <c r="B2550" s="141"/>
      <c r="C2550" s="141"/>
      <c r="D2550" s="192"/>
      <c r="E2550" s="141"/>
      <c r="F2550" s="220"/>
      <c r="G2550" s="141"/>
      <c r="H2550" s="141"/>
      <c r="I2550" s="141"/>
      <c r="J2550" s="141"/>
    </row>
    <row r="2551" spans="1:10" ht="15" x14ac:dyDescent="0.25">
      <c r="A2551" s="141"/>
      <c r="B2551" s="141"/>
      <c r="C2551" s="141"/>
      <c r="D2551" s="192"/>
      <c r="E2551" s="141"/>
      <c r="F2551" s="220"/>
      <c r="G2551" s="141"/>
      <c r="H2551" s="141"/>
      <c r="I2551" s="141"/>
      <c r="J2551" s="141"/>
    </row>
    <row r="2552" spans="1:10" ht="15" x14ac:dyDescent="0.25">
      <c r="A2552" s="141"/>
      <c r="B2552" s="141"/>
      <c r="C2552" s="141"/>
      <c r="D2552" s="192"/>
      <c r="E2552" s="141"/>
      <c r="F2552" s="220"/>
      <c r="G2552" s="141"/>
      <c r="H2552" s="141"/>
      <c r="I2552" s="141"/>
      <c r="J2552" s="141"/>
    </row>
    <row r="2553" spans="1:10" ht="15" x14ac:dyDescent="0.25">
      <c r="A2553" s="141"/>
      <c r="B2553" s="141"/>
      <c r="C2553" s="141"/>
      <c r="D2553" s="192"/>
      <c r="E2553" s="141"/>
      <c r="F2553" s="220"/>
      <c r="G2553" s="141"/>
      <c r="H2553" s="141"/>
      <c r="I2553" s="141"/>
      <c r="J2553" s="141"/>
    </row>
    <row r="2554" spans="1:10" ht="15" x14ac:dyDescent="0.25">
      <c r="A2554" s="141"/>
      <c r="B2554" s="141"/>
      <c r="C2554" s="141"/>
      <c r="D2554" s="192"/>
      <c r="E2554" s="141"/>
      <c r="F2554" s="220"/>
      <c r="G2554" s="141"/>
      <c r="H2554" s="141"/>
      <c r="I2554" s="141"/>
      <c r="J2554" s="141"/>
    </row>
    <row r="2555" spans="1:10" ht="15" x14ac:dyDescent="0.25">
      <c r="A2555" s="141"/>
      <c r="B2555" s="141"/>
      <c r="C2555" s="141"/>
      <c r="D2555" s="192"/>
      <c r="E2555" s="141"/>
      <c r="F2555" s="220"/>
      <c r="G2555" s="141"/>
      <c r="H2555" s="141"/>
      <c r="I2555" s="141"/>
      <c r="J2555" s="141"/>
    </row>
    <row r="2556" spans="1:10" ht="15" x14ac:dyDescent="0.25">
      <c r="A2556" s="141"/>
      <c r="B2556" s="141"/>
      <c r="C2556" s="141"/>
      <c r="D2556" s="192"/>
      <c r="E2556" s="141"/>
      <c r="F2556" s="220"/>
      <c r="G2556" s="141"/>
      <c r="H2556" s="141"/>
      <c r="I2556" s="141"/>
      <c r="J2556" s="141"/>
    </row>
    <row r="2557" spans="1:10" ht="15" x14ac:dyDescent="0.25">
      <c r="A2557" s="141"/>
      <c r="B2557" s="141"/>
      <c r="C2557" s="141"/>
      <c r="D2557" s="192"/>
      <c r="E2557" s="141"/>
      <c r="F2557" s="220"/>
      <c r="G2557" s="141"/>
      <c r="H2557" s="141"/>
      <c r="I2557" s="141"/>
      <c r="J2557" s="141"/>
    </row>
    <row r="2558" spans="1:10" ht="15" x14ac:dyDescent="0.25">
      <c r="A2558" s="141"/>
      <c r="B2558" s="141"/>
      <c r="C2558" s="141"/>
      <c r="D2558" s="192"/>
      <c r="E2558" s="141"/>
      <c r="F2558" s="220"/>
      <c r="G2558" s="141"/>
      <c r="H2558" s="141"/>
      <c r="I2558" s="141"/>
      <c r="J2558" s="141"/>
    </row>
    <row r="2559" spans="1:10" ht="15" x14ac:dyDescent="0.25">
      <c r="A2559" s="141"/>
      <c r="B2559" s="141"/>
      <c r="C2559" s="141"/>
      <c r="D2559" s="192"/>
      <c r="E2559" s="141"/>
      <c r="F2559" s="220"/>
      <c r="G2559" s="141"/>
      <c r="H2559" s="141"/>
      <c r="I2559" s="141"/>
      <c r="J2559" s="141"/>
    </row>
    <row r="2560" spans="1:10" ht="15" x14ac:dyDescent="0.25">
      <c r="A2560" s="141"/>
      <c r="B2560" s="141"/>
      <c r="C2560" s="141"/>
      <c r="D2560" s="192"/>
      <c r="E2560" s="141"/>
      <c r="F2560" s="220"/>
      <c r="G2560" s="141"/>
      <c r="H2560" s="141"/>
      <c r="I2560" s="141"/>
      <c r="J2560" s="141"/>
    </row>
    <row r="2561" spans="1:10" ht="15" x14ac:dyDescent="0.25">
      <c r="A2561" s="141"/>
      <c r="B2561" s="141"/>
      <c r="C2561" s="141"/>
      <c r="D2561" s="192"/>
      <c r="E2561" s="141"/>
      <c r="F2561" s="220"/>
      <c r="G2561" s="141"/>
      <c r="H2561" s="141"/>
      <c r="I2561" s="141"/>
      <c r="J2561" s="141"/>
    </row>
    <row r="2562" spans="1:10" ht="15" x14ac:dyDescent="0.25">
      <c r="A2562" s="141"/>
      <c r="B2562" s="141"/>
      <c r="C2562" s="141"/>
      <c r="D2562" s="192"/>
      <c r="E2562" s="141"/>
      <c r="F2562" s="220"/>
      <c r="G2562" s="141"/>
      <c r="H2562" s="141"/>
      <c r="I2562" s="141"/>
      <c r="J2562" s="141"/>
    </row>
    <row r="2563" spans="1:10" ht="15" x14ac:dyDescent="0.25">
      <c r="A2563" s="141"/>
      <c r="B2563" s="141"/>
      <c r="C2563" s="141"/>
      <c r="D2563" s="192"/>
      <c r="E2563" s="141"/>
      <c r="F2563" s="220"/>
      <c r="G2563" s="141"/>
      <c r="H2563" s="141"/>
      <c r="I2563" s="141"/>
      <c r="J2563" s="141"/>
    </row>
    <row r="2564" spans="1:10" ht="15" x14ac:dyDescent="0.25">
      <c r="A2564" s="141"/>
      <c r="B2564" s="141"/>
      <c r="C2564" s="141"/>
      <c r="D2564" s="192"/>
      <c r="E2564" s="141"/>
      <c r="F2564" s="220"/>
      <c r="G2564" s="141"/>
      <c r="H2564" s="141"/>
      <c r="I2564" s="141"/>
      <c r="J2564" s="141"/>
    </row>
    <row r="2565" spans="1:10" ht="15" x14ac:dyDescent="0.25">
      <c r="A2565" s="141"/>
      <c r="B2565" s="141"/>
      <c r="C2565" s="141"/>
      <c r="D2565" s="192"/>
      <c r="E2565" s="141"/>
      <c r="F2565" s="220"/>
      <c r="G2565" s="141"/>
      <c r="H2565" s="141"/>
      <c r="I2565" s="141"/>
      <c r="J2565" s="141"/>
    </row>
    <row r="2566" spans="1:10" ht="15" x14ac:dyDescent="0.25">
      <c r="A2566" s="141"/>
      <c r="B2566" s="141"/>
      <c r="C2566" s="141"/>
      <c r="D2566" s="192"/>
      <c r="E2566" s="141"/>
      <c r="F2566" s="220"/>
      <c r="G2566" s="141"/>
      <c r="H2566" s="141"/>
      <c r="I2566" s="141"/>
      <c r="J2566" s="141"/>
    </row>
    <row r="2567" spans="1:10" ht="15" x14ac:dyDescent="0.25">
      <c r="A2567" s="141"/>
      <c r="B2567" s="141"/>
      <c r="C2567" s="141"/>
      <c r="D2567" s="192"/>
      <c r="E2567" s="141"/>
      <c r="F2567" s="220"/>
      <c r="G2567" s="141"/>
      <c r="H2567" s="141"/>
      <c r="I2567" s="141"/>
      <c r="J2567" s="141"/>
    </row>
    <row r="2568" spans="1:10" ht="15" x14ac:dyDescent="0.25">
      <c r="A2568" s="141"/>
      <c r="B2568" s="141"/>
      <c r="C2568" s="141"/>
      <c r="D2568" s="192"/>
      <c r="E2568" s="141"/>
      <c r="F2568" s="220"/>
      <c r="G2568" s="141"/>
      <c r="H2568" s="141"/>
      <c r="I2568" s="141"/>
      <c r="J2568" s="141"/>
    </row>
    <row r="2569" spans="1:10" ht="15" x14ac:dyDescent="0.25">
      <c r="A2569" s="141"/>
      <c r="B2569" s="141"/>
      <c r="C2569" s="141"/>
      <c r="D2569" s="192"/>
      <c r="E2569" s="141"/>
      <c r="F2569" s="220"/>
      <c r="G2569" s="141"/>
      <c r="H2569" s="141"/>
      <c r="I2569" s="141"/>
      <c r="J2569" s="141"/>
    </row>
    <row r="2570" spans="1:10" ht="15" x14ac:dyDescent="0.25">
      <c r="A2570" s="141"/>
      <c r="B2570" s="141"/>
      <c r="C2570" s="141"/>
      <c r="D2570" s="192"/>
      <c r="E2570" s="141"/>
      <c r="F2570" s="220"/>
      <c r="G2570" s="141"/>
      <c r="H2570" s="141"/>
      <c r="I2570" s="141"/>
      <c r="J2570" s="141"/>
    </row>
    <row r="2571" spans="1:10" ht="15" x14ac:dyDescent="0.25">
      <c r="A2571" s="141"/>
      <c r="B2571" s="141"/>
      <c r="C2571" s="141"/>
      <c r="D2571" s="192"/>
      <c r="E2571" s="141"/>
      <c r="F2571" s="220"/>
      <c r="G2571" s="141"/>
      <c r="H2571" s="141"/>
      <c r="I2571" s="141"/>
      <c r="J2571" s="141"/>
    </row>
    <row r="2572" spans="1:10" ht="15" x14ac:dyDescent="0.25">
      <c r="A2572" s="141"/>
      <c r="B2572" s="141"/>
      <c r="C2572" s="141"/>
      <c r="D2572" s="192"/>
      <c r="E2572" s="141"/>
      <c r="F2572" s="220"/>
      <c r="G2572" s="141"/>
      <c r="H2572" s="141"/>
      <c r="I2572" s="141"/>
      <c r="J2572" s="141"/>
    </row>
    <row r="2573" spans="1:10" ht="15" x14ac:dyDescent="0.25">
      <c r="A2573" s="141"/>
      <c r="B2573" s="141"/>
      <c r="C2573" s="141"/>
      <c r="D2573" s="192"/>
      <c r="E2573" s="141"/>
      <c r="F2573" s="220"/>
      <c r="G2573" s="141"/>
      <c r="H2573" s="141"/>
      <c r="I2573" s="141"/>
      <c r="J2573" s="141"/>
    </row>
    <row r="2574" spans="1:10" ht="15" x14ac:dyDescent="0.25">
      <c r="A2574" s="141"/>
      <c r="B2574" s="141"/>
      <c r="C2574" s="141"/>
      <c r="D2574" s="192"/>
      <c r="E2574" s="141"/>
      <c r="F2574" s="220"/>
      <c r="G2574" s="141"/>
      <c r="H2574" s="141"/>
      <c r="I2574" s="141"/>
      <c r="J2574" s="141"/>
    </row>
    <row r="2575" spans="1:10" ht="15" x14ac:dyDescent="0.25">
      <c r="A2575" s="141"/>
      <c r="B2575" s="141"/>
      <c r="C2575" s="141"/>
      <c r="D2575" s="192"/>
      <c r="E2575" s="141"/>
      <c r="F2575" s="220"/>
      <c r="G2575" s="141"/>
      <c r="H2575" s="141"/>
      <c r="I2575" s="141"/>
      <c r="J2575" s="141"/>
    </row>
    <row r="2576" spans="1:10" ht="15" x14ac:dyDescent="0.25">
      <c r="A2576" s="141"/>
      <c r="B2576" s="141"/>
      <c r="C2576" s="141"/>
      <c r="D2576" s="192"/>
      <c r="E2576" s="141"/>
      <c r="F2576" s="220"/>
      <c r="G2576" s="141"/>
      <c r="H2576" s="141"/>
      <c r="I2576" s="141"/>
      <c r="J2576" s="141"/>
    </row>
    <row r="2577" spans="1:10" ht="15" x14ac:dyDescent="0.25">
      <c r="A2577" s="141"/>
      <c r="B2577" s="141"/>
      <c r="C2577" s="141"/>
      <c r="D2577" s="192"/>
      <c r="E2577" s="141"/>
      <c r="F2577" s="220"/>
      <c r="G2577" s="141"/>
      <c r="H2577" s="141"/>
      <c r="I2577" s="141"/>
      <c r="J2577" s="141"/>
    </row>
    <row r="2578" spans="1:10" ht="15" x14ac:dyDescent="0.25">
      <c r="A2578" s="141"/>
      <c r="B2578" s="141"/>
      <c r="C2578" s="141"/>
      <c r="D2578" s="192"/>
      <c r="E2578" s="141"/>
      <c r="F2578" s="220"/>
      <c r="G2578" s="141"/>
      <c r="H2578" s="141"/>
      <c r="I2578" s="141"/>
      <c r="J2578" s="141"/>
    </row>
    <row r="2579" spans="1:10" ht="15" x14ac:dyDescent="0.25">
      <c r="A2579" s="141"/>
      <c r="B2579" s="141"/>
      <c r="C2579" s="141"/>
      <c r="D2579" s="192"/>
      <c r="E2579" s="141"/>
      <c r="F2579" s="220"/>
      <c r="G2579" s="141"/>
      <c r="H2579" s="141"/>
      <c r="I2579" s="141"/>
      <c r="J2579" s="141"/>
    </row>
    <row r="2580" spans="1:10" ht="15" x14ac:dyDescent="0.25">
      <c r="A2580" s="141"/>
      <c r="B2580" s="141"/>
      <c r="C2580" s="141"/>
      <c r="D2580" s="192"/>
      <c r="E2580" s="141"/>
      <c r="F2580" s="220"/>
      <c r="G2580" s="141"/>
      <c r="H2580" s="141"/>
      <c r="I2580" s="141"/>
      <c r="J2580" s="141"/>
    </row>
    <row r="2581" spans="1:10" ht="15" x14ac:dyDescent="0.25">
      <c r="A2581" s="141"/>
      <c r="B2581" s="141"/>
      <c r="C2581" s="141"/>
      <c r="D2581" s="192"/>
      <c r="E2581" s="141"/>
      <c r="F2581" s="220"/>
      <c r="G2581" s="141"/>
      <c r="H2581" s="141"/>
      <c r="I2581" s="141"/>
      <c r="J2581" s="141"/>
    </row>
    <row r="2582" spans="1:10" ht="15" x14ac:dyDescent="0.25">
      <c r="A2582" s="141"/>
      <c r="B2582" s="141"/>
      <c r="C2582" s="141"/>
      <c r="D2582" s="192"/>
      <c r="E2582" s="141"/>
      <c r="F2582" s="220"/>
      <c r="G2582" s="141"/>
      <c r="H2582" s="141"/>
      <c r="I2582" s="141"/>
      <c r="J2582" s="141"/>
    </row>
    <row r="2583" spans="1:10" ht="15" x14ac:dyDescent="0.25">
      <c r="A2583" s="141"/>
      <c r="B2583" s="141"/>
      <c r="C2583" s="141"/>
      <c r="D2583" s="192"/>
      <c r="E2583" s="141"/>
      <c r="F2583" s="220"/>
      <c r="G2583" s="141"/>
      <c r="H2583" s="141"/>
      <c r="I2583" s="141"/>
      <c r="J2583" s="141"/>
    </row>
    <row r="2584" spans="1:10" ht="15" x14ac:dyDescent="0.25">
      <c r="A2584" s="141"/>
      <c r="B2584" s="141"/>
      <c r="C2584" s="141"/>
      <c r="D2584" s="192"/>
      <c r="E2584" s="141"/>
      <c r="F2584" s="220"/>
      <c r="G2584" s="141"/>
      <c r="H2584" s="141"/>
      <c r="I2584" s="141"/>
      <c r="J2584" s="141"/>
    </row>
    <row r="2585" spans="1:10" ht="15" x14ac:dyDescent="0.25">
      <c r="A2585" s="141"/>
      <c r="B2585" s="141"/>
      <c r="C2585" s="141"/>
      <c r="D2585" s="192"/>
      <c r="E2585" s="141"/>
      <c r="F2585" s="220"/>
      <c r="G2585" s="141"/>
      <c r="H2585" s="141"/>
      <c r="I2585" s="141"/>
      <c r="J2585" s="141"/>
    </row>
    <row r="2586" spans="1:10" ht="15" x14ac:dyDescent="0.25">
      <c r="A2586" s="141"/>
      <c r="B2586" s="141"/>
      <c r="C2586" s="141"/>
      <c r="D2586" s="192"/>
      <c r="E2586" s="141"/>
      <c r="F2586" s="220"/>
      <c r="G2586" s="141"/>
      <c r="H2586" s="141"/>
      <c r="I2586" s="141"/>
      <c r="J2586" s="141"/>
    </row>
    <row r="2587" spans="1:10" ht="15" x14ac:dyDescent="0.25">
      <c r="A2587" s="141"/>
      <c r="B2587" s="141"/>
      <c r="C2587" s="141"/>
      <c r="D2587" s="192"/>
      <c r="E2587" s="141"/>
      <c r="F2587" s="220"/>
      <c r="G2587" s="141"/>
      <c r="H2587" s="141"/>
      <c r="I2587" s="141"/>
      <c r="J2587" s="141"/>
    </row>
    <row r="2588" spans="1:10" ht="15" x14ac:dyDescent="0.25">
      <c r="A2588" s="141"/>
      <c r="B2588" s="141"/>
      <c r="C2588" s="141"/>
      <c r="D2588" s="192"/>
      <c r="E2588" s="141"/>
      <c r="F2588" s="220"/>
      <c r="G2588" s="141"/>
      <c r="H2588" s="141"/>
      <c r="I2588" s="141"/>
      <c r="J2588" s="141"/>
    </row>
    <row r="2589" spans="1:10" ht="15" x14ac:dyDescent="0.25">
      <c r="A2589" s="141"/>
      <c r="B2589" s="141"/>
      <c r="C2589" s="141"/>
      <c r="D2589" s="192"/>
      <c r="E2589" s="141"/>
      <c r="F2589" s="220"/>
      <c r="G2589" s="141"/>
      <c r="H2589" s="141"/>
      <c r="I2589" s="141"/>
      <c r="J2589" s="141"/>
    </row>
    <row r="2590" spans="1:10" ht="15" x14ac:dyDescent="0.25">
      <c r="A2590" s="141"/>
      <c r="B2590" s="141"/>
      <c r="C2590" s="141"/>
      <c r="D2590" s="192"/>
      <c r="E2590" s="141"/>
      <c r="F2590" s="220"/>
      <c r="G2590" s="141"/>
      <c r="H2590" s="141"/>
      <c r="I2590" s="141"/>
      <c r="J2590" s="141"/>
    </row>
    <row r="2591" spans="1:10" ht="15" x14ac:dyDescent="0.25">
      <c r="A2591" s="141"/>
      <c r="B2591" s="141"/>
      <c r="C2591" s="141"/>
      <c r="D2591" s="192"/>
      <c r="E2591" s="141"/>
      <c r="F2591" s="220"/>
      <c r="G2591" s="141"/>
      <c r="H2591" s="141"/>
      <c r="I2591" s="141"/>
      <c r="J2591" s="141"/>
    </row>
    <row r="2592" spans="1:10" ht="15" x14ac:dyDescent="0.25">
      <c r="A2592" s="141"/>
      <c r="B2592" s="141"/>
      <c r="C2592" s="141"/>
      <c r="D2592" s="192"/>
      <c r="E2592" s="141"/>
      <c r="F2592" s="220"/>
      <c r="G2592" s="141"/>
      <c r="H2592" s="141"/>
      <c r="I2592" s="141"/>
      <c r="J2592" s="141"/>
    </row>
    <row r="2593" spans="1:10" ht="15" x14ac:dyDescent="0.25">
      <c r="A2593" s="141"/>
      <c r="B2593" s="141"/>
      <c r="C2593" s="141"/>
      <c r="D2593" s="192"/>
      <c r="E2593" s="141"/>
      <c r="F2593" s="220"/>
      <c r="G2593" s="141"/>
      <c r="H2593" s="141"/>
      <c r="I2593" s="141"/>
      <c r="J2593" s="141"/>
    </row>
    <row r="2594" spans="1:10" ht="15" x14ac:dyDescent="0.25">
      <c r="A2594" s="141"/>
      <c r="B2594" s="141"/>
      <c r="C2594" s="141"/>
      <c r="D2594" s="192"/>
      <c r="E2594" s="141"/>
      <c r="F2594" s="220"/>
      <c r="G2594" s="141"/>
      <c r="H2594" s="141"/>
      <c r="I2594" s="141"/>
      <c r="J2594" s="141"/>
    </row>
    <row r="2595" spans="1:10" ht="15" x14ac:dyDescent="0.25">
      <c r="A2595" s="141"/>
      <c r="B2595" s="141"/>
      <c r="C2595" s="141"/>
      <c r="D2595" s="192"/>
      <c r="E2595" s="141"/>
      <c r="F2595" s="220"/>
      <c r="G2595" s="141"/>
      <c r="H2595" s="141"/>
      <c r="I2595" s="141"/>
      <c r="J2595" s="141"/>
    </row>
    <row r="2596" spans="1:10" ht="15" x14ac:dyDescent="0.25">
      <c r="A2596" s="141"/>
      <c r="B2596" s="141"/>
      <c r="C2596" s="141"/>
      <c r="D2596" s="192"/>
      <c r="E2596" s="141"/>
      <c r="F2596" s="220"/>
      <c r="G2596" s="141"/>
      <c r="H2596" s="141"/>
      <c r="I2596" s="141"/>
      <c r="J2596" s="141"/>
    </row>
    <row r="2597" spans="1:10" ht="15" x14ac:dyDescent="0.25">
      <c r="A2597" s="141"/>
      <c r="B2597" s="141"/>
      <c r="C2597" s="141"/>
      <c r="D2597" s="192"/>
      <c r="E2597" s="141"/>
      <c r="F2597" s="220"/>
      <c r="G2597" s="141"/>
      <c r="H2597" s="141"/>
      <c r="I2597" s="141"/>
      <c r="J2597" s="141"/>
    </row>
    <row r="2598" spans="1:10" ht="15" x14ac:dyDescent="0.25">
      <c r="A2598" s="141"/>
      <c r="B2598" s="141"/>
      <c r="C2598" s="141"/>
      <c r="D2598" s="192"/>
      <c r="E2598" s="141"/>
      <c r="F2598" s="220"/>
      <c r="G2598" s="141"/>
      <c r="H2598" s="141"/>
      <c r="I2598" s="141"/>
      <c r="J2598" s="141"/>
    </row>
    <row r="2599" spans="1:10" ht="15" x14ac:dyDescent="0.25">
      <c r="A2599" s="141"/>
      <c r="B2599" s="141"/>
      <c r="C2599" s="141"/>
      <c r="D2599" s="192"/>
      <c r="E2599" s="141"/>
      <c r="F2599" s="220"/>
      <c r="G2599" s="141"/>
      <c r="H2599" s="141"/>
      <c r="I2599" s="141"/>
      <c r="J2599" s="141"/>
    </row>
    <row r="2600" spans="1:10" ht="15" x14ac:dyDescent="0.25">
      <c r="A2600" s="141"/>
      <c r="B2600" s="141"/>
      <c r="C2600" s="141"/>
      <c r="D2600" s="192"/>
      <c r="E2600" s="141"/>
      <c r="F2600" s="220"/>
      <c r="G2600" s="141"/>
      <c r="H2600" s="141"/>
      <c r="I2600" s="141"/>
      <c r="J2600" s="141"/>
    </row>
    <row r="2601" spans="1:10" ht="15" x14ac:dyDescent="0.25">
      <c r="A2601" s="141"/>
      <c r="B2601" s="141"/>
      <c r="C2601" s="141"/>
      <c r="D2601" s="192"/>
      <c r="E2601" s="141"/>
      <c r="F2601" s="220"/>
      <c r="G2601" s="141"/>
      <c r="H2601" s="141"/>
      <c r="I2601" s="141"/>
      <c r="J2601" s="141"/>
    </row>
    <row r="2602" spans="1:10" ht="15" x14ac:dyDescent="0.25">
      <c r="A2602" s="141"/>
      <c r="B2602" s="141"/>
      <c r="C2602" s="141"/>
      <c r="D2602" s="192"/>
      <c r="E2602" s="141"/>
      <c r="F2602" s="220"/>
      <c r="G2602" s="141"/>
      <c r="H2602" s="141"/>
      <c r="I2602" s="141"/>
      <c r="J2602" s="141"/>
    </row>
    <row r="2603" spans="1:10" ht="15" x14ac:dyDescent="0.25">
      <c r="A2603" s="141"/>
      <c r="B2603" s="141"/>
      <c r="C2603" s="141"/>
      <c r="D2603" s="192"/>
      <c r="E2603" s="141"/>
      <c r="F2603" s="220"/>
      <c r="G2603" s="141"/>
      <c r="H2603" s="141"/>
      <c r="I2603" s="141"/>
      <c r="J2603" s="141"/>
    </row>
    <row r="2604" spans="1:10" ht="15" x14ac:dyDescent="0.25">
      <c r="A2604" s="141"/>
      <c r="B2604" s="141"/>
      <c r="C2604" s="141"/>
      <c r="D2604" s="192"/>
      <c r="E2604" s="141"/>
      <c r="F2604" s="220"/>
      <c r="G2604" s="141"/>
      <c r="H2604" s="141"/>
      <c r="I2604" s="141"/>
      <c r="J2604" s="141"/>
    </row>
    <row r="2605" spans="1:10" ht="15" x14ac:dyDescent="0.25">
      <c r="A2605" s="141"/>
      <c r="B2605" s="141"/>
      <c r="C2605" s="141"/>
      <c r="D2605" s="192"/>
      <c r="E2605" s="141"/>
      <c r="F2605" s="220"/>
      <c r="G2605" s="141"/>
      <c r="H2605" s="141"/>
      <c r="I2605" s="141"/>
      <c r="J2605" s="141"/>
    </row>
    <row r="2606" spans="1:10" ht="15" x14ac:dyDescent="0.25">
      <c r="A2606" s="141"/>
      <c r="B2606" s="141"/>
      <c r="C2606" s="141"/>
      <c r="D2606" s="192"/>
      <c r="E2606" s="141"/>
      <c r="F2606" s="220"/>
      <c r="G2606" s="141"/>
      <c r="H2606" s="141"/>
      <c r="I2606" s="141"/>
      <c r="J2606" s="141"/>
    </row>
    <row r="2607" spans="1:10" ht="15" x14ac:dyDescent="0.25">
      <c r="A2607" s="141"/>
      <c r="B2607" s="141"/>
      <c r="C2607" s="141"/>
      <c r="D2607" s="192"/>
      <c r="E2607" s="141"/>
      <c r="F2607" s="220"/>
      <c r="G2607" s="141"/>
      <c r="H2607" s="141"/>
      <c r="I2607" s="141"/>
      <c r="J2607" s="141"/>
    </row>
    <row r="2608" spans="1:10" ht="15" x14ac:dyDescent="0.25">
      <c r="A2608" s="141"/>
      <c r="B2608" s="141"/>
      <c r="C2608" s="141"/>
      <c r="D2608" s="192"/>
      <c r="E2608" s="141"/>
      <c r="F2608" s="220"/>
      <c r="G2608" s="141"/>
      <c r="H2608" s="141"/>
      <c r="I2608" s="141"/>
      <c r="J2608" s="141"/>
    </row>
    <row r="2609" spans="1:10" ht="15" x14ac:dyDescent="0.25">
      <c r="A2609" s="141"/>
      <c r="B2609" s="141"/>
      <c r="C2609" s="141"/>
      <c r="D2609" s="192"/>
      <c r="E2609" s="141"/>
      <c r="F2609" s="220"/>
      <c r="G2609" s="141"/>
      <c r="H2609" s="141"/>
      <c r="I2609" s="141"/>
      <c r="J2609" s="141"/>
    </row>
    <row r="2610" spans="1:10" ht="15" x14ac:dyDescent="0.25">
      <c r="A2610" s="141"/>
      <c r="B2610" s="141"/>
      <c r="C2610" s="141"/>
      <c r="D2610" s="192"/>
      <c r="E2610" s="141"/>
      <c r="F2610" s="220"/>
      <c r="G2610" s="141"/>
      <c r="H2610" s="141"/>
      <c r="I2610" s="141"/>
      <c r="J2610" s="141"/>
    </row>
    <row r="2611" spans="1:10" ht="15" x14ac:dyDescent="0.25">
      <c r="A2611" s="141"/>
      <c r="B2611" s="141"/>
      <c r="C2611" s="141"/>
      <c r="D2611" s="192"/>
      <c r="E2611" s="141"/>
      <c r="F2611" s="220"/>
      <c r="G2611" s="141"/>
      <c r="H2611" s="141"/>
      <c r="I2611" s="141"/>
      <c r="J2611" s="141"/>
    </row>
    <row r="2612" spans="1:10" ht="15" x14ac:dyDescent="0.25">
      <c r="A2612" s="141"/>
      <c r="B2612" s="141"/>
      <c r="C2612" s="141"/>
      <c r="D2612" s="192"/>
      <c r="E2612" s="141"/>
      <c r="F2612" s="220"/>
      <c r="G2612" s="141"/>
      <c r="H2612" s="141"/>
      <c r="I2612" s="141"/>
      <c r="J2612" s="141"/>
    </row>
    <row r="2613" spans="1:10" ht="15" x14ac:dyDescent="0.25">
      <c r="A2613" s="141"/>
      <c r="B2613" s="141"/>
      <c r="C2613" s="141"/>
      <c r="D2613" s="192"/>
      <c r="E2613" s="141"/>
      <c r="F2613" s="220"/>
      <c r="G2613" s="141"/>
      <c r="H2613" s="141"/>
      <c r="I2613" s="141"/>
      <c r="J2613" s="141"/>
    </row>
    <row r="2614" spans="1:10" ht="15" x14ac:dyDescent="0.25">
      <c r="A2614" s="141"/>
      <c r="B2614" s="141"/>
      <c r="C2614" s="141"/>
      <c r="D2614" s="192"/>
      <c r="E2614" s="141"/>
      <c r="F2614" s="220"/>
      <c r="G2614" s="141"/>
      <c r="H2614" s="141"/>
      <c r="I2614" s="141"/>
      <c r="J2614" s="141"/>
    </row>
    <row r="2615" spans="1:10" ht="15" x14ac:dyDescent="0.25">
      <c r="A2615" s="141"/>
      <c r="B2615" s="141"/>
      <c r="C2615" s="141"/>
      <c r="D2615" s="192"/>
      <c r="E2615" s="141"/>
      <c r="F2615" s="220"/>
      <c r="G2615" s="141"/>
      <c r="H2615" s="141"/>
      <c r="I2615" s="141"/>
      <c r="J2615" s="141"/>
    </row>
    <row r="2616" spans="1:10" ht="15" x14ac:dyDescent="0.25">
      <c r="A2616" s="141"/>
      <c r="B2616" s="141"/>
      <c r="C2616" s="141"/>
      <c r="D2616" s="192"/>
      <c r="E2616" s="141"/>
      <c r="F2616" s="220"/>
      <c r="G2616" s="141"/>
      <c r="H2616" s="141"/>
      <c r="I2616" s="141"/>
      <c r="J2616" s="141"/>
    </row>
    <row r="2617" spans="1:10" ht="15" x14ac:dyDescent="0.25">
      <c r="A2617" s="141"/>
      <c r="B2617" s="141"/>
      <c r="C2617" s="141"/>
      <c r="D2617" s="192"/>
      <c r="E2617" s="141"/>
      <c r="F2617" s="220"/>
      <c r="G2617" s="141"/>
      <c r="H2617" s="141"/>
      <c r="I2617" s="141"/>
      <c r="J2617" s="141"/>
    </row>
    <row r="2618" spans="1:10" ht="15" x14ac:dyDescent="0.25">
      <c r="A2618" s="141"/>
      <c r="B2618" s="141"/>
      <c r="C2618" s="141"/>
      <c r="D2618" s="192"/>
      <c r="E2618" s="141"/>
      <c r="F2618" s="220"/>
      <c r="G2618" s="141"/>
      <c r="H2618" s="141"/>
      <c r="I2618" s="141"/>
      <c r="J2618" s="141"/>
    </row>
    <row r="2619" spans="1:10" ht="15" x14ac:dyDescent="0.25">
      <c r="A2619" s="141"/>
      <c r="B2619" s="141"/>
      <c r="C2619" s="141"/>
      <c r="D2619" s="192"/>
      <c r="E2619" s="141"/>
      <c r="F2619" s="220"/>
      <c r="G2619" s="141"/>
      <c r="H2619" s="141"/>
      <c r="I2619" s="141"/>
      <c r="J2619" s="141"/>
    </row>
    <row r="2620" spans="1:10" ht="15" x14ac:dyDescent="0.25">
      <c r="A2620" s="141"/>
      <c r="B2620" s="141"/>
      <c r="C2620" s="141"/>
      <c r="D2620" s="192"/>
      <c r="E2620" s="141"/>
      <c r="F2620" s="220"/>
      <c r="G2620" s="141"/>
      <c r="H2620" s="141"/>
      <c r="I2620" s="141"/>
      <c r="J2620" s="141"/>
    </row>
    <row r="2621" spans="1:10" ht="15" x14ac:dyDescent="0.25">
      <c r="A2621" s="141"/>
      <c r="B2621" s="141"/>
      <c r="C2621" s="141"/>
      <c r="D2621" s="192"/>
      <c r="E2621" s="141"/>
      <c r="F2621" s="220"/>
      <c r="G2621" s="141"/>
      <c r="H2621" s="141"/>
      <c r="I2621" s="141"/>
      <c r="J2621" s="141"/>
    </row>
    <row r="2622" spans="1:10" ht="15" x14ac:dyDescent="0.25">
      <c r="A2622" s="141"/>
      <c r="B2622" s="141"/>
      <c r="C2622" s="141"/>
      <c r="D2622" s="192"/>
      <c r="E2622" s="141"/>
      <c r="F2622" s="220"/>
      <c r="G2622" s="141"/>
      <c r="H2622" s="141"/>
      <c r="I2622" s="141"/>
      <c r="J2622" s="141"/>
    </row>
    <row r="2623" spans="1:10" ht="15" x14ac:dyDescent="0.25">
      <c r="A2623" s="141"/>
      <c r="B2623" s="141"/>
      <c r="C2623" s="141"/>
      <c r="D2623" s="192"/>
      <c r="E2623" s="141"/>
      <c r="F2623" s="220"/>
      <c r="G2623" s="141"/>
      <c r="H2623" s="141"/>
      <c r="I2623" s="141"/>
      <c r="J2623" s="141"/>
    </row>
    <row r="2624" spans="1:10" ht="15" x14ac:dyDescent="0.25">
      <c r="A2624" s="141"/>
      <c r="B2624" s="141"/>
      <c r="C2624" s="141"/>
      <c r="D2624" s="192"/>
      <c r="E2624" s="141"/>
      <c r="F2624" s="220"/>
      <c r="G2624" s="141"/>
      <c r="H2624" s="141"/>
      <c r="I2624" s="141"/>
      <c r="J2624" s="141"/>
    </row>
    <row r="2625" spans="1:10" ht="15" x14ac:dyDescent="0.25">
      <c r="A2625" s="141"/>
      <c r="B2625" s="141"/>
      <c r="C2625" s="141"/>
      <c r="D2625" s="192"/>
      <c r="E2625" s="141"/>
      <c r="F2625" s="220"/>
      <c r="G2625" s="141"/>
      <c r="H2625" s="141"/>
      <c r="I2625" s="141"/>
      <c r="J2625" s="141"/>
    </row>
    <row r="2626" spans="1:10" ht="15" x14ac:dyDescent="0.25">
      <c r="A2626" s="141"/>
      <c r="B2626" s="141"/>
      <c r="C2626" s="141"/>
      <c r="D2626" s="192"/>
      <c r="E2626" s="141"/>
      <c r="F2626" s="220"/>
      <c r="G2626" s="141"/>
      <c r="H2626" s="141"/>
      <c r="I2626" s="141"/>
      <c r="J2626" s="141"/>
    </row>
    <row r="2627" spans="1:10" ht="15" x14ac:dyDescent="0.25">
      <c r="A2627" s="141"/>
      <c r="B2627" s="141"/>
      <c r="C2627" s="141"/>
      <c r="D2627" s="192"/>
      <c r="E2627" s="141"/>
      <c r="F2627" s="220"/>
      <c r="G2627" s="141"/>
      <c r="H2627" s="141"/>
      <c r="I2627" s="141"/>
      <c r="J2627" s="141"/>
    </row>
    <row r="2628" spans="1:10" ht="15" x14ac:dyDescent="0.25">
      <c r="A2628" s="141"/>
      <c r="B2628" s="141"/>
      <c r="C2628" s="141"/>
      <c r="D2628" s="192"/>
      <c r="E2628" s="141"/>
      <c r="F2628" s="220"/>
      <c r="G2628" s="141"/>
      <c r="H2628" s="141"/>
      <c r="I2628" s="141"/>
      <c r="J2628" s="141"/>
    </row>
    <row r="2629" spans="1:10" ht="15" x14ac:dyDescent="0.25">
      <c r="A2629" s="141"/>
      <c r="B2629" s="141"/>
      <c r="C2629" s="141"/>
      <c r="D2629" s="192"/>
      <c r="E2629" s="141"/>
      <c r="F2629" s="220"/>
      <c r="G2629" s="141"/>
      <c r="H2629" s="141"/>
      <c r="I2629" s="141"/>
      <c r="J2629" s="141"/>
    </row>
    <row r="2630" spans="1:10" ht="15" x14ac:dyDescent="0.25">
      <c r="A2630" s="141"/>
      <c r="B2630" s="141"/>
      <c r="C2630" s="141"/>
      <c r="D2630" s="192"/>
      <c r="E2630" s="141"/>
      <c r="F2630" s="220"/>
      <c r="G2630" s="141"/>
      <c r="H2630" s="141"/>
      <c r="I2630" s="141"/>
      <c r="J2630" s="141"/>
    </row>
    <row r="2631" spans="1:10" ht="15" x14ac:dyDescent="0.25">
      <c r="A2631" s="141"/>
      <c r="B2631" s="141"/>
      <c r="C2631" s="141"/>
      <c r="D2631" s="192"/>
      <c r="E2631" s="141"/>
      <c r="F2631" s="220"/>
      <c r="G2631" s="141"/>
      <c r="H2631" s="141"/>
      <c r="I2631" s="141"/>
      <c r="J2631" s="141"/>
    </row>
    <row r="2632" spans="1:10" ht="15" x14ac:dyDescent="0.25">
      <c r="A2632" s="141"/>
      <c r="B2632" s="141"/>
      <c r="C2632" s="141"/>
      <c r="D2632" s="192"/>
      <c r="E2632" s="141"/>
      <c r="F2632" s="220"/>
      <c r="G2632" s="141"/>
      <c r="H2632" s="141"/>
      <c r="I2632" s="141"/>
      <c r="J2632" s="141"/>
    </row>
    <row r="2633" spans="1:10" ht="15" x14ac:dyDescent="0.25">
      <c r="A2633" s="141"/>
      <c r="B2633" s="141"/>
      <c r="C2633" s="141"/>
      <c r="D2633" s="192"/>
      <c r="E2633" s="141"/>
      <c r="F2633" s="220"/>
      <c r="G2633" s="141"/>
      <c r="H2633" s="141"/>
      <c r="I2633" s="141"/>
      <c r="J2633" s="141"/>
    </row>
    <row r="2634" spans="1:10" ht="15" x14ac:dyDescent="0.25">
      <c r="A2634" s="141"/>
      <c r="B2634" s="141"/>
      <c r="C2634" s="141"/>
      <c r="D2634" s="192"/>
      <c r="E2634" s="141"/>
      <c r="F2634" s="220"/>
      <c r="G2634" s="141"/>
      <c r="H2634" s="141"/>
      <c r="I2634" s="141"/>
      <c r="J2634" s="141"/>
    </row>
    <row r="2635" spans="1:10" ht="15" x14ac:dyDescent="0.25">
      <c r="A2635" s="141"/>
      <c r="B2635" s="141"/>
      <c r="C2635" s="141"/>
      <c r="D2635" s="192"/>
      <c r="E2635" s="141"/>
      <c r="F2635" s="220"/>
      <c r="G2635" s="141"/>
      <c r="H2635" s="141"/>
      <c r="I2635" s="141"/>
      <c r="J2635" s="141"/>
    </row>
    <row r="2636" spans="1:10" ht="15" x14ac:dyDescent="0.25">
      <c r="A2636" s="141"/>
      <c r="B2636" s="141"/>
      <c r="C2636" s="141"/>
      <c r="D2636" s="192"/>
      <c r="E2636" s="141"/>
      <c r="F2636" s="220"/>
      <c r="G2636" s="141"/>
      <c r="H2636" s="141"/>
      <c r="I2636" s="141"/>
      <c r="J2636" s="141"/>
    </row>
    <row r="2637" spans="1:10" ht="15" x14ac:dyDescent="0.25">
      <c r="A2637" s="141"/>
      <c r="B2637" s="141"/>
      <c r="C2637" s="141"/>
      <c r="D2637" s="192"/>
      <c r="E2637" s="141"/>
      <c r="F2637" s="220"/>
      <c r="G2637" s="141"/>
      <c r="H2637" s="141"/>
      <c r="I2637" s="141"/>
      <c r="J2637" s="141"/>
    </row>
    <row r="2638" spans="1:10" ht="15" x14ac:dyDescent="0.25">
      <c r="A2638" s="141"/>
      <c r="B2638" s="141"/>
      <c r="C2638" s="141"/>
      <c r="D2638" s="192"/>
      <c r="E2638" s="141"/>
      <c r="F2638" s="220"/>
      <c r="G2638" s="141"/>
      <c r="H2638" s="141"/>
      <c r="I2638" s="141"/>
      <c r="J2638" s="141"/>
    </row>
    <row r="2639" spans="1:10" ht="15" x14ac:dyDescent="0.25">
      <c r="A2639" s="141"/>
      <c r="B2639" s="141"/>
      <c r="C2639" s="141"/>
      <c r="D2639" s="192"/>
      <c r="E2639" s="141"/>
      <c r="F2639" s="220"/>
      <c r="G2639" s="141"/>
      <c r="H2639" s="141"/>
      <c r="I2639" s="141"/>
      <c r="J2639" s="141"/>
    </row>
    <row r="2640" spans="1:10" ht="15" x14ac:dyDescent="0.25">
      <c r="A2640" s="141"/>
      <c r="B2640" s="141"/>
      <c r="C2640" s="141"/>
      <c r="D2640" s="192"/>
      <c r="E2640" s="141"/>
      <c r="F2640" s="220"/>
      <c r="G2640" s="141"/>
      <c r="H2640" s="141"/>
      <c r="I2640" s="141"/>
      <c r="J2640" s="141"/>
    </row>
    <row r="2641" spans="1:10" ht="15" x14ac:dyDescent="0.25">
      <c r="A2641" s="141"/>
      <c r="B2641" s="141"/>
      <c r="C2641" s="141"/>
      <c r="D2641" s="192"/>
      <c r="E2641" s="141"/>
      <c r="F2641" s="220"/>
      <c r="G2641" s="141"/>
      <c r="H2641" s="141"/>
      <c r="I2641" s="141"/>
      <c r="J2641" s="141"/>
    </row>
    <row r="2642" spans="1:10" ht="15" x14ac:dyDescent="0.25">
      <c r="A2642" s="141"/>
      <c r="B2642" s="141"/>
      <c r="C2642" s="141"/>
      <c r="D2642" s="192"/>
      <c r="E2642" s="141"/>
      <c r="F2642" s="220"/>
      <c r="G2642" s="141"/>
      <c r="H2642" s="141"/>
      <c r="I2642" s="141"/>
      <c r="J2642" s="141"/>
    </row>
    <row r="2643" spans="1:10" ht="15" x14ac:dyDescent="0.25">
      <c r="A2643" s="141"/>
      <c r="B2643" s="141"/>
      <c r="C2643" s="141"/>
      <c r="D2643" s="192"/>
      <c r="E2643" s="141"/>
      <c r="F2643" s="220"/>
      <c r="G2643" s="141"/>
      <c r="H2643" s="141"/>
      <c r="I2643" s="141"/>
      <c r="J2643" s="141"/>
    </row>
    <row r="2644" spans="1:10" ht="15" x14ac:dyDescent="0.25">
      <c r="A2644" s="141"/>
      <c r="B2644" s="141"/>
      <c r="C2644" s="141"/>
      <c r="D2644" s="192"/>
      <c r="E2644" s="141"/>
      <c r="F2644" s="220"/>
      <c r="G2644" s="141"/>
      <c r="H2644" s="141"/>
      <c r="I2644" s="141"/>
      <c r="J2644" s="141"/>
    </row>
    <row r="2645" spans="1:10" ht="15" x14ac:dyDescent="0.25">
      <c r="A2645" s="141"/>
      <c r="B2645" s="141"/>
      <c r="C2645" s="141"/>
      <c r="D2645" s="192"/>
      <c r="E2645" s="141"/>
      <c r="F2645" s="220"/>
      <c r="G2645" s="141"/>
      <c r="H2645" s="141"/>
      <c r="I2645" s="141"/>
      <c r="J2645" s="141"/>
    </row>
    <row r="2646" spans="1:10" ht="15" x14ac:dyDescent="0.25">
      <c r="A2646" s="141"/>
      <c r="B2646" s="141"/>
      <c r="C2646" s="141"/>
      <c r="D2646" s="192"/>
      <c r="E2646" s="141"/>
      <c r="F2646" s="220"/>
      <c r="G2646" s="141"/>
      <c r="H2646" s="141"/>
      <c r="I2646" s="141"/>
      <c r="J2646" s="141"/>
    </row>
    <row r="2647" spans="1:10" ht="15" x14ac:dyDescent="0.25">
      <c r="A2647" s="141"/>
      <c r="B2647" s="141"/>
      <c r="C2647" s="141"/>
      <c r="D2647" s="192"/>
      <c r="E2647" s="141"/>
      <c r="F2647" s="220"/>
      <c r="G2647" s="141"/>
      <c r="H2647" s="141"/>
      <c r="I2647" s="141"/>
      <c r="J2647" s="141"/>
    </row>
    <row r="2648" spans="1:10" ht="15" x14ac:dyDescent="0.25">
      <c r="A2648" s="141"/>
      <c r="B2648" s="141"/>
      <c r="C2648" s="141"/>
      <c r="D2648" s="192"/>
      <c r="E2648" s="141"/>
      <c r="F2648" s="220"/>
      <c r="G2648" s="141"/>
      <c r="H2648" s="141"/>
      <c r="I2648" s="141"/>
      <c r="J2648" s="141"/>
    </row>
    <row r="2649" spans="1:10" ht="15" x14ac:dyDescent="0.25">
      <c r="A2649" s="141"/>
      <c r="B2649" s="141"/>
      <c r="C2649" s="141"/>
      <c r="D2649" s="192"/>
      <c r="E2649" s="141"/>
      <c r="F2649" s="220"/>
      <c r="G2649" s="141"/>
      <c r="H2649" s="141"/>
      <c r="I2649" s="141"/>
      <c r="J2649" s="141"/>
    </row>
    <row r="2650" spans="1:10" ht="15" x14ac:dyDescent="0.25">
      <c r="A2650" s="141"/>
      <c r="B2650" s="141"/>
      <c r="C2650" s="141"/>
      <c r="D2650" s="192"/>
      <c r="E2650" s="141"/>
      <c r="F2650" s="220"/>
      <c r="G2650" s="141"/>
      <c r="H2650" s="141"/>
      <c r="I2650" s="141"/>
      <c r="J2650" s="141"/>
    </row>
    <row r="2651" spans="1:10" ht="15" x14ac:dyDescent="0.25">
      <c r="A2651" s="141"/>
      <c r="B2651" s="141"/>
      <c r="C2651" s="141"/>
      <c r="D2651" s="192"/>
      <c r="E2651" s="141"/>
      <c r="F2651" s="220"/>
      <c r="G2651" s="141"/>
      <c r="H2651" s="141"/>
      <c r="I2651" s="141"/>
      <c r="J2651" s="141"/>
    </row>
    <row r="2652" spans="1:10" ht="15" x14ac:dyDescent="0.25">
      <c r="A2652" s="141"/>
      <c r="B2652" s="141"/>
      <c r="C2652" s="141"/>
      <c r="D2652" s="192"/>
      <c r="E2652" s="141"/>
      <c r="F2652" s="220"/>
      <c r="G2652" s="141"/>
      <c r="H2652" s="141"/>
      <c r="I2652" s="141"/>
      <c r="J2652" s="141"/>
    </row>
    <row r="2653" spans="1:10" ht="15" x14ac:dyDescent="0.25">
      <c r="A2653" s="141"/>
      <c r="B2653" s="141"/>
      <c r="C2653" s="141"/>
      <c r="D2653" s="192"/>
      <c r="E2653" s="141"/>
      <c r="F2653" s="220"/>
      <c r="G2653" s="141"/>
      <c r="H2653" s="141"/>
      <c r="I2653" s="141"/>
      <c r="J2653" s="141"/>
    </row>
    <row r="2654" spans="1:10" ht="15" x14ac:dyDescent="0.25">
      <c r="A2654" s="141"/>
      <c r="B2654" s="141"/>
      <c r="C2654" s="141"/>
      <c r="D2654" s="192"/>
      <c r="E2654" s="141"/>
      <c r="F2654" s="220"/>
      <c r="G2654" s="141"/>
      <c r="H2654" s="141"/>
      <c r="I2654" s="141"/>
      <c r="J2654" s="141"/>
    </row>
    <row r="2655" spans="1:10" ht="15" x14ac:dyDescent="0.25">
      <c r="A2655" s="141"/>
      <c r="B2655" s="141"/>
      <c r="C2655" s="141"/>
      <c r="D2655" s="192"/>
      <c r="E2655" s="141"/>
      <c r="F2655" s="220"/>
      <c r="G2655" s="141"/>
      <c r="H2655" s="141"/>
      <c r="I2655" s="141"/>
      <c r="J2655" s="141"/>
    </row>
    <row r="2656" spans="1:10" ht="15" x14ac:dyDescent="0.25">
      <c r="A2656" s="141"/>
      <c r="B2656" s="141"/>
      <c r="C2656" s="141"/>
      <c r="D2656" s="192"/>
      <c r="E2656" s="141"/>
      <c r="F2656" s="220"/>
      <c r="G2656" s="141"/>
      <c r="H2656" s="141"/>
      <c r="I2656" s="141"/>
      <c r="J2656" s="141"/>
    </row>
    <row r="2657" spans="1:10" ht="15" x14ac:dyDescent="0.25">
      <c r="A2657" s="141"/>
      <c r="B2657" s="141"/>
      <c r="C2657" s="141"/>
      <c r="D2657" s="192"/>
      <c r="E2657" s="141"/>
      <c r="F2657" s="220"/>
      <c r="G2657" s="141"/>
      <c r="H2657" s="141"/>
      <c r="I2657" s="141"/>
      <c r="J2657" s="141"/>
    </row>
    <row r="2658" spans="1:10" ht="15" x14ac:dyDescent="0.25">
      <c r="A2658" s="141"/>
      <c r="B2658" s="141"/>
      <c r="C2658" s="141"/>
      <c r="D2658" s="192"/>
      <c r="E2658" s="141"/>
      <c r="F2658" s="220"/>
      <c r="G2658" s="141"/>
      <c r="H2658" s="141"/>
      <c r="I2658" s="141"/>
      <c r="J2658" s="141"/>
    </row>
    <row r="2659" spans="1:10" ht="15" x14ac:dyDescent="0.25">
      <c r="A2659" s="141"/>
      <c r="B2659" s="141"/>
      <c r="C2659" s="141"/>
      <c r="D2659" s="192"/>
      <c r="E2659" s="141"/>
      <c r="F2659" s="220"/>
      <c r="G2659" s="141"/>
      <c r="H2659" s="141"/>
      <c r="I2659" s="141"/>
      <c r="J2659" s="141"/>
    </row>
    <row r="2660" spans="1:10" ht="15" x14ac:dyDescent="0.25">
      <c r="A2660" s="141"/>
      <c r="B2660" s="141"/>
      <c r="C2660" s="141"/>
      <c r="D2660" s="192"/>
      <c r="E2660" s="141"/>
      <c r="F2660" s="220"/>
      <c r="G2660" s="141"/>
      <c r="H2660" s="141"/>
      <c r="I2660" s="141"/>
      <c r="J2660" s="141"/>
    </row>
    <row r="2661" spans="1:10" ht="15" x14ac:dyDescent="0.25">
      <c r="A2661" s="141"/>
      <c r="B2661" s="141"/>
      <c r="C2661" s="141"/>
      <c r="D2661" s="192"/>
      <c r="E2661" s="141"/>
      <c r="F2661" s="220"/>
      <c r="G2661" s="141"/>
      <c r="H2661" s="141"/>
      <c r="I2661" s="141"/>
      <c r="J2661" s="141"/>
    </row>
    <row r="2662" spans="1:10" ht="15" x14ac:dyDescent="0.25">
      <c r="A2662" s="141"/>
      <c r="B2662" s="141"/>
      <c r="C2662" s="141"/>
      <c r="D2662" s="192"/>
      <c r="E2662" s="141"/>
      <c r="F2662" s="220"/>
      <c r="G2662" s="141"/>
      <c r="H2662" s="141"/>
      <c r="I2662" s="141"/>
      <c r="J2662" s="141"/>
    </row>
    <row r="2663" spans="1:10" ht="15" x14ac:dyDescent="0.25">
      <c r="A2663" s="141"/>
      <c r="B2663" s="141"/>
      <c r="C2663" s="141"/>
      <c r="D2663" s="192"/>
      <c r="E2663" s="141"/>
      <c r="F2663" s="220"/>
      <c r="G2663" s="141"/>
      <c r="H2663" s="141"/>
      <c r="I2663" s="141"/>
      <c r="J2663" s="141"/>
    </row>
    <row r="2664" spans="1:10" ht="15" x14ac:dyDescent="0.25">
      <c r="A2664" s="141"/>
      <c r="B2664" s="141"/>
      <c r="C2664" s="141"/>
      <c r="D2664" s="192"/>
      <c r="E2664" s="141"/>
      <c r="F2664" s="220"/>
      <c r="G2664" s="141"/>
      <c r="H2664" s="141"/>
      <c r="I2664" s="141"/>
      <c r="J2664" s="141"/>
    </row>
    <row r="2665" spans="1:10" ht="15" x14ac:dyDescent="0.25">
      <c r="A2665" s="141"/>
      <c r="B2665" s="141"/>
      <c r="C2665" s="141"/>
      <c r="D2665" s="192"/>
      <c r="E2665" s="141"/>
      <c r="F2665" s="220"/>
      <c r="G2665" s="141"/>
      <c r="H2665" s="141"/>
      <c r="I2665" s="141"/>
      <c r="J2665" s="141"/>
    </row>
    <row r="2666" spans="1:10" ht="15" x14ac:dyDescent="0.25">
      <c r="A2666" s="141"/>
      <c r="B2666" s="141"/>
      <c r="C2666" s="141"/>
      <c r="D2666" s="192"/>
      <c r="E2666" s="141"/>
      <c r="F2666" s="220"/>
      <c r="G2666" s="141"/>
      <c r="H2666" s="141"/>
      <c r="I2666" s="141"/>
      <c r="J2666" s="141"/>
    </row>
    <row r="2667" spans="1:10" ht="15" x14ac:dyDescent="0.25">
      <c r="A2667" s="141"/>
      <c r="B2667" s="141"/>
      <c r="C2667" s="141"/>
      <c r="D2667" s="192"/>
      <c r="E2667" s="141"/>
      <c r="F2667" s="220"/>
      <c r="G2667" s="141"/>
      <c r="H2667" s="141"/>
      <c r="I2667" s="141"/>
      <c r="J2667" s="141"/>
    </row>
    <row r="2668" spans="1:10" ht="15" x14ac:dyDescent="0.25">
      <c r="A2668" s="141"/>
      <c r="B2668" s="141"/>
      <c r="C2668" s="141"/>
      <c r="D2668" s="192"/>
      <c r="E2668" s="141"/>
      <c r="F2668" s="220"/>
      <c r="G2668" s="141"/>
      <c r="H2668" s="141"/>
      <c r="I2668" s="141"/>
      <c r="J2668" s="141"/>
    </row>
    <row r="2669" spans="1:10" ht="15" x14ac:dyDescent="0.25">
      <c r="A2669" s="141"/>
      <c r="B2669" s="141"/>
      <c r="C2669" s="141"/>
      <c r="D2669" s="192"/>
      <c r="E2669" s="141"/>
      <c r="F2669" s="220"/>
      <c r="G2669" s="141"/>
      <c r="H2669" s="141"/>
      <c r="I2669" s="141"/>
      <c r="J2669" s="141"/>
    </row>
    <row r="2670" spans="1:10" ht="15" x14ac:dyDescent="0.25">
      <c r="A2670" s="141"/>
      <c r="B2670" s="141"/>
      <c r="C2670" s="141"/>
      <c r="D2670" s="192"/>
      <c r="E2670" s="141"/>
      <c r="F2670" s="220"/>
      <c r="G2670" s="141"/>
      <c r="H2670" s="141"/>
      <c r="I2670" s="141"/>
      <c r="J2670" s="141"/>
    </row>
    <row r="2671" spans="1:10" ht="15" x14ac:dyDescent="0.25">
      <c r="A2671" s="141"/>
      <c r="B2671" s="141"/>
      <c r="C2671" s="141"/>
      <c r="D2671" s="192"/>
      <c r="E2671" s="141"/>
      <c r="F2671" s="220"/>
      <c r="G2671" s="141"/>
      <c r="H2671" s="141"/>
      <c r="I2671" s="141"/>
      <c r="J2671" s="141"/>
    </row>
    <row r="2672" spans="1:10" ht="15" x14ac:dyDescent="0.25">
      <c r="A2672" s="141"/>
      <c r="B2672" s="141"/>
      <c r="C2672" s="141"/>
      <c r="D2672" s="192"/>
      <c r="E2672" s="141"/>
      <c r="F2672" s="220"/>
      <c r="G2672" s="141"/>
      <c r="H2672" s="141"/>
      <c r="I2672" s="141"/>
      <c r="J2672" s="141"/>
    </row>
    <row r="2673" spans="1:10" ht="15" x14ac:dyDescent="0.25">
      <c r="A2673" s="141"/>
      <c r="B2673" s="141"/>
      <c r="C2673" s="141"/>
      <c r="D2673" s="192"/>
      <c r="E2673" s="141"/>
      <c r="F2673" s="220"/>
      <c r="G2673" s="141"/>
      <c r="H2673" s="141"/>
      <c r="I2673" s="141"/>
      <c r="J2673" s="141"/>
    </row>
    <row r="2674" spans="1:10" ht="15" x14ac:dyDescent="0.25">
      <c r="A2674" s="141"/>
      <c r="B2674" s="141"/>
      <c r="C2674" s="141"/>
      <c r="D2674" s="192"/>
      <c r="E2674" s="141"/>
      <c r="F2674" s="220"/>
      <c r="G2674" s="141"/>
      <c r="H2674" s="141"/>
      <c r="I2674" s="141"/>
      <c r="J2674" s="141"/>
    </row>
    <row r="2675" spans="1:10" ht="15" x14ac:dyDescent="0.25">
      <c r="A2675" s="141"/>
      <c r="B2675" s="141"/>
      <c r="C2675" s="141"/>
      <c r="D2675" s="192"/>
      <c r="E2675" s="141"/>
      <c r="F2675" s="220"/>
      <c r="G2675" s="141"/>
      <c r="H2675" s="141"/>
      <c r="I2675" s="141"/>
      <c r="J2675" s="141"/>
    </row>
    <row r="2676" spans="1:10" ht="15" x14ac:dyDescent="0.25">
      <c r="A2676" s="141"/>
      <c r="B2676" s="141"/>
      <c r="C2676" s="141"/>
      <c r="D2676" s="192"/>
      <c r="E2676" s="141"/>
      <c r="F2676" s="220"/>
      <c r="G2676" s="141"/>
      <c r="H2676" s="141"/>
      <c r="I2676" s="141"/>
      <c r="J2676" s="141"/>
    </row>
    <row r="2677" spans="1:10" ht="15" x14ac:dyDescent="0.25">
      <c r="A2677" s="141"/>
      <c r="B2677" s="141"/>
      <c r="C2677" s="141"/>
      <c r="D2677" s="192"/>
      <c r="E2677" s="141"/>
      <c r="F2677" s="220"/>
      <c r="G2677" s="141"/>
      <c r="H2677" s="141"/>
      <c r="I2677" s="141"/>
      <c r="J2677" s="141"/>
    </row>
    <row r="2678" spans="1:10" ht="15" x14ac:dyDescent="0.25">
      <c r="A2678" s="141"/>
      <c r="B2678" s="141"/>
      <c r="C2678" s="141"/>
      <c r="D2678" s="192"/>
      <c r="E2678" s="141"/>
      <c r="F2678" s="220"/>
      <c r="G2678" s="141"/>
      <c r="H2678" s="141"/>
      <c r="I2678" s="141"/>
      <c r="J2678" s="141"/>
    </row>
    <row r="2679" spans="1:10" ht="15" x14ac:dyDescent="0.25">
      <c r="A2679" s="141"/>
      <c r="B2679" s="141"/>
      <c r="C2679" s="141"/>
      <c r="D2679" s="192"/>
      <c r="E2679" s="141"/>
      <c r="F2679" s="220"/>
      <c r="G2679" s="141"/>
      <c r="H2679" s="141"/>
      <c r="I2679" s="141"/>
      <c r="J2679" s="141"/>
    </row>
    <row r="2680" spans="1:10" ht="15" x14ac:dyDescent="0.25">
      <c r="A2680" s="141"/>
      <c r="B2680" s="141"/>
      <c r="C2680" s="141"/>
      <c r="D2680" s="192"/>
      <c r="E2680" s="141"/>
      <c r="F2680" s="220"/>
      <c r="G2680" s="141"/>
      <c r="H2680" s="141"/>
      <c r="I2680" s="141"/>
      <c r="J2680" s="141"/>
    </row>
    <row r="2681" spans="1:10" ht="15" x14ac:dyDescent="0.25">
      <c r="A2681" s="141"/>
      <c r="B2681" s="141"/>
      <c r="C2681" s="141"/>
      <c r="D2681" s="192"/>
      <c r="E2681" s="141"/>
      <c r="F2681" s="220"/>
      <c r="G2681" s="141"/>
      <c r="H2681" s="141"/>
      <c r="I2681" s="141"/>
      <c r="J2681" s="141"/>
    </row>
    <row r="2682" spans="1:10" ht="15" x14ac:dyDescent="0.25">
      <c r="A2682" s="141"/>
      <c r="B2682" s="141"/>
      <c r="C2682" s="141"/>
      <c r="D2682" s="192"/>
      <c r="E2682" s="141"/>
      <c r="F2682" s="220"/>
      <c r="G2682" s="141"/>
      <c r="H2682" s="141"/>
      <c r="I2682" s="141"/>
      <c r="J2682" s="141"/>
    </row>
    <row r="2683" spans="1:10" ht="15" x14ac:dyDescent="0.25">
      <c r="A2683" s="141"/>
      <c r="B2683" s="141"/>
      <c r="C2683" s="141"/>
      <c r="D2683" s="192"/>
      <c r="E2683" s="141"/>
      <c r="F2683" s="220"/>
      <c r="G2683" s="141"/>
      <c r="H2683" s="141"/>
      <c r="I2683" s="141"/>
      <c r="J2683" s="141"/>
    </row>
    <row r="2684" spans="1:10" ht="15" x14ac:dyDescent="0.25">
      <c r="A2684" s="141"/>
      <c r="B2684" s="141"/>
      <c r="C2684" s="141"/>
      <c r="D2684" s="192"/>
      <c r="E2684" s="141"/>
      <c r="F2684" s="220"/>
      <c r="G2684" s="141"/>
      <c r="H2684" s="141"/>
      <c r="I2684" s="141"/>
      <c r="J2684" s="141"/>
    </row>
    <row r="2685" spans="1:10" ht="15" x14ac:dyDescent="0.25">
      <c r="A2685" s="141"/>
      <c r="B2685" s="141"/>
      <c r="C2685" s="141"/>
      <c r="D2685" s="192"/>
      <c r="E2685" s="141"/>
      <c r="F2685" s="220"/>
      <c r="G2685" s="141"/>
      <c r="H2685" s="141"/>
      <c r="I2685" s="141"/>
      <c r="J2685" s="141"/>
    </row>
    <row r="2686" spans="1:10" ht="15" x14ac:dyDescent="0.25">
      <c r="A2686" s="141"/>
      <c r="B2686" s="141"/>
      <c r="C2686" s="141"/>
      <c r="D2686" s="192"/>
      <c r="E2686" s="141"/>
      <c r="F2686" s="220"/>
      <c r="G2686" s="141"/>
      <c r="H2686" s="141"/>
      <c r="I2686" s="141"/>
      <c r="J2686" s="141"/>
    </row>
    <row r="2687" spans="1:10" ht="15" x14ac:dyDescent="0.25">
      <c r="A2687" s="141"/>
      <c r="B2687" s="141"/>
      <c r="C2687" s="141"/>
      <c r="D2687" s="192"/>
      <c r="E2687" s="141"/>
      <c r="F2687" s="220"/>
      <c r="G2687" s="141"/>
      <c r="H2687" s="141"/>
      <c r="I2687" s="141"/>
      <c r="J2687" s="141"/>
    </row>
    <row r="2688" spans="1:10" ht="15" x14ac:dyDescent="0.25">
      <c r="A2688" s="141"/>
      <c r="B2688" s="141"/>
      <c r="C2688" s="141"/>
      <c r="D2688" s="192"/>
      <c r="E2688" s="141"/>
      <c r="F2688" s="220"/>
      <c r="G2688" s="141"/>
      <c r="H2688" s="141"/>
      <c r="I2688" s="141"/>
      <c r="J2688" s="141"/>
    </row>
    <row r="2689" spans="1:10" ht="15" x14ac:dyDescent="0.25">
      <c r="A2689" s="141"/>
      <c r="B2689" s="141"/>
      <c r="C2689" s="141"/>
      <c r="D2689" s="192"/>
      <c r="E2689" s="141"/>
      <c r="F2689" s="220"/>
      <c r="G2689" s="141"/>
      <c r="H2689" s="141"/>
      <c r="I2689" s="141"/>
      <c r="J2689" s="141"/>
    </row>
    <row r="2690" spans="1:10" ht="15" x14ac:dyDescent="0.25">
      <c r="A2690" s="141"/>
      <c r="B2690" s="141"/>
      <c r="C2690" s="141"/>
      <c r="D2690" s="192"/>
      <c r="E2690" s="141"/>
      <c r="F2690" s="220"/>
      <c r="G2690" s="141"/>
      <c r="H2690" s="141"/>
      <c r="I2690" s="141"/>
      <c r="J2690" s="141"/>
    </row>
    <row r="2691" spans="1:10" ht="15" x14ac:dyDescent="0.25">
      <c r="A2691" s="141"/>
      <c r="B2691" s="141"/>
      <c r="C2691" s="141"/>
      <c r="D2691" s="192"/>
      <c r="E2691" s="141"/>
      <c r="F2691" s="220"/>
      <c r="G2691" s="141"/>
      <c r="H2691" s="141"/>
      <c r="I2691" s="141"/>
      <c r="J2691" s="141"/>
    </row>
    <row r="2692" spans="1:10" ht="15" x14ac:dyDescent="0.25">
      <c r="A2692" s="141"/>
      <c r="B2692" s="141"/>
      <c r="C2692" s="141"/>
      <c r="D2692" s="192"/>
      <c r="E2692" s="141"/>
      <c r="F2692" s="220"/>
      <c r="G2692" s="141"/>
      <c r="H2692" s="141"/>
      <c r="I2692" s="141"/>
      <c r="J2692" s="141"/>
    </row>
    <row r="2693" spans="1:10" ht="15" x14ac:dyDescent="0.25">
      <c r="A2693" s="141"/>
      <c r="B2693" s="141"/>
      <c r="C2693" s="141"/>
      <c r="D2693" s="192"/>
      <c r="E2693" s="141"/>
      <c r="F2693" s="220"/>
      <c r="G2693" s="141"/>
      <c r="H2693" s="141"/>
      <c r="I2693" s="141"/>
      <c r="J2693" s="141"/>
    </row>
    <row r="2694" spans="1:10" ht="15" x14ac:dyDescent="0.25">
      <c r="A2694" s="141"/>
      <c r="B2694" s="141"/>
      <c r="C2694" s="141"/>
      <c r="D2694" s="192"/>
      <c r="E2694" s="141"/>
      <c r="F2694" s="220"/>
      <c r="G2694" s="141"/>
      <c r="H2694" s="141"/>
      <c r="I2694" s="141"/>
      <c r="J2694" s="141"/>
    </row>
    <row r="2695" spans="1:10" ht="15" x14ac:dyDescent="0.25">
      <c r="A2695" s="141"/>
      <c r="B2695" s="141"/>
      <c r="C2695" s="141"/>
      <c r="D2695" s="192"/>
      <c r="E2695" s="141"/>
      <c r="F2695" s="220"/>
      <c r="G2695" s="141"/>
      <c r="H2695" s="141"/>
      <c r="I2695" s="141"/>
      <c r="J2695" s="141"/>
    </row>
    <row r="2696" spans="1:10" ht="15" x14ac:dyDescent="0.25">
      <c r="A2696" s="141"/>
      <c r="B2696" s="141"/>
      <c r="C2696" s="141"/>
      <c r="D2696" s="192"/>
      <c r="E2696" s="141"/>
      <c r="F2696" s="220"/>
      <c r="G2696" s="141"/>
      <c r="H2696" s="141"/>
      <c r="I2696" s="141"/>
      <c r="J2696" s="141"/>
    </row>
    <row r="2697" spans="1:10" ht="15" x14ac:dyDescent="0.25">
      <c r="A2697" s="141"/>
      <c r="B2697" s="141"/>
      <c r="C2697" s="141"/>
      <c r="D2697" s="192"/>
      <c r="E2697" s="141"/>
      <c r="F2697" s="220"/>
      <c r="G2697" s="141"/>
      <c r="H2697" s="141"/>
      <c r="I2697" s="141"/>
      <c r="J2697" s="141"/>
    </row>
    <row r="2698" spans="1:10" ht="15" x14ac:dyDescent="0.25">
      <c r="A2698" s="141"/>
      <c r="B2698" s="141"/>
      <c r="C2698" s="141"/>
      <c r="D2698" s="192"/>
      <c r="E2698" s="141"/>
      <c r="F2698" s="220"/>
      <c r="G2698" s="141"/>
      <c r="H2698" s="141"/>
      <c r="I2698" s="141"/>
      <c r="J2698" s="141"/>
    </row>
    <row r="2699" spans="1:10" ht="15" x14ac:dyDescent="0.25">
      <c r="A2699" s="141"/>
      <c r="B2699" s="141"/>
      <c r="C2699" s="141"/>
      <c r="D2699" s="192"/>
      <c r="E2699" s="141"/>
      <c r="F2699" s="220"/>
      <c r="G2699" s="141"/>
      <c r="H2699" s="141"/>
      <c r="I2699" s="141"/>
      <c r="J2699" s="141"/>
    </row>
    <row r="2700" spans="1:10" ht="15" x14ac:dyDescent="0.25">
      <c r="A2700" s="141"/>
      <c r="B2700" s="141"/>
      <c r="C2700" s="141"/>
      <c r="D2700" s="192"/>
      <c r="E2700" s="141"/>
      <c r="F2700" s="220"/>
      <c r="G2700" s="141"/>
      <c r="H2700" s="141"/>
      <c r="I2700" s="141"/>
      <c r="J2700" s="141"/>
    </row>
    <row r="2701" spans="1:10" ht="15" x14ac:dyDescent="0.25">
      <c r="A2701" s="141"/>
      <c r="B2701" s="141"/>
      <c r="C2701" s="141"/>
      <c r="D2701" s="192"/>
      <c r="E2701" s="141"/>
      <c r="F2701" s="220"/>
      <c r="G2701" s="141"/>
      <c r="H2701" s="141"/>
      <c r="I2701" s="141"/>
      <c r="J2701" s="141"/>
    </row>
    <row r="2702" spans="1:10" ht="15" x14ac:dyDescent="0.25">
      <c r="A2702" s="141"/>
      <c r="B2702" s="141"/>
      <c r="C2702" s="141"/>
      <c r="D2702" s="192"/>
      <c r="E2702" s="141"/>
      <c r="F2702" s="220"/>
      <c r="G2702" s="141"/>
      <c r="H2702" s="141"/>
      <c r="I2702" s="141"/>
      <c r="J2702" s="141"/>
    </row>
    <row r="2703" spans="1:10" ht="15" x14ac:dyDescent="0.25">
      <c r="A2703" s="141"/>
      <c r="B2703" s="141"/>
      <c r="C2703" s="141"/>
      <c r="D2703" s="192"/>
      <c r="E2703" s="141"/>
      <c r="F2703" s="220"/>
      <c r="G2703" s="141"/>
      <c r="H2703" s="141"/>
      <c r="I2703" s="141"/>
      <c r="J2703" s="141"/>
    </row>
    <row r="2704" spans="1:10" ht="15" x14ac:dyDescent="0.25">
      <c r="A2704" s="141"/>
      <c r="B2704" s="141"/>
      <c r="C2704" s="141"/>
      <c r="D2704" s="192"/>
      <c r="E2704" s="141"/>
      <c r="F2704" s="220"/>
      <c r="G2704" s="141"/>
      <c r="H2704" s="141"/>
      <c r="I2704" s="141"/>
      <c r="J2704" s="141"/>
    </row>
    <row r="2705" spans="1:10" ht="15" x14ac:dyDescent="0.25">
      <c r="A2705" s="141"/>
      <c r="B2705" s="141"/>
      <c r="C2705" s="141"/>
      <c r="D2705" s="192"/>
      <c r="E2705" s="141"/>
      <c r="F2705" s="220"/>
      <c r="G2705" s="141"/>
      <c r="H2705" s="141"/>
      <c r="I2705" s="141"/>
      <c r="J2705" s="141"/>
    </row>
    <row r="2706" spans="1:10" ht="15" x14ac:dyDescent="0.25">
      <c r="A2706" s="141"/>
      <c r="B2706" s="141"/>
      <c r="C2706" s="141"/>
      <c r="D2706" s="192"/>
      <c r="E2706" s="141"/>
      <c r="F2706" s="220"/>
      <c r="G2706" s="141"/>
      <c r="H2706" s="141"/>
      <c r="I2706" s="141"/>
      <c r="J2706" s="141"/>
    </row>
    <row r="2707" spans="1:10" ht="15" x14ac:dyDescent="0.25">
      <c r="A2707" s="141"/>
      <c r="B2707" s="141"/>
      <c r="C2707" s="141"/>
      <c r="D2707" s="192"/>
      <c r="E2707" s="141"/>
      <c r="F2707" s="220"/>
      <c r="G2707" s="141"/>
      <c r="H2707" s="141"/>
      <c r="I2707" s="141"/>
      <c r="J2707" s="141"/>
    </row>
    <row r="2708" spans="1:10" ht="15" x14ac:dyDescent="0.25">
      <c r="A2708" s="141"/>
      <c r="B2708" s="141"/>
      <c r="C2708" s="141"/>
      <c r="D2708" s="192"/>
      <c r="E2708" s="141"/>
      <c r="F2708" s="220"/>
      <c r="G2708" s="141"/>
      <c r="H2708" s="141"/>
      <c r="I2708" s="141"/>
      <c r="J2708" s="141"/>
    </row>
    <row r="2709" spans="1:10" ht="15" x14ac:dyDescent="0.25">
      <c r="A2709" s="141"/>
      <c r="B2709" s="141"/>
      <c r="C2709" s="141"/>
      <c r="D2709" s="192"/>
      <c r="E2709" s="141"/>
      <c r="F2709" s="220"/>
      <c r="G2709" s="141"/>
      <c r="H2709" s="141"/>
      <c r="I2709" s="141"/>
      <c r="J2709" s="141"/>
    </row>
    <row r="2710" spans="1:10" ht="15" x14ac:dyDescent="0.25">
      <c r="A2710" s="141"/>
      <c r="B2710" s="141"/>
      <c r="C2710" s="141"/>
      <c r="D2710" s="192"/>
      <c r="E2710" s="141"/>
      <c r="F2710" s="220"/>
      <c r="G2710" s="141"/>
      <c r="H2710" s="141"/>
      <c r="I2710" s="141"/>
      <c r="J2710" s="141"/>
    </row>
    <row r="2711" spans="1:10" ht="15" x14ac:dyDescent="0.25">
      <c r="A2711" s="141"/>
      <c r="B2711" s="141"/>
      <c r="C2711" s="141"/>
      <c r="D2711" s="192"/>
      <c r="E2711" s="141"/>
      <c r="F2711" s="220"/>
      <c r="G2711" s="141"/>
      <c r="H2711" s="141"/>
      <c r="I2711" s="141"/>
      <c r="J2711" s="141"/>
    </row>
    <row r="2712" spans="1:10" ht="15" x14ac:dyDescent="0.25">
      <c r="A2712" s="141"/>
      <c r="B2712" s="141"/>
      <c r="C2712" s="141"/>
      <c r="D2712" s="192"/>
      <c r="E2712" s="141"/>
      <c r="F2712" s="220"/>
      <c r="G2712" s="141"/>
      <c r="H2712" s="141"/>
      <c r="I2712" s="141"/>
      <c r="J2712" s="141"/>
    </row>
    <row r="2713" spans="1:10" ht="15" x14ac:dyDescent="0.25">
      <c r="A2713" s="141"/>
      <c r="B2713" s="141"/>
      <c r="C2713" s="141"/>
      <c r="D2713" s="192"/>
      <c r="E2713" s="141"/>
      <c r="F2713" s="220"/>
      <c r="G2713" s="141"/>
      <c r="H2713" s="141"/>
      <c r="I2713" s="141"/>
      <c r="J2713" s="141"/>
    </row>
    <row r="2714" spans="1:10" ht="15" x14ac:dyDescent="0.25">
      <c r="A2714" s="141"/>
      <c r="B2714" s="141"/>
      <c r="C2714" s="141"/>
      <c r="D2714" s="192"/>
      <c r="E2714" s="141"/>
      <c r="F2714" s="220"/>
      <c r="G2714" s="141"/>
      <c r="H2714" s="141"/>
      <c r="I2714" s="141"/>
      <c r="J2714" s="141"/>
    </row>
    <row r="2715" spans="1:10" ht="15" x14ac:dyDescent="0.25">
      <c r="A2715" s="141"/>
      <c r="B2715" s="141"/>
      <c r="C2715" s="141"/>
      <c r="D2715" s="192"/>
      <c r="E2715" s="141"/>
      <c r="F2715" s="220"/>
      <c r="G2715" s="141"/>
      <c r="H2715" s="141"/>
      <c r="I2715" s="141"/>
      <c r="J2715" s="141"/>
    </row>
    <row r="2716" spans="1:10" ht="15" x14ac:dyDescent="0.25">
      <c r="A2716" s="141"/>
      <c r="B2716" s="141"/>
      <c r="C2716" s="141"/>
      <c r="D2716" s="192"/>
      <c r="E2716" s="141"/>
      <c r="F2716" s="220"/>
      <c r="G2716" s="141"/>
      <c r="H2716" s="141"/>
      <c r="I2716" s="141"/>
      <c r="J2716" s="141"/>
    </row>
    <row r="2717" spans="1:10" ht="15" x14ac:dyDescent="0.25">
      <c r="A2717" s="141"/>
      <c r="B2717" s="141"/>
      <c r="C2717" s="141"/>
      <c r="D2717" s="192"/>
      <c r="E2717" s="141"/>
      <c r="F2717" s="220"/>
      <c r="G2717" s="141"/>
      <c r="H2717" s="141"/>
      <c r="I2717" s="141"/>
      <c r="J2717" s="141"/>
    </row>
    <row r="2718" spans="1:10" ht="15" x14ac:dyDescent="0.25">
      <c r="A2718" s="141"/>
      <c r="B2718" s="141"/>
      <c r="C2718" s="141"/>
      <c r="D2718" s="192"/>
      <c r="E2718" s="141"/>
      <c r="F2718" s="220"/>
      <c r="G2718" s="141"/>
      <c r="H2718" s="141"/>
      <c r="I2718" s="141"/>
      <c r="J2718" s="141"/>
    </row>
    <row r="2719" spans="1:10" ht="15" x14ac:dyDescent="0.25">
      <c r="A2719" s="141"/>
      <c r="B2719" s="141"/>
      <c r="C2719" s="141"/>
      <c r="D2719" s="192"/>
      <c r="E2719" s="141"/>
      <c r="F2719" s="220"/>
      <c r="G2719" s="141"/>
      <c r="H2719" s="141"/>
      <c r="I2719" s="141"/>
      <c r="J2719" s="141"/>
    </row>
    <row r="2720" spans="1:10" ht="15" x14ac:dyDescent="0.25">
      <c r="A2720" s="141"/>
      <c r="B2720" s="141"/>
      <c r="C2720" s="141"/>
      <c r="D2720" s="192"/>
      <c r="E2720" s="141"/>
      <c r="F2720" s="220"/>
      <c r="G2720" s="141"/>
      <c r="H2720" s="141"/>
      <c r="I2720" s="141"/>
      <c r="J2720" s="141"/>
    </row>
    <row r="2721" spans="1:10" ht="15" x14ac:dyDescent="0.25">
      <c r="A2721" s="141"/>
      <c r="B2721" s="141"/>
      <c r="C2721" s="141"/>
      <c r="D2721" s="192"/>
      <c r="E2721" s="141"/>
      <c r="F2721" s="220"/>
      <c r="G2721" s="141"/>
      <c r="H2721" s="141"/>
      <c r="I2721" s="141"/>
      <c r="J2721" s="141"/>
    </row>
    <row r="2722" spans="1:10" ht="15" x14ac:dyDescent="0.25">
      <c r="A2722" s="141"/>
      <c r="B2722" s="141"/>
      <c r="C2722" s="141"/>
      <c r="D2722" s="192"/>
      <c r="E2722" s="141"/>
      <c r="F2722" s="220"/>
      <c r="G2722" s="141"/>
      <c r="H2722" s="141"/>
      <c r="I2722" s="141"/>
      <c r="J2722" s="141"/>
    </row>
    <row r="2723" spans="1:10" ht="15" x14ac:dyDescent="0.25">
      <c r="A2723" s="141"/>
      <c r="B2723" s="141"/>
      <c r="C2723" s="141"/>
      <c r="D2723" s="192"/>
      <c r="E2723" s="141"/>
      <c r="F2723" s="220"/>
      <c r="G2723" s="141"/>
      <c r="H2723" s="141"/>
      <c r="I2723" s="141"/>
      <c r="J2723" s="141"/>
    </row>
    <row r="2724" spans="1:10" ht="15" x14ac:dyDescent="0.25">
      <c r="A2724" s="141"/>
      <c r="B2724" s="141"/>
      <c r="C2724" s="141"/>
      <c r="D2724" s="192"/>
      <c r="E2724" s="141"/>
      <c r="F2724" s="220"/>
      <c r="G2724" s="141"/>
      <c r="H2724" s="141"/>
      <c r="I2724" s="141"/>
      <c r="J2724" s="141"/>
    </row>
    <row r="2725" spans="1:10" ht="15" x14ac:dyDescent="0.25">
      <c r="A2725" s="141"/>
      <c r="B2725" s="141"/>
      <c r="C2725" s="141"/>
      <c r="D2725" s="192"/>
      <c r="E2725" s="141"/>
      <c r="F2725" s="220"/>
      <c r="G2725" s="141"/>
      <c r="H2725" s="141"/>
      <c r="I2725" s="141"/>
      <c r="J2725" s="141"/>
    </row>
    <row r="2726" spans="1:10" ht="15" x14ac:dyDescent="0.25">
      <c r="A2726" s="141"/>
      <c r="B2726" s="141"/>
      <c r="C2726" s="141"/>
      <c r="D2726" s="192"/>
      <c r="E2726" s="141"/>
      <c r="F2726" s="220"/>
      <c r="G2726" s="141"/>
      <c r="H2726" s="141"/>
      <c r="I2726" s="141"/>
      <c r="J2726" s="141"/>
    </row>
    <row r="2727" spans="1:10" ht="15" x14ac:dyDescent="0.25">
      <c r="A2727" s="141"/>
      <c r="B2727" s="141"/>
      <c r="C2727" s="141"/>
      <c r="D2727" s="192"/>
      <c r="E2727" s="141"/>
      <c r="F2727" s="220"/>
      <c r="G2727" s="141"/>
      <c r="H2727" s="141"/>
      <c r="I2727" s="141"/>
      <c r="J2727" s="141"/>
    </row>
    <row r="2728" spans="1:10" ht="15" x14ac:dyDescent="0.25">
      <c r="A2728" s="141"/>
      <c r="B2728" s="141"/>
      <c r="C2728" s="141"/>
      <c r="D2728" s="192"/>
      <c r="E2728" s="141"/>
      <c r="F2728" s="220"/>
      <c r="G2728" s="141"/>
      <c r="H2728" s="141"/>
      <c r="I2728" s="141"/>
      <c r="J2728" s="141"/>
    </row>
    <row r="2729" spans="1:10" ht="15" x14ac:dyDescent="0.25">
      <c r="A2729" s="141"/>
      <c r="B2729" s="141"/>
      <c r="C2729" s="141"/>
      <c r="D2729" s="192"/>
      <c r="E2729" s="141"/>
      <c r="F2729" s="220"/>
      <c r="G2729" s="141"/>
      <c r="H2729" s="141"/>
      <c r="I2729" s="141"/>
      <c r="J2729" s="141"/>
    </row>
    <row r="2730" spans="1:10" ht="15" x14ac:dyDescent="0.25">
      <c r="A2730" s="141"/>
      <c r="B2730" s="141"/>
      <c r="C2730" s="141"/>
      <c r="D2730" s="192"/>
      <c r="E2730" s="141"/>
      <c r="F2730" s="220"/>
      <c r="G2730" s="141"/>
      <c r="H2730" s="141"/>
      <c r="I2730" s="141"/>
      <c r="J2730" s="141"/>
    </row>
    <row r="2731" spans="1:10" ht="15" x14ac:dyDescent="0.25">
      <c r="A2731" s="141"/>
      <c r="B2731" s="141"/>
      <c r="C2731" s="141"/>
      <c r="D2731" s="192"/>
      <c r="E2731" s="141"/>
      <c r="F2731" s="220"/>
      <c r="G2731" s="141"/>
      <c r="H2731" s="141"/>
      <c r="I2731" s="141"/>
      <c r="J2731" s="141"/>
    </row>
    <row r="2732" spans="1:10" ht="15" x14ac:dyDescent="0.25">
      <c r="A2732" s="141"/>
      <c r="B2732" s="141"/>
      <c r="C2732" s="141"/>
      <c r="D2732" s="192"/>
      <c r="E2732" s="141"/>
      <c r="F2732" s="220"/>
      <c r="G2732" s="141"/>
      <c r="H2732" s="141"/>
      <c r="I2732" s="141"/>
      <c r="J2732" s="141"/>
    </row>
    <row r="2733" spans="1:10" ht="15" x14ac:dyDescent="0.25">
      <c r="A2733" s="141"/>
      <c r="B2733" s="141"/>
      <c r="C2733" s="141"/>
      <c r="D2733" s="192"/>
      <c r="E2733" s="141"/>
      <c r="F2733" s="220"/>
      <c r="G2733" s="141"/>
      <c r="H2733" s="141"/>
      <c r="I2733" s="141"/>
      <c r="J2733" s="141"/>
    </row>
    <row r="2734" spans="1:10" ht="15" x14ac:dyDescent="0.25">
      <c r="A2734" s="141"/>
      <c r="B2734" s="141"/>
      <c r="C2734" s="141"/>
      <c r="D2734" s="192"/>
      <c r="E2734" s="141"/>
      <c r="F2734" s="220"/>
      <c r="G2734" s="141"/>
      <c r="H2734" s="141"/>
      <c r="I2734" s="141"/>
      <c r="J2734" s="141"/>
    </row>
    <row r="2735" spans="1:10" ht="15" x14ac:dyDescent="0.25">
      <c r="A2735" s="141"/>
      <c r="B2735" s="141"/>
      <c r="C2735" s="141"/>
      <c r="D2735" s="192"/>
      <c r="E2735" s="141"/>
      <c r="F2735" s="220"/>
      <c r="G2735" s="141"/>
      <c r="H2735" s="141"/>
      <c r="I2735" s="141"/>
      <c r="J2735" s="141"/>
    </row>
    <row r="2736" spans="1:10" ht="15" x14ac:dyDescent="0.25">
      <c r="A2736" s="141"/>
      <c r="B2736" s="141"/>
      <c r="C2736" s="141"/>
      <c r="D2736" s="192"/>
      <c r="E2736" s="141"/>
      <c r="F2736" s="220"/>
      <c r="G2736" s="141"/>
      <c r="H2736" s="141"/>
      <c r="I2736" s="141"/>
      <c r="J2736" s="141"/>
    </row>
    <row r="2737" spans="1:10" ht="15" x14ac:dyDescent="0.25">
      <c r="A2737" s="141"/>
      <c r="B2737" s="141"/>
      <c r="C2737" s="141"/>
      <c r="D2737" s="192"/>
      <c r="E2737" s="141"/>
      <c r="F2737" s="220"/>
      <c r="G2737" s="141"/>
      <c r="H2737" s="141"/>
      <c r="I2737" s="141"/>
      <c r="J2737" s="141"/>
    </row>
    <row r="2738" spans="1:10" ht="15" x14ac:dyDescent="0.25">
      <c r="A2738" s="141"/>
      <c r="B2738" s="141"/>
      <c r="C2738" s="141"/>
      <c r="D2738" s="192"/>
      <c r="E2738" s="141"/>
      <c r="F2738" s="220"/>
      <c r="G2738" s="141"/>
      <c r="H2738" s="141"/>
      <c r="I2738" s="141"/>
      <c r="J2738" s="141"/>
    </row>
    <row r="2739" spans="1:10" ht="15" x14ac:dyDescent="0.25">
      <c r="A2739" s="141"/>
      <c r="B2739" s="141"/>
      <c r="C2739" s="141"/>
      <c r="D2739" s="192"/>
      <c r="E2739" s="141"/>
      <c r="F2739" s="220"/>
      <c r="G2739" s="141"/>
      <c r="H2739" s="141"/>
      <c r="I2739" s="141"/>
      <c r="J2739" s="141"/>
    </row>
    <row r="2740" spans="1:10" ht="15" x14ac:dyDescent="0.25">
      <c r="A2740" s="141"/>
      <c r="B2740" s="141"/>
      <c r="C2740" s="141"/>
      <c r="D2740" s="192"/>
      <c r="E2740" s="141"/>
      <c r="F2740" s="220"/>
      <c r="G2740" s="141"/>
      <c r="H2740" s="141"/>
      <c r="I2740" s="141"/>
      <c r="J2740" s="141"/>
    </row>
    <row r="2741" spans="1:10" ht="15" x14ac:dyDescent="0.25">
      <c r="A2741" s="141"/>
      <c r="B2741" s="141"/>
      <c r="C2741" s="141"/>
      <c r="D2741" s="192"/>
      <c r="E2741" s="141"/>
      <c r="F2741" s="220"/>
      <c r="G2741" s="141"/>
      <c r="H2741" s="141"/>
      <c r="I2741" s="141"/>
      <c r="J2741" s="141"/>
    </row>
    <row r="2742" spans="1:10" ht="15" x14ac:dyDescent="0.25">
      <c r="A2742" s="141"/>
      <c r="B2742" s="141"/>
      <c r="C2742" s="141"/>
      <c r="D2742" s="192"/>
      <c r="E2742" s="141"/>
      <c r="F2742" s="220"/>
      <c r="G2742" s="141"/>
      <c r="H2742" s="141"/>
      <c r="I2742" s="141"/>
      <c r="J2742" s="141"/>
    </row>
    <row r="2743" spans="1:10" ht="15" x14ac:dyDescent="0.25">
      <c r="A2743" s="141"/>
      <c r="B2743" s="141"/>
      <c r="C2743" s="141"/>
      <c r="D2743" s="192"/>
      <c r="E2743" s="141"/>
      <c r="F2743" s="220"/>
      <c r="G2743" s="141"/>
      <c r="H2743" s="141"/>
      <c r="I2743" s="141"/>
      <c r="J2743" s="141"/>
    </row>
    <row r="2744" spans="1:10" ht="15" x14ac:dyDescent="0.25">
      <c r="A2744" s="141"/>
      <c r="B2744" s="141"/>
      <c r="C2744" s="141"/>
      <c r="D2744" s="192"/>
      <c r="E2744" s="141"/>
      <c r="F2744" s="220"/>
      <c r="G2744" s="141"/>
      <c r="H2744" s="141"/>
      <c r="I2744" s="141"/>
      <c r="J2744" s="141"/>
    </row>
    <row r="2745" spans="1:10" ht="15" x14ac:dyDescent="0.25">
      <c r="A2745" s="141"/>
      <c r="B2745" s="141"/>
      <c r="C2745" s="141"/>
      <c r="D2745" s="192"/>
      <c r="E2745" s="141"/>
      <c r="F2745" s="220"/>
      <c r="G2745" s="141"/>
      <c r="H2745" s="141"/>
      <c r="I2745" s="141"/>
      <c r="J2745" s="141"/>
    </row>
    <row r="2746" spans="1:10" ht="15" x14ac:dyDescent="0.25">
      <c r="A2746" s="141"/>
      <c r="B2746" s="141"/>
      <c r="C2746" s="141"/>
      <c r="D2746" s="192"/>
      <c r="E2746" s="141"/>
      <c r="F2746" s="220"/>
      <c r="G2746" s="141"/>
      <c r="H2746" s="141"/>
      <c r="I2746" s="141"/>
      <c r="J2746" s="141"/>
    </row>
    <row r="2747" spans="1:10" ht="15" x14ac:dyDescent="0.25">
      <c r="A2747" s="141"/>
      <c r="B2747" s="141"/>
      <c r="C2747" s="141"/>
      <c r="D2747" s="192"/>
      <c r="E2747" s="141"/>
      <c r="F2747" s="220"/>
      <c r="G2747" s="141"/>
      <c r="H2747" s="141"/>
      <c r="I2747" s="141"/>
      <c r="J2747" s="141"/>
    </row>
    <row r="2748" spans="1:10" ht="15" x14ac:dyDescent="0.25">
      <c r="A2748" s="141"/>
      <c r="B2748" s="141"/>
      <c r="C2748" s="141"/>
      <c r="D2748" s="192"/>
      <c r="E2748" s="141"/>
      <c r="F2748" s="220"/>
      <c r="G2748" s="141"/>
      <c r="H2748" s="141"/>
      <c r="I2748" s="141"/>
      <c r="J2748" s="141"/>
    </row>
    <row r="2749" spans="1:10" ht="15" x14ac:dyDescent="0.25">
      <c r="A2749" s="141"/>
      <c r="B2749" s="141"/>
      <c r="C2749" s="141"/>
      <c r="D2749" s="192"/>
      <c r="E2749" s="141"/>
      <c r="F2749" s="220"/>
      <c r="G2749" s="141"/>
      <c r="H2749" s="141"/>
      <c r="I2749" s="141"/>
      <c r="J2749" s="141"/>
    </row>
    <row r="2750" spans="1:10" ht="15" x14ac:dyDescent="0.25">
      <c r="A2750" s="141"/>
      <c r="B2750" s="141"/>
      <c r="C2750" s="141"/>
      <c r="D2750" s="192"/>
      <c r="E2750" s="141"/>
      <c r="F2750" s="220"/>
      <c r="G2750" s="141"/>
      <c r="H2750" s="141"/>
      <c r="I2750" s="141"/>
      <c r="J2750" s="141"/>
    </row>
    <row r="2751" spans="1:10" ht="15" x14ac:dyDescent="0.25">
      <c r="A2751" s="141"/>
      <c r="B2751" s="141"/>
      <c r="C2751" s="141"/>
      <c r="D2751" s="192"/>
      <c r="E2751" s="141"/>
      <c r="F2751" s="220"/>
      <c r="G2751" s="141"/>
      <c r="H2751" s="141"/>
      <c r="I2751" s="141"/>
      <c r="J2751" s="141"/>
    </row>
    <row r="2752" spans="1:10" ht="15" x14ac:dyDescent="0.25">
      <c r="A2752" s="141"/>
      <c r="B2752" s="141"/>
      <c r="C2752" s="141"/>
      <c r="D2752" s="192"/>
      <c r="E2752" s="141"/>
      <c r="F2752" s="220"/>
      <c r="G2752" s="141"/>
      <c r="H2752" s="141"/>
      <c r="I2752" s="141"/>
      <c r="J2752" s="141"/>
    </row>
    <row r="2753" spans="1:10" ht="15" x14ac:dyDescent="0.25">
      <c r="A2753" s="141"/>
      <c r="B2753" s="141"/>
      <c r="C2753" s="141"/>
      <c r="D2753" s="192"/>
      <c r="E2753" s="141"/>
      <c r="F2753" s="220"/>
      <c r="G2753" s="141"/>
      <c r="H2753" s="141"/>
      <c r="I2753" s="141"/>
      <c r="J2753" s="141"/>
    </row>
    <row r="2754" spans="1:10" ht="15" x14ac:dyDescent="0.25">
      <c r="A2754" s="141"/>
      <c r="B2754" s="141"/>
      <c r="C2754" s="141"/>
      <c r="D2754" s="192"/>
      <c r="E2754" s="141"/>
      <c r="F2754" s="220"/>
      <c r="G2754" s="141"/>
      <c r="H2754" s="141"/>
      <c r="I2754" s="141"/>
      <c r="J2754" s="141"/>
    </row>
    <row r="2755" spans="1:10" ht="15" x14ac:dyDescent="0.25">
      <c r="A2755" s="141"/>
      <c r="B2755" s="141"/>
      <c r="C2755" s="141"/>
      <c r="D2755" s="192"/>
      <c r="E2755" s="141"/>
      <c r="F2755" s="220"/>
      <c r="G2755" s="141"/>
      <c r="H2755" s="141"/>
      <c r="I2755" s="141"/>
      <c r="J2755" s="141"/>
    </row>
    <row r="2756" spans="1:10" ht="15" x14ac:dyDescent="0.25">
      <c r="A2756" s="141"/>
      <c r="B2756" s="141"/>
      <c r="C2756" s="141"/>
      <c r="D2756" s="192"/>
      <c r="E2756" s="141"/>
      <c r="F2756" s="220"/>
      <c r="G2756" s="141"/>
      <c r="H2756" s="141"/>
      <c r="I2756" s="141"/>
      <c r="J2756" s="141"/>
    </row>
    <row r="2757" spans="1:10" ht="15" x14ac:dyDescent="0.25">
      <c r="A2757" s="141"/>
      <c r="B2757" s="141"/>
      <c r="C2757" s="141"/>
      <c r="D2757" s="192"/>
      <c r="E2757" s="141"/>
      <c r="F2757" s="220"/>
      <c r="G2757" s="141"/>
      <c r="H2757" s="141"/>
      <c r="I2757" s="141"/>
      <c r="J2757" s="141"/>
    </row>
    <row r="2758" spans="1:10" ht="15" x14ac:dyDescent="0.25">
      <c r="A2758" s="141"/>
      <c r="B2758" s="141"/>
      <c r="C2758" s="141"/>
      <c r="D2758" s="192"/>
      <c r="E2758" s="141"/>
      <c r="F2758" s="220"/>
      <c r="G2758" s="141"/>
      <c r="H2758" s="141"/>
      <c r="I2758" s="141"/>
      <c r="J2758" s="141"/>
    </row>
    <row r="2759" spans="1:10" ht="15" x14ac:dyDescent="0.25">
      <c r="A2759" s="141"/>
      <c r="B2759" s="141"/>
      <c r="C2759" s="141"/>
      <c r="D2759" s="192"/>
      <c r="E2759" s="141"/>
      <c r="F2759" s="220"/>
      <c r="G2759" s="141"/>
      <c r="H2759" s="141"/>
      <c r="I2759" s="141"/>
      <c r="J2759" s="141"/>
    </row>
    <row r="2760" spans="1:10" ht="15" x14ac:dyDescent="0.25">
      <c r="A2760" s="141"/>
      <c r="B2760" s="141"/>
      <c r="C2760" s="141"/>
      <c r="D2760" s="192"/>
      <c r="E2760" s="141"/>
      <c r="F2760" s="220"/>
      <c r="G2760" s="141"/>
      <c r="H2760" s="141"/>
      <c r="I2760" s="141"/>
      <c r="J2760" s="141"/>
    </row>
    <row r="2761" spans="1:10" ht="15" x14ac:dyDescent="0.25">
      <c r="A2761" s="141"/>
      <c r="B2761" s="141"/>
      <c r="C2761" s="141"/>
      <c r="D2761" s="192"/>
      <c r="E2761" s="141"/>
      <c r="F2761" s="220"/>
      <c r="G2761" s="141"/>
      <c r="H2761" s="141"/>
      <c r="I2761" s="141"/>
      <c r="J2761" s="141"/>
    </row>
    <row r="2762" spans="1:10" ht="15" x14ac:dyDescent="0.25">
      <c r="A2762" s="141"/>
      <c r="B2762" s="141"/>
      <c r="C2762" s="141"/>
      <c r="D2762" s="192"/>
      <c r="E2762" s="141"/>
      <c r="F2762" s="220"/>
      <c r="G2762" s="141"/>
      <c r="H2762" s="141"/>
      <c r="I2762" s="141"/>
      <c r="J2762" s="141"/>
    </row>
    <row r="2763" spans="1:10" ht="15" x14ac:dyDescent="0.25">
      <c r="A2763" s="141"/>
      <c r="B2763" s="141"/>
      <c r="C2763" s="141"/>
      <c r="D2763" s="192"/>
      <c r="E2763" s="141"/>
      <c r="F2763" s="220"/>
      <c r="G2763" s="141"/>
      <c r="H2763" s="141"/>
      <c r="I2763" s="141"/>
      <c r="J2763" s="141"/>
    </row>
    <row r="2764" spans="1:10" ht="15" x14ac:dyDescent="0.25">
      <c r="A2764" s="141"/>
      <c r="B2764" s="141"/>
      <c r="C2764" s="141"/>
      <c r="D2764" s="192"/>
      <c r="E2764" s="141"/>
      <c r="F2764" s="220"/>
      <c r="G2764" s="141"/>
      <c r="H2764" s="141"/>
      <c r="I2764" s="141"/>
      <c r="J2764" s="141"/>
    </row>
    <row r="2765" spans="1:10" ht="15" x14ac:dyDescent="0.25">
      <c r="A2765" s="141"/>
      <c r="B2765" s="141"/>
      <c r="C2765" s="141"/>
      <c r="D2765" s="192"/>
      <c r="E2765" s="141"/>
      <c r="F2765" s="220"/>
      <c r="G2765" s="141"/>
      <c r="H2765" s="141"/>
      <c r="I2765" s="141"/>
      <c r="J2765" s="141"/>
    </row>
    <row r="2766" spans="1:10" ht="15" x14ac:dyDescent="0.25">
      <c r="A2766" s="141"/>
      <c r="B2766" s="141"/>
      <c r="C2766" s="141"/>
      <c r="D2766" s="192"/>
      <c r="E2766" s="141"/>
      <c r="F2766" s="220"/>
      <c r="G2766" s="141"/>
      <c r="H2766" s="141"/>
      <c r="I2766" s="141"/>
      <c r="J2766" s="141"/>
    </row>
    <row r="2767" spans="1:10" ht="15" x14ac:dyDescent="0.25">
      <c r="A2767" s="141"/>
      <c r="B2767" s="141"/>
      <c r="C2767" s="141"/>
      <c r="D2767" s="192"/>
      <c r="E2767" s="141"/>
      <c r="F2767" s="220"/>
      <c r="G2767" s="141"/>
      <c r="H2767" s="141"/>
      <c r="I2767" s="141"/>
      <c r="J2767" s="141"/>
    </row>
    <row r="2768" spans="1:10" ht="15" x14ac:dyDescent="0.25">
      <c r="A2768" s="141"/>
      <c r="B2768" s="141"/>
      <c r="C2768" s="141"/>
      <c r="D2768" s="192"/>
      <c r="E2768" s="141"/>
      <c r="F2768" s="220"/>
      <c r="G2768" s="141"/>
      <c r="H2768" s="141"/>
      <c r="I2768" s="141"/>
      <c r="J2768" s="141"/>
    </row>
    <row r="2769" spans="1:10" ht="15" x14ac:dyDescent="0.25">
      <c r="A2769" s="141"/>
      <c r="B2769" s="141"/>
      <c r="C2769" s="141"/>
      <c r="D2769" s="192"/>
      <c r="E2769" s="141"/>
      <c r="F2769" s="220"/>
      <c r="G2769" s="141"/>
      <c r="H2769" s="141"/>
      <c r="I2769" s="141"/>
      <c r="J2769" s="141"/>
    </row>
    <row r="2770" spans="1:10" ht="15" x14ac:dyDescent="0.25">
      <c r="A2770" s="141"/>
      <c r="B2770" s="141"/>
      <c r="C2770" s="141"/>
      <c r="D2770" s="192"/>
      <c r="E2770" s="141"/>
      <c r="F2770" s="220"/>
      <c r="G2770" s="141"/>
      <c r="H2770" s="141"/>
      <c r="I2770" s="141"/>
      <c r="J2770" s="141"/>
    </row>
    <row r="2771" spans="1:10" ht="15" x14ac:dyDescent="0.25">
      <c r="A2771" s="141"/>
      <c r="B2771" s="141"/>
      <c r="C2771" s="141"/>
      <c r="D2771" s="192"/>
      <c r="E2771" s="141"/>
      <c r="F2771" s="220"/>
      <c r="G2771" s="141"/>
      <c r="H2771" s="141"/>
      <c r="I2771" s="141"/>
      <c r="J2771" s="141"/>
    </row>
    <row r="2772" spans="1:10" ht="15" x14ac:dyDescent="0.25">
      <c r="A2772" s="141"/>
      <c r="B2772" s="141"/>
      <c r="C2772" s="141"/>
      <c r="D2772" s="192"/>
      <c r="E2772" s="141"/>
      <c r="F2772" s="220"/>
      <c r="G2772" s="141"/>
      <c r="H2772" s="141"/>
      <c r="I2772" s="141"/>
      <c r="J2772" s="141"/>
    </row>
    <row r="2773" spans="1:10" ht="15" x14ac:dyDescent="0.25">
      <c r="A2773" s="141"/>
      <c r="B2773" s="141"/>
      <c r="C2773" s="141"/>
      <c r="D2773" s="192"/>
      <c r="E2773" s="141"/>
      <c r="F2773" s="220"/>
      <c r="G2773" s="141"/>
      <c r="H2773" s="141"/>
      <c r="I2773" s="141"/>
      <c r="J2773" s="141"/>
    </row>
    <row r="2774" spans="1:10" ht="15" x14ac:dyDescent="0.25">
      <c r="A2774" s="141"/>
      <c r="B2774" s="141"/>
      <c r="C2774" s="141"/>
      <c r="D2774" s="192"/>
      <c r="E2774" s="141"/>
      <c r="F2774" s="220"/>
      <c r="G2774" s="141"/>
      <c r="H2774" s="141"/>
      <c r="I2774" s="141"/>
      <c r="J2774" s="141"/>
    </row>
    <row r="2775" spans="1:10" ht="15" x14ac:dyDescent="0.25">
      <c r="A2775" s="141"/>
      <c r="B2775" s="141"/>
      <c r="C2775" s="141"/>
      <c r="D2775" s="192"/>
      <c r="E2775" s="141"/>
      <c r="F2775" s="220"/>
      <c r="G2775" s="141"/>
      <c r="H2775" s="141"/>
      <c r="I2775" s="141"/>
      <c r="J2775" s="141"/>
    </row>
    <row r="2776" spans="1:10" ht="15" x14ac:dyDescent="0.25">
      <c r="A2776" s="141"/>
      <c r="B2776" s="141"/>
      <c r="C2776" s="141"/>
      <c r="D2776" s="192"/>
      <c r="E2776" s="141"/>
      <c r="F2776" s="220"/>
      <c r="G2776" s="141"/>
      <c r="H2776" s="141"/>
      <c r="I2776" s="141"/>
      <c r="J2776" s="141"/>
    </row>
    <row r="2777" spans="1:10" ht="15" x14ac:dyDescent="0.25">
      <c r="A2777" s="141"/>
      <c r="B2777" s="141"/>
      <c r="C2777" s="141"/>
      <c r="D2777" s="192"/>
      <c r="E2777" s="141"/>
      <c r="F2777" s="220"/>
      <c r="G2777" s="141"/>
      <c r="H2777" s="141"/>
      <c r="I2777" s="141"/>
      <c r="J2777" s="141"/>
    </row>
    <row r="2778" spans="1:10" ht="15" x14ac:dyDescent="0.25">
      <c r="A2778" s="141"/>
      <c r="B2778" s="141"/>
      <c r="C2778" s="141"/>
      <c r="D2778" s="192"/>
      <c r="E2778" s="141"/>
      <c r="F2778" s="220"/>
      <c r="G2778" s="141"/>
      <c r="H2778" s="141"/>
      <c r="I2778" s="141"/>
      <c r="J2778" s="141"/>
    </row>
    <row r="2779" spans="1:10" ht="15" x14ac:dyDescent="0.25">
      <c r="A2779" s="141"/>
      <c r="B2779" s="141"/>
      <c r="C2779" s="141"/>
      <c r="D2779" s="192"/>
      <c r="E2779" s="141"/>
      <c r="F2779" s="220"/>
      <c r="G2779" s="141"/>
      <c r="H2779" s="141"/>
      <c r="I2779" s="141"/>
      <c r="J2779" s="141"/>
    </row>
    <row r="2780" spans="1:10" ht="15" x14ac:dyDescent="0.25">
      <c r="A2780" s="141"/>
      <c r="B2780" s="141"/>
      <c r="C2780" s="141"/>
      <c r="D2780" s="192"/>
      <c r="E2780" s="141"/>
      <c r="F2780" s="220"/>
      <c r="G2780" s="141"/>
      <c r="H2780" s="141"/>
      <c r="I2780" s="141"/>
      <c r="J2780" s="141"/>
    </row>
    <row r="2781" spans="1:10" ht="15" x14ac:dyDescent="0.25">
      <c r="A2781" s="141"/>
      <c r="B2781" s="141"/>
      <c r="C2781" s="141"/>
      <c r="D2781" s="192"/>
      <c r="E2781" s="141"/>
      <c r="F2781" s="220"/>
      <c r="G2781" s="141"/>
      <c r="H2781" s="141"/>
      <c r="I2781" s="141"/>
      <c r="J2781" s="141"/>
    </row>
    <row r="2782" spans="1:10" ht="15" x14ac:dyDescent="0.25">
      <c r="A2782" s="141"/>
      <c r="B2782" s="141"/>
      <c r="C2782" s="141"/>
      <c r="D2782" s="192"/>
      <c r="E2782" s="141"/>
      <c r="F2782" s="220"/>
      <c r="G2782" s="141"/>
      <c r="H2782" s="141"/>
      <c r="I2782" s="141"/>
      <c r="J2782" s="141"/>
    </row>
    <row r="2783" spans="1:10" ht="15" x14ac:dyDescent="0.25">
      <c r="A2783" s="141"/>
      <c r="B2783" s="141"/>
      <c r="C2783" s="141"/>
      <c r="D2783" s="192"/>
      <c r="E2783" s="141"/>
      <c r="F2783" s="220"/>
      <c r="G2783" s="141"/>
      <c r="H2783" s="141"/>
      <c r="I2783" s="141"/>
      <c r="J2783" s="141"/>
    </row>
    <row r="2784" spans="1:10" ht="15" x14ac:dyDescent="0.25">
      <c r="A2784" s="141"/>
      <c r="B2784" s="141"/>
      <c r="C2784" s="141"/>
      <c r="D2784" s="192"/>
      <c r="E2784" s="141"/>
      <c r="F2784" s="220"/>
      <c r="G2784" s="141"/>
      <c r="H2784" s="141"/>
      <c r="I2784" s="141"/>
      <c r="J2784" s="141"/>
    </row>
    <row r="2785" spans="1:10" ht="15" x14ac:dyDescent="0.25">
      <c r="A2785" s="141"/>
      <c r="B2785" s="141"/>
      <c r="C2785" s="141"/>
      <c r="D2785" s="192"/>
      <c r="E2785" s="141"/>
      <c r="F2785" s="220"/>
      <c r="G2785" s="141"/>
      <c r="H2785" s="141"/>
      <c r="I2785" s="141"/>
      <c r="J2785" s="141"/>
    </row>
    <row r="2786" spans="1:10" ht="15" x14ac:dyDescent="0.25">
      <c r="A2786" s="141"/>
      <c r="B2786" s="141"/>
      <c r="C2786" s="141"/>
      <c r="D2786" s="192"/>
      <c r="E2786" s="141"/>
      <c r="F2786" s="220"/>
      <c r="G2786" s="141"/>
      <c r="H2786" s="141"/>
      <c r="I2786" s="141"/>
      <c r="J2786" s="141"/>
    </row>
    <row r="2787" spans="1:10" ht="15" x14ac:dyDescent="0.25">
      <c r="A2787" s="141"/>
      <c r="B2787" s="141"/>
      <c r="C2787" s="141"/>
      <c r="D2787" s="192"/>
      <c r="E2787" s="141"/>
      <c r="F2787" s="220"/>
      <c r="G2787" s="141"/>
      <c r="H2787" s="141"/>
      <c r="I2787" s="141"/>
      <c r="J2787" s="141"/>
    </row>
    <row r="2788" spans="1:10" ht="15" x14ac:dyDescent="0.25">
      <c r="A2788" s="141"/>
      <c r="B2788" s="141"/>
      <c r="C2788" s="141"/>
      <c r="D2788" s="192"/>
      <c r="E2788" s="141"/>
      <c r="F2788" s="220"/>
      <c r="G2788" s="141"/>
      <c r="H2788" s="141"/>
      <c r="I2788" s="141"/>
      <c r="J2788" s="141"/>
    </row>
    <row r="2789" spans="1:10" ht="15" x14ac:dyDescent="0.25">
      <c r="A2789" s="141"/>
      <c r="B2789" s="141"/>
      <c r="C2789" s="141"/>
      <c r="D2789" s="192"/>
      <c r="E2789" s="141"/>
      <c r="F2789" s="220"/>
      <c r="G2789" s="141"/>
      <c r="H2789" s="141"/>
      <c r="I2789" s="141"/>
      <c r="J2789" s="141"/>
    </row>
    <row r="2790" spans="1:10" ht="15" x14ac:dyDescent="0.25">
      <c r="A2790" s="141"/>
      <c r="B2790" s="141"/>
      <c r="C2790" s="141"/>
      <c r="D2790" s="192"/>
      <c r="E2790" s="141"/>
      <c r="F2790" s="220"/>
      <c r="G2790" s="141"/>
      <c r="H2790" s="141"/>
      <c r="I2790" s="141"/>
      <c r="J2790" s="141"/>
    </row>
    <row r="2791" spans="1:10" ht="15" x14ac:dyDescent="0.25">
      <c r="A2791" s="141"/>
      <c r="B2791" s="141"/>
      <c r="C2791" s="141"/>
      <c r="D2791" s="192"/>
      <c r="E2791" s="141"/>
      <c r="F2791" s="220"/>
      <c r="G2791" s="141"/>
      <c r="H2791" s="141"/>
      <c r="I2791" s="141"/>
      <c r="J2791" s="141"/>
    </row>
    <row r="2792" spans="1:10" ht="15" x14ac:dyDescent="0.25">
      <c r="A2792" s="141"/>
      <c r="B2792" s="141"/>
      <c r="C2792" s="141"/>
      <c r="D2792" s="192"/>
      <c r="E2792" s="141"/>
      <c r="F2792" s="220"/>
      <c r="G2792" s="141"/>
      <c r="H2792" s="141"/>
      <c r="I2792" s="141"/>
      <c r="J2792" s="141"/>
    </row>
    <row r="2793" spans="1:10" ht="15" x14ac:dyDescent="0.25">
      <c r="A2793" s="141"/>
      <c r="B2793" s="141"/>
      <c r="C2793" s="141"/>
      <c r="D2793" s="192"/>
      <c r="E2793" s="141"/>
      <c r="F2793" s="220"/>
      <c r="G2793" s="141"/>
      <c r="H2793" s="141"/>
      <c r="I2793" s="141"/>
      <c r="J2793" s="141"/>
    </row>
    <row r="2794" spans="1:10" ht="15" x14ac:dyDescent="0.25">
      <c r="A2794" s="141"/>
      <c r="B2794" s="141"/>
      <c r="C2794" s="141"/>
      <c r="D2794" s="192"/>
      <c r="E2794" s="141"/>
      <c r="F2794" s="220"/>
      <c r="G2794" s="141"/>
      <c r="H2794" s="141"/>
      <c r="I2794" s="141"/>
      <c r="J2794" s="141"/>
    </row>
    <row r="2795" spans="1:10" ht="15" x14ac:dyDescent="0.25">
      <c r="A2795" s="141"/>
      <c r="B2795" s="141"/>
      <c r="C2795" s="141"/>
      <c r="D2795" s="192"/>
      <c r="E2795" s="141"/>
      <c r="F2795" s="220"/>
      <c r="G2795" s="141"/>
      <c r="H2795" s="141"/>
      <c r="I2795" s="141"/>
      <c r="J2795" s="141"/>
    </row>
    <row r="2796" spans="1:10" ht="15" x14ac:dyDescent="0.25">
      <c r="A2796" s="141"/>
      <c r="B2796" s="141"/>
      <c r="C2796" s="141"/>
      <c r="D2796" s="192"/>
      <c r="E2796" s="141"/>
      <c r="F2796" s="220"/>
      <c r="G2796" s="141"/>
      <c r="H2796" s="141"/>
      <c r="I2796" s="141"/>
      <c r="J2796" s="141"/>
    </row>
    <row r="2797" spans="1:10" ht="15" x14ac:dyDescent="0.25">
      <c r="A2797" s="141"/>
      <c r="B2797" s="141"/>
      <c r="C2797" s="141"/>
      <c r="D2797" s="192"/>
      <c r="E2797" s="141"/>
      <c r="F2797" s="220"/>
      <c r="G2797" s="141"/>
      <c r="H2797" s="141"/>
      <c r="I2797" s="141"/>
      <c r="J2797" s="141"/>
    </row>
    <row r="2798" spans="1:10" ht="15" x14ac:dyDescent="0.25">
      <c r="A2798" s="141"/>
      <c r="B2798" s="141"/>
      <c r="C2798" s="141"/>
      <c r="D2798" s="192"/>
      <c r="E2798" s="141"/>
      <c r="F2798" s="220"/>
      <c r="G2798" s="141"/>
      <c r="H2798" s="141"/>
      <c r="I2798" s="141"/>
      <c r="J2798" s="141"/>
    </row>
    <row r="2799" spans="1:10" ht="15" x14ac:dyDescent="0.25">
      <c r="A2799" s="141"/>
      <c r="B2799" s="141"/>
      <c r="C2799" s="141"/>
      <c r="D2799" s="192"/>
      <c r="E2799" s="141"/>
      <c r="F2799" s="220"/>
      <c r="G2799" s="141"/>
      <c r="H2799" s="141"/>
      <c r="I2799" s="141"/>
      <c r="J2799" s="141"/>
    </row>
    <row r="2800" spans="1:10" ht="15" x14ac:dyDescent="0.25">
      <c r="A2800" s="141"/>
      <c r="B2800" s="141"/>
      <c r="C2800" s="141"/>
      <c r="D2800" s="192"/>
      <c r="E2800" s="141"/>
      <c r="F2800" s="220"/>
      <c r="G2800" s="141"/>
      <c r="H2800" s="141"/>
      <c r="I2800" s="141"/>
      <c r="J2800" s="141"/>
    </row>
    <row r="2801" spans="1:10" ht="15" x14ac:dyDescent="0.25">
      <c r="A2801" s="141"/>
      <c r="B2801" s="141"/>
      <c r="C2801" s="141"/>
      <c r="D2801" s="192"/>
      <c r="E2801" s="141"/>
      <c r="F2801" s="220"/>
      <c r="G2801" s="141"/>
      <c r="H2801" s="141"/>
      <c r="I2801" s="141"/>
      <c r="J2801" s="141"/>
    </row>
    <row r="2802" spans="1:10" ht="15" x14ac:dyDescent="0.25">
      <c r="A2802" s="141"/>
      <c r="B2802" s="141"/>
      <c r="C2802" s="141"/>
      <c r="D2802" s="192"/>
      <c r="E2802" s="141"/>
      <c r="F2802" s="220"/>
      <c r="G2802" s="141"/>
      <c r="H2802" s="141"/>
      <c r="I2802" s="141"/>
      <c r="J2802" s="141"/>
    </row>
    <row r="2803" spans="1:10" ht="15" x14ac:dyDescent="0.25">
      <c r="A2803" s="141"/>
      <c r="B2803" s="141"/>
      <c r="C2803" s="141"/>
      <c r="D2803" s="192"/>
      <c r="E2803" s="141"/>
      <c r="F2803" s="220"/>
      <c r="G2803" s="141"/>
      <c r="H2803" s="141"/>
      <c r="I2803" s="141"/>
      <c r="J2803" s="141"/>
    </row>
    <row r="2804" spans="1:10" ht="15" x14ac:dyDescent="0.25">
      <c r="A2804" s="141"/>
      <c r="B2804" s="141"/>
      <c r="C2804" s="141"/>
      <c r="D2804" s="192"/>
      <c r="E2804" s="141"/>
      <c r="F2804" s="220"/>
      <c r="G2804" s="141"/>
      <c r="H2804" s="141"/>
      <c r="I2804" s="141"/>
      <c r="J2804" s="141"/>
    </row>
    <row r="2805" spans="1:10" ht="15" x14ac:dyDescent="0.25">
      <c r="A2805" s="141"/>
      <c r="B2805" s="141"/>
      <c r="C2805" s="141"/>
      <c r="D2805" s="192"/>
      <c r="E2805" s="141"/>
      <c r="F2805" s="220"/>
      <c r="G2805" s="141"/>
      <c r="H2805" s="141"/>
      <c r="I2805" s="141"/>
      <c r="J2805" s="141"/>
    </row>
    <row r="2806" spans="1:10" ht="15" x14ac:dyDescent="0.25">
      <c r="A2806" s="141"/>
      <c r="B2806" s="141"/>
      <c r="C2806" s="141"/>
      <c r="D2806" s="192"/>
      <c r="E2806" s="141"/>
      <c r="F2806" s="220"/>
      <c r="G2806" s="141"/>
      <c r="H2806" s="141"/>
      <c r="I2806" s="141"/>
      <c r="J2806" s="141"/>
    </row>
    <row r="2807" spans="1:10" ht="15" x14ac:dyDescent="0.25">
      <c r="A2807" s="141"/>
      <c r="B2807" s="141"/>
      <c r="C2807" s="141"/>
      <c r="D2807" s="192"/>
      <c r="E2807" s="141"/>
      <c r="F2807" s="220"/>
      <c r="G2807" s="141"/>
      <c r="H2807" s="141"/>
      <c r="I2807" s="141"/>
      <c r="J2807" s="141"/>
    </row>
    <row r="2808" spans="1:10" ht="15" x14ac:dyDescent="0.25">
      <c r="A2808" s="141"/>
      <c r="B2808" s="141"/>
      <c r="C2808" s="141"/>
      <c r="D2808" s="192"/>
      <c r="E2808" s="141"/>
      <c r="F2808" s="220"/>
      <c r="G2808" s="141"/>
      <c r="H2808" s="141"/>
      <c r="I2808" s="141"/>
      <c r="J2808" s="141"/>
    </row>
    <row r="2809" spans="1:10" ht="15" x14ac:dyDescent="0.25">
      <c r="A2809" s="141"/>
      <c r="B2809" s="141"/>
      <c r="C2809" s="141"/>
      <c r="D2809" s="192"/>
      <c r="E2809" s="141"/>
      <c r="F2809" s="220"/>
      <c r="G2809" s="141"/>
      <c r="H2809" s="141"/>
      <c r="I2809" s="141"/>
      <c r="J2809" s="141"/>
    </row>
    <row r="2810" spans="1:10" ht="15" x14ac:dyDescent="0.25">
      <c r="A2810" s="141"/>
      <c r="B2810" s="141"/>
      <c r="C2810" s="141"/>
      <c r="D2810" s="192"/>
      <c r="E2810" s="141"/>
      <c r="F2810" s="220"/>
      <c r="G2810" s="141"/>
      <c r="H2810" s="141"/>
      <c r="I2810" s="141"/>
      <c r="J2810" s="141"/>
    </row>
    <row r="2811" spans="1:10" ht="15" x14ac:dyDescent="0.25">
      <c r="A2811" s="141"/>
      <c r="B2811" s="141"/>
      <c r="C2811" s="141"/>
      <c r="D2811" s="192"/>
      <c r="E2811" s="141"/>
      <c r="F2811" s="220"/>
      <c r="G2811" s="141"/>
      <c r="H2811" s="141"/>
      <c r="I2811" s="141"/>
      <c r="J2811" s="141"/>
    </row>
    <row r="2812" spans="1:10" ht="15" x14ac:dyDescent="0.25">
      <c r="A2812" s="141"/>
      <c r="B2812" s="141"/>
      <c r="C2812" s="141"/>
      <c r="D2812" s="192"/>
      <c r="E2812" s="141"/>
      <c r="F2812" s="220"/>
      <c r="G2812" s="141"/>
      <c r="H2812" s="141"/>
      <c r="I2812" s="141"/>
      <c r="J2812" s="141"/>
    </row>
    <row r="2813" spans="1:10" ht="15" x14ac:dyDescent="0.25">
      <c r="A2813" s="141"/>
      <c r="B2813" s="141"/>
      <c r="C2813" s="141"/>
      <c r="D2813" s="192"/>
      <c r="E2813" s="141"/>
      <c r="F2813" s="220"/>
      <c r="G2813" s="141"/>
      <c r="H2813" s="141"/>
      <c r="I2813" s="141"/>
      <c r="J2813" s="141"/>
    </row>
    <row r="2814" spans="1:10" ht="15" x14ac:dyDescent="0.25">
      <c r="A2814" s="141"/>
      <c r="B2814" s="141"/>
      <c r="C2814" s="141"/>
      <c r="D2814" s="192"/>
      <c r="E2814" s="141"/>
      <c r="F2814" s="220"/>
      <c r="G2814" s="141"/>
      <c r="H2814" s="141"/>
      <c r="I2814" s="141"/>
      <c r="J2814" s="141"/>
    </row>
    <row r="2815" spans="1:10" ht="15" x14ac:dyDescent="0.25">
      <c r="A2815" s="141"/>
      <c r="B2815" s="141"/>
      <c r="C2815" s="141"/>
      <c r="D2815" s="192"/>
      <c r="E2815" s="141"/>
      <c r="F2815" s="220"/>
      <c r="G2815" s="141"/>
      <c r="H2815" s="141"/>
      <c r="I2815" s="141"/>
      <c r="J2815" s="141"/>
    </row>
    <row r="2816" spans="1:10" ht="15" x14ac:dyDescent="0.25">
      <c r="A2816" s="141"/>
      <c r="B2816" s="141"/>
      <c r="C2816" s="141"/>
      <c r="D2816" s="192"/>
      <c r="E2816" s="141"/>
      <c r="F2816" s="220"/>
      <c r="G2816" s="141"/>
      <c r="H2816" s="141"/>
      <c r="I2816" s="141"/>
      <c r="J2816" s="141"/>
    </row>
    <row r="2817" spans="1:10" ht="15" x14ac:dyDescent="0.25">
      <c r="A2817" s="141"/>
      <c r="B2817" s="141"/>
      <c r="C2817" s="141"/>
      <c r="D2817" s="192"/>
      <c r="E2817" s="141"/>
      <c r="F2817" s="220"/>
      <c r="G2817" s="141"/>
      <c r="H2817" s="141"/>
      <c r="I2817" s="141"/>
      <c r="J2817" s="141"/>
    </row>
    <row r="2818" spans="1:10" ht="15" x14ac:dyDescent="0.25">
      <c r="A2818" s="141"/>
      <c r="B2818" s="141"/>
      <c r="C2818" s="141"/>
      <c r="D2818" s="192"/>
      <c r="E2818" s="141"/>
      <c r="F2818" s="220"/>
      <c r="G2818" s="141"/>
      <c r="H2818" s="141"/>
      <c r="I2818" s="141"/>
      <c r="J2818" s="141"/>
    </row>
    <row r="2819" spans="1:10" ht="15" x14ac:dyDescent="0.25">
      <c r="A2819" s="141"/>
      <c r="B2819" s="141"/>
      <c r="C2819" s="141"/>
      <c r="D2819" s="192"/>
      <c r="E2819" s="141"/>
      <c r="F2819" s="220"/>
      <c r="G2819" s="141"/>
      <c r="H2819" s="141"/>
      <c r="I2819" s="141"/>
      <c r="J2819" s="141"/>
    </row>
    <row r="2820" spans="1:10" ht="15" x14ac:dyDescent="0.25">
      <c r="A2820" s="141"/>
      <c r="B2820" s="141"/>
      <c r="C2820" s="141"/>
      <c r="D2820" s="192"/>
      <c r="E2820" s="141"/>
      <c r="F2820" s="220"/>
      <c r="G2820" s="141"/>
      <c r="H2820" s="141"/>
      <c r="I2820" s="141"/>
      <c r="J2820" s="141"/>
    </row>
    <row r="2821" spans="1:10" ht="15" x14ac:dyDescent="0.25">
      <c r="A2821" s="141"/>
      <c r="B2821" s="141"/>
      <c r="C2821" s="141"/>
      <c r="D2821" s="192"/>
      <c r="E2821" s="141"/>
      <c r="F2821" s="220"/>
      <c r="G2821" s="141"/>
      <c r="H2821" s="141"/>
      <c r="I2821" s="141"/>
      <c r="J2821" s="141"/>
    </row>
    <row r="2822" spans="1:10" ht="15" x14ac:dyDescent="0.25">
      <c r="A2822" s="141"/>
      <c r="B2822" s="141"/>
      <c r="C2822" s="141"/>
      <c r="D2822" s="192"/>
      <c r="E2822" s="141"/>
      <c r="F2822" s="220"/>
      <c r="G2822" s="141"/>
      <c r="H2822" s="141"/>
      <c r="I2822" s="141"/>
      <c r="J2822" s="141"/>
    </row>
    <row r="2823" spans="1:10" ht="15" x14ac:dyDescent="0.25">
      <c r="A2823" s="141"/>
      <c r="B2823" s="141"/>
      <c r="C2823" s="141"/>
      <c r="D2823" s="192"/>
      <c r="E2823" s="141"/>
      <c r="F2823" s="220"/>
      <c r="G2823" s="141"/>
      <c r="H2823" s="141"/>
      <c r="I2823" s="141"/>
      <c r="J2823" s="141"/>
    </row>
    <row r="2824" spans="1:10" ht="15" x14ac:dyDescent="0.25">
      <c r="A2824" s="141"/>
      <c r="B2824" s="141"/>
      <c r="C2824" s="141"/>
      <c r="D2824" s="192"/>
      <c r="E2824" s="141"/>
      <c r="F2824" s="220"/>
      <c r="G2824" s="141"/>
      <c r="H2824" s="141"/>
      <c r="I2824" s="141"/>
      <c r="J2824" s="141"/>
    </row>
    <row r="2825" spans="1:10" ht="15" x14ac:dyDescent="0.25">
      <c r="A2825" s="141"/>
      <c r="B2825" s="141"/>
      <c r="C2825" s="141"/>
      <c r="D2825" s="192"/>
      <c r="E2825" s="141"/>
      <c r="F2825" s="220"/>
      <c r="G2825" s="141"/>
      <c r="H2825" s="141"/>
      <c r="I2825" s="141"/>
      <c r="J2825" s="141"/>
    </row>
    <row r="2826" spans="1:10" ht="15" x14ac:dyDescent="0.25">
      <c r="A2826" s="141"/>
      <c r="B2826" s="141"/>
      <c r="C2826" s="141"/>
      <c r="D2826" s="192"/>
      <c r="E2826" s="141"/>
      <c r="F2826" s="220"/>
      <c r="G2826" s="141"/>
      <c r="H2826" s="141"/>
      <c r="I2826" s="141"/>
      <c r="J2826" s="141"/>
    </row>
    <row r="2827" spans="1:10" ht="15" x14ac:dyDescent="0.25">
      <c r="A2827" s="141"/>
      <c r="B2827" s="141"/>
      <c r="C2827" s="141"/>
      <c r="D2827" s="192"/>
      <c r="E2827" s="141"/>
      <c r="F2827" s="220"/>
      <c r="G2827" s="141"/>
      <c r="H2827" s="141"/>
      <c r="I2827" s="141"/>
      <c r="J2827" s="141"/>
    </row>
    <row r="2828" spans="1:10" ht="15" x14ac:dyDescent="0.25">
      <c r="A2828" s="141"/>
      <c r="B2828" s="141"/>
      <c r="C2828" s="141"/>
      <c r="D2828" s="192"/>
      <c r="E2828" s="141"/>
      <c r="F2828" s="220"/>
      <c r="G2828" s="141"/>
      <c r="H2828" s="141"/>
      <c r="I2828" s="141"/>
      <c r="J2828" s="141"/>
    </row>
    <row r="2829" spans="1:10" ht="15" x14ac:dyDescent="0.25">
      <c r="A2829" s="141"/>
      <c r="B2829" s="141"/>
      <c r="C2829" s="141"/>
      <c r="D2829" s="192"/>
      <c r="E2829" s="141"/>
      <c r="F2829" s="220"/>
      <c r="G2829" s="141"/>
      <c r="H2829" s="141"/>
      <c r="I2829" s="141"/>
      <c r="J2829" s="141"/>
    </row>
    <row r="2830" spans="1:10" ht="15" x14ac:dyDescent="0.25">
      <c r="A2830" s="141"/>
      <c r="B2830" s="141"/>
      <c r="C2830" s="141"/>
      <c r="D2830" s="192"/>
      <c r="E2830" s="141"/>
      <c r="F2830" s="220"/>
      <c r="G2830" s="141"/>
      <c r="H2830" s="141"/>
      <c r="I2830" s="141"/>
      <c r="J2830" s="141"/>
    </row>
    <row r="2831" spans="1:10" ht="15" x14ac:dyDescent="0.25">
      <c r="A2831" s="141"/>
      <c r="B2831" s="141"/>
      <c r="C2831" s="141"/>
      <c r="D2831" s="192"/>
      <c r="E2831" s="141"/>
      <c r="F2831" s="220"/>
      <c r="G2831" s="141"/>
      <c r="H2831" s="141"/>
      <c r="I2831" s="141"/>
      <c r="J2831" s="141"/>
    </row>
    <row r="2832" spans="1:10" ht="15" x14ac:dyDescent="0.25">
      <c r="A2832" s="141"/>
      <c r="B2832" s="141"/>
      <c r="C2832" s="141"/>
      <c r="D2832" s="192"/>
      <c r="E2832" s="141"/>
      <c r="F2832" s="220"/>
      <c r="G2832" s="141"/>
      <c r="H2832" s="141"/>
      <c r="I2832" s="141"/>
      <c r="J2832" s="141"/>
    </row>
    <row r="2833" spans="1:10" ht="15" x14ac:dyDescent="0.25">
      <c r="A2833" s="141"/>
      <c r="B2833" s="141"/>
      <c r="C2833" s="141"/>
      <c r="D2833" s="192"/>
      <c r="E2833" s="141"/>
      <c r="F2833" s="220"/>
      <c r="G2833" s="141"/>
      <c r="H2833" s="141"/>
      <c r="I2833" s="141"/>
      <c r="J2833" s="141"/>
    </row>
    <row r="2834" spans="1:10" ht="15" x14ac:dyDescent="0.25">
      <c r="A2834" s="141"/>
      <c r="B2834" s="141"/>
      <c r="C2834" s="141"/>
      <c r="D2834" s="192"/>
      <c r="E2834" s="141"/>
      <c r="F2834" s="220"/>
      <c r="G2834" s="141"/>
      <c r="H2834" s="141"/>
      <c r="I2834" s="141"/>
      <c r="J2834" s="141"/>
    </row>
    <row r="2835" spans="1:10" ht="15" x14ac:dyDescent="0.25">
      <c r="A2835" s="141"/>
      <c r="B2835" s="141"/>
      <c r="C2835" s="141"/>
      <c r="D2835" s="192"/>
      <c r="E2835" s="141"/>
      <c r="F2835" s="220"/>
      <c r="G2835" s="141"/>
      <c r="H2835" s="141"/>
      <c r="I2835" s="141"/>
      <c r="J2835" s="141"/>
    </row>
    <row r="2836" spans="1:10" ht="15" x14ac:dyDescent="0.25">
      <c r="A2836" s="141"/>
      <c r="B2836" s="141"/>
      <c r="C2836" s="141"/>
      <c r="D2836" s="192"/>
      <c r="E2836" s="141"/>
      <c r="F2836" s="220"/>
      <c r="G2836" s="141"/>
      <c r="H2836" s="141"/>
      <c r="I2836" s="141"/>
      <c r="J2836" s="141"/>
    </row>
    <row r="2837" spans="1:10" ht="15" x14ac:dyDescent="0.25">
      <c r="A2837" s="141"/>
      <c r="B2837" s="141"/>
      <c r="C2837" s="141"/>
      <c r="D2837" s="192"/>
      <c r="E2837" s="141"/>
      <c r="F2837" s="220"/>
      <c r="G2837" s="141"/>
      <c r="H2837" s="141"/>
      <c r="I2837" s="141"/>
      <c r="J2837" s="141"/>
    </row>
    <row r="2838" spans="1:10" ht="15" x14ac:dyDescent="0.25">
      <c r="A2838" s="141"/>
      <c r="B2838" s="141"/>
      <c r="C2838" s="141"/>
      <c r="D2838" s="192"/>
      <c r="E2838" s="141"/>
      <c r="F2838" s="220"/>
      <c r="G2838" s="141"/>
      <c r="H2838" s="141"/>
      <c r="I2838" s="141"/>
      <c r="J2838" s="141"/>
    </row>
    <row r="2839" spans="1:10" ht="15" x14ac:dyDescent="0.25">
      <c r="A2839" s="141"/>
      <c r="B2839" s="141"/>
      <c r="C2839" s="141"/>
      <c r="D2839" s="192"/>
      <c r="E2839" s="141"/>
      <c r="F2839" s="220"/>
      <c r="G2839" s="141"/>
      <c r="H2839" s="141"/>
      <c r="I2839" s="141"/>
      <c r="J2839" s="141"/>
    </row>
    <row r="2840" spans="1:10" ht="15" x14ac:dyDescent="0.25">
      <c r="A2840" s="141"/>
      <c r="B2840" s="141"/>
      <c r="C2840" s="141"/>
      <c r="D2840" s="192"/>
      <c r="E2840" s="141"/>
      <c r="F2840" s="220"/>
      <c r="G2840" s="141"/>
      <c r="H2840" s="141"/>
      <c r="I2840" s="141"/>
      <c r="J2840" s="141"/>
    </row>
    <row r="2841" spans="1:10" ht="15" x14ac:dyDescent="0.25">
      <c r="A2841" s="141"/>
      <c r="B2841" s="141"/>
      <c r="C2841" s="141"/>
      <c r="D2841" s="192"/>
      <c r="E2841" s="141"/>
      <c r="F2841" s="220"/>
      <c r="G2841" s="141"/>
      <c r="H2841" s="141"/>
      <c r="I2841" s="141"/>
      <c r="J2841" s="141"/>
    </row>
    <row r="2842" spans="1:10" ht="15" x14ac:dyDescent="0.25">
      <c r="A2842" s="141"/>
      <c r="B2842" s="141"/>
      <c r="C2842" s="141"/>
      <c r="D2842" s="192"/>
      <c r="E2842" s="141"/>
      <c r="F2842" s="220"/>
      <c r="G2842" s="141"/>
      <c r="H2842" s="141"/>
      <c r="I2842" s="141"/>
      <c r="J2842" s="141"/>
    </row>
    <row r="2843" spans="1:10" ht="15" x14ac:dyDescent="0.25">
      <c r="A2843" s="141"/>
      <c r="B2843" s="141"/>
      <c r="C2843" s="141"/>
      <c r="D2843" s="192"/>
      <c r="E2843" s="141"/>
      <c r="F2843" s="220"/>
      <c r="G2843" s="141"/>
      <c r="H2843" s="141"/>
      <c r="I2843" s="141"/>
      <c r="J2843" s="141"/>
    </row>
    <row r="2844" spans="1:10" ht="15" x14ac:dyDescent="0.25">
      <c r="A2844" s="141"/>
      <c r="B2844" s="141"/>
      <c r="C2844" s="141"/>
      <c r="D2844" s="192"/>
      <c r="E2844" s="141"/>
      <c r="F2844" s="220"/>
      <c r="G2844" s="141"/>
      <c r="H2844" s="141"/>
      <c r="I2844" s="141"/>
      <c r="J2844" s="141"/>
    </row>
    <row r="2845" spans="1:10" ht="15" x14ac:dyDescent="0.25">
      <c r="A2845" s="141"/>
      <c r="B2845" s="141"/>
      <c r="C2845" s="141"/>
      <c r="D2845" s="192"/>
      <c r="E2845" s="141"/>
      <c r="F2845" s="220"/>
      <c r="G2845" s="141"/>
      <c r="H2845" s="141"/>
      <c r="I2845" s="141"/>
      <c r="J2845" s="141"/>
    </row>
    <row r="2846" spans="1:10" ht="15" x14ac:dyDescent="0.25">
      <c r="A2846" s="141"/>
      <c r="B2846" s="141"/>
      <c r="C2846" s="141"/>
      <c r="D2846" s="192"/>
      <c r="E2846" s="141"/>
      <c r="F2846" s="220"/>
      <c r="G2846" s="141"/>
      <c r="H2846" s="141"/>
      <c r="I2846" s="141"/>
      <c r="J2846" s="141"/>
    </row>
    <row r="2847" spans="1:10" ht="15" x14ac:dyDescent="0.25">
      <c r="A2847" s="141"/>
      <c r="B2847" s="141"/>
      <c r="C2847" s="141"/>
      <c r="D2847" s="192"/>
      <c r="E2847" s="141"/>
      <c r="F2847" s="220"/>
      <c r="G2847" s="141"/>
      <c r="H2847" s="141"/>
      <c r="I2847" s="141"/>
      <c r="J2847" s="141"/>
    </row>
    <row r="2848" spans="1:10" ht="15" x14ac:dyDescent="0.25">
      <c r="A2848" s="141"/>
      <c r="B2848" s="141"/>
      <c r="C2848" s="141"/>
      <c r="D2848" s="192"/>
      <c r="E2848" s="141"/>
      <c r="F2848" s="220"/>
      <c r="G2848" s="141"/>
      <c r="H2848" s="141"/>
      <c r="I2848" s="141"/>
      <c r="J2848" s="141"/>
    </row>
    <row r="2849" spans="1:10" ht="15" x14ac:dyDescent="0.25">
      <c r="A2849" s="141"/>
      <c r="B2849" s="141"/>
      <c r="C2849" s="141"/>
      <c r="D2849" s="192"/>
      <c r="E2849" s="141"/>
      <c r="F2849" s="220"/>
      <c r="G2849" s="141"/>
      <c r="H2849" s="141"/>
      <c r="I2849" s="141"/>
      <c r="J2849" s="141"/>
    </row>
    <row r="2850" spans="1:10" ht="15" x14ac:dyDescent="0.25">
      <c r="A2850" s="141"/>
      <c r="B2850" s="141"/>
      <c r="C2850" s="141"/>
      <c r="D2850" s="192"/>
      <c r="E2850" s="141"/>
      <c r="F2850" s="220"/>
      <c r="G2850" s="141"/>
      <c r="H2850" s="141"/>
      <c r="I2850" s="141"/>
      <c r="J2850" s="141"/>
    </row>
    <row r="2851" spans="1:10" ht="15" x14ac:dyDescent="0.25">
      <c r="A2851" s="141"/>
      <c r="B2851" s="141"/>
      <c r="C2851" s="141"/>
      <c r="D2851" s="192"/>
      <c r="E2851" s="141"/>
      <c r="F2851" s="220"/>
      <c r="G2851" s="141"/>
      <c r="H2851" s="141"/>
      <c r="I2851" s="141"/>
      <c r="J2851" s="141"/>
    </row>
    <row r="2852" spans="1:10" ht="15" x14ac:dyDescent="0.25">
      <c r="A2852" s="141"/>
      <c r="B2852" s="141"/>
      <c r="C2852" s="141"/>
      <c r="D2852" s="192"/>
      <c r="E2852" s="141"/>
      <c r="F2852" s="220"/>
      <c r="G2852" s="141"/>
      <c r="H2852" s="141"/>
      <c r="I2852" s="141"/>
      <c r="J2852" s="141"/>
    </row>
    <row r="2853" spans="1:10" ht="15" x14ac:dyDescent="0.25">
      <c r="A2853" s="141"/>
      <c r="B2853" s="141"/>
      <c r="C2853" s="141"/>
      <c r="D2853" s="192"/>
      <c r="E2853" s="141"/>
      <c r="F2853" s="220"/>
      <c r="G2853" s="141"/>
      <c r="H2853" s="141"/>
      <c r="I2853" s="141"/>
      <c r="J2853" s="141"/>
    </row>
    <row r="2854" spans="1:10" ht="15" x14ac:dyDescent="0.25">
      <c r="A2854" s="141"/>
      <c r="B2854" s="141"/>
      <c r="C2854" s="141"/>
      <c r="D2854" s="192"/>
      <c r="E2854" s="141"/>
      <c r="F2854" s="220"/>
      <c r="G2854" s="141"/>
      <c r="H2854" s="141"/>
      <c r="I2854" s="141"/>
      <c r="J2854" s="141"/>
    </row>
    <row r="2855" spans="1:10" ht="15" x14ac:dyDescent="0.25">
      <c r="A2855" s="141"/>
      <c r="B2855" s="141"/>
      <c r="C2855" s="141"/>
      <c r="D2855" s="192"/>
      <c r="E2855" s="141"/>
      <c r="F2855" s="220"/>
      <c r="G2855" s="141"/>
      <c r="H2855" s="141"/>
      <c r="I2855" s="141"/>
      <c r="J2855" s="141"/>
    </row>
    <row r="2856" spans="1:10" ht="15" x14ac:dyDescent="0.25">
      <c r="A2856" s="141"/>
      <c r="B2856" s="141"/>
      <c r="C2856" s="141"/>
      <c r="D2856" s="192"/>
      <c r="E2856" s="141"/>
      <c r="F2856" s="220"/>
      <c r="G2856" s="141"/>
      <c r="H2856" s="141"/>
      <c r="I2856" s="141"/>
      <c r="J2856" s="141"/>
    </row>
    <row r="2857" spans="1:10" ht="15" x14ac:dyDescent="0.25">
      <c r="A2857" s="141"/>
      <c r="B2857" s="141"/>
      <c r="C2857" s="141"/>
      <c r="D2857" s="192"/>
      <c r="E2857" s="141"/>
      <c r="F2857" s="220"/>
      <c r="G2857" s="141"/>
      <c r="H2857" s="141"/>
      <c r="I2857" s="141"/>
      <c r="J2857" s="141"/>
    </row>
    <row r="2858" spans="1:10" ht="15" x14ac:dyDescent="0.25">
      <c r="A2858" s="141"/>
      <c r="B2858" s="141"/>
      <c r="C2858" s="141"/>
      <c r="D2858" s="192"/>
      <c r="E2858" s="141"/>
      <c r="F2858" s="220"/>
      <c r="G2858" s="141"/>
      <c r="H2858" s="141"/>
      <c r="I2858" s="141"/>
      <c r="J2858" s="141"/>
    </row>
    <row r="2859" spans="1:10" ht="15" x14ac:dyDescent="0.25">
      <c r="A2859" s="141"/>
      <c r="B2859" s="141"/>
      <c r="C2859" s="141"/>
      <c r="D2859" s="192"/>
      <c r="E2859" s="141"/>
      <c r="F2859" s="220"/>
      <c r="G2859" s="141"/>
      <c r="H2859" s="141"/>
      <c r="I2859" s="141"/>
      <c r="J2859" s="141"/>
    </row>
    <row r="2860" spans="1:10" ht="15" x14ac:dyDescent="0.25">
      <c r="A2860" s="141"/>
      <c r="B2860" s="141"/>
      <c r="C2860" s="141"/>
      <c r="D2860" s="192"/>
      <c r="E2860" s="141"/>
      <c r="F2860" s="220"/>
      <c r="G2860" s="141"/>
      <c r="H2860" s="141"/>
      <c r="I2860" s="141"/>
      <c r="J2860" s="141"/>
    </row>
    <row r="2861" spans="1:10" ht="15" x14ac:dyDescent="0.25">
      <c r="A2861" s="141"/>
      <c r="B2861" s="141"/>
      <c r="C2861" s="141"/>
      <c r="D2861" s="192"/>
      <c r="E2861" s="141"/>
      <c r="F2861" s="220"/>
      <c r="G2861" s="141"/>
      <c r="H2861" s="141"/>
      <c r="I2861" s="141"/>
      <c r="J2861" s="141"/>
    </row>
    <row r="2862" spans="1:10" ht="15" x14ac:dyDescent="0.25">
      <c r="A2862" s="141"/>
      <c r="B2862" s="141"/>
      <c r="C2862" s="141"/>
      <c r="D2862" s="192"/>
      <c r="E2862" s="141"/>
      <c r="F2862" s="220"/>
      <c r="G2862" s="141"/>
      <c r="H2862" s="141"/>
      <c r="I2862" s="141"/>
      <c r="J2862" s="141"/>
    </row>
    <row r="2863" spans="1:10" ht="15" x14ac:dyDescent="0.25">
      <c r="A2863" s="141"/>
      <c r="B2863" s="141"/>
      <c r="C2863" s="141"/>
      <c r="D2863" s="192"/>
      <c r="E2863" s="141"/>
      <c r="F2863" s="220"/>
      <c r="G2863" s="141"/>
      <c r="H2863" s="141"/>
      <c r="I2863" s="141"/>
      <c r="J2863" s="141"/>
    </row>
    <row r="2864" spans="1:10" ht="15" x14ac:dyDescent="0.25">
      <c r="A2864" s="141"/>
      <c r="B2864" s="141"/>
      <c r="C2864" s="141"/>
      <c r="D2864" s="192"/>
      <c r="E2864" s="141"/>
      <c r="F2864" s="220"/>
      <c r="G2864" s="141"/>
      <c r="H2864" s="141"/>
      <c r="I2864" s="141"/>
      <c r="J2864" s="141"/>
    </row>
    <row r="2865" spans="1:10" ht="15" x14ac:dyDescent="0.25">
      <c r="A2865" s="141"/>
      <c r="B2865" s="141"/>
      <c r="C2865" s="141"/>
      <c r="D2865" s="192"/>
      <c r="E2865" s="141"/>
      <c r="F2865" s="220"/>
      <c r="G2865" s="141"/>
      <c r="H2865" s="141"/>
      <c r="I2865" s="141"/>
      <c r="J2865" s="141"/>
    </row>
    <row r="2866" spans="1:10" ht="15" x14ac:dyDescent="0.25">
      <c r="A2866" s="141"/>
      <c r="B2866" s="141"/>
      <c r="C2866" s="141"/>
      <c r="D2866" s="192"/>
      <c r="E2866" s="141"/>
      <c r="F2866" s="220"/>
      <c r="G2866" s="141"/>
      <c r="H2866" s="141"/>
      <c r="I2866" s="141"/>
      <c r="J2866" s="141"/>
    </row>
    <row r="2867" spans="1:10" ht="15" x14ac:dyDescent="0.25">
      <c r="A2867" s="141"/>
      <c r="B2867" s="141"/>
      <c r="C2867" s="141"/>
      <c r="D2867" s="192"/>
      <c r="E2867" s="141"/>
      <c r="F2867" s="220"/>
      <c r="G2867" s="141"/>
      <c r="H2867" s="141"/>
      <c r="I2867" s="141"/>
      <c r="J2867" s="141"/>
    </row>
    <row r="2868" spans="1:10" ht="15" x14ac:dyDescent="0.25">
      <c r="A2868" s="141"/>
      <c r="B2868" s="141"/>
      <c r="C2868" s="141"/>
      <c r="D2868" s="192"/>
      <c r="E2868" s="141"/>
      <c r="F2868" s="220"/>
      <c r="G2868" s="141"/>
      <c r="H2868" s="141"/>
      <c r="I2868" s="141"/>
      <c r="J2868" s="141"/>
    </row>
    <row r="2869" spans="1:10" ht="15" x14ac:dyDescent="0.25">
      <c r="A2869" s="141"/>
      <c r="B2869" s="141"/>
      <c r="C2869" s="141"/>
      <c r="D2869" s="192"/>
      <c r="E2869" s="141"/>
      <c r="F2869" s="220"/>
      <c r="G2869" s="141"/>
      <c r="H2869" s="141"/>
      <c r="I2869" s="141"/>
      <c r="J2869" s="141"/>
    </row>
    <row r="2870" spans="1:10" ht="15" x14ac:dyDescent="0.25">
      <c r="A2870" s="141"/>
      <c r="B2870" s="141"/>
      <c r="C2870" s="141"/>
      <c r="D2870" s="192"/>
      <c r="E2870" s="141"/>
      <c r="F2870" s="220"/>
      <c r="G2870" s="141"/>
      <c r="H2870" s="141"/>
      <c r="I2870" s="141"/>
      <c r="J2870" s="141"/>
    </row>
    <row r="2871" spans="1:10" ht="15" x14ac:dyDescent="0.25">
      <c r="A2871" s="141"/>
      <c r="B2871" s="141"/>
      <c r="C2871" s="141"/>
      <c r="D2871" s="192"/>
      <c r="E2871" s="141"/>
      <c r="F2871" s="220"/>
      <c r="G2871" s="141"/>
      <c r="H2871" s="141"/>
      <c r="I2871" s="141"/>
      <c r="J2871" s="141"/>
    </row>
    <row r="2872" spans="1:10" ht="15" x14ac:dyDescent="0.25">
      <c r="A2872" s="141"/>
      <c r="B2872" s="141"/>
      <c r="C2872" s="141"/>
      <c r="D2872" s="192"/>
      <c r="E2872" s="141"/>
      <c r="F2872" s="220"/>
      <c r="G2872" s="141"/>
      <c r="H2872" s="141"/>
      <c r="I2872" s="141"/>
      <c r="J2872" s="141"/>
    </row>
    <row r="2873" spans="1:10" ht="15" x14ac:dyDescent="0.25">
      <c r="A2873" s="141"/>
      <c r="B2873" s="141"/>
      <c r="C2873" s="141"/>
      <c r="D2873" s="192"/>
      <c r="E2873" s="141"/>
      <c r="F2873" s="220"/>
      <c r="G2873" s="141"/>
      <c r="H2873" s="141"/>
      <c r="I2873" s="141"/>
      <c r="J2873" s="141"/>
    </row>
    <row r="2874" spans="1:10" ht="15" x14ac:dyDescent="0.25">
      <c r="A2874" s="141"/>
      <c r="B2874" s="141"/>
      <c r="C2874" s="141"/>
      <c r="D2874" s="192"/>
      <c r="E2874" s="141"/>
      <c r="F2874" s="220"/>
      <c r="G2874" s="141"/>
      <c r="H2874" s="141"/>
      <c r="I2874" s="141"/>
      <c r="J2874" s="141"/>
    </row>
    <row r="2875" spans="1:10" ht="15" x14ac:dyDescent="0.25">
      <c r="A2875" s="141"/>
      <c r="B2875" s="141"/>
      <c r="C2875" s="141"/>
      <c r="D2875" s="192"/>
      <c r="E2875" s="141"/>
      <c r="F2875" s="220"/>
      <c r="G2875" s="141"/>
      <c r="H2875" s="141"/>
      <c r="I2875" s="141"/>
      <c r="J2875" s="141"/>
    </row>
    <row r="2876" spans="1:10" ht="15" x14ac:dyDescent="0.25">
      <c r="A2876" s="141"/>
      <c r="B2876" s="141"/>
      <c r="C2876" s="141"/>
      <c r="D2876" s="192"/>
      <c r="E2876" s="141"/>
      <c r="F2876" s="220"/>
      <c r="G2876" s="141"/>
      <c r="H2876" s="141"/>
      <c r="I2876" s="141"/>
      <c r="J2876" s="141"/>
    </row>
    <row r="2877" spans="1:10" ht="15" x14ac:dyDescent="0.25">
      <c r="A2877" s="141"/>
      <c r="B2877" s="141"/>
      <c r="C2877" s="141"/>
      <c r="D2877" s="192"/>
      <c r="E2877" s="141"/>
      <c r="F2877" s="220"/>
      <c r="G2877" s="141"/>
      <c r="H2877" s="141"/>
      <c r="I2877" s="141"/>
      <c r="J2877" s="141"/>
    </row>
    <row r="2878" spans="1:10" ht="15" x14ac:dyDescent="0.25">
      <c r="A2878" s="141"/>
      <c r="B2878" s="141"/>
      <c r="C2878" s="141"/>
      <c r="D2878" s="192"/>
      <c r="E2878" s="141"/>
      <c r="F2878" s="220"/>
      <c r="G2878" s="141"/>
      <c r="H2878" s="141"/>
      <c r="I2878" s="141"/>
      <c r="J2878" s="141"/>
    </row>
    <row r="2879" spans="1:10" ht="15" x14ac:dyDescent="0.25">
      <c r="A2879" s="141"/>
      <c r="B2879" s="141"/>
      <c r="C2879" s="141"/>
      <c r="D2879" s="192"/>
      <c r="E2879" s="141"/>
      <c r="F2879" s="220"/>
      <c r="G2879" s="141"/>
      <c r="H2879" s="141"/>
      <c r="I2879" s="141"/>
      <c r="J2879" s="141"/>
    </row>
    <row r="2880" spans="1:10" ht="15" x14ac:dyDescent="0.25">
      <c r="A2880" s="141"/>
      <c r="B2880" s="141"/>
      <c r="C2880" s="141"/>
      <c r="D2880" s="192"/>
      <c r="E2880" s="141"/>
      <c r="F2880" s="220"/>
      <c r="G2880" s="141"/>
      <c r="H2880" s="141"/>
      <c r="I2880" s="141"/>
      <c r="J2880" s="141"/>
    </row>
    <row r="2881" spans="1:10" ht="15" x14ac:dyDescent="0.25">
      <c r="A2881" s="141"/>
      <c r="B2881" s="141"/>
      <c r="C2881" s="141"/>
      <c r="D2881" s="192"/>
      <c r="E2881" s="141"/>
      <c r="F2881" s="220"/>
      <c r="G2881" s="141"/>
      <c r="H2881" s="141"/>
      <c r="I2881" s="141"/>
      <c r="J2881" s="141"/>
    </row>
    <row r="2882" spans="1:10" ht="15" x14ac:dyDescent="0.25">
      <c r="A2882" s="141"/>
      <c r="B2882" s="141"/>
      <c r="C2882" s="141"/>
      <c r="D2882" s="192"/>
      <c r="E2882" s="141"/>
      <c r="F2882" s="220"/>
      <c r="G2882" s="141"/>
      <c r="H2882" s="141"/>
      <c r="I2882" s="141"/>
      <c r="J2882" s="141"/>
    </row>
    <row r="2883" spans="1:10" ht="15" x14ac:dyDescent="0.25">
      <c r="A2883" s="141"/>
      <c r="B2883" s="141"/>
      <c r="C2883" s="141"/>
      <c r="D2883" s="192"/>
      <c r="E2883" s="141"/>
      <c r="F2883" s="220"/>
      <c r="G2883" s="141"/>
      <c r="H2883" s="141"/>
      <c r="I2883" s="141"/>
      <c r="J2883" s="141"/>
    </row>
    <row r="2884" spans="1:10" ht="15" x14ac:dyDescent="0.25">
      <c r="A2884" s="141"/>
      <c r="B2884" s="141"/>
      <c r="C2884" s="141"/>
      <c r="D2884" s="192"/>
      <c r="E2884" s="141"/>
      <c r="F2884" s="220"/>
      <c r="G2884" s="141"/>
      <c r="H2884" s="141"/>
      <c r="I2884" s="141"/>
      <c r="J2884" s="141"/>
    </row>
    <row r="2885" spans="1:10" ht="15" x14ac:dyDescent="0.25">
      <c r="A2885" s="141"/>
      <c r="B2885" s="141"/>
      <c r="C2885" s="141"/>
      <c r="D2885" s="192"/>
      <c r="E2885" s="141"/>
      <c r="F2885" s="220"/>
      <c r="G2885" s="141"/>
      <c r="H2885" s="141"/>
      <c r="I2885" s="141"/>
      <c r="J2885" s="141"/>
    </row>
    <row r="2886" spans="1:10" ht="15" x14ac:dyDescent="0.25">
      <c r="A2886" s="141"/>
      <c r="B2886" s="141"/>
      <c r="C2886" s="141"/>
      <c r="D2886" s="192"/>
      <c r="E2886" s="141"/>
      <c r="F2886" s="220"/>
      <c r="G2886" s="141"/>
      <c r="H2886" s="141"/>
      <c r="I2886" s="141"/>
      <c r="J2886" s="141"/>
    </row>
    <row r="2887" spans="1:10" ht="15" x14ac:dyDescent="0.25">
      <c r="A2887" s="141"/>
      <c r="B2887" s="141"/>
      <c r="C2887" s="141"/>
      <c r="D2887" s="192"/>
      <c r="E2887" s="141"/>
      <c r="F2887" s="220"/>
      <c r="G2887" s="141"/>
      <c r="H2887" s="141"/>
      <c r="I2887" s="141"/>
      <c r="J2887" s="141"/>
    </row>
    <row r="2888" spans="1:10" ht="15" x14ac:dyDescent="0.25">
      <c r="A2888" s="141"/>
      <c r="B2888" s="141"/>
      <c r="C2888" s="141"/>
      <c r="D2888" s="192"/>
      <c r="E2888" s="141"/>
      <c r="F2888" s="220"/>
      <c r="G2888" s="141"/>
      <c r="H2888" s="141"/>
      <c r="I2888" s="141"/>
      <c r="J2888" s="141"/>
    </row>
    <row r="2889" spans="1:10" ht="15" x14ac:dyDescent="0.25">
      <c r="A2889" s="141"/>
      <c r="B2889" s="141"/>
      <c r="C2889" s="141"/>
      <c r="D2889" s="192"/>
      <c r="E2889" s="141"/>
      <c r="F2889" s="220"/>
      <c r="G2889" s="141"/>
      <c r="H2889" s="141"/>
      <c r="I2889" s="141"/>
      <c r="J2889" s="141"/>
    </row>
    <row r="2890" spans="1:10" ht="15" x14ac:dyDescent="0.25">
      <c r="A2890" s="141"/>
      <c r="B2890" s="141"/>
      <c r="C2890" s="141"/>
      <c r="D2890" s="192"/>
      <c r="E2890" s="141"/>
      <c r="F2890" s="220"/>
      <c r="G2890" s="141"/>
      <c r="H2890" s="141"/>
      <c r="I2890" s="141"/>
      <c r="J2890" s="141"/>
    </row>
    <row r="2891" spans="1:10" ht="15" x14ac:dyDescent="0.25">
      <c r="A2891" s="141"/>
      <c r="B2891" s="141"/>
      <c r="C2891" s="141"/>
      <c r="D2891" s="192"/>
      <c r="E2891" s="141"/>
      <c r="F2891" s="220"/>
      <c r="G2891" s="141"/>
      <c r="H2891" s="141"/>
      <c r="I2891" s="141"/>
      <c r="J2891" s="141"/>
    </row>
    <row r="2892" spans="1:10" ht="15" x14ac:dyDescent="0.25">
      <c r="A2892" s="141"/>
      <c r="B2892" s="141"/>
      <c r="C2892" s="141"/>
      <c r="D2892" s="192"/>
      <c r="E2892" s="141"/>
      <c r="F2892" s="220"/>
      <c r="G2892" s="141"/>
      <c r="H2892" s="141"/>
      <c r="I2892" s="141"/>
      <c r="J2892" s="141"/>
    </row>
    <row r="2893" spans="1:10" ht="15" x14ac:dyDescent="0.25">
      <c r="A2893" s="141"/>
      <c r="B2893" s="141"/>
      <c r="C2893" s="141"/>
      <c r="D2893" s="192"/>
      <c r="E2893" s="141"/>
      <c r="F2893" s="220"/>
      <c r="G2893" s="141"/>
      <c r="H2893" s="141"/>
      <c r="I2893" s="141"/>
      <c r="J2893" s="141"/>
    </row>
    <row r="2894" spans="1:10" ht="15" x14ac:dyDescent="0.25">
      <c r="A2894" s="141"/>
      <c r="B2894" s="141"/>
      <c r="C2894" s="141"/>
      <c r="D2894" s="192"/>
      <c r="E2894" s="141"/>
      <c r="F2894" s="220"/>
      <c r="G2894" s="141"/>
      <c r="H2894" s="141"/>
      <c r="I2894" s="141"/>
      <c r="J2894" s="141"/>
    </row>
    <row r="2895" spans="1:10" ht="15" x14ac:dyDescent="0.25">
      <c r="A2895" s="141"/>
      <c r="B2895" s="141"/>
      <c r="C2895" s="141"/>
      <c r="D2895" s="192"/>
      <c r="E2895" s="141"/>
      <c r="F2895" s="220"/>
      <c r="G2895" s="141"/>
      <c r="H2895" s="141"/>
      <c r="I2895" s="141"/>
      <c r="J2895" s="141"/>
    </row>
    <row r="2896" spans="1:10" ht="15" x14ac:dyDescent="0.25">
      <c r="A2896" s="141"/>
      <c r="B2896" s="141"/>
      <c r="C2896" s="141"/>
      <c r="D2896" s="192"/>
      <c r="E2896" s="141"/>
      <c r="F2896" s="220"/>
      <c r="G2896" s="141"/>
      <c r="H2896" s="141"/>
      <c r="I2896" s="141"/>
      <c r="J2896" s="141"/>
    </row>
    <row r="2897" spans="1:10" ht="15" x14ac:dyDescent="0.25">
      <c r="A2897" s="141"/>
      <c r="B2897" s="141"/>
      <c r="C2897" s="141"/>
      <c r="D2897" s="192"/>
      <c r="E2897" s="141"/>
      <c r="F2897" s="220"/>
      <c r="G2897" s="141"/>
      <c r="H2897" s="141"/>
      <c r="I2897" s="141"/>
      <c r="J2897" s="141"/>
    </row>
    <row r="2898" spans="1:10" ht="15" x14ac:dyDescent="0.25">
      <c r="A2898" s="141"/>
      <c r="B2898" s="141"/>
      <c r="C2898" s="141"/>
      <c r="D2898" s="192"/>
      <c r="E2898" s="141"/>
      <c r="F2898" s="220"/>
      <c r="G2898" s="141"/>
      <c r="H2898" s="141"/>
      <c r="I2898" s="141"/>
      <c r="J2898" s="141"/>
    </row>
    <row r="2899" spans="1:10" ht="15" x14ac:dyDescent="0.25">
      <c r="A2899" s="141"/>
      <c r="B2899" s="141"/>
      <c r="C2899" s="141"/>
      <c r="D2899" s="192"/>
      <c r="E2899" s="141"/>
      <c r="F2899" s="220"/>
      <c r="G2899" s="141"/>
      <c r="H2899" s="141"/>
      <c r="I2899" s="141"/>
      <c r="J2899" s="141"/>
    </row>
    <row r="2900" spans="1:10" ht="15" x14ac:dyDescent="0.25">
      <c r="A2900" s="141"/>
      <c r="B2900" s="141"/>
      <c r="C2900" s="141"/>
      <c r="D2900" s="192"/>
      <c r="E2900" s="141"/>
      <c r="F2900" s="220"/>
      <c r="G2900" s="141"/>
      <c r="H2900" s="141"/>
      <c r="I2900" s="141"/>
      <c r="J2900" s="141"/>
    </row>
    <row r="2901" spans="1:10" ht="15" x14ac:dyDescent="0.25">
      <c r="A2901" s="141"/>
      <c r="B2901" s="141"/>
      <c r="C2901" s="141"/>
      <c r="D2901" s="192"/>
      <c r="E2901" s="141"/>
      <c r="F2901" s="220"/>
      <c r="G2901" s="141"/>
      <c r="H2901" s="141"/>
      <c r="I2901" s="141"/>
      <c r="J2901" s="141"/>
    </row>
    <row r="2902" spans="1:10" ht="15" x14ac:dyDescent="0.25">
      <c r="A2902" s="141"/>
      <c r="B2902" s="141"/>
      <c r="C2902" s="141"/>
      <c r="D2902" s="192"/>
      <c r="E2902" s="141"/>
      <c r="F2902" s="220"/>
      <c r="G2902" s="141"/>
      <c r="H2902" s="141"/>
      <c r="I2902" s="141"/>
      <c r="J2902" s="141"/>
    </row>
    <row r="2903" spans="1:10" ht="15" x14ac:dyDescent="0.25">
      <c r="A2903" s="141"/>
      <c r="B2903" s="141"/>
      <c r="C2903" s="141"/>
      <c r="D2903" s="192"/>
      <c r="E2903" s="141"/>
      <c r="F2903" s="220"/>
      <c r="G2903" s="141"/>
      <c r="H2903" s="141"/>
      <c r="I2903" s="141"/>
      <c r="J2903" s="141"/>
    </row>
    <row r="2904" spans="1:10" ht="15" x14ac:dyDescent="0.25">
      <c r="A2904" s="141"/>
      <c r="B2904" s="141"/>
      <c r="C2904" s="141"/>
      <c r="D2904" s="192"/>
      <c r="E2904" s="141"/>
      <c r="F2904" s="220"/>
      <c r="G2904" s="141"/>
      <c r="H2904" s="141"/>
      <c r="I2904" s="141"/>
      <c r="J2904" s="141"/>
    </row>
    <row r="2905" spans="1:10" ht="15" x14ac:dyDescent="0.25">
      <c r="A2905" s="141"/>
      <c r="B2905" s="141"/>
      <c r="C2905" s="141"/>
      <c r="D2905" s="192"/>
      <c r="E2905" s="141"/>
      <c r="F2905" s="220"/>
      <c r="G2905" s="141"/>
      <c r="H2905" s="141"/>
      <c r="I2905" s="141"/>
      <c r="J2905" s="141"/>
    </row>
    <row r="2906" spans="1:10" ht="15" x14ac:dyDescent="0.25">
      <c r="A2906" s="141"/>
      <c r="B2906" s="141"/>
      <c r="C2906" s="141"/>
      <c r="D2906" s="192"/>
      <c r="E2906" s="141"/>
      <c r="F2906" s="220"/>
      <c r="G2906" s="141"/>
      <c r="H2906" s="141"/>
      <c r="I2906" s="141"/>
      <c r="J2906" s="141"/>
    </row>
    <row r="2907" spans="1:10" ht="15" x14ac:dyDescent="0.25">
      <c r="A2907" s="141"/>
      <c r="B2907" s="141"/>
      <c r="C2907" s="141"/>
      <c r="D2907" s="192"/>
      <c r="E2907" s="141"/>
      <c r="F2907" s="220"/>
      <c r="G2907" s="141"/>
      <c r="H2907" s="141"/>
      <c r="I2907" s="141"/>
      <c r="J2907" s="141"/>
    </row>
    <row r="2908" spans="1:10" ht="15" x14ac:dyDescent="0.25">
      <c r="A2908" s="141"/>
      <c r="B2908" s="141"/>
      <c r="C2908" s="141"/>
      <c r="D2908" s="192"/>
      <c r="E2908" s="141"/>
      <c r="F2908" s="220"/>
      <c r="G2908" s="141"/>
      <c r="H2908" s="141"/>
      <c r="I2908" s="141"/>
      <c r="J2908" s="141"/>
    </row>
    <row r="2909" spans="1:10" ht="15" x14ac:dyDescent="0.25">
      <c r="A2909" s="141"/>
      <c r="B2909" s="141"/>
      <c r="C2909" s="141"/>
      <c r="D2909" s="192"/>
      <c r="E2909" s="141"/>
      <c r="F2909" s="220"/>
      <c r="G2909" s="141"/>
      <c r="H2909" s="141"/>
      <c r="I2909" s="141"/>
      <c r="J2909" s="141"/>
    </row>
    <row r="2910" spans="1:10" ht="15" x14ac:dyDescent="0.25">
      <c r="A2910" s="141"/>
      <c r="B2910" s="141"/>
      <c r="C2910" s="141"/>
      <c r="D2910" s="192"/>
      <c r="E2910" s="141"/>
      <c r="F2910" s="220"/>
      <c r="G2910" s="141"/>
      <c r="H2910" s="141"/>
      <c r="I2910" s="141"/>
      <c r="J2910" s="141"/>
    </row>
    <row r="2911" spans="1:10" ht="15" x14ac:dyDescent="0.25">
      <c r="A2911" s="141"/>
      <c r="B2911" s="141"/>
      <c r="C2911" s="141"/>
      <c r="D2911" s="192"/>
      <c r="E2911" s="141"/>
      <c r="F2911" s="220"/>
      <c r="G2911" s="141"/>
      <c r="H2911" s="141"/>
      <c r="I2911" s="141"/>
      <c r="J2911" s="141"/>
    </row>
    <row r="2912" spans="1:10" ht="15" x14ac:dyDescent="0.25">
      <c r="A2912" s="141"/>
      <c r="B2912" s="141"/>
      <c r="C2912" s="141"/>
      <c r="D2912" s="192"/>
      <c r="E2912" s="141"/>
      <c r="F2912" s="220"/>
      <c r="G2912" s="141"/>
      <c r="H2912" s="141"/>
      <c r="I2912" s="141"/>
      <c r="J2912" s="141"/>
    </row>
    <row r="2913" spans="1:10" ht="15" x14ac:dyDescent="0.25">
      <c r="A2913" s="141"/>
      <c r="B2913" s="141"/>
      <c r="C2913" s="141"/>
      <c r="D2913" s="192"/>
      <c r="E2913" s="141"/>
      <c r="F2913" s="220"/>
      <c r="G2913" s="141"/>
      <c r="H2913" s="141"/>
      <c r="I2913" s="141"/>
      <c r="J2913" s="141"/>
    </row>
    <row r="2914" spans="1:10" ht="15" x14ac:dyDescent="0.25">
      <c r="A2914" s="141"/>
      <c r="B2914" s="141"/>
      <c r="C2914" s="141"/>
      <c r="D2914" s="192"/>
      <c r="E2914" s="141"/>
      <c r="F2914" s="220"/>
      <c r="G2914" s="141"/>
      <c r="H2914" s="141"/>
      <c r="I2914" s="141"/>
      <c r="J2914" s="141"/>
    </row>
    <row r="2915" spans="1:10" ht="15" x14ac:dyDescent="0.25">
      <c r="A2915" s="141"/>
      <c r="B2915" s="141"/>
      <c r="C2915" s="141"/>
      <c r="D2915" s="192"/>
      <c r="E2915" s="141"/>
      <c r="F2915" s="220"/>
      <c r="G2915" s="141"/>
      <c r="H2915" s="141"/>
      <c r="I2915" s="141"/>
      <c r="J2915" s="141"/>
    </row>
    <row r="2916" spans="1:10" ht="15" x14ac:dyDescent="0.25">
      <c r="A2916" s="141"/>
      <c r="B2916" s="141"/>
      <c r="C2916" s="141"/>
      <c r="D2916" s="192"/>
      <c r="E2916" s="141"/>
      <c r="F2916" s="220"/>
      <c r="G2916" s="141"/>
      <c r="H2916" s="141"/>
      <c r="I2916" s="141"/>
      <c r="J2916" s="141"/>
    </row>
    <row r="2917" spans="1:10" ht="15" x14ac:dyDescent="0.25">
      <c r="A2917" s="141"/>
      <c r="B2917" s="141"/>
      <c r="C2917" s="141"/>
      <c r="D2917" s="192"/>
      <c r="E2917" s="141"/>
      <c r="F2917" s="220"/>
      <c r="G2917" s="141"/>
      <c r="H2917" s="141"/>
      <c r="I2917" s="141"/>
      <c r="J2917" s="141"/>
    </row>
    <row r="2918" spans="1:10" ht="15" x14ac:dyDescent="0.25">
      <c r="A2918" s="141"/>
      <c r="B2918" s="141"/>
      <c r="C2918" s="141"/>
      <c r="D2918" s="192"/>
      <c r="E2918" s="141"/>
      <c r="F2918" s="220"/>
      <c r="G2918" s="141"/>
      <c r="H2918" s="141"/>
      <c r="I2918" s="141"/>
      <c r="J2918" s="141"/>
    </row>
    <row r="2919" spans="1:10" ht="15" x14ac:dyDescent="0.25">
      <c r="A2919" s="141"/>
      <c r="B2919" s="141"/>
      <c r="C2919" s="141"/>
      <c r="D2919" s="192"/>
      <c r="E2919" s="141"/>
      <c r="F2919" s="220"/>
      <c r="G2919" s="141"/>
      <c r="H2919" s="141"/>
      <c r="I2919" s="141"/>
      <c r="J2919" s="141"/>
    </row>
    <row r="2920" spans="1:10" ht="15" x14ac:dyDescent="0.25">
      <c r="A2920" s="141"/>
      <c r="B2920" s="141"/>
      <c r="C2920" s="141"/>
      <c r="D2920" s="192"/>
      <c r="E2920" s="141"/>
      <c r="F2920" s="220"/>
      <c r="G2920" s="141"/>
      <c r="H2920" s="141"/>
      <c r="I2920" s="141"/>
      <c r="J2920" s="141"/>
    </row>
    <row r="2921" spans="1:10" ht="15" x14ac:dyDescent="0.25">
      <c r="A2921" s="141"/>
      <c r="B2921" s="141"/>
      <c r="C2921" s="141"/>
      <c r="D2921" s="192"/>
      <c r="E2921" s="141"/>
      <c r="F2921" s="220"/>
      <c r="G2921" s="141"/>
      <c r="H2921" s="141"/>
      <c r="I2921" s="141"/>
      <c r="J2921" s="141"/>
    </row>
    <row r="2922" spans="1:10" ht="15" x14ac:dyDescent="0.25">
      <c r="A2922" s="141"/>
      <c r="B2922" s="141"/>
      <c r="C2922" s="141"/>
      <c r="D2922" s="192"/>
      <c r="E2922" s="141"/>
      <c r="F2922" s="220"/>
      <c r="G2922" s="141"/>
      <c r="H2922" s="141"/>
      <c r="I2922" s="141"/>
      <c r="J2922" s="141"/>
    </row>
    <row r="2923" spans="1:10" ht="15" x14ac:dyDescent="0.25">
      <c r="A2923" s="141"/>
      <c r="B2923" s="141"/>
      <c r="C2923" s="141"/>
      <c r="D2923" s="192"/>
      <c r="E2923" s="141"/>
      <c r="F2923" s="220"/>
      <c r="G2923" s="141"/>
      <c r="H2923" s="141"/>
      <c r="I2923" s="141"/>
      <c r="J2923" s="141"/>
    </row>
    <row r="2924" spans="1:10" ht="15" x14ac:dyDescent="0.25">
      <c r="A2924" s="141"/>
      <c r="B2924" s="141"/>
      <c r="C2924" s="141"/>
      <c r="D2924" s="192"/>
      <c r="E2924" s="141"/>
      <c r="F2924" s="220"/>
      <c r="G2924" s="141"/>
      <c r="H2924" s="141"/>
      <c r="I2924" s="141"/>
      <c r="J2924" s="141"/>
    </row>
    <row r="2925" spans="1:10" ht="15" x14ac:dyDescent="0.25">
      <c r="A2925" s="141"/>
      <c r="B2925" s="141"/>
      <c r="C2925" s="141"/>
      <c r="D2925" s="192"/>
      <c r="E2925" s="141"/>
      <c r="F2925" s="220"/>
      <c r="G2925" s="141"/>
      <c r="H2925" s="141"/>
      <c r="I2925" s="141"/>
      <c r="J2925" s="141"/>
    </row>
    <row r="2926" spans="1:10" ht="15" x14ac:dyDescent="0.25">
      <c r="A2926" s="141"/>
      <c r="B2926" s="141"/>
      <c r="C2926" s="141"/>
      <c r="D2926" s="192"/>
      <c r="E2926" s="141"/>
      <c r="F2926" s="220"/>
      <c r="G2926" s="141"/>
      <c r="H2926" s="141"/>
      <c r="I2926" s="141"/>
      <c r="J2926" s="141"/>
    </row>
    <row r="2927" spans="1:10" ht="15" x14ac:dyDescent="0.25">
      <c r="A2927" s="141"/>
      <c r="B2927" s="141"/>
      <c r="C2927" s="141"/>
      <c r="D2927" s="192"/>
      <c r="E2927" s="141"/>
      <c r="F2927" s="220"/>
      <c r="G2927" s="141"/>
      <c r="H2927" s="141"/>
      <c r="I2927" s="141"/>
      <c r="J2927" s="141"/>
    </row>
    <row r="2928" spans="1:10" ht="15" x14ac:dyDescent="0.25">
      <c r="A2928" s="141"/>
      <c r="B2928" s="141"/>
      <c r="C2928" s="141"/>
      <c r="D2928" s="192"/>
      <c r="E2928" s="141"/>
      <c r="F2928" s="220"/>
      <c r="G2928" s="141"/>
      <c r="H2928" s="141"/>
      <c r="I2928" s="141"/>
      <c r="J2928" s="141"/>
    </row>
    <row r="2929" spans="1:10" ht="15" x14ac:dyDescent="0.25">
      <c r="A2929" s="141"/>
      <c r="B2929" s="141"/>
      <c r="C2929" s="141"/>
      <c r="D2929" s="192"/>
      <c r="E2929" s="141"/>
      <c r="F2929" s="220"/>
      <c r="G2929" s="141"/>
      <c r="H2929" s="141"/>
      <c r="I2929" s="141"/>
      <c r="J2929" s="141"/>
    </row>
    <row r="2930" spans="1:10" ht="15" x14ac:dyDescent="0.25">
      <c r="A2930" s="141"/>
      <c r="B2930" s="141"/>
      <c r="C2930" s="141"/>
      <c r="D2930" s="192"/>
      <c r="E2930" s="141"/>
      <c r="F2930" s="220"/>
      <c r="G2930" s="141"/>
      <c r="H2930" s="141"/>
      <c r="I2930" s="141"/>
      <c r="J2930" s="141"/>
    </row>
    <row r="2931" spans="1:10" ht="15" x14ac:dyDescent="0.25">
      <c r="A2931" s="141"/>
      <c r="B2931" s="141"/>
      <c r="C2931" s="141"/>
      <c r="D2931" s="192"/>
      <c r="E2931" s="141"/>
      <c r="F2931" s="220"/>
      <c r="G2931" s="141"/>
      <c r="H2931" s="141"/>
      <c r="I2931" s="141"/>
      <c r="J2931" s="141"/>
    </row>
    <row r="2932" spans="1:10" ht="15" x14ac:dyDescent="0.25">
      <c r="A2932" s="141"/>
      <c r="B2932" s="141"/>
      <c r="C2932" s="141"/>
      <c r="D2932" s="192"/>
      <c r="E2932" s="141"/>
      <c r="F2932" s="220"/>
      <c r="G2932" s="141"/>
      <c r="H2932" s="141"/>
      <c r="I2932" s="141"/>
      <c r="J2932" s="141"/>
    </row>
    <row r="2933" spans="1:10" ht="15" x14ac:dyDescent="0.25">
      <c r="A2933" s="141"/>
      <c r="B2933" s="141"/>
      <c r="C2933" s="141"/>
      <c r="D2933" s="192"/>
      <c r="E2933" s="141"/>
      <c r="F2933" s="220"/>
      <c r="G2933" s="141"/>
      <c r="H2933" s="141"/>
      <c r="I2933" s="141"/>
      <c r="J2933" s="141"/>
    </row>
    <row r="2934" spans="1:10" ht="15" x14ac:dyDescent="0.25">
      <c r="A2934" s="141"/>
      <c r="B2934" s="141"/>
      <c r="C2934" s="141"/>
      <c r="D2934" s="192"/>
      <c r="E2934" s="141"/>
      <c r="F2934" s="220"/>
      <c r="G2934" s="141"/>
      <c r="H2934" s="141"/>
      <c r="I2934" s="141"/>
      <c r="J2934" s="141"/>
    </row>
    <row r="2935" spans="1:10" ht="15" x14ac:dyDescent="0.25">
      <c r="A2935" s="141"/>
      <c r="B2935" s="141"/>
      <c r="C2935" s="141"/>
      <c r="D2935" s="192"/>
      <c r="E2935" s="141"/>
      <c r="F2935" s="220"/>
      <c r="G2935" s="141"/>
      <c r="H2935" s="141"/>
      <c r="I2935" s="141"/>
      <c r="J2935" s="141"/>
    </row>
    <row r="2936" spans="1:10" ht="15" x14ac:dyDescent="0.25">
      <c r="A2936" s="141"/>
      <c r="B2936" s="141"/>
      <c r="C2936" s="141"/>
      <c r="D2936" s="192"/>
      <c r="E2936" s="141"/>
      <c r="F2936" s="220"/>
      <c r="G2936" s="141"/>
      <c r="H2936" s="141"/>
      <c r="I2936" s="141"/>
      <c r="J2936" s="141"/>
    </row>
    <row r="2937" spans="1:10" ht="15" x14ac:dyDescent="0.25">
      <c r="A2937" s="141"/>
      <c r="B2937" s="141"/>
      <c r="C2937" s="141"/>
      <c r="D2937" s="192"/>
      <c r="E2937" s="141"/>
      <c r="F2937" s="220"/>
      <c r="G2937" s="141"/>
      <c r="H2937" s="141"/>
      <c r="I2937" s="141"/>
      <c r="J2937" s="141"/>
    </row>
    <row r="2938" spans="1:10" ht="15" x14ac:dyDescent="0.25">
      <c r="A2938" s="141"/>
      <c r="B2938" s="141"/>
      <c r="C2938" s="141"/>
      <c r="D2938" s="192"/>
      <c r="E2938" s="141"/>
      <c r="F2938" s="220"/>
      <c r="G2938" s="141"/>
      <c r="H2938" s="141"/>
      <c r="I2938" s="141"/>
      <c r="J2938" s="141"/>
    </row>
    <row r="2939" spans="1:10" ht="15" x14ac:dyDescent="0.25">
      <c r="A2939" s="141"/>
      <c r="B2939" s="141"/>
      <c r="C2939" s="141"/>
      <c r="D2939" s="192"/>
      <c r="E2939" s="141"/>
      <c r="F2939" s="220"/>
      <c r="G2939" s="141"/>
      <c r="H2939" s="141"/>
      <c r="I2939" s="141"/>
      <c r="J2939" s="141"/>
    </row>
    <row r="2940" spans="1:10" ht="15" x14ac:dyDescent="0.25">
      <c r="A2940" s="141"/>
      <c r="B2940" s="141"/>
      <c r="C2940" s="141"/>
      <c r="D2940" s="192"/>
      <c r="E2940" s="141"/>
      <c r="F2940" s="220"/>
      <c r="G2940" s="141"/>
      <c r="H2940" s="141"/>
      <c r="I2940" s="141"/>
      <c r="J2940" s="141"/>
    </row>
    <row r="2941" spans="1:10" ht="15" x14ac:dyDescent="0.25">
      <c r="A2941" s="141"/>
      <c r="B2941" s="141"/>
      <c r="C2941" s="141"/>
      <c r="D2941" s="192"/>
      <c r="E2941" s="141"/>
      <c r="F2941" s="220"/>
      <c r="G2941" s="141"/>
      <c r="H2941" s="141"/>
      <c r="I2941" s="141"/>
      <c r="J2941" s="141"/>
    </row>
    <row r="2942" spans="1:10" ht="15" x14ac:dyDescent="0.25">
      <c r="A2942" s="141"/>
      <c r="B2942" s="141"/>
      <c r="C2942" s="141"/>
      <c r="D2942" s="192"/>
      <c r="E2942" s="141"/>
      <c r="F2942" s="220"/>
      <c r="G2942" s="141"/>
      <c r="H2942" s="141"/>
      <c r="I2942" s="141"/>
      <c r="J2942" s="141"/>
    </row>
    <row r="2943" spans="1:10" ht="15" x14ac:dyDescent="0.25">
      <c r="A2943" s="141"/>
      <c r="B2943" s="141"/>
      <c r="C2943" s="141"/>
      <c r="D2943" s="192"/>
      <c r="E2943" s="141"/>
      <c r="F2943" s="220"/>
      <c r="G2943" s="141"/>
      <c r="H2943" s="141"/>
      <c r="I2943" s="141"/>
      <c r="J2943" s="141"/>
    </row>
    <row r="2944" spans="1:10" ht="15" x14ac:dyDescent="0.25">
      <c r="A2944" s="141"/>
      <c r="B2944" s="141"/>
      <c r="C2944" s="141"/>
      <c r="D2944" s="192"/>
      <c r="E2944" s="141"/>
      <c r="F2944" s="220"/>
      <c r="G2944" s="141"/>
      <c r="H2944" s="141"/>
      <c r="I2944" s="141"/>
      <c r="J2944" s="141"/>
    </row>
    <row r="2945" spans="1:10" ht="15" x14ac:dyDescent="0.25">
      <c r="A2945" s="141"/>
      <c r="B2945" s="141"/>
      <c r="C2945" s="141"/>
      <c r="D2945" s="192"/>
      <c r="E2945" s="141"/>
      <c r="F2945" s="220"/>
      <c r="G2945" s="141"/>
      <c r="H2945" s="141"/>
      <c r="I2945" s="141"/>
      <c r="J2945" s="141"/>
    </row>
    <row r="2946" spans="1:10" ht="15" x14ac:dyDescent="0.25">
      <c r="A2946" s="141"/>
      <c r="B2946" s="141"/>
      <c r="C2946" s="141"/>
      <c r="D2946" s="192"/>
      <c r="E2946" s="141"/>
      <c r="F2946" s="220"/>
      <c r="G2946" s="141"/>
      <c r="H2946" s="141"/>
      <c r="I2946" s="141"/>
      <c r="J2946" s="141"/>
    </row>
    <row r="2947" spans="1:10" ht="15" x14ac:dyDescent="0.25">
      <c r="A2947" s="141"/>
      <c r="B2947" s="141"/>
      <c r="C2947" s="141"/>
      <c r="D2947" s="192"/>
      <c r="E2947" s="141"/>
      <c r="F2947" s="220"/>
      <c r="G2947" s="141"/>
      <c r="H2947" s="141"/>
      <c r="I2947" s="141"/>
      <c r="J2947" s="141"/>
    </row>
    <row r="2948" spans="1:10" ht="15" x14ac:dyDescent="0.25">
      <c r="A2948" s="141"/>
      <c r="B2948" s="141"/>
      <c r="C2948" s="141"/>
      <c r="D2948" s="192"/>
      <c r="E2948" s="141"/>
      <c r="F2948" s="220"/>
      <c r="G2948" s="141"/>
      <c r="H2948" s="141"/>
      <c r="I2948" s="141"/>
      <c r="J2948" s="141"/>
    </row>
    <row r="2949" spans="1:10" ht="15" x14ac:dyDescent="0.25">
      <c r="A2949" s="141"/>
      <c r="B2949" s="141"/>
      <c r="C2949" s="141"/>
      <c r="D2949" s="192"/>
      <c r="E2949" s="141"/>
      <c r="F2949" s="220"/>
      <c r="G2949" s="141"/>
      <c r="H2949" s="141"/>
      <c r="I2949" s="141"/>
      <c r="J2949" s="141"/>
    </row>
    <row r="2950" spans="1:10" ht="15" x14ac:dyDescent="0.25">
      <c r="A2950" s="141"/>
      <c r="B2950" s="141"/>
      <c r="C2950" s="141"/>
      <c r="D2950" s="192"/>
      <c r="E2950" s="141"/>
      <c r="F2950" s="220"/>
      <c r="G2950" s="141"/>
      <c r="H2950" s="141"/>
      <c r="I2950" s="141"/>
      <c r="J2950" s="141"/>
    </row>
    <row r="2951" spans="1:10" ht="15" x14ac:dyDescent="0.25">
      <c r="A2951" s="141"/>
      <c r="B2951" s="141"/>
      <c r="C2951" s="141"/>
      <c r="D2951" s="192"/>
      <c r="E2951" s="141"/>
      <c r="F2951" s="220"/>
      <c r="G2951" s="141"/>
      <c r="H2951" s="141"/>
      <c r="I2951" s="141"/>
      <c r="J2951" s="141"/>
    </row>
    <row r="2952" spans="1:10" ht="15" x14ac:dyDescent="0.25">
      <c r="A2952" s="141"/>
      <c r="B2952" s="141"/>
      <c r="C2952" s="141"/>
      <c r="D2952" s="192"/>
      <c r="E2952" s="141"/>
      <c r="F2952" s="220"/>
      <c r="G2952" s="141"/>
      <c r="H2952" s="141"/>
      <c r="I2952" s="141"/>
      <c r="J2952" s="141"/>
    </row>
    <row r="2953" spans="1:10" ht="15" x14ac:dyDescent="0.25">
      <c r="A2953" s="141"/>
      <c r="B2953" s="141"/>
      <c r="C2953" s="141"/>
      <c r="D2953" s="192"/>
      <c r="E2953" s="141"/>
      <c r="F2953" s="220"/>
      <c r="G2953" s="141"/>
      <c r="H2953" s="141"/>
      <c r="I2953" s="141"/>
      <c r="J2953" s="141"/>
    </row>
    <row r="2954" spans="1:10" ht="15" x14ac:dyDescent="0.25">
      <c r="A2954" s="141"/>
      <c r="B2954" s="141"/>
      <c r="C2954" s="141"/>
      <c r="D2954" s="192"/>
      <c r="E2954" s="141"/>
      <c r="F2954" s="220"/>
      <c r="G2954" s="141"/>
      <c r="H2954" s="141"/>
      <c r="I2954" s="141"/>
      <c r="J2954" s="141"/>
    </row>
    <row r="2955" spans="1:10" ht="15" x14ac:dyDescent="0.25">
      <c r="A2955" s="141"/>
      <c r="B2955" s="141"/>
      <c r="C2955" s="141"/>
      <c r="D2955" s="192"/>
      <c r="E2955" s="141"/>
      <c r="F2955" s="220"/>
      <c r="G2955" s="141"/>
      <c r="H2955" s="141"/>
      <c r="I2955" s="141"/>
      <c r="J2955" s="141"/>
    </row>
    <row r="2956" spans="1:10" ht="15" x14ac:dyDescent="0.25">
      <c r="A2956" s="141"/>
      <c r="B2956" s="141"/>
      <c r="C2956" s="141"/>
      <c r="D2956" s="192"/>
      <c r="E2956" s="141"/>
      <c r="F2956" s="220"/>
      <c r="G2956" s="141"/>
      <c r="H2956" s="141"/>
      <c r="I2956" s="141"/>
      <c r="J2956" s="141"/>
    </row>
    <row r="2957" spans="1:10" ht="15" x14ac:dyDescent="0.25">
      <c r="A2957" s="141"/>
      <c r="B2957" s="141"/>
      <c r="C2957" s="141"/>
      <c r="D2957" s="192"/>
      <c r="E2957" s="141"/>
      <c r="F2957" s="220"/>
      <c r="G2957" s="141"/>
      <c r="H2957" s="141"/>
      <c r="I2957" s="141"/>
      <c r="J2957" s="141"/>
    </row>
    <row r="2958" spans="1:10" ht="15" x14ac:dyDescent="0.25">
      <c r="A2958" s="141"/>
      <c r="B2958" s="141"/>
      <c r="C2958" s="141"/>
      <c r="D2958" s="192"/>
      <c r="E2958" s="141"/>
      <c r="F2958" s="220"/>
      <c r="G2958" s="141"/>
      <c r="H2958" s="141"/>
      <c r="I2958" s="141"/>
      <c r="J2958" s="141"/>
    </row>
    <row r="2959" spans="1:10" ht="15" x14ac:dyDescent="0.25">
      <c r="A2959" s="141"/>
      <c r="B2959" s="141"/>
      <c r="C2959" s="141"/>
      <c r="D2959" s="192"/>
      <c r="E2959" s="141"/>
      <c r="F2959" s="220"/>
      <c r="G2959" s="141"/>
      <c r="H2959" s="141"/>
      <c r="I2959" s="141"/>
      <c r="J2959" s="141"/>
    </row>
    <row r="2960" spans="1:10" ht="15" x14ac:dyDescent="0.25">
      <c r="A2960" s="141"/>
      <c r="B2960" s="141"/>
      <c r="C2960" s="141"/>
      <c r="D2960" s="192"/>
      <c r="E2960" s="141"/>
      <c r="F2960" s="220"/>
      <c r="G2960" s="141"/>
      <c r="H2960" s="141"/>
      <c r="I2960" s="141"/>
      <c r="J2960" s="141"/>
    </row>
    <row r="2961" spans="1:10" ht="15" x14ac:dyDescent="0.25">
      <c r="A2961" s="141"/>
      <c r="B2961" s="141"/>
      <c r="C2961" s="141"/>
      <c r="D2961" s="192"/>
      <c r="E2961" s="141"/>
      <c r="F2961" s="220"/>
      <c r="G2961" s="141"/>
      <c r="H2961" s="141"/>
      <c r="I2961" s="141"/>
      <c r="J2961" s="141"/>
    </row>
    <row r="2962" spans="1:10" ht="15" x14ac:dyDescent="0.25">
      <c r="A2962" s="141"/>
      <c r="B2962" s="141"/>
      <c r="C2962" s="141"/>
      <c r="D2962" s="192"/>
      <c r="E2962" s="141"/>
      <c r="F2962" s="220"/>
      <c r="G2962" s="141"/>
      <c r="H2962" s="141"/>
      <c r="I2962" s="141"/>
      <c r="J2962" s="141"/>
    </row>
    <row r="2963" spans="1:10" ht="15" x14ac:dyDescent="0.25">
      <c r="A2963" s="141"/>
      <c r="B2963" s="141"/>
      <c r="C2963" s="141"/>
      <c r="D2963" s="192"/>
      <c r="E2963" s="141"/>
      <c r="F2963" s="220"/>
      <c r="G2963" s="141"/>
      <c r="H2963" s="141"/>
      <c r="I2963" s="141"/>
      <c r="J2963" s="141"/>
    </row>
    <row r="2964" spans="1:10" ht="15" x14ac:dyDescent="0.25">
      <c r="A2964" s="141"/>
      <c r="B2964" s="141"/>
      <c r="C2964" s="141"/>
      <c r="D2964" s="192"/>
      <c r="E2964" s="141"/>
      <c r="F2964" s="220"/>
      <c r="G2964" s="141"/>
      <c r="H2964" s="141"/>
      <c r="I2964" s="141"/>
      <c r="J2964" s="141"/>
    </row>
    <row r="2965" spans="1:10" ht="15" x14ac:dyDescent="0.25">
      <c r="A2965" s="141"/>
      <c r="B2965" s="141"/>
      <c r="C2965" s="141"/>
      <c r="D2965" s="192"/>
      <c r="E2965" s="141"/>
      <c r="F2965" s="220"/>
      <c r="G2965" s="141"/>
      <c r="H2965" s="141"/>
      <c r="I2965" s="141"/>
      <c r="J2965" s="141"/>
    </row>
    <row r="2966" spans="1:10" ht="15" x14ac:dyDescent="0.25">
      <c r="A2966" s="141"/>
      <c r="B2966" s="141"/>
      <c r="C2966" s="141"/>
      <c r="D2966" s="192"/>
      <c r="E2966" s="141"/>
      <c r="F2966" s="220"/>
      <c r="G2966" s="141"/>
      <c r="H2966" s="141"/>
      <c r="I2966" s="141"/>
      <c r="J2966" s="141"/>
    </row>
    <row r="2967" spans="1:10" ht="15" x14ac:dyDescent="0.25">
      <c r="A2967" s="141"/>
      <c r="B2967" s="141"/>
      <c r="C2967" s="141"/>
      <c r="D2967" s="192"/>
      <c r="E2967" s="141"/>
      <c r="F2967" s="220"/>
      <c r="G2967" s="141"/>
      <c r="H2967" s="141"/>
      <c r="I2967" s="141"/>
      <c r="J2967" s="141"/>
    </row>
    <row r="2968" spans="1:10" ht="15" x14ac:dyDescent="0.25">
      <c r="A2968" s="141"/>
      <c r="B2968" s="141"/>
      <c r="C2968" s="141"/>
      <c r="D2968" s="192"/>
      <c r="E2968" s="141"/>
      <c r="F2968" s="220"/>
      <c r="G2968" s="141"/>
      <c r="H2968" s="141"/>
      <c r="I2968" s="141"/>
      <c r="J2968" s="141"/>
    </row>
    <row r="2969" spans="1:10" ht="15" x14ac:dyDescent="0.25">
      <c r="A2969" s="141"/>
      <c r="B2969" s="141"/>
      <c r="C2969" s="141"/>
      <c r="D2969" s="192"/>
      <c r="E2969" s="141"/>
      <c r="F2969" s="220"/>
      <c r="G2969" s="141"/>
      <c r="H2969" s="141"/>
      <c r="I2969" s="141"/>
      <c r="J2969" s="141"/>
    </row>
    <row r="2970" spans="1:10" ht="15" x14ac:dyDescent="0.25">
      <c r="A2970" s="141"/>
      <c r="B2970" s="141"/>
      <c r="C2970" s="141"/>
      <c r="D2970" s="192"/>
      <c r="E2970" s="141"/>
      <c r="F2970" s="220"/>
      <c r="G2970" s="141"/>
      <c r="H2970" s="141"/>
      <c r="I2970" s="141"/>
      <c r="J2970" s="141"/>
    </row>
    <row r="2971" spans="1:10" ht="15" x14ac:dyDescent="0.25">
      <c r="A2971" s="141"/>
      <c r="B2971" s="141"/>
      <c r="C2971" s="141"/>
      <c r="D2971" s="192"/>
      <c r="E2971" s="141"/>
      <c r="F2971" s="220"/>
      <c r="G2971" s="141"/>
      <c r="H2971" s="141"/>
      <c r="I2971" s="141"/>
      <c r="J2971" s="141"/>
    </row>
    <row r="2972" spans="1:10" ht="15" x14ac:dyDescent="0.25">
      <c r="A2972" s="141"/>
      <c r="B2972" s="141"/>
      <c r="C2972" s="141"/>
      <c r="D2972" s="192"/>
      <c r="E2972" s="141"/>
      <c r="F2972" s="220"/>
      <c r="G2972" s="141"/>
      <c r="H2972" s="141"/>
      <c r="I2972" s="141"/>
      <c r="J2972" s="141"/>
    </row>
    <row r="2973" spans="1:10" ht="15" x14ac:dyDescent="0.25">
      <c r="A2973" s="141"/>
      <c r="B2973" s="141"/>
      <c r="C2973" s="141"/>
      <c r="D2973" s="192"/>
      <c r="E2973" s="141"/>
      <c r="F2973" s="220"/>
      <c r="G2973" s="141"/>
      <c r="H2973" s="141"/>
      <c r="I2973" s="141"/>
      <c r="J2973" s="141"/>
    </row>
    <row r="2974" spans="1:10" ht="15" x14ac:dyDescent="0.25">
      <c r="A2974" s="141"/>
      <c r="B2974" s="141"/>
      <c r="C2974" s="141"/>
      <c r="D2974" s="192"/>
      <c r="E2974" s="141"/>
      <c r="F2974" s="220"/>
      <c r="G2974" s="141"/>
      <c r="H2974" s="141"/>
      <c r="I2974" s="141"/>
      <c r="J2974" s="141"/>
    </row>
    <row r="2975" spans="1:10" ht="15" x14ac:dyDescent="0.25">
      <c r="A2975" s="141"/>
      <c r="B2975" s="141"/>
      <c r="C2975" s="141"/>
      <c r="D2975" s="192"/>
      <c r="E2975" s="141"/>
      <c r="F2975" s="220"/>
      <c r="G2975" s="141"/>
      <c r="H2975" s="141"/>
      <c r="I2975" s="141"/>
      <c r="J2975" s="141"/>
    </row>
    <row r="2976" spans="1:10" ht="15" x14ac:dyDescent="0.25">
      <c r="A2976" s="141"/>
      <c r="B2976" s="141"/>
      <c r="C2976" s="141"/>
      <c r="D2976" s="192"/>
      <c r="E2976" s="141"/>
      <c r="F2976" s="220"/>
      <c r="G2976" s="141"/>
      <c r="H2976" s="141"/>
      <c r="I2976" s="141"/>
      <c r="J2976" s="141"/>
    </row>
    <row r="2977" spans="1:10" ht="15" x14ac:dyDescent="0.25">
      <c r="A2977" s="141"/>
      <c r="B2977" s="141"/>
      <c r="C2977" s="141"/>
      <c r="D2977" s="192"/>
      <c r="E2977" s="141"/>
      <c r="F2977" s="220"/>
      <c r="G2977" s="141"/>
      <c r="H2977" s="141"/>
      <c r="I2977" s="141"/>
      <c r="J2977" s="141"/>
    </row>
    <row r="2978" spans="1:10" ht="15" x14ac:dyDescent="0.25">
      <c r="A2978" s="141"/>
      <c r="B2978" s="141"/>
      <c r="C2978" s="141"/>
      <c r="D2978" s="192"/>
      <c r="E2978" s="141"/>
      <c r="F2978" s="220"/>
      <c r="G2978" s="141"/>
      <c r="H2978" s="141"/>
      <c r="I2978" s="141"/>
      <c r="J2978" s="141"/>
    </row>
    <row r="2979" spans="1:10" ht="15" x14ac:dyDescent="0.25">
      <c r="A2979" s="141"/>
      <c r="B2979" s="141"/>
      <c r="C2979" s="141"/>
      <c r="D2979" s="192"/>
      <c r="E2979" s="141"/>
      <c r="F2979" s="220"/>
      <c r="G2979" s="141"/>
      <c r="H2979" s="141"/>
      <c r="I2979" s="141"/>
      <c r="J2979" s="141"/>
    </row>
    <row r="2980" spans="1:10" ht="15" x14ac:dyDescent="0.25">
      <c r="A2980" s="141"/>
      <c r="B2980" s="141"/>
      <c r="C2980" s="141"/>
      <c r="D2980" s="192"/>
      <c r="E2980" s="141"/>
      <c r="F2980" s="220"/>
      <c r="G2980" s="141"/>
      <c r="H2980" s="141"/>
      <c r="I2980" s="141"/>
      <c r="J2980" s="141"/>
    </row>
    <row r="2981" spans="1:10" ht="15" x14ac:dyDescent="0.25">
      <c r="A2981" s="141"/>
      <c r="B2981" s="141"/>
      <c r="C2981" s="141"/>
      <c r="D2981" s="192"/>
      <c r="E2981" s="141"/>
      <c r="F2981" s="220"/>
      <c r="G2981" s="141"/>
      <c r="H2981" s="141"/>
      <c r="I2981" s="141"/>
      <c r="J2981" s="141"/>
    </row>
    <row r="2982" spans="1:10" ht="15" x14ac:dyDescent="0.25">
      <c r="A2982" s="141"/>
      <c r="B2982" s="141"/>
      <c r="C2982" s="141"/>
      <c r="D2982" s="192"/>
      <c r="E2982" s="141"/>
      <c r="F2982" s="220"/>
      <c r="G2982" s="141"/>
      <c r="H2982" s="141"/>
      <c r="I2982" s="141"/>
      <c r="J2982" s="141"/>
    </row>
    <row r="2983" spans="1:10" ht="15" x14ac:dyDescent="0.25">
      <c r="A2983" s="141"/>
      <c r="B2983" s="141"/>
      <c r="C2983" s="141"/>
      <c r="D2983" s="192"/>
      <c r="E2983" s="141"/>
      <c r="F2983" s="220"/>
      <c r="G2983" s="141"/>
      <c r="H2983" s="141"/>
      <c r="I2983" s="141"/>
      <c r="J2983" s="141"/>
    </row>
    <row r="2984" spans="1:10" ht="15" x14ac:dyDescent="0.25">
      <c r="A2984" s="141"/>
      <c r="B2984" s="141"/>
      <c r="C2984" s="141"/>
      <c r="D2984" s="192"/>
      <c r="E2984" s="141"/>
      <c r="F2984" s="220"/>
      <c r="G2984" s="141"/>
      <c r="H2984" s="141"/>
      <c r="I2984" s="141"/>
      <c r="J2984" s="141"/>
    </row>
    <row r="2985" spans="1:10" ht="15" x14ac:dyDescent="0.25">
      <c r="A2985" s="141"/>
      <c r="B2985" s="141"/>
      <c r="C2985" s="141"/>
      <c r="D2985" s="192"/>
      <c r="E2985" s="141"/>
      <c r="F2985" s="220"/>
      <c r="G2985" s="141"/>
      <c r="H2985" s="141"/>
      <c r="I2985" s="141"/>
      <c r="J2985" s="141"/>
    </row>
    <row r="2986" spans="1:10" ht="15" x14ac:dyDescent="0.25">
      <c r="A2986" s="141"/>
      <c r="B2986" s="141"/>
      <c r="C2986" s="141"/>
      <c r="D2986" s="192"/>
      <c r="E2986" s="141"/>
      <c r="F2986" s="220"/>
      <c r="G2986" s="141"/>
      <c r="H2986" s="141"/>
      <c r="I2986" s="141"/>
      <c r="J2986" s="141"/>
    </row>
    <row r="2987" spans="1:10" ht="15" x14ac:dyDescent="0.25">
      <c r="A2987" s="141"/>
      <c r="B2987" s="141"/>
      <c r="C2987" s="141"/>
      <c r="D2987" s="192"/>
      <c r="E2987" s="141"/>
      <c r="F2987" s="220"/>
      <c r="G2987" s="141"/>
      <c r="H2987" s="141"/>
      <c r="I2987" s="141"/>
      <c r="J2987" s="141"/>
    </row>
    <row r="2988" spans="1:10" ht="15" x14ac:dyDescent="0.25">
      <c r="A2988" s="141"/>
      <c r="B2988" s="141"/>
      <c r="C2988" s="141"/>
      <c r="D2988" s="192"/>
      <c r="E2988" s="141"/>
      <c r="F2988" s="220"/>
      <c r="G2988" s="141"/>
      <c r="H2988" s="141"/>
      <c r="I2988" s="141"/>
      <c r="J2988" s="141"/>
    </row>
    <row r="2989" spans="1:10" ht="15" x14ac:dyDescent="0.25">
      <c r="A2989" s="141"/>
      <c r="B2989" s="141"/>
      <c r="C2989" s="141"/>
      <c r="D2989" s="192"/>
      <c r="E2989" s="141"/>
      <c r="F2989" s="220"/>
      <c r="G2989" s="141"/>
      <c r="H2989" s="141"/>
      <c r="I2989" s="141"/>
      <c r="J2989" s="141"/>
    </row>
    <row r="2990" spans="1:10" ht="15" x14ac:dyDescent="0.25">
      <c r="A2990" s="141"/>
      <c r="B2990" s="141"/>
      <c r="C2990" s="141"/>
      <c r="D2990" s="192"/>
      <c r="E2990" s="141"/>
      <c r="F2990" s="220"/>
      <c r="G2990" s="141"/>
      <c r="H2990" s="141"/>
      <c r="I2990" s="141"/>
      <c r="J2990" s="141"/>
    </row>
    <row r="2991" spans="1:10" ht="15" x14ac:dyDescent="0.25">
      <c r="A2991" s="141"/>
      <c r="B2991" s="141"/>
      <c r="C2991" s="141"/>
      <c r="D2991" s="192"/>
      <c r="E2991" s="141"/>
      <c r="F2991" s="220"/>
      <c r="G2991" s="141"/>
      <c r="H2991" s="141"/>
      <c r="I2991" s="141"/>
      <c r="J2991" s="141"/>
    </row>
    <row r="2992" spans="1:10" ht="15" x14ac:dyDescent="0.25">
      <c r="A2992" s="141"/>
      <c r="B2992" s="141"/>
      <c r="C2992" s="141"/>
      <c r="D2992" s="192"/>
      <c r="E2992" s="141"/>
      <c r="F2992" s="220"/>
      <c r="G2992" s="141"/>
      <c r="H2992" s="141"/>
      <c r="I2992" s="141"/>
      <c r="J2992" s="141"/>
    </row>
    <row r="2993" spans="1:10" ht="15" customHeight="1" x14ac:dyDescent="0.25">
      <c r="A2993" s="141"/>
      <c r="B2993" s="141"/>
      <c r="C2993" s="141"/>
      <c r="D2993" s="192"/>
      <c r="E2993" s="141"/>
      <c r="F2993" s="220"/>
      <c r="G2993" s="141"/>
      <c r="H2993" s="141"/>
      <c r="I2993" s="141"/>
      <c r="J2993" s="141"/>
    </row>
    <row r="2994" spans="1:10" ht="15" customHeight="1" x14ac:dyDescent="0.25">
      <c r="A2994" s="141"/>
      <c r="B2994" s="141"/>
      <c r="C2994" s="141"/>
      <c r="D2994" s="192"/>
      <c r="E2994" s="141"/>
      <c r="F2994" s="220"/>
      <c r="G2994" s="141"/>
      <c r="H2994" s="141"/>
      <c r="I2994" s="141"/>
      <c r="J2994" s="141"/>
    </row>
    <row r="2995" spans="1:10" ht="15" customHeight="1" x14ac:dyDescent="0.25">
      <c r="A2995" s="141"/>
      <c r="B2995" s="141"/>
      <c r="C2995" s="141"/>
      <c r="D2995" s="192"/>
      <c r="E2995" s="141"/>
      <c r="F2995" s="220"/>
      <c r="G2995" s="141"/>
      <c r="H2995" s="141"/>
      <c r="I2995" s="141"/>
      <c r="J2995" s="141"/>
    </row>
    <row r="2996" spans="1:10" ht="15" x14ac:dyDescent="0.25">
      <c r="A2996" s="141"/>
      <c r="B2996" s="141"/>
      <c r="C2996" s="141"/>
      <c r="D2996" s="192"/>
      <c r="E2996" s="141"/>
      <c r="F2996" s="220"/>
      <c r="G2996" s="141"/>
      <c r="H2996" s="141"/>
      <c r="I2996" s="141"/>
      <c r="J2996" s="141"/>
    </row>
    <row r="2997" spans="1:10" ht="15" x14ac:dyDescent="0.25">
      <c r="A2997" s="141"/>
      <c r="B2997" s="141"/>
      <c r="C2997" s="141"/>
      <c r="D2997" s="192"/>
      <c r="E2997" s="141"/>
      <c r="F2997" s="220"/>
      <c r="G2997" s="141"/>
      <c r="H2997" s="141"/>
      <c r="I2997" s="141"/>
      <c r="J2997" s="141"/>
    </row>
    <row r="2998" spans="1:10" ht="15" x14ac:dyDescent="0.25">
      <c r="A2998" s="141"/>
      <c r="B2998" s="141"/>
      <c r="C2998" s="141"/>
      <c r="D2998" s="192"/>
      <c r="E2998" s="141"/>
      <c r="F2998" s="220"/>
      <c r="G2998" s="141"/>
      <c r="H2998" s="141"/>
      <c r="I2998" s="141"/>
      <c r="J2998" s="141"/>
    </row>
    <row r="2999" spans="1:10" ht="15" x14ac:dyDescent="0.25">
      <c r="A2999" s="141"/>
      <c r="B2999" s="141"/>
      <c r="C2999" s="141"/>
      <c r="D2999" s="192"/>
      <c r="E2999" s="141"/>
      <c r="F2999" s="220"/>
      <c r="G2999" s="141"/>
      <c r="H2999" s="141"/>
      <c r="I2999" s="141"/>
      <c r="J2999" s="141"/>
    </row>
    <row r="3000" spans="1:10" ht="15" x14ac:dyDescent="0.25">
      <c r="A3000" s="141"/>
      <c r="B3000" s="141"/>
      <c r="C3000" s="141"/>
      <c r="D3000" s="192"/>
      <c r="E3000" s="141"/>
      <c r="F3000" s="220"/>
      <c r="G3000" s="141"/>
      <c r="H3000" s="141"/>
      <c r="I3000" s="141"/>
      <c r="J3000" s="141"/>
    </row>
    <row r="3001" spans="1:10" ht="15" x14ac:dyDescent="0.25">
      <c r="A3001" s="141"/>
      <c r="B3001" s="141"/>
      <c r="C3001" s="141"/>
      <c r="D3001" s="192"/>
      <c r="E3001" s="141"/>
      <c r="F3001" s="220"/>
      <c r="G3001" s="141"/>
      <c r="H3001" s="141"/>
      <c r="I3001" s="141"/>
      <c r="J3001" s="141"/>
    </row>
    <row r="3002" spans="1:10" ht="15" x14ac:dyDescent="0.25">
      <c r="A3002" s="141"/>
      <c r="B3002" s="141"/>
      <c r="C3002" s="141"/>
      <c r="D3002" s="192"/>
      <c r="E3002" s="141"/>
      <c r="F3002" s="220"/>
      <c r="G3002" s="141"/>
      <c r="H3002" s="141"/>
      <c r="I3002" s="141"/>
      <c r="J3002" s="141"/>
    </row>
    <row r="3003" spans="1:10" ht="15" x14ac:dyDescent="0.25">
      <c r="A3003" s="141"/>
      <c r="B3003" s="141"/>
      <c r="C3003" s="141"/>
      <c r="D3003" s="192"/>
      <c r="E3003" s="141"/>
      <c r="F3003" s="220"/>
      <c r="G3003" s="141"/>
      <c r="H3003" s="141"/>
      <c r="I3003" s="141"/>
      <c r="J3003" s="141"/>
    </row>
    <row r="3004" spans="1:10" ht="15" x14ac:dyDescent="0.25">
      <c r="A3004" s="141"/>
      <c r="B3004" s="141"/>
      <c r="C3004" s="141"/>
      <c r="D3004" s="192"/>
      <c r="E3004" s="141"/>
      <c r="F3004" s="220"/>
      <c r="G3004" s="141"/>
      <c r="H3004" s="141"/>
      <c r="I3004" s="141"/>
      <c r="J3004" s="141"/>
    </row>
    <row r="3005" spans="1:10" ht="15" x14ac:dyDescent="0.25">
      <c r="A3005" s="141"/>
      <c r="B3005" s="141"/>
      <c r="C3005" s="141"/>
      <c r="D3005" s="192"/>
      <c r="E3005" s="141"/>
      <c r="F3005" s="220"/>
      <c r="G3005" s="141"/>
      <c r="H3005" s="141"/>
      <c r="I3005" s="141"/>
      <c r="J3005" s="141"/>
    </row>
    <row r="3006" spans="1:10" ht="15" x14ac:dyDescent="0.25">
      <c r="A3006" s="141"/>
      <c r="B3006" s="141"/>
      <c r="C3006" s="141"/>
      <c r="D3006" s="192"/>
      <c r="E3006" s="141"/>
      <c r="F3006" s="220"/>
      <c r="G3006" s="141"/>
      <c r="H3006" s="141"/>
      <c r="I3006" s="141"/>
      <c r="J3006" s="141"/>
    </row>
    <row r="3007" spans="1:10" ht="15" x14ac:dyDescent="0.25">
      <c r="A3007" s="141"/>
      <c r="B3007" s="141"/>
      <c r="C3007" s="141"/>
      <c r="D3007" s="192"/>
      <c r="E3007" s="141"/>
      <c r="F3007" s="220"/>
      <c r="G3007" s="141"/>
      <c r="H3007" s="141"/>
      <c r="I3007" s="141"/>
      <c r="J3007" s="141"/>
    </row>
    <row r="3008" spans="1:10" ht="15" x14ac:dyDescent="0.25">
      <c r="A3008" s="141"/>
      <c r="B3008" s="141"/>
      <c r="C3008" s="141"/>
      <c r="D3008" s="192"/>
      <c r="E3008" s="141"/>
      <c r="F3008" s="220"/>
      <c r="G3008" s="141"/>
      <c r="H3008" s="141"/>
      <c r="I3008" s="141"/>
      <c r="J3008" s="141"/>
    </row>
    <row r="3009" spans="1:10" ht="15" x14ac:dyDescent="0.25">
      <c r="A3009" s="141"/>
      <c r="B3009" s="141"/>
      <c r="C3009" s="141"/>
      <c r="D3009" s="192"/>
      <c r="E3009" s="141"/>
      <c r="F3009" s="220"/>
      <c r="G3009" s="141"/>
      <c r="H3009" s="141"/>
      <c r="I3009" s="141"/>
      <c r="J3009" s="141"/>
    </row>
    <row r="3010" spans="1:10" ht="15" x14ac:dyDescent="0.25">
      <c r="A3010" s="141"/>
      <c r="B3010" s="141"/>
      <c r="C3010" s="141"/>
      <c r="D3010" s="192"/>
      <c r="E3010" s="141"/>
      <c r="F3010" s="220"/>
      <c r="G3010" s="141"/>
      <c r="H3010" s="141"/>
      <c r="I3010" s="141"/>
      <c r="J3010" s="141"/>
    </row>
    <row r="3011" spans="1:10" ht="15" x14ac:dyDescent="0.25">
      <c r="A3011" s="141"/>
      <c r="B3011" s="141"/>
      <c r="C3011" s="141"/>
      <c r="D3011" s="192"/>
      <c r="E3011" s="141"/>
      <c r="F3011" s="220"/>
      <c r="G3011" s="141"/>
      <c r="H3011" s="141"/>
      <c r="I3011" s="141"/>
      <c r="J3011" s="141"/>
    </row>
    <row r="3012" spans="1:10" ht="15" x14ac:dyDescent="0.25">
      <c r="A3012" s="141"/>
      <c r="B3012" s="141"/>
      <c r="C3012" s="141"/>
      <c r="D3012" s="192"/>
      <c r="E3012" s="141"/>
      <c r="F3012" s="220"/>
      <c r="G3012" s="141"/>
      <c r="H3012" s="141"/>
      <c r="I3012" s="141"/>
      <c r="J3012" s="141"/>
    </row>
    <row r="3013" spans="1:10" ht="15" x14ac:dyDescent="0.25">
      <c r="A3013" s="141"/>
      <c r="B3013" s="141"/>
      <c r="C3013" s="141"/>
      <c r="D3013" s="192"/>
      <c r="E3013" s="141"/>
      <c r="F3013" s="220"/>
      <c r="G3013" s="141"/>
      <c r="H3013" s="141"/>
      <c r="I3013" s="141"/>
      <c r="J3013" s="141"/>
    </row>
    <row r="3014" spans="1:10" ht="15" x14ac:dyDescent="0.25">
      <c r="A3014" s="141"/>
      <c r="B3014" s="141"/>
      <c r="C3014" s="141"/>
      <c r="D3014" s="192"/>
      <c r="E3014" s="141"/>
      <c r="F3014" s="220"/>
      <c r="G3014" s="141"/>
      <c r="H3014" s="141"/>
      <c r="I3014" s="141"/>
      <c r="J3014" s="141"/>
    </row>
    <row r="3015" spans="1:10" ht="15" x14ac:dyDescent="0.25">
      <c r="A3015" s="141"/>
      <c r="B3015" s="141"/>
      <c r="C3015" s="141"/>
      <c r="D3015" s="192"/>
      <c r="E3015" s="141"/>
      <c r="F3015" s="220"/>
      <c r="G3015" s="141"/>
      <c r="H3015" s="141"/>
      <c r="I3015" s="141"/>
      <c r="J3015" s="141"/>
    </row>
    <row r="3016" spans="1:10" ht="15" x14ac:dyDescent="0.25">
      <c r="A3016" s="141"/>
      <c r="B3016" s="141"/>
      <c r="C3016" s="141"/>
      <c r="D3016" s="192"/>
      <c r="E3016" s="141"/>
      <c r="F3016" s="220"/>
      <c r="G3016" s="141"/>
      <c r="H3016" s="141"/>
      <c r="I3016" s="141"/>
      <c r="J3016" s="141"/>
    </row>
    <row r="3017" spans="1:10" ht="15" x14ac:dyDescent="0.25">
      <c r="A3017" s="141"/>
      <c r="B3017" s="141"/>
      <c r="C3017" s="141"/>
      <c r="D3017" s="192"/>
      <c r="E3017" s="141"/>
      <c r="F3017" s="220"/>
      <c r="G3017" s="141"/>
      <c r="H3017" s="141"/>
      <c r="I3017" s="141"/>
      <c r="J3017" s="141"/>
    </row>
    <row r="3018" spans="1:10" ht="15" x14ac:dyDescent="0.25">
      <c r="A3018" s="141"/>
      <c r="B3018" s="141"/>
      <c r="C3018" s="141"/>
      <c r="D3018" s="192"/>
      <c r="E3018" s="141"/>
      <c r="F3018" s="220"/>
      <c r="G3018" s="141"/>
      <c r="H3018" s="141"/>
      <c r="I3018" s="141"/>
      <c r="J3018" s="141"/>
    </row>
    <row r="3019" spans="1:10" ht="15" x14ac:dyDescent="0.25">
      <c r="A3019" s="141"/>
      <c r="B3019" s="141"/>
      <c r="C3019" s="141"/>
      <c r="D3019" s="192"/>
      <c r="E3019" s="141"/>
      <c r="F3019" s="220"/>
      <c r="G3019" s="141"/>
      <c r="H3019" s="141"/>
      <c r="I3019" s="141"/>
      <c r="J3019" s="141"/>
    </row>
    <row r="3020" spans="1:10" ht="15" x14ac:dyDescent="0.25">
      <c r="A3020" s="141"/>
      <c r="B3020" s="141"/>
      <c r="C3020" s="141"/>
      <c r="D3020" s="192"/>
      <c r="E3020" s="141"/>
      <c r="F3020" s="220"/>
      <c r="G3020" s="141"/>
      <c r="H3020" s="141"/>
      <c r="I3020" s="141"/>
      <c r="J3020" s="141"/>
    </row>
    <row r="3021" spans="1:10" ht="15" x14ac:dyDescent="0.25">
      <c r="A3021" s="141"/>
      <c r="B3021" s="141"/>
      <c r="C3021" s="141"/>
      <c r="D3021" s="192"/>
      <c r="E3021" s="141"/>
      <c r="F3021" s="220"/>
      <c r="G3021" s="141"/>
      <c r="H3021" s="141"/>
      <c r="I3021" s="141"/>
      <c r="J3021" s="141"/>
    </row>
    <row r="3022" spans="1:10" ht="15" x14ac:dyDescent="0.25">
      <c r="A3022" s="141"/>
      <c r="B3022" s="141"/>
      <c r="C3022" s="141"/>
      <c r="D3022" s="192"/>
      <c r="E3022" s="141"/>
      <c r="F3022" s="220"/>
      <c r="G3022" s="141"/>
      <c r="H3022" s="141"/>
      <c r="I3022" s="141"/>
      <c r="J3022" s="141"/>
    </row>
    <row r="3023" spans="1:10" ht="15" x14ac:dyDescent="0.25">
      <c r="A3023" s="141"/>
      <c r="B3023" s="141"/>
      <c r="C3023" s="141"/>
      <c r="D3023" s="192"/>
      <c r="E3023" s="141"/>
      <c r="F3023" s="220"/>
      <c r="G3023" s="141"/>
      <c r="H3023" s="141"/>
      <c r="I3023" s="141"/>
      <c r="J3023" s="141"/>
    </row>
    <row r="3024" spans="1:10" ht="15" x14ac:dyDescent="0.25">
      <c r="A3024" s="141"/>
      <c r="B3024" s="141"/>
      <c r="C3024" s="141"/>
      <c r="D3024" s="192"/>
      <c r="E3024" s="141"/>
      <c r="F3024" s="220"/>
      <c r="G3024" s="141"/>
      <c r="H3024" s="141"/>
      <c r="I3024" s="141"/>
      <c r="J3024" s="141"/>
    </row>
    <row r="3025" spans="1:10" ht="15" x14ac:dyDescent="0.25">
      <c r="A3025" s="141"/>
      <c r="B3025" s="141"/>
      <c r="C3025" s="141"/>
      <c r="D3025" s="192"/>
      <c r="E3025" s="141"/>
      <c r="F3025" s="220"/>
      <c r="G3025" s="141"/>
      <c r="H3025" s="141"/>
      <c r="I3025" s="141"/>
      <c r="J3025" s="141"/>
    </row>
    <row r="3026" spans="1:10" ht="15" x14ac:dyDescent="0.25">
      <c r="A3026" s="141"/>
      <c r="B3026" s="141"/>
      <c r="C3026" s="141"/>
      <c r="D3026" s="192"/>
      <c r="E3026" s="141"/>
      <c r="F3026" s="220"/>
      <c r="G3026" s="141"/>
      <c r="H3026" s="141"/>
      <c r="I3026" s="141"/>
      <c r="J3026" s="141"/>
    </row>
    <row r="3027" spans="1:10" ht="15" x14ac:dyDescent="0.25">
      <c r="A3027" s="141"/>
      <c r="B3027" s="141"/>
      <c r="C3027" s="141"/>
      <c r="D3027" s="192"/>
      <c r="E3027" s="141"/>
      <c r="F3027" s="220"/>
      <c r="G3027" s="141"/>
      <c r="H3027" s="141"/>
      <c r="I3027" s="141"/>
      <c r="J3027" s="141"/>
    </row>
    <row r="3028" spans="1:10" ht="15" x14ac:dyDescent="0.25">
      <c r="A3028" s="141"/>
      <c r="B3028" s="141"/>
      <c r="C3028" s="141"/>
      <c r="D3028" s="192"/>
      <c r="E3028" s="141"/>
      <c r="F3028" s="220"/>
      <c r="G3028" s="141"/>
      <c r="H3028" s="141"/>
      <c r="I3028" s="141"/>
      <c r="J3028" s="141"/>
    </row>
    <row r="3029" spans="1:10" ht="15" x14ac:dyDescent="0.25">
      <c r="A3029" s="141"/>
      <c r="B3029" s="141"/>
      <c r="C3029" s="141"/>
      <c r="D3029" s="192"/>
      <c r="E3029" s="141"/>
      <c r="F3029" s="220"/>
      <c r="G3029" s="141"/>
      <c r="H3029" s="141"/>
      <c r="I3029" s="141"/>
      <c r="J3029" s="141"/>
    </row>
    <row r="3030" spans="1:10" ht="15" x14ac:dyDescent="0.25">
      <c r="A3030" s="141"/>
      <c r="B3030" s="141"/>
      <c r="C3030" s="141"/>
      <c r="D3030" s="192"/>
      <c r="E3030" s="141"/>
      <c r="F3030" s="220"/>
      <c r="G3030" s="141"/>
      <c r="H3030" s="141"/>
      <c r="I3030" s="141"/>
      <c r="J3030" s="141"/>
    </row>
    <row r="3031" spans="1:10" ht="15" x14ac:dyDescent="0.25">
      <c r="A3031" s="141"/>
      <c r="B3031" s="141"/>
      <c r="C3031" s="141"/>
      <c r="D3031" s="192"/>
      <c r="E3031" s="141"/>
      <c r="F3031" s="220"/>
      <c r="G3031" s="141"/>
      <c r="H3031" s="141"/>
      <c r="I3031" s="141"/>
      <c r="J3031" s="141"/>
    </row>
    <row r="3032" spans="1:10" ht="15" x14ac:dyDescent="0.25">
      <c r="A3032" s="141"/>
      <c r="B3032" s="141"/>
      <c r="C3032" s="141"/>
      <c r="D3032" s="192"/>
      <c r="E3032" s="141"/>
      <c r="F3032" s="220"/>
      <c r="G3032" s="141"/>
      <c r="H3032" s="141"/>
      <c r="I3032" s="141"/>
      <c r="J3032" s="141"/>
    </row>
    <row r="3033" spans="1:10" ht="15" x14ac:dyDescent="0.25">
      <c r="A3033" s="141"/>
      <c r="B3033" s="141"/>
      <c r="C3033" s="141"/>
      <c r="D3033" s="192"/>
      <c r="E3033" s="141"/>
      <c r="F3033" s="220"/>
      <c r="G3033" s="141"/>
      <c r="H3033" s="141"/>
      <c r="I3033" s="141"/>
      <c r="J3033" s="141"/>
    </row>
    <row r="3034" spans="1:10" ht="15" x14ac:dyDescent="0.25">
      <c r="A3034" s="141"/>
      <c r="B3034" s="141"/>
      <c r="C3034" s="141"/>
      <c r="D3034" s="192"/>
      <c r="E3034" s="141"/>
      <c r="F3034" s="220"/>
      <c r="G3034" s="141"/>
      <c r="H3034" s="141"/>
      <c r="I3034" s="141"/>
      <c r="J3034" s="141"/>
    </row>
    <row r="3035" spans="1:10" ht="15" x14ac:dyDescent="0.25">
      <c r="A3035" s="141"/>
      <c r="B3035" s="141"/>
      <c r="C3035" s="141"/>
      <c r="D3035" s="192"/>
      <c r="E3035" s="141"/>
      <c r="F3035" s="220"/>
      <c r="G3035" s="141"/>
      <c r="H3035" s="141"/>
      <c r="I3035" s="141"/>
      <c r="J3035" s="141"/>
    </row>
    <row r="3036" spans="1:10" ht="15" x14ac:dyDescent="0.25">
      <c r="A3036" s="141"/>
      <c r="B3036" s="141"/>
      <c r="C3036" s="141"/>
      <c r="D3036" s="192"/>
      <c r="E3036" s="141"/>
      <c r="F3036" s="220"/>
      <c r="G3036" s="141"/>
      <c r="H3036" s="141"/>
      <c r="I3036" s="141"/>
      <c r="J3036" s="141"/>
    </row>
    <row r="3037" spans="1:10" ht="15" x14ac:dyDescent="0.25">
      <c r="A3037" s="141"/>
      <c r="B3037" s="141"/>
      <c r="C3037" s="141"/>
      <c r="D3037" s="192"/>
      <c r="E3037" s="141"/>
      <c r="F3037" s="220"/>
      <c r="G3037" s="141"/>
      <c r="H3037" s="141"/>
      <c r="I3037" s="141"/>
      <c r="J3037" s="141"/>
    </row>
    <row r="3038" spans="1:10" ht="15" x14ac:dyDescent="0.25">
      <c r="A3038" s="141"/>
      <c r="B3038" s="141"/>
      <c r="C3038" s="141"/>
      <c r="D3038" s="192"/>
      <c r="E3038" s="141"/>
      <c r="F3038" s="220"/>
      <c r="G3038" s="141"/>
      <c r="H3038" s="141"/>
      <c r="I3038" s="141"/>
      <c r="J3038" s="141"/>
    </row>
    <row r="3039" spans="1:10" ht="15" x14ac:dyDescent="0.25">
      <c r="A3039" s="141"/>
      <c r="B3039" s="141"/>
      <c r="C3039" s="141"/>
      <c r="D3039" s="192"/>
      <c r="E3039" s="141"/>
      <c r="F3039" s="220"/>
      <c r="G3039" s="141"/>
      <c r="H3039" s="141"/>
      <c r="I3039" s="141"/>
      <c r="J3039" s="141"/>
    </row>
    <row r="3040" spans="1:10" ht="15" x14ac:dyDescent="0.25">
      <c r="A3040" s="141"/>
      <c r="B3040" s="141"/>
      <c r="C3040" s="141"/>
      <c r="D3040" s="192"/>
      <c r="E3040" s="141"/>
      <c r="F3040" s="220"/>
      <c r="G3040" s="141"/>
      <c r="H3040" s="141"/>
      <c r="I3040" s="141"/>
      <c r="J3040" s="141"/>
    </row>
    <row r="3041" spans="1:10" ht="15" x14ac:dyDescent="0.25">
      <c r="A3041" s="141"/>
      <c r="B3041" s="141"/>
      <c r="C3041" s="141"/>
      <c r="D3041" s="192"/>
      <c r="E3041" s="141"/>
      <c r="F3041" s="220"/>
      <c r="G3041" s="141"/>
      <c r="H3041" s="141"/>
      <c r="I3041" s="141"/>
      <c r="J3041" s="141"/>
    </row>
    <row r="3042" spans="1:10" ht="15" x14ac:dyDescent="0.25">
      <c r="A3042" s="141"/>
      <c r="B3042" s="141"/>
      <c r="C3042" s="141"/>
      <c r="D3042" s="192"/>
      <c r="E3042" s="141"/>
      <c r="F3042" s="220"/>
      <c r="G3042" s="141"/>
      <c r="H3042" s="141"/>
      <c r="I3042" s="141"/>
      <c r="J3042" s="141"/>
    </row>
    <row r="3043" spans="1:10" ht="15" x14ac:dyDescent="0.25">
      <c r="A3043" s="141"/>
      <c r="B3043" s="141"/>
      <c r="C3043" s="141"/>
      <c r="D3043" s="192"/>
      <c r="E3043" s="141"/>
      <c r="F3043" s="220"/>
      <c r="G3043" s="141"/>
      <c r="H3043" s="141"/>
      <c r="I3043" s="141"/>
      <c r="J3043" s="141"/>
    </row>
    <row r="3044" spans="1:10" ht="15" x14ac:dyDescent="0.25">
      <c r="A3044" s="141"/>
      <c r="B3044" s="141"/>
      <c r="C3044" s="141"/>
      <c r="D3044" s="192"/>
      <c r="E3044" s="141"/>
      <c r="F3044" s="220"/>
      <c r="G3044" s="141"/>
      <c r="H3044" s="141"/>
      <c r="I3044" s="141"/>
      <c r="J3044" s="141"/>
    </row>
    <row r="3045" spans="1:10" ht="15" x14ac:dyDescent="0.25">
      <c r="A3045" s="141"/>
      <c r="B3045" s="141"/>
      <c r="C3045" s="141"/>
      <c r="D3045" s="192"/>
      <c r="E3045" s="141"/>
      <c r="F3045" s="220"/>
      <c r="G3045" s="141"/>
      <c r="H3045" s="141"/>
      <c r="I3045" s="141"/>
      <c r="J3045" s="141"/>
    </row>
    <row r="3046" spans="1:10" ht="15" x14ac:dyDescent="0.25">
      <c r="A3046" s="141"/>
      <c r="B3046" s="141"/>
      <c r="C3046" s="141"/>
      <c r="D3046" s="192"/>
      <c r="E3046" s="141"/>
      <c r="F3046" s="220"/>
      <c r="G3046" s="141"/>
      <c r="H3046" s="141"/>
      <c r="I3046" s="141"/>
      <c r="J3046" s="141"/>
    </row>
    <row r="3047" spans="1:10" ht="15" x14ac:dyDescent="0.25">
      <c r="A3047" s="141"/>
      <c r="B3047" s="141"/>
      <c r="C3047" s="141"/>
      <c r="D3047" s="192"/>
      <c r="E3047" s="141"/>
      <c r="F3047" s="220"/>
      <c r="G3047" s="141"/>
      <c r="H3047" s="141"/>
      <c r="I3047" s="141"/>
      <c r="J3047" s="141"/>
    </row>
    <row r="3048" spans="1:10" ht="15" x14ac:dyDescent="0.25">
      <c r="A3048" s="141"/>
      <c r="B3048" s="141"/>
      <c r="C3048" s="141"/>
      <c r="D3048" s="192"/>
      <c r="E3048" s="141"/>
      <c r="F3048" s="220"/>
      <c r="G3048" s="141"/>
      <c r="H3048" s="141"/>
      <c r="I3048" s="141"/>
      <c r="J3048" s="141"/>
    </row>
    <row r="3049" spans="1:10" ht="15" x14ac:dyDescent="0.25">
      <c r="A3049" s="141"/>
      <c r="B3049" s="141"/>
      <c r="C3049" s="141"/>
      <c r="D3049" s="192"/>
      <c r="E3049" s="141"/>
      <c r="F3049" s="220"/>
      <c r="G3049" s="141"/>
      <c r="H3049" s="141"/>
      <c r="I3049" s="141"/>
      <c r="J3049" s="141"/>
    </row>
    <row r="3050" spans="1:10" ht="15" x14ac:dyDescent="0.25">
      <c r="A3050" s="141"/>
      <c r="B3050" s="141"/>
      <c r="C3050" s="141"/>
      <c r="D3050" s="192"/>
      <c r="E3050" s="141"/>
      <c r="F3050" s="220"/>
      <c r="G3050" s="141"/>
      <c r="H3050" s="141"/>
      <c r="I3050" s="141"/>
      <c r="J3050" s="141"/>
    </row>
    <row r="3051" spans="1:10" ht="15" x14ac:dyDescent="0.25">
      <c r="A3051" s="141"/>
      <c r="B3051" s="141"/>
      <c r="C3051" s="141"/>
      <c r="D3051" s="192"/>
      <c r="E3051" s="141"/>
      <c r="F3051" s="220"/>
      <c r="G3051" s="141"/>
      <c r="H3051" s="141"/>
      <c r="I3051" s="141"/>
      <c r="J3051" s="141"/>
    </row>
    <row r="3052" spans="1:10" ht="15" x14ac:dyDescent="0.25">
      <c r="A3052" s="141"/>
      <c r="B3052" s="141"/>
      <c r="C3052" s="141"/>
      <c r="D3052" s="192"/>
      <c r="E3052" s="141"/>
      <c r="F3052" s="220"/>
      <c r="G3052" s="141"/>
      <c r="H3052" s="141"/>
      <c r="I3052" s="141"/>
      <c r="J3052" s="141"/>
    </row>
    <row r="3053" spans="1:10" ht="15" x14ac:dyDescent="0.25">
      <c r="A3053" s="141"/>
      <c r="B3053" s="141"/>
      <c r="C3053" s="141"/>
      <c r="D3053" s="192"/>
      <c r="E3053" s="141"/>
      <c r="F3053" s="220"/>
      <c r="G3053" s="141"/>
      <c r="H3053" s="141"/>
      <c r="I3053" s="141"/>
      <c r="J3053" s="141"/>
    </row>
    <row r="3054" spans="1:10" ht="15" x14ac:dyDescent="0.25">
      <c r="A3054" s="141"/>
      <c r="B3054" s="141"/>
      <c r="C3054" s="141"/>
      <c r="D3054" s="192"/>
      <c r="E3054" s="141"/>
      <c r="F3054" s="220"/>
      <c r="G3054" s="141"/>
      <c r="H3054" s="141"/>
      <c r="I3054" s="141"/>
      <c r="J3054" s="141"/>
    </row>
    <row r="3055" spans="1:10" ht="15" x14ac:dyDescent="0.25">
      <c r="A3055" s="141"/>
      <c r="B3055" s="141"/>
      <c r="C3055" s="141"/>
      <c r="D3055" s="192"/>
      <c r="E3055" s="141"/>
      <c r="F3055" s="220"/>
      <c r="G3055" s="141"/>
      <c r="H3055" s="141"/>
      <c r="I3055" s="141"/>
      <c r="J3055" s="141"/>
    </row>
    <row r="3056" spans="1:10" ht="15" x14ac:dyDescent="0.25">
      <c r="A3056" s="141"/>
      <c r="B3056" s="141"/>
      <c r="C3056" s="141"/>
      <c r="D3056" s="192"/>
      <c r="E3056" s="141"/>
      <c r="F3056" s="220"/>
      <c r="G3056" s="141"/>
      <c r="H3056" s="141"/>
      <c r="I3056" s="141"/>
      <c r="J3056" s="141"/>
    </row>
    <row r="3057" spans="1:10" ht="15" x14ac:dyDescent="0.25">
      <c r="A3057" s="141"/>
      <c r="B3057" s="141"/>
      <c r="C3057" s="141"/>
      <c r="D3057" s="192"/>
      <c r="E3057" s="141"/>
      <c r="F3057" s="220"/>
      <c r="G3057" s="141"/>
      <c r="H3057" s="141"/>
      <c r="I3057" s="141"/>
      <c r="J3057" s="141"/>
    </row>
    <row r="3058" spans="1:10" ht="15" x14ac:dyDescent="0.25">
      <c r="A3058" s="141"/>
      <c r="B3058" s="141"/>
      <c r="C3058" s="141"/>
      <c r="D3058" s="192"/>
      <c r="E3058" s="141"/>
      <c r="F3058" s="220"/>
      <c r="G3058" s="141"/>
      <c r="H3058" s="141"/>
      <c r="I3058" s="141"/>
      <c r="J3058" s="141"/>
    </row>
    <row r="3059" spans="1:10" ht="15" x14ac:dyDescent="0.25">
      <c r="A3059" s="141"/>
      <c r="B3059" s="141"/>
      <c r="C3059" s="141"/>
      <c r="D3059" s="192"/>
      <c r="E3059" s="141"/>
      <c r="F3059" s="220"/>
      <c r="G3059" s="141"/>
      <c r="H3059" s="141"/>
      <c r="I3059" s="141"/>
      <c r="J3059" s="141"/>
    </row>
    <row r="3060" spans="1:10" ht="15" x14ac:dyDescent="0.25">
      <c r="A3060" s="141"/>
      <c r="B3060" s="141"/>
      <c r="C3060" s="141"/>
      <c r="D3060" s="192"/>
      <c r="E3060" s="141"/>
      <c r="F3060" s="220"/>
      <c r="G3060" s="141"/>
      <c r="H3060" s="141"/>
      <c r="I3060" s="141"/>
      <c r="J3060" s="141"/>
    </row>
    <row r="3061" spans="1:10" ht="15" x14ac:dyDescent="0.25">
      <c r="A3061" s="141"/>
      <c r="B3061" s="141"/>
      <c r="C3061" s="141"/>
      <c r="D3061" s="192"/>
      <c r="E3061" s="141"/>
      <c r="F3061" s="220"/>
      <c r="G3061" s="141"/>
      <c r="H3061" s="141"/>
      <c r="I3061" s="141"/>
      <c r="J3061" s="141"/>
    </row>
    <row r="3062" spans="1:10" ht="15" x14ac:dyDescent="0.25">
      <c r="A3062" s="141"/>
      <c r="B3062" s="141"/>
      <c r="C3062" s="141"/>
      <c r="D3062" s="192"/>
      <c r="E3062" s="141"/>
      <c r="F3062" s="220"/>
      <c r="G3062" s="141"/>
      <c r="H3062" s="141"/>
      <c r="I3062" s="141"/>
      <c r="J3062" s="141"/>
    </row>
    <row r="3063" spans="1:10" ht="15" x14ac:dyDescent="0.25">
      <c r="A3063" s="141"/>
      <c r="B3063" s="141"/>
      <c r="C3063" s="141"/>
      <c r="D3063" s="192"/>
      <c r="E3063" s="141"/>
      <c r="F3063" s="220"/>
      <c r="G3063" s="141"/>
      <c r="H3063" s="141"/>
      <c r="I3063" s="141"/>
      <c r="J3063" s="141"/>
    </row>
    <row r="3064" spans="1:10" ht="15" x14ac:dyDescent="0.25">
      <c r="A3064" s="141"/>
      <c r="B3064" s="141"/>
      <c r="C3064" s="141"/>
      <c r="D3064" s="192"/>
      <c r="E3064" s="141"/>
      <c r="F3064" s="220"/>
      <c r="G3064" s="141"/>
      <c r="H3064" s="141"/>
      <c r="I3064" s="141"/>
      <c r="J3064" s="141"/>
    </row>
    <row r="3065" spans="1:10" ht="15" x14ac:dyDescent="0.25">
      <c r="A3065" s="141"/>
      <c r="B3065" s="141"/>
      <c r="C3065" s="141"/>
      <c r="D3065" s="192"/>
      <c r="E3065" s="141"/>
      <c r="F3065" s="220"/>
      <c r="G3065" s="141"/>
      <c r="H3065" s="141"/>
      <c r="I3065" s="141"/>
      <c r="J3065" s="141"/>
    </row>
    <row r="3066" spans="1:10" ht="15" x14ac:dyDescent="0.25">
      <c r="A3066" s="141"/>
      <c r="B3066" s="141"/>
      <c r="C3066" s="141"/>
      <c r="D3066" s="192"/>
      <c r="E3066" s="141"/>
      <c r="F3066" s="220"/>
      <c r="G3066" s="141"/>
      <c r="H3066" s="141"/>
      <c r="I3066" s="141"/>
      <c r="J3066" s="141"/>
    </row>
    <row r="3067" spans="1:10" ht="15" x14ac:dyDescent="0.25">
      <c r="A3067" s="141"/>
      <c r="B3067" s="141"/>
      <c r="C3067" s="141"/>
      <c r="D3067" s="192"/>
      <c r="E3067" s="141"/>
      <c r="F3067" s="220"/>
      <c r="G3067" s="141"/>
      <c r="H3067" s="141"/>
      <c r="I3067" s="141"/>
      <c r="J3067" s="141"/>
    </row>
    <row r="3068" spans="1:10" ht="15" x14ac:dyDescent="0.25">
      <c r="A3068" s="141"/>
      <c r="B3068" s="141"/>
      <c r="C3068" s="141"/>
      <c r="D3068" s="192"/>
      <c r="E3068" s="141"/>
      <c r="F3068" s="220"/>
      <c r="G3068" s="141"/>
      <c r="H3068" s="141"/>
      <c r="I3068" s="141"/>
      <c r="J3068" s="141"/>
    </row>
    <row r="3069" spans="1:10" ht="15" x14ac:dyDescent="0.25">
      <c r="A3069" s="141"/>
      <c r="B3069" s="141"/>
      <c r="C3069" s="141"/>
      <c r="D3069" s="192"/>
      <c r="E3069" s="141"/>
      <c r="F3069" s="220"/>
      <c r="G3069" s="141"/>
      <c r="H3069" s="141"/>
      <c r="I3069" s="141"/>
      <c r="J3069" s="141"/>
    </row>
    <row r="3070" spans="1:10" ht="15" x14ac:dyDescent="0.25">
      <c r="A3070" s="141"/>
      <c r="B3070" s="141"/>
      <c r="C3070" s="141"/>
      <c r="D3070" s="192"/>
      <c r="E3070" s="141"/>
      <c r="F3070" s="220"/>
      <c r="G3070" s="141"/>
      <c r="H3070" s="141"/>
      <c r="I3070" s="141"/>
      <c r="J3070" s="141"/>
    </row>
    <row r="3071" spans="1:10" ht="15" x14ac:dyDescent="0.25">
      <c r="A3071" s="141"/>
      <c r="B3071" s="141"/>
      <c r="C3071" s="141"/>
      <c r="D3071" s="192"/>
      <c r="E3071" s="141"/>
      <c r="F3071" s="220"/>
      <c r="G3071" s="141"/>
      <c r="H3071" s="141"/>
      <c r="I3071" s="141"/>
      <c r="J3071" s="141"/>
    </row>
    <row r="3072" spans="1:10" ht="15" x14ac:dyDescent="0.25">
      <c r="A3072" s="141"/>
      <c r="B3072" s="141"/>
      <c r="C3072" s="141"/>
      <c r="D3072" s="192"/>
      <c r="E3072" s="141"/>
      <c r="F3072" s="220"/>
      <c r="G3072" s="141"/>
      <c r="H3072" s="141"/>
      <c r="I3072" s="141"/>
      <c r="J3072" s="141"/>
    </row>
    <row r="3073" spans="1:10" ht="15" x14ac:dyDescent="0.25">
      <c r="A3073" s="141"/>
      <c r="B3073" s="141"/>
      <c r="C3073" s="141"/>
      <c r="D3073" s="192"/>
      <c r="E3073" s="141"/>
      <c r="F3073" s="220"/>
      <c r="G3073" s="141"/>
      <c r="H3073" s="141"/>
      <c r="I3073" s="141"/>
      <c r="J3073" s="141"/>
    </row>
    <row r="3074" spans="1:10" ht="15" x14ac:dyDescent="0.25">
      <c r="A3074" s="141"/>
      <c r="B3074" s="141"/>
      <c r="C3074" s="141"/>
      <c r="D3074" s="192"/>
      <c r="E3074" s="141"/>
      <c r="F3074" s="220"/>
      <c r="G3074" s="141"/>
      <c r="H3074" s="141"/>
      <c r="I3074" s="141"/>
      <c r="J3074" s="141"/>
    </row>
    <row r="3075" spans="1:10" ht="15" x14ac:dyDescent="0.25">
      <c r="A3075" s="141"/>
      <c r="B3075" s="141"/>
      <c r="C3075" s="141"/>
      <c r="D3075" s="192"/>
      <c r="E3075" s="141"/>
      <c r="F3075" s="220"/>
      <c r="G3075" s="141"/>
      <c r="H3075" s="141"/>
      <c r="I3075" s="141"/>
      <c r="J3075" s="141"/>
    </row>
    <row r="3076" spans="1:10" ht="15" x14ac:dyDescent="0.25">
      <c r="A3076" s="141"/>
      <c r="B3076" s="141"/>
      <c r="C3076" s="141"/>
      <c r="D3076" s="192"/>
      <c r="E3076" s="141"/>
      <c r="F3076" s="220"/>
      <c r="G3076" s="141"/>
      <c r="H3076" s="141"/>
      <c r="I3076" s="141"/>
      <c r="J3076" s="141"/>
    </row>
    <row r="3077" spans="1:10" ht="15" x14ac:dyDescent="0.25">
      <c r="A3077" s="141"/>
      <c r="B3077" s="141"/>
      <c r="C3077" s="141"/>
      <c r="D3077" s="192"/>
      <c r="E3077" s="141"/>
      <c r="F3077" s="220"/>
      <c r="G3077" s="141"/>
      <c r="H3077" s="141"/>
      <c r="I3077" s="141"/>
      <c r="J3077" s="141"/>
    </row>
    <row r="3078" spans="1:10" ht="15" x14ac:dyDescent="0.25">
      <c r="A3078" s="141"/>
      <c r="B3078" s="141"/>
      <c r="C3078" s="141"/>
      <c r="D3078" s="192"/>
      <c r="E3078" s="141"/>
      <c r="F3078" s="220"/>
      <c r="G3078" s="141"/>
      <c r="H3078" s="141"/>
      <c r="I3078" s="141"/>
      <c r="J3078" s="141"/>
    </row>
    <row r="3079" spans="1:10" ht="15" x14ac:dyDescent="0.25">
      <c r="A3079" s="141"/>
      <c r="B3079" s="141"/>
      <c r="C3079" s="141"/>
      <c r="D3079" s="192"/>
      <c r="E3079" s="141"/>
      <c r="F3079" s="220"/>
      <c r="G3079" s="141"/>
      <c r="H3079" s="141"/>
      <c r="I3079" s="141"/>
      <c r="J3079" s="141"/>
    </row>
    <row r="3080" spans="1:10" ht="15" x14ac:dyDescent="0.25">
      <c r="A3080" s="141"/>
      <c r="B3080" s="141"/>
      <c r="C3080" s="141"/>
      <c r="D3080" s="192"/>
      <c r="E3080" s="141"/>
      <c r="F3080" s="220"/>
      <c r="G3080" s="141"/>
      <c r="H3080" s="141"/>
      <c r="I3080" s="141"/>
      <c r="J3080" s="141"/>
    </row>
    <row r="3081" spans="1:10" ht="15" x14ac:dyDescent="0.25">
      <c r="A3081" s="141"/>
      <c r="B3081" s="141"/>
      <c r="C3081" s="141"/>
      <c r="D3081" s="192"/>
      <c r="E3081" s="141"/>
      <c r="F3081" s="220"/>
      <c r="G3081" s="141"/>
      <c r="H3081" s="141"/>
      <c r="I3081" s="141"/>
      <c r="J3081" s="141"/>
    </row>
    <row r="3082" spans="1:10" ht="15" x14ac:dyDescent="0.25">
      <c r="A3082" s="141"/>
      <c r="B3082" s="141"/>
      <c r="C3082" s="141"/>
      <c r="D3082" s="192"/>
      <c r="E3082" s="141"/>
      <c r="F3082" s="220"/>
      <c r="G3082" s="141"/>
      <c r="H3082" s="141"/>
      <c r="I3082" s="141"/>
      <c r="J3082" s="141"/>
    </row>
    <row r="3083" spans="1:10" ht="15" x14ac:dyDescent="0.25">
      <c r="A3083" s="141"/>
      <c r="B3083" s="141"/>
      <c r="C3083" s="141"/>
      <c r="D3083" s="192"/>
      <c r="E3083" s="141"/>
      <c r="F3083" s="220"/>
      <c r="G3083" s="141"/>
      <c r="H3083" s="141"/>
      <c r="I3083" s="141"/>
      <c r="J3083" s="141"/>
    </row>
    <row r="3084" spans="1:10" ht="15" x14ac:dyDescent="0.25">
      <c r="A3084" s="141"/>
      <c r="B3084" s="141"/>
      <c r="C3084" s="141"/>
      <c r="D3084" s="192"/>
      <c r="E3084" s="141"/>
      <c r="F3084" s="220"/>
      <c r="G3084" s="141"/>
      <c r="H3084" s="141"/>
      <c r="I3084" s="141"/>
      <c r="J3084" s="141"/>
    </row>
    <row r="3085" spans="1:10" ht="15" x14ac:dyDescent="0.25">
      <c r="A3085" s="141"/>
      <c r="B3085" s="141"/>
      <c r="C3085" s="141"/>
      <c r="D3085" s="192"/>
      <c r="E3085" s="141"/>
      <c r="F3085" s="220"/>
      <c r="G3085" s="141"/>
      <c r="H3085" s="141"/>
      <c r="I3085" s="141"/>
      <c r="J3085" s="141"/>
    </row>
    <row r="3086" spans="1:10" ht="15" x14ac:dyDescent="0.25">
      <c r="A3086" s="141"/>
      <c r="B3086" s="141"/>
      <c r="C3086" s="141"/>
      <c r="D3086" s="192"/>
      <c r="E3086" s="141"/>
      <c r="F3086" s="220"/>
      <c r="G3086" s="141"/>
      <c r="H3086" s="141"/>
      <c r="I3086" s="141"/>
      <c r="J3086" s="141"/>
    </row>
    <row r="3087" spans="1:10" ht="15" x14ac:dyDescent="0.25">
      <c r="A3087" s="141"/>
      <c r="B3087" s="141"/>
      <c r="C3087" s="141"/>
      <c r="D3087" s="192"/>
      <c r="E3087" s="141"/>
      <c r="F3087" s="220"/>
      <c r="G3087" s="141"/>
      <c r="H3087" s="141"/>
      <c r="I3087" s="141"/>
      <c r="J3087" s="141"/>
    </row>
    <row r="3088" spans="1:10" ht="15" x14ac:dyDescent="0.25">
      <c r="A3088" s="141"/>
      <c r="B3088" s="141"/>
      <c r="C3088" s="141"/>
      <c r="D3088" s="192"/>
      <c r="E3088" s="141"/>
      <c r="F3088" s="220"/>
      <c r="G3088" s="141"/>
      <c r="H3088" s="141"/>
      <c r="I3088" s="141"/>
      <c r="J3088" s="141"/>
    </row>
    <row r="3089" spans="1:10" ht="15" x14ac:dyDescent="0.25">
      <c r="A3089" s="141"/>
      <c r="B3089" s="141"/>
      <c r="C3089" s="141"/>
      <c r="D3089" s="192"/>
      <c r="E3089" s="141"/>
      <c r="F3089" s="220"/>
      <c r="G3089" s="141"/>
      <c r="H3089" s="141"/>
      <c r="I3089" s="141"/>
      <c r="J3089" s="141"/>
    </row>
    <row r="3090" spans="1:10" ht="15" x14ac:dyDescent="0.25">
      <c r="A3090" s="141"/>
      <c r="B3090" s="141"/>
      <c r="C3090" s="141"/>
      <c r="D3090" s="192"/>
      <c r="E3090" s="141"/>
      <c r="F3090" s="220"/>
      <c r="G3090" s="141"/>
      <c r="H3090" s="141"/>
      <c r="I3090" s="141"/>
      <c r="J3090" s="141"/>
    </row>
    <row r="3091" spans="1:10" ht="15" x14ac:dyDescent="0.25">
      <c r="A3091" s="141"/>
      <c r="B3091" s="141"/>
      <c r="C3091" s="141"/>
      <c r="D3091" s="192"/>
      <c r="E3091" s="141"/>
      <c r="F3091" s="220"/>
      <c r="G3091" s="141"/>
      <c r="H3091" s="141"/>
      <c r="I3091" s="141"/>
      <c r="J3091" s="141"/>
    </row>
    <row r="3092" spans="1:10" ht="15" x14ac:dyDescent="0.25">
      <c r="A3092" s="141"/>
      <c r="B3092" s="141"/>
      <c r="C3092" s="141"/>
      <c r="D3092" s="192"/>
      <c r="E3092" s="141"/>
      <c r="F3092" s="220"/>
      <c r="G3092" s="141"/>
      <c r="H3092" s="141"/>
      <c r="I3092" s="141"/>
      <c r="J3092" s="141"/>
    </row>
    <row r="3093" spans="1:10" ht="15" x14ac:dyDescent="0.25">
      <c r="A3093" s="141"/>
      <c r="B3093" s="141"/>
      <c r="C3093" s="141"/>
      <c r="D3093" s="192"/>
      <c r="E3093" s="141"/>
      <c r="F3093" s="220"/>
      <c r="G3093" s="141"/>
      <c r="H3093" s="141"/>
      <c r="I3093" s="141"/>
      <c r="J3093" s="141"/>
    </row>
    <row r="3094" spans="1:10" ht="15" x14ac:dyDescent="0.25">
      <c r="A3094" s="141"/>
      <c r="B3094" s="141"/>
      <c r="C3094" s="141"/>
      <c r="D3094" s="192"/>
      <c r="E3094" s="141"/>
      <c r="F3094" s="220"/>
      <c r="G3094" s="141"/>
      <c r="H3094" s="141"/>
      <c r="I3094" s="141"/>
      <c r="J3094" s="141"/>
    </row>
    <row r="3095" spans="1:10" ht="15" x14ac:dyDescent="0.25">
      <c r="A3095" s="141"/>
      <c r="B3095" s="141"/>
      <c r="C3095" s="141"/>
      <c r="D3095" s="192"/>
      <c r="E3095" s="141"/>
      <c r="F3095" s="220"/>
      <c r="G3095" s="141"/>
      <c r="H3095" s="141"/>
      <c r="I3095" s="141"/>
      <c r="J3095" s="141"/>
    </row>
    <row r="3096" spans="1:10" ht="15" x14ac:dyDescent="0.25">
      <c r="A3096" s="141"/>
      <c r="B3096" s="141"/>
      <c r="C3096" s="141"/>
      <c r="D3096" s="192"/>
      <c r="E3096" s="141"/>
      <c r="F3096" s="220"/>
      <c r="G3096" s="141"/>
      <c r="H3096" s="141"/>
      <c r="I3096" s="141"/>
      <c r="J3096" s="141"/>
    </row>
    <row r="3097" spans="1:10" ht="15" x14ac:dyDescent="0.25">
      <c r="A3097" s="141"/>
      <c r="B3097" s="141"/>
      <c r="C3097" s="141"/>
      <c r="D3097" s="192"/>
      <c r="E3097" s="141"/>
      <c r="F3097" s="220"/>
      <c r="G3097" s="141"/>
      <c r="H3097" s="141"/>
      <c r="I3097" s="141"/>
      <c r="J3097" s="141"/>
    </row>
    <row r="3098" spans="1:10" ht="15" x14ac:dyDescent="0.25">
      <c r="A3098" s="141"/>
      <c r="B3098" s="141"/>
      <c r="C3098" s="141"/>
      <c r="D3098" s="192"/>
      <c r="E3098" s="141"/>
      <c r="F3098" s="220"/>
      <c r="G3098" s="141"/>
      <c r="H3098" s="141"/>
      <c r="I3098" s="141"/>
      <c r="J3098" s="141"/>
    </row>
    <row r="3099" spans="1:10" ht="15" x14ac:dyDescent="0.25">
      <c r="A3099" s="141"/>
      <c r="B3099" s="141"/>
      <c r="C3099" s="141"/>
      <c r="D3099" s="192"/>
      <c r="E3099" s="141"/>
      <c r="F3099" s="220"/>
      <c r="G3099" s="141"/>
      <c r="H3099" s="141"/>
      <c r="I3099" s="141"/>
      <c r="J3099" s="141"/>
    </row>
    <row r="3100" spans="1:10" ht="15" x14ac:dyDescent="0.25">
      <c r="A3100" s="141"/>
      <c r="B3100" s="141"/>
      <c r="C3100" s="141"/>
      <c r="D3100" s="192"/>
      <c r="E3100" s="141"/>
      <c r="F3100" s="220"/>
      <c r="G3100" s="141"/>
      <c r="H3100" s="141"/>
      <c r="I3100" s="141"/>
      <c r="J3100" s="141"/>
    </row>
    <row r="3101" spans="1:10" ht="15" x14ac:dyDescent="0.25">
      <c r="A3101" s="141"/>
      <c r="B3101" s="141"/>
      <c r="C3101" s="141"/>
      <c r="D3101" s="192"/>
      <c r="E3101" s="141"/>
      <c r="F3101" s="220"/>
      <c r="G3101" s="141"/>
      <c r="H3101" s="141"/>
      <c r="I3101" s="141"/>
      <c r="J3101" s="141"/>
    </row>
    <row r="3102" spans="1:10" ht="15" x14ac:dyDescent="0.25">
      <c r="A3102" s="141"/>
      <c r="B3102" s="141"/>
      <c r="C3102" s="141"/>
      <c r="D3102" s="192"/>
      <c r="E3102" s="141"/>
      <c r="F3102" s="220"/>
      <c r="G3102" s="141"/>
      <c r="H3102" s="141"/>
      <c r="I3102" s="141"/>
      <c r="J3102" s="141"/>
    </row>
    <row r="3103" spans="1:10" ht="15" x14ac:dyDescent="0.25">
      <c r="A3103" s="141"/>
      <c r="B3103" s="141"/>
      <c r="C3103" s="141"/>
      <c r="D3103" s="192"/>
      <c r="E3103" s="141"/>
      <c r="F3103" s="220"/>
      <c r="G3103" s="141"/>
      <c r="H3103" s="141"/>
      <c r="I3103" s="141"/>
      <c r="J3103" s="141"/>
    </row>
    <row r="3104" spans="1:10" ht="15" x14ac:dyDescent="0.25">
      <c r="A3104" s="141"/>
      <c r="B3104" s="141"/>
      <c r="C3104" s="141"/>
      <c r="D3104" s="192"/>
      <c r="E3104" s="141"/>
      <c r="F3104" s="220"/>
      <c r="G3104" s="141"/>
      <c r="H3104" s="141"/>
      <c r="I3104" s="141"/>
      <c r="J3104" s="141"/>
    </row>
    <row r="3105" spans="1:10" ht="15" x14ac:dyDescent="0.25">
      <c r="A3105" s="141"/>
      <c r="B3105" s="141"/>
      <c r="C3105" s="141"/>
      <c r="D3105" s="192"/>
      <c r="E3105" s="141"/>
      <c r="F3105" s="220"/>
      <c r="G3105" s="141"/>
      <c r="H3105" s="141"/>
      <c r="I3105" s="141"/>
      <c r="J3105" s="141"/>
    </row>
    <row r="3106" spans="1:10" ht="15" x14ac:dyDescent="0.25">
      <c r="A3106" s="141"/>
      <c r="B3106" s="141"/>
      <c r="C3106" s="141"/>
      <c r="D3106" s="192"/>
      <c r="E3106" s="141"/>
      <c r="F3106" s="220"/>
      <c r="G3106" s="141"/>
      <c r="H3106" s="141"/>
      <c r="I3106" s="141"/>
      <c r="J3106" s="141"/>
    </row>
    <row r="3107" spans="1:10" ht="15" x14ac:dyDescent="0.25">
      <c r="A3107" s="141"/>
      <c r="B3107" s="141"/>
      <c r="C3107" s="141"/>
      <c r="D3107" s="192"/>
      <c r="E3107" s="141"/>
      <c r="F3107" s="220"/>
      <c r="G3107" s="141"/>
      <c r="H3107" s="141"/>
      <c r="I3107" s="141"/>
      <c r="J3107" s="141"/>
    </row>
    <row r="3108" spans="1:10" ht="15" x14ac:dyDescent="0.25">
      <c r="A3108" s="141"/>
      <c r="B3108" s="141"/>
      <c r="C3108" s="141"/>
      <c r="D3108" s="192"/>
      <c r="E3108" s="141"/>
      <c r="F3108" s="220"/>
      <c r="G3108" s="141"/>
      <c r="H3108" s="141"/>
      <c r="I3108" s="141"/>
      <c r="J3108" s="141"/>
    </row>
    <row r="3109" spans="1:10" ht="15" x14ac:dyDescent="0.25">
      <c r="A3109" s="141"/>
      <c r="B3109" s="141"/>
      <c r="C3109" s="141"/>
      <c r="D3109" s="192"/>
      <c r="E3109" s="141"/>
      <c r="F3109" s="220"/>
      <c r="G3109" s="141"/>
      <c r="H3109" s="141"/>
      <c r="I3109" s="141"/>
      <c r="J3109" s="141"/>
    </row>
    <row r="3110" spans="1:10" ht="15" x14ac:dyDescent="0.25">
      <c r="A3110" s="141"/>
      <c r="B3110" s="141"/>
      <c r="C3110" s="141"/>
      <c r="D3110" s="192"/>
      <c r="E3110" s="141"/>
      <c r="F3110" s="220"/>
      <c r="G3110" s="141"/>
      <c r="H3110" s="141"/>
      <c r="I3110" s="141"/>
      <c r="J3110" s="141"/>
    </row>
    <row r="3111" spans="1:10" ht="15" x14ac:dyDescent="0.25">
      <c r="A3111" s="141"/>
      <c r="B3111" s="141"/>
      <c r="C3111" s="141"/>
      <c r="D3111" s="192"/>
      <c r="E3111" s="141"/>
      <c r="F3111" s="220"/>
      <c r="G3111" s="141"/>
      <c r="H3111" s="141"/>
      <c r="I3111" s="141"/>
      <c r="J3111" s="141"/>
    </row>
    <row r="3112" spans="1:10" ht="15" x14ac:dyDescent="0.25">
      <c r="A3112" s="141"/>
      <c r="B3112" s="141"/>
      <c r="C3112" s="141"/>
      <c r="D3112" s="192"/>
      <c r="E3112" s="141"/>
      <c r="F3112" s="220"/>
      <c r="G3112" s="141"/>
      <c r="H3112" s="141"/>
      <c r="I3112" s="141"/>
      <c r="J3112" s="141"/>
    </row>
    <row r="3113" spans="1:10" ht="15" x14ac:dyDescent="0.25">
      <c r="A3113" s="141"/>
      <c r="B3113" s="141"/>
      <c r="C3113" s="141"/>
      <c r="D3113" s="192"/>
      <c r="E3113" s="141"/>
      <c r="F3113" s="220"/>
      <c r="G3113" s="141"/>
      <c r="H3113" s="141"/>
      <c r="I3113" s="141"/>
      <c r="J3113" s="141"/>
    </row>
    <row r="3114" spans="1:10" ht="15" x14ac:dyDescent="0.25">
      <c r="A3114" s="141"/>
      <c r="B3114" s="141"/>
      <c r="C3114" s="141"/>
      <c r="D3114" s="192"/>
      <c r="E3114" s="141"/>
      <c r="F3114" s="220"/>
      <c r="G3114" s="141"/>
      <c r="H3114" s="141"/>
      <c r="I3114" s="141"/>
      <c r="J3114" s="141"/>
    </row>
    <row r="3115" spans="1:10" ht="15" x14ac:dyDescent="0.25">
      <c r="A3115" s="141"/>
      <c r="B3115" s="141"/>
      <c r="C3115" s="141"/>
      <c r="D3115" s="192"/>
      <c r="E3115" s="141"/>
      <c r="F3115" s="220"/>
      <c r="G3115" s="141"/>
      <c r="H3115" s="141"/>
      <c r="I3115" s="141"/>
      <c r="J3115" s="141"/>
    </row>
    <row r="3116" spans="1:10" ht="15" x14ac:dyDescent="0.25">
      <c r="A3116" s="141"/>
      <c r="B3116" s="141"/>
      <c r="C3116" s="141"/>
      <c r="D3116" s="192"/>
      <c r="E3116" s="141"/>
      <c r="F3116" s="220"/>
      <c r="G3116" s="141"/>
      <c r="H3116" s="141"/>
      <c r="I3116" s="141"/>
      <c r="J3116" s="141"/>
    </row>
    <row r="3117" spans="1:10" ht="15" x14ac:dyDescent="0.25">
      <c r="A3117" s="141"/>
      <c r="B3117" s="141"/>
      <c r="C3117" s="141"/>
      <c r="D3117" s="192"/>
      <c r="E3117" s="141"/>
      <c r="F3117" s="220"/>
      <c r="G3117" s="141"/>
      <c r="H3117" s="141"/>
      <c r="I3117" s="141"/>
      <c r="J3117" s="141"/>
    </row>
    <row r="3118" spans="1:10" ht="15" x14ac:dyDescent="0.25">
      <c r="A3118" s="141"/>
      <c r="B3118" s="141"/>
      <c r="C3118" s="141"/>
      <c r="D3118" s="192"/>
      <c r="E3118" s="141"/>
      <c r="F3118" s="220"/>
      <c r="G3118" s="141"/>
      <c r="H3118" s="141"/>
      <c r="I3118" s="141"/>
      <c r="J3118" s="141"/>
    </row>
    <row r="3119" spans="1:10" ht="15" x14ac:dyDescent="0.25">
      <c r="A3119" s="141"/>
      <c r="B3119" s="141"/>
      <c r="C3119" s="141"/>
      <c r="D3119" s="192"/>
      <c r="E3119" s="141"/>
      <c r="F3119" s="220"/>
      <c r="G3119" s="141"/>
      <c r="H3119" s="141"/>
      <c r="I3119" s="141"/>
      <c r="J3119" s="141"/>
    </row>
    <row r="3120" spans="1:10" ht="15" x14ac:dyDescent="0.25">
      <c r="A3120" s="141"/>
      <c r="B3120" s="141"/>
      <c r="C3120" s="141"/>
      <c r="D3120" s="192"/>
      <c r="E3120" s="141"/>
      <c r="F3120" s="220"/>
      <c r="G3120" s="141"/>
      <c r="H3120" s="141"/>
      <c r="I3120" s="141"/>
      <c r="J3120" s="141"/>
    </row>
    <row r="3121" spans="1:10" ht="15" x14ac:dyDescent="0.25">
      <c r="A3121" s="141"/>
      <c r="B3121" s="141"/>
      <c r="C3121" s="141"/>
      <c r="D3121" s="192"/>
      <c r="E3121" s="141"/>
      <c r="F3121" s="220"/>
      <c r="G3121" s="141"/>
      <c r="H3121" s="141"/>
      <c r="I3121" s="141"/>
      <c r="J3121" s="141"/>
    </row>
    <row r="3122" spans="1:10" ht="15" x14ac:dyDescent="0.25">
      <c r="A3122" s="141"/>
      <c r="B3122" s="141"/>
      <c r="C3122" s="141"/>
      <c r="D3122" s="192"/>
      <c r="E3122" s="141"/>
      <c r="F3122" s="220"/>
      <c r="G3122" s="141"/>
      <c r="H3122" s="141"/>
      <c r="I3122" s="141"/>
      <c r="J3122" s="141"/>
    </row>
    <row r="3123" spans="1:10" ht="15" x14ac:dyDescent="0.25">
      <c r="A3123" s="141"/>
      <c r="B3123" s="141"/>
      <c r="C3123" s="141"/>
      <c r="D3123" s="192"/>
      <c r="E3123" s="141"/>
      <c r="F3123" s="220"/>
      <c r="G3123" s="141"/>
      <c r="H3123" s="141"/>
      <c r="I3123" s="141"/>
      <c r="J3123" s="141"/>
    </row>
    <row r="3124" spans="1:10" ht="15" x14ac:dyDescent="0.25">
      <c r="A3124" s="141"/>
      <c r="B3124" s="141"/>
      <c r="C3124" s="141"/>
      <c r="D3124" s="192"/>
      <c r="E3124" s="141"/>
      <c r="F3124" s="220"/>
      <c r="G3124" s="141"/>
      <c r="H3124" s="141"/>
      <c r="I3124" s="141"/>
      <c r="J3124" s="141"/>
    </row>
    <row r="3125" spans="1:10" ht="15" x14ac:dyDescent="0.25">
      <c r="A3125" s="141"/>
      <c r="B3125" s="141"/>
      <c r="C3125" s="141"/>
      <c r="D3125" s="192"/>
      <c r="E3125" s="141"/>
      <c r="F3125" s="220"/>
      <c r="G3125" s="141"/>
      <c r="H3125" s="141"/>
      <c r="I3125" s="141"/>
      <c r="J3125" s="141"/>
    </row>
    <row r="3126" spans="1:10" ht="15" x14ac:dyDescent="0.25">
      <c r="A3126" s="141"/>
      <c r="B3126" s="141"/>
      <c r="C3126" s="141"/>
      <c r="D3126" s="192"/>
      <c r="E3126" s="141"/>
      <c r="F3126" s="220"/>
      <c r="G3126" s="141"/>
      <c r="H3126" s="141"/>
      <c r="I3126" s="141"/>
      <c r="J3126" s="141"/>
    </row>
    <row r="3127" spans="1:10" ht="15" x14ac:dyDescent="0.25">
      <c r="A3127" s="141"/>
      <c r="B3127" s="141"/>
      <c r="C3127" s="141"/>
      <c r="D3127" s="192"/>
      <c r="E3127" s="141"/>
      <c r="F3127" s="220"/>
      <c r="G3127" s="141"/>
      <c r="H3127" s="141"/>
      <c r="I3127" s="141"/>
      <c r="J3127" s="141"/>
    </row>
    <row r="3128" spans="1:10" ht="15" x14ac:dyDescent="0.25">
      <c r="A3128" s="141"/>
      <c r="B3128" s="141"/>
      <c r="C3128" s="141"/>
      <c r="D3128" s="192"/>
      <c r="E3128" s="141"/>
      <c r="F3128" s="220"/>
      <c r="G3128" s="141"/>
      <c r="H3128" s="141"/>
      <c r="I3128" s="141"/>
      <c r="J3128" s="141"/>
    </row>
    <row r="3129" spans="1:10" ht="15" x14ac:dyDescent="0.25">
      <c r="A3129" s="141"/>
      <c r="B3129" s="141"/>
      <c r="C3129" s="141"/>
      <c r="D3129" s="192"/>
      <c r="E3129" s="141"/>
      <c r="F3129" s="220"/>
      <c r="G3129" s="141"/>
      <c r="H3129" s="141"/>
      <c r="I3129" s="141"/>
      <c r="J3129" s="141"/>
    </row>
    <row r="3130" spans="1:10" ht="15" x14ac:dyDescent="0.25">
      <c r="A3130" s="141"/>
      <c r="B3130" s="141"/>
      <c r="C3130" s="141"/>
      <c r="D3130" s="192"/>
      <c r="E3130" s="141"/>
      <c r="F3130" s="220"/>
      <c r="G3130" s="141"/>
      <c r="H3130" s="141"/>
      <c r="I3130" s="141"/>
      <c r="J3130" s="141"/>
    </row>
    <row r="3131" spans="1:10" ht="15" x14ac:dyDescent="0.25">
      <c r="A3131" s="141"/>
      <c r="B3131" s="141"/>
      <c r="C3131" s="141"/>
      <c r="D3131" s="192"/>
      <c r="E3131" s="141"/>
      <c r="F3131" s="220"/>
      <c r="G3131" s="141"/>
      <c r="H3131" s="141"/>
      <c r="I3131" s="141"/>
      <c r="J3131" s="141"/>
    </row>
    <row r="3132" spans="1:10" ht="15" x14ac:dyDescent="0.25">
      <c r="A3132" s="141"/>
      <c r="B3132" s="141"/>
      <c r="C3132" s="141"/>
      <c r="D3132" s="192"/>
      <c r="E3132" s="141"/>
      <c r="F3132" s="220"/>
      <c r="G3132" s="141"/>
      <c r="H3132" s="141"/>
      <c r="I3132" s="141"/>
      <c r="J3132" s="141"/>
    </row>
    <row r="3133" spans="1:10" ht="15" x14ac:dyDescent="0.25">
      <c r="A3133" s="141"/>
      <c r="B3133" s="141"/>
      <c r="C3133" s="141"/>
      <c r="D3133" s="192"/>
      <c r="E3133" s="141"/>
      <c r="F3133" s="220"/>
      <c r="G3133" s="141"/>
      <c r="H3133" s="141"/>
      <c r="I3133" s="141"/>
      <c r="J3133" s="141"/>
    </row>
    <row r="3134" spans="1:10" ht="15" x14ac:dyDescent="0.25">
      <c r="A3134" s="141"/>
      <c r="B3134" s="141"/>
      <c r="C3134" s="141"/>
      <c r="D3134" s="192"/>
      <c r="E3134" s="141"/>
      <c r="F3134" s="220"/>
      <c r="G3134" s="141"/>
      <c r="H3134" s="141"/>
      <c r="I3134" s="141"/>
      <c r="J3134" s="141"/>
    </row>
    <row r="3135" spans="1:10" ht="15" x14ac:dyDescent="0.25">
      <c r="A3135" s="141"/>
      <c r="B3135" s="141"/>
      <c r="C3135" s="141"/>
      <c r="D3135" s="192"/>
      <c r="E3135" s="141"/>
      <c r="F3135" s="220"/>
      <c r="G3135" s="141"/>
      <c r="H3135" s="141"/>
      <c r="I3135" s="141"/>
      <c r="J3135" s="141"/>
    </row>
    <row r="3136" spans="1:10" ht="15" x14ac:dyDescent="0.25">
      <c r="A3136" s="141"/>
      <c r="B3136" s="141"/>
      <c r="C3136" s="141"/>
      <c r="D3136" s="192"/>
      <c r="E3136" s="141"/>
      <c r="F3136" s="220"/>
      <c r="G3136" s="141"/>
      <c r="H3136" s="141"/>
      <c r="I3136" s="141"/>
      <c r="J3136" s="141"/>
    </row>
    <row r="3137" spans="1:10" ht="15" x14ac:dyDescent="0.25">
      <c r="A3137" s="141"/>
      <c r="B3137" s="141"/>
      <c r="C3137" s="141"/>
      <c r="D3137" s="192"/>
      <c r="E3137" s="141"/>
      <c r="F3137" s="220"/>
      <c r="G3137" s="141"/>
      <c r="H3137" s="141"/>
      <c r="I3137" s="141"/>
      <c r="J3137" s="141"/>
    </row>
    <row r="3138" spans="1:10" ht="15" x14ac:dyDescent="0.25">
      <c r="A3138" s="141"/>
      <c r="B3138" s="141"/>
      <c r="C3138" s="141"/>
      <c r="D3138" s="192"/>
      <c r="E3138" s="141"/>
      <c r="F3138" s="220"/>
      <c r="G3138" s="141"/>
      <c r="H3138" s="141"/>
      <c r="I3138" s="141"/>
      <c r="J3138" s="141"/>
    </row>
    <row r="3139" spans="1:10" ht="15" x14ac:dyDescent="0.25">
      <c r="A3139" s="141"/>
      <c r="B3139" s="141"/>
      <c r="C3139" s="141"/>
      <c r="D3139" s="192"/>
      <c r="E3139" s="141"/>
      <c r="F3139" s="220"/>
      <c r="G3139" s="141"/>
      <c r="H3139" s="141"/>
      <c r="I3139" s="141"/>
      <c r="J3139" s="141"/>
    </row>
    <row r="3140" spans="1:10" ht="15" x14ac:dyDescent="0.25">
      <c r="A3140" s="141"/>
      <c r="B3140" s="141"/>
      <c r="C3140" s="141"/>
      <c r="D3140" s="192"/>
      <c r="E3140" s="141"/>
      <c r="F3140" s="220"/>
      <c r="G3140" s="141"/>
      <c r="H3140" s="141"/>
      <c r="I3140" s="141"/>
      <c r="J3140" s="141"/>
    </row>
    <row r="3141" spans="1:10" ht="15" x14ac:dyDescent="0.25">
      <c r="A3141" s="141"/>
      <c r="B3141" s="141"/>
      <c r="C3141" s="141"/>
      <c r="D3141" s="192"/>
      <c r="E3141" s="141"/>
      <c r="F3141" s="220"/>
      <c r="G3141" s="141"/>
      <c r="H3141" s="141"/>
      <c r="I3141" s="141"/>
      <c r="J3141" s="141"/>
    </row>
    <row r="3142" spans="1:10" ht="15" x14ac:dyDescent="0.25">
      <c r="A3142" s="141"/>
      <c r="B3142" s="141"/>
      <c r="C3142" s="141"/>
      <c r="D3142" s="192"/>
      <c r="E3142" s="141"/>
      <c r="F3142" s="220"/>
      <c r="G3142" s="141"/>
      <c r="H3142" s="141"/>
      <c r="I3142" s="141"/>
      <c r="J3142" s="141"/>
    </row>
    <row r="3143" spans="1:10" ht="15" x14ac:dyDescent="0.25">
      <c r="A3143" s="141"/>
      <c r="B3143" s="141"/>
      <c r="C3143" s="141"/>
      <c r="D3143" s="192"/>
      <c r="E3143" s="141"/>
      <c r="F3143" s="220"/>
      <c r="G3143" s="141"/>
      <c r="H3143" s="141"/>
      <c r="I3143" s="141"/>
      <c r="J3143" s="141"/>
    </row>
    <row r="3144" spans="1:10" ht="15" x14ac:dyDescent="0.25">
      <c r="A3144" s="141"/>
      <c r="B3144" s="141"/>
      <c r="C3144" s="141"/>
      <c r="D3144" s="192"/>
      <c r="E3144" s="141"/>
      <c r="F3144" s="220"/>
      <c r="G3144" s="141"/>
      <c r="H3144" s="141"/>
      <c r="I3144" s="141"/>
      <c r="J3144" s="141"/>
    </row>
    <row r="3145" spans="1:10" ht="15" x14ac:dyDescent="0.25">
      <c r="A3145" s="141"/>
      <c r="B3145" s="141"/>
      <c r="C3145" s="141"/>
      <c r="D3145" s="192"/>
      <c r="E3145" s="141"/>
      <c r="F3145" s="220"/>
      <c r="G3145" s="141"/>
      <c r="H3145" s="141"/>
      <c r="I3145" s="141"/>
      <c r="J3145" s="141"/>
    </row>
    <row r="3146" spans="1:10" ht="15" x14ac:dyDescent="0.25">
      <c r="A3146" s="141"/>
      <c r="B3146" s="141"/>
      <c r="C3146" s="141"/>
      <c r="D3146" s="192"/>
      <c r="E3146" s="141"/>
      <c r="F3146" s="220"/>
      <c r="G3146" s="141"/>
      <c r="H3146" s="141"/>
      <c r="I3146" s="141"/>
      <c r="J3146" s="141"/>
    </row>
    <row r="3147" spans="1:10" ht="15" x14ac:dyDescent="0.25">
      <c r="A3147" s="141"/>
      <c r="B3147" s="141"/>
      <c r="C3147" s="141"/>
      <c r="D3147" s="192"/>
      <c r="E3147" s="141"/>
      <c r="F3147" s="220"/>
      <c r="G3147" s="141"/>
      <c r="H3147" s="141"/>
      <c r="I3147" s="141"/>
      <c r="J3147" s="141"/>
    </row>
    <row r="3148" spans="1:10" ht="15" x14ac:dyDescent="0.25">
      <c r="A3148" s="141"/>
      <c r="B3148" s="141"/>
      <c r="C3148" s="141"/>
      <c r="D3148" s="192"/>
      <c r="E3148" s="141"/>
      <c r="F3148" s="220"/>
      <c r="G3148" s="141"/>
      <c r="H3148" s="141"/>
      <c r="I3148" s="141"/>
      <c r="J3148" s="141"/>
    </row>
    <row r="3149" spans="1:10" ht="15" x14ac:dyDescent="0.25">
      <c r="A3149" s="141"/>
      <c r="B3149" s="141"/>
      <c r="C3149" s="141"/>
      <c r="D3149" s="192"/>
      <c r="E3149" s="141"/>
      <c r="F3149" s="220"/>
      <c r="G3149" s="141"/>
      <c r="H3149" s="141"/>
      <c r="I3149" s="141"/>
      <c r="J3149" s="141"/>
    </row>
    <row r="3150" spans="1:10" ht="15" x14ac:dyDescent="0.25">
      <c r="A3150" s="141"/>
      <c r="B3150" s="141"/>
      <c r="C3150" s="141"/>
      <c r="D3150" s="192"/>
      <c r="E3150" s="141"/>
      <c r="F3150" s="220"/>
      <c r="G3150" s="141"/>
      <c r="H3150" s="141"/>
      <c r="I3150" s="141"/>
      <c r="J3150" s="141"/>
    </row>
    <row r="3151" spans="1:10" ht="15" x14ac:dyDescent="0.25">
      <c r="A3151" s="141"/>
      <c r="B3151" s="141"/>
      <c r="C3151" s="141"/>
      <c r="D3151" s="192"/>
      <c r="E3151" s="141"/>
      <c r="F3151" s="220"/>
      <c r="G3151" s="141"/>
      <c r="H3151" s="141"/>
      <c r="I3151" s="141"/>
      <c r="J3151" s="141"/>
    </row>
    <row r="3152" spans="1:10" ht="15" x14ac:dyDescent="0.25">
      <c r="A3152" s="141"/>
      <c r="B3152" s="141"/>
      <c r="C3152" s="141"/>
      <c r="D3152" s="192"/>
      <c r="E3152" s="141"/>
      <c r="F3152" s="220"/>
      <c r="G3152" s="141"/>
      <c r="H3152" s="141"/>
      <c r="I3152" s="141"/>
      <c r="J3152" s="141"/>
    </row>
    <row r="3153" spans="1:10" ht="15" x14ac:dyDescent="0.25">
      <c r="A3153" s="141"/>
      <c r="B3153" s="141"/>
      <c r="C3153" s="141"/>
      <c r="D3153" s="192"/>
      <c r="E3153" s="141"/>
      <c r="F3153" s="220"/>
      <c r="G3153" s="141"/>
      <c r="H3153" s="141"/>
      <c r="I3153" s="141"/>
      <c r="J3153" s="141"/>
    </row>
    <row r="3154" spans="1:10" ht="15" x14ac:dyDescent="0.25">
      <c r="A3154" s="141"/>
      <c r="B3154" s="141"/>
      <c r="C3154" s="141"/>
      <c r="D3154" s="192"/>
      <c r="E3154" s="141"/>
      <c r="F3154" s="220"/>
      <c r="G3154" s="141"/>
      <c r="H3154" s="141"/>
      <c r="I3154" s="141"/>
      <c r="J3154" s="141"/>
    </row>
    <row r="3155" spans="1:10" ht="15" x14ac:dyDescent="0.25">
      <c r="A3155" s="141"/>
      <c r="B3155" s="141"/>
      <c r="C3155" s="141"/>
      <c r="D3155" s="192"/>
      <c r="E3155" s="141"/>
      <c r="F3155" s="220"/>
      <c r="G3155" s="141"/>
      <c r="H3155" s="141"/>
      <c r="I3155" s="141"/>
      <c r="J3155" s="141"/>
    </row>
    <row r="3156" spans="1:10" ht="15" x14ac:dyDescent="0.25">
      <c r="A3156" s="141"/>
      <c r="B3156" s="141"/>
      <c r="C3156" s="141"/>
      <c r="D3156" s="192"/>
      <c r="E3156" s="141"/>
      <c r="F3156" s="220"/>
      <c r="G3156" s="141"/>
      <c r="H3156" s="141"/>
      <c r="I3156" s="141"/>
      <c r="J3156" s="141"/>
    </row>
    <row r="3157" spans="1:10" ht="15" x14ac:dyDescent="0.25">
      <c r="A3157" s="141"/>
      <c r="B3157" s="141"/>
      <c r="C3157" s="141"/>
      <c r="D3157" s="192"/>
      <c r="E3157" s="141"/>
      <c r="F3157" s="220"/>
      <c r="G3157" s="141"/>
      <c r="H3157" s="141"/>
      <c r="I3157" s="141"/>
      <c r="J3157" s="141"/>
    </row>
    <row r="3158" spans="1:10" ht="15" x14ac:dyDescent="0.25">
      <c r="A3158" s="141"/>
      <c r="B3158" s="141"/>
      <c r="C3158" s="141"/>
      <c r="D3158" s="192"/>
      <c r="E3158" s="141"/>
      <c r="F3158" s="220"/>
      <c r="G3158" s="141"/>
      <c r="H3158" s="141"/>
      <c r="I3158" s="141"/>
      <c r="J3158" s="141"/>
    </row>
    <row r="3159" spans="1:10" ht="15" x14ac:dyDescent="0.25">
      <c r="A3159" s="141"/>
      <c r="B3159" s="141"/>
      <c r="C3159" s="141"/>
      <c r="D3159" s="192"/>
      <c r="E3159" s="141"/>
      <c r="F3159" s="220"/>
      <c r="G3159" s="141"/>
      <c r="H3159" s="141"/>
      <c r="I3159" s="141"/>
      <c r="J3159" s="141"/>
    </row>
    <row r="3160" spans="1:10" ht="15" x14ac:dyDescent="0.25">
      <c r="A3160" s="141"/>
      <c r="B3160" s="141"/>
      <c r="C3160" s="141"/>
      <c r="D3160" s="192"/>
      <c r="E3160" s="141"/>
      <c r="F3160" s="220"/>
      <c r="G3160" s="141"/>
      <c r="H3160" s="141"/>
      <c r="I3160" s="141"/>
      <c r="J3160" s="141"/>
    </row>
    <row r="3161" spans="1:10" ht="15" x14ac:dyDescent="0.25">
      <c r="A3161" s="141"/>
      <c r="B3161" s="141"/>
      <c r="C3161" s="141"/>
      <c r="D3161" s="192"/>
      <c r="E3161" s="141"/>
      <c r="F3161" s="220"/>
      <c r="G3161" s="141"/>
      <c r="H3161" s="141"/>
      <c r="I3161" s="141"/>
      <c r="J3161" s="141"/>
    </row>
    <row r="3162" spans="1:10" ht="15" x14ac:dyDescent="0.25">
      <c r="A3162" s="141"/>
      <c r="B3162" s="141"/>
      <c r="C3162" s="141"/>
      <c r="D3162" s="192"/>
      <c r="E3162" s="141"/>
      <c r="F3162" s="220"/>
      <c r="G3162" s="141"/>
      <c r="H3162" s="141"/>
      <c r="I3162" s="141"/>
      <c r="J3162" s="141"/>
    </row>
    <row r="3163" spans="1:10" ht="15" x14ac:dyDescent="0.25">
      <c r="A3163" s="141"/>
      <c r="B3163" s="141"/>
      <c r="C3163" s="141"/>
      <c r="D3163" s="192"/>
      <c r="E3163" s="141"/>
      <c r="F3163" s="220"/>
      <c r="G3163" s="141"/>
      <c r="H3163" s="141"/>
      <c r="I3163" s="141"/>
      <c r="J3163" s="141"/>
    </row>
    <row r="3164" spans="1:10" ht="15" x14ac:dyDescent="0.25">
      <c r="A3164" s="141"/>
      <c r="B3164" s="141"/>
      <c r="C3164" s="141"/>
      <c r="D3164" s="192"/>
      <c r="E3164" s="141"/>
      <c r="F3164" s="220"/>
      <c r="G3164" s="141"/>
      <c r="H3164" s="141"/>
      <c r="I3164" s="141"/>
      <c r="J3164" s="141"/>
    </row>
    <row r="3165" spans="1:10" ht="15" x14ac:dyDescent="0.25">
      <c r="A3165" s="141"/>
      <c r="B3165" s="141"/>
      <c r="C3165" s="141"/>
      <c r="D3165" s="192"/>
      <c r="E3165" s="141"/>
      <c r="F3165" s="220"/>
      <c r="G3165" s="141"/>
      <c r="H3165" s="141"/>
      <c r="I3165" s="141"/>
      <c r="J3165" s="141"/>
    </row>
    <row r="3166" spans="1:10" ht="15" x14ac:dyDescent="0.25">
      <c r="A3166" s="141"/>
      <c r="B3166" s="141"/>
      <c r="C3166" s="141"/>
      <c r="D3166" s="192"/>
      <c r="E3166" s="141"/>
      <c r="F3166" s="220"/>
      <c r="G3166" s="141"/>
      <c r="H3166" s="141"/>
      <c r="I3166" s="141"/>
      <c r="J3166" s="141"/>
    </row>
    <row r="3167" spans="1:10" ht="15" x14ac:dyDescent="0.25">
      <c r="A3167" s="141"/>
      <c r="B3167" s="141"/>
      <c r="C3167" s="141"/>
      <c r="D3167" s="192"/>
      <c r="E3167" s="141"/>
      <c r="F3167" s="220"/>
      <c r="G3167" s="141"/>
      <c r="H3167" s="141"/>
      <c r="I3167" s="141"/>
      <c r="J3167" s="141"/>
    </row>
    <row r="3168" spans="1:10" ht="15" x14ac:dyDescent="0.25">
      <c r="A3168" s="141"/>
      <c r="B3168" s="141"/>
      <c r="C3168" s="141"/>
      <c r="D3168" s="192"/>
      <c r="E3168" s="141"/>
      <c r="F3168" s="220"/>
      <c r="G3168" s="141"/>
      <c r="H3168" s="141"/>
      <c r="I3168" s="141"/>
      <c r="J3168" s="141"/>
    </row>
    <row r="3169" spans="1:10" ht="15" x14ac:dyDescent="0.25">
      <c r="A3169" s="141"/>
      <c r="B3169" s="141"/>
      <c r="C3169" s="141"/>
      <c r="D3169" s="192"/>
      <c r="E3169" s="141"/>
      <c r="F3169" s="220"/>
      <c r="G3169" s="141"/>
      <c r="H3169" s="141"/>
      <c r="I3169" s="141"/>
      <c r="J3169" s="141"/>
    </row>
    <row r="3170" spans="1:10" ht="15" x14ac:dyDescent="0.25">
      <c r="A3170" s="141"/>
      <c r="B3170" s="141"/>
      <c r="C3170" s="141"/>
      <c r="D3170" s="192"/>
      <c r="E3170" s="141"/>
      <c r="F3170" s="220"/>
      <c r="G3170" s="141"/>
      <c r="H3170" s="141"/>
      <c r="I3170" s="141"/>
      <c r="J3170" s="141"/>
    </row>
    <row r="3171" spans="1:10" ht="15" x14ac:dyDescent="0.25">
      <c r="A3171" s="141"/>
      <c r="B3171" s="141"/>
      <c r="C3171" s="141"/>
      <c r="D3171" s="192"/>
      <c r="E3171" s="141"/>
      <c r="F3171" s="220"/>
      <c r="G3171" s="141"/>
      <c r="H3171" s="141"/>
      <c r="I3171" s="141"/>
      <c r="J3171" s="141"/>
    </row>
    <row r="3172" spans="1:10" ht="15" x14ac:dyDescent="0.25">
      <c r="A3172" s="141"/>
      <c r="B3172" s="141"/>
      <c r="C3172" s="141"/>
      <c r="D3172" s="192"/>
      <c r="E3172" s="141"/>
      <c r="F3172" s="220"/>
      <c r="G3172" s="141"/>
      <c r="H3172" s="141"/>
      <c r="I3172" s="141"/>
      <c r="J3172" s="141"/>
    </row>
    <row r="3173" spans="1:10" ht="15" x14ac:dyDescent="0.25">
      <c r="A3173" s="141"/>
      <c r="B3173" s="141"/>
      <c r="C3173" s="141"/>
      <c r="D3173" s="192"/>
      <c r="E3173" s="141"/>
      <c r="F3173" s="220"/>
      <c r="G3173" s="141"/>
      <c r="H3173" s="141"/>
      <c r="I3173" s="141"/>
      <c r="J3173" s="141"/>
    </row>
    <row r="3174" spans="1:10" ht="15" x14ac:dyDescent="0.25">
      <c r="A3174" s="141"/>
      <c r="B3174" s="141"/>
      <c r="C3174" s="141"/>
      <c r="D3174" s="192"/>
      <c r="E3174" s="141"/>
      <c r="F3174" s="220"/>
      <c r="G3174" s="141"/>
      <c r="H3174" s="141"/>
      <c r="I3174" s="141"/>
      <c r="J3174" s="141"/>
    </row>
    <row r="3175" spans="1:10" ht="15" x14ac:dyDescent="0.25">
      <c r="A3175" s="141"/>
      <c r="B3175" s="141"/>
      <c r="C3175" s="141"/>
      <c r="D3175" s="192"/>
      <c r="E3175" s="141"/>
      <c r="F3175" s="220"/>
      <c r="G3175" s="141"/>
      <c r="H3175" s="141"/>
      <c r="I3175" s="141"/>
      <c r="J3175" s="141"/>
    </row>
    <row r="3176" spans="1:10" ht="15" x14ac:dyDescent="0.25">
      <c r="A3176" s="141"/>
      <c r="B3176" s="141"/>
      <c r="C3176" s="141"/>
      <c r="D3176" s="192"/>
      <c r="E3176" s="141"/>
      <c r="F3176" s="220"/>
      <c r="G3176" s="141"/>
      <c r="H3176" s="141"/>
      <c r="I3176" s="141"/>
      <c r="J3176" s="141"/>
    </row>
    <row r="3177" spans="1:10" ht="15" x14ac:dyDescent="0.25">
      <c r="A3177" s="141"/>
      <c r="B3177" s="141"/>
      <c r="C3177" s="141"/>
      <c r="D3177" s="192"/>
      <c r="E3177" s="141"/>
      <c r="F3177" s="220"/>
      <c r="G3177" s="141"/>
      <c r="H3177" s="141"/>
      <c r="I3177" s="141"/>
      <c r="J3177" s="141"/>
    </row>
    <row r="3178" spans="1:10" ht="15" x14ac:dyDescent="0.25">
      <c r="A3178" s="141"/>
      <c r="B3178" s="141"/>
      <c r="C3178" s="141"/>
      <c r="D3178" s="192"/>
      <c r="E3178" s="141"/>
      <c r="F3178" s="220"/>
      <c r="G3178" s="141"/>
      <c r="H3178" s="141"/>
      <c r="I3178" s="141"/>
      <c r="J3178" s="141"/>
    </row>
    <row r="3179" spans="1:10" ht="15" x14ac:dyDescent="0.25">
      <c r="A3179" s="141"/>
      <c r="B3179" s="141"/>
      <c r="C3179" s="141"/>
      <c r="D3179" s="192"/>
      <c r="E3179" s="141"/>
      <c r="F3179" s="220"/>
      <c r="G3179" s="141"/>
      <c r="H3179" s="141"/>
      <c r="I3179" s="141"/>
      <c r="J3179" s="141"/>
    </row>
    <row r="3180" spans="1:10" ht="15" x14ac:dyDescent="0.25">
      <c r="A3180" s="141"/>
      <c r="B3180" s="141"/>
      <c r="C3180" s="141"/>
      <c r="D3180" s="192"/>
      <c r="E3180" s="141"/>
      <c r="F3180" s="220"/>
      <c r="G3180" s="141"/>
      <c r="H3180" s="141"/>
      <c r="I3180" s="141"/>
      <c r="J3180" s="141"/>
    </row>
    <row r="3181" spans="1:10" ht="15" x14ac:dyDescent="0.25">
      <c r="A3181" s="141"/>
      <c r="B3181" s="141"/>
      <c r="C3181" s="141"/>
      <c r="D3181" s="192"/>
      <c r="E3181" s="141"/>
      <c r="F3181" s="220"/>
      <c r="G3181" s="141"/>
      <c r="H3181" s="141"/>
      <c r="I3181" s="141"/>
      <c r="J3181" s="141"/>
    </row>
    <row r="3182" spans="1:10" ht="15" x14ac:dyDescent="0.25">
      <c r="A3182" s="141"/>
      <c r="B3182" s="141"/>
      <c r="C3182" s="141"/>
      <c r="D3182" s="192"/>
      <c r="E3182" s="141"/>
      <c r="F3182" s="220"/>
      <c r="G3182" s="141"/>
      <c r="H3182" s="141"/>
      <c r="I3182" s="141"/>
      <c r="J3182" s="141"/>
    </row>
    <row r="3183" spans="1:10" ht="15" x14ac:dyDescent="0.25">
      <c r="A3183" s="141"/>
      <c r="B3183" s="141"/>
      <c r="C3183" s="141"/>
      <c r="D3183" s="192"/>
      <c r="E3183" s="141"/>
      <c r="F3183" s="220"/>
      <c r="G3183" s="141"/>
      <c r="H3183" s="141"/>
      <c r="I3183" s="141"/>
      <c r="J3183" s="141"/>
    </row>
    <row r="3184" spans="1:10" ht="15" x14ac:dyDescent="0.25">
      <c r="A3184" s="141"/>
      <c r="B3184" s="141"/>
      <c r="C3184" s="141"/>
      <c r="D3184" s="192"/>
      <c r="E3184" s="141"/>
      <c r="F3184" s="220"/>
      <c r="G3184" s="141"/>
      <c r="H3184" s="141"/>
      <c r="I3184" s="141"/>
      <c r="J3184" s="141"/>
    </row>
    <row r="3185" spans="1:10" ht="15" x14ac:dyDescent="0.25">
      <c r="A3185" s="141"/>
      <c r="B3185" s="141"/>
      <c r="C3185" s="141"/>
      <c r="D3185" s="192"/>
      <c r="E3185" s="141"/>
      <c r="F3185" s="220"/>
      <c r="G3185" s="141"/>
      <c r="H3185" s="141"/>
      <c r="I3185" s="141"/>
      <c r="J3185" s="141"/>
    </row>
    <row r="3186" spans="1:10" ht="15" x14ac:dyDescent="0.25">
      <c r="A3186" s="141"/>
      <c r="B3186" s="141"/>
      <c r="C3186" s="141"/>
      <c r="D3186" s="192"/>
      <c r="E3186" s="141"/>
      <c r="F3186" s="220"/>
      <c r="G3186" s="141"/>
      <c r="H3186" s="141"/>
      <c r="I3186" s="141"/>
      <c r="J3186" s="141"/>
    </row>
    <row r="3187" spans="1:10" ht="15" x14ac:dyDescent="0.25">
      <c r="A3187" s="141"/>
      <c r="B3187" s="141"/>
      <c r="C3187" s="141"/>
      <c r="D3187" s="192"/>
      <c r="E3187" s="141"/>
      <c r="F3187" s="220"/>
      <c r="G3187" s="141"/>
      <c r="H3187" s="141"/>
      <c r="I3187" s="141"/>
      <c r="J3187" s="141"/>
    </row>
    <row r="3188" spans="1:10" ht="15" x14ac:dyDescent="0.25">
      <c r="A3188" s="141"/>
      <c r="B3188" s="141"/>
      <c r="C3188" s="141"/>
      <c r="D3188" s="192"/>
      <c r="E3188" s="141"/>
      <c r="F3188" s="220"/>
      <c r="G3188" s="141"/>
      <c r="H3188" s="141"/>
      <c r="I3188" s="141"/>
      <c r="J3188" s="141"/>
    </row>
    <row r="3189" spans="1:10" ht="15" x14ac:dyDescent="0.25">
      <c r="A3189" s="141"/>
      <c r="B3189" s="141"/>
      <c r="C3189" s="141"/>
      <c r="D3189" s="192"/>
      <c r="E3189" s="141"/>
      <c r="F3189" s="220"/>
      <c r="G3189" s="141"/>
      <c r="H3189" s="141"/>
      <c r="I3189" s="141"/>
      <c r="J3189" s="141"/>
    </row>
    <row r="3190" spans="1:10" ht="15" x14ac:dyDescent="0.25">
      <c r="A3190" s="141"/>
      <c r="B3190" s="141"/>
      <c r="C3190" s="141"/>
      <c r="D3190" s="192"/>
      <c r="E3190" s="141"/>
      <c r="F3190" s="220"/>
      <c r="G3190" s="141"/>
      <c r="H3190" s="141"/>
      <c r="I3190" s="141"/>
      <c r="J3190" s="141"/>
    </row>
    <row r="3191" spans="1:10" ht="15" x14ac:dyDescent="0.25">
      <c r="A3191" s="141"/>
      <c r="B3191" s="141"/>
      <c r="C3191" s="141"/>
      <c r="D3191" s="192"/>
      <c r="E3191" s="141"/>
      <c r="F3191" s="220"/>
      <c r="G3191" s="141"/>
      <c r="H3191" s="141"/>
      <c r="I3191" s="141"/>
      <c r="J3191" s="141"/>
    </row>
    <row r="3192" spans="1:10" ht="15" x14ac:dyDescent="0.25">
      <c r="A3192" s="141"/>
      <c r="B3192" s="141"/>
      <c r="C3192" s="141"/>
      <c r="D3192" s="192"/>
      <c r="E3192" s="141"/>
      <c r="F3192" s="220"/>
      <c r="G3192" s="141"/>
      <c r="H3192" s="141"/>
      <c r="I3192" s="141"/>
      <c r="J3192" s="141"/>
    </row>
    <row r="3193" spans="1:10" ht="15" x14ac:dyDescent="0.25">
      <c r="A3193" s="141"/>
      <c r="B3193" s="141"/>
      <c r="C3193" s="141"/>
      <c r="D3193" s="192"/>
      <c r="E3193" s="141"/>
      <c r="F3193" s="220"/>
      <c r="G3193" s="141"/>
      <c r="H3193" s="141"/>
      <c r="I3193" s="141"/>
      <c r="J3193" s="141"/>
    </row>
    <row r="3194" spans="1:10" ht="15" x14ac:dyDescent="0.25">
      <c r="A3194" s="141"/>
      <c r="B3194" s="141"/>
      <c r="C3194" s="141"/>
      <c r="D3194" s="192"/>
      <c r="E3194" s="141"/>
      <c r="F3194" s="220"/>
      <c r="G3194" s="141"/>
      <c r="H3194" s="141"/>
      <c r="I3194" s="141"/>
      <c r="J3194" s="141"/>
    </row>
    <row r="3195" spans="1:10" ht="15" x14ac:dyDescent="0.25">
      <c r="A3195" s="141"/>
      <c r="B3195" s="141"/>
      <c r="C3195" s="141"/>
      <c r="D3195" s="192"/>
      <c r="E3195" s="141"/>
      <c r="F3195" s="220"/>
      <c r="G3195" s="141"/>
      <c r="H3195" s="141"/>
      <c r="I3195" s="141"/>
      <c r="J3195" s="141"/>
    </row>
    <row r="3196" spans="1:10" ht="15" x14ac:dyDescent="0.25">
      <c r="A3196" s="141"/>
      <c r="B3196" s="141"/>
      <c r="C3196" s="141"/>
      <c r="D3196" s="192"/>
      <c r="E3196" s="141"/>
      <c r="F3196" s="220"/>
      <c r="G3196" s="141"/>
      <c r="H3196" s="141"/>
      <c r="I3196" s="141"/>
      <c r="J3196" s="141"/>
    </row>
    <row r="3197" spans="1:10" ht="15" x14ac:dyDescent="0.25">
      <c r="A3197" s="141"/>
      <c r="B3197" s="141"/>
      <c r="C3197" s="141"/>
      <c r="D3197" s="192"/>
      <c r="E3197" s="141"/>
      <c r="F3197" s="220"/>
      <c r="G3197" s="141"/>
      <c r="H3197" s="141"/>
      <c r="I3197" s="141"/>
      <c r="J3197" s="141"/>
    </row>
    <row r="3198" spans="1:10" ht="15" x14ac:dyDescent="0.25">
      <c r="A3198" s="141"/>
      <c r="B3198" s="141"/>
      <c r="C3198" s="141"/>
      <c r="D3198" s="192"/>
      <c r="E3198" s="141"/>
      <c r="F3198" s="220"/>
      <c r="G3198" s="141"/>
      <c r="H3198" s="141"/>
      <c r="I3198" s="141"/>
      <c r="J3198" s="141"/>
    </row>
    <row r="3199" spans="1:10" ht="15" x14ac:dyDescent="0.25">
      <c r="A3199" s="141"/>
      <c r="B3199" s="141"/>
      <c r="C3199" s="141"/>
      <c r="D3199" s="192"/>
      <c r="E3199" s="141"/>
      <c r="F3199" s="220"/>
      <c r="G3199" s="141"/>
      <c r="H3199" s="141"/>
      <c r="I3199" s="141"/>
      <c r="J3199" s="141"/>
    </row>
    <row r="3200" spans="1:10" ht="15" x14ac:dyDescent="0.25">
      <c r="A3200" s="141"/>
      <c r="B3200" s="141"/>
      <c r="C3200" s="141"/>
      <c r="D3200" s="192"/>
      <c r="E3200" s="141"/>
      <c r="F3200" s="220"/>
      <c r="G3200" s="141"/>
      <c r="H3200" s="141"/>
      <c r="I3200" s="141"/>
      <c r="J3200" s="141"/>
    </row>
    <row r="3201" spans="1:10" ht="15" x14ac:dyDescent="0.25">
      <c r="A3201" s="141"/>
      <c r="B3201" s="141"/>
      <c r="C3201" s="141"/>
      <c r="D3201" s="192"/>
      <c r="E3201" s="141"/>
      <c r="F3201" s="220"/>
      <c r="G3201" s="141"/>
      <c r="H3201" s="141"/>
      <c r="I3201" s="141"/>
      <c r="J3201" s="141"/>
    </row>
    <row r="3202" spans="1:10" ht="15" x14ac:dyDescent="0.25">
      <c r="A3202" s="141"/>
      <c r="B3202" s="141"/>
      <c r="C3202" s="141"/>
      <c r="D3202" s="192"/>
      <c r="E3202" s="141"/>
      <c r="F3202" s="220"/>
      <c r="G3202" s="141"/>
      <c r="H3202" s="141"/>
      <c r="I3202" s="141"/>
      <c r="J3202" s="141"/>
    </row>
    <row r="3203" spans="1:10" ht="15" x14ac:dyDescent="0.25">
      <c r="A3203" s="141"/>
      <c r="B3203" s="141"/>
      <c r="C3203" s="141"/>
      <c r="D3203" s="192"/>
      <c r="E3203" s="141"/>
      <c r="F3203" s="220"/>
      <c r="G3203" s="141"/>
      <c r="H3203" s="141"/>
      <c r="I3203" s="141"/>
      <c r="J3203" s="141"/>
    </row>
    <row r="3204" spans="1:10" ht="15" x14ac:dyDescent="0.25">
      <c r="A3204" s="141"/>
      <c r="B3204" s="141"/>
      <c r="C3204" s="141"/>
      <c r="D3204" s="192"/>
      <c r="E3204" s="141"/>
      <c r="F3204" s="220"/>
      <c r="G3204" s="141"/>
      <c r="H3204" s="141"/>
      <c r="I3204" s="141"/>
      <c r="J3204" s="141"/>
    </row>
    <row r="3205" spans="1:10" ht="15" x14ac:dyDescent="0.25">
      <c r="A3205" s="141"/>
      <c r="B3205" s="141"/>
      <c r="C3205" s="141"/>
      <c r="D3205" s="192"/>
      <c r="E3205" s="141"/>
      <c r="F3205" s="220"/>
      <c r="G3205" s="141"/>
      <c r="H3205" s="141"/>
      <c r="I3205" s="141"/>
      <c r="J3205" s="141"/>
    </row>
    <row r="3206" spans="1:10" ht="15" x14ac:dyDescent="0.25">
      <c r="A3206" s="141"/>
      <c r="B3206" s="141"/>
      <c r="C3206" s="141"/>
      <c r="D3206" s="192"/>
      <c r="E3206" s="141"/>
      <c r="F3206" s="220"/>
      <c r="G3206" s="141"/>
      <c r="H3206" s="141"/>
      <c r="I3206" s="141"/>
      <c r="J3206" s="141"/>
    </row>
    <row r="3207" spans="1:10" ht="15" x14ac:dyDescent="0.25">
      <c r="A3207" s="141"/>
      <c r="B3207" s="141"/>
      <c r="C3207" s="141"/>
      <c r="D3207" s="192"/>
      <c r="E3207" s="141"/>
      <c r="F3207" s="220"/>
      <c r="G3207" s="141"/>
      <c r="H3207" s="141"/>
      <c r="I3207" s="141"/>
      <c r="J3207" s="141"/>
    </row>
    <row r="3208" spans="1:10" ht="15" x14ac:dyDescent="0.25">
      <c r="A3208" s="141"/>
      <c r="B3208" s="141"/>
      <c r="C3208" s="141"/>
      <c r="D3208" s="192"/>
      <c r="E3208" s="141"/>
      <c r="F3208" s="220"/>
      <c r="G3208" s="141"/>
      <c r="H3208" s="141"/>
      <c r="I3208" s="141"/>
      <c r="J3208" s="141"/>
    </row>
    <row r="3209" spans="1:10" ht="15" x14ac:dyDescent="0.25">
      <c r="A3209" s="141"/>
      <c r="B3209" s="141"/>
      <c r="C3209" s="141"/>
      <c r="D3209" s="192"/>
      <c r="E3209" s="141"/>
      <c r="F3209" s="220"/>
      <c r="G3209" s="141"/>
      <c r="H3209" s="141"/>
      <c r="I3209" s="141"/>
      <c r="J3209" s="141"/>
    </row>
    <row r="3210" spans="1:10" ht="15" x14ac:dyDescent="0.25">
      <c r="A3210" s="141"/>
      <c r="B3210" s="141"/>
      <c r="C3210" s="141"/>
      <c r="D3210" s="192"/>
      <c r="E3210" s="141"/>
      <c r="F3210" s="220"/>
      <c r="G3210" s="141"/>
      <c r="H3210" s="141"/>
      <c r="I3210" s="141"/>
      <c r="J3210" s="141"/>
    </row>
    <row r="3211" spans="1:10" ht="15" x14ac:dyDescent="0.25">
      <c r="A3211" s="141"/>
      <c r="B3211" s="141"/>
      <c r="C3211" s="141"/>
      <c r="D3211" s="192"/>
      <c r="E3211" s="141"/>
      <c r="F3211" s="220"/>
      <c r="G3211" s="141"/>
      <c r="H3211" s="141"/>
      <c r="I3211" s="141"/>
      <c r="J3211" s="141"/>
    </row>
    <row r="3212" spans="1:10" ht="15" x14ac:dyDescent="0.25">
      <c r="A3212" s="141"/>
      <c r="B3212" s="141"/>
      <c r="C3212" s="141"/>
      <c r="D3212" s="192"/>
      <c r="E3212" s="141"/>
      <c r="F3212" s="220"/>
      <c r="G3212" s="141"/>
      <c r="H3212" s="141"/>
      <c r="I3212" s="141"/>
      <c r="J3212" s="141"/>
    </row>
    <row r="3213" spans="1:10" ht="15" x14ac:dyDescent="0.25">
      <c r="A3213" s="141"/>
      <c r="B3213" s="141"/>
      <c r="C3213" s="141"/>
      <c r="D3213" s="192"/>
      <c r="E3213" s="141"/>
      <c r="F3213" s="220"/>
      <c r="G3213" s="141"/>
      <c r="H3213" s="141"/>
      <c r="I3213" s="141"/>
      <c r="J3213" s="141"/>
    </row>
    <row r="3214" spans="1:10" ht="15" x14ac:dyDescent="0.25">
      <c r="A3214" s="141"/>
      <c r="B3214" s="141"/>
      <c r="C3214" s="141"/>
      <c r="D3214" s="192"/>
      <c r="E3214" s="141"/>
      <c r="F3214" s="220"/>
      <c r="G3214" s="141"/>
      <c r="H3214" s="141"/>
      <c r="I3214" s="141"/>
      <c r="J3214" s="141"/>
    </row>
    <row r="3215" spans="1:10" ht="15" x14ac:dyDescent="0.25">
      <c r="A3215" s="141"/>
      <c r="B3215" s="141"/>
      <c r="C3215" s="141"/>
      <c r="D3215" s="192"/>
      <c r="E3215" s="141"/>
      <c r="F3215" s="220"/>
      <c r="G3215" s="141"/>
      <c r="H3215" s="141"/>
      <c r="I3215" s="141"/>
      <c r="J3215" s="141"/>
    </row>
    <row r="3216" spans="1:10" ht="15" x14ac:dyDescent="0.25">
      <c r="A3216" s="141"/>
      <c r="B3216" s="141"/>
      <c r="C3216" s="141"/>
      <c r="D3216" s="192"/>
      <c r="E3216" s="141"/>
      <c r="F3216" s="220"/>
      <c r="G3216" s="141"/>
      <c r="H3216" s="141"/>
      <c r="I3216" s="141"/>
      <c r="J3216" s="141"/>
    </row>
    <row r="3217" spans="1:10" ht="15" x14ac:dyDescent="0.25">
      <c r="A3217" s="141"/>
      <c r="B3217" s="141"/>
      <c r="C3217" s="141"/>
      <c r="D3217" s="192"/>
      <c r="E3217" s="141"/>
      <c r="F3217" s="220"/>
      <c r="G3217" s="141"/>
      <c r="H3217" s="141"/>
      <c r="I3217" s="141"/>
      <c r="J3217" s="141"/>
    </row>
    <row r="3218" spans="1:10" ht="15" x14ac:dyDescent="0.25">
      <c r="A3218" s="141"/>
      <c r="B3218" s="141"/>
      <c r="C3218" s="141"/>
      <c r="D3218" s="192"/>
      <c r="E3218" s="141"/>
      <c r="F3218" s="220"/>
      <c r="G3218" s="141"/>
      <c r="H3218" s="141"/>
      <c r="I3218" s="141"/>
      <c r="J3218" s="141"/>
    </row>
    <row r="3219" spans="1:10" ht="15" x14ac:dyDescent="0.25">
      <c r="A3219" s="141"/>
      <c r="B3219" s="141"/>
      <c r="C3219" s="141"/>
      <c r="D3219" s="192"/>
      <c r="E3219" s="141"/>
      <c r="F3219" s="220"/>
      <c r="G3219" s="141"/>
      <c r="H3219" s="141"/>
      <c r="I3219" s="141"/>
      <c r="J3219" s="141"/>
    </row>
    <row r="3220" spans="1:10" ht="15" x14ac:dyDescent="0.25">
      <c r="A3220" s="141"/>
      <c r="B3220" s="141"/>
      <c r="C3220" s="141"/>
      <c r="D3220" s="192"/>
      <c r="E3220" s="141"/>
      <c r="F3220" s="220"/>
      <c r="G3220" s="141"/>
      <c r="H3220" s="141"/>
      <c r="I3220" s="141"/>
      <c r="J3220" s="141"/>
    </row>
    <row r="3221" spans="1:10" ht="15" x14ac:dyDescent="0.25">
      <c r="A3221" s="141"/>
      <c r="B3221" s="141"/>
      <c r="C3221" s="141"/>
      <c r="D3221" s="192"/>
      <c r="E3221" s="141"/>
      <c r="F3221" s="220"/>
      <c r="G3221" s="141"/>
      <c r="H3221" s="141"/>
      <c r="I3221" s="141"/>
      <c r="J3221" s="141"/>
    </row>
    <row r="3222" spans="1:10" ht="15" x14ac:dyDescent="0.25">
      <c r="A3222" s="141"/>
      <c r="B3222" s="141"/>
      <c r="C3222" s="141"/>
      <c r="D3222" s="192"/>
      <c r="E3222" s="141"/>
      <c r="F3222" s="220"/>
      <c r="G3222" s="141"/>
      <c r="H3222" s="141"/>
      <c r="I3222" s="141"/>
      <c r="J3222" s="141"/>
    </row>
    <row r="3223" spans="1:10" ht="15" x14ac:dyDescent="0.25">
      <c r="A3223" s="141"/>
      <c r="B3223" s="141"/>
      <c r="C3223" s="141"/>
      <c r="D3223" s="192"/>
      <c r="E3223" s="141"/>
      <c r="F3223" s="220"/>
      <c r="G3223" s="141"/>
      <c r="H3223" s="141"/>
      <c r="I3223" s="141"/>
      <c r="J3223" s="141"/>
    </row>
    <row r="3224" spans="1:10" ht="15" x14ac:dyDescent="0.25">
      <c r="A3224" s="141"/>
      <c r="B3224" s="141"/>
      <c r="C3224" s="141"/>
      <c r="D3224" s="192"/>
      <c r="E3224" s="141"/>
      <c r="F3224" s="220"/>
      <c r="G3224" s="141"/>
      <c r="H3224" s="141"/>
      <c r="I3224" s="141"/>
      <c r="J3224" s="141"/>
    </row>
    <row r="3225" spans="1:10" ht="15" x14ac:dyDescent="0.25">
      <c r="A3225" s="141"/>
      <c r="B3225" s="141"/>
      <c r="C3225" s="141"/>
      <c r="D3225" s="192"/>
      <c r="E3225" s="141"/>
      <c r="F3225" s="220"/>
      <c r="G3225" s="141"/>
      <c r="H3225" s="141"/>
      <c r="I3225" s="141"/>
      <c r="J3225" s="141"/>
    </row>
    <row r="3226" spans="1:10" ht="15" x14ac:dyDescent="0.25">
      <c r="A3226" s="141"/>
      <c r="B3226" s="141"/>
      <c r="C3226" s="141"/>
      <c r="D3226" s="192"/>
      <c r="E3226" s="141"/>
      <c r="F3226" s="220"/>
      <c r="G3226" s="141"/>
      <c r="H3226" s="141"/>
      <c r="I3226" s="141"/>
      <c r="J3226" s="141"/>
    </row>
    <row r="3227" spans="1:10" ht="15" x14ac:dyDescent="0.25">
      <c r="A3227" s="141"/>
      <c r="B3227" s="141"/>
      <c r="C3227" s="141"/>
      <c r="D3227" s="192"/>
      <c r="E3227" s="141"/>
      <c r="F3227" s="220"/>
      <c r="G3227" s="141"/>
      <c r="H3227" s="141"/>
      <c r="I3227" s="141"/>
      <c r="J3227" s="141"/>
    </row>
    <row r="3228" spans="1:10" ht="15" x14ac:dyDescent="0.25">
      <c r="A3228" s="141"/>
      <c r="B3228" s="141"/>
      <c r="C3228" s="141"/>
      <c r="D3228" s="192"/>
      <c r="E3228" s="141"/>
      <c r="F3228" s="220"/>
      <c r="G3228" s="141"/>
      <c r="H3228" s="141"/>
      <c r="I3228" s="141"/>
      <c r="J3228" s="141"/>
    </row>
    <row r="3229" spans="1:10" ht="15" x14ac:dyDescent="0.25">
      <c r="A3229" s="141"/>
      <c r="B3229" s="141"/>
      <c r="C3229" s="141"/>
      <c r="D3229" s="192"/>
      <c r="E3229" s="141"/>
      <c r="F3229" s="220"/>
      <c r="G3229" s="141"/>
      <c r="H3229" s="141"/>
      <c r="I3229" s="141"/>
      <c r="J3229" s="141"/>
    </row>
    <row r="3230" spans="1:10" ht="15" x14ac:dyDescent="0.25">
      <c r="A3230" s="141"/>
      <c r="B3230" s="141"/>
      <c r="C3230" s="141"/>
      <c r="D3230" s="192"/>
      <c r="E3230" s="141"/>
      <c r="F3230" s="220"/>
      <c r="G3230" s="141"/>
      <c r="H3230" s="141"/>
      <c r="I3230" s="141"/>
      <c r="J3230" s="141"/>
    </row>
    <row r="3231" spans="1:10" ht="15" x14ac:dyDescent="0.25">
      <c r="A3231" s="141"/>
      <c r="B3231" s="141"/>
      <c r="C3231" s="141"/>
      <c r="D3231" s="192"/>
      <c r="E3231" s="141"/>
      <c r="F3231" s="220"/>
      <c r="G3231" s="141"/>
      <c r="H3231" s="141"/>
      <c r="I3231" s="141"/>
      <c r="J3231" s="141"/>
    </row>
    <row r="3232" spans="1:10" ht="15" x14ac:dyDescent="0.25">
      <c r="A3232" s="141"/>
      <c r="B3232" s="141"/>
      <c r="C3232" s="141"/>
      <c r="D3232" s="192"/>
      <c r="E3232" s="141"/>
      <c r="F3232" s="220"/>
      <c r="G3232" s="141"/>
      <c r="H3232" s="141"/>
      <c r="I3232" s="141"/>
      <c r="J3232" s="141"/>
    </row>
    <row r="3233" spans="1:10" ht="15" x14ac:dyDescent="0.25">
      <c r="A3233" s="141"/>
      <c r="B3233" s="141"/>
      <c r="C3233" s="141"/>
      <c r="D3233" s="192"/>
      <c r="E3233" s="141"/>
      <c r="F3233" s="220"/>
      <c r="G3233" s="141"/>
      <c r="H3233" s="141"/>
      <c r="I3233" s="141"/>
      <c r="J3233" s="141"/>
    </row>
    <row r="3234" spans="1:10" ht="15" x14ac:dyDescent="0.25">
      <c r="A3234" s="141"/>
      <c r="B3234" s="141"/>
      <c r="C3234" s="141"/>
      <c r="D3234" s="192"/>
      <c r="E3234" s="141"/>
      <c r="F3234" s="220"/>
      <c r="G3234" s="141"/>
      <c r="H3234" s="141"/>
      <c r="I3234" s="141"/>
      <c r="J3234" s="141"/>
    </row>
    <row r="3235" spans="1:10" ht="15" x14ac:dyDescent="0.25">
      <c r="A3235" s="141"/>
      <c r="B3235" s="141"/>
      <c r="C3235" s="141"/>
      <c r="D3235" s="192"/>
      <c r="E3235" s="141"/>
      <c r="F3235" s="220"/>
      <c r="G3235" s="141"/>
      <c r="H3235" s="141"/>
      <c r="I3235" s="141"/>
      <c r="J3235" s="141"/>
    </row>
    <row r="3236" spans="1:10" ht="15" x14ac:dyDescent="0.25">
      <c r="A3236" s="141"/>
      <c r="B3236" s="141"/>
      <c r="C3236" s="141"/>
      <c r="D3236" s="192"/>
      <c r="E3236" s="141"/>
      <c r="F3236" s="220"/>
      <c r="G3236" s="141"/>
      <c r="H3236" s="141"/>
      <c r="I3236" s="141"/>
      <c r="J3236" s="141"/>
    </row>
    <row r="3237" spans="1:10" ht="15" x14ac:dyDescent="0.25">
      <c r="A3237" s="141"/>
      <c r="B3237" s="141"/>
      <c r="C3237" s="141"/>
      <c r="D3237" s="192"/>
      <c r="E3237" s="141"/>
      <c r="F3237" s="220"/>
      <c r="G3237" s="141"/>
      <c r="H3237" s="141"/>
      <c r="I3237" s="141"/>
      <c r="J3237" s="141"/>
    </row>
    <row r="3238" spans="1:10" ht="15" x14ac:dyDescent="0.25">
      <c r="A3238" s="141"/>
      <c r="B3238" s="141"/>
      <c r="C3238" s="141"/>
      <c r="D3238" s="192"/>
      <c r="E3238" s="141"/>
      <c r="F3238" s="220"/>
      <c r="G3238" s="141"/>
      <c r="H3238" s="141"/>
      <c r="I3238" s="141"/>
      <c r="J3238" s="141"/>
    </row>
    <row r="3239" spans="1:10" ht="15" x14ac:dyDescent="0.25">
      <c r="A3239" s="141"/>
      <c r="B3239" s="141"/>
      <c r="C3239" s="141"/>
      <c r="D3239" s="192"/>
      <c r="E3239" s="141"/>
      <c r="F3239" s="220"/>
      <c r="G3239" s="141"/>
      <c r="H3239" s="141"/>
      <c r="I3239" s="141"/>
      <c r="J3239" s="141"/>
    </row>
    <row r="3240" spans="1:10" ht="15" x14ac:dyDescent="0.25">
      <c r="A3240" s="141"/>
      <c r="B3240" s="141"/>
      <c r="C3240" s="141"/>
      <c r="D3240" s="192"/>
      <c r="E3240" s="141"/>
      <c r="F3240" s="220"/>
      <c r="G3240" s="141"/>
      <c r="H3240" s="141"/>
      <c r="I3240" s="141"/>
      <c r="J3240" s="141"/>
    </row>
    <row r="3241" spans="1:10" ht="15" x14ac:dyDescent="0.25">
      <c r="A3241" s="141"/>
      <c r="B3241" s="141"/>
      <c r="C3241" s="141"/>
      <c r="D3241" s="192"/>
      <c r="E3241" s="141"/>
      <c r="F3241" s="220"/>
      <c r="G3241" s="141"/>
      <c r="H3241" s="141"/>
      <c r="I3241" s="141"/>
      <c r="J3241" s="141"/>
    </row>
    <row r="3242" spans="1:10" ht="15" x14ac:dyDescent="0.25">
      <c r="A3242" s="141"/>
      <c r="B3242" s="141"/>
      <c r="C3242" s="141"/>
      <c r="D3242" s="192"/>
      <c r="E3242" s="141"/>
      <c r="F3242" s="220"/>
      <c r="G3242" s="141"/>
      <c r="H3242" s="141"/>
      <c r="I3242" s="141"/>
      <c r="J3242" s="141"/>
    </row>
    <row r="3243" spans="1:10" ht="15" x14ac:dyDescent="0.25">
      <c r="A3243" s="141"/>
      <c r="B3243" s="141"/>
      <c r="C3243" s="141"/>
      <c r="D3243" s="192"/>
      <c r="E3243" s="141"/>
      <c r="F3243" s="220"/>
      <c r="G3243" s="141"/>
      <c r="H3243" s="141"/>
      <c r="I3243" s="141"/>
      <c r="J3243" s="141"/>
    </row>
    <row r="3244" spans="1:10" ht="15" x14ac:dyDescent="0.25">
      <c r="A3244" s="141"/>
      <c r="B3244" s="141"/>
      <c r="C3244" s="141"/>
      <c r="D3244" s="192"/>
      <c r="E3244" s="141"/>
      <c r="F3244" s="220"/>
      <c r="G3244" s="141"/>
      <c r="H3244" s="141"/>
      <c r="I3244" s="141"/>
      <c r="J3244" s="141"/>
    </row>
    <row r="3245" spans="1:10" ht="15" x14ac:dyDescent="0.25">
      <c r="A3245" s="141"/>
      <c r="B3245" s="141"/>
      <c r="C3245" s="141"/>
      <c r="D3245" s="192"/>
      <c r="E3245" s="141"/>
      <c r="F3245" s="220"/>
      <c r="G3245" s="141"/>
      <c r="H3245" s="141"/>
      <c r="I3245" s="141"/>
      <c r="J3245" s="141"/>
    </row>
    <row r="3246" spans="1:10" ht="15" x14ac:dyDescent="0.25">
      <c r="A3246" s="141"/>
      <c r="B3246" s="141"/>
      <c r="C3246" s="141"/>
      <c r="D3246" s="192"/>
      <c r="E3246" s="141"/>
      <c r="F3246" s="220"/>
      <c r="G3246" s="141"/>
      <c r="H3246" s="141"/>
      <c r="I3246" s="141"/>
      <c r="J3246" s="141"/>
    </row>
    <row r="3247" spans="1:10" ht="15" x14ac:dyDescent="0.25">
      <c r="A3247" s="141"/>
      <c r="B3247" s="141"/>
      <c r="C3247" s="141"/>
      <c r="D3247" s="192"/>
      <c r="E3247" s="141"/>
      <c r="F3247" s="220"/>
      <c r="G3247" s="141"/>
      <c r="H3247" s="141"/>
      <c r="I3247" s="141"/>
      <c r="J3247" s="141"/>
    </row>
    <row r="3248" spans="1:10" ht="15" x14ac:dyDescent="0.25">
      <c r="A3248" s="141"/>
      <c r="B3248" s="141"/>
      <c r="C3248" s="141"/>
      <c r="D3248" s="192"/>
      <c r="E3248" s="141"/>
      <c r="F3248" s="220"/>
      <c r="G3248" s="141"/>
      <c r="H3248" s="141"/>
      <c r="I3248" s="141"/>
      <c r="J3248" s="141"/>
    </row>
    <row r="3249" spans="1:10" ht="15" x14ac:dyDescent="0.25">
      <c r="A3249" s="141"/>
      <c r="B3249" s="141"/>
      <c r="C3249" s="141"/>
      <c r="D3249" s="192"/>
      <c r="E3249" s="141"/>
      <c r="F3249" s="220"/>
      <c r="G3249" s="141"/>
      <c r="H3249" s="141"/>
      <c r="I3249" s="141"/>
      <c r="J3249" s="141"/>
    </row>
    <row r="3250" spans="1:10" ht="15" x14ac:dyDescent="0.25">
      <c r="A3250" s="141"/>
      <c r="B3250" s="141"/>
      <c r="C3250" s="141"/>
      <c r="D3250" s="192"/>
      <c r="E3250" s="141"/>
      <c r="F3250" s="220"/>
      <c r="G3250" s="141"/>
      <c r="H3250" s="141"/>
      <c r="I3250" s="141"/>
      <c r="J3250" s="141"/>
    </row>
    <row r="3251" spans="1:10" ht="15" x14ac:dyDescent="0.25">
      <c r="A3251" s="141"/>
      <c r="B3251" s="141"/>
      <c r="C3251" s="141"/>
      <c r="D3251" s="192"/>
      <c r="E3251" s="141"/>
      <c r="F3251" s="220"/>
      <c r="G3251" s="141"/>
      <c r="H3251" s="141"/>
      <c r="I3251" s="141"/>
      <c r="J3251" s="141"/>
    </row>
    <row r="3252" spans="1:10" ht="15" x14ac:dyDescent="0.25">
      <c r="A3252" s="141"/>
      <c r="B3252" s="141"/>
      <c r="C3252" s="141"/>
      <c r="D3252" s="192"/>
      <c r="E3252" s="141"/>
      <c r="F3252" s="220"/>
      <c r="G3252" s="141"/>
      <c r="H3252" s="141"/>
      <c r="I3252" s="141"/>
      <c r="J3252" s="141"/>
    </row>
    <row r="3253" spans="1:10" ht="15" x14ac:dyDescent="0.25">
      <c r="A3253" s="141"/>
      <c r="B3253" s="141"/>
      <c r="C3253" s="141"/>
      <c r="D3253" s="192"/>
      <c r="E3253" s="141"/>
      <c r="F3253" s="220"/>
      <c r="G3253" s="141"/>
      <c r="H3253" s="141"/>
      <c r="I3253" s="141"/>
      <c r="J3253" s="141"/>
    </row>
    <row r="3254" spans="1:10" ht="15" x14ac:dyDescent="0.25">
      <c r="A3254" s="141"/>
      <c r="B3254" s="141"/>
      <c r="C3254" s="141"/>
      <c r="D3254" s="192"/>
      <c r="E3254" s="141"/>
      <c r="F3254" s="220"/>
      <c r="G3254" s="141"/>
      <c r="H3254" s="141"/>
      <c r="I3254" s="141"/>
      <c r="J3254" s="141"/>
    </row>
    <row r="3255" spans="1:10" ht="15" x14ac:dyDescent="0.25">
      <c r="A3255" s="141"/>
      <c r="B3255" s="141"/>
      <c r="C3255" s="141"/>
      <c r="D3255" s="192"/>
      <c r="E3255" s="141"/>
      <c r="F3255" s="220"/>
      <c r="G3255" s="141"/>
      <c r="H3255" s="141"/>
      <c r="I3255" s="141"/>
      <c r="J3255" s="141"/>
    </row>
    <row r="3256" spans="1:10" ht="15" x14ac:dyDescent="0.25">
      <c r="A3256" s="141"/>
      <c r="B3256" s="141"/>
      <c r="C3256" s="141"/>
      <c r="D3256" s="192"/>
      <c r="E3256" s="141"/>
      <c r="F3256" s="220"/>
      <c r="G3256" s="141"/>
      <c r="H3256" s="141"/>
      <c r="I3256" s="141"/>
      <c r="J3256" s="141"/>
    </row>
    <row r="3257" spans="1:10" ht="15" x14ac:dyDescent="0.25">
      <c r="A3257" s="141"/>
      <c r="B3257" s="141"/>
      <c r="C3257" s="141"/>
      <c r="D3257" s="192"/>
      <c r="E3257" s="141"/>
      <c r="F3257" s="220"/>
      <c r="G3257" s="141"/>
      <c r="H3257" s="141"/>
      <c r="I3257" s="141"/>
      <c r="J3257" s="141"/>
    </row>
    <row r="3258" spans="1:10" ht="15" x14ac:dyDescent="0.25">
      <c r="A3258" s="141"/>
      <c r="B3258" s="141"/>
      <c r="C3258" s="141"/>
      <c r="D3258" s="192"/>
      <c r="E3258" s="141"/>
      <c r="F3258" s="220"/>
      <c r="G3258" s="141"/>
      <c r="H3258" s="141"/>
      <c r="I3258" s="141"/>
      <c r="J3258" s="141"/>
    </row>
  </sheetData>
  <sortState ref="A4:J2152">
    <sortCondition ref="D4:D2152"/>
  </sortState>
  <mergeCells count="7">
    <mergeCell ref="E2541:G2541"/>
    <mergeCell ref="A1:H1"/>
    <mergeCell ref="B2:D2"/>
    <mergeCell ref="D2528:D2529"/>
    <mergeCell ref="E2528:E2529"/>
    <mergeCell ref="G2528:G2529"/>
    <mergeCell ref="H2528:H25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69"/>
  <sheetViews>
    <sheetView topLeftCell="A2112" workbookViewId="0">
      <selection activeCell="K2135" sqref="K2135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9" customWidth="1"/>
    <col min="6" max="6" width="21.28515625" style="371" customWidth="1"/>
    <col min="7" max="7" width="15.42578125" style="372" bestFit="1" customWidth="1"/>
    <col min="8" max="8" width="15.28515625" style="35" customWidth="1"/>
    <col min="9" max="16384" width="11.42578125" style="9"/>
  </cols>
  <sheetData>
    <row r="1" spans="1:9" ht="18.75" x14ac:dyDescent="0.3">
      <c r="A1" s="678" t="s">
        <v>1050</v>
      </c>
      <c r="B1" s="678"/>
      <c r="C1" s="678"/>
      <c r="D1" s="678"/>
      <c r="E1" s="678"/>
      <c r="F1" s="678"/>
      <c r="G1" s="222"/>
      <c r="H1" s="223"/>
    </row>
    <row r="2" spans="1:9" ht="35.25" thickBot="1" x14ac:dyDescent="0.35">
      <c r="A2" s="224" t="s">
        <v>653</v>
      </c>
      <c r="B2" s="225" t="s">
        <v>654</v>
      </c>
      <c r="C2" s="226"/>
      <c r="D2" s="227" t="s">
        <v>1051</v>
      </c>
      <c r="E2" s="228" t="s">
        <v>656</v>
      </c>
      <c r="F2" s="229" t="s">
        <v>657</v>
      </c>
      <c r="G2" s="230" t="s">
        <v>658</v>
      </c>
      <c r="H2" s="231" t="s">
        <v>659</v>
      </c>
    </row>
    <row r="3" spans="1:9" ht="15.75" thickTop="1" x14ac:dyDescent="0.25">
      <c r="A3" s="232">
        <v>41699</v>
      </c>
      <c r="B3" s="233" t="s">
        <v>1052</v>
      </c>
      <c r="C3" s="234" t="s">
        <v>942</v>
      </c>
      <c r="D3" s="235" t="s">
        <v>96</v>
      </c>
      <c r="E3" s="236">
        <v>34893</v>
      </c>
      <c r="F3" s="237">
        <v>41719</v>
      </c>
      <c r="G3" s="30">
        <v>34893</v>
      </c>
      <c r="H3" s="238">
        <f>E3-G3</f>
        <v>0</v>
      </c>
      <c r="I3" s="239" t="s">
        <v>196</v>
      </c>
    </row>
    <row r="4" spans="1:9" x14ac:dyDescent="0.25">
      <c r="A4" s="240">
        <v>41699</v>
      </c>
      <c r="B4" s="241" t="s">
        <v>1053</v>
      </c>
      <c r="C4" s="242" t="s">
        <v>942</v>
      </c>
      <c r="D4" s="235" t="s">
        <v>1</v>
      </c>
      <c r="E4" s="236">
        <v>352</v>
      </c>
      <c r="F4" s="237">
        <v>41699</v>
      </c>
      <c r="G4" s="30">
        <v>352</v>
      </c>
      <c r="H4" s="238">
        <f>E4-G4</f>
        <v>0</v>
      </c>
      <c r="I4" s="239" t="s">
        <v>1</v>
      </c>
    </row>
    <row r="5" spans="1:9" x14ac:dyDescent="0.25">
      <c r="A5" s="232">
        <v>41699</v>
      </c>
      <c r="B5" s="241" t="s">
        <v>1054</v>
      </c>
      <c r="C5" s="242" t="s">
        <v>942</v>
      </c>
      <c r="D5" s="235" t="s">
        <v>61</v>
      </c>
      <c r="E5" s="236">
        <v>640</v>
      </c>
      <c r="F5" s="237">
        <v>41699</v>
      </c>
      <c r="G5" s="30">
        <v>640</v>
      </c>
      <c r="H5" s="238">
        <f t="shared" ref="H5:H66" si="0">E5-G5</f>
        <v>0</v>
      </c>
      <c r="I5" s="239"/>
    </row>
    <row r="6" spans="1:9" x14ac:dyDescent="0.25">
      <c r="A6" s="240">
        <v>41699</v>
      </c>
      <c r="B6" s="241" t="s">
        <v>1055</v>
      </c>
      <c r="C6" s="242" t="s">
        <v>942</v>
      </c>
      <c r="D6" s="235" t="s">
        <v>76</v>
      </c>
      <c r="E6" s="236">
        <v>33544</v>
      </c>
      <c r="F6" s="237">
        <v>41699</v>
      </c>
      <c r="G6" s="30">
        <v>33544</v>
      </c>
      <c r="H6" s="238">
        <f t="shared" si="0"/>
        <v>0</v>
      </c>
      <c r="I6" s="239" t="s">
        <v>57</v>
      </c>
    </row>
    <row r="7" spans="1:9" x14ac:dyDescent="0.25">
      <c r="A7" s="232">
        <v>41699</v>
      </c>
      <c r="B7" s="241" t="s">
        <v>1056</v>
      </c>
      <c r="C7" s="242" t="s">
        <v>942</v>
      </c>
      <c r="D7" s="235" t="s">
        <v>79</v>
      </c>
      <c r="E7" s="236">
        <v>4480.6000000000004</v>
      </c>
      <c r="F7" s="237">
        <v>41699</v>
      </c>
      <c r="G7" s="30">
        <v>4480.6000000000004</v>
      </c>
      <c r="H7" s="238">
        <f t="shared" si="0"/>
        <v>0</v>
      </c>
      <c r="I7" s="239" t="s">
        <v>57</v>
      </c>
    </row>
    <row r="8" spans="1:9" x14ac:dyDescent="0.25">
      <c r="A8" s="240">
        <v>41699</v>
      </c>
      <c r="B8" s="241" t="s">
        <v>1057</v>
      </c>
      <c r="C8" s="242" t="s">
        <v>942</v>
      </c>
      <c r="D8" s="235" t="s">
        <v>222</v>
      </c>
      <c r="E8" s="236">
        <v>11864.6</v>
      </c>
      <c r="F8" s="237">
        <v>41699</v>
      </c>
      <c r="G8" s="30">
        <v>11864.6</v>
      </c>
      <c r="H8" s="238">
        <f t="shared" si="0"/>
        <v>0</v>
      </c>
      <c r="I8" s="239" t="s">
        <v>57</v>
      </c>
    </row>
    <row r="9" spans="1:9" x14ac:dyDescent="0.25">
      <c r="A9" s="232">
        <v>41699</v>
      </c>
      <c r="B9" s="241" t="s">
        <v>1058</v>
      </c>
      <c r="C9" s="242" t="s">
        <v>942</v>
      </c>
      <c r="D9" s="235" t="s">
        <v>983</v>
      </c>
      <c r="E9" s="236">
        <v>12224.3</v>
      </c>
      <c r="F9" s="237">
        <v>41699</v>
      </c>
      <c r="G9" s="30">
        <v>12224.3</v>
      </c>
      <c r="H9" s="238">
        <f t="shared" si="0"/>
        <v>0</v>
      </c>
      <c r="I9" s="239" t="s">
        <v>57</v>
      </c>
    </row>
    <row r="10" spans="1:9" x14ac:dyDescent="0.25">
      <c r="A10" s="240">
        <v>41699</v>
      </c>
      <c r="B10" s="241" t="s">
        <v>1059</v>
      </c>
      <c r="C10" s="242" t="s">
        <v>942</v>
      </c>
      <c r="D10" s="235" t="s">
        <v>673</v>
      </c>
      <c r="E10" s="236">
        <v>3016</v>
      </c>
      <c r="F10" s="237">
        <v>41699</v>
      </c>
      <c r="G10" s="30">
        <v>3016</v>
      </c>
      <c r="H10" s="238">
        <f t="shared" si="0"/>
        <v>0</v>
      </c>
      <c r="I10" s="239" t="s">
        <v>57</v>
      </c>
    </row>
    <row r="11" spans="1:9" x14ac:dyDescent="0.25">
      <c r="A11" s="232">
        <v>41699</v>
      </c>
      <c r="B11" s="241" t="s">
        <v>1060</v>
      </c>
      <c r="C11" s="242" t="s">
        <v>942</v>
      </c>
      <c r="D11" s="235" t="s">
        <v>315</v>
      </c>
      <c r="E11" s="236">
        <v>3524.2</v>
      </c>
      <c r="F11" s="237">
        <v>41699</v>
      </c>
      <c r="G11" s="30">
        <v>3524.2</v>
      </c>
      <c r="H11" s="238">
        <f t="shared" si="0"/>
        <v>0</v>
      </c>
      <c r="I11" s="239" t="s">
        <v>57</v>
      </c>
    </row>
    <row r="12" spans="1:9" x14ac:dyDescent="0.25">
      <c r="A12" s="240">
        <v>41699</v>
      </c>
      <c r="B12" s="241" t="s">
        <v>1061</v>
      </c>
      <c r="C12" s="242" t="s">
        <v>942</v>
      </c>
      <c r="D12" s="235" t="s">
        <v>84</v>
      </c>
      <c r="E12" s="236">
        <v>2858.5</v>
      </c>
      <c r="F12" s="237">
        <v>41699</v>
      </c>
      <c r="G12" s="30">
        <v>2858.5</v>
      </c>
      <c r="H12" s="238">
        <f t="shared" si="0"/>
        <v>0</v>
      </c>
      <c r="I12" s="239"/>
    </row>
    <row r="13" spans="1:9" x14ac:dyDescent="0.25">
      <c r="A13" s="232">
        <v>41699</v>
      </c>
      <c r="B13" s="241" t="s">
        <v>1062</v>
      </c>
      <c r="C13" s="242" t="s">
        <v>942</v>
      </c>
      <c r="D13" s="235" t="s">
        <v>29</v>
      </c>
      <c r="E13" s="236">
        <v>22643</v>
      </c>
      <c r="F13" s="237">
        <v>41704</v>
      </c>
      <c r="G13" s="30">
        <v>22643</v>
      </c>
      <c r="H13" s="238">
        <f t="shared" si="0"/>
        <v>0</v>
      </c>
      <c r="I13" s="239" t="s">
        <v>57</v>
      </c>
    </row>
    <row r="14" spans="1:9" x14ac:dyDescent="0.25">
      <c r="A14" s="240">
        <v>41699</v>
      </c>
      <c r="B14" s="241" t="s">
        <v>1063</v>
      </c>
      <c r="C14" s="242" t="s">
        <v>942</v>
      </c>
      <c r="D14" s="235" t="s">
        <v>13</v>
      </c>
      <c r="E14" s="236">
        <v>8796</v>
      </c>
      <c r="F14" s="237">
        <v>41701</v>
      </c>
      <c r="G14" s="30">
        <v>8796</v>
      </c>
      <c r="H14" s="238">
        <f t="shared" si="0"/>
        <v>0</v>
      </c>
      <c r="I14" s="239" t="s">
        <v>1</v>
      </c>
    </row>
    <row r="15" spans="1:9" x14ac:dyDescent="0.25">
      <c r="A15" s="232">
        <v>41699</v>
      </c>
      <c r="B15" s="241" t="s">
        <v>1064</v>
      </c>
      <c r="C15" s="242" t="s">
        <v>942</v>
      </c>
      <c r="D15" s="235" t="s">
        <v>5</v>
      </c>
      <c r="E15" s="236">
        <v>7418</v>
      </c>
      <c r="F15" s="237">
        <v>41701</v>
      </c>
      <c r="G15" s="30">
        <v>7418</v>
      </c>
      <c r="H15" s="238">
        <f t="shared" si="0"/>
        <v>0</v>
      </c>
      <c r="I15" s="239" t="s">
        <v>23</v>
      </c>
    </row>
    <row r="16" spans="1:9" x14ac:dyDescent="0.25">
      <c r="A16" s="240">
        <v>41699</v>
      </c>
      <c r="B16" s="241" t="s">
        <v>1065</v>
      </c>
      <c r="C16" s="242" t="s">
        <v>942</v>
      </c>
      <c r="D16" s="235" t="s">
        <v>45</v>
      </c>
      <c r="E16" s="236">
        <v>3536.5</v>
      </c>
      <c r="F16" s="237">
        <v>41699</v>
      </c>
      <c r="G16" s="30">
        <v>3536.5</v>
      </c>
      <c r="H16" s="238">
        <f t="shared" si="0"/>
        <v>0</v>
      </c>
      <c r="I16" s="239" t="s">
        <v>57</v>
      </c>
    </row>
    <row r="17" spans="1:9" x14ac:dyDescent="0.25">
      <c r="A17" s="232">
        <v>41699</v>
      </c>
      <c r="B17" s="241" t="s">
        <v>1066</v>
      </c>
      <c r="C17" s="242" t="s">
        <v>942</v>
      </c>
      <c r="D17" s="235" t="s">
        <v>99</v>
      </c>
      <c r="E17" s="236">
        <v>17516</v>
      </c>
      <c r="F17" s="237">
        <v>41699</v>
      </c>
      <c r="G17" s="30">
        <v>17516</v>
      </c>
      <c r="H17" s="238">
        <f t="shared" si="0"/>
        <v>0</v>
      </c>
      <c r="I17" s="239"/>
    </row>
    <row r="18" spans="1:9" x14ac:dyDescent="0.25">
      <c r="A18" s="240">
        <v>41699</v>
      </c>
      <c r="B18" s="241" t="s">
        <v>1067</v>
      </c>
      <c r="C18" s="242" t="s">
        <v>942</v>
      </c>
      <c r="D18" s="235" t="s">
        <v>111</v>
      </c>
      <c r="E18" s="236">
        <v>3040</v>
      </c>
      <c r="F18" s="237">
        <v>41715</v>
      </c>
      <c r="G18" s="30">
        <v>3040</v>
      </c>
      <c r="H18" s="238">
        <f t="shared" si="0"/>
        <v>0</v>
      </c>
      <c r="I18" s="239" t="s">
        <v>57</v>
      </c>
    </row>
    <row r="19" spans="1:9" x14ac:dyDescent="0.25">
      <c r="A19" s="232">
        <v>41699</v>
      </c>
      <c r="B19" s="241" t="s">
        <v>1068</v>
      </c>
      <c r="C19" s="242" t="s">
        <v>942</v>
      </c>
      <c r="D19" s="235" t="s">
        <v>37</v>
      </c>
      <c r="E19" s="236">
        <v>7600</v>
      </c>
      <c r="F19" s="237">
        <v>41715</v>
      </c>
      <c r="G19" s="30">
        <v>7600</v>
      </c>
      <c r="H19" s="238">
        <f t="shared" si="0"/>
        <v>0</v>
      </c>
      <c r="I19" s="239" t="s">
        <v>57</v>
      </c>
    </row>
    <row r="20" spans="1:9" x14ac:dyDescent="0.25">
      <c r="A20" s="240">
        <v>41699</v>
      </c>
      <c r="B20" s="241" t="s">
        <v>1069</v>
      </c>
      <c r="C20" s="242" t="s">
        <v>942</v>
      </c>
      <c r="D20" s="235" t="s">
        <v>664</v>
      </c>
      <c r="E20" s="236">
        <v>2129</v>
      </c>
      <c r="F20" s="237">
        <v>41699</v>
      </c>
      <c r="G20" s="30">
        <v>2129</v>
      </c>
      <c r="H20" s="238">
        <f t="shared" si="0"/>
        <v>0</v>
      </c>
      <c r="I20" s="239"/>
    </row>
    <row r="21" spans="1:9" x14ac:dyDescent="0.25">
      <c r="A21" s="232">
        <v>41699</v>
      </c>
      <c r="B21" s="241" t="s">
        <v>1070</v>
      </c>
      <c r="C21" s="242" t="s">
        <v>942</v>
      </c>
      <c r="D21" s="244" t="s">
        <v>46</v>
      </c>
      <c r="E21" s="245">
        <v>0</v>
      </c>
      <c r="F21" s="237"/>
      <c r="G21" s="30"/>
      <c r="H21" s="238">
        <f t="shared" si="0"/>
        <v>0</v>
      </c>
      <c r="I21" s="239" t="s">
        <v>20</v>
      </c>
    </row>
    <row r="22" spans="1:9" x14ac:dyDescent="0.25">
      <c r="A22" s="240">
        <v>41699</v>
      </c>
      <c r="B22" s="241" t="s">
        <v>1071</v>
      </c>
      <c r="C22" s="242" t="s">
        <v>942</v>
      </c>
      <c r="D22" s="235" t="s">
        <v>88</v>
      </c>
      <c r="E22" s="236">
        <v>14610</v>
      </c>
      <c r="F22" s="237">
        <v>41699</v>
      </c>
      <c r="G22" s="30">
        <v>14610</v>
      </c>
      <c r="H22" s="238">
        <f t="shared" si="0"/>
        <v>0</v>
      </c>
      <c r="I22" s="239" t="s">
        <v>4</v>
      </c>
    </row>
    <row r="23" spans="1:9" x14ac:dyDescent="0.25">
      <c r="A23" s="232">
        <v>41699</v>
      </c>
      <c r="B23" s="241" t="s">
        <v>1072</v>
      </c>
      <c r="C23" s="242" t="s">
        <v>942</v>
      </c>
      <c r="D23" s="235" t="s">
        <v>194</v>
      </c>
      <c r="E23" s="236">
        <v>350</v>
      </c>
      <c r="F23" s="237">
        <v>41699</v>
      </c>
      <c r="G23" s="30">
        <v>350</v>
      </c>
      <c r="H23" s="238">
        <f t="shared" si="0"/>
        <v>0</v>
      </c>
      <c r="I23" s="239" t="s">
        <v>1</v>
      </c>
    </row>
    <row r="24" spans="1:9" x14ac:dyDescent="0.25">
      <c r="A24" s="240">
        <v>41699</v>
      </c>
      <c r="B24" s="241" t="s">
        <v>1073</v>
      </c>
      <c r="C24" s="242" t="s">
        <v>942</v>
      </c>
      <c r="D24" s="235" t="s">
        <v>131</v>
      </c>
      <c r="E24" s="236">
        <v>3896</v>
      </c>
      <c r="F24" s="237">
        <v>41699</v>
      </c>
      <c r="G24" s="30">
        <v>3896</v>
      </c>
      <c r="H24" s="238">
        <f t="shared" si="0"/>
        <v>0</v>
      </c>
      <c r="I24" s="239" t="s">
        <v>14</v>
      </c>
    </row>
    <row r="25" spans="1:9" x14ac:dyDescent="0.25">
      <c r="A25" s="232">
        <v>41699</v>
      </c>
      <c r="B25" s="241" t="s">
        <v>1074</v>
      </c>
      <c r="C25" s="242" t="s">
        <v>942</v>
      </c>
      <c r="D25" s="235" t="s">
        <v>8</v>
      </c>
      <c r="E25" s="236">
        <v>266052.15000000002</v>
      </c>
      <c r="F25" s="246">
        <v>41738</v>
      </c>
      <c r="G25" s="247">
        <v>266052.15000000002</v>
      </c>
      <c r="H25" s="238">
        <f t="shared" si="0"/>
        <v>0</v>
      </c>
      <c r="I25" s="239" t="s">
        <v>30</v>
      </c>
    </row>
    <row r="26" spans="1:9" x14ac:dyDescent="0.25">
      <c r="A26" s="240">
        <v>41699</v>
      </c>
      <c r="B26" s="241" t="s">
        <v>1075</v>
      </c>
      <c r="C26" s="242" t="s">
        <v>942</v>
      </c>
      <c r="D26" s="235" t="s">
        <v>48</v>
      </c>
      <c r="E26" s="236">
        <v>12442</v>
      </c>
      <c r="F26" s="237">
        <v>41699</v>
      </c>
      <c r="G26" s="30">
        <v>12442</v>
      </c>
      <c r="H26" s="238">
        <f t="shared" si="0"/>
        <v>0</v>
      </c>
      <c r="I26" s="239" t="s">
        <v>1</v>
      </c>
    </row>
    <row r="27" spans="1:9" x14ac:dyDescent="0.25">
      <c r="A27" s="232">
        <v>41699</v>
      </c>
      <c r="B27" s="241" t="s">
        <v>1076</v>
      </c>
      <c r="C27" s="242" t="s">
        <v>942</v>
      </c>
      <c r="D27" s="235" t="s">
        <v>236</v>
      </c>
      <c r="E27" s="236">
        <v>3136</v>
      </c>
      <c r="F27" s="237">
        <v>41699</v>
      </c>
      <c r="G27" s="30">
        <v>3136</v>
      </c>
      <c r="H27" s="238">
        <f t="shared" si="0"/>
        <v>0</v>
      </c>
      <c r="I27" s="239" t="s">
        <v>38</v>
      </c>
    </row>
    <row r="28" spans="1:9" x14ac:dyDescent="0.25">
      <c r="A28" s="240">
        <v>41699</v>
      </c>
      <c r="B28" s="241" t="s">
        <v>1077</v>
      </c>
      <c r="C28" s="242" t="s">
        <v>942</v>
      </c>
      <c r="D28" s="235" t="s">
        <v>112</v>
      </c>
      <c r="E28" s="236">
        <v>3604</v>
      </c>
      <c r="F28" s="248" t="s">
        <v>1078</v>
      </c>
      <c r="G28" s="30">
        <v>3604</v>
      </c>
      <c r="H28" s="238">
        <f t="shared" si="0"/>
        <v>0</v>
      </c>
      <c r="I28" s="239" t="s">
        <v>1</v>
      </c>
    </row>
    <row r="29" spans="1:9" x14ac:dyDescent="0.25">
      <c r="A29" s="232">
        <v>41699</v>
      </c>
      <c r="B29" s="241" t="s">
        <v>1079</v>
      </c>
      <c r="C29" s="242" t="s">
        <v>942</v>
      </c>
      <c r="D29" s="235" t="s">
        <v>47</v>
      </c>
      <c r="E29" s="236">
        <v>25476</v>
      </c>
      <c r="F29" s="237">
        <v>41699</v>
      </c>
      <c r="G29" s="30">
        <v>25476</v>
      </c>
      <c r="H29" s="238">
        <f t="shared" si="0"/>
        <v>0</v>
      </c>
      <c r="I29" s="239" t="s">
        <v>23</v>
      </c>
    </row>
    <row r="30" spans="1:9" x14ac:dyDescent="0.25">
      <c r="A30" s="240">
        <v>41699</v>
      </c>
      <c r="B30" s="241" t="s">
        <v>1080</v>
      </c>
      <c r="C30" s="242" t="s">
        <v>942</v>
      </c>
      <c r="D30" s="235" t="s">
        <v>22</v>
      </c>
      <c r="E30" s="236">
        <v>11430</v>
      </c>
      <c r="F30" s="237">
        <v>41699</v>
      </c>
      <c r="G30" s="30">
        <v>11430</v>
      </c>
      <c r="H30" s="238">
        <f t="shared" si="0"/>
        <v>0</v>
      </c>
      <c r="I30" s="239" t="s">
        <v>23</v>
      </c>
    </row>
    <row r="31" spans="1:9" x14ac:dyDescent="0.25">
      <c r="A31" s="232">
        <v>41699</v>
      </c>
      <c r="B31" s="241" t="s">
        <v>1081</v>
      </c>
      <c r="C31" s="242" t="s">
        <v>942</v>
      </c>
      <c r="D31" s="235" t="s">
        <v>62</v>
      </c>
      <c r="E31" s="236">
        <v>4550</v>
      </c>
      <c r="F31" s="237">
        <v>41699</v>
      </c>
      <c r="G31" s="30">
        <v>4550</v>
      </c>
      <c r="H31" s="238">
        <f t="shared" si="0"/>
        <v>0</v>
      </c>
      <c r="I31" s="239"/>
    </row>
    <row r="32" spans="1:9" x14ac:dyDescent="0.25">
      <c r="A32" s="240">
        <v>41699</v>
      </c>
      <c r="B32" s="241" t="s">
        <v>1082</v>
      </c>
      <c r="C32" s="242" t="s">
        <v>942</v>
      </c>
      <c r="D32" s="235" t="s">
        <v>28</v>
      </c>
      <c r="E32" s="236">
        <v>1432</v>
      </c>
      <c r="F32" s="237">
        <v>41699</v>
      </c>
      <c r="G32" s="30">
        <v>1432</v>
      </c>
      <c r="H32" s="238">
        <f t="shared" si="0"/>
        <v>0</v>
      </c>
      <c r="I32" s="239" t="s">
        <v>23</v>
      </c>
    </row>
    <row r="33" spans="1:10" x14ac:dyDescent="0.25">
      <c r="A33" s="232">
        <v>41699</v>
      </c>
      <c r="B33" s="241" t="s">
        <v>1083</v>
      </c>
      <c r="C33" s="242" t="s">
        <v>942</v>
      </c>
      <c r="D33" s="235" t="s">
        <v>40</v>
      </c>
      <c r="E33" s="236">
        <v>4590</v>
      </c>
      <c r="F33" s="237">
        <v>41699</v>
      </c>
      <c r="G33" s="30">
        <v>4590</v>
      </c>
      <c r="H33" s="238">
        <f t="shared" si="0"/>
        <v>0</v>
      </c>
      <c r="I33" s="239" t="s">
        <v>23</v>
      </c>
    </row>
    <row r="34" spans="1:10" x14ac:dyDescent="0.25">
      <c r="A34" s="240">
        <v>41699</v>
      </c>
      <c r="B34" s="241" t="s">
        <v>1084</v>
      </c>
      <c r="C34" s="242" t="s">
        <v>942</v>
      </c>
      <c r="D34" s="235" t="s">
        <v>1085</v>
      </c>
      <c r="E34" s="236">
        <v>611</v>
      </c>
      <c r="F34" s="237">
        <v>41699</v>
      </c>
      <c r="G34" s="30">
        <v>611</v>
      </c>
      <c r="H34" s="238">
        <f t="shared" si="0"/>
        <v>0</v>
      </c>
      <c r="I34" s="239" t="s">
        <v>23</v>
      </c>
    </row>
    <row r="35" spans="1:10" x14ac:dyDescent="0.25">
      <c r="A35" s="232">
        <v>41699</v>
      </c>
      <c r="B35" s="241" t="s">
        <v>1086</v>
      </c>
      <c r="C35" s="242" t="s">
        <v>942</v>
      </c>
      <c r="D35" s="235" t="s">
        <v>27</v>
      </c>
      <c r="E35" s="236">
        <v>2583</v>
      </c>
      <c r="F35" s="237">
        <v>41699</v>
      </c>
      <c r="G35" s="30">
        <v>2583</v>
      </c>
      <c r="H35" s="238">
        <f t="shared" si="0"/>
        <v>0</v>
      </c>
      <c r="I35" s="239" t="s">
        <v>23</v>
      </c>
    </row>
    <row r="36" spans="1:10" x14ac:dyDescent="0.25">
      <c r="A36" s="240">
        <v>41699</v>
      </c>
      <c r="B36" s="241" t="s">
        <v>1087</v>
      </c>
      <c r="C36" s="242" t="s">
        <v>942</v>
      </c>
      <c r="D36" s="235" t="s">
        <v>1088</v>
      </c>
      <c r="E36" s="236">
        <v>490</v>
      </c>
      <c r="F36" s="237">
        <v>41699</v>
      </c>
      <c r="G36" s="30">
        <v>490</v>
      </c>
      <c r="H36" s="238">
        <f t="shared" si="0"/>
        <v>0</v>
      </c>
      <c r="I36" s="239" t="s">
        <v>23</v>
      </c>
    </row>
    <row r="37" spans="1:10" x14ac:dyDescent="0.25">
      <c r="A37" s="232">
        <v>41699</v>
      </c>
      <c r="B37" s="241" t="s">
        <v>1089</v>
      </c>
      <c r="C37" s="242" t="s">
        <v>942</v>
      </c>
      <c r="D37" s="235" t="s">
        <v>49</v>
      </c>
      <c r="E37" s="236">
        <v>1400</v>
      </c>
      <c r="F37" s="237">
        <v>41699</v>
      </c>
      <c r="G37" s="30">
        <v>1400</v>
      </c>
      <c r="H37" s="238">
        <f t="shared" si="0"/>
        <v>0</v>
      </c>
      <c r="I37" s="239" t="s">
        <v>23</v>
      </c>
    </row>
    <row r="38" spans="1:10" x14ac:dyDescent="0.25">
      <c r="A38" s="240">
        <v>41699</v>
      </c>
      <c r="B38" s="241" t="s">
        <v>1090</v>
      </c>
      <c r="C38" s="242" t="s">
        <v>942</v>
      </c>
      <c r="D38" s="235" t="s">
        <v>36</v>
      </c>
      <c r="E38" s="236">
        <v>2660</v>
      </c>
      <c r="F38" s="237">
        <v>41715</v>
      </c>
      <c r="G38" s="30">
        <v>2660</v>
      </c>
      <c r="H38" s="238">
        <f t="shared" si="0"/>
        <v>0</v>
      </c>
      <c r="I38" s="239" t="s">
        <v>23</v>
      </c>
    </row>
    <row r="39" spans="1:10" x14ac:dyDescent="0.25">
      <c r="A39" s="232">
        <v>41699</v>
      </c>
      <c r="B39" s="241" t="s">
        <v>1091</v>
      </c>
      <c r="C39" s="242" t="s">
        <v>942</v>
      </c>
      <c r="D39" s="235" t="s">
        <v>35</v>
      </c>
      <c r="E39" s="236">
        <v>1140</v>
      </c>
      <c r="F39" s="237">
        <v>41715</v>
      </c>
      <c r="G39" s="30">
        <v>1140</v>
      </c>
      <c r="H39" s="238">
        <f t="shared" si="0"/>
        <v>0</v>
      </c>
      <c r="I39" s="239" t="s">
        <v>23</v>
      </c>
    </row>
    <row r="40" spans="1:10" x14ac:dyDescent="0.25">
      <c r="A40" s="240">
        <v>41699</v>
      </c>
      <c r="B40" s="241" t="s">
        <v>1092</v>
      </c>
      <c r="C40" s="242" t="s">
        <v>942</v>
      </c>
      <c r="D40" s="235" t="s">
        <v>1</v>
      </c>
      <c r="E40" s="236">
        <v>4243</v>
      </c>
      <c r="F40" s="237">
        <v>41699</v>
      </c>
      <c r="G40" s="30">
        <v>4243</v>
      </c>
      <c r="H40" s="238">
        <f t="shared" si="0"/>
        <v>0</v>
      </c>
      <c r="I40" s="239" t="s">
        <v>1</v>
      </c>
    </row>
    <row r="41" spans="1:10" x14ac:dyDescent="0.25">
      <c r="A41" s="232">
        <v>41699</v>
      </c>
      <c r="B41" s="241" t="s">
        <v>1093</v>
      </c>
      <c r="C41" s="242" t="s">
        <v>942</v>
      </c>
      <c r="D41" s="235" t="s">
        <v>20</v>
      </c>
      <c r="E41" s="236">
        <v>3112</v>
      </c>
      <c r="F41" s="249" t="s">
        <v>1094</v>
      </c>
      <c r="G41" s="30">
        <f>3097+15</f>
        <v>3112</v>
      </c>
      <c r="H41" s="238">
        <f t="shared" si="0"/>
        <v>0</v>
      </c>
      <c r="I41" s="239" t="s">
        <v>196</v>
      </c>
      <c r="J41" s="9">
        <f>60.8*31</f>
        <v>1884.8</v>
      </c>
    </row>
    <row r="42" spans="1:10" x14ac:dyDescent="0.25">
      <c r="A42" s="240">
        <v>41699</v>
      </c>
      <c r="B42" s="241" t="s">
        <v>1095</v>
      </c>
      <c r="C42" s="242" t="s">
        <v>942</v>
      </c>
      <c r="D42" s="235" t="s">
        <v>70</v>
      </c>
      <c r="E42" s="236">
        <v>23380.3</v>
      </c>
      <c r="F42" s="250" t="s">
        <v>1096</v>
      </c>
      <c r="G42" s="251">
        <v>23380.3</v>
      </c>
      <c r="H42" s="238">
        <f t="shared" si="0"/>
        <v>0</v>
      </c>
      <c r="I42" s="239" t="s">
        <v>196</v>
      </c>
      <c r="J42" s="9">
        <f>81.8*15</f>
        <v>1227</v>
      </c>
    </row>
    <row r="43" spans="1:10" x14ac:dyDescent="0.25">
      <c r="A43" s="232">
        <v>41699</v>
      </c>
      <c r="B43" s="241" t="s">
        <v>1097</v>
      </c>
      <c r="C43" s="242" t="s">
        <v>942</v>
      </c>
      <c r="D43" s="235" t="s">
        <v>798</v>
      </c>
      <c r="E43" s="236">
        <v>5703</v>
      </c>
      <c r="F43" s="237">
        <v>41699</v>
      </c>
      <c r="G43" s="30">
        <v>5703</v>
      </c>
      <c r="H43" s="238">
        <f t="shared" si="0"/>
        <v>0</v>
      </c>
      <c r="I43" s="239" t="s">
        <v>196</v>
      </c>
      <c r="J43" s="9">
        <f>SUM(J41:J42)</f>
        <v>3111.8</v>
      </c>
    </row>
    <row r="44" spans="1:10" x14ac:dyDescent="0.25">
      <c r="A44" s="240">
        <v>41699</v>
      </c>
      <c r="B44" s="241" t="s">
        <v>1098</v>
      </c>
      <c r="C44" s="242" t="s">
        <v>942</v>
      </c>
      <c r="D44" s="235" t="s">
        <v>214</v>
      </c>
      <c r="E44" s="236">
        <v>7204.5</v>
      </c>
      <c r="F44" s="237">
        <v>41699</v>
      </c>
      <c r="G44" s="30">
        <v>7204.5</v>
      </c>
      <c r="H44" s="238">
        <f t="shared" si="0"/>
        <v>0</v>
      </c>
      <c r="I44" s="239" t="s">
        <v>196</v>
      </c>
    </row>
    <row r="45" spans="1:10" x14ac:dyDescent="0.25">
      <c r="A45" s="232">
        <v>41699</v>
      </c>
      <c r="B45" s="241" t="s">
        <v>1099</v>
      </c>
      <c r="C45" s="242" t="s">
        <v>942</v>
      </c>
      <c r="D45" s="235" t="s">
        <v>69</v>
      </c>
      <c r="E45" s="236">
        <v>4160</v>
      </c>
      <c r="F45" s="237">
        <v>41701</v>
      </c>
      <c r="G45" s="30">
        <v>4160</v>
      </c>
      <c r="H45" s="238">
        <f t="shared" si="0"/>
        <v>0</v>
      </c>
      <c r="I45" s="239" t="s">
        <v>146</v>
      </c>
    </row>
    <row r="46" spans="1:10" x14ac:dyDescent="0.25">
      <c r="A46" s="240">
        <v>41699</v>
      </c>
      <c r="B46" s="241" t="s">
        <v>1100</v>
      </c>
      <c r="C46" s="242" t="s">
        <v>942</v>
      </c>
      <c r="D46" s="235" t="s">
        <v>317</v>
      </c>
      <c r="E46" s="236">
        <v>2732.5</v>
      </c>
      <c r="F46" s="237">
        <v>41701</v>
      </c>
      <c r="G46" s="30">
        <v>2732.5</v>
      </c>
      <c r="H46" s="238">
        <f t="shared" si="0"/>
        <v>0</v>
      </c>
      <c r="I46" s="239" t="s">
        <v>146</v>
      </c>
    </row>
    <row r="47" spans="1:10" x14ac:dyDescent="0.25">
      <c r="A47" s="232">
        <v>41699</v>
      </c>
      <c r="B47" s="241" t="s">
        <v>1101</v>
      </c>
      <c r="C47" s="242" t="s">
        <v>942</v>
      </c>
      <c r="D47" s="235" t="s">
        <v>71</v>
      </c>
      <c r="E47" s="236">
        <v>3432</v>
      </c>
      <c r="F47" s="237">
        <v>41701</v>
      </c>
      <c r="G47" s="30">
        <v>3432</v>
      </c>
      <c r="H47" s="238">
        <f t="shared" si="0"/>
        <v>0</v>
      </c>
      <c r="I47" s="239" t="s">
        <v>146</v>
      </c>
    </row>
    <row r="48" spans="1:10" x14ac:dyDescent="0.25">
      <c r="A48" s="240">
        <v>41699</v>
      </c>
      <c r="B48" s="241" t="s">
        <v>1102</v>
      </c>
      <c r="C48" s="242" t="s">
        <v>942</v>
      </c>
      <c r="D48" s="235" t="s">
        <v>175</v>
      </c>
      <c r="E48" s="236">
        <v>6244</v>
      </c>
      <c r="F48" s="237">
        <v>41701</v>
      </c>
      <c r="G48" s="30">
        <v>6244</v>
      </c>
      <c r="H48" s="238">
        <f t="shared" si="0"/>
        <v>0</v>
      </c>
      <c r="I48" s="239" t="s">
        <v>146</v>
      </c>
    </row>
    <row r="49" spans="1:9" x14ac:dyDescent="0.25">
      <c r="A49" s="232">
        <v>41699</v>
      </c>
      <c r="B49" s="241" t="s">
        <v>1103</v>
      </c>
      <c r="C49" s="242" t="s">
        <v>942</v>
      </c>
      <c r="D49" s="235" t="s">
        <v>208</v>
      </c>
      <c r="E49" s="236">
        <v>1616.4</v>
      </c>
      <c r="F49" s="237">
        <v>41701</v>
      </c>
      <c r="G49" s="30">
        <v>1616.4</v>
      </c>
      <c r="H49" s="238">
        <f t="shared" si="0"/>
        <v>0</v>
      </c>
      <c r="I49" s="239" t="s">
        <v>146</v>
      </c>
    </row>
    <row r="50" spans="1:9" x14ac:dyDescent="0.25">
      <c r="A50" s="240">
        <v>41699</v>
      </c>
      <c r="B50" s="241" t="s">
        <v>1104</v>
      </c>
      <c r="C50" s="242" t="s">
        <v>942</v>
      </c>
      <c r="D50" s="244" t="s">
        <v>46</v>
      </c>
      <c r="E50" s="245">
        <v>0</v>
      </c>
      <c r="F50" s="237"/>
      <c r="G50" s="30"/>
      <c r="H50" s="238">
        <f t="shared" si="0"/>
        <v>0</v>
      </c>
      <c r="I50" s="239" t="s">
        <v>294</v>
      </c>
    </row>
    <row r="51" spans="1:9" x14ac:dyDescent="0.25">
      <c r="A51" s="232">
        <v>41699</v>
      </c>
      <c r="B51" s="241" t="s">
        <v>1105</v>
      </c>
      <c r="C51" s="242" t="s">
        <v>942</v>
      </c>
      <c r="D51" s="235" t="s">
        <v>8</v>
      </c>
      <c r="E51" s="236">
        <v>2325</v>
      </c>
      <c r="F51" s="237">
        <v>41701</v>
      </c>
      <c r="G51" s="30">
        <v>2325</v>
      </c>
      <c r="H51" s="238">
        <f t="shared" si="0"/>
        <v>0</v>
      </c>
      <c r="I51" s="239" t="s">
        <v>146</v>
      </c>
    </row>
    <row r="52" spans="1:9" x14ac:dyDescent="0.25">
      <c r="A52" s="240">
        <v>41699</v>
      </c>
      <c r="B52" s="241" t="s">
        <v>1106</v>
      </c>
      <c r="C52" s="242" t="s">
        <v>942</v>
      </c>
      <c r="D52" s="235" t="s">
        <v>17</v>
      </c>
      <c r="E52" s="236">
        <v>1903.5</v>
      </c>
      <c r="F52" s="237">
        <v>41699</v>
      </c>
      <c r="G52" s="30">
        <v>1903.5</v>
      </c>
      <c r="H52" s="238">
        <f t="shared" si="0"/>
        <v>0</v>
      </c>
      <c r="I52" s="239" t="s">
        <v>1</v>
      </c>
    </row>
    <row r="53" spans="1:9" x14ac:dyDescent="0.25">
      <c r="A53" s="232">
        <v>41699</v>
      </c>
      <c r="B53" s="241" t="s">
        <v>1107</v>
      </c>
      <c r="C53" s="242" t="s">
        <v>942</v>
      </c>
      <c r="D53" s="235" t="s">
        <v>212</v>
      </c>
      <c r="E53" s="236">
        <v>4098.6000000000004</v>
      </c>
      <c r="F53" s="237">
        <v>41701</v>
      </c>
      <c r="G53" s="30">
        <v>4098.6000000000004</v>
      </c>
      <c r="H53" s="238">
        <f t="shared" si="0"/>
        <v>0</v>
      </c>
      <c r="I53" s="239" t="s">
        <v>146</v>
      </c>
    </row>
    <row r="54" spans="1:9" x14ac:dyDescent="0.25">
      <c r="A54" s="240">
        <v>41699</v>
      </c>
      <c r="B54" s="241" t="s">
        <v>1108</v>
      </c>
      <c r="C54" s="242" t="s">
        <v>942</v>
      </c>
      <c r="D54" s="235" t="s">
        <v>66</v>
      </c>
      <c r="E54" s="236">
        <v>2837</v>
      </c>
      <c r="F54" s="237">
        <v>41699</v>
      </c>
      <c r="G54" s="30">
        <v>2837</v>
      </c>
      <c r="H54" s="238">
        <f t="shared" si="0"/>
        <v>0</v>
      </c>
      <c r="I54" s="239" t="s">
        <v>1</v>
      </c>
    </row>
    <row r="55" spans="1:9" x14ac:dyDescent="0.25">
      <c r="A55" s="232">
        <v>41699</v>
      </c>
      <c r="B55" s="241" t="s">
        <v>1109</v>
      </c>
      <c r="C55" s="242" t="s">
        <v>942</v>
      </c>
      <c r="D55" s="235" t="s">
        <v>211</v>
      </c>
      <c r="E55" s="236">
        <v>711.5</v>
      </c>
      <c r="F55" s="237">
        <v>41701</v>
      </c>
      <c r="G55" s="30">
        <v>711.5</v>
      </c>
      <c r="H55" s="238">
        <f t="shared" si="0"/>
        <v>0</v>
      </c>
      <c r="I55" s="239" t="s">
        <v>146</v>
      </c>
    </row>
    <row r="56" spans="1:9" x14ac:dyDescent="0.25">
      <c r="A56" s="240">
        <v>41699</v>
      </c>
      <c r="B56" s="241" t="s">
        <v>1110</v>
      </c>
      <c r="C56" s="242" t="s">
        <v>942</v>
      </c>
      <c r="D56" s="235" t="s">
        <v>493</v>
      </c>
      <c r="E56" s="236">
        <v>6583.5</v>
      </c>
      <c r="F56" s="237">
        <v>41701</v>
      </c>
      <c r="G56" s="30">
        <v>6583.5</v>
      </c>
      <c r="H56" s="238">
        <f t="shared" si="0"/>
        <v>0</v>
      </c>
      <c r="I56" s="239" t="s">
        <v>146</v>
      </c>
    </row>
    <row r="57" spans="1:9" x14ac:dyDescent="0.25">
      <c r="A57" s="232">
        <v>41699</v>
      </c>
      <c r="B57" s="241" t="s">
        <v>1111</v>
      </c>
      <c r="C57" s="242" t="s">
        <v>942</v>
      </c>
      <c r="D57" s="235" t="s">
        <v>210</v>
      </c>
      <c r="E57" s="236">
        <v>1645.5</v>
      </c>
      <c r="F57" s="237">
        <v>41701</v>
      </c>
      <c r="G57" s="30">
        <v>1645.5</v>
      </c>
      <c r="H57" s="238">
        <f t="shared" si="0"/>
        <v>0</v>
      </c>
      <c r="I57" s="239" t="s">
        <v>146</v>
      </c>
    </row>
    <row r="58" spans="1:9" x14ac:dyDescent="0.25">
      <c r="A58" s="240">
        <v>41699</v>
      </c>
      <c r="B58" s="241" t="s">
        <v>1112</v>
      </c>
      <c r="C58" s="242" t="s">
        <v>942</v>
      </c>
      <c r="D58" s="235" t="s">
        <v>16</v>
      </c>
      <c r="E58" s="236">
        <v>1749.5</v>
      </c>
      <c r="F58" s="237">
        <v>41699</v>
      </c>
      <c r="G58" s="30">
        <v>1749.5</v>
      </c>
      <c r="H58" s="238">
        <f t="shared" si="0"/>
        <v>0</v>
      </c>
      <c r="I58" s="239"/>
    </row>
    <row r="59" spans="1:9" x14ac:dyDescent="0.25">
      <c r="A59" s="232">
        <v>41699</v>
      </c>
      <c r="B59" s="241" t="s">
        <v>1113</v>
      </c>
      <c r="C59" s="242" t="s">
        <v>942</v>
      </c>
      <c r="D59" s="235" t="s">
        <v>44</v>
      </c>
      <c r="E59" s="236">
        <v>1419.5</v>
      </c>
      <c r="F59" s="237">
        <v>41699</v>
      </c>
      <c r="G59" s="30">
        <v>1419.5</v>
      </c>
      <c r="H59" s="238">
        <f t="shared" si="0"/>
        <v>0</v>
      </c>
      <c r="I59" s="239"/>
    </row>
    <row r="60" spans="1:9" x14ac:dyDescent="0.25">
      <c r="A60" s="240">
        <v>41699</v>
      </c>
      <c r="B60" s="241" t="s">
        <v>1114</v>
      </c>
      <c r="C60" s="242" t="s">
        <v>942</v>
      </c>
      <c r="D60" s="235" t="s">
        <v>89</v>
      </c>
      <c r="E60" s="236">
        <v>785.4</v>
      </c>
      <c r="F60" s="237">
        <v>41699</v>
      </c>
      <c r="G60" s="30">
        <v>785.4</v>
      </c>
      <c r="H60" s="238">
        <f t="shared" si="0"/>
        <v>0</v>
      </c>
      <c r="I60" s="239"/>
    </row>
    <row r="61" spans="1:9" x14ac:dyDescent="0.25">
      <c r="A61" s="232">
        <v>41699</v>
      </c>
      <c r="B61" s="241" t="s">
        <v>1115</v>
      </c>
      <c r="C61" s="242" t="s">
        <v>942</v>
      </c>
      <c r="D61" s="235" t="s">
        <v>691</v>
      </c>
      <c r="E61" s="236">
        <v>4164.3999999999996</v>
      </c>
      <c r="F61" s="237">
        <v>41701</v>
      </c>
      <c r="G61" s="43">
        <v>4164.3999999999996</v>
      </c>
      <c r="H61" s="238">
        <f t="shared" si="0"/>
        <v>0</v>
      </c>
      <c r="I61" s="239" t="s">
        <v>4</v>
      </c>
    </row>
    <row r="62" spans="1:9" x14ac:dyDescent="0.25">
      <c r="A62" s="240">
        <v>41699</v>
      </c>
      <c r="B62" s="241" t="s">
        <v>1116</v>
      </c>
      <c r="C62" s="242" t="s">
        <v>942</v>
      </c>
      <c r="D62" s="235" t="s">
        <v>167</v>
      </c>
      <c r="E62" s="236">
        <v>35708.6</v>
      </c>
      <c r="F62" s="237">
        <v>41701</v>
      </c>
      <c r="G62" s="43">
        <v>35708.6</v>
      </c>
      <c r="H62" s="238">
        <f t="shared" si="0"/>
        <v>0</v>
      </c>
      <c r="I62" s="239" t="s">
        <v>30</v>
      </c>
    </row>
    <row r="63" spans="1:9" x14ac:dyDescent="0.25">
      <c r="A63" s="232">
        <v>41699</v>
      </c>
      <c r="B63" s="241" t="s">
        <v>1117</v>
      </c>
      <c r="C63" s="242" t="s">
        <v>942</v>
      </c>
      <c r="D63" s="235" t="s">
        <v>96</v>
      </c>
      <c r="E63" s="236">
        <v>6532.8</v>
      </c>
      <c r="F63" s="237">
        <v>41704</v>
      </c>
      <c r="G63" s="30">
        <v>6532.8</v>
      </c>
      <c r="H63" s="238">
        <f t="shared" si="0"/>
        <v>0</v>
      </c>
      <c r="I63" s="239" t="s">
        <v>4</v>
      </c>
    </row>
    <row r="64" spans="1:9" x14ac:dyDescent="0.25">
      <c r="A64" s="240">
        <v>41699</v>
      </c>
      <c r="B64" s="241" t="s">
        <v>1118</v>
      </c>
      <c r="C64" s="242" t="s">
        <v>942</v>
      </c>
      <c r="D64" s="235" t="s">
        <v>60</v>
      </c>
      <c r="E64" s="236">
        <v>2928</v>
      </c>
      <c r="F64" s="237">
        <v>41701</v>
      </c>
      <c r="G64" s="30">
        <v>2928</v>
      </c>
      <c r="H64" s="238">
        <f t="shared" si="0"/>
        <v>0</v>
      </c>
      <c r="I64" s="239" t="s">
        <v>4</v>
      </c>
    </row>
    <row r="65" spans="1:9" x14ac:dyDescent="0.25">
      <c r="A65" s="232">
        <v>41699</v>
      </c>
      <c r="B65" s="241" t="s">
        <v>1119</v>
      </c>
      <c r="C65" s="242" t="s">
        <v>942</v>
      </c>
      <c r="D65" s="235" t="s">
        <v>54</v>
      </c>
      <c r="E65" s="236">
        <v>23642.2</v>
      </c>
      <c r="F65" s="237">
        <v>41701</v>
      </c>
      <c r="G65" s="43">
        <v>23642.2</v>
      </c>
      <c r="H65" s="238">
        <f t="shared" si="0"/>
        <v>0</v>
      </c>
      <c r="I65" s="239" t="s">
        <v>4</v>
      </c>
    </row>
    <row r="66" spans="1:9" ht="23.25" x14ac:dyDescent="0.25">
      <c r="A66" s="240">
        <v>41699</v>
      </c>
      <c r="B66" s="241" t="s">
        <v>1120</v>
      </c>
      <c r="C66" s="242" t="s">
        <v>942</v>
      </c>
      <c r="D66" s="235" t="s">
        <v>452</v>
      </c>
      <c r="E66" s="252">
        <v>20032.5</v>
      </c>
      <c r="F66" s="253" t="s">
        <v>1121</v>
      </c>
      <c r="G66" s="30">
        <f>18700+1332.5</f>
        <v>20032.5</v>
      </c>
      <c r="H66" s="238">
        <f t="shared" si="0"/>
        <v>0</v>
      </c>
      <c r="I66" s="239" t="s">
        <v>1</v>
      </c>
    </row>
    <row r="67" spans="1:9" ht="15.75" x14ac:dyDescent="0.25">
      <c r="A67" s="240">
        <v>41699</v>
      </c>
      <c r="B67" s="254" t="s">
        <v>1122</v>
      </c>
      <c r="C67" s="255" t="s">
        <v>942</v>
      </c>
      <c r="D67" s="235" t="s">
        <v>462</v>
      </c>
      <c r="E67" s="236">
        <v>4588.5</v>
      </c>
      <c r="F67" s="237">
        <v>41706</v>
      </c>
      <c r="G67" s="30">
        <v>4588.5</v>
      </c>
      <c r="H67" s="238">
        <f>E67-G67</f>
        <v>0</v>
      </c>
      <c r="I67" s="239"/>
    </row>
    <row r="68" spans="1:9" ht="15.75" x14ac:dyDescent="0.25">
      <c r="A68" s="240">
        <v>41699</v>
      </c>
      <c r="B68" s="254" t="s">
        <v>1123</v>
      </c>
      <c r="C68" s="255" t="s">
        <v>942</v>
      </c>
      <c r="D68" s="235" t="s">
        <v>4</v>
      </c>
      <c r="E68" s="236">
        <v>20.5</v>
      </c>
      <c r="F68" s="237">
        <v>41699</v>
      </c>
      <c r="G68" s="30">
        <v>20.5</v>
      </c>
      <c r="H68" s="238">
        <f>E68-G68</f>
        <v>0</v>
      </c>
      <c r="I68" s="239"/>
    </row>
    <row r="69" spans="1:9" ht="15.75" x14ac:dyDescent="0.25">
      <c r="A69" s="240">
        <v>41699</v>
      </c>
      <c r="B69" s="254" t="s">
        <v>1124</v>
      </c>
      <c r="C69" s="255" t="s">
        <v>942</v>
      </c>
      <c r="D69" s="235" t="s">
        <v>1125</v>
      </c>
      <c r="E69" s="236">
        <v>6652.5</v>
      </c>
      <c r="F69" s="237">
        <v>41699</v>
      </c>
      <c r="G69" s="30">
        <v>6652.5</v>
      </c>
      <c r="H69" s="238">
        <f t="shared" ref="H69:H127" si="1">E69-G69</f>
        <v>0</v>
      </c>
      <c r="I69" s="239"/>
    </row>
    <row r="70" spans="1:9" ht="15.75" x14ac:dyDescent="0.25">
      <c r="A70" s="240">
        <v>41699</v>
      </c>
      <c r="B70" s="254" t="s">
        <v>1126</v>
      </c>
      <c r="C70" s="255" t="s">
        <v>942</v>
      </c>
      <c r="D70" s="235" t="s">
        <v>8</v>
      </c>
      <c r="E70" s="236">
        <v>1951.2</v>
      </c>
      <c r="F70" s="237">
        <v>41708</v>
      </c>
      <c r="G70" s="30">
        <v>1951.2</v>
      </c>
      <c r="H70" s="238">
        <f t="shared" si="1"/>
        <v>0</v>
      </c>
      <c r="I70" s="239" t="s">
        <v>1127</v>
      </c>
    </row>
    <row r="71" spans="1:9" ht="15.75" x14ac:dyDescent="0.25">
      <c r="A71" s="240">
        <v>41699</v>
      </c>
      <c r="B71" s="254" t="s">
        <v>1128</v>
      </c>
      <c r="C71" s="255" t="s">
        <v>942</v>
      </c>
      <c r="D71" s="235" t="s">
        <v>11</v>
      </c>
      <c r="E71" s="236">
        <v>579798.61</v>
      </c>
      <c r="F71" s="249" t="s">
        <v>1129</v>
      </c>
      <c r="G71" s="30">
        <f>184335.32+345450+40216.5+9796.79</f>
        <v>579798.6100000001</v>
      </c>
      <c r="H71" s="238">
        <f t="shared" si="1"/>
        <v>0</v>
      </c>
      <c r="I71" s="239"/>
    </row>
    <row r="72" spans="1:9" ht="15.75" x14ac:dyDescent="0.25">
      <c r="A72" s="240">
        <v>41699</v>
      </c>
      <c r="B72" s="254" t="s">
        <v>1130</v>
      </c>
      <c r="C72" s="255" t="s">
        <v>942</v>
      </c>
      <c r="D72" s="235" t="s">
        <v>113</v>
      </c>
      <c r="E72" s="236">
        <v>6113</v>
      </c>
      <c r="F72" s="237">
        <v>41699</v>
      </c>
      <c r="G72" s="30">
        <v>6113</v>
      </c>
      <c r="H72" s="238">
        <f t="shared" si="1"/>
        <v>0</v>
      </c>
      <c r="I72" s="239"/>
    </row>
    <row r="73" spans="1:9" ht="15.75" x14ac:dyDescent="0.25">
      <c r="A73" s="240">
        <v>41699</v>
      </c>
      <c r="B73" s="254" t="s">
        <v>1131</v>
      </c>
      <c r="C73" s="255" t="s">
        <v>942</v>
      </c>
      <c r="D73" s="235" t="s">
        <v>6</v>
      </c>
      <c r="E73" s="236">
        <v>10781</v>
      </c>
      <c r="F73" s="237">
        <v>41702</v>
      </c>
      <c r="G73" s="30">
        <v>10781</v>
      </c>
      <c r="H73" s="238">
        <f t="shared" si="1"/>
        <v>0</v>
      </c>
      <c r="I73" s="239" t="s">
        <v>57</v>
      </c>
    </row>
    <row r="74" spans="1:9" ht="15.75" x14ac:dyDescent="0.25">
      <c r="A74" s="240">
        <v>41699</v>
      </c>
      <c r="B74" s="254" t="s">
        <v>1132</v>
      </c>
      <c r="C74" s="255" t="s">
        <v>942</v>
      </c>
      <c r="D74" s="235" t="s">
        <v>48</v>
      </c>
      <c r="E74" s="236">
        <v>1153</v>
      </c>
      <c r="F74" s="237">
        <v>41699</v>
      </c>
      <c r="G74" s="30">
        <v>1153</v>
      </c>
      <c r="H74" s="238">
        <f t="shared" si="1"/>
        <v>0</v>
      </c>
      <c r="I74" s="239" t="s">
        <v>1</v>
      </c>
    </row>
    <row r="75" spans="1:9" ht="15.75" x14ac:dyDescent="0.25">
      <c r="A75" s="240">
        <v>41699</v>
      </c>
      <c r="B75" s="254" t="s">
        <v>1133</v>
      </c>
      <c r="C75" s="255" t="s">
        <v>942</v>
      </c>
      <c r="D75" s="235" t="s">
        <v>438</v>
      </c>
      <c r="E75" s="236">
        <v>40</v>
      </c>
      <c r="F75" s="237">
        <v>41699</v>
      </c>
      <c r="G75" s="30">
        <v>40</v>
      </c>
      <c r="H75" s="238">
        <f t="shared" si="1"/>
        <v>0</v>
      </c>
      <c r="I75" s="239"/>
    </row>
    <row r="76" spans="1:9" ht="15.75" x14ac:dyDescent="0.25">
      <c r="A76" s="240">
        <v>41699</v>
      </c>
      <c r="B76" s="254" t="s">
        <v>1134</v>
      </c>
      <c r="C76" s="255" t="s">
        <v>942</v>
      </c>
      <c r="D76" s="235" t="s">
        <v>1</v>
      </c>
      <c r="E76" s="236">
        <v>800.5</v>
      </c>
      <c r="F76" s="237">
        <v>41699</v>
      </c>
      <c r="G76" s="30">
        <v>800.5</v>
      </c>
      <c r="H76" s="238">
        <f t="shared" si="1"/>
        <v>0</v>
      </c>
      <c r="I76" s="239"/>
    </row>
    <row r="77" spans="1:9" ht="15.75" x14ac:dyDescent="0.25">
      <c r="A77" s="240">
        <v>41699</v>
      </c>
      <c r="B77" s="254" t="s">
        <v>1135</v>
      </c>
      <c r="C77" s="255" t="s">
        <v>942</v>
      </c>
      <c r="D77" s="235" t="s">
        <v>124</v>
      </c>
      <c r="E77" s="236">
        <v>2415</v>
      </c>
      <c r="F77" s="237">
        <v>41699</v>
      </c>
      <c r="G77" s="30">
        <v>2415</v>
      </c>
      <c r="H77" s="238">
        <f t="shared" si="1"/>
        <v>0</v>
      </c>
      <c r="I77" s="239"/>
    </row>
    <row r="78" spans="1:9" ht="15.75" x14ac:dyDescent="0.25">
      <c r="A78" s="240">
        <v>41699</v>
      </c>
      <c r="B78" s="254" t="s">
        <v>1136</v>
      </c>
      <c r="C78" s="255" t="s">
        <v>942</v>
      </c>
      <c r="D78" s="235" t="s">
        <v>355</v>
      </c>
      <c r="E78" s="252">
        <v>470.5</v>
      </c>
      <c r="F78" s="256" t="s">
        <v>1137</v>
      </c>
      <c r="G78" s="30">
        <v>470.5</v>
      </c>
      <c r="H78" s="238">
        <f t="shared" si="1"/>
        <v>0</v>
      </c>
      <c r="I78" s="239"/>
    </row>
    <row r="79" spans="1:9" ht="15.75" x14ac:dyDescent="0.25">
      <c r="A79" s="240">
        <v>41699</v>
      </c>
      <c r="B79" s="254" t="s">
        <v>1138</v>
      </c>
      <c r="C79" s="255" t="s">
        <v>942</v>
      </c>
      <c r="D79" s="235" t="s">
        <v>445</v>
      </c>
      <c r="E79" s="257">
        <v>578</v>
      </c>
      <c r="F79" s="237">
        <v>41699</v>
      </c>
      <c r="G79" s="30">
        <v>578</v>
      </c>
      <c r="H79" s="238">
        <f t="shared" si="1"/>
        <v>0</v>
      </c>
      <c r="I79" s="239"/>
    </row>
    <row r="80" spans="1:9" ht="15.75" x14ac:dyDescent="0.25">
      <c r="A80" s="240">
        <v>41700</v>
      </c>
      <c r="B80" s="254" t="s">
        <v>1139</v>
      </c>
      <c r="C80" s="255" t="s">
        <v>942</v>
      </c>
      <c r="D80" s="235" t="s">
        <v>3</v>
      </c>
      <c r="E80" s="236">
        <v>25603.5</v>
      </c>
      <c r="F80" s="237">
        <v>41706</v>
      </c>
      <c r="G80" s="43">
        <v>25603.5</v>
      </c>
      <c r="H80" s="238">
        <f t="shared" si="1"/>
        <v>0</v>
      </c>
      <c r="I80" s="239"/>
    </row>
    <row r="81" spans="1:9" ht="15.75" x14ac:dyDescent="0.25">
      <c r="A81" s="240">
        <v>41700</v>
      </c>
      <c r="B81" s="254" t="s">
        <v>1140</v>
      </c>
      <c r="C81" s="255" t="s">
        <v>942</v>
      </c>
      <c r="D81" s="235" t="s">
        <v>1</v>
      </c>
      <c r="E81" s="236">
        <v>806.5</v>
      </c>
      <c r="F81" s="237">
        <v>41700</v>
      </c>
      <c r="G81" s="30">
        <v>806.5</v>
      </c>
      <c r="H81" s="238">
        <f t="shared" si="1"/>
        <v>0</v>
      </c>
      <c r="I81" s="258" t="s">
        <v>1</v>
      </c>
    </row>
    <row r="82" spans="1:9" ht="15.75" x14ac:dyDescent="0.25">
      <c r="A82" s="240">
        <v>41700</v>
      </c>
      <c r="B82" s="254" t="s">
        <v>1141</v>
      </c>
      <c r="C82" s="255" t="s">
        <v>942</v>
      </c>
      <c r="D82" s="235" t="s">
        <v>10</v>
      </c>
      <c r="E82" s="236">
        <v>2701.6</v>
      </c>
      <c r="F82" s="237">
        <v>41700</v>
      </c>
      <c r="G82" s="30">
        <v>2701.6</v>
      </c>
      <c r="H82" s="238">
        <f t="shared" si="1"/>
        <v>0</v>
      </c>
      <c r="I82" s="239"/>
    </row>
    <row r="83" spans="1:9" ht="15.75" x14ac:dyDescent="0.25">
      <c r="A83" s="240">
        <v>41700</v>
      </c>
      <c r="B83" s="254" t="s">
        <v>1142</v>
      </c>
      <c r="C83" s="255" t="s">
        <v>942</v>
      </c>
      <c r="D83" s="235" t="s">
        <v>5</v>
      </c>
      <c r="E83" s="236">
        <v>6336</v>
      </c>
      <c r="F83" s="249" t="s">
        <v>1143</v>
      </c>
      <c r="G83" s="30">
        <f>2500+3836</f>
        <v>6336</v>
      </c>
      <c r="H83" s="238">
        <f t="shared" si="1"/>
        <v>0</v>
      </c>
      <c r="I83" s="239"/>
    </row>
    <row r="84" spans="1:9" ht="15.75" x14ac:dyDescent="0.25">
      <c r="A84" s="240">
        <v>41700</v>
      </c>
      <c r="B84" s="254" t="s">
        <v>1144</v>
      </c>
      <c r="C84" s="255" t="s">
        <v>942</v>
      </c>
      <c r="D84" s="235" t="s">
        <v>37</v>
      </c>
      <c r="E84" s="236">
        <v>3800</v>
      </c>
      <c r="F84" s="237">
        <v>41715</v>
      </c>
      <c r="G84" s="30">
        <v>3800</v>
      </c>
      <c r="H84" s="238">
        <f t="shared" si="1"/>
        <v>0</v>
      </c>
      <c r="I84" s="239" t="s">
        <v>4</v>
      </c>
    </row>
    <row r="85" spans="1:9" ht="15.75" x14ac:dyDescent="0.25">
      <c r="A85" s="240">
        <v>41700</v>
      </c>
      <c r="B85" s="254" t="s">
        <v>1145</v>
      </c>
      <c r="C85" s="255" t="s">
        <v>942</v>
      </c>
      <c r="D85" s="235" t="s">
        <v>35</v>
      </c>
      <c r="E85" s="236">
        <v>1900</v>
      </c>
      <c r="F85" s="237">
        <v>41715</v>
      </c>
      <c r="G85" s="30">
        <v>1900</v>
      </c>
      <c r="H85" s="238">
        <f t="shared" si="1"/>
        <v>0</v>
      </c>
      <c r="I85" s="239" t="s">
        <v>4</v>
      </c>
    </row>
    <row r="86" spans="1:9" ht="15.75" x14ac:dyDescent="0.25">
      <c r="A86" s="240">
        <v>41700</v>
      </c>
      <c r="B86" s="254" t="s">
        <v>1146</v>
      </c>
      <c r="C86" s="255" t="s">
        <v>942</v>
      </c>
      <c r="D86" s="235" t="s">
        <v>36</v>
      </c>
      <c r="E86" s="236">
        <v>1520</v>
      </c>
      <c r="F86" s="237">
        <v>41715</v>
      </c>
      <c r="G86" s="30">
        <v>1520</v>
      </c>
      <c r="H86" s="238">
        <f t="shared" si="1"/>
        <v>0</v>
      </c>
      <c r="I86" s="239" t="s">
        <v>4</v>
      </c>
    </row>
    <row r="87" spans="1:9" ht="15.75" x14ac:dyDescent="0.25">
      <c r="A87" s="240">
        <v>41700</v>
      </c>
      <c r="B87" s="254" t="s">
        <v>1147</v>
      </c>
      <c r="C87" s="255" t="s">
        <v>942</v>
      </c>
      <c r="D87" s="235" t="s">
        <v>112</v>
      </c>
      <c r="E87" s="236">
        <v>3101</v>
      </c>
      <c r="F87" s="248" t="s">
        <v>1148</v>
      </c>
      <c r="G87" s="30">
        <v>3101</v>
      </c>
      <c r="H87" s="238">
        <f t="shared" si="1"/>
        <v>0</v>
      </c>
      <c r="I87" s="239" t="s">
        <v>1</v>
      </c>
    </row>
    <row r="88" spans="1:9" ht="15.75" x14ac:dyDescent="0.25">
      <c r="A88" s="240">
        <v>41700</v>
      </c>
      <c r="B88" s="254" t="s">
        <v>1149</v>
      </c>
      <c r="C88" s="255" t="s">
        <v>942</v>
      </c>
      <c r="D88" s="235" t="s">
        <v>22</v>
      </c>
      <c r="E88" s="236">
        <v>8485</v>
      </c>
      <c r="F88" s="237">
        <v>41701</v>
      </c>
      <c r="G88" s="43">
        <v>8485</v>
      </c>
      <c r="H88" s="238">
        <f t="shared" si="1"/>
        <v>0</v>
      </c>
      <c r="I88" s="239" t="s">
        <v>4</v>
      </c>
    </row>
    <row r="89" spans="1:9" ht="15.75" x14ac:dyDescent="0.25">
      <c r="A89" s="240">
        <v>41700</v>
      </c>
      <c r="B89" s="254" t="s">
        <v>1150</v>
      </c>
      <c r="C89" s="255" t="s">
        <v>942</v>
      </c>
      <c r="D89" s="235" t="s">
        <v>40</v>
      </c>
      <c r="E89" s="236">
        <v>4435</v>
      </c>
      <c r="F89" s="237">
        <v>41701</v>
      </c>
      <c r="G89" s="43">
        <v>4435</v>
      </c>
      <c r="H89" s="238">
        <f t="shared" si="1"/>
        <v>0</v>
      </c>
      <c r="I89" s="239" t="s">
        <v>4</v>
      </c>
    </row>
    <row r="90" spans="1:9" ht="15.75" x14ac:dyDescent="0.25">
      <c r="A90" s="240">
        <v>41700</v>
      </c>
      <c r="B90" s="254" t="s">
        <v>1151</v>
      </c>
      <c r="C90" s="255" t="s">
        <v>942</v>
      </c>
      <c r="D90" s="235" t="s">
        <v>307</v>
      </c>
      <c r="E90" s="236">
        <v>638</v>
      </c>
      <c r="F90" s="237">
        <v>41701</v>
      </c>
      <c r="G90" s="43">
        <v>638</v>
      </c>
      <c r="H90" s="238">
        <f t="shared" si="1"/>
        <v>0</v>
      </c>
      <c r="I90" s="239" t="s">
        <v>4</v>
      </c>
    </row>
    <row r="91" spans="1:9" ht="15.75" x14ac:dyDescent="0.25">
      <c r="A91" s="240">
        <v>41700</v>
      </c>
      <c r="B91" s="254" t="s">
        <v>1152</v>
      </c>
      <c r="C91" s="255" t="s">
        <v>942</v>
      </c>
      <c r="D91" s="235" t="s">
        <v>27</v>
      </c>
      <c r="E91" s="236">
        <v>2255</v>
      </c>
      <c r="F91" s="246" t="s">
        <v>1153</v>
      </c>
      <c r="G91" s="43">
        <v>2255</v>
      </c>
      <c r="H91" s="238">
        <f t="shared" si="1"/>
        <v>0</v>
      </c>
      <c r="I91" s="239" t="s">
        <v>4</v>
      </c>
    </row>
    <row r="92" spans="1:9" ht="15.75" x14ac:dyDescent="0.25">
      <c r="A92" s="240">
        <v>41700</v>
      </c>
      <c r="B92" s="254" t="s">
        <v>1154</v>
      </c>
      <c r="C92" s="255" t="s">
        <v>942</v>
      </c>
      <c r="D92" s="235" t="s">
        <v>194</v>
      </c>
      <c r="E92" s="236">
        <v>812</v>
      </c>
      <c r="F92" s="237">
        <v>41700</v>
      </c>
      <c r="G92" s="30">
        <v>812</v>
      </c>
      <c r="H92" s="238">
        <f t="shared" si="1"/>
        <v>0</v>
      </c>
      <c r="I92" s="239" t="s">
        <v>1</v>
      </c>
    </row>
    <row r="93" spans="1:9" ht="15.75" x14ac:dyDescent="0.25">
      <c r="A93" s="240">
        <v>41700</v>
      </c>
      <c r="B93" s="254" t="s">
        <v>1155</v>
      </c>
      <c r="C93" s="255" t="s">
        <v>942</v>
      </c>
      <c r="D93" s="244" t="s">
        <v>46</v>
      </c>
      <c r="E93" s="245">
        <v>0</v>
      </c>
      <c r="F93" s="237"/>
      <c r="G93" s="30"/>
      <c r="H93" s="238">
        <f t="shared" si="1"/>
        <v>0</v>
      </c>
      <c r="I93" s="239" t="s">
        <v>294</v>
      </c>
    </row>
    <row r="94" spans="1:9" ht="15.75" x14ac:dyDescent="0.25">
      <c r="A94" s="240">
        <v>41700</v>
      </c>
      <c r="B94" s="254" t="s">
        <v>1156</v>
      </c>
      <c r="C94" s="255" t="s">
        <v>942</v>
      </c>
      <c r="D94" s="235" t="s">
        <v>41</v>
      </c>
      <c r="E94" s="236">
        <v>814</v>
      </c>
      <c r="F94" s="237">
        <v>41701</v>
      </c>
      <c r="G94" s="30">
        <v>814</v>
      </c>
      <c r="H94" s="238">
        <f t="shared" si="1"/>
        <v>0</v>
      </c>
      <c r="I94" s="239" t="s">
        <v>4</v>
      </c>
    </row>
    <row r="95" spans="1:9" ht="15.75" x14ac:dyDescent="0.25">
      <c r="A95" s="240">
        <v>41700</v>
      </c>
      <c r="B95" s="254" t="s">
        <v>1157</v>
      </c>
      <c r="C95" s="255" t="s">
        <v>942</v>
      </c>
      <c r="D95" s="235" t="s">
        <v>4</v>
      </c>
      <c r="E95" s="236">
        <v>5124.5</v>
      </c>
      <c r="F95" s="237">
        <v>41700</v>
      </c>
      <c r="G95" s="30">
        <v>5124.5</v>
      </c>
      <c r="H95" s="238">
        <f t="shared" si="1"/>
        <v>0</v>
      </c>
      <c r="I95" s="239"/>
    </row>
    <row r="96" spans="1:9" ht="15.75" x14ac:dyDescent="0.25">
      <c r="A96" s="240">
        <v>41700</v>
      </c>
      <c r="B96" s="254" t="s">
        <v>1158</v>
      </c>
      <c r="C96" s="255" t="s">
        <v>942</v>
      </c>
      <c r="D96" s="244" t="s">
        <v>46</v>
      </c>
      <c r="E96" s="245">
        <v>0</v>
      </c>
      <c r="F96" s="237"/>
      <c r="G96" s="30"/>
      <c r="H96" s="238">
        <f t="shared" si="1"/>
        <v>0</v>
      </c>
      <c r="I96" s="239" t="s">
        <v>1159</v>
      </c>
    </row>
    <row r="97" spans="1:9" ht="15.75" x14ac:dyDescent="0.25">
      <c r="A97" s="240">
        <v>41700</v>
      </c>
      <c r="B97" s="254" t="s">
        <v>1160</v>
      </c>
      <c r="C97" s="255" t="s">
        <v>942</v>
      </c>
      <c r="D97" s="235" t="s">
        <v>121</v>
      </c>
      <c r="E97" s="236">
        <v>20803.5</v>
      </c>
      <c r="F97" s="237">
        <v>41700</v>
      </c>
      <c r="G97" s="30">
        <v>20803.5</v>
      </c>
      <c r="H97" s="238">
        <f t="shared" si="1"/>
        <v>0</v>
      </c>
      <c r="I97" s="239" t="s">
        <v>1</v>
      </c>
    </row>
    <row r="98" spans="1:9" ht="23.25" x14ac:dyDescent="0.25">
      <c r="A98" s="240">
        <v>41700</v>
      </c>
      <c r="B98" s="254" t="s">
        <v>1161</v>
      </c>
      <c r="C98" s="255" t="s">
        <v>942</v>
      </c>
      <c r="D98" s="235" t="s">
        <v>48</v>
      </c>
      <c r="E98" s="252">
        <v>15787</v>
      </c>
      <c r="F98" s="256" t="s">
        <v>1162</v>
      </c>
      <c r="G98" s="30">
        <v>15787</v>
      </c>
      <c r="H98" s="238">
        <f t="shared" si="1"/>
        <v>0</v>
      </c>
      <c r="I98" s="239" t="s">
        <v>1</v>
      </c>
    </row>
    <row r="99" spans="1:9" ht="15.75" x14ac:dyDescent="0.25">
      <c r="A99" s="240">
        <v>41700</v>
      </c>
      <c r="B99" s="254" t="s">
        <v>1163</v>
      </c>
      <c r="C99" s="255" t="s">
        <v>942</v>
      </c>
      <c r="D99" s="235" t="s">
        <v>1</v>
      </c>
      <c r="E99" s="236">
        <v>820</v>
      </c>
      <c r="F99" s="237">
        <v>41700</v>
      </c>
      <c r="G99" s="30">
        <v>820</v>
      </c>
      <c r="H99" s="238">
        <f t="shared" si="1"/>
        <v>0</v>
      </c>
      <c r="I99" s="239" t="s">
        <v>1</v>
      </c>
    </row>
    <row r="100" spans="1:9" ht="15.75" x14ac:dyDescent="0.25">
      <c r="A100" s="240">
        <v>41700</v>
      </c>
      <c r="B100" s="254" t="s">
        <v>1164</v>
      </c>
      <c r="C100" s="255" t="s">
        <v>942</v>
      </c>
      <c r="D100" s="235" t="s">
        <v>162</v>
      </c>
      <c r="E100" s="236">
        <v>25437.5</v>
      </c>
      <c r="F100" s="249" t="s">
        <v>1165</v>
      </c>
      <c r="G100" s="30">
        <f>8349+17088.5</f>
        <v>25437.5</v>
      </c>
      <c r="H100" s="238">
        <f t="shared" si="1"/>
        <v>0</v>
      </c>
      <c r="I100" s="239" t="s">
        <v>14</v>
      </c>
    </row>
    <row r="101" spans="1:9" ht="15.75" x14ac:dyDescent="0.25">
      <c r="A101" s="240">
        <v>41700</v>
      </c>
      <c r="B101" s="254" t="s">
        <v>1166</v>
      </c>
      <c r="C101" s="255" t="s">
        <v>942</v>
      </c>
      <c r="D101" s="235" t="s">
        <v>88</v>
      </c>
      <c r="E101" s="236">
        <v>11593</v>
      </c>
      <c r="F101" s="237">
        <v>41701</v>
      </c>
      <c r="G101" s="30">
        <v>11593</v>
      </c>
      <c r="H101" s="238">
        <f t="shared" si="1"/>
        <v>0</v>
      </c>
      <c r="I101" s="239" t="s">
        <v>14</v>
      </c>
    </row>
    <row r="102" spans="1:9" ht="15.75" x14ac:dyDescent="0.25">
      <c r="A102" s="240">
        <v>41700</v>
      </c>
      <c r="B102" s="254" t="s">
        <v>1167</v>
      </c>
      <c r="C102" s="255" t="s">
        <v>942</v>
      </c>
      <c r="D102" s="235" t="s">
        <v>60</v>
      </c>
      <c r="E102" s="236">
        <v>2943</v>
      </c>
      <c r="F102" s="237">
        <v>41701</v>
      </c>
      <c r="G102" s="30">
        <v>2943</v>
      </c>
      <c r="H102" s="238">
        <f t="shared" si="1"/>
        <v>0</v>
      </c>
      <c r="I102" s="239" t="s">
        <v>14</v>
      </c>
    </row>
    <row r="103" spans="1:9" ht="15.75" x14ac:dyDescent="0.25">
      <c r="A103" s="240">
        <v>41700</v>
      </c>
      <c r="B103" s="254" t="s">
        <v>1168</v>
      </c>
      <c r="C103" s="255" t="s">
        <v>942</v>
      </c>
      <c r="D103" s="235" t="s">
        <v>9</v>
      </c>
      <c r="E103" s="236">
        <v>6334</v>
      </c>
      <c r="F103" s="237">
        <v>41701</v>
      </c>
      <c r="G103" s="30">
        <v>6334</v>
      </c>
      <c r="H103" s="238">
        <f t="shared" si="1"/>
        <v>0</v>
      </c>
      <c r="I103" s="239" t="s">
        <v>14</v>
      </c>
    </row>
    <row r="104" spans="1:9" ht="15.75" x14ac:dyDescent="0.25">
      <c r="A104" s="240">
        <v>41700</v>
      </c>
      <c r="B104" s="254" t="s">
        <v>1169</v>
      </c>
      <c r="C104" s="255" t="s">
        <v>942</v>
      </c>
      <c r="D104" s="235" t="s">
        <v>20</v>
      </c>
      <c r="E104" s="236">
        <v>2684</v>
      </c>
      <c r="F104" s="237">
        <v>41701</v>
      </c>
      <c r="G104" s="30">
        <v>2684</v>
      </c>
      <c r="H104" s="238">
        <f t="shared" si="1"/>
        <v>0</v>
      </c>
      <c r="I104" s="239" t="s">
        <v>14</v>
      </c>
    </row>
    <row r="105" spans="1:9" ht="15.75" x14ac:dyDescent="0.25">
      <c r="A105" s="240">
        <v>41700</v>
      </c>
      <c r="B105" s="254" t="s">
        <v>1170</v>
      </c>
      <c r="C105" s="255" t="s">
        <v>942</v>
      </c>
      <c r="D105" s="235" t="s">
        <v>798</v>
      </c>
      <c r="E105" s="236">
        <v>6793</v>
      </c>
      <c r="F105" s="237">
        <v>41700</v>
      </c>
      <c r="G105" s="30">
        <v>6793</v>
      </c>
      <c r="H105" s="238">
        <f t="shared" si="1"/>
        <v>0</v>
      </c>
      <c r="I105" s="239"/>
    </row>
    <row r="106" spans="1:9" ht="15.75" x14ac:dyDescent="0.25">
      <c r="A106" s="240">
        <v>41700</v>
      </c>
      <c r="B106" s="254" t="s">
        <v>1171</v>
      </c>
      <c r="C106" s="255" t="s">
        <v>942</v>
      </c>
      <c r="D106" s="235" t="s">
        <v>1</v>
      </c>
      <c r="E106" s="236">
        <v>5264</v>
      </c>
      <c r="F106" s="237">
        <v>41700</v>
      </c>
      <c r="G106" s="30">
        <v>5264</v>
      </c>
      <c r="H106" s="238">
        <f t="shared" si="1"/>
        <v>0</v>
      </c>
      <c r="I106" s="239" t="s">
        <v>1</v>
      </c>
    </row>
    <row r="107" spans="1:9" ht="15.75" x14ac:dyDescent="0.25">
      <c r="A107" s="240">
        <v>41700</v>
      </c>
      <c r="B107" s="254" t="s">
        <v>1172</v>
      </c>
      <c r="C107" s="255" t="s">
        <v>942</v>
      </c>
      <c r="D107" s="235" t="s">
        <v>6</v>
      </c>
      <c r="E107" s="236">
        <v>7537</v>
      </c>
      <c r="F107" s="237">
        <v>41701</v>
      </c>
      <c r="G107" s="30">
        <v>7537</v>
      </c>
      <c r="H107" s="238">
        <f t="shared" si="1"/>
        <v>0</v>
      </c>
      <c r="I107" s="239" t="s">
        <v>14</v>
      </c>
    </row>
    <row r="108" spans="1:9" ht="15.75" x14ac:dyDescent="0.25">
      <c r="A108" s="240">
        <v>41700</v>
      </c>
      <c r="B108" s="254" t="s">
        <v>1173</v>
      </c>
      <c r="C108" s="255" t="s">
        <v>942</v>
      </c>
      <c r="D108" s="235" t="s">
        <v>5</v>
      </c>
      <c r="E108" s="236">
        <v>773.5</v>
      </c>
      <c r="F108" s="237">
        <v>41702</v>
      </c>
      <c r="G108" s="30">
        <v>773.5</v>
      </c>
      <c r="H108" s="238">
        <f t="shared" si="1"/>
        <v>0</v>
      </c>
      <c r="I108" s="239" t="s">
        <v>14</v>
      </c>
    </row>
    <row r="109" spans="1:9" ht="15.75" x14ac:dyDescent="0.25">
      <c r="A109" s="240">
        <v>41700</v>
      </c>
      <c r="B109" s="254" t="s">
        <v>1174</v>
      </c>
      <c r="C109" s="255" t="s">
        <v>942</v>
      </c>
      <c r="D109" s="235" t="s">
        <v>15</v>
      </c>
      <c r="E109" s="236">
        <v>1800</v>
      </c>
      <c r="F109" s="237">
        <v>41700</v>
      </c>
      <c r="G109" s="30">
        <v>1800</v>
      </c>
      <c r="H109" s="238">
        <f t="shared" si="1"/>
        <v>0</v>
      </c>
      <c r="I109" s="239"/>
    </row>
    <row r="110" spans="1:9" ht="15.75" x14ac:dyDescent="0.25">
      <c r="A110" s="240">
        <v>41700</v>
      </c>
      <c r="B110" s="254" t="s">
        <v>1175</v>
      </c>
      <c r="C110" s="255" t="s">
        <v>942</v>
      </c>
      <c r="D110" s="235" t="s">
        <v>673</v>
      </c>
      <c r="E110" s="236">
        <v>3800</v>
      </c>
      <c r="F110" s="237">
        <v>41700</v>
      </c>
      <c r="G110" s="30">
        <v>3800</v>
      </c>
      <c r="H110" s="238">
        <f t="shared" si="1"/>
        <v>0</v>
      </c>
      <c r="I110" s="239"/>
    </row>
    <row r="111" spans="1:9" ht="15.75" x14ac:dyDescent="0.25">
      <c r="A111" s="240">
        <v>41700</v>
      </c>
      <c r="B111" s="254" t="s">
        <v>1176</v>
      </c>
      <c r="C111" s="255" t="s">
        <v>942</v>
      </c>
      <c r="D111" s="235" t="s">
        <v>124</v>
      </c>
      <c r="E111" s="236">
        <v>1274</v>
      </c>
      <c r="F111" s="237">
        <v>41700</v>
      </c>
      <c r="G111" s="30">
        <v>1274</v>
      </c>
      <c r="H111" s="238">
        <f t="shared" si="1"/>
        <v>0</v>
      </c>
      <c r="I111" s="239" t="s">
        <v>1</v>
      </c>
    </row>
    <row r="112" spans="1:9" ht="15.75" x14ac:dyDescent="0.25">
      <c r="A112" s="240">
        <v>41700</v>
      </c>
      <c r="B112" s="254" t="s">
        <v>1177</v>
      </c>
      <c r="C112" s="255" t="s">
        <v>942</v>
      </c>
      <c r="D112" s="235" t="s">
        <v>333</v>
      </c>
      <c r="E112" s="252">
        <v>1183</v>
      </c>
      <c r="F112" s="249" t="s">
        <v>1178</v>
      </c>
      <c r="G112" s="30">
        <v>1183</v>
      </c>
      <c r="H112" s="238">
        <f t="shared" si="1"/>
        <v>0</v>
      </c>
      <c r="I112" s="239"/>
    </row>
    <row r="113" spans="1:9" ht="15.75" x14ac:dyDescent="0.25">
      <c r="A113" s="240">
        <v>41700</v>
      </c>
      <c r="B113" s="254" t="s">
        <v>1179</v>
      </c>
      <c r="C113" s="255" t="s">
        <v>942</v>
      </c>
      <c r="D113" s="235" t="s">
        <v>617</v>
      </c>
      <c r="E113" s="236">
        <v>2368</v>
      </c>
      <c r="F113" s="237">
        <v>41700</v>
      </c>
      <c r="G113" s="30">
        <v>2368</v>
      </c>
      <c r="H113" s="238">
        <f t="shared" si="1"/>
        <v>0</v>
      </c>
      <c r="I113" s="239"/>
    </row>
    <row r="114" spans="1:9" ht="15.75" x14ac:dyDescent="0.25">
      <c r="A114" s="240">
        <v>41700</v>
      </c>
      <c r="B114" s="254" t="s">
        <v>1180</v>
      </c>
      <c r="C114" s="255" t="s">
        <v>942</v>
      </c>
      <c r="D114" s="235" t="s">
        <v>816</v>
      </c>
      <c r="E114" s="236">
        <v>2000</v>
      </c>
      <c r="F114" s="237">
        <v>41700</v>
      </c>
      <c r="G114" s="30">
        <v>2000</v>
      </c>
      <c r="H114" s="238">
        <f t="shared" si="1"/>
        <v>0</v>
      </c>
      <c r="I114" s="239"/>
    </row>
    <row r="115" spans="1:9" ht="15.75" x14ac:dyDescent="0.25">
      <c r="A115" s="240">
        <v>41700</v>
      </c>
      <c r="B115" s="254" t="s">
        <v>1181</v>
      </c>
      <c r="C115" s="255" t="s">
        <v>942</v>
      </c>
      <c r="D115" s="235" t="s">
        <v>45</v>
      </c>
      <c r="E115" s="236">
        <v>2427</v>
      </c>
      <c r="F115" s="237">
        <v>41700</v>
      </c>
      <c r="G115" s="30">
        <v>2427</v>
      </c>
      <c r="H115" s="238">
        <f t="shared" si="1"/>
        <v>0</v>
      </c>
      <c r="I115" s="239"/>
    </row>
    <row r="116" spans="1:9" ht="15.75" x14ac:dyDescent="0.25">
      <c r="A116" s="240">
        <v>41700</v>
      </c>
      <c r="B116" s="254" t="s">
        <v>1182</v>
      </c>
      <c r="C116" s="255" t="s">
        <v>942</v>
      </c>
      <c r="D116" s="235" t="s">
        <v>138</v>
      </c>
      <c r="E116" s="236">
        <v>6881.5</v>
      </c>
      <c r="F116" s="237">
        <v>41700</v>
      </c>
      <c r="G116" s="30">
        <v>6881.5</v>
      </c>
      <c r="H116" s="238">
        <f t="shared" si="1"/>
        <v>0</v>
      </c>
      <c r="I116" s="239"/>
    </row>
    <row r="117" spans="1:9" ht="15.75" x14ac:dyDescent="0.25">
      <c r="A117" s="240">
        <v>41700</v>
      </c>
      <c r="B117" s="254" t="s">
        <v>1183</v>
      </c>
      <c r="C117" s="255" t="s">
        <v>942</v>
      </c>
      <c r="D117" s="235" t="s">
        <v>8</v>
      </c>
      <c r="E117" s="236">
        <v>3278</v>
      </c>
      <c r="F117" s="237">
        <v>41702</v>
      </c>
      <c r="G117" s="30">
        <v>3278</v>
      </c>
      <c r="H117" s="238">
        <f t="shared" si="1"/>
        <v>0</v>
      </c>
      <c r="I117" s="239" t="s">
        <v>20</v>
      </c>
    </row>
    <row r="118" spans="1:9" ht="15.75" x14ac:dyDescent="0.25">
      <c r="A118" s="240">
        <v>41700</v>
      </c>
      <c r="B118" s="254" t="s">
        <v>1184</v>
      </c>
      <c r="C118" s="255" t="s">
        <v>942</v>
      </c>
      <c r="D118" s="235" t="s">
        <v>1</v>
      </c>
      <c r="E118" s="236">
        <v>1802</v>
      </c>
      <c r="F118" s="237">
        <v>41700</v>
      </c>
      <c r="G118" s="30">
        <v>1802</v>
      </c>
      <c r="H118" s="238">
        <f t="shared" si="1"/>
        <v>0</v>
      </c>
      <c r="I118" s="239" t="s">
        <v>1</v>
      </c>
    </row>
    <row r="119" spans="1:9" ht="15.75" x14ac:dyDescent="0.25">
      <c r="A119" s="240">
        <v>41700</v>
      </c>
      <c r="B119" s="254" t="s">
        <v>1185</v>
      </c>
      <c r="C119" s="255" t="s">
        <v>942</v>
      </c>
      <c r="D119" s="235" t="s">
        <v>138</v>
      </c>
      <c r="E119" s="236">
        <v>14661</v>
      </c>
      <c r="F119" s="237">
        <v>41700</v>
      </c>
      <c r="G119" s="30">
        <v>14661</v>
      </c>
      <c r="H119" s="238">
        <f t="shared" si="1"/>
        <v>0</v>
      </c>
      <c r="I119" s="239"/>
    </row>
    <row r="120" spans="1:9" ht="15.75" x14ac:dyDescent="0.25">
      <c r="A120" s="240">
        <v>41700</v>
      </c>
      <c r="B120" s="254" t="s">
        <v>1186</v>
      </c>
      <c r="C120" s="255" t="s">
        <v>942</v>
      </c>
      <c r="D120" s="235" t="s">
        <v>161</v>
      </c>
      <c r="E120" s="236">
        <v>18731</v>
      </c>
      <c r="F120" s="237">
        <v>41700</v>
      </c>
      <c r="G120" s="30">
        <v>18731</v>
      </c>
      <c r="H120" s="238">
        <f t="shared" si="1"/>
        <v>0</v>
      </c>
      <c r="I120" s="239"/>
    </row>
    <row r="121" spans="1:9" ht="15.75" x14ac:dyDescent="0.25">
      <c r="A121" s="240">
        <v>41701</v>
      </c>
      <c r="B121" s="254" t="s">
        <v>1187</v>
      </c>
      <c r="C121" s="255" t="s">
        <v>942</v>
      </c>
      <c r="D121" s="235" t="s">
        <v>470</v>
      </c>
      <c r="E121" s="236">
        <v>191</v>
      </c>
      <c r="F121" s="237">
        <v>41701</v>
      </c>
      <c r="G121" s="30">
        <v>191</v>
      </c>
      <c r="H121" s="238">
        <f t="shared" si="1"/>
        <v>0</v>
      </c>
      <c r="I121" s="235"/>
    </row>
    <row r="122" spans="1:9" ht="15.75" x14ac:dyDescent="0.25">
      <c r="A122" s="240">
        <v>41701</v>
      </c>
      <c r="B122" s="254" t="s">
        <v>1188</v>
      </c>
      <c r="C122" s="255" t="s">
        <v>942</v>
      </c>
      <c r="D122" s="235" t="s">
        <v>5</v>
      </c>
      <c r="E122" s="236">
        <v>1544</v>
      </c>
      <c r="F122" s="237">
        <v>41702</v>
      </c>
      <c r="G122" s="30">
        <v>1544</v>
      </c>
      <c r="H122" s="238">
        <f t="shared" si="1"/>
        <v>0</v>
      </c>
      <c r="I122" s="45" t="s">
        <v>14</v>
      </c>
    </row>
    <row r="123" spans="1:9" ht="15.75" x14ac:dyDescent="0.25">
      <c r="A123" s="240">
        <v>41701</v>
      </c>
      <c r="B123" s="254" t="s">
        <v>1189</v>
      </c>
      <c r="C123" s="255" t="s">
        <v>942</v>
      </c>
      <c r="D123" s="235" t="s">
        <v>135</v>
      </c>
      <c r="E123" s="236">
        <v>10125.6</v>
      </c>
      <c r="F123" s="237">
        <v>41701</v>
      </c>
      <c r="G123" s="30">
        <v>10125.6</v>
      </c>
      <c r="H123" s="238">
        <f t="shared" si="1"/>
        <v>0</v>
      </c>
      <c r="I123" s="235"/>
    </row>
    <row r="124" spans="1:9" ht="15.75" x14ac:dyDescent="0.25">
      <c r="A124" s="240">
        <v>41701</v>
      </c>
      <c r="B124" s="254" t="s">
        <v>1190</v>
      </c>
      <c r="C124" s="255" t="s">
        <v>942</v>
      </c>
      <c r="D124" s="235" t="s">
        <v>37</v>
      </c>
      <c r="E124" s="236">
        <v>3800</v>
      </c>
      <c r="F124" s="237">
        <v>41720</v>
      </c>
      <c r="G124" s="30">
        <v>3800</v>
      </c>
      <c r="H124" s="238">
        <f t="shared" si="1"/>
        <v>0</v>
      </c>
      <c r="I124" s="235" t="s">
        <v>23</v>
      </c>
    </row>
    <row r="125" spans="1:9" ht="15.75" x14ac:dyDescent="0.25">
      <c r="A125" s="240">
        <v>41701</v>
      </c>
      <c r="B125" s="254" t="s">
        <v>1191</v>
      </c>
      <c r="C125" s="255" t="s">
        <v>942</v>
      </c>
      <c r="D125" s="235" t="s">
        <v>35</v>
      </c>
      <c r="E125" s="236">
        <v>1140</v>
      </c>
      <c r="F125" s="237">
        <v>41720</v>
      </c>
      <c r="G125" s="30">
        <v>1140</v>
      </c>
      <c r="H125" s="238">
        <f t="shared" si="1"/>
        <v>0</v>
      </c>
      <c r="I125" s="235" t="s">
        <v>4</v>
      </c>
    </row>
    <row r="126" spans="1:9" ht="15.75" x14ac:dyDescent="0.25">
      <c r="A126" s="240">
        <v>41701</v>
      </c>
      <c r="B126" s="254" t="s">
        <v>1192</v>
      </c>
      <c r="C126" s="255" t="s">
        <v>942</v>
      </c>
      <c r="D126" s="235" t="s">
        <v>36</v>
      </c>
      <c r="E126" s="236">
        <v>1520</v>
      </c>
      <c r="F126" s="237">
        <v>41720</v>
      </c>
      <c r="G126" s="30">
        <v>1520</v>
      </c>
      <c r="H126" s="238">
        <f t="shared" si="1"/>
        <v>0</v>
      </c>
      <c r="I126" s="235" t="s">
        <v>4</v>
      </c>
    </row>
    <row r="127" spans="1:9" ht="15.75" x14ac:dyDescent="0.25">
      <c r="A127" s="240">
        <v>41701</v>
      </c>
      <c r="B127" s="254" t="s">
        <v>1193</v>
      </c>
      <c r="C127" s="255" t="s">
        <v>942</v>
      </c>
      <c r="D127" s="235" t="s">
        <v>39</v>
      </c>
      <c r="E127" s="236">
        <v>1792</v>
      </c>
      <c r="F127" s="237">
        <v>41701</v>
      </c>
      <c r="G127" s="30">
        <v>1792</v>
      </c>
      <c r="H127" s="238">
        <f t="shared" si="1"/>
        <v>0</v>
      </c>
      <c r="I127" s="235" t="s">
        <v>23</v>
      </c>
    </row>
    <row r="128" spans="1:9" ht="15.75" x14ac:dyDescent="0.25">
      <c r="A128" s="240">
        <v>41701</v>
      </c>
      <c r="B128" s="254" t="s">
        <v>1194</v>
      </c>
      <c r="C128" s="259" t="s">
        <v>942</v>
      </c>
      <c r="D128" s="235" t="s">
        <v>135</v>
      </c>
      <c r="E128" s="236">
        <v>7414.5</v>
      </c>
      <c r="F128" s="237">
        <v>41701</v>
      </c>
      <c r="G128" s="30">
        <v>7414.5</v>
      </c>
      <c r="H128" s="238">
        <f>E128-G128</f>
        <v>0</v>
      </c>
      <c r="I128" s="235"/>
    </row>
    <row r="129" spans="1:9" x14ac:dyDescent="0.25">
      <c r="A129" s="240">
        <v>41701</v>
      </c>
      <c r="B129" s="260" t="s">
        <v>1195</v>
      </c>
      <c r="C129" s="259" t="s">
        <v>942</v>
      </c>
      <c r="D129" s="235" t="s">
        <v>13</v>
      </c>
      <c r="E129" s="236">
        <v>4437</v>
      </c>
      <c r="F129" s="237">
        <v>41703</v>
      </c>
      <c r="G129" s="30">
        <v>4437</v>
      </c>
      <c r="H129" s="238">
        <f>E129-G129</f>
        <v>0</v>
      </c>
      <c r="I129" s="235" t="s">
        <v>1</v>
      </c>
    </row>
    <row r="130" spans="1:9" ht="15.75" x14ac:dyDescent="0.25">
      <c r="A130" s="240">
        <v>41701</v>
      </c>
      <c r="B130" s="254" t="s">
        <v>1196</v>
      </c>
      <c r="C130" s="259" t="s">
        <v>942</v>
      </c>
      <c r="D130" s="235" t="s">
        <v>87</v>
      </c>
      <c r="E130" s="236">
        <v>23437.5</v>
      </c>
      <c r="F130" s="261" t="s">
        <v>1197</v>
      </c>
      <c r="G130" s="30">
        <v>23437.5</v>
      </c>
      <c r="H130" s="238">
        <f t="shared" ref="H130:H193" si="2">E130-G130</f>
        <v>0</v>
      </c>
      <c r="I130" s="235" t="s">
        <v>30</v>
      </c>
    </row>
    <row r="131" spans="1:9" x14ac:dyDescent="0.25">
      <c r="A131" s="240">
        <v>41701</v>
      </c>
      <c r="B131" s="260" t="s">
        <v>1198</v>
      </c>
      <c r="C131" s="259" t="s">
        <v>942</v>
      </c>
      <c r="D131" s="235" t="s">
        <v>29</v>
      </c>
      <c r="E131" s="236">
        <v>26226</v>
      </c>
      <c r="F131" s="237">
        <v>41706</v>
      </c>
      <c r="G131" s="30">
        <v>26226</v>
      </c>
      <c r="H131" s="238">
        <f t="shared" si="2"/>
        <v>0</v>
      </c>
      <c r="I131" s="235" t="s">
        <v>23</v>
      </c>
    </row>
    <row r="132" spans="1:9" ht="15.75" x14ac:dyDescent="0.25">
      <c r="A132" s="240">
        <v>41701</v>
      </c>
      <c r="B132" s="254" t="s">
        <v>1199</v>
      </c>
      <c r="C132" s="259" t="s">
        <v>942</v>
      </c>
      <c r="D132" s="235" t="s">
        <v>191</v>
      </c>
      <c r="E132" s="236">
        <v>2441</v>
      </c>
      <c r="F132" s="237">
        <v>41701</v>
      </c>
      <c r="G132" s="30">
        <v>2441</v>
      </c>
      <c r="H132" s="238">
        <f t="shared" si="2"/>
        <v>0</v>
      </c>
      <c r="I132" s="235"/>
    </row>
    <row r="133" spans="1:9" x14ac:dyDescent="0.25">
      <c r="A133" s="240">
        <v>41701</v>
      </c>
      <c r="B133" s="260" t="s">
        <v>1200</v>
      </c>
      <c r="C133" s="259" t="s">
        <v>942</v>
      </c>
      <c r="D133" s="235" t="s">
        <v>44</v>
      </c>
      <c r="E133" s="236">
        <v>1834</v>
      </c>
      <c r="F133" s="237">
        <v>41701</v>
      </c>
      <c r="G133" s="30">
        <v>1834</v>
      </c>
      <c r="H133" s="238">
        <f t="shared" si="2"/>
        <v>0</v>
      </c>
      <c r="I133" s="235" t="s">
        <v>23</v>
      </c>
    </row>
    <row r="134" spans="1:9" ht="15.75" x14ac:dyDescent="0.25">
      <c r="A134" s="240">
        <v>41701</v>
      </c>
      <c r="B134" s="254" t="s">
        <v>1201</v>
      </c>
      <c r="C134" s="259" t="s">
        <v>942</v>
      </c>
      <c r="D134" s="235" t="s">
        <v>194</v>
      </c>
      <c r="E134" s="236">
        <v>3621</v>
      </c>
      <c r="F134" s="237">
        <v>41701</v>
      </c>
      <c r="G134" s="30">
        <v>3621</v>
      </c>
      <c r="H134" s="238">
        <f t="shared" si="2"/>
        <v>0</v>
      </c>
      <c r="I134" s="235"/>
    </row>
    <row r="135" spans="1:9" x14ac:dyDescent="0.25">
      <c r="A135" s="240">
        <v>41701</v>
      </c>
      <c r="B135" s="260" t="s">
        <v>1202</v>
      </c>
      <c r="C135" s="259" t="s">
        <v>942</v>
      </c>
      <c r="D135" s="235" t="s">
        <v>425</v>
      </c>
      <c r="E135" s="236">
        <v>23486</v>
      </c>
      <c r="F135" s="237">
        <v>41701</v>
      </c>
      <c r="G135" s="30">
        <v>23486</v>
      </c>
      <c r="H135" s="238">
        <f t="shared" si="2"/>
        <v>0</v>
      </c>
      <c r="I135" s="235" t="s">
        <v>30</v>
      </c>
    </row>
    <row r="136" spans="1:9" ht="15.75" x14ac:dyDescent="0.25">
      <c r="A136" s="240">
        <v>41701</v>
      </c>
      <c r="B136" s="254" t="s">
        <v>1203</v>
      </c>
      <c r="C136" s="259" t="s">
        <v>942</v>
      </c>
      <c r="D136" s="235" t="s">
        <v>194</v>
      </c>
      <c r="E136" s="236">
        <v>545</v>
      </c>
      <c r="F136" s="237">
        <v>41701</v>
      </c>
      <c r="G136" s="30">
        <v>545</v>
      </c>
      <c r="H136" s="238">
        <f t="shared" si="2"/>
        <v>0</v>
      </c>
      <c r="I136" s="235"/>
    </row>
    <row r="137" spans="1:9" x14ac:dyDescent="0.25">
      <c r="A137" s="240">
        <v>41701</v>
      </c>
      <c r="B137" s="260" t="s">
        <v>1204</v>
      </c>
      <c r="C137" s="259" t="s">
        <v>942</v>
      </c>
      <c r="D137" s="235" t="s">
        <v>705</v>
      </c>
      <c r="E137" s="236">
        <v>5349</v>
      </c>
      <c r="F137" s="246" t="s">
        <v>1205</v>
      </c>
      <c r="G137" s="30">
        <v>5349</v>
      </c>
      <c r="H137" s="238">
        <f t="shared" si="2"/>
        <v>0</v>
      </c>
      <c r="I137" s="235" t="s">
        <v>23</v>
      </c>
    </row>
    <row r="138" spans="1:9" ht="15.75" x14ac:dyDescent="0.25">
      <c r="A138" s="240">
        <v>41701</v>
      </c>
      <c r="B138" s="254" t="s">
        <v>1206</v>
      </c>
      <c r="C138" s="259" t="s">
        <v>942</v>
      </c>
      <c r="D138" s="235" t="s">
        <v>66</v>
      </c>
      <c r="E138" s="236">
        <v>1426</v>
      </c>
      <c r="F138" s="237">
        <v>41701</v>
      </c>
      <c r="G138" s="30">
        <v>1426</v>
      </c>
      <c r="H138" s="238">
        <f t="shared" si="2"/>
        <v>0</v>
      </c>
      <c r="I138" s="235"/>
    </row>
    <row r="139" spans="1:9" x14ac:dyDescent="0.25">
      <c r="A139" s="240">
        <v>41701</v>
      </c>
      <c r="B139" s="260" t="s">
        <v>1207</v>
      </c>
      <c r="C139" s="259" t="s">
        <v>942</v>
      </c>
      <c r="D139" s="235" t="s">
        <v>961</v>
      </c>
      <c r="E139" s="236">
        <v>1467</v>
      </c>
      <c r="F139" s="237">
        <v>41701</v>
      </c>
      <c r="G139" s="30">
        <v>1467</v>
      </c>
      <c r="H139" s="238">
        <f t="shared" si="2"/>
        <v>0</v>
      </c>
      <c r="I139" s="235" t="s">
        <v>23</v>
      </c>
    </row>
    <row r="140" spans="1:9" ht="15.75" x14ac:dyDescent="0.25">
      <c r="A140" s="240">
        <v>41701</v>
      </c>
      <c r="B140" s="254" t="s">
        <v>1208</v>
      </c>
      <c r="C140" s="259" t="s">
        <v>942</v>
      </c>
      <c r="D140" s="235" t="s">
        <v>101</v>
      </c>
      <c r="E140" s="236">
        <v>38110</v>
      </c>
      <c r="F140" s="237">
        <v>41710</v>
      </c>
      <c r="G140" s="30">
        <v>38110</v>
      </c>
      <c r="H140" s="238">
        <f t="shared" si="2"/>
        <v>0</v>
      </c>
      <c r="I140" s="235" t="s">
        <v>146</v>
      </c>
    </row>
    <row r="141" spans="1:9" x14ac:dyDescent="0.25">
      <c r="A141" s="240">
        <v>41701</v>
      </c>
      <c r="B141" s="260" t="s">
        <v>1209</v>
      </c>
      <c r="C141" s="259" t="s">
        <v>942</v>
      </c>
      <c r="D141" s="235" t="s">
        <v>58</v>
      </c>
      <c r="E141" s="236">
        <v>1481</v>
      </c>
      <c r="F141" s="237">
        <v>41701</v>
      </c>
      <c r="G141" s="30">
        <v>1481</v>
      </c>
      <c r="H141" s="238">
        <f t="shared" si="2"/>
        <v>0</v>
      </c>
      <c r="I141" s="235" t="s">
        <v>23</v>
      </c>
    </row>
    <row r="142" spans="1:9" ht="15.75" x14ac:dyDescent="0.25">
      <c r="A142" s="240">
        <v>41701</v>
      </c>
      <c r="B142" s="254" t="s">
        <v>1210</v>
      </c>
      <c r="C142" s="259" t="s">
        <v>942</v>
      </c>
      <c r="D142" s="235" t="s">
        <v>458</v>
      </c>
      <c r="E142" s="236">
        <v>774</v>
      </c>
      <c r="F142" s="237">
        <v>41701</v>
      </c>
      <c r="G142" s="30">
        <v>774</v>
      </c>
      <c r="H142" s="238">
        <f t="shared" si="2"/>
        <v>0</v>
      </c>
      <c r="I142" s="235"/>
    </row>
    <row r="143" spans="1:9" x14ac:dyDescent="0.25">
      <c r="A143" s="240">
        <v>41701</v>
      </c>
      <c r="B143" s="260" t="s">
        <v>1211</v>
      </c>
      <c r="C143" s="259" t="s">
        <v>942</v>
      </c>
      <c r="D143" s="235" t="s">
        <v>124</v>
      </c>
      <c r="E143" s="236">
        <v>1820.56</v>
      </c>
      <c r="F143" s="237">
        <v>41701</v>
      </c>
      <c r="G143" s="30">
        <v>1820.56</v>
      </c>
      <c r="H143" s="238">
        <f t="shared" si="2"/>
        <v>0</v>
      </c>
      <c r="I143" s="235" t="s">
        <v>1</v>
      </c>
    </row>
    <row r="144" spans="1:9" ht="15.75" x14ac:dyDescent="0.25">
      <c r="A144" s="240">
        <v>41701</v>
      </c>
      <c r="B144" s="254" t="s">
        <v>1212</v>
      </c>
      <c r="C144" s="259" t="s">
        <v>942</v>
      </c>
      <c r="D144" s="235" t="s">
        <v>48</v>
      </c>
      <c r="E144" s="236">
        <v>10391.5</v>
      </c>
      <c r="F144" s="237">
        <v>41701</v>
      </c>
      <c r="G144" s="30">
        <v>10391.5</v>
      </c>
      <c r="H144" s="238">
        <f t="shared" si="2"/>
        <v>0</v>
      </c>
      <c r="I144" s="235" t="s">
        <v>1</v>
      </c>
    </row>
    <row r="145" spans="1:9" x14ac:dyDescent="0.25">
      <c r="A145" s="240">
        <v>41701</v>
      </c>
      <c r="B145" s="260" t="s">
        <v>1213</v>
      </c>
      <c r="C145" s="259" t="s">
        <v>942</v>
      </c>
      <c r="D145" s="235" t="s">
        <v>112</v>
      </c>
      <c r="E145" s="236">
        <v>2183</v>
      </c>
      <c r="F145" s="248" t="s">
        <v>1214</v>
      </c>
      <c r="G145" s="30">
        <v>2183</v>
      </c>
      <c r="H145" s="238">
        <f t="shared" si="2"/>
        <v>0</v>
      </c>
      <c r="I145" s="235" t="s">
        <v>1</v>
      </c>
    </row>
    <row r="146" spans="1:9" ht="23.25" x14ac:dyDescent="0.25">
      <c r="A146" s="240">
        <v>41701</v>
      </c>
      <c r="B146" s="254" t="s">
        <v>1215</v>
      </c>
      <c r="C146" s="259" t="s">
        <v>942</v>
      </c>
      <c r="D146" s="235" t="s">
        <v>21</v>
      </c>
      <c r="E146" s="252">
        <v>9723.6</v>
      </c>
      <c r="F146" s="256" t="s">
        <v>1216</v>
      </c>
      <c r="G146" s="30">
        <f>8300+1423.6</f>
        <v>9723.6</v>
      </c>
      <c r="H146" s="238">
        <f t="shared" si="2"/>
        <v>0</v>
      </c>
      <c r="I146" s="235"/>
    </row>
    <row r="147" spans="1:9" x14ac:dyDescent="0.25">
      <c r="A147" s="240">
        <v>41701</v>
      </c>
      <c r="B147" s="260" t="s">
        <v>1217</v>
      </c>
      <c r="C147" s="259" t="s">
        <v>942</v>
      </c>
      <c r="D147" s="235" t="s">
        <v>1</v>
      </c>
      <c r="E147" s="236">
        <v>572</v>
      </c>
      <c r="F147" s="237">
        <v>41701</v>
      </c>
      <c r="G147" s="30">
        <v>572</v>
      </c>
      <c r="H147" s="238">
        <f t="shared" si="2"/>
        <v>0</v>
      </c>
      <c r="I147" s="235" t="s">
        <v>1</v>
      </c>
    </row>
    <row r="148" spans="1:9" ht="15.75" x14ac:dyDescent="0.25">
      <c r="A148" s="240">
        <v>41701</v>
      </c>
      <c r="B148" s="254" t="s">
        <v>1218</v>
      </c>
      <c r="C148" s="259" t="s">
        <v>942</v>
      </c>
      <c r="D148" s="235" t="s">
        <v>1</v>
      </c>
      <c r="E148" s="236">
        <v>653</v>
      </c>
      <c r="F148" s="246" t="s">
        <v>1219</v>
      </c>
      <c r="G148" s="30">
        <v>653</v>
      </c>
      <c r="H148" s="238">
        <f t="shared" si="2"/>
        <v>0</v>
      </c>
      <c r="I148" s="235" t="s">
        <v>1</v>
      </c>
    </row>
    <row r="149" spans="1:9" x14ac:dyDescent="0.25">
      <c r="A149" s="240">
        <v>41701</v>
      </c>
      <c r="B149" s="260" t="s">
        <v>1220</v>
      </c>
      <c r="C149" s="259" t="s">
        <v>942</v>
      </c>
      <c r="D149" s="235" t="s">
        <v>1</v>
      </c>
      <c r="E149" s="236">
        <v>363</v>
      </c>
      <c r="F149" s="237">
        <v>41701</v>
      </c>
      <c r="G149" s="30">
        <v>363</v>
      </c>
      <c r="H149" s="238">
        <f t="shared" si="2"/>
        <v>0</v>
      </c>
      <c r="I149" s="235" t="s">
        <v>1</v>
      </c>
    </row>
    <row r="150" spans="1:9" ht="15.75" x14ac:dyDescent="0.25">
      <c r="A150" s="240">
        <v>41701</v>
      </c>
      <c r="B150" s="254" t="s">
        <v>1221</v>
      </c>
      <c r="C150" s="259" t="s">
        <v>942</v>
      </c>
      <c r="D150" s="235" t="s">
        <v>22</v>
      </c>
      <c r="E150" s="236">
        <v>7770.5</v>
      </c>
      <c r="F150" s="237">
        <v>41701</v>
      </c>
      <c r="G150" s="30">
        <v>7770.5</v>
      </c>
      <c r="H150" s="238">
        <f t="shared" si="2"/>
        <v>0</v>
      </c>
      <c r="I150" s="235" t="s">
        <v>4</v>
      </c>
    </row>
    <row r="151" spans="1:9" x14ac:dyDescent="0.25">
      <c r="A151" s="240">
        <v>41701</v>
      </c>
      <c r="B151" s="260" t="s">
        <v>1222</v>
      </c>
      <c r="C151" s="259" t="s">
        <v>942</v>
      </c>
      <c r="D151" s="235" t="s">
        <v>434</v>
      </c>
      <c r="E151" s="236">
        <v>610</v>
      </c>
      <c r="F151" s="237">
        <v>41701</v>
      </c>
      <c r="G151" s="30">
        <v>610</v>
      </c>
      <c r="H151" s="238">
        <f t="shared" si="2"/>
        <v>0</v>
      </c>
      <c r="I151" s="235" t="s">
        <v>4</v>
      </c>
    </row>
    <row r="152" spans="1:9" ht="15.75" x14ac:dyDescent="0.25">
      <c r="A152" s="240">
        <v>41701</v>
      </c>
      <c r="B152" s="254" t="s">
        <v>1223</v>
      </c>
      <c r="C152" s="259" t="s">
        <v>942</v>
      </c>
      <c r="D152" s="235" t="s">
        <v>56</v>
      </c>
      <c r="E152" s="236">
        <v>11687</v>
      </c>
      <c r="F152" s="237">
        <v>41701</v>
      </c>
      <c r="G152" s="30">
        <v>11687</v>
      </c>
      <c r="H152" s="238">
        <f t="shared" si="2"/>
        <v>0</v>
      </c>
      <c r="I152" s="235" t="s">
        <v>20</v>
      </c>
    </row>
    <row r="153" spans="1:9" x14ac:dyDescent="0.25">
      <c r="A153" s="240">
        <v>41701</v>
      </c>
      <c r="B153" s="260" t="s">
        <v>1224</v>
      </c>
      <c r="C153" s="259" t="s">
        <v>942</v>
      </c>
      <c r="D153" s="235" t="s">
        <v>226</v>
      </c>
      <c r="E153" s="236">
        <v>7380</v>
      </c>
      <c r="F153" s="237">
        <v>41701</v>
      </c>
      <c r="G153" s="30">
        <v>7380</v>
      </c>
      <c r="H153" s="238">
        <f t="shared" si="2"/>
        <v>0</v>
      </c>
      <c r="I153" s="235" t="s">
        <v>4</v>
      </c>
    </row>
    <row r="154" spans="1:9" ht="15.75" x14ac:dyDescent="0.25">
      <c r="A154" s="240">
        <v>41701</v>
      </c>
      <c r="B154" s="254" t="s">
        <v>1225</v>
      </c>
      <c r="C154" s="259" t="s">
        <v>942</v>
      </c>
      <c r="D154" s="235" t="s">
        <v>47</v>
      </c>
      <c r="E154" s="236">
        <v>9788</v>
      </c>
      <c r="F154" s="237">
        <v>41701</v>
      </c>
      <c r="G154" s="30">
        <v>9788</v>
      </c>
      <c r="H154" s="238">
        <f t="shared" si="2"/>
        <v>0</v>
      </c>
      <c r="I154" s="235" t="s">
        <v>4</v>
      </c>
    </row>
    <row r="155" spans="1:9" x14ac:dyDescent="0.25">
      <c r="A155" s="240">
        <v>41701</v>
      </c>
      <c r="B155" s="260" t="s">
        <v>1226</v>
      </c>
      <c r="C155" s="259" t="s">
        <v>942</v>
      </c>
      <c r="D155" s="235" t="s">
        <v>27</v>
      </c>
      <c r="E155" s="236">
        <v>2370</v>
      </c>
      <c r="F155" s="262" t="s">
        <v>1227</v>
      </c>
      <c r="G155" s="30">
        <v>2370</v>
      </c>
      <c r="H155" s="238">
        <f t="shared" si="2"/>
        <v>0</v>
      </c>
      <c r="I155" s="235"/>
    </row>
    <row r="156" spans="1:9" ht="15.75" x14ac:dyDescent="0.25">
      <c r="A156" s="240">
        <v>41701</v>
      </c>
      <c r="B156" s="254" t="s">
        <v>1228</v>
      </c>
      <c r="C156" s="259" t="s">
        <v>942</v>
      </c>
      <c r="D156" s="235" t="s">
        <v>28</v>
      </c>
      <c r="E156" s="236">
        <v>1493</v>
      </c>
      <c r="F156" s="237">
        <v>41701</v>
      </c>
      <c r="G156" s="30">
        <v>1493</v>
      </c>
      <c r="H156" s="238">
        <f t="shared" si="2"/>
        <v>0</v>
      </c>
      <c r="I156" s="235" t="s">
        <v>4</v>
      </c>
    </row>
    <row r="157" spans="1:9" x14ac:dyDescent="0.25">
      <c r="A157" s="240">
        <v>41701</v>
      </c>
      <c r="B157" s="260" t="s">
        <v>1229</v>
      </c>
      <c r="C157" s="259" t="s">
        <v>942</v>
      </c>
      <c r="D157" s="235" t="s">
        <v>40</v>
      </c>
      <c r="E157" s="236">
        <v>4787.5</v>
      </c>
      <c r="F157" s="237">
        <v>41701</v>
      </c>
      <c r="G157" s="30">
        <v>4787.5</v>
      </c>
      <c r="H157" s="238">
        <f t="shared" si="2"/>
        <v>0</v>
      </c>
      <c r="I157" s="235" t="s">
        <v>4</v>
      </c>
    </row>
    <row r="158" spans="1:9" ht="15.75" x14ac:dyDescent="0.25">
      <c r="A158" s="240">
        <v>41701</v>
      </c>
      <c r="B158" s="254" t="s">
        <v>1230</v>
      </c>
      <c r="C158" s="259" t="s">
        <v>942</v>
      </c>
      <c r="D158" s="235" t="s">
        <v>1231</v>
      </c>
      <c r="E158" s="236">
        <v>2402</v>
      </c>
      <c r="F158" s="237">
        <v>41701</v>
      </c>
      <c r="G158" s="30">
        <v>2402</v>
      </c>
      <c r="H158" s="238">
        <f t="shared" si="2"/>
        <v>0</v>
      </c>
      <c r="I158" s="235" t="s">
        <v>4</v>
      </c>
    </row>
    <row r="159" spans="1:9" x14ac:dyDescent="0.25">
      <c r="A159" s="240">
        <v>41701</v>
      </c>
      <c r="B159" s="260" t="s">
        <v>1232</v>
      </c>
      <c r="C159" s="259" t="s">
        <v>942</v>
      </c>
      <c r="D159" s="235" t="s">
        <v>49</v>
      </c>
      <c r="E159" s="236">
        <v>1000</v>
      </c>
      <c r="F159" s="237">
        <v>41701</v>
      </c>
      <c r="G159" s="30">
        <v>1000</v>
      </c>
      <c r="H159" s="238">
        <f t="shared" si="2"/>
        <v>0</v>
      </c>
      <c r="I159" s="235" t="s">
        <v>4</v>
      </c>
    </row>
    <row r="160" spans="1:9" ht="15.75" x14ac:dyDescent="0.25">
      <c r="A160" s="240">
        <v>41701</v>
      </c>
      <c r="B160" s="254" t="s">
        <v>1233</v>
      </c>
      <c r="C160" s="259" t="s">
        <v>942</v>
      </c>
      <c r="D160" s="235" t="s">
        <v>60</v>
      </c>
      <c r="E160" s="236">
        <v>2840</v>
      </c>
      <c r="F160" s="237">
        <v>41701</v>
      </c>
      <c r="G160" s="30">
        <v>2840</v>
      </c>
      <c r="H160" s="238">
        <f t="shared" si="2"/>
        <v>0</v>
      </c>
      <c r="I160" s="235" t="s">
        <v>20</v>
      </c>
    </row>
    <row r="161" spans="1:9" s="13" customFormat="1" x14ac:dyDescent="0.25">
      <c r="A161" s="240">
        <v>41701</v>
      </c>
      <c r="B161" s="260" t="s">
        <v>1234</v>
      </c>
      <c r="C161" s="259" t="s">
        <v>942</v>
      </c>
      <c r="D161" s="235" t="s">
        <v>131</v>
      </c>
      <c r="E161" s="236">
        <v>2984</v>
      </c>
      <c r="F161" s="237">
        <v>41702</v>
      </c>
      <c r="G161" s="30">
        <v>2984</v>
      </c>
      <c r="H161" s="238">
        <f t="shared" si="2"/>
        <v>0</v>
      </c>
      <c r="I161" s="235" t="s">
        <v>38</v>
      </c>
    </row>
    <row r="162" spans="1:9" s="13" customFormat="1" ht="15.75" x14ac:dyDescent="0.25">
      <c r="A162" s="240">
        <v>41701</v>
      </c>
      <c r="B162" s="254" t="s">
        <v>1235</v>
      </c>
      <c r="C162" s="259" t="s">
        <v>942</v>
      </c>
      <c r="D162" s="235" t="s">
        <v>798</v>
      </c>
      <c r="E162" s="236">
        <v>6194.5</v>
      </c>
      <c r="F162" s="237">
        <v>41701</v>
      </c>
      <c r="G162" s="30">
        <v>6194.5</v>
      </c>
      <c r="H162" s="238">
        <f t="shared" si="2"/>
        <v>0</v>
      </c>
      <c r="I162" s="235" t="s">
        <v>196</v>
      </c>
    </row>
    <row r="163" spans="1:9" s="13" customFormat="1" x14ac:dyDescent="0.25">
      <c r="A163" s="240">
        <v>41701</v>
      </c>
      <c r="B163" s="260" t="s">
        <v>1236</v>
      </c>
      <c r="C163" s="259" t="s">
        <v>942</v>
      </c>
      <c r="D163" s="235" t="s">
        <v>119</v>
      </c>
      <c r="E163" s="236">
        <v>6502</v>
      </c>
      <c r="F163" s="237">
        <v>41704</v>
      </c>
      <c r="G163" s="30">
        <v>6502</v>
      </c>
      <c r="H163" s="238">
        <f t="shared" si="2"/>
        <v>0</v>
      </c>
      <c r="I163" s="235" t="s">
        <v>196</v>
      </c>
    </row>
    <row r="164" spans="1:9" s="13" customFormat="1" ht="15.75" x14ac:dyDescent="0.25">
      <c r="A164" s="240">
        <v>41701</v>
      </c>
      <c r="B164" s="254" t="s">
        <v>1237</v>
      </c>
      <c r="C164" s="259" t="s">
        <v>942</v>
      </c>
      <c r="D164" s="235" t="s">
        <v>873</v>
      </c>
      <c r="E164" s="236">
        <v>3782</v>
      </c>
      <c r="F164" s="262" t="s">
        <v>1238</v>
      </c>
      <c r="G164" s="30">
        <v>3782</v>
      </c>
      <c r="H164" s="238">
        <f t="shared" si="2"/>
        <v>0</v>
      </c>
      <c r="I164" s="235" t="s">
        <v>38</v>
      </c>
    </row>
    <row r="165" spans="1:9" s="13" customFormat="1" x14ac:dyDescent="0.25">
      <c r="A165" s="240">
        <v>41701</v>
      </c>
      <c r="B165" s="260" t="s">
        <v>1239</v>
      </c>
      <c r="C165" s="259" t="s">
        <v>942</v>
      </c>
      <c r="D165" s="235" t="s">
        <v>214</v>
      </c>
      <c r="E165" s="236">
        <v>2712.12</v>
      </c>
      <c r="F165" s="237">
        <v>41701</v>
      </c>
      <c r="G165" s="30">
        <v>2712.12</v>
      </c>
      <c r="H165" s="238">
        <f t="shared" si="2"/>
        <v>0</v>
      </c>
      <c r="I165" s="235" t="s">
        <v>196</v>
      </c>
    </row>
    <row r="166" spans="1:9" s="13" customFormat="1" ht="15.75" x14ac:dyDescent="0.25">
      <c r="A166" s="240">
        <v>41701</v>
      </c>
      <c r="B166" s="254" t="s">
        <v>1240</v>
      </c>
      <c r="C166" s="259" t="s">
        <v>942</v>
      </c>
      <c r="D166" s="235" t="s">
        <v>456</v>
      </c>
      <c r="E166" s="236">
        <v>1797</v>
      </c>
      <c r="F166" s="263" t="s">
        <v>1241</v>
      </c>
      <c r="G166" s="51">
        <v>1797</v>
      </c>
      <c r="H166" s="238">
        <f t="shared" si="2"/>
        <v>0</v>
      </c>
      <c r="I166" s="235" t="s">
        <v>38</v>
      </c>
    </row>
    <row r="167" spans="1:9" s="13" customFormat="1" x14ac:dyDescent="0.25">
      <c r="A167" s="240">
        <v>41701</v>
      </c>
      <c r="B167" s="260" t="s">
        <v>1242</v>
      </c>
      <c r="C167" s="259" t="s">
        <v>942</v>
      </c>
      <c r="D167" s="235" t="s">
        <v>1</v>
      </c>
      <c r="E167" s="236">
        <v>4198.5</v>
      </c>
      <c r="F167" s="237">
        <v>41701</v>
      </c>
      <c r="G167" s="30">
        <v>4198.5</v>
      </c>
      <c r="H167" s="238">
        <f t="shared" si="2"/>
        <v>0</v>
      </c>
      <c r="I167" s="235" t="s">
        <v>1</v>
      </c>
    </row>
    <row r="168" spans="1:9" s="13" customFormat="1" ht="15.75" x14ac:dyDescent="0.25">
      <c r="A168" s="240">
        <v>41701</v>
      </c>
      <c r="B168" s="254" t="s">
        <v>1243</v>
      </c>
      <c r="C168" s="259" t="s">
        <v>942</v>
      </c>
      <c r="D168" s="244" t="s">
        <v>46</v>
      </c>
      <c r="E168" s="245">
        <v>0</v>
      </c>
      <c r="F168" s="237"/>
      <c r="G168" s="30"/>
      <c r="H168" s="238">
        <f t="shared" si="2"/>
        <v>0</v>
      </c>
      <c r="I168" s="235" t="s">
        <v>294</v>
      </c>
    </row>
    <row r="169" spans="1:9" s="13" customFormat="1" x14ac:dyDescent="0.25">
      <c r="A169" s="240">
        <v>41701</v>
      </c>
      <c r="B169" s="260" t="s">
        <v>1244</v>
      </c>
      <c r="C169" s="259" t="s">
        <v>942</v>
      </c>
      <c r="D169" s="235" t="s">
        <v>1245</v>
      </c>
      <c r="E169" s="236">
        <v>2176</v>
      </c>
      <c r="F169" s="264" t="s">
        <v>1246</v>
      </c>
      <c r="G169" s="30">
        <v>2176</v>
      </c>
      <c r="H169" s="238">
        <f t="shared" si="2"/>
        <v>0</v>
      </c>
      <c r="I169" s="235" t="s">
        <v>1</v>
      </c>
    </row>
    <row r="170" spans="1:9" s="13" customFormat="1" ht="15.75" x14ac:dyDescent="0.25">
      <c r="A170" s="240">
        <v>41701</v>
      </c>
      <c r="B170" s="254" t="s">
        <v>1247</v>
      </c>
      <c r="C170" s="259" t="s">
        <v>942</v>
      </c>
      <c r="D170" s="235" t="s">
        <v>452</v>
      </c>
      <c r="E170" s="236">
        <v>25625</v>
      </c>
      <c r="F170" s="237">
        <v>41701</v>
      </c>
      <c r="G170" s="30">
        <v>25625</v>
      </c>
      <c r="H170" s="238">
        <f t="shared" si="2"/>
        <v>0</v>
      </c>
      <c r="I170" s="235" t="s">
        <v>1</v>
      </c>
    </row>
    <row r="171" spans="1:9" s="13" customFormat="1" x14ac:dyDescent="0.25">
      <c r="A171" s="240">
        <v>41701</v>
      </c>
      <c r="B171" s="260" t="s">
        <v>1248</v>
      </c>
      <c r="C171" s="259" t="s">
        <v>942</v>
      </c>
      <c r="D171" s="235" t="s">
        <v>8</v>
      </c>
      <c r="E171" s="236">
        <v>4315</v>
      </c>
      <c r="F171" s="237">
        <v>41702</v>
      </c>
      <c r="G171" s="30">
        <v>4315</v>
      </c>
      <c r="H171" s="238">
        <f t="shared" si="2"/>
        <v>0</v>
      </c>
      <c r="I171" s="235" t="s">
        <v>14</v>
      </c>
    </row>
    <row r="172" spans="1:9" ht="15.75" x14ac:dyDescent="0.25">
      <c r="A172" s="240">
        <v>41701</v>
      </c>
      <c r="B172" s="254" t="s">
        <v>1249</v>
      </c>
      <c r="C172" s="259" t="s">
        <v>942</v>
      </c>
      <c r="D172" s="235" t="s">
        <v>416</v>
      </c>
      <c r="E172" s="236">
        <v>4646</v>
      </c>
      <c r="F172" s="237">
        <v>41702</v>
      </c>
      <c r="G172" s="30">
        <v>4646</v>
      </c>
      <c r="H172" s="238">
        <f t="shared" si="2"/>
        <v>0</v>
      </c>
      <c r="I172" s="235" t="s">
        <v>14</v>
      </c>
    </row>
    <row r="173" spans="1:9" x14ac:dyDescent="0.25">
      <c r="A173" s="240">
        <v>41701</v>
      </c>
      <c r="B173" s="260" t="s">
        <v>1250</v>
      </c>
      <c r="C173" s="259" t="s">
        <v>942</v>
      </c>
      <c r="D173" s="235" t="s">
        <v>540</v>
      </c>
      <c r="E173" s="236">
        <v>2072.5</v>
      </c>
      <c r="F173" s="237">
        <v>41702</v>
      </c>
      <c r="G173" s="30">
        <v>2072.5</v>
      </c>
      <c r="H173" s="238">
        <f t="shared" si="2"/>
        <v>0</v>
      </c>
      <c r="I173" s="235" t="s">
        <v>14</v>
      </c>
    </row>
    <row r="174" spans="1:9" ht="15.75" x14ac:dyDescent="0.25">
      <c r="A174" s="240">
        <v>41701</v>
      </c>
      <c r="B174" s="254" t="s">
        <v>1251</v>
      </c>
      <c r="C174" s="259" t="s">
        <v>942</v>
      </c>
      <c r="D174" s="244" t="s">
        <v>46</v>
      </c>
      <c r="E174" s="245">
        <v>0</v>
      </c>
      <c r="F174" s="237"/>
      <c r="G174" s="30"/>
      <c r="H174" s="238">
        <f t="shared" si="2"/>
        <v>0</v>
      </c>
      <c r="I174" s="235" t="s">
        <v>294</v>
      </c>
    </row>
    <row r="175" spans="1:9" x14ac:dyDescent="0.25">
      <c r="A175" s="240">
        <v>41701</v>
      </c>
      <c r="B175" s="260" t="s">
        <v>1252</v>
      </c>
      <c r="C175" s="259" t="s">
        <v>942</v>
      </c>
      <c r="D175" s="235" t="s">
        <v>212</v>
      </c>
      <c r="E175" s="236">
        <v>4316</v>
      </c>
      <c r="F175" s="249" t="s">
        <v>1253</v>
      </c>
      <c r="G175" s="30">
        <v>4316</v>
      </c>
      <c r="H175" s="238">
        <f t="shared" si="2"/>
        <v>0</v>
      </c>
      <c r="I175" s="235" t="s">
        <v>14</v>
      </c>
    </row>
    <row r="176" spans="1:9" ht="15.75" x14ac:dyDescent="0.25">
      <c r="A176" s="240">
        <v>41701</v>
      </c>
      <c r="B176" s="254" t="s">
        <v>1254</v>
      </c>
      <c r="C176" s="259" t="s">
        <v>942</v>
      </c>
      <c r="D176" s="235" t="s">
        <v>320</v>
      </c>
      <c r="E176" s="236">
        <v>4168.5</v>
      </c>
      <c r="F176" s="237">
        <v>41702</v>
      </c>
      <c r="G176" s="30">
        <v>4168.5</v>
      </c>
      <c r="H176" s="238">
        <f t="shared" si="2"/>
        <v>0</v>
      </c>
      <c r="I176" s="235" t="s">
        <v>14</v>
      </c>
    </row>
    <row r="177" spans="1:9" x14ac:dyDescent="0.25">
      <c r="A177" s="240">
        <v>41701</v>
      </c>
      <c r="B177" s="260" t="s">
        <v>1255</v>
      </c>
      <c r="C177" s="259" t="s">
        <v>942</v>
      </c>
      <c r="D177" s="235" t="s">
        <v>89</v>
      </c>
      <c r="E177" s="236">
        <v>2204</v>
      </c>
      <c r="F177" s="237">
        <v>41702</v>
      </c>
      <c r="G177" s="30">
        <v>2204</v>
      </c>
      <c r="H177" s="238">
        <f t="shared" si="2"/>
        <v>0</v>
      </c>
      <c r="I177" s="235" t="s">
        <v>14</v>
      </c>
    </row>
    <row r="178" spans="1:9" ht="15.75" x14ac:dyDescent="0.25">
      <c r="A178" s="240">
        <v>41701</v>
      </c>
      <c r="B178" s="254" t="s">
        <v>1256</v>
      </c>
      <c r="C178" s="259" t="s">
        <v>942</v>
      </c>
      <c r="D178" s="235" t="s">
        <v>96</v>
      </c>
      <c r="E178" s="236">
        <v>147834</v>
      </c>
      <c r="F178" s="237">
        <v>41706</v>
      </c>
      <c r="G178" s="30">
        <v>147834</v>
      </c>
      <c r="H178" s="238">
        <f t="shared" si="2"/>
        <v>0</v>
      </c>
      <c r="I178" s="235" t="s">
        <v>23</v>
      </c>
    </row>
    <row r="179" spans="1:9" x14ac:dyDescent="0.25">
      <c r="A179" s="240">
        <v>41701</v>
      </c>
      <c r="B179" s="260" t="s">
        <v>1257</v>
      </c>
      <c r="C179" s="259" t="s">
        <v>942</v>
      </c>
      <c r="D179" s="235" t="s">
        <v>96</v>
      </c>
      <c r="E179" s="236">
        <v>294645</v>
      </c>
      <c r="F179" s="237">
        <v>41711</v>
      </c>
      <c r="G179" s="30">
        <v>294645</v>
      </c>
      <c r="H179" s="238">
        <f t="shared" si="2"/>
        <v>0</v>
      </c>
      <c r="I179" s="235" t="s">
        <v>23</v>
      </c>
    </row>
    <row r="180" spans="1:9" ht="15.75" x14ac:dyDescent="0.25">
      <c r="A180" s="240">
        <v>41701</v>
      </c>
      <c r="B180" s="254" t="s">
        <v>1258</v>
      </c>
      <c r="C180" s="259" t="s">
        <v>942</v>
      </c>
      <c r="D180" s="235" t="s">
        <v>1259</v>
      </c>
      <c r="E180" s="236">
        <v>1931.2</v>
      </c>
      <c r="F180" s="237">
        <v>41702</v>
      </c>
      <c r="G180" s="30">
        <v>1931.2</v>
      </c>
      <c r="H180" s="238">
        <f t="shared" si="2"/>
        <v>0</v>
      </c>
      <c r="I180" s="235" t="s">
        <v>14</v>
      </c>
    </row>
    <row r="181" spans="1:9" x14ac:dyDescent="0.25">
      <c r="A181" s="240">
        <v>41701</v>
      </c>
      <c r="B181" s="260" t="s">
        <v>1260</v>
      </c>
      <c r="C181" s="259" t="s">
        <v>942</v>
      </c>
      <c r="D181" s="235" t="s">
        <v>71</v>
      </c>
      <c r="E181" s="236">
        <v>1506.5</v>
      </c>
      <c r="F181" s="237">
        <v>41702</v>
      </c>
      <c r="G181" s="30">
        <v>1506.5</v>
      </c>
      <c r="H181" s="238">
        <f t="shared" si="2"/>
        <v>0</v>
      </c>
      <c r="I181" s="235" t="s">
        <v>14</v>
      </c>
    </row>
    <row r="182" spans="1:9" ht="15.75" x14ac:dyDescent="0.25">
      <c r="A182" s="240">
        <v>41701</v>
      </c>
      <c r="B182" s="254" t="s">
        <v>1261</v>
      </c>
      <c r="C182" s="259" t="s">
        <v>942</v>
      </c>
      <c r="D182" s="235" t="s">
        <v>522</v>
      </c>
      <c r="E182" s="236">
        <v>780.5</v>
      </c>
      <c r="F182" s="237">
        <v>41702</v>
      </c>
      <c r="G182" s="30">
        <v>780.5</v>
      </c>
      <c r="H182" s="238">
        <f t="shared" si="2"/>
        <v>0</v>
      </c>
      <c r="I182" s="235" t="s">
        <v>14</v>
      </c>
    </row>
    <row r="183" spans="1:9" x14ac:dyDescent="0.25">
      <c r="A183" s="240">
        <v>41701</v>
      </c>
      <c r="B183" s="260" t="s">
        <v>1262</v>
      </c>
      <c r="C183" s="259" t="s">
        <v>942</v>
      </c>
      <c r="D183" s="235" t="s">
        <v>275</v>
      </c>
      <c r="E183" s="236">
        <v>12248</v>
      </c>
      <c r="F183" s="237">
        <v>41702</v>
      </c>
      <c r="G183" s="30">
        <v>12248</v>
      </c>
      <c r="H183" s="238">
        <f t="shared" si="2"/>
        <v>0</v>
      </c>
      <c r="I183" s="235" t="s">
        <v>14</v>
      </c>
    </row>
    <row r="184" spans="1:9" ht="15.75" x14ac:dyDescent="0.25">
      <c r="A184" s="240">
        <v>41701</v>
      </c>
      <c r="B184" s="254" t="s">
        <v>1263</v>
      </c>
      <c r="C184" s="259" t="s">
        <v>942</v>
      </c>
      <c r="D184" s="235" t="s">
        <v>55</v>
      </c>
      <c r="E184" s="236">
        <v>2446</v>
      </c>
      <c r="F184" s="237">
        <v>41707</v>
      </c>
      <c r="G184" s="30">
        <v>2446</v>
      </c>
      <c r="H184" s="238">
        <f t="shared" si="2"/>
        <v>0</v>
      </c>
      <c r="I184" s="235" t="s">
        <v>14</v>
      </c>
    </row>
    <row r="185" spans="1:9" x14ac:dyDescent="0.25">
      <c r="A185" s="240">
        <v>41701</v>
      </c>
      <c r="B185" s="260" t="s">
        <v>1264</v>
      </c>
      <c r="C185" s="259" t="s">
        <v>942</v>
      </c>
      <c r="D185" s="235" t="s">
        <v>66</v>
      </c>
      <c r="E185" s="236">
        <v>7239.5</v>
      </c>
      <c r="F185" s="237">
        <v>41701</v>
      </c>
      <c r="G185" s="30">
        <v>7239.5</v>
      </c>
      <c r="H185" s="238">
        <f t="shared" si="2"/>
        <v>0</v>
      </c>
      <c r="I185" s="235" t="s">
        <v>1</v>
      </c>
    </row>
    <row r="186" spans="1:9" ht="15.75" x14ac:dyDescent="0.25">
      <c r="A186" s="240">
        <v>41701</v>
      </c>
      <c r="B186" s="254" t="s">
        <v>1265</v>
      </c>
      <c r="C186" s="259" t="s">
        <v>942</v>
      </c>
      <c r="D186" s="235" t="s">
        <v>679</v>
      </c>
      <c r="E186" s="236">
        <v>1754.2</v>
      </c>
      <c r="F186" s="246" t="s">
        <v>1266</v>
      </c>
      <c r="G186" s="30">
        <v>1754.2</v>
      </c>
      <c r="H186" s="238">
        <f t="shared" si="2"/>
        <v>0</v>
      </c>
      <c r="I186" s="235" t="s">
        <v>30</v>
      </c>
    </row>
    <row r="187" spans="1:9" x14ac:dyDescent="0.25">
      <c r="A187" s="240">
        <v>41701</v>
      </c>
      <c r="B187" s="260" t="s">
        <v>1267</v>
      </c>
      <c r="C187" s="259" t="s">
        <v>942</v>
      </c>
      <c r="D187" s="235" t="s">
        <v>210</v>
      </c>
      <c r="E187" s="236">
        <v>1545.5</v>
      </c>
      <c r="F187" s="237">
        <v>41702</v>
      </c>
      <c r="G187" s="30">
        <v>1545.5</v>
      </c>
      <c r="H187" s="238">
        <f t="shared" si="2"/>
        <v>0</v>
      </c>
      <c r="I187" s="235" t="s">
        <v>14</v>
      </c>
    </row>
    <row r="188" spans="1:9" ht="15.75" x14ac:dyDescent="0.25">
      <c r="A188" s="240">
        <v>41701</v>
      </c>
      <c r="B188" s="254" t="s">
        <v>1268</v>
      </c>
      <c r="C188" s="259" t="s">
        <v>942</v>
      </c>
      <c r="D188" s="235" t="s">
        <v>1245</v>
      </c>
      <c r="E188" s="236">
        <v>4488</v>
      </c>
      <c r="F188" s="246" t="s">
        <v>1269</v>
      </c>
      <c r="G188" s="30">
        <v>4488</v>
      </c>
      <c r="H188" s="238">
        <f t="shared" si="2"/>
        <v>0</v>
      </c>
      <c r="I188" s="235" t="s">
        <v>14</v>
      </c>
    </row>
    <row r="189" spans="1:9" x14ac:dyDescent="0.25">
      <c r="A189" s="240">
        <v>41701</v>
      </c>
      <c r="B189" s="260" t="s">
        <v>1270</v>
      </c>
      <c r="C189" s="259" t="s">
        <v>942</v>
      </c>
      <c r="D189" s="235" t="s">
        <v>13</v>
      </c>
      <c r="E189" s="236">
        <v>900</v>
      </c>
      <c r="F189" s="249" t="s">
        <v>1271</v>
      </c>
      <c r="G189" s="30">
        <v>900</v>
      </c>
      <c r="H189" s="238">
        <f t="shared" si="2"/>
        <v>0</v>
      </c>
      <c r="I189" s="235" t="s">
        <v>1</v>
      </c>
    </row>
    <row r="190" spans="1:9" x14ac:dyDescent="0.25">
      <c r="A190" s="240">
        <v>41701</v>
      </c>
      <c r="B190" s="260" t="s">
        <v>1272</v>
      </c>
      <c r="C190" s="259" t="s">
        <v>942</v>
      </c>
      <c r="D190" s="235" t="s">
        <v>168</v>
      </c>
      <c r="E190" s="236">
        <v>50923</v>
      </c>
      <c r="F190" s="237">
        <v>41701</v>
      </c>
      <c r="G190" s="30">
        <v>50923</v>
      </c>
      <c r="H190" s="265">
        <f t="shared" si="2"/>
        <v>0</v>
      </c>
      <c r="I190" s="235" t="s">
        <v>30</v>
      </c>
    </row>
    <row r="191" spans="1:9" x14ac:dyDescent="0.25">
      <c r="A191" s="240">
        <v>41701</v>
      </c>
      <c r="B191" s="260" t="s">
        <v>1273</v>
      </c>
      <c r="C191" s="259" t="s">
        <v>942</v>
      </c>
      <c r="D191" s="235" t="s">
        <v>3</v>
      </c>
      <c r="E191" s="236">
        <v>24344.799999999999</v>
      </c>
      <c r="F191" s="237">
        <v>41706</v>
      </c>
      <c r="G191" s="30">
        <v>24344.799999999999</v>
      </c>
      <c r="H191" s="265">
        <f t="shared" si="2"/>
        <v>0</v>
      </c>
      <c r="I191" s="235" t="s">
        <v>23</v>
      </c>
    </row>
    <row r="192" spans="1:9" x14ac:dyDescent="0.25">
      <c r="A192" s="240">
        <v>41701</v>
      </c>
      <c r="B192" s="260" t="s">
        <v>1274</v>
      </c>
      <c r="C192" s="259" t="s">
        <v>942</v>
      </c>
      <c r="D192" s="235" t="s">
        <v>88</v>
      </c>
      <c r="E192" s="236">
        <v>10962.5</v>
      </c>
      <c r="F192" s="249" t="s">
        <v>1275</v>
      </c>
      <c r="G192" s="30">
        <f>4700+6262.5</f>
        <v>10962.5</v>
      </c>
      <c r="H192" s="265">
        <f t="shared" si="2"/>
        <v>0</v>
      </c>
      <c r="I192" s="235" t="s">
        <v>23</v>
      </c>
    </row>
    <row r="193" spans="1:9" x14ac:dyDescent="0.25">
      <c r="A193" s="240">
        <v>41701</v>
      </c>
      <c r="B193" s="260" t="s">
        <v>1276</v>
      </c>
      <c r="C193" s="259" t="s">
        <v>942</v>
      </c>
      <c r="D193" s="235" t="s">
        <v>78</v>
      </c>
      <c r="E193" s="236">
        <v>3627</v>
      </c>
      <c r="F193" s="237">
        <v>41701</v>
      </c>
      <c r="G193" s="30">
        <v>3627</v>
      </c>
      <c r="H193" s="265">
        <f t="shared" si="2"/>
        <v>0</v>
      </c>
      <c r="I193" s="235" t="s">
        <v>1</v>
      </c>
    </row>
    <row r="194" spans="1:9" x14ac:dyDescent="0.25">
      <c r="A194" s="240">
        <v>41701</v>
      </c>
      <c r="B194" s="260" t="s">
        <v>1277</v>
      </c>
      <c r="C194" s="259" t="s">
        <v>942</v>
      </c>
      <c r="D194" s="235" t="s">
        <v>222</v>
      </c>
      <c r="E194" s="236">
        <v>23450</v>
      </c>
      <c r="F194" s="261" t="s">
        <v>1278</v>
      </c>
      <c r="G194" s="30">
        <v>23450</v>
      </c>
      <c r="H194" s="265">
        <f t="shared" ref="H194:H257" si="3">E194-G194</f>
        <v>0</v>
      </c>
      <c r="I194" s="235" t="s">
        <v>20</v>
      </c>
    </row>
    <row r="195" spans="1:9" x14ac:dyDescent="0.25">
      <c r="A195" s="240">
        <v>41701</v>
      </c>
      <c r="B195" s="260" t="s">
        <v>1279</v>
      </c>
      <c r="C195" s="259" t="s">
        <v>942</v>
      </c>
      <c r="D195" s="235" t="s">
        <v>20</v>
      </c>
      <c r="E195" s="236">
        <v>21139.5</v>
      </c>
      <c r="F195" s="237">
        <v>41703</v>
      </c>
      <c r="G195" s="30">
        <v>21139.5</v>
      </c>
      <c r="H195" s="265">
        <f t="shared" si="3"/>
        <v>0</v>
      </c>
      <c r="I195" s="235" t="s">
        <v>20</v>
      </c>
    </row>
    <row r="196" spans="1:9" x14ac:dyDescent="0.25">
      <c r="A196" s="240">
        <v>41701</v>
      </c>
      <c r="B196" s="260" t="s">
        <v>1280</v>
      </c>
      <c r="C196" s="259" t="s">
        <v>942</v>
      </c>
      <c r="D196" s="235" t="s">
        <v>217</v>
      </c>
      <c r="E196" s="236">
        <v>45332</v>
      </c>
      <c r="F196" s="264" t="s">
        <v>1281</v>
      </c>
      <c r="G196" s="30">
        <v>45332</v>
      </c>
      <c r="H196" s="265">
        <f t="shared" si="3"/>
        <v>0</v>
      </c>
      <c r="I196" s="235" t="s">
        <v>20</v>
      </c>
    </row>
    <row r="197" spans="1:9" x14ac:dyDescent="0.25">
      <c r="A197" s="240">
        <v>41701</v>
      </c>
      <c r="B197" s="260" t="s">
        <v>1282</v>
      </c>
      <c r="C197" s="259" t="s">
        <v>942</v>
      </c>
      <c r="D197" s="235" t="s">
        <v>79</v>
      </c>
      <c r="E197" s="236">
        <v>5384.4</v>
      </c>
      <c r="F197" s="237">
        <v>41704</v>
      </c>
      <c r="G197" s="30">
        <v>5384.4</v>
      </c>
      <c r="H197" s="265">
        <f t="shared" si="3"/>
        <v>0</v>
      </c>
      <c r="I197" s="235" t="s">
        <v>20</v>
      </c>
    </row>
    <row r="198" spans="1:9" x14ac:dyDescent="0.25">
      <c r="A198" s="240">
        <v>41701</v>
      </c>
      <c r="B198" s="260" t="s">
        <v>1283</v>
      </c>
      <c r="C198" s="259" t="s">
        <v>942</v>
      </c>
      <c r="D198" s="235" t="s">
        <v>219</v>
      </c>
      <c r="E198" s="236">
        <v>33952</v>
      </c>
      <c r="F198" s="264" t="s">
        <v>1284</v>
      </c>
      <c r="G198" s="30">
        <v>33952</v>
      </c>
      <c r="H198" s="265">
        <f t="shared" si="3"/>
        <v>0</v>
      </c>
      <c r="I198" s="235" t="s">
        <v>20</v>
      </c>
    </row>
    <row r="199" spans="1:9" x14ac:dyDescent="0.25">
      <c r="A199" s="240">
        <v>41701</v>
      </c>
      <c r="B199" s="260" t="s">
        <v>1285</v>
      </c>
      <c r="C199" s="259" t="s">
        <v>942</v>
      </c>
      <c r="D199" s="235" t="s">
        <v>76</v>
      </c>
      <c r="E199" s="236">
        <v>25540</v>
      </c>
      <c r="F199" s="237">
        <v>41704</v>
      </c>
      <c r="G199" s="30">
        <v>25540</v>
      </c>
      <c r="H199" s="265">
        <f t="shared" si="3"/>
        <v>0</v>
      </c>
      <c r="I199" s="235" t="s">
        <v>20</v>
      </c>
    </row>
    <row r="200" spans="1:9" x14ac:dyDescent="0.25">
      <c r="A200" s="240">
        <v>41701</v>
      </c>
      <c r="B200" s="260" t="s">
        <v>1286</v>
      </c>
      <c r="C200" s="259" t="s">
        <v>942</v>
      </c>
      <c r="D200" s="235" t="s">
        <v>221</v>
      </c>
      <c r="E200" s="236">
        <v>16762</v>
      </c>
      <c r="F200" s="264" t="s">
        <v>1287</v>
      </c>
      <c r="G200" s="30">
        <v>16762</v>
      </c>
      <c r="H200" s="265">
        <f t="shared" si="3"/>
        <v>0</v>
      </c>
      <c r="I200" s="235" t="s">
        <v>20</v>
      </c>
    </row>
    <row r="201" spans="1:9" x14ac:dyDescent="0.25">
      <c r="A201" s="240">
        <v>41701</v>
      </c>
      <c r="B201" s="260" t="s">
        <v>1288</v>
      </c>
      <c r="C201" s="259" t="s">
        <v>942</v>
      </c>
      <c r="D201" s="235" t="s">
        <v>386</v>
      </c>
      <c r="E201" s="236">
        <v>2832.5</v>
      </c>
      <c r="F201" s="237"/>
      <c r="G201" s="30">
        <v>2832.5</v>
      </c>
      <c r="H201" s="265">
        <f t="shared" si="3"/>
        <v>0</v>
      </c>
      <c r="I201" s="235" t="s">
        <v>1</v>
      </c>
    </row>
    <row r="202" spans="1:9" x14ac:dyDescent="0.25">
      <c r="A202" s="240">
        <v>41701</v>
      </c>
      <c r="B202" s="260" t="s">
        <v>1289</v>
      </c>
      <c r="C202" s="259" t="s">
        <v>942</v>
      </c>
      <c r="D202" s="235" t="s">
        <v>135</v>
      </c>
      <c r="E202" s="236">
        <v>8906.4</v>
      </c>
      <c r="F202" s="237">
        <v>41704</v>
      </c>
      <c r="G202" s="30">
        <v>8906.4</v>
      </c>
      <c r="H202" s="265">
        <f t="shared" si="3"/>
        <v>0</v>
      </c>
      <c r="I202" s="235" t="s">
        <v>20</v>
      </c>
    </row>
    <row r="203" spans="1:9" x14ac:dyDescent="0.25">
      <c r="A203" s="240">
        <v>41701</v>
      </c>
      <c r="B203" s="260" t="s">
        <v>1290</v>
      </c>
      <c r="C203" s="259" t="s">
        <v>942</v>
      </c>
      <c r="D203" s="235" t="s">
        <v>1</v>
      </c>
      <c r="E203" s="236">
        <v>311</v>
      </c>
      <c r="F203" s="237">
        <v>41701</v>
      </c>
      <c r="G203" s="30">
        <v>311</v>
      </c>
      <c r="H203" s="265">
        <f t="shared" si="3"/>
        <v>0</v>
      </c>
      <c r="I203" s="235" t="s">
        <v>1</v>
      </c>
    </row>
    <row r="204" spans="1:9" x14ac:dyDescent="0.25">
      <c r="A204" s="240">
        <v>41701</v>
      </c>
      <c r="B204" s="260" t="s">
        <v>1291</v>
      </c>
      <c r="C204" s="259" t="s">
        <v>942</v>
      </c>
      <c r="D204" s="235" t="s">
        <v>315</v>
      </c>
      <c r="E204" s="236">
        <v>3531</v>
      </c>
      <c r="F204" s="237">
        <v>41704</v>
      </c>
      <c r="G204" s="30">
        <v>3531</v>
      </c>
      <c r="H204" s="265">
        <f t="shared" si="3"/>
        <v>0</v>
      </c>
      <c r="I204" s="235" t="s">
        <v>20</v>
      </c>
    </row>
    <row r="205" spans="1:9" x14ac:dyDescent="0.25">
      <c r="A205" s="240">
        <v>41701</v>
      </c>
      <c r="B205" s="260" t="s">
        <v>1292</v>
      </c>
      <c r="C205" s="259" t="s">
        <v>942</v>
      </c>
      <c r="D205" s="235" t="s">
        <v>155</v>
      </c>
      <c r="E205" s="236">
        <v>1861</v>
      </c>
      <c r="F205" s="261" t="s">
        <v>1293</v>
      </c>
      <c r="G205" s="30">
        <v>1861</v>
      </c>
      <c r="H205" s="265">
        <f t="shared" si="3"/>
        <v>0</v>
      </c>
      <c r="I205" s="235" t="s">
        <v>146</v>
      </c>
    </row>
    <row r="206" spans="1:9" x14ac:dyDescent="0.25">
      <c r="A206" s="240">
        <v>41701</v>
      </c>
      <c r="B206" s="260" t="s">
        <v>1294</v>
      </c>
      <c r="C206" s="259" t="s">
        <v>942</v>
      </c>
      <c r="D206" s="235" t="s">
        <v>147</v>
      </c>
      <c r="E206" s="236">
        <v>9461.6</v>
      </c>
      <c r="F206" s="237">
        <v>41703</v>
      </c>
      <c r="G206" s="30">
        <v>9461.6</v>
      </c>
      <c r="H206" s="265">
        <f t="shared" si="3"/>
        <v>0</v>
      </c>
      <c r="I206" s="235" t="s">
        <v>146</v>
      </c>
    </row>
    <row r="207" spans="1:9" x14ac:dyDescent="0.25">
      <c r="A207" s="240">
        <v>41701</v>
      </c>
      <c r="B207" s="260" t="s">
        <v>1295</v>
      </c>
      <c r="C207" s="259" t="s">
        <v>942</v>
      </c>
      <c r="D207" s="235" t="s">
        <v>153</v>
      </c>
      <c r="E207" s="236">
        <v>4920</v>
      </c>
      <c r="F207" s="237">
        <v>41703</v>
      </c>
      <c r="G207" s="43">
        <v>4920</v>
      </c>
      <c r="H207" s="265">
        <f t="shared" si="3"/>
        <v>0</v>
      </c>
      <c r="I207" s="235" t="s">
        <v>146</v>
      </c>
    </row>
    <row r="208" spans="1:9" x14ac:dyDescent="0.25">
      <c r="A208" s="240">
        <v>41701</v>
      </c>
      <c r="B208" s="260" t="s">
        <v>1296</v>
      </c>
      <c r="C208" s="259" t="s">
        <v>942</v>
      </c>
      <c r="D208" s="235" t="s">
        <v>15</v>
      </c>
      <c r="E208" s="236">
        <v>22446</v>
      </c>
      <c r="F208" s="250" t="s">
        <v>1297</v>
      </c>
      <c r="G208" s="43">
        <v>22446</v>
      </c>
      <c r="H208" s="265">
        <f t="shared" si="3"/>
        <v>0</v>
      </c>
      <c r="I208" s="235" t="s">
        <v>146</v>
      </c>
    </row>
    <row r="209" spans="1:9" x14ac:dyDescent="0.25">
      <c r="A209" s="240">
        <v>41701</v>
      </c>
      <c r="B209" s="260" t="s">
        <v>1298</v>
      </c>
      <c r="C209" s="259" t="s">
        <v>942</v>
      </c>
      <c r="D209" s="235" t="s">
        <v>245</v>
      </c>
      <c r="E209" s="236">
        <v>680.5</v>
      </c>
      <c r="F209" s="237">
        <v>41703</v>
      </c>
      <c r="G209" s="43">
        <v>680.5</v>
      </c>
      <c r="H209" s="265">
        <f t="shared" si="3"/>
        <v>0</v>
      </c>
      <c r="I209" s="235" t="s">
        <v>146</v>
      </c>
    </row>
    <row r="210" spans="1:9" x14ac:dyDescent="0.25">
      <c r="A210" s="240">
        <v>41701</v>
      </c>
      <c r="B210" s="260" t="s">
        <v>1299</v>
      </c>
      <c r="C210" s="259" t="s">
        <v>942</v>
      </c>
      <c r="D210" s="235" t="s">
        <v>481</v>
      </c>
      <c r="E210" s="236">
        <v>5037.5</v>
      </c>
      <c r="F210" s="237">
        <v>41703</v>
      </c>
      <c r="G210" s="43">
        <v>5037.5</v>
      </c>
      <c r="H210" s="265">
        <f t="shared" si="3"/>
        <v>0</v>
      </c>
      <c r="I210" s="235" t="s">
        <v>146</v>
      </c>
    </row>
    <row r="211" spans="1:9" x14ac:dyDescent="0.25">
      <c r="A211" s="240">
        <v>41701</v>
      </c>
      <c r="B211" s="260" t="s">
        <v>1300</v>
      </c>
      <c r="C211" s="259" t="s">
        <v>942</v>
      </c>
      <c r="D211" s="235" t="s">
        <v>152</v>
      </c>
      <c r="E211" s="236">
        <v>14190.5</v>
      </c>
      <c r="F211" s="246" t="s">
        <v>1301</v>
      </c>
      <c r="G211" s="43">
        <v>14190.5</v>
      </c>
      <c r="H211" s="265">
        <f t="shared" si="3"/>
        <v>0</v>
      </c>
      <c r="I211" s="235" t="s">
        <v>146</v>
      </c>
    </row>
    <row r="212" spans="1:9" x14ac:dyDescent="0.25">
      <c r="A212" s="240">
        <v>41701</v>
      </c>
      <c r="B212" s="260" t="s">
        <v>1302</v>
      </c>
      <c r="C212" s="259" t="s">
        <v>942</v>
      </c>
      <c r="D212" s="235" t="s">
        <v>327</v>
      </c>
      <c r="E212" s="236">
        <v>16509.95</v>
      </c>
      <c r="F212" s="237">
        <v>41706</v>
      </c>
      <c r="G212" s="30">
        <v>16509.95</v>
      </c>
      <c r="H212" s="265">
        <f t="shared" si="3"/>
        <v>0</v>
      </c>
      <c r="I212" s="235" t="s">
        <v>146</v>
      </c>
    </row>
    <row r="213" spans="1:9" x14ac:dyDescent="0.25">
      <c r="A213" s="240">
        <v>41701</v>
      </c>
      <c r="B213" s="260" t="s">
        <v>1303</v>
      </c>
      <c r="C213" s="259" t="s">
        <v>942</v>
      </c>
      <c r="D213" s="235" t="s">
        <v>226</v>
      </c>
      <c r="E213" s="236">
        <v>3639.9</v>
      </c>
      <c r="F213" s="237">
        <v>41703</v>
      </c>
      <c r="G213" s="43">
        <v>3639.9</v>
      </c>
      <c r="H213" s="265">
        <f t="shared" si="3"/>
        <v>0</v>
      </c>
      <c r="I213" s="235" t="s">
        <v>146</v>
      </c>
    </row>
    <row r="214" spans="1:9" x14ac:dyDescent="0.25">
      <c r="A214" s="240">
        <v>41701</v>
      </c>
      <c r="B214" s="260" t="s">
        <v>1304</v>
      </c>
      <c r="C214" s="259" t="s">
        <v>942</v>
      </c>
      <c r="D214" s="235" t="s">
        <v>144</v>
      </c>
      <c r="E214" s="236">
        <v>91265.41</v>
      </c>
      <c r="F214" s="264" t="s">
        <v>1305</v>
      </c>
      <c r="G214" s="30">
        <v>91265.41</v>
      </c>
      <c r="H214" s="265">
        <f t="shared" si="3"/>
        <v>0</v>
      </c>
      <c r="I214" s="235" t="s">
        <v>146</v>
      </c>
    </row>
    <row r="215" spans="1:9" x14ac:dyDescent="0.25">
      <c r="A215" s="240">
        <v>41701</v>
      </c>
      <c r="B215" s="260" t="s">
        <v>1306</v>
      </c>
      <c r="C215" s="259" t="s">
        <v>942</v>
      </c>
      <c r="D215" s="235" t="s">
        <v>144</v>
      </c>
      <c r="E215" s="236">
        <v>10231.5</v>
      </c>
      <c r="F215" s="264" t="s">
        <v>1307</v>
      </c>
      <c r="G215" s="30">
        <v>10231.5</v>
      </c>
      <c r="H215" s="265">
        <f t="shared" si="3"/>
        <v>0</v>
      </c>
      <c r="I215" s="235" t="s">
        <v>146</v>
      </c>
    </row>
    <row r="216" spans="1:9" x14ac:dyDescent="0.25">
      <c r="A216" s="240">
        <v>41701</v>
      </c>
      <c r="B216" s="260" t="s">
        <v>1308</v>
      </c>
      <c r="C216" s="259" t="s">
        <v>942</v>
      </c>
      <c r="D216" s="235" t="s">
        <v>32</v>
      </c>
      <c r="E216" s="236">
        <v>25050</v>
      </c>
      <c r="F216" s="246" t="s">
        <v>1309</v>
      </c>
      <c r="G216" s="247">
        <v>25050</v>
      </c>
      <c r="H216" s="265">
        <f t="shared" si="3"/>
        <v>0</v>
      </c>
      <c r="I216" s="235" t="s">
        <v>1310</v>
      </c>
    </row>
    <row r="217" spans="1:9" x14ac:dyDescent="0.25">
      <c r="A217" s="240">
        <v>41701</v>
      </c>
      <c r="B217" s="260" t="s">
        <v>1311</v>
      </c>
      <c r="C217" s="259" t="s">
        <v>942</v>
      </c>
      <c r="D217" s="235" t="s">
        <v>83</v>
      </c>
      <c r="E217" s="236">
        <v>7366</v>
      </c>
      <c r="F217" s="237">
        <v>41704</v>
      </c>
      <c r="G217" s="30">
        <v>7366</v>
      </c>
      <c r="H217" s="265">
        <f t="shared" si="3"/>
        <v>0</v>
      </c>
      <c r="I217" s="235" t="s">
        <v>20</v>
      </c>
    </row>
    <row r="218" spans="1:9" x14ac:dyDescent="0.25">
      <c r="A218" s="240">
        <v>41701</v>
      </c>
      <c r="B218" s="260" t="s">
        <v>1312</v>
      </c>
      <c r="C218" s="259" t="s">
        <v>942</v>
      </c>
      <c r="D218" s="235" t="s">
        <v>480</v>
      </c>
      <c r="E218" s="236">
        <v>19999</v>
      </c>
      <c r="F218" s="237">
        <v>41704</v>
      </c>
      <c r="G218" s="30">
        <v>19999</v>
      </c>
      <c r="H218" s="265">
        <f t="shared" si="3"/>
        <v>0</v>
      </c>
      <c r="I218" s="235" t="s">
        <v>20</v>
      </c>
    </row>
    <row r="219" spans="1:9" x14ac:dyDescent="0.25">
      <c r="A219" s="240">
        <v>41701</v>
      </c>
      <c r="B219" s="260" t="s">
        <v>1313</v>
      </c>
      <c r="C219" s="259" t="s">
        <v>942</v>
      </c>
      <c r="D219" s="244" t="s">
        <v>46</v>
      </c>
      <c r="E219" s="245">
        <v>0</v>
      </c>
      <c r="F219" s="237"/>
      <c r="G219" s="30"/>
      <c r="H219" s="265">
        <f t="shared" si="3"/>
        <v>0</v>
      </c>
      <c r="I219" s="235" t="s">
        <v>294</v>
      </c>
    </row>
    <row r="220" spans="1:9" x14ac:dyDescent="0.25">
      <c r="A220" s="240">
        <v>41701</v>
      </c>
      <c r="B220" s="260" t="s">
        <v>1314</v>
      </c>
      <c r="C220" s="259" t="s">
        <v>942</v>
      </c>
      <c r="D220" s="235" t="s">
        <v>983</v>
      </c>
      <c r="E220" s="236">
        <v>5134</v>
      </c>
      <c r="F220" s="262" t="s">
        <v>1315</v>
      </c>
      <c r="G220" s="30">
        <v>5134</v>
      </c>
      <c r="H220" s="265">
        <f t="shared" si="3"/>
        <v>0</v>
      </c>
      <c r="I220" s="235" t="s">
        <v>20</v>
      </c>
    </row>
    <row r="221" spans="1:9" x14ac:dyDescent="0.25">
      <c r="A221" s="240">
        <v>41701</v>
      </c>
      <c r="B221" s="260" t="s">
        <v>1316</v>
      </c>
      <c r="C221" s="259" t="s">
        <v>942</v>
      </c>
      <c r="D221" s="235" t="s">
        <v>84</v>
      </c>
      <c r="E221" s="236">
        <v>6635</v>
      </c>
      <c r="F221" s="237">
        <v>41704</v>
      </c>
      <c r="G221" s="30">
        <v>6635</v>
      </c>
      <c r="H221" s="265">
        <f t="shared" si="3"/>
        <v>0</v>
      </c>
      <c r="I221" s="235" t="s">
        <v>20</v>
      </c>
    </row>
    <row r="222" spans="1:9" x14ac:dyDescent="0.25">
      <c r="A222" s="240">
        <v>41701</v>
      </c>
      <c r="B222" s="260" t="s">
        <v>1317</v>
      </c>
      <c r="C222" s="259" t="s">
        <v>942</v>
      </c>
      <c r="D222" s="235" t="s">
        <v>722</v>
      </c>
      <c r="E222" s="236">
        <v>5106</v>
      </c>
      <c r="F222" s="237">
        <v>41701</v>
      </c>
      <c r="G222" s="30">
        <v>5106</v>
      </c>
      <c r="H222" s="265">
        <f t="shared" si="3"/>
        <v>0</v>
      </c>
      <c r="I222" s="235"/>
    </row>
    <row r="223" spans="1:9" x14ac:dyDescent="0.25">
      <c r="A223" s="240">
        <v>41701</v>
      </c>
      <c r="B223" s="260" t="s">
        <v>1318</v>
      </c>
      <c r="C223" s="259" t="s">
        <v>942</v>
      </c>
      <c r="D223" s="235" t="s">
        <v>722</v>
      </c>
      <c r="E223" s="236">
        <v>389.5</v>
      </c>
      <c r="F223" s="237">
        <v>41701</v>
      </c>
      <c r="G223" s="30">
        <v>389.5</v>
      </c>
      <c r="H223" s="265">
        <f t="shared" si="3"/>
        <v>0</v>
      </c>
      <c r="I223" s="235"/>
    </row>
    <row r="224" spans="1:9" x14ac:dyDescent="0.25">
      <c r="A224" s="240">
        <v>41701</v>
      </c>
      <c r="B224" s="260" t="s">
        <v>1319</v>
      </c>
      <c r="C224" s="259" t="s">
        <v>942</v>
      </c>
      <c r="D224" s="235" t="s">
        <v>631</v>
      </c>
      <c r="E224" s="236">
        <v>20680</v>
      </c>
      <c r="F224" s="246" t="s">
        <v>1320</v>
      </c>
      <c r="G224" s="30">
        <v>20680</v>
      </c>
      <c r="H224" s="265">
        <f t="shared" si="3"/>
        <v>0</v>
      </c>
      <c r="I224" s="235" t="s">
        <v>1</v>
      </c>
    </row>
    <row r="225" spans="1:9" x14ac:dyDescent="0.25">
      <c r="A225" s="240">
        <v>41701</v>
      </c>
      <c r="B225" s="260" t="s">
        <v>1321</v>
      </c>
      <c r="C225" s="259" t="s">
        <v>942</v>
      </c>
      <c r="D225" s="235" t="s">
        <v>158</v>
      </c>
      <c r="E225" s="236">
        <v>18972.2</v>
      </c>
      <c r="F225" s="264" t="s">
        <v>1322</v>
      </c>
      <c r="G225" s="30">
        <v>18972.2</v>
      </c>
      <c r="H225" s="265">
        <f t="shared" si="3"/>
        <v>0</v>
      </c>
      <c r="I225" s="235" t="s">
        <v>146</v>
      </c>
    </row>
    <row r="226" spans="1:9" x14ac:dyDescent="0.25">
      <c r="A226" s="240">
        <v>41701</v>
      </c>
      <c r="B226" s="260" t="s">
        <v>1323</v>
      </c>
      <c r="C226" s="259" t="s">
        <v>942</v>
      </c>
      <c r="D226" s="235" t="s">
        <v>6</v>
      </c>
      <c r="E226" s="236">
        <v>5338</v>
      </c>
      <c r="F226" s="237">
        <v>41702</v>
      </c>
      <c r="G226" s="30">
        <v>5338</v>
      </c>
      <c r="H226" s="265">
        <f t="shared" si="3"/>
        <v>0</v>
      </c>
      <c r="I226" s="235" t="s">
        <v>4</v>
      </c>
    </row>
    <row r="227" spans="1:9" x14ac:dyDescent="0.25">
      <c r="A227" s="240">
        <v>41701</v>
      </c>
      <c r="B227" s="260" t="s">
        <v>1324</v>
      </c>
      <c r="C227" s="259" t="s">
        <v>942</v>
      </c>
      <c r="D227" s="235" t="s">
        <v>10</v>
      </c>
      <c r="E227" s="257">
        <v>302</v>
      </c>
      <c r="F227" s="237">
        <v>41701</v>
      </c>
      <c r="G227" s="30">
        <v>302</v>
      </c>
      <c r="H227" s="265">
        <f t="shared" si="3"/>
        <v>0</v>
      </c>
      <c r="I227" s="235" t="s">
        <v>1</v>
      </c>
    </row>
    <row r="228" spans="1:9" x14ac:dyDescent="0.25">
      <c r="A228" s="240">
        <v>41702</v>
      </c>
      <c r="B228" s="260" t="s">
        <v>1325</v>
      </c>
      <c r="C228" s="259" t="s">
        <v>942</v>
      </c>
      <c r="D228" s="235" t="s">
        <v>138</v>
      </c>
      <c r="E228" s="236">
        <v>6932.5</v>
      </c>
      <c r="F228" s="237">
        <v>41702</v>
      </c>
      <c r="G228" s="30">
        <v>6932.5</v>
      </c>
      <c r="H228" s="265">
        <f t="shared" si="3"/>
        <v>0</v>
      </c>
      <c r="I228" s="235"/>
    </row>
    <row r="229" spans="1:9" x14ac:dyDescent="0.25">
      <c r="A229" s="240">
        <v>41702</v>
      </c>
      <c r="B229" s="260" t="s">
        <v>1326</v>
      </c>
      <c r="C229" s="259" t="s">
        <v>942</v>
      </c>
      <c r="D229" s="235" t="s">
        <v>247</v>
      </c>
      <c r="E229" s="236">
        <v>7110.4</v>
      </c>
      <c r="F229" s="246" t="s">
        <v>1327</v>
      </c>
      <c r="G229" s="30">
        <v>7110.4</v>
      </c>
      <c r="H229" s="265">
        <f t="shared" si="3"/>
        <v>0</v>
      </c>
      <c r="I229" s="45" t="s">
        <v>146</v>
      </c>
    </row>
    <row r="230" spans="1:9" x14ac:dyDescent="0.25">
      <c r="A230" s="240">
        <v>41702</v>
      </c>
      <c r="B230" s="260" t="s">
        <v>1328</v>
      </c>
      <c r="C230" s="259" t="s">
        <v>942</v>
      </c>
      <c r="D230" s="235" t="s">
        <v>144</v>
      </c>
      <c r="E230" s="236">
        <v>29304.3</v>
      </c>
      <c r="F230" s="246" t="s">
        <v>1329</v>
      </c>
      <c r="G230" s="30">
        <v>29304.3</v>
      </c>
      <c r="H230" s="265">
        <f t="shared" si="3"/>
        <v>0</v>
      </c>
      <c r="I230" s="235" t="s">
        <v>146</v>
      </c>
    </row>
    <row r="231" spans="1:9" x14ac:dyDescent="0.25">
      <c r="A231" s="240">
        <v>41702</v>
      </c>
      <c r="B231" s="260" t="s">
        <v>1330</v>
      </c>
      <c r="C231" s="259" t="s">
        <v>942</v>
      </c>
      <c r="D231" s="235" t="s">
        <v>54</v>
      </c>
      <c r="E231" s="236">
        <v>7956</v>
      </c>
      <c r="F231" s="237">
        <v>41703</v>
      </c>
      <c r="G231" s="30">
        <v>7956</v>
      </c>
      <c r="H231" s="265">
        <f t="shared" si="3"/>
        <v>0</v>
      </c>
      <c r="I231" s="235" t="s">
        <v>4</v>
      </c>
    </row>
    <row r="232" spans="1:9" x14ac:dyDescent="0.25">
      <c r="A232" s="240">
        <v>41702</v>
      </c>
      <c r="B232" s="260" t="s">
        <v>1331</v>
      </c>
      <c r="C232" s="259" t="s">
        <v>942</v>
      </c>
      <c r="D232" s="235" t="s">
        <v>5</v>
      </c>
      <c r="E232" s="236">
        <v>2005</v>
      </c>
      <c r="F232" s="237">
        <v>41702</v>
      </c>
      <c r="G232" s="30">
        <v>2005</v>
      </c>
      <c r="H232" s="265">
        <f t="shared" si="3"/>
        <v>0</v>
      </c>
      <c r="I232" s="235" t="s">
        <v>14</v>
      </c>
    </row>
    <row r="233" spans="1:9" x14ac:dyDescent="0.25">
      <c r="A233" s="240">
        <v>41702</v>
      </c>
      <c r="B233" s="260" t="s">
        <v>1332</v>
      </c>
      <c r="C233" s="259" t="s">
        <v>942</v>
      </c>
      <c r="D233" s="235" t="s">
        <v>98</v>
      </c>
      <c r="E233" s="236">
        <v>31574</v>
      </c>
      <c r="F233" s="249" t="s">
        <v>1333</v>
      </c>
      <c r="G233" s="30">
        <v>31574</v>
      </c>
      <c r="H233" s="265">
        <f t="shared" si="3"/>
        <v>0</v>
      </c>
      <c r="I233" s="235" t="s">
        <v>23</v>
      </c>
    </row>
    <row r="234" spans="1:9" x14ac:dyDescent="0.25">
      <c r="A234" s="240">
        <v>41702</v>
      </c>
      <c r="B234" s="260" t="s">
        <v>1334</v>
      </c>
      <c r="C234" s="259" t="s">
        <v>942</v>
      </c>
      <c r="D234" s="235" t="s">
        <v>1031</v>
      </c>
      <c r="E234" s="236">
        <v>6632.36</v>
      </c>
      <c r="F234" s="237">
        <v>41702</v>
      </c>
      <c r="G234" s="30">
        <v>6632.36</v>
      </c>
      <c r="H234" s="265">
        <f t="shared" si="3"/>
        <v>0</v>
      </c>
      <c r="I234" s="235"/>
    </row>
    <row r="235" spans="1:9" x14ac:dyDescent="0.25">
      <c r="A235" s="240">
        <v>41702</v>
      </c>
      <c r="B235" s="260" t="s">
        <v>1335</v>
      </c>
      <c r="C235" s="259" t="s">
        <v>942</v>
      </c>
      <c r="D235" s="244" t="s">
        <v>46</v>
      </c>
      <c r="E235" s="245">
        <v>0</v>
      </c>
      <c r="F235" s="237"/>
      <c r="G235" s="30"/>
      <c r="H235" s="265">
        <f t="shared" si="3"/>
        <v>0</v>
      </c>
      <c r="I235" s="235" t="s">
        <v>455</v>
      </c>
    </row>
    <row r="236" spans="1:9" x14ac:dyDescent="0.25">
      <c r="A236" s="240">
        <v>41702</v>
      </c>
      <c r="B236" s="260" t="s">
        <v>1336</v>
      </c>
      <c r="C236" s="259" t="s">
        <v>942</v>
      </c>
      <c r="D236" s="235" t="s">
        <v>13</v>
      </c>
      <c r="E236" s="252">
        <v>2170</v>
      </c>
      <c r="F236" s="249" t="s">
        <v>1337</v>
      </c>
      <c r="G236" s="30">
        <v>2170</v>
      </c>
      <c r="H236" s="265">
        <f t="shared" si="3"/>
        <v>0</v>
      </c>
      <c r="I236" s="235"/>
    </row>
    <row r="237" spans="1:9" x14ac:dyDescent="0.25">
      <c r="A237" s="240">
        <v>41702</v>
      </c>
      <c r="B237" s="260" t="s">
        <v>1338</v>
      </c>
      <c r="C237" s="259" t="s">
        <v>942</v>
      </c>
      <c r="D237" s="235" t="s">
        <v>1</v>
      </c>
      <c r="E237" s="236">
        <v>747.5</v>
      </c>
      <c r="F237" s="237">
        <v>41702</v>
      </c>
      <c r="G237" s="30">
        <v>747.5</v>
      </c>
      <c r="H237" s="265">
        <f t="shared" si="3"/>
        <v>0</v>
      </c>
      <c r="I237" s="235"/>
    </row>
    <row r="238" spans="1:9" x14ac:dyDescent="0.25">
      <c r="A238" s="240">
        <v>41702</v>
      </c>
      <c r="B238" s="260" t="s">
        <v>1339</v>
      </c>
      <c r="C238" s="259" t="s">
        <v>942</v>
      </c>
      <c r="D238" s="235" t="s">
        <v>113</v>
      </c>
      <c r="E238" s="236">
        <v>4703.3999999999996</v>
      </c>
      <c r="F238" s="237">
        <v>41702</v>
      </c>
      <c r="G238" s="30">
        <v>4703.3999999999996</v>
      </c>
      <c r="H238" s="265">
        <f t="shared" si="3"/>
        <v>0</v>
      </c>
      <c r="I238" s="235" t="s">
        <v>23</v>
      </c>
    </row>
    <row r="239" spans="1:9" ht="30" x14ac:dyDescent="0.25">
      <c r="A239" s="240">
        <v>41702</v>
      </c>
      <c r="B239" s="260" t="s">
        <v>1340</v>
      </c>
      <c r="C239" s="259" t="s">
        <v>942</v>
      </c>
      <c r="D239" s="235" t="s">
        <v>112</v>
      </c>
      <c r="E239" s="236">
        <v>4358</v>
      </c>
      <c r="F239" s="266" t="s">
        <v>1341</v>
      </c>
      <c r="G239" s="30">
        <v>4358</v>
      </c>
      <c r="H239" s="265">
        <f t="shared" si="3"/>
        <v>0</v>
      </c>
      <c r="I239" s="235" t="s">
        <v>1</v>
      </c>
    </row>
    <row r="240" spans="1:9" x14ac:dyDescent="0.25">
      <c r="A240" s="240">
        <v>41702</v>
      </c>
      <c r="B240" s="260" t="s">
        <v>1342</v>
      </c>
      <c r="C240" s="259" t="s">
        <v>942</v>
      </c>
      <c r="D240" s="235" t="s">
        <v>25</v>
      </c>
      <c r="E240" s="236">
        <v>7916.6</v>
      </c>
      <c r="F240" s="237">
        <v>41702</v>
      </c>
      <c r="G240" s="30">
        <v>7916.6</v>
      </c>
      <c r="H240" s="265">
        <f t="shared" si="3"/>
        <v>0</v>
      </c>
      <c r="I240" s="235" t="s">
        <v>23</v>
      </c>
    </row>
    <row r="241" spans="1:9" x14ac:dyDescent="0.25">
      <c r="A241" s="240">
        <v>41702</v>
      </c>
      <c r="B241" s="260" t="s">
        <v>1343</v>
      </c>
      <c r="C241" s="259" t="s">
        <v>942</v>
      </c>
      <c r="D241" s="235" t="s">
        <v>20</v>
      </c>
      <c r="E241" s="236">
        <v>1200</v>
      </c>
      <c r="F241" s="237">
        <v>41702</v>
      </c>
      <c r="G241" s="30">
        <v>1200</v>
      </c>
      <c r="H241" s="265">
        <f t="shared" si="3"/>
        <v>0</v>
      </c>
      <c r="I241" s="235" t="s">
        <v>23</v>
      </c>
    </row>
    <row r="242" spans="1:9" x14ac:dyDescent="0.25">
      <c r="A242" s="240">
        <v>41702</v>
      </c>
      <c r="B242" s="260" t="s">
        <v>1344</v>
      </c>
      <c r="C242" s="259" t="s">
        <v>942</v>
      </c>
      <c r="D242" s="235" t="s">
        <v>105</v>
      </c>
      <c r="E242" s="236">
        <v>2806</v>
      </c>
      <c r="F242" s="246" t="s">
        <v>1345</v>
      </c>
      <c r="G242" s="30">
        <v>2806</v>
      </c>
      <c r="H242" s="265">
        <f t="shared" si="3"/>
        <v>0</v>
      </c>
      <c r="I242" s="235" t="s">
        <v>1</v>
      </c>
    </row>
    <row r="243" spans="1:9" x14ac:dyDescent="0.25">
      <c r="A243" s="240">
        <v>41702</v>
      </c>
      <c r="B243" s="260" t="s">
        <v>1346</v>
      </c>
      <c r="C243" s="259" t="s">
        <v>942</v>
      </c>
      <c r="D243" s="235" t="s">
        <v>48</v>
      </c>
      <c r="E243" s="236">
        <v>9193.5</v>
      </c>
      <c r="F243" s="237">
        <v>41702</v>
      </c>
      <c r="G243" s="30">
        <v>9193.5</v>
      </c>
      <c r="H243" s="265">
        <f t="shared" si="3"/>
        <v>0</v>
      </c>
      <c r="I243" s="235" t="s">
        <v>1</v>
      </c>
    </row>
    <row r="244" spans="1:9" x14ac:dyDescent="0.25">
      <c r="A244" s="240">
        <v>41702</v>
      </c>
      <c r="B244" s="260" t="s">
        <v>1347</v>
      </c>
      <c r="C244" s="259" t="s">
        <v>942</v>
      </c>
      <c r="D244" s="235" t="s">
        <v>705</v>
      </c>
      <c r="E244" s="236">
        <v>2415</v>
      </c>
      <c r="F244" s="246" t="s">
        <v>1348</v>
      </c>
      <c r="G244" s="30">
        <v>2415</v>
      </c>
      <c r="H244" s="265">
        <f t="shared" si="3"/>
        <v>0</v>
      </c>
      <c r="I244" s="235" t="s">
        <v>23</v>
      </c>
    </row>
    <row r="245" spans="1:9" x14ac:dyDescent="0.25">
      <c r="A245" s="240">
        <v>41702</v>
      </c>
      <c r="B245" s="260" t="s">
        <v>1349</v>
      </c>
      <c r="C245" s="259" t="s">
        <v>942</v>
      </c>
      <c r="D245" s="235" t="s">
        <v>236</v>
      </c>
      <c r="E245" s="236">
        <v>1344</v>
      </c>
      <c r="F245" s="237">
        <v>41702</v>
      </c>
      <c r="G245" s="30">
        <v>1344</v>
      </c>
      <c r="H245" s="265">
        <f t="shared" si="3"/>
        <v>0</v>
      </c>
      <c r="I245" s="235" t="s">
        <v>23</v>
      </c>
    </row>
    <row r="246" spans="1:9" x14ac:dyDescent="0.25">
      <c r="A246" s="240">
        <v>41702</v>
      </c>
      <c r="B246" s="260" t="s">
        <v>1350</v>
      </c>
      <c r="C246" s="259" t="s">
        <v>942</v>
      </c>
      <c r="D246" s="235" t="s">
        <v>59</v>
      </c>
      <c r="E246" s="236">
        <v>1610.5</v>
      </c>
      <c r="F246" s="246" t="s">
        <v>1266</v>
      </c>
      <c r="G246" s="30">
        <v>1610.5</v>
      </c>
      <c r="H246" s="265">
        <f t="shared" si="3"/>
        <v>0</v>
      </c>
      <c r="I246" s="235" t="s">
        <v>23</v>
      </c>
    </row>
    <row r="247" spans="1:9" x14ac:dyDescent="0.25">
      <c r="A247" s="240">
        <v>41702</v>
      </c>
      <c r="B247" s="260" t="s">
        <v>1351</v>
      </c>
      <c r="C247" s="259" t="s">
        <v>942</v>
      </c>
      <c r="D247" s="235" t="s">
        <v>27</v>
      </c>
      <c r="E247" s="236">
        <v>2433</v>
      </c>
      <c r="F247" s="237">
        <v>41702</v>
      </c>
      <c r="G247" s="30">
        <v>2433</v>
      </c>
      <c r="H247" s="265">
        <f t="shared" si="3"/>
        <v>0</v>
      </c>
      <c r="I247" s="235" t="s">
        <v>23</v>
      </c>
    </row>
    <row r="248" spans="1:9" x14ac:dyDescent="0.25">
      <c r="A248" s="240">
        <v>41702</v>
      </c>
      <c r="B248" s="260" t="s">
        <v>1352</v>
      </c>
      <c r="C248" s="259" t="s">
        <v>942</v>
      </c>
      <c r="D248" s="235" t="s">
        <v>58</v>
      </c>
      <c r="E248" s="236">
        <v>1492.1</v>
      </c>
      <c r="F248" s="237">
        <v>41702</v>
      </c>
      <c r="G248" s="30">
        <v>1492.1</v>
      </c>
      <c r="H248" s="265">
        <f t="shared" si="3"/>
        <v>0</v>
      </c>
      <c r="I248" s="235" t="s">
        <v>23</v>
      </c>
    </row>
    <row r="249" spans="1:9" x14ac:dyDescent="0.25">
      <c r="A249" s="240">
        <v>41702</v>
      </c>
      <c r="B249" s="260" t="s">
        <v>1353</v>
      </c>
      <c r="C249" s="259" t="s">
        <v>942</v>
      </c>
      <c r="D249" s="235" t="s">
        <v>37</v>
      </c>
      <c r="E249" s="236">
        <v>3800</v>
      </c>
      <c r="F249" s="237">
        <v>41720</v>
      </c>
      <c r="G249" s="30">
        <v>3800</v>
      </c>
      <c r="H249" s="265">
        <f t="shared" si="3"/>
        <v>0</v>
      </c>
      <c r="I249" s="235" t="s">
        <v>23</v>
      </c>
    </row>
    <row r="250" spans="1:9" x14ac:dyDescent="0.25">
      <c r="A250" s="240">
        <v>41702</v>
      </c>
      <c r="B250" s="260" t="s">
        <v>1354</v>
      </c>
      <c r="C250" s="259" t="s">
        <v>942</v>
      </c>
      <c r="D250" s="235" t="s">
        <v>131</v>
      </c>
      <c r="E250" s="236">
        <v>3448</v>
      </c>
      <c r="F250" s="237">
        <v>41702</v>
      </c>
      <c r="G250" s="30">
        <v>3448</v>
      </c>
      <c r="H250" s="265">
        <f t="shared" si="3"/>
        <v>0</v>
      </c>
      <c r="I250" s="235" t="s">
        <v>14</v>
      </c>
    </row>
    <row r="251" spans="1:9" x14ac:dyDescent="0.25">
      <c r="A251" s="240">
        <v>41702</v>
      </c>
      <c r="B251" s="260" t="s">
        <v>1355</v>
      </c>
      <c r="C251" s="259" t="s">
        <v>942</v>
      </c>
      <c r="D251" s="235" t="s">
        <v>40</v>
      </c>
      <c r="E251" s="236">
        <v>2875</v>
      </c>
      <c r="F251" s="237">
        <v>41702</v>
      </c>
      <c r="G251" s="30">
        <v>2875</v>
      </c>
      <c r="H251" s="265">
        <f t="shared" si="3"/>
        <v>0</v>
      </c>
      <c r="I251" s="235" t="s">
        <v>23</v>
      </c>
    </row>
    <row r="252" spans="1:9" x14ac:dyDescent="0.25">
      <c r="A252" s="240">
        <v>41702</v>
      </c>
      <c r="B252" s="260" t="s">
        <v>1356</v>
      </c>
      <c r="C252" s="259" t="s">
        <v>942</v>
      </c>
      <c r="D252" s="235" t="s">
        <v>48</v>
      </c>
      <c r="E252" s="236">
        <v>731.5</v>
      </c>
      <c r="F252" s="237">
        <v>41702</v>
      </c>
      <c r="G252" s="30">
        <v>731.5</v>
      </c>
      <c r="H252" s="265">
        <f t="shared" si="3"/>
        <v>0</v>
      </c>
      <c r="I252" s="235" t="s">
        <v>1</v>
      </c>
    </row>
    <row r="253" spans="1:9" x14ac:dyDescent="0.25">
      <c r="A253" s="240">
        <v>41702</v>
      </c>
      <c r="B253" s="260" t="s">
        <v>1357</v>
      </c>
      <c r="C253" s="259" t="s">
        <v>942</v>
      </c>
      <c r="D253" s="235" t="s">
        <v>798</v>
      </c>
      <c r="E253" s="236">
        <v>4079</v>
      </c>
      <c r="F253" s="237">
        <v>41702</v>
      </c>
      <c r="G253" s="30">
        <v>4079</v>
      </c>
      <c r="H253" s="265">
        <f t="shared" si="3"/>
        <v>0</v>
      </c>
      <c r="I253" s="235" t="s">
        <v>14</v>
      </c>
    </row>
    <row r="254" spans="1:9" x14ac:dyDescent="0.25">
      <c r="A254" s="240">
        <v>41702</v>
      </c>
      <c r="B254" s="234" t="s">
        <v>1358</v>
      </c>
      <c r="C254" s="259" t="s">
        <v>942</v>
      </c>
      <c r="D254" s="235" t="s">
        <v>233</v>
      </c>
      <c r="E254" s="252">
        <v>17580.14</v>
      </c>
      <c r="F254" s="249" t="s">
        <v>1359</v>
      </c>
      <c r="G254" s="30">
        <v>17580.14</v>
      </c>
      <c r="H254" s="265">
        <f t="shared" si="3"/>
        <v>0</v>
      </c>
      <c r="I254" s="235" t="s">
        <v>14</v>
      </c>
    </row>
    <row r="255" spans="1:9" x14ac:dyDescent="0.25">
      <c r="A255" s="240">
        <v>41702</v>
      </c>
      <c r="B255" s="234" t="s">
        <v>1360</v>
      </c>
      <c r="C255" s="259" t="s">
        <v>942</v>
      </c>
      <c r="D255" s="235" t="s">
        <v>20</v>
      </c>
      <c r="E255" s="236">
        <v>3486.5</v>
      </c>
      <c r="F255" s="237">
        <v>41702</v>
      </c>
      <c r="G255" s="30">
        <v>3486.5</v>
      </c>
      <c r="H255" s="265">
        <f t="shared" si="3"/>
        <v>0</v>
      </c>
      <c r="I255" s="235" t="s">
        <v>14</v>
      </c>
    </row>
    <row r="256" spans="1:9" x14ac:dyDescent="0.25">
      <c r="A256" s="240">
        <v>41702</v>
      </c>
      <c r="B256" s="234" t="s">
        <v>1361</v>
      </c>
      <c r="C256" s="259" t="s">
        <v>942</v>
      </c>
      <c r="D256" s="235" t="s">
        <v>8</v>
      </c>
      <c r="E256" s="236">
        <v>1486.5</v>
      </c>
      <c r="F256" s="237">
        <v>41708</v>
      </c>
      <c r="G256" s="30">
        <v>1486.5</v>
      </c>
      <c r="H256" s="265">
        <f t="shared" si="3"/>
        <v>0</v>
      </c>
      <c r="I256" s="235"/>
    </row>
    <row r="257" spans="1:9" x14ac:dyDescent="0.25">
      <c r="A257" s="240">
        <v>41702</v>
      </c>
      <c r="B257" s="234" t="s">
        <v>1362</v>
      </c>
      <c r="C257" s="259" t="s">
        <v>942</v>
      </c>
      <c r="D257" s="235" t="s">
        <v>170</v>
      </c>
      <c r="E257" s="236">
        <v>8487.5</v>
      </c>
      <c r="F257" s="237">
        <v>41704</v>
      </c>
      <c r="G257" s="30">
        <v>8487.5</v>
      </c>
      <c r="H257" s="267">
        <f t="shared" si="3"/>
        <v>0</v>
      </c>
      <c r="I257" s="235" t="s">
        <v>1</v>
      </c>
    </row>
    <row r="258" spans="1:9" x14ac:dyDescent="0.25">
      <c r="A258" s="240">
        <v>41702</v>
      </c>
      <c r="B258" s="234" t="s">
        <v>1363</v>
      </c>
      <c r="C258" s="259" t="s">
        <v>942</v>
      </c>
      <c r="D258" s="235" t="s">
        <v>69</v>
      </c>
      <c r="E258" s="236">
        <v>2254.5</v>
      </c>
      <c r="F258" s="237">
        <v>41702</v>
      </c>
      <c r="G258" s="30">
        <v>2254.5</v>
      </c>
      <c r="H258" s="265">
        <f t="shared" ref="H258:H321" si="4">E258-G258</f>
        <v>0</v>
      </c>
      <c r="I258" s="235" t="s">
        <v>14</v>
      </c>
    </row>
    <row r="259" spans="1:9" x14ac:dyDescent="0.25">
      <c r="A259" s="240">
        <v>41702</v>
      </c>
      <c r="B259" s="234" t="s">
        <v>1364</v>
      </c>
      <c r="C259" s="259" t="s">
        <v>942</v>
      </c>
      <c r="D259" s="244" t="s">
        <v>46</v>
      </c>
      <c r="E259" s="245">
        <v>0</v>
      </c>
      <c r="F259" s="237"/>
      <c r="G259" s="30"/>
      <c r="H259" s="265">
        <f t="shared" si="4"/>
        <v>0</v>
      </c>
      <c r="I259" s="235" t="s">
        <v>14</v>
      </c>
    </row>
    <row r="260" spans="1:9" x14ac:dyDescent="0.25">
      <c r="A260" s="240">
        <v>41702</v>
      </c>
      <c r="B260" s="234" t="s">
        <v>1365</v>
      </c>
      <c r="C260" s="259" t="s">
        <v>942</v>
      </c>
      <c r="D260" s="235" t="s">
        <v>71</v>
      </c>
      <c r="E260" s="236">
        <v>1175.5</v>
      </c>
      <c r="F260" s="237">
        <v>41702</v>
      </c>
      <c r="G260" s="30">
        <v>1175.5</v>
      </c>
      <c r="H260" s="265">
        <f t="shared" si="4"/>
        <v>0</v>
      </c>
      <c r="I260" s="235" t="s">
        <v>14</v>
      </c>
    </row>
    <row r="261" spans="1:9" x14ac:dyDescent="0.25">
      <c r="A261" s="240">
        <v>41702</v>
      </c>
      <c r="B261" s="234" t="s">
        <v>1366</v>
      </c>
      <c r="C261" s="259" t="s">
        <v>942</v>
      </c>
      <c r="D261" s="235" t="s">
        <v>275</v>
      </c>
      <c r="E261" s="236">
        <v>12216</v>
      </c>
      <c r="F261" s="237">
        <v>41702</v>
      </c>
      <c r="G261" s="30">
        <v>12216</v>
      </c>
      <c r="H261" s="265">
        <f t="shared" si="4"/>
        <v>0</v>
      </c>
      <c r="I261" s="235" t="s">
        <v>14</v>
      </c>
    </row>
    <row r="262" spans="1:9" x14ac:dyDescent="0.25">
      <c r="A262" s="240">
        <v>41702</v>
      </c>
      <c r="B262" s="234" t="s">
        <v>1367</v>
      </c>
      <c r="C262" s="259" t="s">
        <v>942</v>
      </c>
      <c r="D262" s="235" t="s">
        <v>29</v>
      </c>
      <c r="E262" s="236">
        <v>12277.62</v>
      </c>
      <c r="F262" s="249" t="s">
        <v>1368</v>
      </c>
      <c r="G262" s="30">
        <v>12277.62</v>
      </c>
      <c r="H262" s="265">
        <f t="shared" si="4"/>
        <v>0</v>
      </c>
      <c r="I262" s="235" t="s">
        <v>14</v>
      </c>
    </row>
    <row r="263" spans="1:9" x14ac:dyDescent="0.25">
      <c r="A263" s="240">
        <v>41702</v>
      </c>
      <c r="B263" s="234" t="s">
        <v>1369</v>
      </c>
      <c r="C263" s="259" t="s">
        <v>942</v>
      </c>
      <c r="D263" s="235" t="s">
        <v>138</v>
      </c>
      <c r="E263" s="236">
        <v>6498</v>
      </c>
      <c r="F263" s="237">
        <v>41702</v>
      </c>
      <c r="G263" s="30">
        <v>6498</v>
      </c>
      <c r="H263" s="265">
        <f t="shared" si="4"/>
        <v>0</v>
      </c>
      <c r="I263" s="235" t="s">
        <v>14</v>
      </c>
    </row>
    <row r="264" spans="1:9" x14ac:dyDescent="0.25">
      <c r="A264" s="240">
        <v>41702</v>
      </c>
      <c r="B264" s="234" t="s">
        <v>1370</v>
      </c>
      <c r="C264" s="259" t="s">
        <v>942</v>
      </c>
      <c r="D264" s="235" t="s">
        <v>119</v>
      </c>
      <c r="E264" s="236">
        <v>3476.5</v>
      </c>
      <c r="F264" s="237">
        <v>41704</v>
      </c>
      <c r="G264" s="30">
        <v>3476.5</v>
      </c>
      <c r="H264" s="265">
        <f t="shared" si="4"/>
        <v>0</v>
      </c>
      <c r="I264" s="235" t="s">
        <v>14</v>
      </c>
    </row>
    <row r="265" spans="1:9" x14ac:dyDescent="0.25">
      <c r="A265" s="240">
        <v>41702</v>
      </c>
      <c r="B265" s="234" t="s">
        <v>1371</v>
      </c>
      <c r="C265" s="259" t="s">
        <v>942</v>
      </c>
      <c r="D265" s="235" t="s">
        <v>89</v>
      </c>
      <c r="E265" s="236">
        <v>3434.1</v>
      </c>
      <c r="F265" s="237">
        <v>41702</v>
      </c>
      <c r="G265" s="30">
        <v>3434.1</v>
      </c>
      <c r="H265" s="265">
        <f t="shared" si="4"/>
        <v>0</v>
      </c>
      <c r="I265" s="235" t="s">
        <v>14</v>
      </c>
    </row>
    <row r="266" spans="1:9" x14ac:dyDescent="0.25">
      <c r="A266" s="240">
        <v>41702</v>
      </c>
      <c r="B266" s="234" t="s">
        <v>1372</v>
      </c>
      <c r="C266" s="259" t="s">
        <v>942</v>
      </c>
      <c r="D266" s="235" t="s">
        <v>121</v>
      </c>
      <c r="E266" s="236">
        <v>20672</v>
      </c>
      <c r="F266" s="237">
        <v>41702</v>
      </c>
      <c r="G266" s="30">
        <v>20672</v>
      </c>
      <c r="H266" s="265">
        <f t="shared" si="4"/>
        <v>0</v>
      </c>
      <c r="I266" s="235" t="s">
        <v>1</v>
      </c>
    </row>
    <row r="267" spans="1:9" x14ac:dyDescent="0.25">
      <c r="A267" s="240">
        <v>41702</v>
      </c>
      <c r="B267" s="234" t="s">
        <v>1373</v>
      </c>
      <c r="C267" s="259" t="s">
        <v>942</v>
      </c>
      <c r="D267" s="235" t="s">
        <v>44</v>
      </c>
      <c r="E267" s="236">
        <v>1855</v>
      </c>
      <c r="F267" s="237">
        <v>41702</v>
      </c>
      <c r="G267" s="30">
        <v>1855</v>
      </c>
      <c r="H267" s="265">
        <f t="shared" si="4"/>
        <v>0</v>
      </c>
      <c r="I267" s="235"/>
    </row>
    <row r="268" spans="1:9" x14ac:dyDescent="0.25">
      <c r="A268" s="240">
        <v>41702</v>
      </c>
      <c r="B268" s="234" t="s">
        <v>1374</v>
      </c>
      <c r="C268" s="259" t="s">
        <v>942</v>
      </c>
      <c r="D268" s="235" t="s">
        <v>21</v>
      </c>
      <c r="E268" s="252">
        <v>8103</v>
      </c>
      <c r="F268" s="249" t="s">
        <v>1375</v>
      </c>
      <c r="G268" s="30">
        <f>6450+1653</f>
        <v>8103</v>
      </c>
      <c r="H268" s="265">
        <f t="shared" si="4"/>
        <v>0</v>
      </c>
      <c r="I268" s="235"/>
    </row>
    <row r="269" spans="1:9" x14ac:dyDescent="0.25">
      <c r="A269" s="240">
        <v>41702</v>
      </c>
      <c r="B269" s="234" t="s">
        <v>1376</v>
      </c>
      <c r="C269" s="259" t="s">
        <v>942</v>
      </c>
      <c r="D269" s="235" t="s">
        <v>705</v>
      </c>
      <c r="E269" s="236">
        <v>2846.6</v>
      </c>
      <c r="F269" s="246" t="s">
        <v>1377</v>
      </c>
      <c r="G269" s="30">
        <v>2846.6</v>
      </c>
      <c r="H269" s="265">
        <f t="shared" si="4"/>
        <v>0</v>
      </c>
      <c r="I269" s="235" t="s">
        <v>38</v>
      </c>
    </row>
    <row r="270" spans="1:9" x14ac:dyDescent="0.25">
      <c r="A270" s="240">
        <v>41702</v>
      </c>
      <c r="B270" s="234" t="s">
        <v>1378</v>
      </c>
      <c r="C270" s="259" t="s">
        <v>942</v>
      </c>
      <c r="D270" s="235" t="s">
        <v>60</v>
      </c>
      <c r="E270" s="236">
        <v>4056</v>
      </c>
      <c r="F270" s="237">
        <v>41702</v>
      </c>
      <c r="G270" s="30">
        <v>4056</v>
      </c>
      <c r="H270" s="265">
        <f t="shared" si="4"/>
        <v>0</v>
      </c>
      <c r="I270" s="235" t="s">
        <v>38</v>
      </c>
    </row>
    <row r="271" spans="1:9" x14ac:dyDescent="0.25">
      <c r="A271" s="240">
        <v>41702</v>
      </c>
      <c r="B271" s="234" t="s">
        <v>1379</v>
      </c>
      <c r="C271" s="259" t="s">
        <v>942</v>
      </c>
      <c r="D271" s="235" t="s">
        <v>368</v>
      </c>
      <c r="E271" s="236">
        <v>1488.6</v>
      </c>
      <c r="F271" s="237">
        <v>41702</v>
      </c>
      <c r="G271" s="30">
        <v>1488.6</v>
      </c>
      <c r="H271" s="265">
        <f t="shared" si="4"/>
        <v>0</v>
      </c>
      <c r="I271" s="235" t="s">
        <v>38</v>
      </c>
    </row>
    <row r="272" spans="1:9" x14ac:dyDescent="0.25">
      <c r="A272" s="240">
        <v>41702</v>
      </c>
      <c r="B272" s="234" t="s">
        <v>1380</v>
      </c>
      <c r="C272" s="259" t="s">
        <v>942</v>
      </c>
      <c r="D272" s="235" t="s">
        <v>16</v>
      </c>
      <c r="E272" s="236">
        <v>1436.5</v>
      </c>
      <c r="F272" s="237">
        <v>41702</v>
      </c>
      <c r="G272" s="30">
        <v>1436.5</v>
      </c>
      <c r="H272" s="265">
        <f t="shared" si="4"/>
        <v>0</v>
      </c>
      <c r="I272" s="235"/>
    </row>
    <row r="273" spans="1:9" x14ac:dyDescent="0.25">
      <c r="A273" s="240">
        <v>41702</v>
      </c>
      <c r="B273" s="234" t="s">
        <v>1381</v>
      </c>
      <c r="C273" s="259" t="s">
        <v>942</v>
      </c>
      <c r="D273" s="235" t="s">
        <v>133</v>
      </c>
      <c r="E273" s="236">
        <v>5611</v>
      </c>
      <c r="F273" s="237">
        <v>41704</v>
      </c>
      <c r="G273" s="30">
        <v>5611</v>
      </c>
      <c r="H273" s="265">
        <f t="shared" si="4"/>
        <v>0</v>
      </c>
      <c r="I273" s="235" t="s">
        <v>1</v>
      </c>
    </row>
    <row r="274" spans="1:9" x14ac:dyDescent="0.25">
      <c r="A274" s="240">
        <v>41702</v>
      </c>
      <c r="B274" s="234" t="s">
        <v>1382</v>
      </c>
      <c r="C274" s="259" t="s">
        <v>942</v>
      </c>
      <c r="D274" s="235" t="s">
        <v>105</v>
      </c>
      <c r="E274" s="236">
        <v>652</v>
      </c>
      <c r="F274" s="246" t="s">
        <v>1345</v>
      </c>
      <c r="G274" s="30">
        <v>652</v>
      </c>
      <c r="H274" s="265">
        <f t="shared" si="4"/>
        <v>0</v>
      </c>
      <c r="I274" s="235" t="s">
        <v>1</v>
      </c>
    </row>
    <row r="275" spans="1:9" x14ac:dyDescent="0.25">
      <c r="A275" s="240">
        <v>41702</v>
      </c>
      <c r="B275" s="234" t="s">
        <v>1383</v>
      </c>
      <c r="C275" s="259" t="s">
        <v>942</v>
      </c>
      <c r="D275" s="235" t="s">
        <v>74</v>
      </c>
      <c r="E275" s="236">
        <v>2332</v>
      </c>
      <c r="F275" s="237">
        <v>41702</v>
      </c>
      <c r="G275" s="30">
        <v>2332</v>
      </c>
      <c r="H275" s="265">
        <f t="shared" si="4"/>
        <v>0</v>
      </c>
      <c r="I275" s="235"/>
    </row>
    <row r="276" spans="1:9" x14ac:dyDescent="0.25">
      <c r="A276" s="240">
        <v>41702</v>
      </c>
      <c r="B276" s="234" t="s">
        <v>1384</v>
      </c>
      <c r="C276" s="259" t="s">
        <v>942</v>
      </c>
      <c r="D276" s="235" t="s">
        <v>353</v>
      </c>
      <c r="E276" s="236">
        <v>2278.3200000000002</v>
      </c>
      <c r="F276" s="237">
        <v>41702</v>
      </c>
      <c r="G276" s="30">
        <v>2278.3200000000002</v>
      </c>
      <c r="H276" s="265">
        <f t="shared" si="4"/>
        <v>0</v>
      </c>
      <c r="I276" s="235"/>
    </row>
    <row r="277" spans="1:9" x14ac:dyDescent="0.25">
      <c r="A277" s="240">
        <v>41702</v>
      </c>
      <c r="B277" s="234" t="s">
        <v>1385</v>
      </c>
      <c r="C277" s="259" t="s">
        <v>942</v>
      </c>
      <c r="D277" s="235" t="s">
        <v>353</v>
      </c>
      <c r="E277" s="236">
        <v>589</v>
      </c>
      <c r="F277" s="237">
        <v>41702</v>
      </c>
      <c r="G277" s="30">
        <v>589</v>
      </c>
      <c r="H277" s="265">
        <f t="shared" si="4"/>
        <v>0</v>
      </c>
      <c r="I277" s="235"/>
    </row>
    <row r="278" spans="1:9" x14ac:dyDescent="0.25">
      <c r="A278" s="240">
        <v>41702</v>
      </c>
      <c r="B278" s="234" t="s">
        <v>1386</v>
      </c>
      <c r="C278" s="259" t="s">
        <v>942</v>
      </c>
      <c r="D278" s="235" t="s">
        <v>1387</v>
      </c>
      <c r="E278" s="236">
        <v>16368</v>
      </c>
      <c r="F278" s="237">
        <v>41703</v>
      </c>
      <c r="G278" s="30">
        <v>16368</v>
      </c>
      <c r="H278" s="265">
        <f t="shared" si="4"/>
        <v>0</v>
      </c>
      <c r="I278" s="235" t="s">
        <v>57</v>
      </c>
    </row>
    <row r="279" spans="1:9" x14ac:dyDescent="0.25">
      <c r="A279" s="240">
        <v>41702</v>
      </c>
      <c r="B279" s="234" t="s">
        <v>1388</v>
      </c>
      <c r="C279" s="259" t="s">
        <v>942</v>
      </c>
      <c r="D279" s="235" t="s">
        <v>1389</v>
      </c>
      <c r="E279" s="236">
        <v>554130</v>
      </c>
      <c r="F279" s="237">
        <v>41704</v>
      </c>
      <c r="G279" s="30">
        <v>554130</v>
      </c>
      <c r="H279" s="265">
        <f t="shared" si="4"/>
        <v>0</v>
      </c>
      <c r="I279" s="235" t="s">
        <v>14</v>
      </c>
    </row>
    <row r="280" spans="1:9" x14ac:dyDescent="0.25">
      <c r="A280" s="240">
        <v>41702</v>
      </c>
      <c r="B280" s="234" t="s">
        <v>1390</v>
      </c>
      <c r="C280" s="259" t="s">
        <v>942</v>
      </c>
      <c r="D280" s="235" t="s">
        <v>6</v>
      </c>
      <c r="E280" s="236">
        <v>4500</v>
      </c>
      <c r="F280" s="237">
        <v>41703</v>
      </c>
      <c r="G280" s="30">
        <v>4500</v>
      </c>
      <c r="H280" s="265">
        <f t="shared" si="4"/>
        <v>0</v>
      </c>
      <c r="I280" s="235" t="s">
        <v>4</v>
      </c>
    </row>
    <row r="281" spans="1:9" x14ac:dyDescent="0.25">
      <c r="A281" s="240">
        <v>41702</v>
      </c>
      <c r="B281" s="234" t="s">
        <v>1391</v>
      </c>
      <c r="C281" s="259" t="s">
        <v>942</v>
      </c>
      <c r="D281" s="235" t="s">
        <v>8</v>
      </c>
      <c r="E281" s="236">
        <v>2707.5</v>
      </c>
      <c r="F281" s="237">
        <v>41708</v>
      </c>
      <c r="G281" s="30">
        <v>2707.5</v>
      </c>
      <c r="H281" s="265">
        <f t="shared" si="4"/>
        <v>0</v>
      </c>
      <c r="I281" s="235" t="s">
        <v>196</v>
      </c>
    </row>
    <row r="282" spans="1:9" x14ac:dyDescent="0.25">
      <c r="A282" s="240">
        <v>41702</v>
      </c>
      <c r="B282" s="234" t="s">
        <v>1392</v>
      </c>
      <c r="C282" s="259" t="s">
        <v>942</v>
      </c>
      <c r="D282" s="235" t="s">
        <v>138</v>
      </c>
      <c r="E282" s="236">
        <v>7086.62</v>
      </c>
      <c r="F282" s="237">
        <v>41702</v>
      </c>
      <c r="G282" s="30">
        <v>7086.62</v>
      </c>
      <c r="H282" s="265">
        <f t="shared" si="4"/>
        <v>0</v>
      </c>
      <c r="I282" s="235"/>
    </row>
    <row r="283" spans="1:9" x14ac:dyDescent="0.25">
      <c r="A283" s="240">
        <v>41703</v>
      </c>
      <c r="B283" s="234" t="s">
        <v>1393</v>
      </c>
      <c r="C283" s="259" t="s">
        <v>942</v>
      </c>
      <c r="D283" s="235" t="s">
        <v>236</v>
      </c>
      <c r="E283" s="236">
        <v>1344</v>
      </c>
      <c r="F283" s="237">
        <v>41703</v>
      </c>
      <c r="G283" s="30">
        <v>1344</v>
      </c>
      <c r="H283" s="265">
        <f t="shared" si="4"/>
        <v>0</v>
      </c>
      <c r="I283" s="235" t="s">
        <v>23</v>
      </c>
    </row>
    <row r="284" spans="1:9" x14ac:dyDescent="0.25">
      <c r="A284" s="240">
        <v>41703</v>
      </c>
      <c r="B284" s="234" t="s">
        <v>1394</v>
      </c>
      <c r="C284" s="259" t="s">
        <v>942</v>
      </c>
      <c r="D284" s="235" t="s">
        <v>5</v>
      </c>
      <c r="E284" s="236">
        <v>2246</v>
      </c>
      <c r="F284" s="237">
        <v>41703</v>
      </c>
      <c r="G284" s="30">
        <v>2246</v>
      </c>
      <c r="H284" s="265">
        <f t="shared" si="4"/>
        <v>0</v>
      </c>
      <c r="I284" s="45" t="s">
        <v>14</v>
      </c>
    </row>
    <row r="285" spans="1:9" x14ac:dyDescent="0.25">
      <c r="A285" s="240">
        <v>41703</v>
      </c>
      <c r="B285" s="234" t="s">
        <v>1395</v>
      </c>
      <c r="C285" s="259" t="s">
        <v>942</v>
      </c>
      <c r="D285" s="235" t="s">
        <v>40</v>
      </c>
      <c r="E285" s="236">
        <v>3268</v>
      </c>
      <c r="F285" s="237">
        <v>41703</v>
      </c>
      <c r="G285" s="30">
        <v>3268</v>
      </c>
      <c r="H285" s="265">
        <f t="shared" si="4"/>
        <v>0</v>
      </c>
      <c r="I285" s="235" t="s">
        <v>23</v>
      </c>
    </row>
    <row r="286" spans="1:9" x14ac:dyDescent="0.25">
      <c r="A286" s="240">
        <v>41703</v>
      </c>
      <c r="B286" s="234" t="s">
        <v>1396</v>
      </c>
      <c r="C286" s="259" t="s">
        <v>942</v>
      </c>
      <c r="D286" s="235" t="s">
        <v>147</v>
      </c>
      <c r="E286" s="236">
        <v>3154</v>
      </c>
      <c r="F286" s="237">
        <v>41703</v>
      </c>
      <c r="G286" s="30">
        <v>3154</v>
      </c>
      <c r="H286" s="265">
        <f t="shared" si="4"/>
        <v>0</v>
      </c>
      <c r="I286" s="235"/>
    </row>
    <row r="287" spans="1:9" x14ac:dyDescent="0.25">
      <c r="A287" s="240">
        <v>41703</v>
      </c>
      <c r="B287" s="234" t="s">
        <v>1397</v>
      </c>
      <c r="C287" s="259" t="s">
        <v>942</v>
      </c>
      <c r="D287" s="235" t="s">
        <v>133</v>
      </c>
      <c r="E287" s="236">
        <v>41859</v>
      </c>
      <c r="F287" s="237">
        <v>41708</v>
      </c>
      <c r="G287" s="30">
        <v>41859</v>
      </c>
      <c r="H287" s="265">
        <f t="shared" si="4"/>
        <v>0</v>
      </c>
      <c r="I287" s="235" t="s">
        <v>23</v>
      </c>
    </row>
    <row r="288" spans="1:9" x14ac:dyDescent="0.25">
      <c r="A288" s="240">
        <v>41703</v>
      </c>
      <c r="B288" s="234" t="s">
        <v>1398</v>
      </c>
      <c r="C288" s="259" t="s">
        <v>942</v>
      </c>
      <c r="D288" s="235" t="s">
        <v>3</v>
      </c>
      <c r="E288" s="236">
        <v>57660</v>
      </c>
      <c r="F288" s="246" t="s">
        <v>1399</v>
      </c>
      <c r="G288" s="30">
        <v>57660</v>
      </c>
      <c r="H288" s="265">
        <f t="shared" si="4"/>
        <v>0</v>
      </c>
      <c r="I288" s="235" t="s">
        <v>57</v>
      </c>
    </row>
    <row r="289" spans="1:9" x14ac:dyDescent="0.25">
      <c r="A289" s="240">
        <v>41703</v>
      </c>
      <c r="B289" s="234" t="s">
        <v>1400</v>
      </c>
      <c r="C289" s="259" t="s">
        <v>942</v>
      </c>
      <c r="D289" s="235" t="s">
        <v>27</v>
      </c>
      <c r="E289" s="236">
        <v>1332</v>
      </c>
      <c r="F289" s="246" t="s">
        <v>1401</v>
      </c>
      <c r="G289" s="30">
        <v>1332</v>
      </c>
      <c r="H289" s="265">
        <f t="shared" si="4"/>
        <v>0</v>
      </c>
      <c r="I289" s="235" t="s">
        <v>23</v>
      </c>
    </row>
    <row r="290" spans="1:9" x14ac:dyDescent="0.25">
      <c r="A290" s="240">
        <v>41703</v>
      </c>
      <c r="B290" s="234" t="s">
        <v>1402</v>
      </c>
      <c r="C290" s="259" t="s">
        <v>942</v>
      </c>
      <c r="D290" s="244" t="s">
        <v>46</v>
      </c>
      <c r="E290" s="245">
        <v>0</v>
      </c>
      <c r="F290" s="237"/>
      <c r="G290" s="30"/>
      <c r="H290" s="265">
        <f t="shared" si="4"/>
        <v>0</v>
      </c>
      <c r="I290" s="235" t="s">
        <v>455</v>
      </c>
    </row>
    <row r="291" spans="1:9" x14ac:dyDescent="0.25">
      <c r="A291" s="240">
        <v>41703</v>
      </c>
      <c r="B291" s="234" t="s">
        <v>1403</v>
      </c>
      <c r="C291" s="259" t="s">
        <v>942</v>
      </c>
      <c r="D291" s="235" t="s">
        <v>36</v>
      </c>
      <c r="E291" s="236">
        <v>1900</v>
      </c>
      <c r="F291" s="237">
        <v>41720</v>
      </c>
      <c r="G291" s="30">
        <v>1900</v>
      </c>
      <c r="H291" s="265">
        <f t="shared" si="4"/>
        <v>0</v>
      </c>
      <c r="I291" s="235" t="s">
        <v>23</v>
      </c>
    </row>
    <row r="292" spans="1:9" x14ac:dyDescent="0.25">
      <c r="A292" s="240">
        <v>41703</v>
      </c>
      <c r="B292" s="234" t="s">
        <v>1404</v>
      </c>
      <c r="C292" s="259" t="s">
        <v>942</v>
      </c>
      <c r="D292" s="235" t="s">
        <v>47</v>
      </c>
      <c r="E292" s="236">
        <v>7568</v>
      </c>
      <c r="F292" s="237">
        <v>41703</v>
      </c>
      <c r="G292" s="30">
        <v>7568</v>
      </c>
      <c r="H292" s="265">
        <f t="shared" si="4"/>
        <v>0</v>
      </c>
      <c r="I292" s="235" t="s">
        <v>23</v>
      </c>
    </row>
    <row r="293" spans="1:9" x14ac:dyDescent="0.25">
      <c r="A293" s="240">
        <v>41703</v>
      </c>
      <c r="B293" s="234" t="s">
        <v>1405</v>
      </c>
      <c r="C293" s="259" t="s">
        <v>942</v>
      </c>
      <c r="D293" s="235" t="s">
        <v>349</v>
      </c>
      <c r="E293" s="236">
        <v>1411</v>
      </c>
      <c r="F293" s="237">
        <v>41703</v>
      </c>
      <c r="G293" s="30">
        <v>1411</v>
      </c>
      <c r="H293" s="265">
        <f t="shared" si="4"/>
        <v>0</v>
      </c>
      <c r="I293" s="235" t="s">
        <v>23</v>
      </c>
    </row>
    <row r="294" spans="1:9" x14ac:dyDescent="0.25">
      <c r="A294" s="240">
        <v>41703</v>
      </c>
      <c r="B294" s="234" t="s">
        <v>1406</v>
      </c>
      <c r="C294" s="259" t="s">
        <v>942</v>
      </c>
      <c r="D294" s="235" t="s">
        <v>131</v>
      </c>
      <c r="E294" s="236">
        <v>3074</v>
      </c>
      <c r="F294" s="237">
        <v>41703</v>
      </c>
      <c r="G294" s="30">
        <v>3074</v>
      </c>
      <c r="H294" s="265">
        <f t="shared" si="4"/>
        <v>0</v>
      </c>
      <c r="I294" s="235" t="s">
        <v>23</v>
      </c>
    </row>
    <row r="295" spans="1:9" x14ac:dyDescent="0.25">
      <c r="A295" s="240">
        <v>41703</v>
      </c>
      <c r="B295" s="234" t="s">
        <v>1407</v>
      </c>
      <c r="C295" s="259" t="s">
        <v>942</v>
      </c>
      <c r="D295" s="235" t="s">
        <v>480</v>
      </c>
      <c r="E295" s="236">
        <v>11423</v>
      </c>
      <c r="F295" s="237">
        <v>41703</v>
      </c>
      <c r="G295" s="30">
        <v>11423</v>
      </c>
      <c r="H295" s="265">
        <f t="shared" si="4"/>
        <v>0</v>
      </c>
      <c r="I295" s="235"/>
    </row>
    <row r="296" spans="1:9" x14ac:dyDescent="0.25">
      <c r="A296" s="240">
        <v>41703</v>
      </c>
      <c r="B296" s="234" t="s">
        <v>1408</v>
      </c>
      <c r="C296" s="259" t="s">
        <v>942</v>
      </c>
      <c r="D296" s="235" t="s">
        <v>70</v>
      </c>
      <c r="E296" s="236">
        <v>28538.85</v>
      </c>
      <c r="F296" s="261" t="s">
        <v>1409</v>
      </c>
      <c r="G296" s="30">
        <v>28538.85</v>
      </c>
      <c r="H296" s="265">
        <f t="shared" si="4"/>
        <v>0</v>
      </c>
      <c r="I296" s="235" t="s">
        <v>196</v>
      </c>
    </row>
    <row r="297" spans="1:9" x14ac:dyDescent="0.25">
      <c r="A297" s="240">
        <v>41703</v>
      </c>
      <c r="B297" s="234" t="s">
        <v>1410</v>
      </c>
      <c r="C297" s="259" t="s">
        <v>942</v>
      </c>
      <c r="D297" s="235" t="s">
        <v>162</v>
      </c>
      <c r="E297" s="236">
        <v>28124</v>
      </c>
      <c r="F297" s="249" t="s">
        <v>1411</v>
      </c>
      <c r="G297" s="30">
        <v>28124</v>
      </c>
      <c r="H297" s="265">
        <f t="shared" si="4"/>
        <v>0</v>
      </c>
      <c r="I297" s="235" t="s">
        <v>146</v>
      </c>
    </row>
    <row r="298" spans="1:9" x14ac:dyDescent="0.25">
      <c r="A298" s="240">
        <v>41703</v>
      </c>
      <c r="B298" s="234" t="s">
        <v>1412</v>
      </c>
      <c r="C298" s="259" t="s">
        <v>942</v>
      </c>
      <c r="D298" s="235" t="s">
        <v>54</v>
      </c>
      <c r="E298" s="236">
        <v>25833</v>
      </c>
      <c r="F298" s="237">
        <v>41703</v>
      </c>
      <c r="G298" s="30">
        <v>25833</v>
      </c>
      <c r="H298" s="265">
        <f t="shared" si="4"/>
        <v>0</v>
      </c>
      <c r="I298" s="235"/>
    </row>
    <row r="299" spans="1:9" x14ac:dyDescent="0.25">
      <c r="A299" s="240">
        <v>41703</v>
      </c>
      <c r="B299" s="234" t="s">
        <v>1413</v>
      </c>
      <c r="C299" s="259" t="s">
        <v>942</v>
      </c>
      <c r="D299" s="235" t="s">
        <v>798</v>
      </c>
      <c r="E299" s="236">
        <v>3422</v>
      </c>
      <c r="F299" s="237">
        <v>41703</v>
      </c>
      <c r="G299" s="30">
        <v>3422</v>
      </c>
      <c r="H299" s="265">
        <f t="shared" si="4"/>
        <v>0</v>
      </c>
      <c r="I299" s="235" t="s">
        <v>14</v>
      </c>
    </row>
    <row r="300" spans="1:9" ht="24.75" x14ac:dyDescent="0.25">
      <c r="A300" s="240">
        <v>41703</v>
      </c>
      <c r="B300" s="234" t="s">
        <v>1414</v>
      </c>
      <c r="C300" s="259" t="s">
        <v>942</v>
      </c>
      <c r="D300" s="235" t="s">
        <v>1415</v>
      </c>
      <c r="E300" s="236">
        <v>28389.5</v>
      </c>
      <c r="F300" s="268" t="s">
        <v>1416</v>
      </c>
      <c r="G300" s="30">
        <v>28389.5</v>
      </c>
      <c r="H300" s="265">
        <f t="shared" si="4"/>
        <v>0</v>
      </c>
      <c r="I300" s="235" t="s">
        <v>1</v>
      </c>
    </row>
    <row r="301" spans="1:9" x14ac:dyDescent="0.25">
      <c r="A301" s="240">
        <v>41703</v>
      </c>
      <c r="B301" s="234" t="s">
        <v>1417</v>
      </c>
      <c r="C301" s="259" t="s">
        <v>942</v>
      </c>
      <c r="D301" s="235" t="s">
        <v>42</v>
      </c>
      <c r="E301" s="236">
        <v>1169</v>
      </c>
      <c r="F301" s="237">
        <v>41703</v>
      </c>
      <c r="G301" s="30">
        <v>1169</v>
      </c>
      <c r="H301" s="265">
        <f t="shared" si="4"/>
        <v>0</v>
      </c>
      <c r="I301" s="235"/>
    </row>
    <row r="302" spans="1:9" x14ac:dyDescent="0.25">
      <c r="A302" s="240">
        <v>41703</v>
      </c>
      <c r="B302" s="234" t="s">
        <v>1418</v>
      </c>
      <c r="C302" s="259" t="s">
        <v>942</v>
      </c>
      <c r="D302" s="235" t="s">
        <v>277</v>
      </c>
      <c r="E302" s="236">
        <v>3387</v>
      </c>
      <c r="F302" s="237">
        <v>41703</v>
      </c>
      <c r="G302" s="30">
        <v>3387</v>
      </c>
      <c r="H302" s="265">
        <f t="shared" si="4"/>
        <v>0</v>
      </c>
      <c r="I302" s="235"/>
    </row>
    <row r="303" spans="1:9" x14ac:dyDescent="0.25">
      <c r="A303" s="240">
        <v>41703</v>
      </c>
      <c r="B303" s="234" t="s">
        <v>1419</v>
      </c>
      <c r="C303" s="259" t="s">
        <v>942</v>
      </c>
      <c r="D303" s="235" t="s">
        <v>425</v>
      </c>
      <c r="E303" s="236">
        <v>27930</v>
      </c>
      <c r="F303" s="237">
        <v>41703</v>
      </c>
      <c r="G303" s="30">
        <v>27930</v>
      </c>
      <c r="H303" s="265">
        <f t="shared" si="4"/>
        <v>0</v>
      </c>
      <c r="I303" s="235" t="s">
        <v>4</v>
      </c>
    </row>
    <row r="304" spans="1:9" x14ac:dyDescent="0.25">
      <c r="A304" s="240">
        <v>41703</v>
      </c>
      <c r="B304" s="234" t="s">
        <v>1420</v>
      </c>
      <c r="C304" s="259" t="s">
        <v>942</v>
      </c>
      <c r="D304" s="244" t="s">
        <v>46</v>
      </c>
      <c r="E304" s="245">
        <v>0</v>
      </c>
      <c r="F304" s="237"/>
      <c r="G304" s="30"/>
      <c r="H304" s="265">
        <f t="shared" si="4"/>
        <v>0</v>
      </c>
      <c r="I304" s="235" t="s">
        <v>294</v>
      </c>
    </row>
    <row r="305" spans="1:9" x14ac:dyDescent="0.25">
      <c r="A305" s="240">
        <v>41703</v>
      </c>
      <c r="B305" s="234" t="s">
        <v>1421</v>
      </c>
      <c r="C305" s="259" t="s">
        <v>942</v>
      </c>
      <c r="D305" s="235" t="s">
        <v>1</v>
      </c>
      <c r="E305" s="236">
        <v>992.5</v>
      </c>
      <c r="F305" s="269" t="s">
        <v>1422</v>
      </c>
      <c r="G305" s="30">
        <v>992.5</v>
      </c>
      <c r="H305" s="265">
        <f t="shared" si="4"/>
        <v>0</v>
      </c>
      <c r="I305" s="235" t="s">
        <v>1</v>
      </c>
    </row>
    <row r="306" spans="1:9" x14ac:dyDescent="0.25">
      <c r="A306" s="240">
        <v>41703</v>
      </c>
      <c r="B306" s="234" t="s">
        <v>1423</v>
      </c>
      <c r="C306" s="259" t="s">
        <v>942</v>
      </c>
      <c r="D306" s="235" t="s">
        <v>434</v>
      </c>
      <c r="E306" s="236">
        <v>561</v>
      </c>
      <c r="F306" s="237">
        <v>41703</v>
      </c>
      <c r="G306" s="30">
        <v>561</v>
      </c>
      <c r="H306" s="265">
        <f t="shared" si="4"/>
        <v>0</v>
      </c>
      <c r="I306" s="235"/>
    </row>
    <row r="307" spans="1:9" x14ac:dyDescent="0.25">
      <c r="A307" s="240">
        <v>41703</v>
      </c>
      <c r="B307" s="234" t="s">
        <v>1424</v>
      </c>
      <c r="C307" s="259" t="s">
        <v>942</v>
      </c>
      <c r="D307" s="235" t="s">
        <v>705</v>
      </c>
      <c r="E307" s="236">
        <v>2453</v>
      </c>
      <c r="F307" s="246" t="s">
        <v>1425</v>
      </c>
      <c r="G307" s="30">
        <v>2453</v>
      </c>
      <c r="H307" s="265">
        <f t="shared" si="4"/>
        <v>0</v>
      </c>
      <c r="I307" s="235" t="s">
        <v>20</v>
      </c>
    </row>
    <row r="308" spans="1:9" x14ac:dyDescent="0.25">
      <c r="A308" s="240">
        <v>41703</v>
      </c>
      <c r="B308" s="234" t="s">
        <v>1426</v>
      </c>
      <c r="C308" s="259" t="s">
        <v>942</v>
      </c>
      <c r="D308" s="235" t="s">
        <v>52</v>
      </c>
      <c r="E308" s="236">
        <v>5955.5</v>
      </c>
      <c r="F308" s="270" t="s">
        <v>1427</v>
      </c>
      <c r="G308" s="30">
        <v>5955.5</v>
      </c>
      <c r="H308" s="265">
        <f t="shared" si="4"/>
        <v>0</v>
      </c>
      <c r="I308" s="235" t="s">
        <v>1</v>
      </c>
    </row>
    <row r="309" spans="1:9" x14ac:dyDescent="0.25">
      <c r="A309" s="240">
        <v>41703</v>
      </c>
      <c r="B309" s="234" t="s">
        <v>1428</v>
      </c>
      <c r="C309" s="259" t="s">
        <v>942</v>
      </c>
      <c r="D309" s="235" t="s">
        <v>37</v>
      </c>
      <c r="E309" s="252">
        <v>3800</v>
      </c>
      <c r="F309" s="237">
        <v>41720</v>
      </c>
      <c r="G309" s="30">
        <v>3800</v>
      </c>
      <c r="H309" s="265">
        <f t="shared" si="4"/>
        <v>0</v>
      </c>
      <c r="I309" s="235" t="s">
        <v>20</v>
      </c>
    </row>
    <row r="310" spans="1:9" x14ac:dyDescent="0.25">
      <c r="A310" s="240">
        <v>41703</v>
      </c>
      <c r="B310" s="234" t="s">
        <v>1429</v>
      </c>
      <c r="C310" s="259" t="s">
        <v>942</v>
      </c>
      <c r="D310" s="235" t="s">
        <v>121</v>
      </c>
      <c r="E310" s="252">
        <v>19981</v>
      </c>
      <c r="F310" s="249" t="s">
        <v>1430</v>
      </c>
      <c r="G310" s="30">
        <v>19981</v>
      </c>
      <c r="H310" s="265">
        <f t="shared" si="4"/>
        <v>0</v>
      </c>
      <c r="I310" s="235" t="s">
        <v>1</v>
      </c>
    </row>
    <row r="311" spans="1:9" x14ac:dyDescent="0.25">
      <c r="A311" s="240">
        <v>41703</v>
      </c>
      <c r="B311" s="234" t="s">
        <v>1431</v>
      </c>
      <c r="C311" s="259" t="s">
        <v>942</v>
      </c>
      <c r="D311" s="235" t="s">
        <v>631</v>
      </c>
      <c r="E311" s="236">
        <v>5755</v>
      </c>
      <c r="F311" s="246" t="s">
        <v>1432</v>
      </c>
      <c r="G311" s="30">
        <v>5755</v>
      </c>
      <c r="H311" s="265">
        <f t="shared" si="4"/>
        <v>0</v>
      </c>
      <c r="I311" s="235" t="s">
        <v>1</v>
      </c>
    </row>
    <row r="312" spans="1:9" x14ac:dyDescent="0.25">
      <c r="A312" s="240">
        <v>41703</v>
      </c>
      <c r="B312" s="234" t="s">
        <v>1433</v>
      </c>
      <c r="C312" s="259" t="s">
        <v>942</v>
      </c>
      <c r="D312" s="235" t="s">
        <v>45</v>
      </c>
      <c r="E312" s="236">
        <v>2482</v>
      </c>
      <c r="F312" s="237">
        <v>41703</v>
      </c>
      <c r="G312" s="30">
        <v>2482</v>
      </c>
      <c r="H312" s="265">
        <f t="shared" si="4"/>
        <v>0</v>
      </c>
      <c r="I312" s="235" t="s">
        <v>38</v>
      </c>
    </row>
    <row r="313" spans="1:9" x14ac:dyDescent="0.25">
      <c r="A313" s="240">
        <v>41703</v>
      </c>
      <c r="B313" s="234" t="s">
        <v>1434</v>
      </c>
      <c r="C313" s="259" t="s">
        <v>942</v>
      </c>
      <c r="D313" s="235" t="s">
        <v>1415</v>
      </c>
      <c r="E313" s="236">
        <v>4402</v>
      </c>
      <c r="F313" s="237">
        <v>41703</v>
      </c>
      <c r="G313" s="30">
        <v>4402</v>
      </c>
      <c r="H313" s="265">
        <f t="shared" si="4"/>
        <v>0</v>
      </c>
      <c r="I313" s="235" t="s">
        <v>1</v>
      </c>
    </row>
    <row r="314" spans="1:9" x14ac:dyDescent="0.25">
      <c r="A314" s="240">
        <v>41703</v>
      </c>
      <c r="B314" s="234" t="s">
        <v>1435</v>
      </c>
      <c r="C314" s="259" t="s">
        <v>942</v>
      </c>
      <c r="D314" s="235" t="s">
        <v>275</v>
      </c>
      <c r="E314" s="236">
        <v>14854</v>
      </c>
      <c r="F314" s="237">
        <v>41703</v>
      </c>
      <c r="G314" s="30">
        <v>14854</v>
      </c>
      <c r="H314" s="265">
        <f t="shared" si="4"/>
        <v>0</v>
      </c>
      <c r="I314" s="235" t="s">
        <v>38</v>
      </c>
    </row>
    <row r="315" spans="1:9" x14ac:dyDescent="0.25">
      <c r="A315" s="240">
        <v>41703</v>
      </c>
      <c r="B315" s="234" t="s">
        <v>1436</v>
      </c>
      <c r="C315" s="259" t="s">
        <v>942</v>
      </c>
      <c r="D315" s="235" t="s">
        <v>88</v>
      </c>
      <c r="E315" s="236">
        <v>11768</v>
      </c>
      <c r="F315" s="237">
        <v>41703</v>
      </c>
      <c r="G315" s="30">
        <v>11768</v>
      </c>
      <c r="H315" s="265">
        <f t="shared" si="4"/>
        <v>0</v>
      </c>
      <c r="I315" s="235" t="s">
        <v>57</v>
      </c>
    </row>
    <row r="316" spans="1:9" x14ac:dyDescent="0.25">
      <c r="A316" s="240">
        <v>41703</v>
      </c>
      <c r="B316" s="234" t="s">
        <v>1437</v>
      </c>
      <c r="C316" s="259" t="s">
        <v>942</v>
      </c>
      <c r="D316" s="235" t="s">
        <v>1438</v>
      </c>
      <c r="E316" s="236">
        <v>2267</v>
      </c>
      <c r="F316" s="237">
        <v>41703</v>
      </c>
      <c r="G316" s="30">
        <v>2267</v>
      </c>
      <c r="H316" s="265">
        <f t="shared" si="4"/>
        <v>0</v>
      </c>
      <c r="I316" s="235" t="s">
        <v>57</v>
      </c>
    </row>
    <row r="317" spans="1:9" x14ac:dyDescent="0.25">
      <c r="A317" s="240">
        <v>41703</v>
      </c>
      <c r="B317" s="234" t="s">
        <v>1439</v>
      </c>
      <c r="C317" s="259" t="s">
        <v>942</v>
      </c>
      <c r="D317" s="235" t="s">
        <v>1440</v>
      </c>
      <c r="E317" s="236">
        <v>13241</v>
      </c>
      <c r="F317" s="246" t="s">
        <v>1441</v>
      </c>
      <c r="G317" s="30">
        <v>13241</v>
      </c>
      <c r="H317" s="272">
        <f t="shared" si="4"/>
        <v>0</v>
      </c>
      <c r="I317" s="235" t="s">
        <v>57</v>
      </c>
    </row>
    <row r="318" spans="1:9" x14ac:dyDescent="0.25">
      <c r="A318" s="240">
        <v>41703</v>
      </c>
      <c r="B318" s="233" t="s">
        <v>1442</v>
      </c>
      <c r="C318" s="273" t="s">
        <v>942</v>
      </c>
      <c r="D318" s="235" t="s">
        <v>307</v>
      </c>
      <c r="E318" s="236">
        <v>4013.5</v>
      </c>
      <c r="F318" s="237">
        <v>41703</v>
      </c>
      <c r="G318" s="30">
        <v>4013.5</v>
      </c>
      <c r="H318" s="265">
        <f t="shared" si="4"/>
        <v>0</v>
      </c>
      <c r="I318" s="235" t="s">
        <v>57</v>
      </c>
    </row>
    <row r="319" spans="1:9" x14ac:dyDescent="0.25">
      <c r="A319" s="240">
        <v>41703</v>
      </c>
      <c r="B319" s="233" t="s">
        <v>1443</v>
      </c>
      <c r="C319" s="273" t="s">
        <v>942</v>
      </c>
      <c r="D319" s="235" t="s">
        <v>438</v>
      </c>
      <c r="E319" s="236">
        <v>3388</v>
      </c>
      <c r="F319" s="237">
        <v>41703</v>
      </c>
      <c r="G319" s="30">
        <v>3388</v>
      </c>
      <c r="H319" s="265">
        <f t="shared" si="4"/>
        <v>0</v>
      </c>
      <c r="I319" s="235"/>
    </row>
    <row r="320" spans="1:9" x14ac:dyDescent="0.25">
      <c r="A320" s="240">
        <v>41703</v>
      </c>
      <c r="B320" s="233" t="s">
        <v>1444</v>
      </c>
      <c r="C320" s="273" t="s">
        <v>942</v>
      </c>
      <c r="D320" s="235" t="s">
        <v>438</v>
      </c>
      <c r="E320" s="236">
        <v>40</v>
      </c>
      <c r="F320" s="237">
        <v>41703</v>
      </c>
      <c r="G320" s="30">
        <v>40</v>
      </c>
      <c r="H320" s="265">
        <f t="shared" si="4"/>
        <v>0</v>
      </c>
      <c r="I320" s="235"/>
    </row>
    <row r="321" spans="1:9" x14ac:dyDescent="0.25">
      <c r="A321" s="240">
        <v>41703</v>
      </c>
      <c r="B321" s="233" t="s">
        <v>1445</v>
      </c>
      <c r="C321" s="273" t="s">
        <v>942</v>
      </c>
      <c r="D321" s="235" t="s">
        <v>62</v>
      </c>
      <c r="E321" s="236">
        <v>8264</v>
      </c>
      <c r="F321" s="237">
        <v>41713</v>
      </c>
      <c r="G321" s="30">
        <v>8264</v>
      </c>
      <c r="H321" s="265">
        <f t="shared" si="4"/>
        <v>0</v>
      </c>
      <c r="I321" s="235"/>
    </row>
    <row r="322" spans="1:9" x14ac:dyDescent="0.25">
      <c r="A322" s="240">
        <v>41703</v>
      </c>
      <c r="B322" s="233" t="s">
        <v>1446</v>
      </c>
      <c r="C322" s="273" t="s">
        <v>942</v>
      </c>
      <c r="D322" s="235" t="s">
        <v>828</v>
      </c>
      <c r="E322" s="236">
        <v>4756</v>
      </c>
      <c r="F322" s="237">
        <v>41703</v>
      </c>
      <c r="G322" s="30">
        <v>4756</v>
      </c>
      <c r="H322" s="265">
        <f t="shared" ref="H322:H381" si="5">E322-G322</f>
        <v>0</v>
      </c>
      <c r="I322" s="235" t="s">
        <v>1</v>
      </c>
    </row>
    <row r="323" spans="1:9" x14ac:dyDescent="0.25">
      <c r="A323" s="240">
        <v>41703</v>
      </c>
      <c r="B323" s="233" t="s">
        <v>1447</v>
      </c>
      <c r="C323" s="273" t="s">
        <v>942</v>
      </c>
      <c r="D323" s="235" t="s">
        <v>62</v>
      </c>
      <c r="E323" s="236">
        <v>9671</v>
      </c>
      <c r="F323" s="237">
        <v>41717</v>
      </c>
      <c r="G323" s="30">
        <v>9671</v>
      </c>
      <c r="H323" s="265">
        <f t="shared" si="5"/>
        <v>0</v>
      </c>
      <c r="I323" s="235"/>
    </row>
    <row r="324" spans="1:9" x14ac:dyDescent="0.25">
      <c r="A324" s="240">
        <v>41703</v>
      </c>
      <c r="B324" s="233" t="s">
        <v>1448</v>
      </c>
      <c r="C324" s="273" t="s">
        <v>942</v>
      </c>
      <c r="D324" s="235" t="s">
        <v>222</v>
      </c>
      <c r="E324" s="236">
        <v>24729</v>
      </c>
      <c r="F324" s="237">
        <v>41703</v>
      </c>
      <c r="G324" s="30">
        <v>24729</v>
      </c>
      <c r="H324" s="265">
        <f t="shared" si="5"/>
        <v>0</v>
      </c>
      <c r="I324" s="235" t="s">
        <v>20</v>
      </c>
    </row>
    <row r="325" spans="1:9" ht="23.25" x14ac:dyDescent="0.25">
      <c r="A325" s="240">
        <v>41703</v>
      </c>
      <c r="B325" s="233" t="s">
        <v>1449</v>
      </c>
      <c r="C325" s="273" t="s">
        <v>942</v>
      </c>
      <c r="D325" s="235" t="s">
        <v>83</v>
      </c>
      <c r="E325" s="252">
        <v>7854</v>
      </c>
      <c r="F325" s="275" t="s">
        <v>1450</v>
      </c>
      <c r="G325" s="30">
        <v>7854</v>
      </c>
      <c r="H325" s="265">
        <f t="shared" si="5"/>
        <v>0</v>
      </c>
      <c r="I325" s="235" t="s">
        <v>20</v>
      </c>
    </row>
    <row r="326" spans="1:9" x14ac:dyDescent="0.25">
      <c r="A326" s="240">
        <v>41703</v>
      </c>
      <c r="B326" s="233" t="s">
        <v>1451</v>
      </c>
      <c r="C326" s="273" t="s">
        <v>942</v>
      </c>
      <c r="D326" s="235" t="s">
        <v>20</v>
      </c>
      <c r="E326" s="236">
        <v>12982</v>
      </c>
      <c r="F326" s="237">
        <v>41703</v>
      </c>
      <c r="G326" s="30">
        <v>12982</v>
      </c>
      <c r="H326" s="265">
        <f t="shared" si="5"/>
        <v>0</v>
      </c>
      <c r="I326" s="235" t="s">
        <v>20</v>
      </c>
    </row>
    <row r="327" spans="1:9" x14ac:dyDescent="0.25">
      <c r="A327" s="240">
        <v>41703</v>
      </c>
      <c r="B327" s="233" t="s">
        <v>1452</v>
      </c>
      <c r="C327" s="273" t="s">
        <v>942</v>
      </c>
      <c r="D327" s="235" t="s">
        <v>20</v>
      </c>
      <c r="E327" s="236">
        <v>674</v>
      </c>
      <c r="F327" s="237">
        <v>41703</v>
      </c>
      <c r="G327" s="30">
        <v>674</v>
      </c>
      <c r="H327" s="265">
        <f t="shared" si="5"/>
        <v>0</v>
      </c>
      <c r="I327" s="235" t="s">
        <v>20</v>
      </c>
    </row>
    <row r="328" spans="1:9" x14ac:dyDescent="0.25">
      <c r="A328" s="240">
        <v>41703</v>
      </c>
      <c r="B328" s="233" t="s">
        <v>1453</v>
      </c>
      <c r="C328" s="273" t="s">
        <v>942</v>
      </c>
      <c r="D328" s="235" t="s">
        <v>76</v>
      </c>
      <c r="E328" s="236">
        <v>25265</v>
      </c>
      <c r="F328" s="237">
        <v>41703</v>
      </c>
      <c r="G328" s="30">
        <v>25265</v>
      </c>
      <c r="H328" s="265">
        <f t="shared" si="5"/>
        <v>0</v>
      </c>
      <c r="I328" s="235" t="s">
        <v>20</v>
      </c>
    </row>
    <row r="329" spans="1:9" x14ac:dyDescent="0.25">
      <c r="A329" s="240">
        <v>41703</v>
      </c>
      <c r="B329" s="233" t="s">
        <v>1454</v>
      </c>
      <c r="C329" s="273" t="s">
        <v>942</v>
      </c>
      <c r="D329" s="244" t="s">
        <v>46</v>
      </c>
      <c r="E329" s="245">
        <v>0</v>
      </c>
      <c r="F329" s="237"/>
      <c r="G329" s="30"/>
      <c r="H329" s="265">
        <f t="shared" si="5"/>
        <v>0</v>
      </c>
      <c r="I329" s="235" t="s">
        <v>1159</v>
      </c>
    </row>
    <row r="330" spans="1:9" x14ac:dyDescent="0.25">
      <c r="A330" s="240">
        <v>41703</v>
      </c>
      <c r="B330" s="233" t="s">
        <v>1455</v>
      </c>
      <c r="C330" s="273" t="s">
        <v>942</v>
      </c>
      <c r="D330" s="235" t="s">
        <v>84</v>
      </c>
      <c r="E330" s="236">
        <v>6798</v>
      </c>
      <c r="F330" s="237">
        <v>41703</v>
      </c>
      <c r="G330" s="30">
        <v>6798</v>
      </c>
      <c r="H330" s="265">
        <f t="shared" si="5"/>
        <v>0</v>
      </c>
      <c r="I330" s="235" t="s">
        <v>20</v>
      </c>
    </row>
    <row r="331" spans="1:9" x14ac:dyDescent="0.25">
      <c r="A331" s="240">
        <v>41703</v>
      </c>
      <c r="B331" s="233" t="s">
        <v>1456</v>
      </c>
      <c r="C331" s="273" t="s">
        <v>942</v>
      </c>
      <c r="D331" s="235" t="s">
        <v>673</v>
      </c>
      <c r="E331" s="236">
        <v>2822</v>
      </c>
      <c r="F331" s="237">
        <v>41703</v>
      </c>
      <c r="G331" s="30">
        <v>2822</v>
      </c>
      <c r="H331" s="265">
        <f t="shared" si="5"/>
        <v>0</v>
      </c>
      <c r="I331" s="235" t="s">
        <v>20</v>
      </c>
    </row>
    <row r="332" spans="1:9" x14ac:dyDescent="0.25">
      <c r="A332" s="240">
        <v>41703</v>
      </c>
      <c r="B332" s="233" t="s">
        <v>1457</v>
      </c>
      <c r="C332" s="273" t="s">
        <v>942</v>
      </c>
      <c r="D332" s="235" t="s">
        <v>82</v>
      </c>
      <c r="E332" s="236">
        <v>4280.5</v>
      </c>
      <c r="F332" s="237">
        <v>41703</v>
      </c>
      <c r="G332" s="30">
        <v>4280.5</v>
      </c>
      <c r="H332" s="265">
        <f t="shared" si="5"/>
        <v>0</v>
      </c>
      <c r="I332" s="235" t="s">
        <v>20</v>
      </c>
    </row>
    <row r="333" spans="1:9" x14ac:dyDescent="0.25">
      <c r="A333" s="240">
        <v>41703</v>
      </c>
      <c r="B333" s="233" t="s">
        <v>1458</v>
      </c>
      <c r="C333" s="273" t="s">
        <v>942</v>
      </c>
      <c r="D333" s="235" t="s">
        <v>25</v>
      </c>
      <c r="E333" s="236">
        <v>7310</v>
      </c>
      <c r="F333" s="237">
        <v>41703</v>
      </c>
      <c r="G333" s="30">
        <v>7310</v>
      </c>
      <c r="H333" s="265">
        <f t="shared" si="5"/>
        <v>0</v>
      </c>
      <c r="I333" s="235" t="s">
        <v>196</v>
      </c>
    </row>
    <row r="334" spans="1:9" x14ac:dyDescent="0.25">
      <c r="A334" s="240">
        <v>41703</v>
      </c>
      <c r="B334" s="233" t="s">
        <v>1459</v>
      </c>
      <c r="C334" s="273" t="s">
        <v>942</v>
      </c>
      <c r="D334" s="235" t="s">
        <v>8</v>
      </c>
      <c r="E334" s="236">
        <v>196965</v>
      </c>
      <c r="F334" s="246">
        <v>41738</v>
      </c>
      <c r="G334" s="247">
        <v>196965</v>
      </c>
      <c r="H334" s="265">
        <f t="shared" si="5"/>
        <v>0</v>
      </c>
      <c r="I334" s="235"/>
    </row>
    <row r="335" spans="1:9" x14ac:dyDescent="0.25">
      <c r="A335" s="240">
        <v>41703</v>
      </c>
      <c r="B335" s="233" t="s">
        <v>1460</v>
      </c>
      <c r="C335" s="273" t="s">
        <v>942</v>
      </c>
      <c r="D335" s="244" t="s">
        <v>46</v>
      </c>
      <c r="E335" s="245">
        <v>0</v>
      </c>
      <c r="F335" s="237"/>
      <c r="G335" s="30"/>
      <c r="H335" s="265">
        <f t="shared" si="5"/>
        <v>0</v>
      </c>
      <c r="I335" s="235" t="s">
        <v>1461</v>
      </c>
    </row>
    <row r="336" spans="1:9" x14ac:dyDescent="0.25">
      <c r="A336" s="240">
        <v>41703</v>
      </c>
      <c r="B336" s="233" t="s">
        <v>1462</v>
      </c>
      <c r="C336" s="273" t="s">
        <v>942</v>
      </c>
      <c r="D336" s="235" t="s">
        <v>1</v>
      </c>
      <c r="E336" s="236">
        <v>1684</v>
      </c>
      <c r="F336" s="237">
        <v>41703</v>
      </c>
      <c r="G336" s="30">
        <v>1684</v>
      </c>
      <c r="H336" s="265">
        <f t="shared" si="5"/>
        <v>0</v>
      </c>
      <c r="I336" s="235" t="s">
        <v>1</v>
      </c>
    </row>
    <row r="337" spans="1:9" x14ac:dyDescent="0.25">
      <c r="A337" s="240">
        <v>41703</v>
      </c>
      <c r="B337" s="233" t="s">
        <v>1463</v>
      </c>
      <c r="C337" s="273" t="s">
        <v>942</v>
      </c>
      <c r="D337" s="235" t="s">
        <v>138</v>
      </c>
      <c r="E337" s="236">
        <v>3128</v>
      </c>
      <c r="F337" s="237">
        <v>41703</v>
      </c>
      <c r="G337" s="30">
        <v>3128</v>
      </c>
      <c r="H337" s="265">
        <f t="shared" si="5"/>
        <v>0</v>
      </c>
      <c r="I337" s="235"/>
    </row>
    <row r="338" spans="1:9" x14ac:dyDescent="0.25">
      <c r="A338" s="240">
        <v>41703</v>
      </c>
      <c r="B338" s="233" t="s">
        <v>1464</v>
      </c>
      <c r="C338" s="273" t="s">
        <v>942</v>
      </c>
      <c r="D338" s="235" t="s">
        <v>125</v>
      </c>
      <c r="E338" s="257">
        <v>4559.5</v>
      </c>
      <c r="F338" s="248" t="s">
        <v>1465</v>
      </c>
      <c r="G338" s="30">
        <v>4559.5</v>
      </c>
      <c r="H338" s="265">
        <f t="shared" si="5"/>
        <v>0</v>
      </c>
      <c r="I338" s="235" t="s">
        <v>1</v>
      </c>
    </row>
    <row r="339" spans="1:9" x14ac:dyDescent="0.25">
      <c r="A339" s="240">
        <v>41704</v>
      </c>
      <c r="B339" s="233" t="s">
        <v>1466</v>
      </c>
      <c r="C339" s="273" t="s">
        <v>942</v>
      </c>
      <c r="D339" s="235" t="s">
        <v>6</v>
      </c>
      <c r="E339" s="236">
        <v>3717</v>
      </c>
      <c r="F339" s="237">
        <v>41704</v>
      </c>
      <c r="G339" s="30">
        <v>3717</v>
      </c>
      <c r="H339" s="265">
        <f t="shared" si="5"/>
        <v>0</v>
      </c>
      <c r="I339" s="235" t="s">
        <v>4</v>
      </c>
    </row>
    <row r="340" spans="1:9" x14ac:dyDescent="0.25">
      <c r="A340" s="240">
        <v>41704</v>
      </c>
      <c r="B340" s="233" t="s">
        <v>1467</v>
      </c>
      <c r="C340" s="273" t="s">
        <v>942</v>
      </c>
      <c r="D340" s="235" t="s">
        <v>102</v>
      </c>
      <c r="E340" s="236">
        <v>11918</v>
      </c>
      <c r="F340" s="237">
        <v>41716</v>
      </c>
      <c r="G340" s="30">
        <v>11918</v>
      </c>
      <c r="H340" s="265">
        <f t="shared" si="5"/>
        <v>0</v>
      </c>
      <c r="I340" s="45" t="s">
        <v>4</v>
      </c>
    </row>
    <row r="341" spans="1:9" x14ac:dyDescent="0.25">
      <c r="A341" s="240">
        <v>41704</v>
      </c>
      <c r="B341" s="233" t="s">
        <v>1468</v>
      </c>
      <c r="C341" s="273" t="s">
        <v>942</v>
      </c>
      <c r="D341" s="235" t="s">
        <v>61</v>
      </c>
      <c r="E341" s="236">
        <v>2523</v>
      </c>
      <c r="F341" s="237">
        <v>41704</v>
      </c>
      <c r="G341" s="30">
        <v>2523</v>
      </c>
      <c r="H341" s="265">
        <f t="shared" si="5"/>
        <v>0</v>
      </c>
      <c r="I341" s="235"/>
    </row>
    <row r="342" spans="1:9" x14ac:dyDescent="0.25">
      <c r="A342" s="240">
        <v>41704</v>
      </c>
      <c r="B342" s="233" t="s">
        <v>1469</v>
      </c>
      <c r="C342" s="273" t="s">
        <v>942</v>
      </c>
      <c r="D342" s="235" t="s">
        <v>5</v>
      </c>
      <c r="E342" s="236">
        <v>3088</v>
      </c>
      <c r="F342" s="237">
        <v>41704</v>
      </c>
      <c r="G342" s="30">
        <v>3088</v>
      </c>
      <c r="H342" s="265">
        <f t="shared" si="5"/>
        <v>0</v>
      </c>
      <c r="I342" s="235" t="s">
        <v>14</v>
      </c>
    </row>
    <row r="343" spans="1:9" x14ac:dyDescent="0.25">
      <c r="A343" s="240">
        <v>41704</v>
      </c>
      <c r="B343" s="233" t="s">
        <v>1470</v>
      </c>
      <c r="C343" s="273" t="s">
        <v>942</v>
      </c>
      <c r="D343" s="235" t="s">
        <v>16</v>
      </c>
      <c r="E343" s="236">
        <v>2406</v>
      </c>
      <c r="F343" s="237">
        <v>41704</v>
      </c>
      <c r="G343" s="30">
        <v>2406</v>
      </c>
      <c r="H343" s="265">
        <f t="shared" si="5"/>
        <v>0</v>
      </c>
      <c r="I343" s="235"/>
    </row>
    <row r="344" spans="1:9" x14ac:dyDescent="0.25">
      <c r="A344" s="240">
        <v>41704</v>
      </c>
      <c r="B344" s="233" t="s">
        <v>1471</v>
      </c>
      <c r="C344" s="273" t="s">
        <v>942</v>
      </c>
      <c r="D344" s="235" t="s">
        <v>13</v>
      </c>
      <c r="E344" s="236">
        <v>4733</v>
      </c>
      <c r="F344" s="276"/>
      <c r="G344" s="277"/>
      <c r="H344" s="278">
        <f t="shared" si="5"/>
        <v>4733</v>
      </c>
      <c r="I344" s="235" t="s">
        <v>455</v>
      </c>
    </row>
    <row r="345" spans="1:9" x14ac:dyDescent="0.25">
      <c r="A345" s="240">
        <v>41704</v>
      </c>
      <c r="B345" s="233" t="s">
        <v>1472</v>
      </c>
      <c r="C345" s="273" t="s">
        <v>942</v>
      </c>
      <c r="D345" s="235" t="s">
        <v>1</v>
      </c>
      <c r="E345" s="236">
        <v>1594</v>
      </c>
      <c r="F345" s="237">
        <v>41704</v>
      </c>
      <c r="G345" s="30">
        <v>1594</v>
      </c>
      <c r="H345" s="265">
        <f t="shared" si="5"/>
        <v>0</v>
      </c>
      <c r="I345" s="235" t="s">
        <v>1</v>
      </c>
    </row>
    <row r="346" spans="1:9" x14ac:dyDescent="0.25">
      <c r="A346" s="240">
        <v>41704</v>
      </c>
      <c r="B346" s="233" t="s">
        <v>1473</v>
      </c>
      <c r="C346" s="273" t="s">
        <v>942</v>
      </c>
      <c r="D346" s="235" t="s">
        <v>22</v>
      </c>
      <c r="E346" s="236">
        <v>6778</v>
      </c>
      <c r="F346" s="237">
        <v>41704</v>
      </c>
      <c r="G346" s="30">
        <v>6778</v>
      </c>
      <c r="H346" s="265">
        <f t="shared" si="5"/>
        <v>0</v>
      </c>
      <c r="I346" s="235" t="s">
        <v>23</v>
      </c>
    </row>
    <row r="347" spans="1:9" x14ac:dyDescent="0.25">
      <c r="A347" s="240">
        <v>41704</v>
      </c>
      <c r="B347" s="233" t="s">
        <v>1474</v>
      </c>
      <c r="C347" s="273" t="s">
        <v>942</v>
      </c>
      <c r="D347" s="235" t="s">
        <v>399</v>
      </c>
      <c r="E347" s="236">
        <v>2012.2</v>
      </c>
      <c r="F347" s="237">
        <v>41704</v>
      </c>
      <c r="G347" s="30">
        <v>2012.2</v>
      </c>
      <c r="H347" s="265">
        <f t="shared" si="5"/>
        <v>0</v>
      </c>
      <c r="I347" s="235" t="s">
        <v>23</v>
      </c>
    </row>
    <row r="348" spans="1:9" x14ac:dyDescent="0.25">
      <c r="A348" s="240">
        <v>41704</v>
      </c>
      <c r="B348" s="233" t="s">
        <v>1475</v>
      </c>
      <c r="C348" s="273" t="s">
        <v>942</v>
      </c>
      <c r="D348" s="235" t="s">
        <v>40</v>
      </c>
      <c r="E348" s="236">
        <v>3760</v>
      </c>
      <c r="F348" s="237">
        <v>41704</v>
      </c>
      <c r="G348" s="30">
        <v>3760</v>
      </c>
      <c r="H348" s="265">
        <f t="shared" si="5"/>
        <v>0</v>
      </c>
      <c r="I348" s="235" t="s">
        <v>23</v>
      </c>
    </row>
    <row r="349" spans="1:9" x14ac:dyDescent="0.25">
      <c r="A349" s="240">
        <v>41704</v>
      </c>
      <c r="B349" s="233" t="s">
        <v>1476</v>
      </c>
      <c r="C349" s="273" t="s">
        <v>942</v>
      </c>
      <c r="D349" s="235" t="s">
        <v>1</v>
      </c>
      <c r="E349" s="236">
        <v>2637</v>
      </c>
      <c r="F349" s="237">
        <v>41704</v>
      </c>
      <c r="G349" s="30">
        <v>2637</v>
      </c>
      <c r="H349" s="265">
        <f t="shared" si="5"/>
        <v>0</v>
      </c>
      <c r="I349" s="235" t="s">
        <v>1</v>
      </c>
    </row>
    <row r="350" spans="1:9" x14ac:dyDescent="0.25">
      <c r="A350" s="240">
        <v>41704</v>
      </c>
      <c r="B350" s="233" t="s">
        <v>1477</v>
      </c>
      <c r="C350" s="273" t="s">
        <v>942</v>
      </c>
      <c r="D350" s="235" t="s">
        <v>1478</v>
      </c>
      <c r="E350" s="236">
        <v>2284.8000000000002</v>
      </c>
      <c r="F350" s="237">
        <v>41704</v>
      </c>
      <c r="G350" s="30">
        <v>2284.8000000000002</v>
      </c>
      <c r="H350" s="265">
        <f t="shared" si="5"/>
        <v>0</v>
      </c>
      <c r="I350" s="235" t="s">
        <v>23</v>
      </c>
    </row>
    <row r="351" spans="1:9" x14ac:dyDescent="0.25">
      <c r="A351" s="240">
        <v>41704</v>
      </c>
      <c r="B351" s="233" t="s">
        <v>1479</v>
      </c>
      <c r="C351" s="273" t="s">
        <v>942</v>
      </c>
      <c r="D351" s="235" t="s">
        <v>804</v>
      </c>
      <c r="E351" s="236">
        <v>10810</v>
      </c>
      <c r="F351" s="237">
        <v>41704</v>
      </c>
      <c r="G351" s="30">
        <v>10810</v>
      </c>
      <c r="H351" s="265">
        <f t="shared" si="5"/>
        <v>0</v>
      </c>
      <c r="I351" s="235"/>
    </row>
    <row r="352" spans="1:9" x14ac:dyDescent="0.25">
      <c r="A352" s="240">
        <v>41704</v>
      </c>
      <c r="B352" s="233" t="s">
        <v>1480</v>
      </c>
      <c r="C352" s="273" t="s">
        <v>942</v>
      </c>
      <c r="D352" s="235" t="s">
        <v>36</v>
      </c>
      <c r="E352" s="236">
        <v>3800</v>
      </c>
      <c r="F352" s="237">
        <v>41720</v>
      </c>
      <c r="G352" s="30">
        <v>3800</v>
      </c>
      <c r="H352" s="265">
        <f t="shared" si="5"/>
        <v>0</v>
      </c>
      <c r="I352" s="235" t="s">
        <v>23</v>
      </c>
    </row>
    <row r="353" spans="1:9" x14ac:dyDescent="0.25">
      <c r="A353" s="240">
        <v>41704</v>
      </c>
      <c r="B353" s="233" t="s">
        <v>1481</v>
      </c>
      <c r="C353" s="273" t="s">
        <v>942</v>
      </c>
      <c r="D353" s="235" t="s">
        <v>35</v>
      </c>
      <c r="E353" s="236">
        <v>3040</v>
      </c>
      <c r="F353" s="237">
        <v>41720</v>
      </c>
      <c r="G353" s="30">
        <v>3040</v>
      </c>
      <c r="H353" s="265">
        <f t="shared" si="5"/>
        <v>0</v>
      </c>
      <c r="I353" s="235" t="s">
        <v>23</v>
      </c>
    </row>
    <row r="354" spans="1:9" x14ac:dyDescent="0.25">
      <c r="A354" s="240">
        <v>41704</v>
      </c>
      <c r="B354" s="233" t="s">
        <v>1482</v>
      </c>
      <c r="C354" s="273" t="s">
        <v>942</v>
      </c>
      <c r="D354" s="235" t="s">
        <v>49</v>
      </c>
      <c r="E354" s="236">
        <v>600</v>
      </c>
      <c r="F354" s="237">
        <v>41704</v>
      </c>
      <c r="G354" s="30">
        <v>600</v>
      </c>
      <c r="H354" s="265">
        <f t="shared" si="5"/>
        <v>0</v>
      </c>
      <c r="I354" s="235" t="s">
        <v>23</v>
      </c>
    </row>
    <row r="355" spans="1:9" x14ac:dyDescent="0.25">
      <c r="A355" s="240">
        <v>41704</v>
      </c>
      <c r="B355" s="233" t="s">
        <v>1483</v>
      </c>
      <c r="C355" s="273" t="s">
        <v>942</v>
      </c>
      <c r="D355" s="235" t="s">
        <v>105</v>
      </c>
      <c r="E355" s="236">
        <v>275.5</v>
      </c>
      <c r="F355" s="237">
        <v>41704</v>
      </c>
      <c r="G355" s="30">
        <v>275.5</v>
      </c>
      <c r="H355" s="265">
        <f t="shared" si="5"/>
        <v>0</v>
      </c>
      <c r="I355" s="235"/>
    </row>
    <row r="356" spans="1:9" x14ac:dyDescent="0.25">
      <c r="A356" s="240">
        <v>41704</v>
      </c>
      <c r="B356" s="233" t="s">
        <v>1484</v>
      </c>
      <c r="C356" s="273" t="s">
        <v>942</v>
      </c>
      <c r="D356" s="235" t="s">
        <v>236</v>
      </c>
      <c r="E356" s="236">
        <v>1356</v>
      </c>
      <c r="F356" s="237">
        <v>41704</v>
      </c>
      <c r="G356" s="30">
        <v>1356</v>
      </c>
      <c r="H356" s="265">
        <f t="shared" si="5"/>
        <v>0</v>
      </c>
      <c r="I356" s="235" t="s">
        <v>23</v>
      </c>
    </row>
    <row r="357" spans="1:9" x14ac:dyDescent="0.25">
      <c r="A357" s="240">
        <v>41704</v>
      </c>
      <c r="B357" s="233" t="s">
        <v>1485</v>
      </c>
      <c r="C357" s="273" t="s">
        <v>942</v>
      </c>
      <c r="D357" s="235" t="s">
        <v>3</v>
      </c>
      <c r="E357" s="236">
        <v>74970</v>
      </c>
      <c r="F357" s="237">
        <v>41706</v>
      </c>
      <c r="G357" s="30">
        <v>74970</v>
      </c>
      <c r="H357" s="265">
        <f t="shared" si="5"/>
        <v>0</v>
      </c>
      <c r="I357" s="235" t="s">
        <v>30</v>
      </c>
    </row>
    <row r="358" spans="1:9" ht="23.25" x14ac:dyDescent="0.25">
      <c r="A358" s="240">
        <v>41704</v>
      </c>
      <c r="B358" s="233" t="s">
        <v>1486</v>
      </c>
      <c r="C358" s="273" t="s">
        <v>942</v>
      </c>
      <c r="D358" s="235" t="s">
        <v>59</v>
      </c>
      <c r="E358" s="236">
        <v>6674</v>
      </c>
      <c r="F358" s="279" t="s">
        <v>1487</v>
      </c>
      <c r="G358" s="251">
        <v>6674</v>
      </c>
      <c r="H358" s="280">
        <f t="shared" si="5"/>
        <v>0</v>
      </c>
      <c r="I358" s="235" t="s">
        <v>4</v>
      </c>
    </row>
    <row r="359" spans="1:9" x14ac:dyDescent="0.25">
      <c r="A359" s="240">
        <v>41704</v>
      </c>
      <c r="B359" s="233" t="s">
        <v>1488</v>
      </c>
      <c r="C359" s="273" t="s">
        <v>942</v>
      </c>
      <c r="D359" s="235" t="s">
        <v>48</v>
      </c>
      <c r="E359" s="236">
        <v>8446</v>
      </c>
      <c r="F359" s="237">
        <v>41704</v>
      </c>
      <c r="G359" s="30">
        <v>8446</v>
      </c>
      <c r="H359" s="265">
        <f t="shared" si="5"/>
        <v>0</v>
      </c>
      <c r="I359" s="235" t="s">
        <v>1</v>
      </c>
    </row>
    <row r="360" spans="1:9" x14ac:dyDescent="0.25">
      <c r="A360" s="240">
        <v>41704</v>
      </c>
      <c r="B360" s="233" t="s">
        <v>1489</v>
      </c>
      <c r="C360" s="273" t="s">
        <v>942</v>
      </c>
      <c r="D360" s="235" t="s">
        <v>37</v>
      </c>
      <c r="E360" s="236">
        <v>3800</v>
      </c>
      <c r="F360" s="237">
        <v>41720</v>
      </c>
      <c r="G360" s="30">
        <v>3800</v>
      </c>
      <c r="H360" s="265">
        <f t="shared" si="5"/>
        <v>0</v>
      </c>
      <c r="I360" s="235" t="s">
        <v>57</v>
      </c>
    </row>
    <row r="361" spans="1:9" x14ac:dyDescent="0.25">
      <c r="A361" s="240">
        <v>41704</v>
      </c>
      <c r="B361" s="233" t="s">
        <v>1490</v>
      </c>
      <c r="C361" s="273" t="s">
        <v>942</v>
      </c>
      <c r="D361" s="235" t="s">
        <v>29</v>
      </c>
      <c r="E361" s="236">
        <v>26032</v>
      </c>
      <c r="F361" s="237">
        <v>41708</v>
      </c>
      <c r="G361" s="30">
        <v>26032</v>
      </c>
      <c r="H361" s="265">
        <f t="shared" si="5"/>
        <v>0</v>
      </c>
      <c r="I361" s="235" t="s">
        <v>4</v>
      </c>
    </row>
    <row r="362" spans="1:9" x14ac:dyDescent="0.25">
      <c r="A362" s="240">
        <v>41704</v>
      </c>
      <c r="B362" s="233" t="s">
        <v>1491</v>
      </c>
      <c r="C362" s="273" t="s">
        <v>942</v>
      </c>
      <c r="D362" s="235" t="s">
        <v>1</v>
      </c>
      <c r="E362" s="236">
        <v>3023.5</v>
      </c>
      <c r="F362" s="237">
        <v>41704</v>
      </c>
      <c r="G362" s="30">
        <v>3023.5</v>
      </c>
      <c r="H362" s="265">
        <f t="shared" si="5"/>
        <v>0</v>
      </c>
      <c r="I362" s="235" t="s">
        <v>1</v>
      </c>
    </row>
    <row r="363" spans="1:9" x14ac:dyDescent="0.25">
      <c r="A363" s="240">
        <v>41704</v>
      </c>
      <c r="B363" s="233" t="s">
        <v>1492</v>
      </c>
      <c r="C363" s="273" t="s">
        <v>942</v>
      </c>
      <c r="D363" s="235" t="s">
        <v>44</v>
      </c>
      <c r="E363" s="236">
        <v>2138</v>
      </c>
      <c r="F363" s="237">
        <v>41704</v>
      </c>
      <c r="G363" s="30">
        <v>2138</v>
      </c>
      <c r="H363" s="265">
        <f t="shared" si="5"/>
        <v>0</v>
      </c>
      <c r="I363" s="235" t="s">
        <v>4</v>
      </c>
    </row>
    <row r="364" spans="1:9" x14ac:dyDescent="0.25">
      <c r="A364" s="240">
        <v>41704</v>
      </c>
      <c r="B364" s="233" t="s">
        <v>1493</v>
      </c>
      <c r="C364" s="273" t="s">
        <v>942</v>
      </c>
      <c r="D364" s="235" t="s">
        <v>317</v>
      </c>
      <c r="E364" s="236">
        <v>1676</v>
      </c>
      <c r="F364" s="237">
        <v>41704</v>
      </c>
      <c r="G364" s="30">
        <v>1676</v>
      </c>
      <c r="H364" s="265">
        <f t="shared" si="5"/>
        <v>0</v>
      </c>
      <c r="I364" s="235" t="s">
        <v>57</v>
      </c>
    </row>
    <row r="365" spans="1:9" x14ac:dyDescent="0.25">
      <c r="A365" s="240">
        <v>41704</v>
      </c>
      <c r="B365" s="233" t="s">
        <v>1494</v>
      </c>
      <c r="C365" s="273" t="s">
        <v>942</v>
      </c>
      <c r="D365" s="235" t="s">
        <v>604</v>
      </c>
      <c r="E365" s="236">
        <v>1462</v>
      </c>
      <c r="F365" s="237">
        <v>41704</v>
      </c>
      <c r="G365" s="30">
        <v>1462</v>
      </c>
      <c r="H365" s="265">
        <f t="shared" si="5"/>
        <v>0</v>
      </c>
      <c r="I365" s="235" t="s">
        <v>4</v>
      </c>
    </row>
    <row r="366" spans="1:9" x14ac:dyDescent="0.25">
      <c r="A366" s="240">
        <v>41704</v>
      </c>
      <c r="B366" s="233" t="s">
        <v>1495</v>
      </c>
      <c r="C366" s="273" t="s">
        <v>942</v>
      </c>
      <c r="D366" s="235" t="s">
        <v>961</v>
      </c>
      <c r="E366" s="236">
        <v>1384</v>
      </c>
      <c r="F366" s="237">
        <v>41704</v>
      </c>
      <c r="G366" s="30">
        <v>1384</v>
      </c>
      <c r="H366" s="265">
        <f t="shared" si="5"/>
        <v>0</v>
      </c>
      <c r="I366" s="235" t="s">
        <v>4</v>
      </c>
    </row>
    <row r="367" spans="1:9" x14ac:dyDescent="0.25">
      <c r="A367" s="240">
        <v>41704</v>
      </c>
      <c r="B367" s="233" t="s">
        <v>1496</v>
      </c>
      <c r="C367" s="273" t="s">
        <v>942</v>
      </c>
      <c r="D367" s="235" t="s">
        <v>705</v>
      </c>
      <c r="E367" s="236">
        <v>5285</v>
      </c>
      <c r="F367" s="246" t="s">
        <v>1497</v>
      </c>
      <c r="G367" s="30">
        <v>5285</v>
      </c>
      <c r="H367" s="265">
        <f t="shared" si="5"/>
        <v>0</v>
      </c>
      <c r="I367" s="235" t="s">
        <v>4</v>
      </c>
    </row>
    <row r="368" spans="1:9" x14ac:dyDescent="0.25">
      <c r="A368" s="240">
        <v>41704</v>
      </c>
      <c r="B368" s="233" t="s">
        <v>1498</v>
      </c>
      <c r="C368" s="273" t="s">
        <v>942</v>
      </c>
      <c r="D368" s="235" t="s">
        <v>275</v>
      </c>
      <c r="E368" s="236">
        <v>4096</v>
      </c>
      <c r="F368" s="237">
        <v>41704</v>
      </c>
      <c r="G368" s="30">
        <v>4096</v>
      </c>
      <c r="H368" s="265">
        <f t="shared" si="5"/>
        <v>0</v>
      </c>
      <c r="I368" s="235" t="s">
        <v>57</v>
      </c>
    </row>
    <row r="369" spans="1:9" x14ac:dyDescent="0.25">
      <c r="A369" s="240">
        <v>41704</v>
      </c>
      <c r="B369" s="233" t="s">
        <v>1499</v>
      </c>
      <c r="C369" s="273" t="s">
        <v>942</v>
      </c>
      <c r="D369" s="244" t="s">
        <v>46</v>
      </c>
      <c r="E369" s="245">
        <v>0</v>
      </c>
      <c r="F369" s="237"/>
      <c r="G369" s="30"/>
      <c r="H369" s="265">
        <f t="shared" si="5"/>
        <v>0</v>
      </c>
      <c r="I369" s="235" t="s">
        <v>455</v>
      </c>
    </row>
    <row r="370" spans="1:9" x14ac:dyDescent="0.25">
      <c r="A370" s="240">
        <v>41704</v>
      </c>
      <c r="B370" s="233" t="s">
        <v>1500</v>
      </c>
      <c r="C370" s="273" t="s">
        <v>942</v>
      </c>
      <c r="D370" s="235" t="s">
        <v>138</v>
      </c>
      <c r="E370" s="252">
        <v>11676.5</v>
      </c>
      <c r="F370" s="237">
        <v>41704</v>
      </c>
      <c r="G370" s="30">
        <v>11676.5</v>
      </c>
      <c r="H370" s="265">
        <f t="shared" si="5"/>
        <v>0</v>
      </c>
      <c r="I370" s="235"/>
    </row>
    <row r="371" spans="1:9" x14ac:dyDescent="0.25">
      <c r="A371" s="240">
        <v>41704</v>
      </c>
      <c r="B371" s="233" t="s">
        <v>1501</v>
      </c>
      <c r="C371" s="273" t="s">
        <v>942</v>
      </c>
      <c r="D371" s="235" t="s">
        <v>500</v>
      </c>
      <c r="E371" s="236">
        <v>1770</v>
      </c>
      <c r="F371" s="237">
        <v>41704</v>
      </c>
      <c r="G371" s="30">
        <v>1770</v>
      </c>
      <c r="H371" s="265">
        <f t="shared" si="5"/>
        <v>0</v>
      </c>
      <c r="I371" s="235" t="s">
        <v>57</v>
      </c>
    </row>
    <row r="372" spans="1:9" x14ac:dyDescent="0.25">
      <c r="A372" s="240">
        <v>41704</v>
      </c>
      <c r="B372" s="233" t="s">
        <v>1502</v>
      </c>
      <c r="C372" s="273" t="s">
        <v>942</v>
      </c>
      <c r="D372" s="244" t="s">
        <v>46</v>
      </c>
      <c r="E372" s="245">
        <v>0</v>
      </c>
      <c r="F372" s="237"/>
      <c r="G372" s="30"/>
      <c r="H372" s="265">
        <f t="shared" si="5"/>
        <v>0</v>
      </c>
      <c r="I372" s="235" t="s">
        <v>294</v>
      </c>
    </row>
    <row r="373" spans="1:9" x14ac:dyDescent="0.25">
      <c r="A373" s="240">
        <v>41704</v>
      </c>
      <c r="B373" s="233" t="s">
        <v>1503</v>
      </c>
      <c r="C373" s="273" t="s">
        <v>942</v>
      </c>
      <c r="D373" s="235" t="s">
        <v>66</v>
      </c>
      <c r="E373" s="236">
        <v>1414</v>
      </c>
      <c r="F373" s="237">
        <v>41704</v>
      </c>
      <c r="G373" s="30">
        <v>1414</v>
      </c>
      <c r="H373" s="265">
        <f t="shared" si="5"/>
        <v>0</v>
      </c>
      <c r="I373" s="235"/>
    </row>
    <row r="374" spans="1:9" x14ac:dyDescent="0.25">
      <c r="A374" s="240">
        <v>41704</v>
      </c>
      <c r="B374" s="233" t="s">
        <v>1504</v>
      </c>
      <c r="C374" s="273" t="s">
        <v>942</v>
      </c>
      <c r="D374" s="235" t="s">
        <v>56</v>
      </c>
      <c r="E374" s="236">
        <v>14318</v>
      </c>
      <c r="F374" s="237">
        <v>41704</v>
      </c>
      <c r="G374" s="30">
        <v>14318</v>
      </c>
      <c r="H374" s="265">
        <f t="shared" si="5"/>
        <v>0</v>
      </c>
      <c r="I374" s="235" t="s">
        <v>196</v>
      </c>
    </row>
    <row r="375" spans="1:9" x14ac:dyDescent="0.25">
      <c r="A375" s="240">
        <v>41704</v>
      </c>
      <c r="B375" s="233" t="s">
        <v>1505</v>
      </c>
      <c r="C375" s="273" t="s">
        <v>942</v>
      </c>
      <c r="D375" s="244" t="s">
        <v>46</v>
      </c>
      <c r="E375" s="245">
        <v>0</v>
      </c>
      <c r="F375" s="237"/>
      <c r="G375" s="30"/>
      <c r="H375" s="265">
        <f t="shared" si="5"/>
        <v>0</v>
      </c>
      <c r="I375" s="235" t="s">
        <v>294</v>
      </c>
    </row>
    <row r="376" spans="1:9" x14ac:dyDescent="0.25">
      <c r="A376" s="240">
        <v>41704</v>
      </c>
      <c r="B376" s="233" t="s">
        <v>1506</v>
      </c>
      <c r="C376" s="273" t="s">
        <v>942</v>
      </c>
      <c r="D376" s="235" t="s">
        <v>69</v>
      </c>
      <c r="E376" s="236">
        <v>2206</v>
      </c>
      <c r="F376" s="237">
        <v>41704</v>
      </c>
      <c r="G376" s="30">
        <v>2206</v>
      </c>
      <c r="H376" s="265">
        <f t="shared" si="5"/>
        <v>0</v>
      </c>
      <c r="I376" s="235" t="s">
        <v>57</v>
      </c>
    </row>
    <row r="377" spans="1:9" x14ac:dyDescent="0.25">
      <c r="A377" s="240">
        <v>41704</v>
      </c>
      <c r="B377" s="233" t="s">
        <v>1507</v>
      </c>
      <c r="C377" s="273" t="s">
        <v>942</v>
      </c>
      <c r="D377" s="235" t="s">
        <v>11</v>
      </c>
      <c r="E377" s="236">
        <v>8500</v>
      </c>
      <c r="F377" s="237">
        <v>41704</v>
      </c>
      <c r="G377" s="30">
        <v>8500</v>
      </c>
      <c r="H377" s="265">
        <f t="shared" si="5"/>
        <v>0</v>
      </c>
      <c r="I377" s="235" t="s">
        <v>138</v>
      </c>
    </row>
    <row r="378" spans="1:9" x14ac:dyDescent="0.25">
      <c r="A378" s="240">
        <v>41704</v>
      </c>
      <c r="B378" s="233" t="s">
        <v>1508</v>
      </c>
      <c r="C378" s="273" t="s">
        <v>942</v>
      </c>
      <c r="D378" s="235" t="s">
        <v>1</v>
      </c>
      <c r="E378" s="236">
        <v>1361</v>
      </c>
      <c r="F378" s="237">
        <v>41704</v>
      </c>
      <c r="G378" s="30">
        <v>1361</v>
      </c>
      <c r="H378" s="265">
        <f t="shared" si="5"/>
        <v>0</v>
      </c>
      <c r="I378" s="235" t="s">
        <v>1</v>
      </c>
    </row>
    <row r="379" spans="1:9" x14ac:dyDescent="0.25">
      <c r="A379" s="240">
        <v>41704</v>
      </c>
      <c r="B379" s="233" t="s">
        <v>1509</v>
      </c>
      <c r="C379" s="273" t="s">
        <v>942</v>
      </c>
      <c r="D379" s="235" t="s">
        <v>131</v>
      </c>
      <c r="E379" s="252">
        <v>4592</v>
      </c>
      <c r="F379" s="249" t="s">
        <v>1510</v>
      </c>
      <c r="G379" s="30">
        <v>4592</v>
      </c>
      <c r="H379" s="265">
        <f t="shared" si="5"/>
        <v>0</v>
      </c>
      <c r="I379" s="235" t="s">
        <v>57</v>
      </c>
    </row>
    <row r="380" spans="1:9" x14ac:dyDescent="0.25">
      <c r="A380" s="240">
        <v>41704</v>
      </c>
      <c r="B380" s="233" t="s">
        <v>1511</v>
      </c>
      <c r="C380" s="273" t="s">
        <v>942</v>
      </c>
      <c r="D380" s="235" t="s">
        <v>456</v>
      </c>
      <c r="E380" s="236">
        <v>331</v>
      </c>
      <c r="F380" s="237">
        <v>41704</v>
      </c>
      <c r="G380" s="30">
        <v>331</v>
      </c>
      <c r="H380" s="265">
        <f t="shared" si="5"/>
        <v>0</v>
      </c>
      <c r="I380" s="235" t="s">
        <v>57</v>
      </c>
    </row>
    <row r="381" spans="1:9" x14ac:dyDescent="0.25">
      <c r="A381" s="240">
        <v>41704</v>
      </c>
      <c r="B381" s="233" t="s">
        <v>1512</v>
      </c>
      <c r="C381" s="273" t="s">
        <v>942</v>
      </c>
      <c r="D381" s="235" t="s">
        <v>162</v>
      </c>
      <c r="E381" s="236">
        <v>23667</v>
      </c>
      <c r="F381" s="249" t="s">
        <v>1513</v>
      </c>
      <c r="G381" s="30">
        <v>23667</v>
      </c>
      <c r="H381" s="265">
        <f t="shared" si="5"/>
        <v>0</v>
      </c>
      <c r="I381" s="235" t="s">
        <v>196</v>
      </c>
    </row>
    <row r="382" spans="1:9" x14ac:dyDescent="0.25">
      <c r="A382" s="240">
        <v>41704</v>
      </c>
      <c r="B382" s="233" t="s">
        <v>1514</v>
      </c>
      <c r="C382" s="273" t="s">
        <v>942</v>
      </c>
      <c r="D382" s="235" t="s">
        <v>80</v>
      </c>
      <c r="E382" s="236">
        <v>4392</v>
      </c>
      <c r="F382" s="246" t="s">
        <v>1515</v>
      </c>
      <c r="G382" s="30">
        <v>4392</v>
      </c>
      <c r="H382" s="238">
        <f>E382-G382</f>
        <v>0</v>
      </c>
      <c r="I382" s="235" t="s">
        <v>57</v>
      </c>
    </row>
    <row r="383" spans="1:9" x14ac:dyDescent="0.25">
      <c r="A383" s="240">
        <v>41704</v>
      </c>
      <c r="B383" s="233" t="s">
        <v>1516</v>
      </c>
      <c r="C383" s="273" t="s">
        <v>942</v>
      </c>
      <c r="D383" s="235" t="s">
        <v>25</v>
      </c>
      <c r="E383" s="236">
        <v>7497</v>
      </c>
      <c r="F383" s="237">
        <v>41704</v>
      </c>
      <c r="G383" s="30">
        <v>7497</v>
      </c>
      <c r="H383" s="238">
        <f>E383-G383</f>
        <v>0</v>
      </c>
      <c r="I383" s="235" t="s">
        <v>57</v>
      </c>
    </row>
    <row r="384" spans="1:9" x14ac:dyDescent="0.25">
      <c r="A384" s="240">
        <v>41704</v>
      </c>
      <c r="B384" s="233" t="s">
        <v>1517</v>
      </c>
      <c r="C384" s="273" t="s">
        <v>942</v>
      </c>
      <c r="D384" s="235" t="s">
        <v>60</v>
      </c>
      <c r="E384" s="236">
        <v>1944</v>
      </c>
      <c r="F384" s="237">
        <v>41704</v>
      </c>
      <c r="G384" s="30">
        <v>1944</v>
      </c>
      <c r="H384" s="238">
        <f t="shared" ref="H384:H447" si="6">E384-G384</f>
        <v>0</v>
      </c>
      <c r="I384" s="235" t="s">
        <v>196</v>
      </c>
    </row>
    <row r="385" spans="1:9" x14ac:dyDescent="0.25">
      <c r="A385" s="240">
        <v>41704</v>
      </c>
      <c r="B385" s="233" t="s">
        <v>1518</v>
      </c>
      <c r="C385" s="273" t="s">
        <v>942</v>
      </c>
      <c r="D385" s="235" t="s">
        <v>43</v>
      </c>
      <c r="E385" s="236">
        <v>11211</v>
      </c>
      <c r="F385" s="237">
        <v>41706</v>
      </c>
      <c r="G385" s="30">
        <v>11211</v>
      </c>
      <c r="H385" s="238">
        <f t="shared" si="6"/>
        <v>0</v>
      </c>
      <c r="I385" s="235" t="s">
        <v>1</v>
      </c>
    </row>
    <row r="386" spans="1:9" x14ac:dyDescent="0.25">
      <c r="A386" s="240">
        <v>41704</v>
      </c>
      <c r="B386" s="233" t="s">
        <v>1519</v>
      </c>
      <c r="C386" s="273" t="s">
        <v>942</v>
      </c>
      <c r="D386" s="235" t="s">
        <v>1001</v>
      </c>
      <c r="E386" s="236">
        <v>2293.5</v>
      </c>
      <c r="F386" s="237">
        <v>41704</v>
      </c>
      <c r="G386" s="30">
        <v>2293.5</v>
      </c>
      <c r="H386" s="238">
        <f t="shared" si="6"/>
        <v>0</v>
      </c>
      <c r="I386" s="235" t="s">
        <v>57</v>
      </c>
    </row>
    <row r="387" spans="1:9" x14ac:dyDescent="0.25">
      <c r="A387" s="240">
        <v>41704</v>
      </c>
      <c r="B387" s="233" t="s">
        <v>1520</v>
      </c>
      <c r="C387" s="273" t="s">
        <v>942</v>
      </c>
      <c r="D387" s="235" t="s">
        <v>54</v>
      </c>
      <c r="E387" s="236">
        <v>14759</v>
      </c>
      <c r="F387" s="237">
        <v>41706</v>
      </c>
      <c r="G387" s="30">
        <v>14759</v>
      </c>
      <c r="H387" s="238">
        <f t="shared" si="6"/>
        <v>0</v>
      </c>
      <c r="I387" s="235" t="s">
        <v>196</v>
      </c>
    </row>
    <row r="388" spans="1:9" x14ac:dyDescent="0.25">
      <c r="A388" s="240">
        <v>41704</v>
      </c>
      <c r="B388" s="233" t="s">
        <v>1521</v>
      </c>
      <c r="C388" s="273" t="s">
        <v>942</v>
      </c>
      <c r="D388" s="235" t="s">
        <v>165</v>
      </c>
      <c r="E388" s="236">
        <v>1361</v>
      </c>
      <c r="F388" s="237">
        <v>41704</v>
      </c>
      <c r="G388" s="30">
        <v>1361</v>
      </c>
      <c r="H388" s="238">
        <f t="shared" si="6"/>
        <v>0</v>
      </c>
      <c r="I388" s="235" t="s">
        <v>57</v>
      </c>
    </row>
    <row r="389" spans="1:9" x14ac:dyDescent="0.25">
      <c r="A389" s="240">
        <v>41704</v>
      </c>
      <c r="B389" s="233" t="s">
        <v>1522</v>
      </c>
      <c r="C389" s="273" t="s">
        <v>942</v>
      </c>
      <c r="D389" s="235" t="s">
        <v>119</v>
      </c>
      <c r="E389" s="236">
        <v>5922</v>
      </c>
      <c r="F389" s="237">
        <v>41707</v>
      </c>
      <c r="G389" s="30">
        <v>5922</v>
      </c>
      <c r="H389" s="238">
        <f t="shared" si="6"/>
        <v>0</v>
      </c>
      <c r="I389" s="235"/>
    </row>
    <row r="390" spans="1:9" x14ac:dyDescent="0.25">
      <c r="A390" s="240">
        <v>41704</v>
      </c>
      <c r="B390" s="233" t="s">
        <v>1523</v>
      </c>
      <c r="C390" s="273" t="s">
        <v>942</v>
      </c>
      <c r="D390" s="235" t="s">
        <v>798</v>
      </c>
      <c r="E390" s="236">
        <v>4609</v>
      </c>
      <c r="F390" s="237">
        <v>41704</v>
      </c>
      <c r="G390" s="30">
        <v>4609</v>
      </c>
      <c r="H390" s="238">
        <f t="shared" si="6"/>
        <v>0</v>
      </c>
      <c r="I390" s="235" t="s">
        <v>14</v>
      </c>
    </row>
    <row r="391" spans="1:9" ht="24.75" x14ac:dyDescent="0.25">
      <c r="A391" s="240">
        <v>41704</v>
      </c>
      <c r="B391" s="233" t="s">
        <v>1524</v>
      </c>
      <c r="C391" s="273" t="s">
        <v>942</v>
      </c>
      <c r="D391" s="235" t="s">
        <v>112</v>
      </c>
      <c r="E391" s="236">
        <v>5504.5</v>
      </c>
      <c r="F391" s="268" t="s">
        <v>1525</v>
      </c>
      <c r="G391" s="30">
        <v>5504.5</v>
      </c>
      <c r="H391" s="238">
        <f t="shared" si="6"/>
        <v>0</v>
      </c>
      <c r="I391" s="235" t="s">
        <v>1</v>
      </c>
    </row>
    <row r="392" spans="1:9" x14ac:dyDescent="0.25">
      <c r="A392" s="240">
        <v>41704</v>
      </c>
      <c r="B392" s="233" t="s">
        <v>1526</v>
      </c>
      <c r="C392" s="273" t="s">
        <v>942</v>
      </c>
      <c r="D392" s="235" t="s">
        <v>194</v>
      </c>
      <c r="E392" s="236">
        <v>372</v>
      </c>
      <c r="F392" s="237">
        <v>41704</v>
      </c>
      <c r="G392" s="30">
        <v>372</v>
      </c>
      <c r="H392" s="238">
        <f t="shared" si="6"/>
        <v>0</v>
      </c>
      <c r="I392" s="235"/>
    </row>
    <row r="393" spans="1:9" x14ac:dyDescent="0.25">
      <c r="A393" s="240">
        <v>41704</v>
      </c>
      <c r="B393" s="233" t="s">
        <v>1527</v>
      </c>
      <c r="C393" s="273" t="s">
        <v>942</v>
      </c>
      <c r="D393" s="235" t="s">
        <v>16</v>
      </c>
      <c r="E393" s="236">
        <v>28503</v>
      </c>
      <c r="F393" s="237">
        <v>41704</v>
      </c>
      <c r="G393" s="30">
        <v>28503</v>
      </c>
      <c r="H393" s="238">
        <f t="shared" si="6"/>
        <v>0</v>
      </c>
      <c r="I393" s="235"/>
    </row>
    <row r="394" spans="1:9" x14ac:dyDescent="0.25">
      <c r="A394" s="240">
        <v>41704</v>
      </c>
      <c r="B394" s="233" t="s">
        <v>1528</v>
      </c>
      <c r="C394" s="273" t="s">
        <v>942</v>
      </c>
      <c r="D394" s="235" t="s">
        <v>13</v>
      </c>
      <c r="E394" s="236">
        <v>840</v>
      </c>
      <c r="F394" s="237">
        <v>41704</v>
      </c>
      <c r="G394" s="30">
        <v>840</v>
      </c>
      <c r="H394" s="238">
        <f t="shared" si="6"/>
        <v>0</v>
      </c>
      <c r="I394" s="235" t="s">
        <v>1</v>
      </c>
    </row>
    <row r="395" spans="1:9" x14ac:dyDescent="0.25">
      <c r="A395" s="240">
        <v>41704</v>
      </c>
      <c r="B395" s="233" t="s">
        <v>1529</v>
      </c>
      <c r="C395" s="273" t="s">
        <v>942</v>
      </c>
      <c r="D395" s="235" t="s">
        <v>89</v>
      </c>
      <c r="E395" s="236">
        <v>3358.5</v>
      </c>
      <c r="F395" s="237">
        <v>41704</v>
      </c>
      <c r="G395" s="30">
        <v>3358.5</v>
      </c>
      <c r="H395" s="238">
        <f t="shared" si="6"/>
        <v>0</v>
      </c>
      <c r="I395" s="235" t="s">
        <v>57</v>
      </c>
    </row>
    <row r="396" spans="1:9" x14ac:dyDescent="0.25">
      <c r="A396" s="240">
        <v>41704</v>
      </c>
      <c r="B396" s="233" t="s">
        <v>1530</v>
      </c>
      <c r="C396" s="273" t="s">
        <v>942</v>
      </c>
      <c r="D396" s="235" t="s">
        <v>1</v>
      </c>
      <c r="E396" s="236">
        <v>288.5</v>
      </c>
      <c r="F396" s="237">
        <v>41704</v>
      </c>
      <c r="G396" s="30">
        <v>288.5</v>
      </c>
      <c r="H396" s="238">
        <f t="shared" si="6"/>
        <v>0</v>
      </c>
      <c r="I396" s="235" t="s">
        <v>1</v>
      </c>
    </row>
    <row r="397" spans="1:9" x14ac:dyDescent="0.25">
      <c r="A397" s="240">
        <v>41704</v>
      </c>
      <c r="B397" s="233" t="s">
        <v>1531</v>
      </c>
      <c r="C397" s="273" t="s">
        <v>942</v>
      </c>
      <c r="D397" s="235" t="s">
        <v>1532</v>
      </c>
      <c r="E397" s="236">
        <v>430</v>
      </c>
      <c r="F397" s="237">
        <v>41704</v>
      </c>
      <c r="G397" s="30">
        <v>430</v>
      </c>
      <c r="H397" s="238">
        <f t="shared" si="6"/>
        <v>0</v>
      </c>
      <c r="I397" s="235" t="s">
        <v>1</v>
      </c>
    </row>
    <row r="398" spans="1:9" x14ac:dyDescent="0.25">
      <c r="A398" s="240">
        <v>41704</v>
      </c>
      <c r="B398" s="233" t="s">
        <v>1533</v>
      </c>
      <c r="C398" s="273" t="s">
        <v>942</v>
      </c>
      <c r="D398" s="235" t="s">
        <v>74</v>
      </c>
      <c r="E398" s="236">
        <v>5944.5</v>
      </c>
      <c r="F398" s="246" t="s">
        <v>1534</v>
      </c>
      <c r="G398" s="30">
        <v>5944.5</v>
      </c>
      <c r="H398" s="238">
        <f t="shared" si="6"/>
        <v>0</v>
      </c>
      <c r="I398" s="235"/>
    </row>
    <row r="399" spans="1:9" x14ac:dyDescent="0.25">
      <c r="A399" s="240">
        <v>41704</v>
      </c>
      <c r="B399" s="233" t="s">
        <v>1535</v>
      </c>
      <c r="C399" s="273" t="s">
        <v>942</v>
      </c>
      <c r="D399" s="235" t="s">
        <v>78</v>
      </c>
      <c r="E399" s="236">
        <v>1264</v>
      </c>
      <c r="F399" s="237">
        <v>41704</v>
      </c>
      <c r="G399" s="30">
        <v>1264</v>
      </c>
      <c r="H399" s="238">
        <f t="shared" si="6"/>
        <v>0</v>
      </c>
      <c r="I399" s="235" t="s">
        <v>1</v>
      </c>
    </row>
    <row r="400" spans="1:9" x14ac:dyDescent="0.25">
      <c r="A400" s="240">
        <v>41704</v>
      </c>
      <c r="B400" s="233" t="s">
        <v>1536</v>
      </c>
      <c r="C400" s="273" t="s">
        <v>942</v>
      </c>
      <c r="D400" s="235" t="s">
        <v>78</v>
      </c>
      <c r="E400" s="236">
        <v>580.4</v>
      </c>
      <c r="F400" s="237">
        <v>41704</v>
      </c>
      <c r="G400" s="30">
        <v>580.4</v>
      </c>
      <c r="H400" s="238">
        <f t="shared" si="6"/>
        <v>0</v>
      </c>
      <c r="I400" s="235" t="s">
        <v>1</v>
      </c>
    </row>
    <row r="401" spans="1:9" x14ac:dyDescent="0.25">
      <c r="A401" s="240">
        <v>41704</v>
      </c>
      <c r="B401" s="233" t="s">
        <v>1537</v>
      </c>
      <c r="C401" s="273" t="s">
        <v>942</v>
      </c>
      <c r="D401" s="244" t="s">
        <v>46</v>
      </c>
      <c r="E401" s="245">
        <v>0</v>
      </c>
      <c r="F401" s="237"/>
      <c r="G401" s="30"/>
      <c r="H401" s="238">
        <f t="shared" si="6"/>
        <v>0</v>
      </c>
      <c r="I401" s="235" t="s">
        <v>294</v>
      </c>
    </row>
    <row r="402" spans="1:9" x14ac:dyDescent="0.25">
      <c r="A402" s="240">
        <v>41704</v>
      </c>
      <c r="B402" s="233" t="s">
        <v>1538</v>
      </c>
      <c r="C402" s="273" t="s">
        <v>942</v>
      </c>
      <c r="D402" s="235" t="s">
        <v>101</v>
      </c>
      <c r="E402" s="236">
        <v>37162.800000000003</v>
      </c>
      <c r="F402" s="237">
        <v>41710</v>
      </c>
      <c r="G402" s="30">
        <v>37162.800000000003</v>
      </c>
      <c r="H402" s="238">
        <f t="shared" si="6"/>
        <v>0</v>
      </c>
      <c r="I402" s="235" t="s">
        <v>30</v>
      </c>
    </row>
    <row r="403" spans="1:9" x14ac:dyDescent="0.25">
      <c r="A403" s="240">
        <v>41704</v>
      </c>
      <c r="B403" s="233" t="s">
        <v>1539</v>
      </c>
      <c r="C403" s="273" t="s">
        <v>942</v>
      </c>
      <c r="D403" s="235" t="s">
        <v>438</v>
      </c>
      <c r="E403" s="236">
        <v>3548.5</v>
      </c>
      <c r="F403" s="237">
        <v>41707</v>
      </c>
      <c r="G403" s="30">
        <v>3548.5</v>
      </c>
      <c r="H403" s="238">
        <f t="shared" si="6"/>
        <v>0</v>
      </c>
      <c r="I403" s="235" t="s">
        <v>14</v>
      </c>
    </row>
    <row r="404" spans="1:9" x14ac:dyDescent="0.25">
      <c r="A404" s="240">
        <v>41704</v>
      </c>
      <c r="B404" s="233" t="s">
        <v>1540</v>
      </c>
      <c r="C404" s="273" t="s">
        <v>942</v>
      </c>
      <c r="D404" s="235" t="s">
        <v>144</v>
      </c>
      <c r="E404" s="236">
        <v>108761.60000000001</v>
      </c>
      <c r="F404" s="269" t="s">
        <v>1541</v>
      </c>
      <c r="G404" s="30">
        <v>108761.60000000001</v>
      </c>
      <c r="H404" s="238">
        <f t="shared" si="6"/>
        <v>0</v>
      </c>
      <c r="I404" s="235" t="s">
        <v>146</v>
      </c>
    </row>
    <row r="405" spans="1:9" x14ac:dyDescent="0.25">
      <c r="A405" s="240">
        <v>41704</v>
      </c>
      <c r="B405" s="233" t="s">
        <v>1542</v>
      </c>
      <c r="C405" s="273" t="s">
        <v>942</v>
      </c>
      <c r="D405" s="235" t="s">
        <v>247</v>
      </c>
      <c r="E405" s="236">
        <v>3136</v>
      </c>
      <c r="F405" s="269" t="s">
        <v>1543</v>
      </c>
      <c r="G405" s="30">
        <v>3136</v>
      </c>
      <c r="H405" s="238">
        <f t="shared" si="6"/>
        <v>0</v>
      </c>
      <c r="I405" s="235" t="s">
        <v>146</v>
      </c>
    </row>
    <row r="406" spans="1:9" x14ac:dyDescent="0.25">
      <c r="A406" s="240">
        <v>41704</v>
      </c>
      <c r="B406" s="233" t="s">
        <v>1544</v>
      </c>
      <c r="C406" s="273" t="s">
        <v>942</v>
      </c>
      <c r="D406" s="235" t="s">
        <v>153</v>
      </c>
      <c r="E406" s="257">
        <v>7905</v>
      </c>
      <c r="F406" s="237">
        <v>41706</v>
      </c>
      <c r="G406" s="30">
        <v>7905</v>
      </c>
      <c r="H406" s="238">
        <f t="shared" si="6"/>
        <v>0</v>
      </c>
      <c r="I406" s="235" t="s">
        <v>146</v>
      </c>
    </row>
    <row r="407" spans="1:9" x14ac:dyDescent="0.25">
      <c r="A407" s="240">
        <v>41705</v>
      </c>
      <c r="B407" s="281" t="s">
        <v>1545</v>
      </c>
      <c r="C407" s="282" t="s">
        <v>1546</v>
      </c>
      <c r="D407" s="235" t="s">
        <v>144</v>
      </c>
      <c r="E407" s="236">
        <v>2459</v>
      </c>
      <c r="F407" s="246" t="s">
        <v>1547</v>
      </c>
      <c r="G407" s="30">
        <v>2459</v>
      </c>
      <c r="H407" s="238">
        <f t="shared" si="6"/>
        <v>0</v>
      </c>
      <c r="I407" s="235" t="s">
        <v>146</v>
      </c>
    </row>
    <row r="408" spans="1:9" x14ac:dyDescent="0.25">
      <c r="A408" s="240">
        <v>41705</v>
      </c>
      <c r="B408" s="281" t="s">
        <v>1548</v>
      </c>
      <c r="C408" s="282" t="s">
        <v>1546</v>
      </c>
      <c r="D408" s="235" t="s">
        <v>123</v>
      </c>
      <c r="E408" s="236">
        <v>21130.5</v>
      </c>
      <c r="F408" s="237">
        <v>41706</v>
      </c>
      <c r="G408" s="30">
        <v>21130.5</v>
      </c>
      <c r="H408" s="238">
        <f t="shared" si="6"/>
        <v>0</v>
      </c>
      <c r="I408" s="45" t="s">
        <v>146</v>
      </c>
    </row>
    <row r="409" spans="1:9" x14ac:dyDescent="0.25">
      <c r="A409" s="240">
        <v>41705</v>
      </c>
      <c r="B409" s="281" t="s">
        <v>1549</v>
      </c>
      <c r="C409" s="282" t="s">
        <v>1546</v>
      </c>
      <c r="D409" s="235" t="s">
        <v>245</v>
      </c>
      <c r="E409" s="236">
        <v>6330</v>
      </c>
      <c r="F409" s="237">
        <v>41706</v>
      </c>
      <c r="G409" s="30">
        <v>6330</v>
      </c>
      <c r="H409" s="238">
        <f t="shared" si="6"/>
        <v>0</v>
      </c>
      <c r="I409" s="235" t="s">
        <v>146</v>
      </c>
    </row>
    <row r="410" spans="1:9" x14ac:dyDescent="0.25">
      <c r="A410" s="240">
        <v>41705</v>
      </c>
      <c r="B410" s="281" t="s">
        <v>1550</v>
      </c>
      <c r="C410" s="282" t="s">
        <v>1546</v>
      </c>
      <c r="D410" s="235" t="s">
        <v>327</v>
      </c>
      <c r="E410" s="236">
        <v>8129.6</v>
      </c>
      <c r="F410" s="237">
        <v>41710</v>
      </c>
      <c r="G410" s="30">
        <v>8129.6</v>
      </c>
      <c r="H410" s="238">
        <f t="shared" si="6"/>
        <v>0</v>
      </c>
      <c r="I410" s="235" t="s">
        <v>146</v>
      </c>
    </row>
    <row r="411" spans="1:9" ht="34.5" x14ac:dyDescent="0.25">
      <c r="A411" s="240">
        <v>41705</v>
      </c>
      <c r="B411" s="281" t="s">
        <v>1551</v>
      </c>
      <c r="C411" s="282" t="s">
        <v>1546</v>
      </c>
      <c r="D411" s="235" t="s">
        <v>147</v>
      </c>
      <c r="E411" s="236">
        <v>14702</v>
      </c>
      <c r="F411" s="283" t="s">
        <v>1552</v>
      </c>
      <c r="G411" s="30">
        <v>14702</v>
      </c>
      <c r="H411" s="238">
        <f t="shared" si="6"/>
        <v>0</v>
      </c>
      <c r="I411" s="235" t="s">
        <v>146</v>
      </c>
    </row>
    <row r="412" spans="1:9" x14ac:dyDescent="0.25">
      <c r="A412" s="240">
        <v>41705</v>
      </c>
      <c r="B412" s="281" t="s">
        <v>1553</v>
      </c>
      <c r="C412" s="282" t="s">
        <v>1546</v>
      </c>
      <c r="D412" s="235" t="s">
        <v>158</v>
      </c>
      <c r="E412" s="236">
        <v>5992</v>
      </c>
      <c r="F412" s="246" t="s">
        <v>1554</v>
      </c>
      <c r="G412" s="30">
        <v>5992</v>
      </c>
      <c r="H412" s="238">
        <f t="shared" si="6"/>
        <v>0</v>
      </c>
      <c r="I412" s="235" t="s">
        <v>146</v>
      </c>
    </row>
    <row r="413" spans="1:9" x14ac:dyDescent="0.25">
      <c r="A413" s="240">
        <v>41705</v>
      </c>
      <c r="B413" s="281" t="s">
        <v>1555</v>
      </c>
      <c r="C413" s="282" t="s">
        <v>1546</v>
      </c>
      <c r="D413" s="235" t="s">
        <v>152</v>
      </c>
      <c r="E413" s="236">
        <v>12168</v>
      </c>
      <c r="F413" s="237">
        <v>41706</v>
      </c>
      <c r="G413" s="30">
        <v>12168</v>
      </c>
      <c r="H413" s="238">
        <f t="shared" si="6"/>
        <v>0</v>
      </c>
      <c r="I413" s="235" t="s">
        <v>146</v>
      </c>
    </row>
    <row r="414" spans="1:9" x14ac:dyDescent="0.25">
      <c r="A414" s="240">
        <v>41705</v>
      </c>
      <c r="B414" s="281" t="s">
        <v>1556</v>
      </c>
      <c r="C414" s="282" t="s">
        <v>1546</v>
      </c>
      <c r="D414" s="235" t="s">
        <v>329</v>
      </c>
      <c r="E414" s="236">
        <v>1622</v>
      </c>
      <c r="F414" s="237">
        <v>41706</v>
      </c>
      <c r="G414" s="30">
        <v>1622</v>
      </c>
      <c r="H414" s="238">
        <f t="shared" si="6"/>
        <v>0</v>
      </c>
      <c r="I414" s="235" t="s">
        <v>146</v>
      </c>
    </row>
    <row r="415" spans="1:9" x14ac:dyDescent="0.25">
      <c r="A415" s="240">
        <v>41705</v>
      </c>
      <c r="B415" s="281" t="s">
        <v>1557</v>
      </c>
      <c r="C415" s="282" t="s">
        <v>1546</v>
      </c>
      <c r="D415" s="235" t="s">
        <v>138</v>
      </c>
      <c r="E415" s="236">
        <v>6681</v>
      </c>
      <c r="F415" s="237">
        <v>41705</v>
      </c>
      <c r="G415" s="30">
        <v>6681</v>
      </c>
      <c r="H415" s="238">
        <f t="shared" si="6"/>
        <v>0</v>
      </c>
      <c r="I415" s="235"/>
    </row>
    <row r="416" spans="1:9" x14ac:dyDescent="0.25">
      <c r="A416" s="240">
        <v>41705</v>
      </c>
      <c r="B416" s="281" t="s">
        <v>1558</v>
      </c>
      <c r="C416" s="282" t="s">
        <v>1546</v>
      </c>
      <c r="D416" s="235" t="s">
        <v>333</v>
      </c>
      <c r="E416" s="252">
        <v>4867</v>
      </c>
      <c r="F416" s="249" t="s">
        <v>1559</v>
      </c>
      <c r="G416" s="30">
        <v>4867</v>
      </c>
      <c r="H416" s="238">
        <f t="shared" si="6"/>
        <v>0</v>
      </c>
      <c r="I416" s="235"/>
    </row>
    <row r="417" spans="1:9" x14ac:dyDescent="0.25">
      <c r="A417" s="240">
        <v>41705</v>
      </c>
      <c r="B417" s="281" t="s">
        <v>1560</v>
      </c>
      <c r="C417" s="282" t="s">
        <v>1546</v>
      </c>
      <c r="D417" s="235" t="s">
        <v>144</v>
      </c>
      <c r="E417" s="236">
        <v>3872</v>
      </c>
      <c r="F417" s="246" t="s">
        <v>1561</v>
      </c>
      <c r="G417" s="30">
        <v>3872</v>
      </c>
      <c r="H417" s="238">
        <f t="shared" si="6"/>
        <v>0</v>
      </c>
      <c r="I417" s="235" t="s">
        <v>146</v>
      </c>
    </row>
    <row r="418" spans="1:9" x14ac:dyDescent="0.25">
      <c r="A418" s="240">
        <v>41705</v>
      </c>
      <c r="B418" s="281" t="s">
        <v>1562</v>
      </c>
      <c r="C418" s="282" t="s">
        <v>1546</v>
      </c>
      <c r="D418" s="235" t="s">
        <v>160</v>
      </c>
      <c r="E418" s="236">
        <v>4161.6000000000004</v>
      </c>
      <c r="F418" s="237">
        <v>41706</v>
      </c>
      <c r="G418" s="30">
        <v>4161.6000000000004</v>
      </c>
      <c r="H418" s="238">
        <f t="shared" si="6"/>
        <v>0</v>
      </c>
      <c r="I418" s="235" t="s">
        <v>146</v>
      </c>
    </row>
    <row r="419" spans="1:9" x14ac:dyDescent="0.25">
      <c r="A419" s="240">
        <v>41705</v>
      </c>
      <c r="B419" s="281" t="s">
        <v>1563</v>
      </c>
      <c r="C419" s="282" t="s">
        <v>1546</v>
      </c>
      <c r="D419" s="235" t="s">
        <v>157</v>
      </c>
      <c r="E419" s="236">
        <v>4437.6000000000004</v>
      </c>
      <c r="F419" s="237">
        <v>41706</v>
      </c>
      <c r="G419" s="30">
        <v>4437.6000000000004</v>
      </c>
      <c r="H419" s="238">
        <f t="shared" si="6"/>
        <v>0</v>
      </c>
      <c r="I419" s="235" t="s">
        <v>146</v>
      </c>
    </row>
    <row r="420" spans="1:9" x14ac:dyDescent="0.25">
      <c r="A420" s="240">
        <v>41705</v>
      </c>
      <c r="B420" s="281" t="s">
        <v>1564</v>
      </c>
      <c r="C420" s="282" t="s">
        <v>1546</v>
      </c>
      <c r="D420" s="235" t="s">
        <v>6</v>
      </c>
      <c r="E420" s="236">
        <v>7628.5</v>
      </c>
      <c r="F420" s="237">
        <v>41707</v>
      </c>
      <c r="G420" s="30">
        <v>7628.5</v>
      </c>
      <c r="H420" s="238">
        <f t="shared" si="6"/>
        <v>0</v>
      </c>
      <c r="I420" s="235" t="s">
        <v>14</v>
      </c>
    </row>
    <row r="421" spans="1:9" x14ac:dyDescent="0.25">
      <c r="A421" s="240">
        <v>41705</v>
      </c>
      <c r="B421" s="281" t="s">
        <v>1565</v>
      </c>
      <c r="C421" s="282" t="s">
        <v>1546</v>
      </c>
      <c r="D421" s="235" t="s">
        <v>96</v>
      </c>
      <c r="E421" s="236">
        <v>40862</v>
      </c>
      <c r="F421" s="237">
        <v>41713</v>
      </c>
      <c r="G421" s="30">
        <v>40862</v>
      </c>
      <c r="H421" s="238">
        <f t="shared" si="6"/>
        <v>0</v>
      </c>
      <c r="I421" s="235" t="s">
        <v>14</v>
      </c>
    </row>
    <row r="422" spans="1:9" x14ac:dyDescent="0.25">
      <c r="A422" s="240">
        <v>41705</v>
      </c>
      <c r="B422" s="281" t="s">
        <v>1566</v>
      </c>
      <c r="C422" s="282" t="s">
        <v>1546</v>
      </c>
      <c r="D422" s="235" t="s">
        <v>481</v>
      </c>
      <c r="E422" s="236">
        <v>4869</v>
      </c>
      <c r="F422" s="237">
        <v>41706</v>
      </c>
      <c r="G422" s="30">
        <v>4869</v>
      </c>
      <c r="H422" s="238">
        <f t="shared" si="6"/>
        <v>0</v>
      </c>
      <c r="I422" s="235" t="s">
        <v>146</v>
      </c>
    </row>
    <row r="423" spans="1:9" x14ac:dyDescent="0.25">
      <c r="A423" s="240">
        <v>41705</v>
      </c>
      <c r="B423" s="281" t="s">
        <v>1567</v>
      </c>
      <c r="C423" s="282" t="s">
        <v>1546</v>
      </c>
      <c r="D423" s="235" t="s">
        <v>327</v>
      </c>
      <c r="E423" s="236">
        <v>2695.5</v>
      </c>
      <c r="F423" s="237">
        <v>41710</v>
      </c>
      <c r="G423" s="30">
        <v>2695.5</v>
      </c>
      <c r="H423" s="238">
        <f t="shared" si="6"/>
        <v>0</v>
      </c>
      <c r="I423" s="235" t="s">
        <v>146</v>
      </c>
    </row>
    <row r="424" spans="1:9" x14ac:dyDescent="0.25">
      <c r="A424" s="240">
        <v>41705</v>
      </c>
      <c r="B424" s="281" t="s">
        <v>1568</v>
      </c>
      <c r="C424" s="282" t="s">
        <v>1546</v>
      </c>
      <c r="D424" s="235" t="s">
        <v>11</v>
      </c>
      <c r="E424" s="236">
        <v>592245.89</v>
      </c>
      <c r="F424" s="249" t="s">
        <v>1569</v>
      </c>
      <c r="G424" s="30">
        <f>3142.71+109944+43273+319630+70016+46240.18</f>
        <v>592245.89</v>
      </c>
      <c r="H424" s="238">
        <f t="shared" si="6"/>
        <v>0</v>
      </c>
      <c r="I424" s="235"/>
    </row>
    <row r="425" spans="1:9" x14ac:dyDescent="0.25">
      <c r="A425" s="240">
        <v>41705</v>
      </c>
      <c r="B425" s="281" t="s">
        <v>1570</v>
      </c>
      <c r="C425" s="282" t="s">
        <v>1546</v>
      </c>
      <c r="D425" s="235" t="s">
        <v>152</v>
      </c>
      <c r="E425" s="236">
        <v>4048.5</v>
      </c>
      <c r="F425" s="237">
        <v>41706</v>
      </c>
      <c r="G425" s="30">
        <v>4048.5</v>
      </c>
      <c r="H425" s="238">
        <f t="shared" si="6"/>
        <v>0</v>
      </c>
      <c r="I425" s="235" t="s">
        <v>146</v>
      </c>
    </row>
    <row r="426" spans="1:9" x14ac:dyDescent="0.25">
      <c r="A426" s="240">
        <v>41705</v>
      </c>
      <c r="B426" s="281" t="s">
        <v>1571</v>
      </c>
      <c r="C426" s="282" t="s">
        <v>1546</v>
      </c>
      <c r="D426" s="235" t="s">
        <v>226</v>
      </c>
      <c r="E426" s="236">
        <v>1510</v>
      </c>
      <c r="F426" s="237">
        <v>41706</v>
      </c>
      <c r="G426" s="30">
        <v>1510</v>
      </c>
      <c r="H426" s="238">
        <f t="shared" si="6"/>
        <v>0</v>
      </c>
      <c r="I426" s="235" t="s">
        <v>146</v>
      </c>
    </row>
    <row r="427" spans="1:9" x14ac:dyDescent="0.25">
      <c r="A427" s="240">
        <v>41705</v>
      </c>
      <c r="B427" s="281" t="s">
        <v>1572</v>
      </c>
      <c r="C427" s="282" t="s">
        <v>1546</v>
      </c>
      <c r="D427" s="235" t="s">
        <v>5</v>
      </c>
      <c r="E427" s="236">
        <v>3128</v>
      </c>
      <c r="F427" s="237">
        <v>41707</v>
      </c>
      <c r="G427" s="30">
        <v>3128</v>
      </c>
      <c r="H427" s="238">
        <f t="shared" si="6"/>
        <v>0</v>
      </c>
      <c r="I427" s="235" t="s">
        <v>20</v>
      </c>
    </row>
    <row r="428" spans="1:9" x14ac:dyDescent="0.25">
      <c r="A428" s="240">
        <v>41705</v>
      </c>
      <c r="B428" s="281" t="s">
        <v>1573</v>
      </c>
      <c r="C428" s="282" t="s">
        <v>1546</v>
      </c>
      <c r="D428" s="244" t="s">
        <v>46</v>
      </c>
      <c r="E428" s="245">
        <v>0</v>
      </c>
      <c r="F428" s="237"/>
      <c r="G428" s="30"/>
      <c r="H428" s="238">
        <f t="shared" si="6"/>
        <v>0</v>
      </c>
      <c r="I428" s="235" t="s">
        <v>294</v>
      </c>
    </row>
    <row r="429" spans="1:9" x14ac:dyDescent="0.25">
      <c r="A429" s="240">
        <v>41705</v>
      </c>
      <c r="B429" s="281" t="s">
        <v>1574</v>
      </c>
      <c r="C429" s="282" t="s">
        <v>1546</v>
      </c>
      <c r="D429" s="235" t="s">
        <v>21</v>
      </c>
      <c r="E429" s="252">
        <v>7650.5</v>
      </c>
      <c r="F429" s="249" t="s">
        <v>1575</v>
      </c>
      <c r="G429" s="30">
        <v>7650.5</v>
      </c>
      <c r="H429" s="238">
        <f t="shared" si="6"/>
        <v>0</v>
      </c>
      <c r="I429" s="235"/>
    </row>
    <row r="430" spans="1:9" x14ac:dyDescent="0.25">
      <c r="A430" s="240">
        <v>41705</v>
      </c>
      <c r="B430" s="281" t="s">
        <v>1576</v>
      </c>
      <c r="C430" s="282" t="s">
        <v>1546</v>
      </c>
      <c r="D430" s="235" t="s">
        <v>29</v>
      </c>
      <c r="E430" s="236">
        <v>23044.5</v>
      </c>
      <c r="F430" s="237">
        <v>41708</v>
      </c>
      <c r="G430" s="30">
        <v>23044.5</v>
      </c>
      <c r="H430" s="238">
        <f t="shared" si="6"/>
        <v>0</v>
      </c>
      <c r="I430" s="235" t="s">
        <v>4</v>
      </c>
    </row>
    <row r="431" spans="1:9" x14ac:dyDescent="0.25">
      <c r="A431" s="240">
        <v>41705</v>
      </c>
      <c r="B431" s="281" t="s">
        <v>1577</v>
      </c>
      <c r="C431" s="282" t="s">
        <v>1546</v>
      </c>
      <c r="D431" s="235" t="s">
        <v>40</v>
      </c>
      <c r="E431" s="236">
        <v>3302</v>
      </c>
      <c r="F431" s="237">
        <v>41705</v>
      </c>
      <c r="G431" s="30">
        <v>3302</v>
      </c>
      <c r="H431" s="238">
        <f t="shared" si="6"/>
        <v>0</v>
      </c>
      <c r="I431" s="235" t="s">
        <v>23</v>
      </c>
    </row>
    <row r="432" spans="1:9" x14ac:dyDescent="0.25">
      <c r="A432" s="240">
        <v>41705</v>
      </c>
      <c r="B432" s="281" t="s">
        <v>1578</v>
      </c>
      <c r="C432" s="282" t="s">
        <v>1546</v>
      </c>
      <c r="D432" s="235" t="s">
        <v>68</v>
      </c>
      <c r="E432" s="236">
        <v>5992</v>
      </c>
      <c r="F432" s="237">
        <v>41705</v>
      </c>
      <c r="G432" s="30">
        <v>5992</v>
      </c>
      <c r="H432" s="238">
        <f t="shared" si="6"/>
        <v>0</v>
      </c>
      <c r="I432" s="235"/>
    </row>
    <row r="433" spans="1:9" x14ac:dyDescent="0.25">
      <c r="A433" s="240">
        <v>41705</v>
      </c>
      <c r="B433" s="281" t="s">
        <v>1579</v>
      </c>
      <c r="C433" s="282" t="s">
        <v>1546</v>
      </c>
      <c r="D433" s="235" t="s">
        <v>1580</v>
      </c>
      <c r="E433" s="252">
        <v>8541</v>
      </c>
      <c r="F433" s="249" t="s">
        <v>1581</v>
      </c>
      <c r="G433" s="30">
        <v>8541</v>
      </c>
      <c r="H433" s="238">
        <f t="shared" si="6"/>
        <v>0</v>
      </c>
      <c r="I433" s="235" t="s">
        <v>57</v>
      </c>
    </row>
    <row r="434" spans="1:9" x14ac:dyDescent="0.25">
      <c r="A434" s="240">
        <v>41705</v>
      </c>
      <c r="B434" s="281" t="s">
        <v>1582</v>
      </c>
      <c r="C434" s="282" t="s">
        <v>1546</v>
      </c>
      <c r="D434" s="235" t="s">
        <v>873</v>
      </c>
      <c r="E434" s="236">
        <v>1725</v>
      </c>
      <c r="F434" s="237">
        <v>41705</v>
      </c>
      <c r="G434" s="30">
        <v>1725</v>
      </c>
      <c r="H434" s="238">
        <f t="shared" si="6"/>
        <v>0</v>
      </c>
      <c r="I434" s="235" t="s">
        <v>57</v>
      </c>
    </row>
    <row r="435" spans="1:9" x14ac:dyDescent="0.25">
      <c r="A435" s="240">
        <v>41705</v>
      </c>
      <c r="B435" s="281" t="s">
        <v>1583</v>
      </c>
      <c r="C435" s="282" t="s">
        <v>1546</v>
      </c>
      <c r="D435" s="235" t="s">
        <v>45</v>
      </c>
      <c r="E435" s="236">
        <v>3326</v>
      </c>
      <c r="F435" s="237">
        <v>41705</v>
      </c>
      <c r="G435" s="30">
        <v>3326</v>
      </c>
      <c r="H435" s="238">
        <f t="shared" si="6"/>
        <v>0</v>
      </c>
      <c r="I435" s="235" t="s">
        <v>4</v>
      </c>
    </row>
    <row r="436" spans="1:9" x14ac:dyDescent="0.25">
      <c r="A436" s="240">
        <v>41705</v>
      </c>
      <c r="B436" s="281" t="s">
        <v>1584</v>
      </c>
      <c r="C436" s="282" t="s">
        <v>1546</v>
      </c>
      <c r="D436" s="235" t="s">
        <v>339</v>
      </c>
      <c r="E436" s="236">
        <v>27816.5</v>
      </c>
      <c r="F436" s="237">
        <v>41705</v>
      </c>
      <c r="G436" s="30">
        <v>27816.5</v>
      </c>
      <c r="H436" s="238">
        <f t="shared" si="6"/>
        <v>0</v>
      </c>
      <c r="I436" s="235" t="s">
        <v>196</v>
      </c>
    </row>
    <row r="437" spans="1:9" x14ac:dyDescent="0.25">
      <c r="A437" s="240">
        <v>41705</v>
      </c>
      <c r="B437" s="281" t="s">
        <v>1585</v>
      </c>
      <c r="C437" s="282" t="s">
        <v>1546</v>
      </c>
      <c r="D437" s="235" t="s">
        <v>113</v>
      </c>
      <c r="E437" s="236">
        <v>9212</v>
      </c>
      <c r="F437" s="237">
        <v>41705</v>
      </c>
      <c r="G437" s="30">
        <v>9212</v>
      </c>
      <c r="H437" s="238">
        <f t="shared" si="6"/>
        <v>0</v>
      </c>
      <c r="I437" s="235" t="s">
        <v>23</v>
      </c>
    </row>
    <row r="438" spans="1:9" x14ac:dyDescent="0.25">
      <c r="A438" s="240">
        <v>41705</v>
      </c>
      <c r="B438" s="281" t="s">
        <v>1586</v>
      </c>
      <c r="C438" s="282" t="s">
        <v>1546</v>
      </c>
      <c r="D438" s="235" t="s">
        <v>432</v>
      </c>
      <c r="E438" s="236">
        <v>1046</v>
      </c>
      <c r="F438" s="237">
        <v>41705</v>
      </c>
      <c r="G438" s="30">
        <v>1046</v>
      </c>
      <c r="H438" s="238">
        <f t="shared" si="6"/>
        <v>0</v>
      </c>
      <c r="I438" s="235"/>
    </row>
    <row r="439" spans="1:9" x14ac:dyDescent="0.25">
      <c r="A439" s="240">
        <v>41705</v>
      </c>
      <c r="B439" s="281" t="s">
        <v>1587</v>
      </c>
      <c r="C439" s="282" t="s">
        <v>1546</v>
      </c>
      <c r="D439" s="235" t="s">
        <v>47</v>
      </c>
      <c r="E439" s="236">
        <v>10098</v>
      </c>
      <c r="F439" s="237">
        <v>41705</v>
      </c>
      <c r="G439" s="30">
        <v>10098</v>
      </c>
      <c r="H439" s="238">
        <f t="shared" si="6"/>
        <v>0</v>
      </c>
      <c r="I439" s="235" t="s">
        <v>23</v>
      </c>
    </row>
    <row r="440" spans="1:9" x14ac:dyDescent="0.25">
      <c r="A440" s="240">
        <v>41705</v>
      </c>
      <c r="B440" s="281" t="s">
        <v>1588</v>
      </c>
      <c r="C440" s="282" t="s">
        <v>1546</v>
      </c>
      <c r="D440" s="235" t="s">
        <v>59</v>
      </c>
      <c r="E440" s="236">
        <v>4019</v>
      </c>
      <c r="F440" s="237">
        <v>41705</v>
      </c>
      <c r="G440" s="30">
        <v>4019</v>
      </c>
      <c r="H440" s="238">
        <f t="shared" si="6"/>
        <v>0</v>
      </c>
      <c r="I440" s="235" t="s">
        <v>4</v>
      </c>
    </row>
    <row r="441" spans="1:9" x14ac:dyDescent="0.25">
      <c r="A441" s="240">
        <v>41705</v>
      </c>
      <c r="B441" s="281" t="s">
        <v>1589</v>
      </c>
      <c r="C441" s="282" t="s">
        <v>1546</v>
      </c>
      <c r="D441" s="235" t="s">
        <v>96</v>
      </c>
      <c r="E441" s="236">
        <v>2750</v>
      </c>
      <c r="F441" s="237">
        <v>41706</v>
      </c>
      <c r="G441" s="30">
        <v>2750</v>
      </c>
      <c r="H441" s="238">
        <f t="shared" si="6"/>
        <v>0</v>
      </c>
      <c r="I441" s="235"/>
    </row>
    <row r="442" spans="1:9" x14ac:dyDescent="0.25">
      <c r="A442" s="240">
        <v>41705</v>
      </c>
      <c r="B442" s="281" t="s">
        <v>1590</v>
      </c>
      <c r="C442" s="282" t="s">
        <v>1546</v>
      </c>
      <c r="D442" s="235" t="s">
        <v>29</v>
      </c>
      <c r="E442" s="236">
        <v>4920</v>
      </c>
      <c r="F442" s="237">
        <v>41708</v>
      </c>
      <c r="G442" s="30">
        <v>4920</v>
      </c>
      <c r="H442" s="238">
        <f t="shared" si="6"/>
        <v>0</v>
      </c>
      <c r="I442" s="235" t="s">
        <v>4</v>
      </c>
    </row>
    <row r="443" spans="1:9" x14ac:dyDescent="0.25">
      <c r="A443" s="240">
        <v>41705</v>
      </c>
      <c r="B443" s="281" t="s">
        <v>1591</v>
      </c>
      <c r="C443" s="282" t="s">
        <v>1546</v>
      </c>
      <c r="D443" s="235" t="s">
        <v>28</v>
      </c>
      <c r="E443" s="236">
        <v>722</v>
      </c>
      <c r="F443" s="237">
        <v>41705</v>
      </c>
      <c r="G443" s="30">
        <v>722</v>
      </c>
      <c r="H443" s="238">
        <f t="shared" si="6"/>
        <v>0</v>
      </c>
      <c r="I443" s="235" t="s">
        <v>23</v>
      </c>
    </row>
    <row r="444" spans="1:9" x14ac:dyDescent="0.25">
      <c r="A444" s="240">
        <v>41705</v>
      </c>
      <c r="B444" s="281" t="s">
        <v>1592</v>
      </c>
      <c r="C444" s="282" t="s">
        <v>1546</v>
      </c>
      <c r="D444" s="235" t="s">
        <v>138</v>
      </c>
      <c r="E444" s="236">
        <v>14430</v>
      </c>
      <c r="F444" s="237">
        <v>41705</v>
      </c>
      <c r="G444" s="30">
        <v>14430</v>
      </c>
      <c r="H444" s="238">
        <f t="shared" si="6"/>
        <v>0</v>
      </c>
      <c r="I444" s="235"/>
    </row>
    <row r="445" spans="1:9" x14ac:dyDescent="0.25">
      <c r="A445" s="240">
        <v>41705</v>
      </c>
      <c r="B445" s="281" t="s">
        <v>1593</v>
      </c>
      <c r="C445" s="282" t="s">
        <v>1546</v>
      </c>
      <c r="D445" s="235" t="s">
        <v>27</v>
      </c>
      <c r="E445" s="236">
        <v>1927</v>
      </c>
      <c r="F445" s="237">
        <v>41705</v>
      </c>
      <c r="G445" s="30">
        <v>1927</v>
      </c>
      <c r="H445" s="238">
        <f t="shared" si="6"/>
        <v>0</v>
      </c>
      <c r="I445" s="235" t="s">
        <v>23</v>
      </c>
    </row>
    <row r="446" spans="1:9" x14ac:dyDescent="0.25">
      <c r="A446" s="284">
        <v>41705</v>
      </c>
      <c r="B446" s="285" t="s">
        <v>1594</v>
      </c>
      <c r="C446" s="282" t="s">
        <v>1546</v>
      </c>
      <c r="D446" s="235" t="s">
        <v>705</v>
      </c>
      <c r="E446" s="236">
        <v>5006</v>
      </c>
      <c r="F446" s="269" t="s">
        <v>1595</v>
      </c>
      <c r="G446" s="30">
        <v>5006</v>
      </c>
      <c r="H446" s="265">
        <f t="shared" si="6"/>
        <v>0</v>
      </c>
      <c r="I446" s="235" t="s">
        <v>4</v>
      </c>
    </row>
    <row r="447" spans="1:9" x14ac:dyDescent="0.25">
      <c r="A447" s="240">
        <v>41705</v>
      </c>
      <c r="B447" s="281" t="s">
        <v>1596</v>
      </c>
      <c r="C447" s="282" t="s">
        <v>1597</v>
      </c>
      <c r="D447" s="235" t="s">
        <v>236</v>
      </c>
      <c r="E447" s="236">
        <v>3136</v>
      </c>
      <c r="F447" s="237">
        <v>41705</v>
      </c>
      <c r="G447" s="30">
        <v>3136</v>
      </c>
      <c r="H447" s="265">
        <f t="shared" si="6"/>
        <v>0</v>
      </c>
      <c r="I447" s="235" t="s">
        <v>4</v>
      </c>
    </row>
    <row r="448" spans="1:9" x14ac:dyDescent="0.25">
      <c r="A448" s="284">
        <v>41705</v>
      </c>
      <c r="B448" s="281" t="s">
        <v>1598</v>
      </c>
      <c r="C448" s="282" t="s">
        <v>1597</v>
      </c>
      <c r="D448" s="235" t="s">
        <v>22</v>
      </c>
      <c r="E448" s="236">
        <v>9762.5</v>
      </c>
      <c r="F448" s="237">
        <v>41705</v>
      </c>
      <c r="G448" s="30">
        <v>9762.5</v>
      </c>
      <c r="H448" s="265">
        <f t="shared" ref="H448:H511" si="7">E448-G448</f>
        <v>0</v>
      </c>
      <c r="I448" s="235" t="s">
        <v>23</v>
      </c>
    </row>
    <row r="449" spans="1:9" x14ac:dyDescent="0.25">
      <c r="A449" s="240">
        <v>41705</v>
      </c>
      <c r="B449" s="281" t="s">
        <v>1599</v>
      </c>
      <c r="C449" s="282" t="s">
        <v>1597</v>
      </c>
      <c r="D449" s="235" t="s">
        <v>37</v>
      </c>
      <c r="E449" s="236">
        <v>5700</v>
      </c>
      <c r="F449" s="237">
        <v>41720</v>
      </c>
      <c r="G449" s="30">
        <v>5700</v>
      </c>
      <c r="H449" s="265">
        <f t="shared" si="7"/>
        <v>0</v>
      </c>
      <c r="I449" s="235" t="s">
        <v>4</v>
      </c>
    </row>
    <row r="450" spans="1:9" x14ac:dyDescent="0.25">
      <c r="A450" s="284">
        <v>41705</v>
      </c>
      <c r="B450" s="281" t="s">
        <v>1600</v>
      </c>
      <c r="C450" s="282" t="s">
        <v>1597</v>
      </c>
      <c r="D450" s="235" t="s">
        <v>951</v>
      </c>
      <c r="E450" s="236">
        <v>8777</v>
      </c>
      <c r="F450" s="237">
        <v>41705</v>
      </c>
      <c r="G450" s="30">
        <v>8777</v>
      </c>
      <c r="H450" s="265">
        <f t="shared" si="7"/>
        <v>0</v>
      </c>
      <c r="I450" s="235"/>
    </row>
    <row r="451" spans="1:9" x14ac:dyDescent="0.25">
      <c r="A451" s="240">
        <v>41705</v>
      </c>
      <c r="B451" s="281" t="s">
        <v>1601</v>
      </c>
      <c r="C451" s="282" t="s">
        <v>1597</v>
      </c>
      <c r="D451" s="235" t="s">
        <v>205</v>
      </c>
      <c r="E451" s="236">
        <v>2853.5</v>
      </c>
      <c r="F451" s="237">
        <v>41705</v>
      </c>
      <c r="G451" s="30">
        <v>2853.5</v>
      </c>
      <c r="H451" s="265">
        <f t="shared" si="7"/>
        <v>0</v>
      </c>
      <c r="I451" s="235" t="s">
        <v>23</v>
      </c>
    </row>
    <row r="452" spans="1:9" x14ac:dyDescent="0.25">
      <c r="A452" s="284">
        <v>41705</v>
      </c>
      <c r="B452" s="281" t="s">
        <v>1602</v>
      </c>
      <c r="C452" s="282" t="s">
        <v>1597</v>
      </c>
      <c r="D452" s="235" t="s">
        <v>48</v>
      </c>
      <c r="E452" s="236">
        <v>12956.5</v>
      </c>
      <c r="F452" s="237">
        <v>41705</v>
      </c>
      <c r="G452" s="30">
        <v>12956.5</v>
      </c>
      <c r="H452" s="265">
        <f t="shared" si="7"/>
        <v>0</v>
      </c>
      <c r="I452" s="235" t="s">
        <v>1</v>
      </c>
    </row>
    <row r="453" spans="1:9" x14ac:dyDescent="0.25">
      <c r="A453" s="240">
        <v>41705</v>
      </c>
      <c r="B453" s="281" t="s">
        <v>1603</v>
      </c>
      <c r="C453" s="282" t="s">
        <v>1597</v>
      </c>
      <c r="D453" s="235" t="s">
        <v>1604</v>
      </c>
      <c r="E453" s="236">
        <v>367.5</v>
      </c>
      <c r="F453" s="237">
        <v>41705</v>
      </c>
      <c r="G453" s="30">
        <v>367.5</v>
      </c>
      <c r="H453" s="265">
        <f t="shared" si="7"/>
        <v>0</v>
      </c>
      <c r="I453" s="235" t="s">
        <v>23</v>
      </c>
    </row>
    <row r="454" spans="1:9" x14ac:dyDescent="0.25">
      <c r="A454" s="284">
        <v>41705</v>
      </c>
      <c r="B454" s="281" t="s">
        <v>1605</v>
      </c>
      <c r="C454" s="282" t="s">
        <v>1597</v>
      </c>
      <c r="D454" s="235" t="s">
        <v>798</v>
      </c>
      <c r="E454" s="236">
        <v>46517.69</v>
      </c>
      <c r="F454" s="237">
        <v>41710</v>
      </c>
      <c r="G454" s="30">
        <v>46517.69</v>
      </c>
      <c r="H454" s="265">
        <f t="shared" si="7"/>
        <v>0</v>
      </c>
      <c r="I454" s="235" t="s">
        <v>20</v>
      </c>
    </row>
    <row r="455" spans="1:9" x14ac:dyDescent="0.25">
      <c r="A455" s="240">
        <v>41705</v>
      </c>
      <c r="B455" s="281" t="s">
        <v>1606</v>
      </c>
      <c r="C455" s="282" t="s">
        <v>1597</v>
      </c>
      <c r="D455" s="235" t="s">
        <v>25</v>
      </c>
      <c r="E455" s="236">
        <v>12192</v>
      </c>
      <c r="F455" s="237">
        <v>41705</v>
      </c>
      <c r="G455" s="30">
        <v>12192</v>
      </c>
      <c r="H455" s="265">
        <f t="shared" si="7"/>
        <v>0</v>
      </c>
      <c r="I455" s="235" t="s">
        <v>23</v>
      </c>
    </row>
    <row r="456" spans="1:9" x14ac:dyDescent="0.25">
      <c r="A456" s="284">
        <v>41705</v>
      </c>
      <c r="B456" s="281" t="s">
        <v>1607</v>
      </c>
      <c r="C456" s="282" t="s">
        <v>1597</v>
      </c>
      <c r="D456" s="235" t="s">
        <v>458</v>
      </c>
      <c r="E456" s="236">
        <v>741</v>
      </c>
      <c r="F456" s="237">
        <v>41705</v>
      </c>
      <c r="G456" s="30">
        <v>741</v>
      </c>
      <c r="H456" s="280">
        <f t="shared" si="7"/>
        <v>0</v>
      </c>
      <c r="I456" s="235"/>
    </row>
    <row r="457" spans="1:9" x14ac:dyDescent="0.25">
      <c r="A457" s="240">
        <v>41705</v>
      </c>
      <c r="B457" s="281" t="s">
        <v>1608</v>
      </c>
      <c r="C457" s="282" t="s">
        <v>1597</v>
      </c>
      <c r="D457" s="235" t="s">
        <v>214</v>
      </c>
      <c r="E457" s="236">
        <v>11057.5</v>
      </c>
      <c r="F457" s="237">
        <v>41705</v>
      </c>
      <c r="G457" s="30">
        <v>11057.5</v>
      </c>
      <c r="H457" s="265">
        <f t="shared" si="7"/>
        <v>0</v>
      </c>
      <c r="I457" s="235" t="s">
        <v>20</v>
      </c>
    </row>
    <row r="458" spans="1:9" x14ac:dyDescent="0.25">
      <c r="A458" s="284">
        <v>41705</v>
      </c>
      <c r="B458" s="281" t="s">
        <v>1609</v>
      </c>
      <c r="C458" s="282" t="s">
        <v>1597</v>
      </c>
      <c r="D458" s="235" t="s">
        <v>798</v>
      </c>
      <c r="E458" s="236">
        <v>2419.5</v>
      </c>
      <c r="F458" s="237">
        <v>41705</v>
      </c>
      <c r="G458" s="30">
        <v>2419.5</v>
      </c>
      <c r="H458" s="265">
        <f t="shared" si="7"/>
        <v>0</v>
      </c>
      <c r="I458" s="235" t="s">
        <v>20</v>
      </c>
    </row>
    <row r="459" spans="1:9" x14ac:dyDescent="0.25">
      <c r="A459" s="240">
        <v>41705</v>
      </c>
      <c r="B459" s="281" t="s">
        <v>1610</v>
      </c>
      <c r="C459" s="282" t="s">
        <v>1597</v>
      </c>
      <c r="D459" s="235" t="s">
        <v>36</v>
      </c>
      <c r="E459" s="236">
        <v>1900</v>
      </c>
      <c r="F459" s="237">
        <v>41720</v>
      </c>
      <c r="G459" s="30">
        <v>1900</v>
      </c>
      <c r="H459" s="265">
        <f t="shared" si="7"/>
        <v>0</v>
      </c>
      <c r="I459" s="235" t="s">
        <v>23</v>
      </c>
    </row>
    <row r="460" spans="1:9" x14ac:dyDescent="0.25">
      <c r="A460" s="284">
        <v>41705</v>
      </c>
      <c r="B460" s="281" t="s">
        <v>1611</v>
      </c>
      <c r="C460" s="282" t="s">
        <v>1597</v>
      </c>
      <c r="D460" s="235" t="s">
        <v>35</v>
      </c>
      <c r="E460" s="236">
        <v>2470</v>
      </c>
      <c r="F460" s="237">
        <v>41720</v>
      </c>
      <c r="G460" s="30">
        <v>2470</v>
      </c>
      <c r="H460" s="265">
        <f t="shared" si="7"/>
        <v>0</v>
      </c>
      <c r="I460" s="235" t="s">
        <v>23</v>
      </c>
    </row>
    <row r="461" spans="1:9" x14ac:dyDescent="0.25">
      <c r="A461" s="240">
        <v>41705</v>
      </c>
      <c r="B461" s="281" t="s">
        <v>1612</v>
      </c>
      <c r="C461" s="282" t="s">
        <v>1597</v>
      </c>
      <c r="D461" s="235" t="s">
        <v>49</v>
      </c>
      <c r="E461" s="236">
        <v>1000</v>
      </c>
      <c r="F461" s="237">
        <v>41705</v>
      </c>
      <c r="G461" s="30">
        <v>1000</v>
      </c>
      <c r="H461" s="265">
        <f t="shared" si="7"/>
        <v>0</v>
      </c>
      <c r="I461" s="235" t="s">
        <v>23</v>
      </c>
    </row>
    <row r="462" spans="1:9" x14ac:dyDescent="0.25">
      <c r="A462" s="284">
        <v>41705</v>
      </c>
      <c r="B462" s="281" t="s">
        <v>1613</v>
      </c>
      <c r="C462" s="282" t="s">
        <v>1597</v>
      </c>
      <c r="D462" s="235" t="s">
        <v>4</v>
      </c>
      <c r="E462" s="236">
        <v>23058</v>
      </c>
      <c r="F462" s="237">
        <v>41705</v>
      </c>
      <c r="G462" s="30">
        <v>23058</v>
      </c>
      <c r="H462" s="265">
        <f t="shared" si="7"/>
        <v>0</v>
      </c>
      <c r="I462" s="235"/>
    </row>
    <row r="463" spans="1:9" x14ac:dyDescent="0.25">
      <c r="A463" s="240">
        <v>41705</v>
      </c>
      <c r="B463" s="281" t="s">
        <v>1614</v>
      </c>
      <c r="C463" s="282" t="s">
        <v>1597</v>
      </c>
      <c r="D463" s="235" t="s">
        <v>4</v>
      </c>
      <c r="E463" s="236">
        <v>173</v>
      </c>
      <c r="F463" s="237">
        <v>41705</v>
      </c>
      <c r="G463" s="30">
        <v>173</v>
      </c>
      <c r="H463" s="265">
        <f t="shared" si="7"/>
        <v>0</v>
      </c>
      <c r="I463" s="235"/>
    </row>
    <row r="464" spans="1:9" x14ac:dyDescent="0.25">
      <c r="A464" s="284">
        <v>41705</v>
      </c>
      <c r="B464" s="281" t="s">
        <v>1615</v>
      </c>
      <c r="C464" s="282" t="s">
        <v>1597</v>
      </c>
      <c r="D464" s="235" t="s">
        <v>119</v>
      </c>
      <c r="E464" s="236">
        <v>6120.1</v>
      </c>
      <c r="F464" s="237">
        <v>41708</v>
      </c>
      <c r="G464" s="30">
        <v>6120.1</v>
      </c>
      <c r="H464" s="265">
        <f t="shared" si="7"/>
        <v>0</v>
      </c>
      <c r="I464" s="235" t="s">
        <v>20</v>
      </c>
    </row>
    <row r="465" spans="1:9" x14ac:dyDescent="0.25">
      <c r="A465" s="240">
        <v>41705</v>
      </c>
      <c r="B465" s="281" t="s">
        <v>1616</v>
      </c>
      <c r="C465" s="282" t="s">
        <v>1597</v>
      </c>
      <c r="D465" s="235" t="s">
        <v>20</v>
      </c>
      <c r="E465" s="236">
        <v>708</v>
      </c>
      <c r="F465" s="237">
        <v>41705</v>
      </c>
      <c r="G465" s="30">
        <v>708</v>
      </c>
      <c r="H465" s="265">
        <f t="shared" si="7"/>
        <v>0</v>
      </c>
      <c r="I465" s="235" t="s">
        <v>20</v>
      </c>
    </row>
    <row r="466" spans="1:9" x14ac:dyDescent="0.25">
      <c r="A466" s="284">
        <v>41705</v>
      </c>
      <c r="B466" s="281" t="s">
        <v>1617</v>
      </c>
      <c r="C466" s="282" t="s">
        <v>1597</v>
      </c>
      <c r="D466" s="235" t="s">
        <v>15</v>
      </c>
      <c r="E466" s="236">
        <v>1452</v>
      </c>
      <c r="F466" s="237">
        <v>41705</v>
      </c>
      <c r="G466" s="30">
        <v>1452</v>
      </c>
      <c r="H466" s="265">
        <f t="shared" si="7"/>
        <v>0</v>
      </c>
      <c r="I466" s="235" t="s">
        <v>1</v>
      </c>
    </row>
    <row r="467" spans="1:9" x14ac:dyDescent="0.25">
      <c r="A467" s="240">
        <v>41705</v>
      </c>
      <c r="B467" s="281" t="s">
        <v>1618</v>
      </c>
      <c r="C467" s="282" t="s">
        <v>1597</v>
      </c>
      <c r="D467" s="235" t="s">
        <v>1619</v>
      </c>
      <c r="E467" s="236">
        <v>2528.5</v>
      </c>
      <c r="F467" s="237">
        <v>41705</v>
      </c>
      <c r="G467" s="30">
        <v>2528.5</v>
      </c>
      <c r="H467" s="265">
        <f t="shared" si="7"/>
        <v>0</v>
      </c>
      <c r="I467" s="235" t="s">
        <v>1</v>
      </c>
    </row>
    <row r="468" spans="1:9" x14ac:dyDescent="0.25">
      <c r="A468" s="284">
        <v>41705</v>
      </c>
      <c r="B468" s="281" t="s">
        <v>1620</v>
      </c>
      <c r="C468" s="282" t="s">
        <v>1597</v>
      </c>
      <c r="D468" s="235" t="s">
        <v>18</v>
      </c>
      <c r="E468" s="236">
        <v>29950.5</v>
      </c>
      <c r="F468" s="249" t="s">
        <v>1621</v>
      </c>
      <c r="G468" s="30">
        <v>29950.5</v>
      </c>
      <c r="H468" s="265">
        <f t="shared" si="7"/>
        <v>0</v>
      </c>
      <c r="I468" s="235" t="s">
        <v>57</v>
      </c>
    </row>
    <row r="469" spans="1:9" x14ac:dyDescent="0.25">
      <c r="A469" s="240">
        <v>41705</v>
      </c>
      <c r="B469" s="281" t="s">
        <v>1622</v>
      </c>
      <c r="C469" s="282" t="s">
        <v>1597</v>
      </c>
      <c r="D469" s="235" t="s">
        <v>3</v>
      </c>
      <c r="E469" s="236">
        <v>47583</v>
      </c>
      <c r="F469" s="237">
        <v>41725</v>
      </c>
      <c r="G469" s="30">
        <v>47583</v>
      </c>
      <c r="H469" s="265">
        <f t="shared" si="7"/>
        <v>0</v>
      </c>
      <c r="I469" s="235" t="s">
        <v>57</v>
      </c>
    </row>
    <row r="470" spans="1:9" x14ac:dyDescent="0.25">
      <c r="A470" s="284">
        <v>41705</v>
      </c>
      <c r="B470" s="281" t="s">
        <v>1623</v>
      </c>
      <c r="C470" s="282" t="s">
        <v>1597</v>
      </c>
      <c r="D470" s="235" t="s">
        <v>56</v>
      </c>
      <c r="E470" s="236">
        <v>857</v>
      </c>
      <c r="F470" s="237">
        <v>41705</v>
      </c>
      <c r="G470" s="30">
        <v>857</v>
      </c>
      <c r="H470" s="265">
        <f t="shared" si="7"/>
        <v>0</v>
      </c>
      <c r="I470" s="235" t="s">
        <v>57</v>
      </c>
    </row>
    <row r="471" spans="1:9" x14ac:dyDescent="0.25">
      <c r="A471" s="240">
        <v>41705</v>
      </c>
      <c r="B471" s="281" t="s">
        <v>1624</v>
      </c>
      <c r="C471" s="282" t="s">
        <v>1597</v>
      </c>
      <c r="D471" s="235" t="s">
        <v>631</v>
      </c>
      <c r="E471" s="236">
        <v>680</v>
      </c>
      <c r="F471" s="269" t="s">
        <v>1625</v>
      </c>
      <c r="G471" s="30">
        <v>680</v>
      </c>
      <c r="H471" s="265">
        <f t="shared" si="7"/>
        <v>0</v>
      </c>
      <c r="I471" s="235" t="s">
        <v>1</v>
      </c>
    </row>
    <row r="472" spans="1:9" x14ac:dyDescent="0.25">
      <c r="A472" s="240">
        <v>41705</v>
      </c>
      <c r="B472" s="281" t="s">
        <v>1626</v>
      </c>
      <c r="C472" s="282" t="s">
        <v>1597</v>
      </c>
      <c r="D472" s="235" t="s">
        <v>13</v>
      </c>
      <c r="E472" s="236">
        <v>12307.5</v>
      </c>
      <c r="F472" s="237">
        <v>41708</v>
      </c>
      <c r="G472" s="286">
        <v>9000</v>
      </c>
      <c r="H472" s="287">
        <f t="shared" si="7"/>
        <v>3307.5</v>
      </c>
      <c r="I472" s="235" t="s">
        <v>455</v>
      </c>
    </row>
    <row r="473" spans="1:9" x14ac:dyDescent="0.25">
      <c r="A473" s="240">
        <v>41705</v>
      </c>
      <c r="B473" s="281" t="s">
        <v>1627</v>
      </c>
      <c r="C473" s="282" t="s">
        <v>1597</v>
      </c>
      <c r="D473" s="235" t="s">
        <v>452</v>
      </c>
      <c r="E473" s="236">
        <v>27962</v>
      </c>
      <c r="F473" s="237">
        <v>41705</v>
      </c>
      <c r="G473" s="30">
        <v>27962</v>
      </c>
      <c r="H473" s="265">
        <f t="shared" si="7"/>
        <v>0</v>
      </c>
      <c r="I473" s="235" t="s">
        <v>1</v>
      </c>
    </row>
    <row r="474" spans="1:9" x14ac:dyDescent="0.25">
      <c r="A474" s="240">
        <v>41705</v>
      </c>
      <c r="B474" s="281" t="s">
        <v>1628</v>
      </c>
      <c r="C474" s="282" t="s">
        <v>1597</v>
      </c>
      <c r="D474" s="235" t="s">
        <v>1</v>
      </c>
      <c r="E474" s="236">
        <v>2402.6</v>
      </c>
      <c r="F474" s="237">
        <v>41705</v>
      </c>
      <c r="G474" s="30">
        <v>2402.6</v>
      </c>
      <c r="H474" s="265">
        <f t="shared" si="7"/>
        <v>0</v>
      </c>
      <c r="I474" s="235" t="s">
        <v>1</v>
      </c>
    </row>
    <row r="475" spans="1:9" x14ac:dyDescent="0.25">
      <c r="A475" s="240">
        <v>41705</v>
      </c>
      <c r="B475" s="281" t="s">
        <v>1629</v>
      </c>
      <c r="C475" s="282" t="s">
        <v>1597</v>
      </c>
      <c r="D475" s="235" t="s">
        <v>44</v>
      </c>
      <c r="E475" s="236">
        <v>884</v>
      </c>
      <c r="F475" s="237">
        <v>41705</v>
      </c>
      <c r="G475" s="30">
        <v>884</v>
      </c>
      <c r="H475" s="265">
        <f t="shared" si="7"/>
        <v>0</v>
      </c>
      <c r="I475" s="235"/>
    </row>
    <row r="476" spans="1:9" x14ac:dyDescent="0.25">
      <c r="A476" s="240">
        <v>41705</v>
      </c>
      <c r="B476" s="281" t="s">
        <v>1630</v>
      </c>
      <c r="C476" s="282" t="s">
        <v>1597</v>
      </c>
      <c r="D476" s="235" t="s">
        <v>48</v>
      </c>
      <c r="E476" s="236">
        <v>846</v>
      </c>
      <c r="F476" s="237">
        <v>41705</v>
      </c>
      <c r="G476" s="30">
        <v>846</v>
      </c>
      <c r="H476" s="265">
        <f t="shared" si="7"/>
        <v>0</v>
      </c>
      <c r="I476" s="235" t="s">
        <v>1</v>
      </c>
    </row>
    <row r="477" spans="1:9" x14ac:dyDescent="0.25">
      <c r="A477" s="240">
        <v>41705</v>
      </c>
      <c r="B477" s="281" t="s">
        <v>1631</v>
      </c>
      <c r="C477" s="282" t="s">
        <v>1597</v>
      </c>
      <c r="D477" s="235" t="s">
        <v>282</v>
      </c>
      <c r="E477" s="236">
        <v>921.5</v>
      </c>
      <c r="F477" s="237">
        <v>41705</v>
      </c>
      <c r="G477" s="30">
        <v>921.5</v>
      </c>
      <c r="H477" s="265">
        <f t="shared" si="7"/>
        <v>0</v>
      </c>
      <c r="I477" s="235"/>
    </row>
    <row r="478" spans="1:9" x14ac:dyDescent="0.25">
      <c r="A478" s="240">
        <v>41705</v>
      </c>
      <c r="B478" s="281" t="s">
        <v>1632</v>
      </c>
      <c r="C478" s="282" t="s">
        <v>1597</v>
      </c>
      <c r="D478" s="235" t="s">
        <v>608</v>
      </c>
      <c r="E478" s="236">
        <v>16020</v>
      </c>
      <c r="F478" s="237">
        <v>41705</v>
      </c>
      <c r="G478" s="30">
        <v>16020</v>
      </c>
      <c r="H478" s="265">
        <f t="shared" si="7"/>
        <v>0</v>
      </c>
      <c r="I478" s="235"/>
    </row>
    <row r="479" spans="1:9" x14ac:dyDescent="0.25">
      <c r="A479" s="240">
        <v>41705</v>
      </c>
      <c r="B479" s="281" t="s">
        <v>1633</v>
      </c>
      <c r="C479" s="282" t="s">
        <v>1597</v>
      </c>
      <c r="D479" s="235" t="s">
        <v>318</v>
      </c>
      <c r="E479" s="236">
        <v>6844.5</v>
      </c>
      <c r="F479" s="237">
        <v>41705</v>
      </c>
      <c r="G479" s="30">
        <v>6844.5</v>
      </c>
      <c r="H479" s="265">
        <f t="shared" si="7"/>
        <v>0</v>
      </c>
      <c r="I479" s="235" t="s">
        <v>196</v>
      </c>
    </row>
    <row r="480" spans="1:9" x14ac:dyDescent="0.25">
      <c r="A480" s="240">
        <v>41705</v>
      </c>
      <c r="B480" s="281" t="s">
        <v>1634</v>
      </c>
      <c r="C480" s="282" t="s">
        <v>1597</v>
      </c>
      <c r="D480" s="244" t="s">
        <v>1635</v>
      </c>
      <c r="E480" s="245">
        <v>0</v>
      </c>
      <c r="F480" s="237" t="s">
        <v>1636</v>
      </c>
      <c r="G480" s="30"/>
      <c r="H480" s="265">
        <f t="shared" si="7"/>
        <v>0</v>
      </c>
      <c r="I480" s="235" t="s">
        <v>196</v>
      </c>
    </row>
    <row r="481" spans="1:9" x14ac:dyDescent="0.25">
      <c r="A481" s="240">
        <v>41705</v>
      </c>
      <c r="B481" s="281" t="s">
        <v>1637</v>
      </c>
      <c r="C481" s="282" t="s">
        <v>1597</v>
      </c>
      <c r="D481" s="235" t="s">
        <v>125</v>
      </c>
      <c r="E481" s="236">
        <v>886</v>
      </c>
      <c r="F481" s="246" t="s">
        <v>1638</v>
      </c>
      <c r="G481" s="30">
        <v>886</v>
      </c>
      <c r="H481" s="265">
        <f t="shared" si="7"/>
        <v>0</v>
      </c>
      <c r="I481" s="235"/>
    </row>
    <row r="482" spans="1:9" x14ac:dyDescent="0.25">
      <c r="A482" s="240">
        <v>41705</v>
      </c>
      <c r="B482" s="281" t="s">
        <v>1639</v>
      </c>
      <c r="C482" s="282" t="s">
        <v>1597</v>
      </c>
      <c r="D482" s="235" t="s">
        <v>69</v>
      </c>
      <c r="E482" s="236">
        <v>2768</v>
      </c>
      <c r="F482" s="237">
        <v>41705</v>
      </c>
      <c r="G482" s="30">
        <v>2768</v>
      </c>
      <c r="H482" s="265">
        <f t="shared" si="7"/>
        <v>0</v>
      </c>
      <c r="I482" s="235" t="s">
        <v>196</v>
      </c>
    </row>
    <row r="483" spans="1:9" x14ac:dyDescent="0.25">
      <c r="A483" s="240">
        <v>41705</v>
      </c>
      <c r="B483" s="281" t="s">
        <v>1640</v>
      </c>
      <c r="C483" s="282" t="s">
        <v>1597</v>
      </c>
      <c r="D483" s="244" t="s">
        <v>46</v>
      </c>
      <c r="E483" s="245">
        <v>0</v>
      </c>
      <c r="F483" s="237"/>
      <c r="G483" s="30"/>
      <c r="H483" s="265">
        <f t="shared" si="7"/>
        <v>0</v>
      </c>
      <c r="I483" s="235" t="s">
        <v>294</v>
      </c>
    </row>
    <row r="484" spans="1:9" x14ac:dyDescent="0.25">
      <c r="A484" s="240">
        <v>41705</v>
      </c>
      <c r="B484" s="281" t="s">
        <v>1641</v>
      </c>
      <c r="C484" s="282" t="s">
        <v>1597</v>
      </c>
      <c r="D484" s="235" t="s">
        <v>89</v>
      </c>
      <c r="E484" s="236">
        <v>5633.6</v>
      </c>
      <c r="F484" s="237">
        <v>41705</v>
      </c>
      <c r="G484" s="30">
        <v>5633.6</v>
      </c>
      <c r="H484" s="265">
        <f t="shared" si="7"/>
        <v>0</v>
      </c>
      <c r="I484" s="235" t="s">
        <v>196</v>
      </c>
    </row>
    <row r="485" spans="1:9" x14ac:dyDescent="0.25">
      <c r="A485" s="240">
        <v>41705</v>
      </c>
      <c r="B485" s="281" t="s">
        <v>1642</v>
      </c>
      <c r="C485" s="282" t="s">
        <v>1597</v>
      </c>
      <c r="D485" s="235" t="s">
        <v>124</v>
      </c>
      <c r="E485" s="236">
        <v>3002.5</v>
      </c>
      <c r="F485" s="237">
        <v>41705</v>
      </c>
      <c r="G485" s="30">
        <v>3002.5</v>
      </c>
      <c r="H485" s="265">
        <f t="shared" si="7"/>
        <v>0</v>
      </c>
      <c r="I485" s="235" t="s">
        <v>1</v>
      </c>
    </row>
    <row r="486" spans="1:9" x14ac:dyDescent="0.25">
      <c r="A486" s="240">
        <v>41705</v>
      </c>
      <c r="B486" s="281" t="s">
        <v>1643</v>
      </c>
      <c r="C486" s="282" t="s">
        <v>1597</v>
      </c>
      <c r="D486" s="235" t="s">
        <v>131</v>
      </c>
      <c r="E486" s="236">
        <v>4000</v>
      </c>
      <c r="F486" s="237">
        <v>41705</v>
      </c>
      <c r="G486" s="30">
        <v>4000</v>
      </c>
      <c r="H486" s="265">
        <f t="shared" si="7"/>
        <v>0</v>
      </c>
      <c r="I486" s="235" t="s">
        <v>196</v>
      </c>
    </row>
    <row r="487" spans="1:9" x14ac:dyDescent="0.25">
      <c r="A487" s="240">
        <v>41705</v>
      </c>
      <c r="B487" s="281" t="s">
        <v>1644</v>
      </c>
      <c r="C487" s="282" t="s">
        <v>1597</v>
      </c>
      <c r="D487" s="235" t="s">
        <v>71</v>
      </c>
      <c r="E487" s="236">
        <v>1856</v>
      </c>
      <c r="F487" s="237">
        <v>41705</v>
      </c>
      <c r="G487" s="30">
        <v>1856</v>
      </c>
      <c r="H487" s="265">
        <f t="shared" si="7"/>
        <v>0</v>
      </c>
      <c r="I487" s="235" t="s">
        <v>196</v>
      </c>
    </row>
    <row r="488" spans="1:9" x14ac:dyDescent="0.25">
      <c r="A488" s="240">
        <v>41705</v>
      </c>
      <c r="B488" s="281" t="s">
        <v>1645</v>
      </c>
      <c r="C488" s="282" t="s">
        <v>1597</v>
      </c>
      <c r="D488" s="235" t="s">
        <v>21</v>
      </c>
      <c r="E488" s="236">
        <v>26073.599999999999</v>
      </c>
      <c r="F488" s="237">
        <v>41705</v>
      </c>
      <c r="G488" s="30">
        <v>26073.599999999999</v>
      </c>
      <c r="H488" s="265">
        <f t="shared" si="7"/>
        <v>0</v>
      </c>
      <c r="I488" s="235"/>
    </row>
    <row r="489" spans="1:9" x14ac:dyDescent="0.25">
      <c r="A489" s="240">
        <v>41705</v>
      </c>
      <c r="B489" s="281" t="s">
        <v>1646</v>
      </c>
      <c r="C489" s="282" t="s">
        <v>1597</v>
      </c>
      <c r="D489" s="235" t="s">
        <v>455</v>
      </c>
      <c r="E489" s="236">
        <v>22.5</v>
      </c>
      <c r="F489" s="237">
        <v>41705</v>
      </c>
      <c r="G489" s="30">
        <v>22.5</v>
      </c>
      <c r="H489" s="265">
        <f t="shared" si="7"/>
        <v>0</v>
      </c>
      <c r="I489" s="235" t="s">
        <v>1</v>
      </c>
    </row>
    <row r="490" spans="1:9" x14ac:dyDescent="0.25">
      <c r="A490" s="240">
        <v>41705</v>
      </c>
      <c r="B490" s="281" t="s">
        <v>1647</v>
      </c>
      <c r="C490" s="282" t="s">
        <v>1597</v>
      </c>
      <c r="D490" s="235" t="s">
        <v>122</v>
      </c>
      <c r="E490" s="236">
        <v>7444.3</v>
      </c>
      <c r="F490" s="237">
        <v>41706</v>
      </c>
      <c r="G490" s="30">
        <v>7444.3</v>
      </c>
      <c r="H490" s="265">
        <f t="shared" si="7"/>
        <v>0</v>
      </c>
      <c r="I490" s="235" t="s">
        <v>4</v>
      </c>
    </row>
    <row r="491" spans="1:9" x14ac:dyDescent="0.25">
      <c r="A491" s="240">
        <v>41705</v>
      </c>
      <c r="B491" s="281" t="s">
        <v>1648</v>
      </c>
      <c r="C491" s="282" t="s">
        <v>1597</v>
      </c>
      <c r="D491" s="235" t="s">
        <v>60</v>
      </c>
      <c r="E491" s="236">
        <v>3928</v>
      </c>
      <c r="F491" s="237">
        <v>41706</v>
      </c>
      <c r="G491" s="30">
        <v>3928</v>
      </c>
      <c r="H491" s="265">
        <f t="shared" si="7"/>
        <v>0</v>
      </c>
      <c r="I491" s="235" t="s">
        <v>4</v>
      </c>
    </row>
    <row r="492" spans="1:9" x14ac:dyDescent="0.25">
      <c r="A492" s="240">
        <v>41705</v>
      </c>
      <c r="B492" s="281" t="s">
        <v>1649</v>
      </c>
      <c r="C492" s="282" t="s">
        <v>1597</v>
      </c>
      <c r="D492" s="235" t="s">
        <v>54</v>
      </c>
      <c r="E492" s="236">
        <v>21288</v>
      </c>
      <c r="F492" s="246" t="s">
        <v>1650</v>
      </c>
      <c r="G492" s="30">
        <v>21288</v>
      </c>
      <c r="H492" s="272">
        <f t="shared" si="7"/>
        <v>0</v>
      </c>
      <c r="I492" s="235" t="s">
        <v>4</v>
      </c>
    </row>
    <row r="493" spans="1:9" x14ac:dyDescent="0.25">
      <c r="A493" s="240">
        <v>41705</v>
      </c>
      <c r="B493" s="281" t="s">
        <v>1651</v>
      </c>
      <c r="C493" s="282" t="s">
        <v>1597</v>
      </c>
      <c r="D493" s="235" t="s">
        <v>8</v>
      </c>
      <c r="E493" s="236">
        <v>6075</v>
      </c>
      <c r="F493" s="237">
        <v>41705</v>
      </c>
      <c r="G493" s="30">
        <v>6075</v>
      </c>
      <c r="H493" s="272">
        <f t="shared" si="7"/>
        <v>0</v>
      </c>
      <c r="I493" s="235" t="s">
        <v>196</v>
      </c>
    </row>
    <row r="494" spans="1:9" x14ac:dyDescent="0.25">
      <c r="A494" s="240">
        <v>41705</v>
      </c>
      <c r="B494" s="281" t="s">
        <v>1652</v>
      </c>
      <c r="C494" s="282" t="s">
        <v>1597</v>
      </c>
      <c r="D494" s="235" t="s">
        <v>175</v>
      </c>
      <c r="E494" s="236">
        <v>1972.6</v>
      </c>
      <c r="F494" s="237">
        <v>41705</v>
      </c>
      <c r="G494" s="30">
        <v>1972.6</v>
      </c>
      <c r="H494" s="272">
        <f t="shared" si="7"/>
        <v>0</v>
      </c>
      <c r="I494" s="235" t="s">
        <v>196</v>
      </c>
    </row>
    <row r="495" spans="1:9" x14ac:dyDescent="0.25">
      <c r="A495" s="240">
        <v>41705</v>
      </c>
      <c r="B495" s="281" t="s">
        <v>1653</v>
      </c>
      <c r="C495" s="282" t="s">
        <v>1597</v>
      </c>
      <c r="D495" s="235" t="s">
        <v>89</v>
      </c>
      <c r="E495" s="236">
        <v>1499</v>
      </c>
      <c r="F495" s="237">
        <v>41705</v>
      </c>
      <c r="G495" s="30">
        <v>1499</v>
      </c>
      <c r="H495" s="272">
        <f t="shared" si="7"/>
        <v>0</v>
      </c>
      <c r="I495" s="235" t="s">
        <v>196</v>
      </c>
    </row>
    <row r="496" spans="1:9" x14ac:dyDescent="0.25">
      <c r="A496" s="240">
        <v>41705</v>
      </c>
      <c r="B496" s="281" t="s">
        <v>1654</v>
      </c>
      <c r="C496" s="282" t="s">
        <v>1597</v>
      </c>
      <c r="D496" s="235" t="s">
        <v>83</v>
      </c>
      <c r="E496" s="236">
        <v>6831.5</v>
      </c>
      <c r="F496" s="237">
        <v>41706</v>
      </c>
      <c r="G496" s="30">
        <v>6831.5</v>
      </c>
      <c r="H496" s="272">
        <f t="shared" si="7"/>
        <v>0</v>
      </c>
      <c r="I496" s="235" t="s">
        <v>20</v>
      </c>
    </row>
    <row r="497" spans="1:9" x14ac:dyDescent="0.25">
      <c r="A497" s="240">
        <v>41705</v>
      </c>
      <c r="B497" s="281" t="s">
        <v>1655</v>
      </c>
      <c r="C497" s="282" t="s">
        <v>1597</v>
      </c>
      <c r="D497" s="235" t="s">
        <v>79</v>
      </c>
      <c r="E497" s="236">
        <v>6194</v>
      </c>
      <c r="F497" s="237">
        <v>41706</v>
      </c>
      <c r="G497" s="30">
        <v>6194</v>
      </c>
      <c r="H497" s="272">
        <f t="shared" si="7"/>
        <v>0</v>
      </c>
      <c r="I497" s="235" t="s">
        <v>20</v>
      </c>
    </row>
    <row r="498" spans="1:9" ht="24.75" x14ac:dyDescent="0.25">
      <c r="A498" s="240">
        <v>41705</v>
      </c>
      <c r="B498" s="281" t="s">
        <v>1656</v>
      </c>
      <c r="C498" s="282" t="s">
        <v>1597</v>
      </c>
      <c r="D498" s="235" t="s">
        <v>1657</v>
      </c>
      <c r="E498" s="236">
        <v>3999.6</v>
      </c>
      <c r="F498" s="268" t="s">
        <v>1658</v>
      </c>
      <c r="G498" s="30">
        <v>3999.6</v>
      </c>
      <c r="H498" s="272">
        <f t="shared" si="7"/>
        <v>0</v>
      </c>
      <c r="I498" s="235" t="s">
        <v>20</v>
      </c>
    </row>
    <row r="499" spans="1:9" x14ac:dyDescent="0.25">
      <c r="A499" s="240">
        <v>41705</v>
      </c>
      <c r="B499" s="281" t="s">
        <v>1659</v>
      </c>
      <c r="C499" s="282" t="s">
        <v>1597</v>
      </c>
      <c r="D499" s="235" t="s">
        <v>219</v>
      </c>
      <c r="E499" s="236">
        <v>38042.6</v>
      </c>
      <c r="F499" s="288" t="s">
        <v>1660</v>
      </c>
      <c r="G499" s="30">
        <v>38042.6</v>
      </c>
      <c r="H499" s="272">
        <f t="shared" si="7"/>
        <v>0</v>
      </c>
      <c r="I499" s="235" t="s">
        <v>20</v>
      </c>
    </row>
    <row r="500" spans="1:9" x14ac:dyDescent="0.25">
      <c r="A500" s="240">
        <v>41705</v>
      </c>
      <c r="B500" s="281" t="s">
        <v>1661</v>
      </c>
      <c r="C500" s="282" t="s">
        <v>1597</v>
      </c>
      <c r="D500" s="235" t="s">
        <v>76</v>
      </c>
      <c r="E500" s="236">
        <v>31645.599999999999</v>
      </c>
      <c r="F500" s="237">
        <v>41706</v>
      </c>
      <c r="G500" s="30">
        <v>31645.599999999999</v>
      </c>
      <c r="H500" s="272">
        <f t="shared" si="7"/>
        <v>0</v>
      </c>
      <c r="I500" s="235" t="s">
        <v>20</v>
      </c>
    </row>
    <row r="501" spans="1:9" x14ac:dyDescent="0.25">
      <c r="A501" s="240">
        <v>41705</v>
      </c>
      <c r="B501" s="281" t="s">
        <v>1662</v>
      </c>
      <c r="C501" s="282" t="s">
        <v>1597</v>
      </c>
      <c r="D501" s="244" t="s">
        <v>46</v>
      </c>
      <c r="E501" s="245">
        <v>0</v>
      </c>
      <c r="F501" s="237"/>
      <c r="G501" s="30"/>
      <c r="H501" s="272">
        <f t="shared" si="7"/>
        <v>0</v>
      </c>
      <c r="I501" s="235" t="s">
        <v>294</v>
      </c>
    </row>
    <row r="502" spans="1:9" x14ac:dyDescent="0.25">
      <c r="A502" s="240">
        <v>41705</v>
      </c>
      <c r="B502" s="281" t="s">
        <v>1663</v>
      </c>
      <c r="C502" s="282" t="s">
        <v>1597</v>
      </c>
      <c r="D502" s="235" t="s">
        <v>549</v>
      </c>
      <c r="E502" s="236">
        <v>11265.6</v>
      </c>
      <c r="F502" s="237">
        <v>41706</v>
      </c>
      <c r="G502" s="30">
        <v>11265.6</v>
      </c>
      <c r="H502" s="272">
        <f t="shared" si="7"/>
        <v>0</v>
      </c>
      <c r="I502" s="235" t="s">
        <v>20</v>
      </c>
    </row>
    <row r="503" spans="1:9" x14ac:dyDescent="0.25">
      <c r="A503" s="240">
        <v>41705</v>
      </c>
      <c r="B503" s="281" t="s">
        <v>1664</v>
      </c>
      <c r="C503" s="282" t="s">
        <v>1597</v>
      </c>
      <c r="D503" s="235" t="s">
        <v>221</v>
      </c>
      <c r="E503" s="236">
        <v>16466</v>
      </c>
      <c r="F503" s="246" t="s">
        <v>1665</v>
      </c>
      <c r="G503" s="30">
        <v>16466</v>
      </c>
      <c r="H503" s="238">
        <f t="shared" si="7"/>
        <v>0</v>
      </c>
      <c r="I503" s="235" t="s">
        <v>20</v>
      </c>
    </row>
    <row r="504" spans="1:9" x14ac:dyDescent="0.25">
      <c r="A504" s="240">
        <v>41705</v>
      </c>
      <c r="B504" s="281" t="s">
        <v>1666</v>
      </c>
      <c r="C504" s="282" t="s">
        <v>1597</v>
      </c>
      <c r="D504" s="235" t="s">
        <v>135</v>
      </c>
      <c r="E504" s="236">
        <v>9860</v>
      </c>
      <c r="F504" s="237">
        <v>41706</v>
      </c>
      <c r="G504" s="30">
        <v>9860</v>
      </c>
      <c r="H504" s="272">
        <f t="shared" si="7"/>
        <v>0</v>
      </c>
      <c r="I504" s="235" t="s">
        <v>2</v>
      </c>
    </row>
    <row r="505" spans="1:9" x14ac:dyDescent="0.25">
      <c r="A505" s="240">
        <v>41705</v>
      </c>
      <c r="B505" s="281" t="s">
        <v>1667</v>
      </c>
      <c r="C505" s="282" t="s">
        <v>1597</v>
      </c>
      <c r="D505" s="235" t="s">
        <v>80</v>
      </c>
      <c r="E505" s="236">
        <v>21070</v>
      </c>
      <c r="F505" s="288" t="s">
        <v>1668</v>
      </c>
      <c r="G505" s="30">
        <v>21070</v>
      </c>
      <c r="H505" s="272">
        <f t="shared" si="7"/>
        <v>0</v>
      </c>
      <c r="I505" s="235" t="s">
        <v>38</v>
      </c>
    </row>
    <row r="506" spans="1:9" x14ac:dyDescent="0.25">
      <c r="A506" s="240">
        <v>41705</v>
      </c>
      <c r="B506" s="281" t="s">
        <v>1669</v>
      </c>
      <c r="C506" s="282" t="s">
        <v>1597</v>
      </c>
      <c r="D506" s="235" t="s">
        <v>217</v>
      </c>
      <c r="E506" s="236">
        <v>54247.3</v>
      </c>
      <c r="F506" s="288" t="s">
        <v>1670</v>
      </c>
      <c r="G506" s="30">
        <v>54247.3</v>
      </c>
      <c r="H506" s="272">
        <f t="shared" si="7"/>
        <v>0</v>
      </c>
      <c r="I506" s="235" t="s">
        <v>20</v>
      </c>
    </row>
    <row r="507" spans="1:9" x14ac:dyDescent="0.25">
      <c r="A507" s="240">
        <v>41705</v>
      </c>
      <c r="B507" s="281" t="s">
        <v>1671</v>
      </c>
      <c r="C507" s="282" t="s">
        <v>1597</v>
      </c>
      <c r="D507" s="235" t="s">
        <v>222</v>
      </c>
      <c r="E507" s="236">
        <v>1851</v>
      </c>
      <c r="F507" s="237">
        <v>41706</v>
      </c>
      <c r="G507" s="30">
        <v>1851</v>
      </c>
      <c r="H507" s="238">
        <f t="shared" si="7"/>
        <v>0</v>
      </c>
      <c r="I507" s="235" t="s">
        <v>20</v>
      </c>
    </row>
    <row r="508" spans="1:9" x14ac:dyDescent="0.25">
      <c r="A508" s="240">
        <v>41705</v>
      </c>
      <c r="B508" s="281" t="s">
        <v>1672</v>
      </c>
      <c r="C508" s="282" t="s">
        <v>1597</v>
      </c>
      <c r="D508" s="235" t="s">
        <v>315</v>
      </c>
      <c r="E508" s="236">
        <v>3853.5</v>
      </c>
      <c r="F508" s="237">
        <v>41706</v>
      </c>
      <c r="G508" s="30">
        <v>3853.5</v>
      </c>
      <c r="H508" s="272">
        <f t="shared" si="7"/>
        <v>0</v>
      </c>
      <c r="I508" s="235" t="s">
        <v>20</v>
      </c>
    </row>
    <row r="509" spans="1:9" x14ac:dyDescent="0.25">
      <c r="A509" s="240">
        <v>41705</v>
      </c>
      <c r="B509" s="281" t="s">
        <v>1673</v>
      </c>
      <c r="C509" s="282" t="s">
        <v>1597</v>
      </c>
      <c r="D509" s="235" t="s">
        <v>6</v>
      </c>
      <c r="E509" s="236">
        <v>9000</v>
      </c>
      <c r="F509" s="237">
        <v>41705</v>
      </c>
      <c r="G509" s="30">
        <v>9000</v>
      </c>
      <c r="H509" s="272">
        <f t="shared" si="7"/>
        <v>0</v>
      </c>
      <c r="I509" s="235" t="s">
        <v>38</v>
      </c>
    </row>
    <row r="510" spans="1:9" x14ac:dyDescent="0.25">
      <c r="A510" s="240">
        <v>41705</v>
      </c>
      <c r="B510" s="281" t="s">
        <v>1674</v>
      </c>
      <c r="C510" s="282" t="s">
        <v>1597</v>
      </c>
      <c r="D510" s="235" t="s">
        <v>80</v>
      </c>
      <c r="E510" s="236">
        <v>5392</v>
      </c>
      <c r="F510" s="288" t="s">
        <v>1675</v>
      </c>
      <c r="G510" s="30">
        <v>5392</v>
      </c>
      <c r="H510" s="272">
        <f t="shared" si="7"/>
        <v>0</v>
      </c>
      <c r="I510" s="235" t="s">
        <v>38</v>
      </c>
    </row>
    <row r="511" spans="1:9" x14ac:dyDescent="0.25">
      <c r="A511" s="284">
        <v>41705</v>
      </c>
      <c r="B511" s="285" t="s">
        <v>1676</v>
      </c>
      <c r="C511" s="282" t="s">
        <v>1597</v>
      </c>
      <c r="D511" s="235" t="s">
        <v>1677</v>
      </c>
      <c r="E511" s="236">
        <v>3545</v>
      </c>
      <c r="F511" s="237">
        <v>41705</v>
      </c>
      <c r="G511" s="30">
        <v>3545</v>
      </c>
      <c r="H511" s="272">
        <f t="shared" si="7"/>
        <v>0</v>
      </c>
      <c r="I511" s="235" t="s">
        <v>2</v>
      </c>
    </row>
    <row r="512" spans="1:9" x14ac:dyDescent="0.25">
      <c r="A512" s="240">
        <v>41705</v>
      </c>
      <c r="B512" s="281" t="s">
        <v>1678</v>
      </c>
      <c r="C512" s="282" t="s">
        <v>1597</v>
      </c>
      <c r="D512" s="235" t="s">
        <v>1679</v>
      </c>
      <c r="E512" s="236">
        <v>3231</v>
      </c>
      <c r="F512" s="237">
        <v>41705</v>
      </c>
      <c r="G512" s="30">
        <v>3231</v>
      </c>
      <c r="H512" s="272">
        <f t="shared" ref="H512:H575" si="8">E512-G512</f>
        <v>0</v>
      </c>
      <c r="I512" s="235" t="s">
        <v>2</v>
      </c>
    </row>
    <row r="513" spans="1:9" x14ac:dyDescent="0.25">
      <c r="A513" s="284">
        <v>41705</v>
      </c>
      <c r="B513" s="281" t="s">
        <v>1680</v>
      </c>
      <c r="C513" s="282" t="s">
        <v>1597</v>
      </c>
      <c r="D513" s="235" t="s">
        <v>1677</v>
      </c>
      <c r="E513" s="236">
        <v>850.5</v>
      </c>
      <c r="F513" s="237">
        <v>41705</v>
      </c>
      <c r="G513" s="30">
        <v>850.5</v>
      </c>
      <c r="H513" s="272">
        <f t="shared" si="8"/>
        <v>0</v>
      </c>
      <c r="I513" s="235" t="s">
        <v>2</v>
      </c>
    </row>
    <row r="514" spans="1:9" x14ac:dyDescent="0.25">
      <c r="A514" s="240">
        <v>41705</v>
      </c>
      <c r="B514" s="281" t="s">
        <v>1681</v>
      </c>
      <c r="C514" s="282" t="s">
        <v>1597</v>
      </c>
      <c r="D514" s="235" t="s">
        <v>161</v>
      </c>
      <c r="E514" s="257">
        <v>18931.599999999999</v>
      </c>
      <c r="F514" s="237">
        <v>41707</v>
      </c>
      <c r="G514" s="30">
        <v>18931.599999999999</v>
      </c>
      <c r="H514" s="272">
        <f t="shared" si="8"/>
        <v>0</v>
      </c>
      <c r="I514" s="235" t="s">
        <v>23</v>
      </c>
    </row>
    <row r="515" spans="1:9" x14ac:dyDescent="0.25">
      <c r="A515" s="240">
        <v>41706</v>
      </c>
      <c r="B515" s="281" t="s">
        <v>1682</v>
      </c>
      <c r="C515" s="282" t="s">
        <v>1597</v>
      </c>
      <c r="D515" s="235" t="s">
        <v>96</v>
      </c>
      <c r="E515" s="236">
        <v>9282</v>
      </c>
      <c r="F515" s="237">
        <v>41713</v>
      </c>
      <c r="G515" s="30">
        <v>9282</v>
      </c>
      <c r="H515" s="272">
        <f t="shared" si="8"/>
        <v>0</v>
      </c>
      <c r="I515" s="235"/>
    </row>
    <row r="516" spans="1:9" x14ac:dyDescent="0.25">
      <c r="A516" s="240">
        <v>41706</v>
      </c>
      <c r="B516" s="281" t="s">
        <v>1683</v>
      </c>
      <c r="C516" s="282" t="s">
        <v>1597</v>
      </c>
      <c r="D516" s="235" t="s">
        <v>99</v>
      </c>
      <c r="E516" s="236">
        <v>7603</v>
      </c>
      <c r="F516" s="237">
        <v>41706</v>
      </c>
      <c r="G516" s="30">
        <v>7603</v>
      </c>
      <c r="H516" s="272">
        <f t="shared" si="8"/>
        <v>0</v>
      </c>
      <c r="I516" s="45"/>
    </row>
    <row r="517" spans="1:9" x14ac:dyDescent="0.25">
      <c r="A517" s="240">
        <v>41706</v>
      </c>
      <c r="B517" s="281" t="s">
        <v>1684</v>
      </c>
      <c r="C517" s="282" t="s">
        <v>1597</v>
      </c>
      <c r="D517" s="235" t="s">
        <v>8</v>
      </c>
      <c r="E517" s="236">
        <v>227446.5</v>
      </c>
      <c r="F517" s="246">
        <v>41738</v>
      </c>
      <c r="G517" s="247">
        <v>227446.5</v>
      </c>
      <c r="H517" s="238">
        <f t="shared" si="8"/>
        <v>0</v>
      </c>
      <c r="I517" s="235"/>
    </row>
    <row r="518" spans="1:9" x14ac:dyDescent="0.25">
      <c r="A518" s="240">
        <v>41706</v>
      </c>
      <c r="B518" s="281" t="s">
        <v>1685</v>
      </c>
      <c r="C518" s="282" t="s">
        <v>1597</v>
      </c>
      <c r="D518" s="235" t="s">
        <v>553</v>
      </c>
      <c r="E518" s="236">
        <v>2406.8000000000002</v>
      </c>
      <c r="F518" s="237">
        <v>41706</v>
      </c>
      <c r="G518" s="30">
        <v>2406.8000000000002</v>
      </c>
      <c r="H518" s="238">
        <f t="shared" si="8"/>
        <v>0</v>
      </c>
      <c r="I518" s="235" t="s">
        <v>1</v>
      </c>
    </row>
    <row r="519" spans="1:9" x14ac:dyDescent="0.25">
      <c r="A519" s="240">
        <v>41706</v>
      </c>
      <c r="B519" s="281" t="s">
        <v>1686</v>
      </c>
      <c r="C519" s="282" t="s">
        <v>1597</v>
      </c>
      <c r="D519" s="235" t="s">
        <v>96</v>
      </c>
      <c r="E519" s="236">
        <v>12870</v>
      </c>
      <c r="F519" s="237">
        <v>41713</v>
      </c>
      <c r="G519" s="30">
        <v>12870</v>
      </c>
      <c r="H519" s="238">
        <f t="shared" si="8"/>
        <v>0</v>
      </c>
      <c r="I519" s="235"/>
    </row>
    <row r="520" spans="1:9" x14ac:dyDescent="0.25">
      <c r="A520" s="240">
        <v>41706</v>
      </c>
      <c r="B520" s="281" t="s">
        <v>1687</v>
      </c>
      <c r="C520" s="282" t="s">
        <v>1597</v>
      </c>
      <c r="D520" s="235" t="s">
        <v>445</v>
      </c>
      <c r="E520" s="236">
        <v>829</v>
      </c>
      <c r="F520" s="237">
        <v>41706</v>
      </c>
      <c r="G520" s="30">
        <v>829</v>
      </c>
      <c r="H520" s="238">
        <f t="shared" si="8"/>
        <v>0</v>
      </c>
      <c r="I520" s="235"/>
    </row>
    <row r="521" spans="1:9" x14ac:dyDescent="0.25">
      <c r="A521" s="240">
        <v>41706</v>
      </c>
      <c r="B521" s="281" t="s">
        <v>1688</v>
      </c>
      <c r="C521" s="282" t="s">
        <v>1597</v>
      </c>
      <c r="D521" s="235" t="s">
        <v>106</v>
      </c>
      <c r="E521" s="236">
        <v>2659.2</v>
      </c>
      <c r="F521" s="237">
        <v>41706</v>
      </c>
      <c r="G521" s="30">
        <v>2659.2</v>
      </c>
      <c r="H521" s="238">
        <f t="shared" si="8"/>
        <v>0</v>
      </c>
      <c r="I521" s="235"/>
    </row>
    <row r="522" spans="1:9" x14ac:dyDescent="0.25">
      <c r="A522" s="240">
        <v>41706</v>
      </c>
      <c r="B522" s="281" t="s">
        <v>1689</v>
      </c>
      <c r="C522" s="282" t="s">
        <v>1597</v>
      </c>
      <c r="D522" s="235" t="s">
        <v>5</v>
      </c>
      <c r="E522" s="236">
        <v>6000</v>
      </c>
      <c r="F522" s="237">
        <v>41707</v>
      </c>
      <c r="G522" s="30">
        <v>6000</v>
      </c>
      <c r="H522" s="238">
        <f t="shared" si="8"/>
        <v>0</v>
      </c>
      <c r="I522" s="235" t="s">
        <v>14</v>
      </c>
    </row>
    <row r="523" spans="1:9" x14ac:dyDescent="0.25">
      <c r="A523" s="240">
        <v>41706</v>
      </c>
      <c r="B523" s="281" t="s">
        <v>1690</v>
      </c>
      <c r="C523" s="282" t="s">
        <v>1597</v>
      </c>
      <c r="D523" s="235" t="s">
        <v>3</v>
      </c>
      <c r="E523" s="236">
        <v>46019.65</v>
      </c>
      <c r="F523" s="237">
        <v>41725</v>
      </c>
      <c r="G523" s="30">
        <v>46019.65</v>
      </c>
      <c r="H523" s="238">
        <f t="shared" si="8"/>
        <v>0</v>
      </c>
      <c r="I523" s="235" t="s">
        <v>196</v>
      </c>
    </row>
    <row r="524" spans="1:9" x14ac:dyDescent="0.25">
      <c r="A524" s="240">
        <v>41706</v>
      </c>
      <c r="B524" s="281" t="s">
        <v>1691</v>
      </c>
      <c r="C524" s="282" t="s">
        <v>1597</v>
      </c>
      <c r="D524" s="235" t="s">
        <v>119</v>
      </c>
      <c r="E524" s="236">
        <v>5673.6</v>
      </c>
      <c r="F524" s="237">
        <v>41708</v>
      </c>
      <c r="G524" s="30">
        <v>5673.6</v>
      </c>
      <c r="H524" s="272">
        <f t="shared" si="8"/>
        <v>0</v>
      </c>
      <c r="I524" s="235" t="s">
        <v>14</v>
      </c>
    </row>
    <row r="525" spans="1:9" x14ac:dyDescent="0.25">
      <c r="A525" s="240">
        <v>41706</v>
      </c>
      <c r="B525" s="281" t="s">
        <v>1692</v>
      </c>
      <c r="C525" s="282" t="s">
        <v>1597</v>
      </c>
      <c r="D525" s="235" t="s">
        <v>37</v>
      </c>
      <c r="E525" s="236">
        <v>5700</v>
      </c>
      <c r="F525" s="237">
        <v>41720</v>
      </c>
      <c r="G525" s="30">
        <v>5700</v>
      </c>
      <c r="H525" s="272">
        <f t="shared" si="8"/>
        <v>0</v>
      </c>
      <c r="I525" s="235" t="s">
        <v>38</v>
      </c>
    </row>
    <row r="526" spans="1:9" x14ac:dyDescent="0.25">
      <c r="A526" s="240">
        <v>41706</v>
      </c>
      <c r="B526" s="281" t="s">
        <v>1693</v>
      </c>
      <c r="C526" s="282" t="s">
        <v>1597</v>
      </c>
      <c r="D526" s="235" t="s">
        <v>111</v>
      </c>
      <c r="E526" s="236">
        <v>2660</v>
      </c>
      <c r="F526" s="237">
        <v>41720</v>
      </c>
      <c r="G526" s="30">
        <v>2660</v>
      </c>
      <c r="H526" s="272">
        <f t="shared" si="8"/>
        <v>0</v>
      </c>
      <c r="I526" s="235" t="s">
        <v>38</v>
      </c>
    </row>
    <row r="527" spans="1:9" x14ac:dyDescent="0.25">
      <c r="A527" s="240">
        <v>41706</v>
      </c>
      <c r="B527" s="281" t="s">
        <v>1694</v>
      </c>
      <c r="C527" s="282" t="s">
        <v>1597</v>
      </c>
      <c r="D527" s="235" t="s">
        <v>236</v>
      </c>
      <c r="E527" s="236">
        <v>1808</v>
      </c>
      <c r="F527" s="237">
        <v>41706</v>
      </c>
      <c r="G527" s="30">
        <v>1808</v>
      </c>
      <c r="H527" s="272">
        <f t="shared" si="8"/>
        <v>0</v>
      </c>
      <c r="I527" s="235" t="s">
        <v>38</v>
      </c>
    </row>
    <row r="528" spans="1:9" x14ac:dyDescent="0.25">
      <c r="A528" s="240">
        <v>41706</v>
      </c>
      <c r="B528" s="281" t="s">
        <v>1695</v>
      </c>
      <c r="C528" s="282" t="s">
        <v>1597</v>
      </c>
      <c r="D528" s="235" t="s">
        <v>29</v>
      </c>
      <c r="E528" s="236">
        <v>23113.5</v>
      </c>
      <c r="F528" s="237">
        <v>41710</v>
      </c>
      <c r="G528" s="30">
        <v>23113.5</v>
      </c>
      <c r="H528" s="238">
        <f t="shared" si="8"/>
        <v>0</v>
      </c>
      <c r="I528" s="235" t="s">
        <v>57</v>
      </c>
    </row>
    <row r="529" spans="1:9" x14ac:dyDescent="0.25">
      <c r="A529" s="240">
        <v>41706</v>
      </c>
      <c r="B529" s="281" t="s">
        <v>1696</v>
      </c>
      <c r="C529" s="282" t="s">
        <v>1597</v>
      </c>
      <c r="D529" s="235" t="s">
        <v>260</v>
      </c>
      <c r="E529" s="236">
        <v>22480.5</v>
      </c>
      <c r="F529" s="237">
        <v>41706</v>
      </c>
      <c r="G529" s="30">
        <v>22480.5</v>
      </c>
      <c r="H529" s="272">
        <f t="shared" si="8"/>
        <v>0</v>
      </c>
      <c r="I529" s="235" t="s">
        <v>23</v>
      </c>
    </row>
    <row r="530" spans="1:9" x14ac:dyDescent="0.25">
      <c r="A530" s="240">
        <v>41706</v>
      </c>
      <c r="B530" s="281" t="s">
        <v>1697</v>
      </c>
      <c r="C530" s="282" t="s">
        <v>1597</v>
      </c>
      <c r="D530" s="235" t="s">
        <v>29</v>
      </c>
      <c r="E530" s="236">
        <v>27371</v>
      </c>
      <c r="F530" s="249" t="s">
        <v>1698</v>
      </c>
      <c r="G530" s="30">
        <v>27371</v>
      </c>
      <c r="H530" s="238">
        <f t="shared" si="8"/>
        <v>0</v>
      </c>
      <c r="I530" s="235" t="s">
        <v>14</v>
      </c>
    </row>
    <row r="531" spans="1:9" x14ac:dyDescent="0.25">
      <c r="A531" s="240">
        <v>41706</v>
      </c>
      <c r="B531" s="281" t="s">
        <v>1699</v>
      </c>
      <c r="C531" s="282" t="s">
        <v>1597</v>
      </c>
      <c r="D531" s="235" t="s">
        <v>49</v>
      </c>
      <c r="E531" s="236">
        <v>1160</v>
      </c>
      <c r="F531" s="237">
        <v>41706</v>
      </c>
      <c r="G531" s="30">
        <v>1160</v>
      </c>
      <c r="H531" s="272">
        <f t="shared" si="8"/>
        <v>0</v>
      </c>
      <c r="I531" s="235" t="s">
        <v>4</v>
      </c>
    </row>
    <row r="532" spans="1:9" x14ac:dyDescent="0.25">
      <c r="A532" s="240">
        <v>41706</v>
      </c>
      <c r="B532" s="281" t="s">
        <v>1700</v>
      </c>
      <c r="C532" s="282" t="s">
        <v>1597</v>
      </c>
      <c r="D532" s="235" t="s">
        <v>48</v>
      </c>
      <c r="E532" s="236">
        <v>11178</v>
      </c>
      <c r="F532" s="237">
        <v>41706</v>
      </c>
      <c r="G532" s="30">
        <v>11178</v>
      </c>
      <c r="H532" s="272">
        <f t="shared" si="8"/>
        <v>0</v>
      </c>
      <c r="I532" s="235" t="s">
        <v>1</v>
      </c>
    </row>
    <row r="533" spans="1:9" x14ac:dyDescent="0.25">
      <c r="A533" s="240">
        <v>41706</v>
      </c>
      <c r="B533" s="281" t="s">
        <v>1701</v>
      </c>
      <c r="C533" s="282" t="s">
        <v>1597</v>
      </c>
      <c r="D533" s="235" t="s">
        <v>95</v>
      </c>
      <c r="E533" s="236">
        <v>2520</v>
      </c>
      <c r="F533" s="237">
        <v>41706</v>
      </c>
      <c r="G533" s="30">
        <v>2520</v>
      </c>
      <c r="H533" s="272">
        <f t="shared" si="8"/>
        <v>0</v>
      </c>
      <c r="I533" s="235" t="s">
        <v>1</v>
      </c>
    </row>
    <row r="534" spans="1:9" x14ac:dyDescent="0.25">
      <c r="A534" s="240">
        <v>41706</v>
      </c>
      <c r="B534" s="281" t="s">
        <v>1702</v>
      </c>
      <c r="C534" s="282" t="s">
        <v>1597</v>
      </c>
      <c r="D534" s="235" t="s">
        <v>22</v>
      </c>
      <c r="E534" s="236">
        <v>5605</v>
      </c>
      <c r="F534" s="237">
        <v>41706</v>
      </c>
      <c r="G534" s="30">
        <v>5605</v>
      </c>
      <c r="H534" s="272">
        <f t="shared" si="8"/>
        <v>0</v>
      </c>
      <c r="I534" s="235" t="s">
        <v>23</v>
      </c>
    </row>
    <row r="535" spans="1:9" ht="30" x14ac:dyDescent="0.25">
      <c r="A535" s="240">
        <v>41706</v>
      </c>
      <c r="B535" s="281" t="s">
        <v>1703</v>
      </c>
      <c r="C535" s="282" t="s">
        <v>1597</v>
      </c>
      <c r="D535" s="235" t="s">
        <v>112</v>
      </c>
      <c r="E535" s="236">
        <v>5811.5</v>
      </c>
      <c r="F535" s="266" t="s">
        <v>1704</v>
      </c>
      <c r="G535" s="30">
        <v>5811.5</v>
      </c>
      <c r="H535" s="272">
        <f t="shared" si="8"/>
        <v>0</v>
      </c>
      <c r="I535" s="235" t="s">
        <v>1</v>
      </c>
    </row>
    <row r="536" spans="1:9" x14ac:dyDescent="0.25">
      <c r="A536" s="240">
        <v>41706</v>
      </c>
      <c r="B536" s="281" t="s">
        <v>1705</v>
      </c>
      <c r="C536" s="282" t="s">
        <v>1597</v>
      </c>
      <c r="D536" s="235" t="s">
        <v>1706</v>
      </c>
      <c r="E536" s="236">
        <v>2893</v>
      </c>
      <c r="F536" s="237">
        <v>41706</v>
      </c>
      <c r="G536" s="30">
        <v>2893</v>
      </c>
      <c r="H536" s="272">
        <f t="shared" si="8"/>
        <v>0</v>
      </c>
      <c r="I536" s="235" t="s">
        <v>4</v>
      </c>
    </row>
    <row r="537" spans="1:9" x14ac:dyDescent="0.25">
      <c r="A537" s="240">
        <v>41706</v>
      </c>
      <c r="B537" s="281" t="s">
        <v>1707</v>
      </c>
      <c r="C537" s="282" t="s">
        <v>1597</v>
      </c>
      <c r="D537" s="235" t="s">
        <v>40</v>
      </c>
      <c r="E537" s="236">
        <v>3590</v>
      </c>
      <c r="F537" s="237">
        <v>41708</v>
      </c>
      <c r="G537" s="30">
        <v>3590</v>
      </c>
      <c r="H537" s="238">
        <f t="shared" si="8"/>
        <v>0</v>
      </c>
      <c r="I537" s="235" t="s">
        <v>23</v>
      </c>
    </row>
    <row r="538" spans="1:9" x14ac:dyDescent="0.25">
      <c r="A538" s="240">
        <v>41706</v>
      </c>
      <c r="B538" s="281" t="s">
        <v>1708</v>
      </c>
      <c r="C538" s="282" t="s">
        <v>1597</v>
      </c>
      <c r="D538" s="235" t="s">
        <v>27</v>
      </c>
      <c r="E538" s="236">
        <v>2675.5</v>
      </c>
      <c r="F538" s="237">
        <v>41706</v>
      </c>
      <c r="G538" s="30">
        <v>2675.5</v>
      </c>
      <c r="H538" s="272">
        <f t="shared" si="8"/>
        <v>0</v>
      </c>
      <c r="I538" s="235" t="s">
        <v>23</v>
      </c>
    </row>
    <row r="539" spans="1:9" x14ac:dyDescent="0.25">
      <c r="A539" s="240">
        <v>41706</v>
      </c>
      <c r="B539" s="281" t="s">
        <v>1709</v>
      </c>
      <c r="C539" s="282" t="s">
        <v>1597</v>
      </c>
      <c r="D539" s="235" t="s">
        <v>20</v>
      </c>
      <c r="E539" s="236">
        <v>2878.5</v>
      </c>
      <c r="F539" s="237">
        <v>41707</v>
      </c>
      <c r="G539" s="30">
        <v>2878.5</v>
      </c>
      <c r="H539" s="238">
        <f t="shared" si="8"/>
        <v>0</v>
      </c>
      <c r="I539" s="235" t="s">
        <v>14</v>
      </c>
    </row>
    <row r="540" spans="1:9" x14ac:dyDescent="0.25">
      <c r="A540" s="240">
        <v>41706</v>
      </c>
      <c r="B540" s="281" t="s">
        <v>1710</v>
      </c>
      <c r="C540" s="282" t="s">
        <v>1597</v>
      </c>
      <c r="D540" s="235" t="s">
        <v>59</v>
      </c>
      <c r="E540" s="236">
        <v>1103</v>
      </c>
      <c r="F540" s="237">
        <v>41706</v>
      </c>
      <c r="G540" s="30">
        <v>1103</v>
      </c>
      <c r="H540" s="272">
        <f t="shared" si="8"/>
        <v>0</v>
      </c>
      <c r="I540" s="235" t="s">
        <v>57</v>
      </c>
    </row>
    <row r="541" spans="1:9" x14ac:dyDescent="0.25">
      <c r="A541" s="240">
        <v>41706</v>
      </c>
      <c r="B541" s="281" t="s">
        <v>1711</v>
      </c>
      <c r="C541" s="282" t="s">
        <v>1597</v>
      </c>
      <c r="D541" s="235" t="s">
        <v>41</v>
      </c>
      <c r="E541" s="236">
        <v>830</v>
      </c>
      <c r="F541" s="237">
        <v>41706</v>
      </c>
      <c r="G541" s="30">
        <v>830</v>
      </c>
      <c r="H541" s="272">
        <f t="shared" si="8"/>
        <v>0</v>
      </c>
      <c r="I541" s="235" t="s">
        <v>57</v>
      </c>
    </row>
    <row r="542" spans="1:9" x14ac:dyDescent="0.25">
      <c r="A542" s="240">
        <v>41706</v>
      </c>
      <c r="B542" s="281" t="s">
        <v>1712</v>
      </c>
      <c r="C542" s="282" t="s">
        <v>1597</v>
      </c>
      <c r="D542" s="235" t="s">
        <v>721</v>
      </c>
      <c r="E542" s="236">
        <v>2326.5</v>
      </c>
      <c r="F542" s="237">
        <v>41706</v>
      </c>
      <c r="G542" s="30">
        <v>2326.5</v>
      </c>
      <c r="H542" s="272">
        <f t="shared" si="8"/>
        <v>0</v>
      </c>
      <c r="I542" s="235" t="s">
        <v>23</v>
      </c>
    </row>
    <row r="543" spans="1:9" x14ac:dyDescent="0.25">
      <c r="A543" s="240">
        <v>41706</v>
      </c>
      <c r="B543" s="281" t="s">
        <v>1713</v>
      </c>
      <c r="C543" s="282" t="s">
        <v>1597</v>
      </c>
      <c r="D543" s="235" t="s">
        <v>592</v>
      </c>
      <c r="E543" s="236">
        <v>923</v>
      </c>
      <c r="F543" s="237">
        <v>41706</v>
      </c>
      <c r="G543" s="30">
        <v>923</v>
      </c>
      <c r="H543" s="272">
        <f t="shared" si="8"/>
        <v>0</v>
      </c>
      <c r="I543" s="235"/>
    </row>
    <row r="544" spans="1:9" x14ac:dyDescent="0.25">
      <c r="A544" s="240">
        <v>41706</v>
      </c>
      <c r="B544" s="281" t="s">
        <v>1714</v>
      </c>
      <c r="C544" s="282" t="s">
        <v>1597</v>
      </c>
      <c r="D544" s="235" t="s">
        <v>108</v>
      </c>
      <c r="E544" s="236">
        <v>5223.5</v>
      </c>
      <c r="F544" s="237">
        <v>41706</v>
      </c>
      <c r="G544" s="30">
        <v>5223.5</v>
      </c>
      <c r="H544" s="272">
        <f t="shared" si="8"/>
        <v>0</v>
      </c>
      <c r="I544" s="235" t="s">
        <v>57</v>
      </c>
    </row>
    <row r="545" spans="1:9" x14ac:dyDescent="0.25">
      <c r="A545" s="240">
        <v>41706</v>
      </c>
      <c r="B545" s="281" t="s">
        <v>1715</v>
      </c>
      <c r="C545" s="282" t="s">
        <v>1597</v>
      </c>
      <c r="D545" s="235" t="s">
        <v>798</v>
      </c>
      <c r="E545" s="236">
        <v>5450</v>
      </c>
      <c r="F545" s="237">
        <v>41707</v>
      </c>
      <c r="G545" s="30">
        <v>5450</v>
      </c>
      <c r="H545" s="272">
        <f t="shared" si="8"/>
        <v>0</v>
      </c>
      <c r="I545" s="235" t="s">
        <v>14</v>
      </c>
    </row>
    <row r="546" spans="1:9" x14ac:dyDescent="0.25">
      <c r="A546" s="240">
        <v>41706</v>
      </c>
      <c r="B546" s="281" t="s">
        <v>1716</v>
      </c>
      <c r="C546" s="282" t="s">
        <v>1597</v>
      </c>
      <c r="D546" s="235" t="s">
        <v>194</v>
      </c>
      <c r="E546" s="236">
        <v>1527.5</v>
      </c>
      <c r="F546" s="237">
        <v>41706</v>
      </c>
      <c r="G546" s="30">
        <v>1527.5</v>
      </c>
      <c r="H546" s="272">
        <f t="shared" si="8"/>
        <v>0</v>
      </c>
      <c r="I546" s="235"/>
    </row>
    <row r="547" spans="1:9" x14ac:dyDescent="0.25">
      <c r="A547" s="240">
        <v>41706</v>
      </c>
      <c r="B547" s="281" t="s">
        <v>1717</v>
      </c>
      <c r="C547" s="282" t="s">
        <v>1597</v>
      </c>
      <c r="D547" s="235" t="s">
        <v>99</v>
      </c>
      <c r="E547" s="236">
        <v>1455.5</v>
      </c>
      <c r="F547" s="237">
        <v>41706</v>
      </c>
      <c r="G547" s="30">
        <v>1455.5</v>
      </c>
      <c r="H547" s="272">
        <f t="shared" si="8"/>
        <v>0</v>
      </c>
      <c r="I547" s="235" t="s">
        <v>57</v>
      </c>
    </row>
    <row r="548" spans="1:9" x14ac:dyDescent="0.25">
      <c r="A548" s="240">
        <v>41706</v>
      </c>
      <c r="B548" s="281" t="s">
        <v>1718</v>
      </c>
      <c r="C548" s="282" t="s">
        <v>1597</v>
      </c>
      <c r="D548" s="235" t="s">
        <v>51</v>
      </c>
      <c r="E548" s="236">
        <v>11584</v>
      </c>
      <c r="F548" s="246" t="s">
        <v>1719</v>
      </c>
      <c r="G548" s="30">
        <v>11584</v>
      </c>
      <c r="H548" s="272">
        <f t="shared" si="8"/>
        <v>0</v>
      </c>
      <c r="I548" s="235" t="s">
        <v>14</v>
      </c>
    </row>
    <row r="549" spans="1:9" x14ac:dyDescent="0.25">
      <c r="A549" s="240">
        <v>41706</v>
      </c>
      <c r="B549" s="281" t="s">
        <v>1720</v>
      </c>
      <c r="C549" s="282" t="s">
        <v>1597</v>
      </c>
      <c r="D549" s="235" t="s">
        <v>339</v>
      </c>
      <c r="E549" s="236">
        <v>22436</v>
      </c>
      <c r="F549" s="237">
        <v>41706</v>
      </c>
      <c r="G549" s="30">
        <v>22436</v>
      </c>
      <c r="H549" s="272">
        <f t="shared" si="8"/>
        <v>0</v>
      </c>
      <c r="I549" s="235" t="s">
        <v>4</v>
      </c>
    </row>
    <row r="550" spans="1:9" x14ac:dyDescent="0.25">
      <c r="A550" s="240">
        <v>41706</v>
      </c>
      <c r="B550" s="281" t="s">
        <v>1721</v>
      </c>
      <c r="C550" s="282" t="s">
        <v>1597</v>
      </c>
      <c r="D550" s="235" t="s">
        <v>339</v>
      </c>
      <c r="E550" s="236">
        <v>6026</v>
      </c>
      <c r="F550" s="237">
        <v>41706</v>
      </c>
      <c r="G550" s="30">
        <v>6026</v>
      </c>
      <c r="H550" s="272">
        <f t="shared" si="8"/>
        <v>0</v>
      </c>
      <c r="I550" s="235" t="s">
        <v>4</v>
      </c>
    </row>
    <row r="551" spans="1:9" x14ac:dyDescent="0.25">
      <c r="A551" s="240">
        <v>41706</v>
      </c>
      <c r="B551" s="281" t="s">
        <v>1722</v>
      </c>
      <c r="C551" s="282" t="s">
        <v>1597</v>
      </c>
      <c r="D551" s="235" t="s">
        <v>44</v>
      </c>
      <c r="E551" s="236">
        <v>2077</v>
      </c>
      <c r="F551" s="237">
        <v>41708</v>
      </c>
      <c r="G551" s="30">
        <v>2077</v>
      </c>
      <c r="H551" s="272">
        <f t="shared" si="8"/>
        <v>0</v>
      </c>
      <c r="I551" s="235" t="s">
        <v>57</v>
      </c>
    </row>
    <row r="552" spans="1:9" x14ac:dyDescent="0.25">
      <c r="A552" s="240">
        <v>41706</v>
      </c>
      <c r="B552" s="281" t="s">
        <v>1723</v>
      </c>
      <c r="C552" s="282" t="s">
        <v>1597</v>
      </c>
      <c r="D552" s="235" t="s">
        <v>1</v>
      </c>
      <c r="E552" s="236">
        <v>2820</v>
      </c>
      <c r="F552" s="237">
        <v>41706</v>
      </c>
      <c r="G552" s="30">
        <v>2820</v>
      </c>
      <c r="H552" s="238">
        <f t="shared" si="8"/>
        <v>0</v>
      </c>
      <c r="I552" s="235" t="s">
        <v>1</v>
      </c>
    </row>
    <row r="553" spans="1:9" x14ac:dyDescent="0.25">
      <c r="A553" s="240">
        <v>41706</v>
      </c>
      <c r="B553" s="281" t="s">
        <v>1724</v>
      </c>
      <c r="C553" s="282" t="s">
        <v>1597</v>
      </c>
      <c r="D553" s="235" t="s">
        <v>168</v>
      </c>
      <c r="E553" s="236">
        <v>3997</v>
      </c>
      <c r="F553" s="237">
        <v>41707</v>
      </c>
      <c r="G553" s="30">
        <v>3997</v>
      </c>
      <c r="H553" s="272">
        <f t="shared" si="8"/>
        <v>0</v>
      </c>
      <c r="I553" s="235" t="s">
        <v>14</v>
      </c>
    </row>
    <row r="554" spans="1:9" x14ac:dyDescent="0.25">
      <c r="A554" s="240">
        <v>41706</v>
      </c>
      <c r="B554" s="281" t="s">
        <v>1725</v>
      </c>
      <c r="C554" s="282" t="s">
        <v>1597</v>
      </c>
      <c r="D554" s="244" t="s">
        <v>46</v>
      </c>
      <c r="E554" s="245">
        <v>0</v>
      </c>
      <c r="F554" s="237"/>
      <c r="G554" s="30"/>
      <c r="H554" s="238">
        <f t="shared" si="8"/>
        <v>0</v>
      </c>
      <c r="I554" s="235" t="s">
        <v>294</v>
      </c>
    </row>
    <row r="555" spans="1:9" x14ac:dyDescent="0.25">
      <c r="A555" s="240">
        <v>41706</v>
      </c>
      <c r="B555" s="281" t="s">
        <v>1726</v>
      </c>
      <c r="C555" s="282" t="s">
        <v>1597</v>
      </c>
      <c r="D555" s="235" t="s">
        <v>134</v>
      </c>
      <c r="E555" s="236">
        <v>1615</v>
      </c>
      <c r="F555" s="237">
        <v>41706</v>
      </c>
      <c r="G555" s="30">
        <v>1615</v>
      </c>
      <c r="H555" s="272">
        <f t="shared" si="8"/>
        <v>0</v>
      </c>
      <c r="I555" s="235" t="s">
        <v>4</v>
      </c>
    </row>
    <row r="556" spans="1:9" x14ac:dyDescent="0.25">
      <c r="A556" s="240">
        <v>41706</v>
      </c>
      <c r="B556" s="281" t="s">
        <v>1727</v>
      </c>
      <c r="C556" s="282" t="s">
        <v>1597</v>
      </c>
      <c r="D556" s="235" t="s">
        <v>1</v>
      </c>
      <c r="E556" s="236">
        <v>1579</v>
      </c>
      <c r="F556" s="237">
        <v>41706</v>
      </c>
      <c r="G556" s="30">
        <v>1579</v>
      </c>
      <c r="H556" s="272">
        <f t="shared" si="8"/>
        <v>0</v>
      </c>
      <c r="I556" s="235" t="s">
        <v>1</v>
      </c>
    </row>
    <row r="557" spans="1:9" x14ac:dyDescent="0.25">
      <c r="A557" s="240">
        <v>41706</v>
      </c>
      <c r="B557" s="281" t="s">
        <v>1728</v>
      </c>
      <c r="C557" s="282" t="s">
        <v>1597</v>
      </c>
      <c r="D557" s="235" t="s">
        <v>25</v>
      </c>
      <c r="E557" s="236">
        <v>7587</v>
      </c>
      <c r="F557" s="237">
        <v>41706</v>
      </c>
      <c r="G557" s="30">
        <v>7587</v>
      </c>
      <c r="H557" s="238">
        <f t="shared" si="8"/>
        <v>0</v>
      </c>
      <c r="I557" s="235" t="s">
        <v>4</v>
      </c>
    </row>
    <row r="558" spans="1:9" x14ac:dyDescent="0.25">
      <c r="A558" s="240">
        <v>41706</v>
      </c>
      <c r="B558" s="281" t="s">
        <v>1729</v>
      </c>
      <c r="C558" s="282" t="s">
        <v>1597</v>
      </c>
      <c r="D558" s="235" t="s">
        <v>43</v>
      </c>
      <c r="E558" s="236">
        <v>24570</v>
      </c>
      <c r="F558" s="237">
        <v>41711</v>
      </c>
      <c r="G558" s="30">
        <v>24570</v>
      </c>
      <c r="H558" s="272">
        <f t="shared" si="8"/>
        <v>0</v>
      </c>
      <c r="I558" s="235" t="s">
        <v>1</v>
      </c>
    </row>
    <row r="559" spans="1:9" x14ac:dyDescent="0.25">
      <c r="A559" s="240">
        <v>41706</v>
      </c>
      <c r="B559" s="281" t="s">
        <v>1730</v>
      </c>
      <c r="C559" s="282" t="s">
        <v>1597</v>
      </c>
      <c r="D559" s="235" t="s">
        <v>124</v>
      </c>
      <c r="E559" s="236">
        <v>3454</v>
      </c>
      <c r="F559" s="237">
        <v>41706</v>
      </c>
      <c r="G559" s="30">
        <v>3454</v>
      </c>
      <c r="H559" s="272">
        <f t="shared" si="8"/>
        <v>0</v>
      </c>
      <c r="I559" s="235" t="s">
        <v>1</v>
      </c>
    </row>
    <row r="560" spans="1:9" x14ac:dyDescent="0.25">
      <c r="A560" s="240">
        <v>41706</v>
      </c>
      <c r="B560" s="281" t="s">
        <v>1731</v>
      </c>
      <c r="C560" s="282" t="s">
        <v>1597</v>
      </c>
      <c r="D560" s="235" t="s">
        <v>101</v>
      </c>
      <c r="E560" s="236">
        <v>37266</v>
      </c>
      <c r="F560" s="237">
        <v>41710</v>
      </c>
      <c r="G560" s="30">
        <v>37266</v>
      </c>
      <c r="H560" s="272">
        <f t="shared" si="8"/>
        <v>0</v>
      </c>
      <c r="I560" s="235" t="s">
        <v>146</v>
      </c>
    </row>
    <row r="561" spans="1:9" x14ac:dyDescent="0.25">
      <c r="A561" s="240">
        <v>41706</v>
      </c>
      <c r="B561" s="281" t="s">
        <v>1732</v>
      </c>
      <c r="C561" s="282" t="s">
        <v>1597</v>
      </c>
      <c r="D561" s="235" t="s">
        <v>1389</v>
      </c>
      <c r="E561" s="236">
        <v>27912</v>
      </c>
      <c r="F561" s="237">
        <v>41708</v>
      </c>
      <c r="G561" s="30">
        <v>27912</v>
      </c>
      <c r="H561" s="272">
        <f t="shared" si="8"/>
        <v>0</v>
      </c>
      <c r="I561" s="235"/>
    </row>
    <row r="562" spans="1:9" x14ac:dyDescent="0.25">
      <c r="A562" s="240">
        <v>41706</v>
      </c>
      <c r="B562" s="281" t="s">
        <v>1733</v>
      </c>
      <c r="C562" s="282" t="s">
        <v>1597</v>
      </c>
      <c r="D562" s="235" t="s">
        <v>452</v>
      </c>
      <c r="E562" s="236">
        <v>20551</v>
      </c>
      <c r="F562" s="237">
        <v>41706</v>
      </c>
      <c r="G562" s="30">
        <v>20551</v>
      </c>
      <c r="H562" s="272">
        <f t="shared" si="8"/>
        <v>0</v>
      </c>
      <c r="I562" s="235" t="s">
        <v>1</v>
      </c>
    </row>
    <row r="563" spans="1:9" x14ac:dyDescent="0.25">
      <c r="A563" s="240">
        <v>41706</v>
      </c>
      <c r="B563" s="281" t="s">
        <v>1734</v>
      </c>
      <c r="C563" s="282" t="s">
        <v>1597</v>
      </c>
      <c r="D563" s="235" t="s">
        <v>15</v>
      </c>
      <c r="E563" s="236">
        <v>1092</v>
      </c>
      <c r="F563" s="237">
        <v>41706</v>
      </c>
      <c r="G563" s="30">
        <v>1092</v>
      </c>
      <c r="H563" s="272">
        <f t="shared" si="8"/>
        <v>0</v>
      </c>
      <c r="I563" s="235" t="s">
        <v>1</v>
      </c>
    </row>
    <row r="564" spans="1:9" x14ac:dyDescent="0.25">
      <c r="A564" s="240">
        <v>41706</v>
      </c>
      <c r="B564" s="281" t="s">
        <v>1735</v>
      </c>
      <c r="C564" s="282" t="s">
        <v>1597</v>
      </c>
      <c r="D564" s="235" t="s">
        <v>66</v>
      </c>
      <c r="E564" s="236">
        <v>2593.4</v>
      </c>
      <c r="F564" s="237">
        <v>41706</v>
      </c>
      <c r="G564" s="30">
        <v>2593.4</v>
      </c>
      <c r="H564" s="238">
        <f t="shared" si="8"/>
        <v>0</v>
      </c>
      <c r="I564" s="235" t="s">
        <v>1</v>
      </c>
    </row>
    <row r="565" spans="1:9" x14ac:dyDescent="0.25">
      <c r="A565" s="240">
        <v>41706</v>
      </c>
      <c r="B565" s="281" t="s">
        <v>1736</v>
      </c>
      <c r="C565" s="282" t="s">
        <v>1597</v>
      </c>
      <c r="D565" s="235" t="s">
        <v>9</v>
      </c>
      <c r="E565" s="236">
        <v>3615.5</v>
      </c>
      <c r="F565" s="237">
        <v>41708</v>
      </c>
      <c r="G565" s="30">
        <v>3615.5</v>
      </c>
      <c r="H565" s="272">
        <f t="shared" si="8"/>
        <v>0</v>
      </c>
      <c r="I565" s="235"/>
    </row>
    <row r="566" spans="1:9" x14ac:dyDescent="0.25">
      <c r="A566" s="240">
        <v>41706</v>
      </c>
      <c r="B566" s="281" t="s">
        <v>1737</v>
      </c>
      <c r="C566" s="282" t="s">
        <v>1597</v>
      </c>
      <c r="D566" s="235" t="s">
        <v>1415</v>
      </c>
      <c r="E566" s="236">
        <v>780</v>
      </c>
      <c r="F566" s="246" t="s">
        <v>1738</v>
      </c>
      <c r="G566" s="30">
        <v>780</v>
      </c>
      <c r="H566" s="272">
        <f t="shared" si="8"/>
        <v>0</v>
      </c>
      <c r="I566" s="235" t="s">
        <v>1</v>
      </c>
    </row>
    <row r="567" spans="1:9" x14ac:dyDescent="0.25">
      <c r="A567" s="240">
        <v>41706</v>
      </c>
      <c r="B567" s="281" t="s">
        <v>1739</v>
      </c>
      <c r="C567" s="282" t="s">
        <v>1597</v>
      </c>
      <c r="D567" s="235" t="s">
        <v>78</v>
      </c>
      <c r="E567" s="236">
        <v>3564</v>
      </c>
      <c r="F567" s="237">
        <v>41706</v>
      </c>
      <c r="G567" s="30">
        <v>3564</v>
      </c>
      <c r="H567" s="238">
        <f t="shared" si="8"/>
        <v>0</v>
      </c>
      <c r="I567" s="235" t="s">
        <v>1</v>
      </c>
    </row>
    <row r="568" spans="1:9" x14ac:dyDescent="0.25">
      <c r="A568" s="240">
        <v>41706</v>
      </c>
      <c r="B568" s="281" t="s">
        <v>1740</v>
      </c>
      <c r="C568" s="282" t="s">
        <v>1597</v>
      </c>
      <c r="D568" s="235" t="s">
        <v>462</v>
      </c>
      <c r="E568" s="236">
        <v>9216</v>
      </c>
      <c r="F568" s="237">
        <v>41715</v>
      </c>
      <c r="G568" s="30">
        <v>9216</v>
      </c>
      <c r="H568" s="272">
        <f t="shared" si="8"/>
        <v>0</v>
      </c>
      <c r="I568" s="235"/>
    </row>
    <row r="569" spans="1:9" x14ac:dyDescent="0.25">
      <c r="A569" s="240">
        <v>41706</v>
      </c>
      <c r="B569" s="281" t="s">
        <v>1741</v>
      </c>
      <c r="C569" s="282" t="s">
        <v>1597</v>
      </c>
      <c r="D569" s="235" t="s">
        <v>1742</v>
      </c>
      <c r="E569" s="236">
        <v>3545.5</v>
      </c>
      <c r="F569" s="237">
        <v>41706</v>
      </c>
      <c r="G569" s="30">
        <v>3545.5</v>
      </c>
      <c r="H569" s="272">
        <f t="shared" si="8"/>
        <v>0</v>
      </c>
      <c r="I569" s="235"/>
    </row>
    <row r="570" spans="1:9" x14ac:dyDescent="0.25">
      <c r="A570" s="240">
        <v>41706</v>
      </c>
      <c r="B570" s="281" t="s">
        <v>1743</v>
      </c>
      <c r="C570" s="282" t="s">
        <v>1597</v>
      </c>
      <c r="D570" s="235" t="s">
        <v>24</v>
      </c>
      <c r="E570" s="236">
        <v>5288.6</v>
      </c>
      <c r="F570" s="237">
        <v>41706</v>
      </c>
      <c r="G570" s="30">
        <v>5288.6</v>
      </c>
      <c r="H570" s="272">
        <f t="shared" si="8"/>
        <v>0</v>
      </c>
      <c r="I570" s="235"/>
    </row>
    <row r="571" spans="1:9" x14ac:dyDescent="0.25">
      <c r="A571" s="240">
        <v>41706</v>
      </c>
      <c r="B571" s="281" t="s">
        <v>1744</v>
      </c>
      <c r="C571" s="282" t="s">
        <v>1597</v>
      </c>
      <c r="D571" s="235" t="s">
        <v>16</v>
      </c>
      <c r="E571" s="236">
        <v>2030.5</v>
      </c>
      <c r="F571" s="237">
        <v>41706</v>
      </c>
      <c r="G571" s="30">
        <v>2030.5</v>
      </c>
      <c r="H571" s="272">
        <f t="shared" si="8"/>
        <v>0</v>
      </c>
      <c r="I571" s="235"/>
    </row>
    <row r="572" spans="1:9" x14ac:dyDescent="0.25">
      <c r="A572" s="240">
        <v>41706</v>
      </c>
      <c r="B572" s="281" t="s">
        <v>1745</v>
      </c>
      <c r="C572" s="282" t="s">
        <v>1597</v>
      </c>
      <c r="D572" s="235" t="s">
        <v>1746</v>
      </c>
      <c r="E572" s="236">
        <v>179.5</v>
      </c>
      <c r="F572" s="237">
        <v>41706</v>
      </c>
      <c r="G572" s="30">
        <v>179.5</v>
      </c>
      <c r="H572" s="272">
        <f t="shared" si="8"/>
        <v>0</v>
      </c>
      <c r="I572" s="235"/>
    </row>
    <row r="573" spans="1:9" ht="45" x14ac:dyDescent="0.25">
      <c r="A573" s="240">
        <v>41706</v>
      </c>
      <c r="B573" s="281" t="s">
        <v>1747</v>
      </c>
      <c r="C573" s="282" t="s">
        <v>1597</v>
      </c>
      <c r="D573" s="235" t="s">
        <v>438</v>
      </c>
      <c r="E573" s="236">
        <v>9603.5</v>
      </c>
      <c r="F573" s="266" t="s">
        <v>1748</v>
      </c>
      <c r="G573" s="30">
        <v>9603.5</v>
      </c>
      <c r="H573" s="272">
        <f t="shared" si="8"/>
        <v>0</v>
      </c>
      <c r="I573" s="235" t="s">
        <v>1</v>
      </c>
    </row>
    <row r="574" spans="1:9" x14ac:dyDescent="0.25">
      <c r="A574" s="240">
        <v>41706</v>
      </c>
      <c r="B574" s="281" t="s">
        <v>1749</v>
      </c>
      <c r="C574" s="282" t="s">
        <v>1597</v>
      </c>
      <c r="D574" s="235" t="s">
        <v>540</v>
      </c>
      <c r="E574" s="236">
        <v>1985.5</v>
      </c>
      <c r="F574" s="237">
        <v>41708</v>
      </c>
      <c r="G574" s="30">
        <v>1985.5</v>
      </c>
      <c r="H574" s="272">
        <f t="shared" si="8"/>
        <v>0</v>
      </c>
      <c r="I574" s="235" t="s">
        <v>196</v>
      </c>
    </row>
    <row r="575" spans="1:9" x14ac:dyDescent="0.25">
      <c r="A575" s="240">
        <v>41706</v>
      </c>
      <c r="B575" s="289" t="s">
        <v>1750</v>
      </c>
      <c r="C575" s="282" t="s">
        <v>1597</v>
      </c>
      <c r="D575" s="235" t="s">
        <v>125</v>
      </c>
      <c r="E575" s="236">
        <v>3923</v>
      </c>
      <c r="F575" s="237">
        <v>41706</v>
      </c>
      <c r="G575" s="30">
        <v>3923</v>
      </c>
      <c r="H575" s="272">
        <f t="shared" si="8"/>
        <v>0</v>
      </c>
      <c r="I575" s="235"/>
    </row>
    <row r="576" spans="1:9" x14ac:dyDescent="0.25">
      <c r="A576" s="240">
        <v>41706</v>
      </c>
      <c r="B576" s="289" t="s">
        <v>1751</v>
      </c>
      <c r="C576" s="282" t="s">
        <v>1597</v>
      </c>
      <c r="D576" s="235" t="s">
        <v>67</v>
      </c>
      <c r="E576" s="236">
        <v>4365</v>
      </c>
      <c r="F576" s="248" t="s">
        <v>1752</v>
      </c>
      <c r="G576" s="30">
        <v>4365</v>
      </c>
      <c r="H576" s="272">
        <f t="shared" ref="H576:H639" si="9">E576-G576</f>
        <v>0</v>
      </c>
      <c r="I576" s="235" t="s">
        <v>196</v>
      </c>
    </row>
    <row r="577" spans="1:9" x14ac:dyDescent="0.25">
      <c r="A577" s="240">
        <v>41706</v>
      </c>
      <c r="B577" s="289" t="s">
        <v>1753</v>
      </c>
      <c r="C577" s="282" t="s">
        <v>1597</v>
      </c>
      <c r="D577" s="235" t="s">
        <v>456</v>
      </c>
      <c r="E577" s="236">
        <v>406</v>
      </c>
      <c r="F577" s="237">
        <v>41708</v>
      </c>
      <c r="G577" s="30">
        <v>406</v>
      </c>
      <c r="H577" s="272">
        <f t="shared" si="9"/>
        <v>0</v>
      </c>
      <c r="I577" s="235" t="s">
        <v>196</v>
      </c>
    </row>
    <row r="578" spans="1:9" x14ac:dyDescent="0.25">
      <c r="A578" s="240">
        <v>41706</v>
      </c>
      <c r="B578" s="289" t="s">
        <v>1754</v>
      </c>
      <c r="C578" s="282" t="s">
        <v>1597</v>
      </c>
      <c r="D578" s="235" t="s">
        <v>320</v>
      </c>
      <c r="E578" s="236">
        <v>3919</v>
      </c>
      <c r="F578" s="237">
        <v>41708</v>
      </c>
      <c r="G578" s="30">
        <v>3919</v>
      </c>
      <c r="H578" s="272">
        <f t="shared" si="9"/>
        <v>0</v>
      </c>
      <c r="I578" s="235" t="s">
        <v>196</v>
      </c>
    </row>
    <row r="579" spans="1:9" x14ac:dyDescent="0.25">
      <c r="A579" s="240">
        <v>41706</v>
      </c>
      <c r="B579" s="289" t="s">
        <v>1755</v>
      </c>
      <c r="C579" s="282" t="s">
        <v>1597</v>
      </c>
      <c r="D579" s="235" t="s">
        <v>1756</v>
      </c>
      <c r="E579" s="236">
        <v>15433.5</v>
      </c>
      <c r="F579" s="237">
        <v>41708</v>
      </c>
      <c r="G579" s="30">
        <v>15433.5</v>
      </c>
      <c r="H579" s="272">
        <f t="shared" si="9"/>
        <v>0</v>
      </c>
      <c r="I579" s="235" t="s">
        <v>196</v>
      </c>
    </row>
    <row r="580" spans="1:9" x14ac:dyDescent="0.25">
      <c r="A580" s="240">
        <v>41706</v>
      </c>
      <c r="B580" s="289" t="s">
        <v>1757</v>
      </c>
      <c r="C580" s="282" t="s">
        <v>1597</v>
      </c>
      <c r="D580" s="235" t="s">
        <v>222</v>
      </c>
      <c r="E580" s="236">
        <v>22369.599999999999</v>
      </c>
      <c r="F580" s="237">
        <v>41707</v>
      </c>
      <c r="G580" s="30">
        <v>22369.599999999999</v>
      </c>
      <c r="H580" s="238">
        <f t="shared" si="9"/>
        <v>0</v>
      </c>
      <c r="I580" s="235" t="s">
        <v>30</v>
      </c>
    </row>
    <row r="581" spans="1:9" x14ac:dyDescent="0.25">
      <c r="A581" s="240">
        <v>41706</v>
      </c>
      <c r="B581" s="289" t="s">
        <v>1758</v>
      </c>
      <c r="C581" s="282" t="s">
        <v>1597</v>
      </c>
      <c r="D581" s="235" t="s">
        <v>20</v>
      </c>
      <c r="E581" s="236">
        <v>25869.599999999999</v>
      </c>
      <c r="F581" s="290" t="s">
        <v>1759</v>
      </c>
      <c r="G581" s="43">
        <v>25869.599999999999</v>
      </c>
      <c r="H581" s="272">
        <f t="shared" si="9"/>
        <v>0</v>
      </c>
      <c r="I581" s="235" t="s">
        <v>30</v>
      </c>
    </row>
    <row r="582" spans="1:9" x14ac:dyDescent="0.25">
      <c r="A582" s="240">
        <v>41706</v>
      </c>
      <c r="B582" s="289" t="s">
        <v>1760</v>
      </c>
      <c r="C582" s="282" t="s">
        <v>1597</v>
      </c>
      <c r="D582" s="235" t="s">
        <v>69</v>
      </c>
      <c r="E582" s="236">
        <v>6164</v>
      </c>
      <c r="F582" s="237">
        <v>41708</v>
      </c>
      <c r="G582" s="43">
        <v>6164</v>
      </c>
      <c r="H582" s="272">
        <f t="shared" si="9"/>
        <v>0</v>
      </c>
      <c r="I582" s="235" t="s">
        <v>196</v>
      </c>
    </row>
    <row r="583" spans="1:9" x14ac:dyDescent="0.25">
      <c r="A583" s="240">
        <v>41706</v>
      </c>
      <c r="B583" s="289" t="s">
        <v>1761</v>
      </c>
      <c r="C583" s="282" t="s">
        <v>1597</v>
      </c>
      <c r="D583" s="235" t="s">
        <v>71</v>
      </c>
      <c r="E583" s="236">
        <v>3148</v>
      </c>
      <c r="F583" s="237">
        <v>41708</v>
      </c>
      <c r="G583" s="43">
        <v>3148</v>
      </c>
      <c r="H583" s="272">
        <f t="shared" si="9"/>
        <v>0</v>
      </c>
      <c r="I583" s="235" t="s">
        <v>196</v>
      </c>
    </row>
    <row r="584" spans="1:9" x14ac:dyDescent="0.25">
      <c r="A584" s="240">
        <v>41706</v>
      </c>
      <c r="B584" s="289" t="s">
        <v>1762</v>
      </c>
      <c r="C584" s="282" t="s">
        <v>1597</v>
      </c>
      <c r="D584" s="235" t="s">
        <v>131</v>
      </c>
      <c r="E584" s="236">
        <v>4700</v>
      </c>
      <c r="F584" s="237">
        <v>41708</v>
      </c>
      <c r="G584" s="43">
        <v>4700</v>
      </c>
      <c r="H584" s="272">
        <f t="shared" si="9"/>
        <v>0</v>
      </c>
      <c r="I584" s="235" t="s">
        <v>196</v>
      </c>
    </row>
    <row r="585" spans="1:9" x14ac:dyDescent="0.25">
      <c r="A585" s="240">
        <v>41706</v>
      </c>
      <c r="B585" s="289" t="s">
        <v>1763</v>
      </c>
      <c r="C585" s="282" t="s">
        <v>1597</v>
      </c>
      <c r="D585" s="235" t="s">
        <v>167</v>
      </c>
      <c r="E585" s="236">
        <v>11997</v>
      </c>
      <c r="F585" s="261" t="s">
        <v>1764</v>
      </c>
      <c r="G585" s="30">
        <v>11997</v>
      </c>
      <c r="H585" s="272">
        <f t="shared" si="9"/>
        <v>0</v>
      </c>
      <c r="I585" s="235" t="s">
        <v>30</v>
      </c>
    </row>
    <row r="586" spans="1:9" x14ac:dyDescent="0.25">
      <c r="A586" s="240">
        <v>41706</v>
      </c>
      <c r="B586" s="289" t="s">
        <v>1765</v>
      </c>
      <c r="C586" s="282" t="s">
        <v>1597</v>
      </c>
      <c r="D586" s="235" t="s">
        <v>210</v>
      </c>
      <c r="E586" s="236">
        <v>3134</v>
      </c>
      <c r="F586" s="237">
        <v>41708</v>
      </c>
      <c r="G586" s="30">
        <v>3134</v>
      </c>
      <c r="H586" s="272">
        <f t="shared" si="9"/>
        <v>0</v>
      </c>
      <c r="I586" s="235"/>
    </row>
    <row r="587" spans="1:9" x14ac:dyDescent="0.25">
      <c r="A587" s="240">
        <v>41706</v>
      </c>
      <c r="B587" s="289" t="s">
        <v>1766</v>
      </c>
      <c r="C587" s="282" t="s">
        <v>1597</v>
      </c>
      <c r="D587" s="235" t="s">
        <v>8</v>
      </c>
      <c r="E587" s="236">
        <v>2424</v>
      </c>
      <c r="F587" s="237">
        <v>41708</v>
      </c>
      <c r="G587" s="30">
        <v>2424</v>
      </c>
      <c r="H587" s="272">
        <f t="shared" si="9"/>
        <v>0</v>
      </c>
      <c r="I587" s="235" t="s">
        <v>196</v>
      </c>
    </row>
    <row r="588" spans="1:9" x14ac:dyDescent="0.25">
      <c r="A588" s="240">
        <v>41706</v>
      </c>
      <c r="B588" s="289" t="s">
        <v>1767</v>
      </c>
      <c r="C588" s="282" t="s">
        <v>1597</v>
      </c>
      <c r="D588" s="235" t="s">
        <v>426</v>
      </c>
      <c r="E588" s="236">
        <v>4145.2</v>
      </c>
      <c r="F588" s="237">
        <v>41707</v>
      </c>
      <c r="G588" s="30">
        <v>4145.2</v>
      </c>
      <c r="H588" s="272">
        <f t="shared" si="9"/>
        <v>0</v>
      </c>
      <c r="I588" s="235" t="s">
        <v>30</v>
      </c>
    </row>
    <row r="589" spans="1:9" x14ac:dyDescent="0.25">
      <c r="A589" s="240">
        <v>41706</v>
      </c>
      <c r="B589" s="289" t="s">
        <v>1768</v>
      </c>
      <c r="C589" s="282" t="s">
        <v>1597</v>
      </c>
      <c r="D589" s="244" t="s">
        <v>1769</v>
      </c>
      <c r="E589" s="245">
        <v>0</v>
      </c>
      <c r="F589" s="291" t="s">
        <v>1770</v>
      </c>
      <c r="G589" s="30"/>
      <c r="H589" s="272">
        <f t="shared" si="9"/>
        <v>0</v>
      </c>
      <c r="I589" s="235" t="s">
        <v>23</v>
      </c>
    </row>
    <row r="590" spans="1:9" x14ac:dyDescent="0.25">
      <c r="A590" s="240">
        <v>41706</v>
      </c>
      <c r="B590" s="289" t="s">
        <v>1771</v>
      </c>
      <c r="C590" s="282" t="s">
        <v>1597</v>
      </c>
      <c r="D590" s="235" t="s">
        <v>691</v>
      </c>
      <c r="E590" s="236">
        <v>5198.6000000000004</v>
      </c>
      <c r="F590" s="237">
        <v>41706</v>
      </c>
      <c r="G590" s="30">
        <v>5198.6000000000004</v>
      </c>
      <c r="H590" s="272">
        <f t="shared" si="9"/>
        <v>0</v>
      </c>
      <c r="I590" s="235" t="s">
        <v>57</v>
      </c>
    </row>
    <row r="591" spans="1:9" x14ac:dyDescent="0.25">
      <c r="A591" s="240">
        <v>41706</v>
      </c>
      <c r="B591" s="289" t="s">
        <v>1772</v>
      </c>
      <c r="C591" s="282" t="s">
        <v>1597</v>
      </c>
      <c r="D591" s="235" t="s">
        <v>54</v>
      </c>
      <c r="E591" s="236">
        <v>21690</v>
      </c>
      <c r="F591" s="237">
        <v>41706</v>
      </c>
      <c r="G591" s="30">
        <v>21690</v>
      </c>
      <c r="H591" s="272">
        <f t="shared" si="9"/>
        <v>0</v>
      </c>
      <c r="I591" s="235" t="s">
        <v>57</v>
      </c>
    </row>
    <row r="592" spans="1:9" x14ac:dyDescent="0.25">
      <c r="A592" s="240">
        <v>41706</v>
      </c>
      <c r="B592" s="289" t="s">
        <v>1773</v>
      </c>
      <c r="C592" s="282" t="s">
        <v>1597</v>
      </c>
      <c r="D592" s="235" t="s">
        <v>88</v>
      </c>
      <c r="E592" s="236">
        <v>10906</v>
      </c>
      <c r="F592" s="237">
        <v>41706</v>
      </c>
      <c r="G592" s="30">
        <v>10906</v>
      </c>
      <c r="H592" s="238">
        <f t="shared" si="9"/>
        <v>0</v>
      </c>
      <c r="I592" s="235" t="s">
        <v>57</v>
      </c>
    </row>
    <row r="593" spans="1:9" x14ac:dyDescent="0.25">
      <c r="A593" s="240">
        <v>41706</v>
      </c>
      <c r="B593" s="289" t="s">
        <v>1774</v>
      </c>
      <c r="C593" s="282" t="s">
        <v>1597</v>
      </c>
      <c r="D593" s="235" t="s">
        <v>60</v>
      </c>
      <c r="E593" s="236">
        <v>3400</v>
      </c>
      <c r="F593" s="237">
        <v>41706</v>
      </c>
      <c r="G593" s="30">
        <v>3400</v>
      </c>
      <c r="H593" s="238">
        <f t="shared" si="9"/>
        <v>0</v>
      </c>
      <c r="I593" s="235" t="s">
        <v>57</v>
      </c>
    </row>
    <row r="594" spans="1:9" x14ac:dyDescent="0.25">
      <c r="A594" s="240">
        <v>41706</v>
      </c>
      <c r="B594" s="289" t="s">
        <v>1775</v>
      </c>
      <c r="C594" s="282" t="s">
        <v>1597</v>
      </c>
      <c r="D594" s="235" t="s">
        <v>133</v>
      </c>
      <c r="E594" s="252">
        <v>8734</v>
      </c>
      <c r="F594" s="249" t="s">
        <v>1776</v>
      </c>
      <c r="G594" s="30">
        <v>8734</v>
      </c>
      <c r="H594" s="238">
        <f t="shared" si="9"/>
        <v>0</v>
      </c>
      <c r="I594" s="235"/>
    </row>
    <row r="595" spans="1:9" x14ac:dyDescent="0.25">
      <c r="A595" s="240">
        <v>41706</v>
      </c>
      <c r="B595" s="289" t="s">
        <v>1777</v>
      </c>
      <c r="C595" s="282" t="s">
        <v>1597</v>
      </c>
      <c r="D595" s="235" t="s">
        <v>705</v>
      </c>
      <c r="E595" s="236">
        <v>2482.1999999999998</v>
      </c>
      <c r="F595" s="246" t="s">
        <v>1778</v>
      </c>
      <c r="G595" s="30">
        <v>2482.1999999999998</v>
      </c>
      <c r="H595" s="272">
        <f t="shared" si="9"/>
        <v>0</v>
      </c>
      <c r="I595" s="235" t="s">
        <v>23</v>
      </c>
    </row>
    <row r="596" spans="1:9" x14ac:dyDescent="0.25">
      <c r="A596" s="240">
        <v>41706</v>
      </c>
      <c r="B596" s="289" t="s">
        <v>1779</v>
      </c>
      <c r="C596" s="282" t="s">
        <v>1597</v>
      </c>
      <c r="D596" s="235" t="s">
        <v>245</v>
      </c>
      <c r="E596" s="236">
        <v>6679</v>
      </c>
      <c r="F596" s="237">
        <v>41706</v>
      </c>
      <c r="G596" s="30">
        <v>6679</v>
      </c>
      <c r="H596" s="272">
        <f t="shared" si="9"/>
        <v>0</v>
      </c>
      <c r="I596" s="235"/>
    </row>
    <row r="597" spans="1:9" x14ac:dyDescent="0.25">
      <c r="A597" s="240">
        <v>41706</v>
      </c>
      <c r="B597" s="289" t="s">
        <v>1780</v>
      </c>
      <c r="C597" s="282" t="s">
        <v>1597</v>
      </c>
      <c r="D597" s="235" t="s">
        <v>355</v>
      </c>
      <c r="E597" s="236">
        <v>473</v>
      </c>
      <c r="F597" s="237">
        <v>41706</v>
      </c>
      <c r="G597" s="30">
        <v>473</v>
      </c>
      <c r="H597" s="272">
        <f t="shared" si="9"/>
        <v>0</v>
      </c>
      <c r="I597" s="235"/>
    </row>
    <row r="598" spans="1:9" x14ac:dyDescent="0.25">
      <c r="A598" s="240">
        <v>41706</v>
      </c>
      <c r="B598" s="289" t="s">
        <v>1781</v>
      </c>
      <c r="C598" s="282" t="s">
        <v>1597</v>
      </c>
      <c r="D598" s="235" t="s">
        <v>6</v>
      </c>
      <c r="E598" s="236">
        <v>9000</v>
      </c>
      <c r="F598" s="237">
        <v>41707</v>
      </c>
      <c r="G598" s="30">
        <v>9000</v>
      </c>
      <c r="H598" s="238">
        <f t="shared" si="9"/>
        <v>0</v>
      </c>
      <c r="I598" s="235" t="s">
        <v>14</v>
      </c>
    </row>
    <row r="599" spans="1:9" x14ac:dyDescent="0.25">
      <c r="A599" s="240">
        <v>41706</v>
      </c>
      <c r="B599" s="289" t="s">
        <v>1782</v>
      </c>
      <c r="C599" s="282" t="s">
        <v>1597</v>
      </c>
      <c r="D599" s="235" t="s">
        <v>55</v>
      </c>
      <c r="E599" s="236">
        <v>2024.5</v>
      </c>
      <c r="F599" s="237">
        <v>41707</v>
      </c>
      <c r="G599" s="30">
        <v>2024.5</v>
      </c>
      <c r="H599" s="272">
        <f t="shared" si="9"/>
        <v>0</v>
      </c>
      <c r="I599" s="235" t="s">
        <v>14</v>
      </c>
    </row>
    <row r="600" spans="1:9" x14ac:dyDescent="0.25">
      <c r="A600" s="240">
        <v>41706</v>
      </c>
      <c r="B600" s="289" t="s">
        <v>1783</v>
      </c>
      <c r="C600" s="282" t="s">
        <v>1597</v>
      </c>
      <c r="D600" s="235" t="s">
        <v>855</v>
      </c>
      <c r="E600" s="236">
        <v>257</v>
      </c>
      <c r="F600" s="237">
        <v>41706</v>
      </c>
      <c r="G600" s="30">
        <v>257</v>
      </c>
      <c r="H600" s="272">
        <f t="shared" si="9"/>
        <v>0</v>
      </c>
      <c r="I600" s="235" t="s">
        <v>1</v>
      </c>
    </row>
    <row r="601" spans="1:9" x14ac:dyDescent="0.25">
      <c r="A601" s="240">
        <v>41707</v>
      </c>
      <c r="B601" s="289" t="s">
        <v>1784</v>
      </c>
      <c r="C601" s="282" t="s">
        <v>1597</v>
      </c>
      <c r="D601" s="292" t="s">
        <v>1785</v>
      </c>
      <c r="E601" s="293">
        <v>0</v>
      </c>
      <c r="F601" s="294"/>
      <c r="G601" s="22"/>
      <c r="H601" s="272">
        <f t="shared" si="9"/>
        <v>0</v>
      </c>
      <c r="I601" s="24"/>
    </row>
    <row r="602" spans="1:9" x14ac:dyDescent="0.25">
      <c r="A602" s="240">
        <v>41707</v>
      </c>
      <c r="B602" s="289" t="s">
        <v>1786</v>
      </c>
      <c r="C602" s="282" t="s">
        <v>1597</v>
      </c>
      <c r="D602" s="20" t="s">
        <v>1</v>
      </c>
      <c r="E602" s="295">
        <v>516.5</v>
      </c>
      <c r="F602" s="294">
        <v>41707</v>
      </c>
      <c r="G602" s="22">
        <v>516.5</v>
      </c>
      <c r="H602" s="272">
        <f t="shared" si="9"/>
        <v>0</v>
      </c>
      <c r="I602" s="20" t="s">
        <v>1</v>
      </c>
    </row>
    <row r="603" spans="1:9" x14ac:dyDescent="0.25">
      <c r="A603" s="240">
        <v>41707</v>
      </c>
      <c r="B603" s="289" t="s">
        <v>1787</v>
      </c>
      <c r="C603" s="282" t="s">
        <v>1597</v>
      </c>
      <c r="D603" s="20" t="s">
        <v>1</v>
      </c>
      <c r="E603" s="295">
        <v>949</v>
      </c>
      <c r="F603" s="294">
        <v>41707</v>
      </c>
      <c r="G603" s="22">
        <v>949</v>
      </c>
      <c r="H603" s="238">
        <f t="shared" si="9"/>
        <v>0</v>
      </c>
      <c r="I603" s="20" t="s">
        <v>1</v>
      </c>
    </row>
    <row r="604" spans="1:9" x14ac:dyDescent="0.25">
      <c r="A604" s="240">
        <v>41707</v>
      </c>
      <c r="B604" s="289" t="s">
        <v>1788</v>
      </c>
      <c r="C604" s="282" t="s">
        <v>1597</v>
      </c>
      <c r="D604" s="20" t="s">
        <v>124</v>
      </c>
      <c r="E604" s="295">
        <v>2112</v>
      </c>
      <c r="F604" s="294">
        <v>41707</v>
      </c>
      <c r="G604" s="22">
        <v>2112</v>
      </c>
      <c r="H604" s="272">
        <f t="shared" si="9"/>
        <v>0</v>
      </c>
      <c r="I604" s="20"/>
    </row>
    <row r="605" spans="1:9" x14ac:dyDescent="0.25">
      <c r="A605" s="240">
        <v>41707</v>
      </c>
      <c r="B605" s="289" t="s">
        <v>1789</v>
      </c>
      <c r="C605" s="282" t="s">
        <v>1597</v>
      </c>
      <c r="D605" s="20" t="s">
        <v>1</v>
      </c>
      <c r="E605" s="295">
        <v>863.5</v>
      </c>
      <c r="F605" s="294">
        <v>41707</v>
      </c>
      <c r="G605" s="22">
        <v>863.5</v>
      </c>
      <c r="H605" s="272">
        <f t="shared" si="9"/>
        <v>0</v>
      </c>
      <c r="I605" s="20" t="s">
        <v>1</v>
      </c>
    </row>
    <row r="606" spans="1:9" x14ac:dyDescent="0.25">
      <c r="A606" s="240">
        <v>41707</v>
      </c>
      <c r="B606" s="289" t="s">
        <v>1790</v>
      </c>
      <c r="C606" s="282" t="s">
        <v>1597</v>
      </c>
      <c r="D606" s="292" t="s">
        <v>1785</v>
      </c>
      <c r="E606" s="293">
        <v>0</v>
      </c>
      <c r="F606" s="294"/>
      <c r="G606" s="22"/>
      <c r="H606" s="272">
        <f t="shared" si="9"/>
        <v>0</v>
      </c>
      <c r="I606" s="20"/>
    </row>
    <row r="607" spans="1:9" x14ac:dyDescent="0.25">
      <c r="A607" s="240">
        <v>41707</v>
      </c>
      <c r="B607" s="289" t="s">
        <v>1791</v>
      </c>
      <c r="C607" s="282" t="s">
        <v>1597</v>
      </c>
      <c r="D607" s="20" t="s">
        <v>1792</v>
      </c>
      <c r="E607" s="295">
        <v>1157</v>
      </c>
      <c r="F607" s="294">
        <v>41707</v>
      </c>
      <c r="G607" s="22">
        <v>1157</v>
      </c>
      <c r="H607" s="272">
        <f t="shared" si="9"/>
        <v>0</v>
      </c>
      <c r="I607" s="20"/>
    </row>
    <row r="608" spans="1:9" x14ac:dyDescent="0.25">
      <c r="A608" s="240">
        <v>41707</v>
      </c>
      <c r="B608" s="289" t="s">
        <v>1793</v>
      </c>
      <c r="C608" s="282" t="s">
        <v>1597</v>
      </c>
      <c r="D608" s="20" t="s">
        <v>162</v>
      </c>
      <c r="E608" s="295">
        <v>22684.5</v>
      </c>
      <c r="F608" s="294">
        <v>41707</v>
      </c>
      <c r="G608" s="22">
        <v>22684.5</v>
      </c>
      <c r="H608" s="272">
        <f t="shared" si="9"/>
        <v>0</v>
      </c>
      <c r="I608" s="20" t="s">
        <v>30</v>
      </c>
    </row>
    <row r="609" spans="1:9" x14ac:dyDescent="0.25">
      <c r="A609" s="240">
        <v>41707</v>
      </c>
      <c r="B609" s="289" t="s">
        <v>1794</v>
      </c>
      <c r="C609" s="282" t="s">
        <v>1597</v>
      </c>
      <c r="D609" s="20" t="s">
        <v>236</v>
      </c>
      <c r="E609" s="295">
        <v>904</v>
      </c>
      <c r="F609" s="294">
        <v>41707</v>
      </c>
      <c r="G609" s="22">
        <v>904</v>
      </c>
      <c r="H609" s="272">
        <f t="shared" si="9"/>
        <v>0</v>
      </c>
      <c r="I609" s="20" t="s">
        <v>57</v>
      </c>
    </row>
    <row r="610" spans="1:9" x14ac:dyDescent="0.25">
      <c r="A610" s="240">
        <v>41707</v>
      </c>
      <c r="B610" s="289" t="s">
        <v>1795</v>
      </c>
      <c r="C610" s="282" t="s">
        <v>1597</v>
      </c>
      <c r="D610" s="20" t="s">
        <v>37</v>
      </c>
      <c r="E610" s="295">
        <v>4560</v>
      </c>
      <c r="F610" s="294">
        <v>41720</v>
      </c>
      <c r="G610" s="22">
        <v>4560</v>
      </c>
      <c r="H610" s="238">
        <f t="shared" si="9"/>
        <v>0</v>
      </c>
      <c r="I610" s="20" t="s">
        <v>57</v>
      </c>
    </row>
    <row r="611" spans="1:9" x14ac:dyDescent="0.25">
      <c r="A611" s="240">
        <v>41707</v>
      </c>
      <c r="B611" s="289" t="s">
        <v>1796</v>
      </c>
      <c r="C611" s="282" t="s">
        <v>1597</v>
      </c>
      <c r="D611" s="20" t="s">
        <v>36</v>
      </c>
      <c r="E611" s="295">
        <v>1900</v>
      </c>
      <c r="F611" s="294">
        <v>41720</v>
      </c>
      <c r="G611" s="22">
        <v>1900</v>
      </c>
      <c r="H611" s="272">
        <f t="shared" si="9"/>
        <v>0</v>
      </c>
      <c r="I611" s="20" t="s">
        <v>4</v>
      </c>
    </row>
    <row r="612" spans="1:9" x14ac:dyDescent="0.25">
      <c r="A612" s="240">
        <v>41707</v>
      </c>
      <c r="B612" s="289" t="s">
        <v>1797</v>
      </c>
      <c r="C612" s="282" t="s">
        <v>1597</v>
      </c>
      <c r="D612" s="20" t="s">
        <v>1798</v>
      </c>
      <c r="E612" s="295">
        <v>2660</v>
      </c>
      <c r="F612" s="294">
        <v>41720</v>
      </c>
      <c r="G612" s="22">
        <v>2660</v>
      </c>
      <c r="H612" s="272">
        <f t="shared" si="9"/>
        <v>0</v>
      </c>
      <c r="I612" s="20" t="s">
        <v>4</v>
      </c>
    </row>
    <row r="613" spans="1:9" x14ac:dyDescent="0.25">
      <c r="A613" s="240">
        <v>41707</v>
      </c>
      <c r="B613" s="289" t="s">
        <v>1799</v>
      </c>
      <c r="C613" s="282" t="s">
        <v>1597</v>
      </c>
      <c r="D613" s="20" t="s">
        <v>29</v>
      </c>
      <c r="E613" s="295">
        <v>23266</v>
      </c>
      <c r="F613" s="294">
        <v>41707</v>
      </c>
      <c r="G613" s="22">
        <v>23266</v>
      </c>
      <c r="H613" s="272">
        <f t="shared" si="9"/>
        <v>0</v>
      </c>
      <c r="I613" s="20" t="s">
        <v>57</v>
      </c>
    </row>
    <row r="614" spans="1:9" x14ac:dyDescent="0.25">
      <c r="A614" s="240">
        <v>41707</v>
      </c>
      <c r="B614" s="289" t="s">
        <v>1800</v>
      </c>
      <c r="C614" s="282" t="s">
        <v>1597</v>
      </c>
      <c r="D614" s="20" t="s">
        <v>40</v>
      </c>
      <c r="E614" s="295">
        <v>2781</v>
      </c>
      <c r="F614" s="294">
        <v>41707</v>
      </c>
      <c r="G614" s="22">
        <v>2781</v>
      </c>
      <c r="H614" s="272">
        <f t="shared" si="9"/>
        <v>0</v>
      </c>
      <c r="I614" s="20" t="s">
        <v>4</v>
      </c>
    </row>
    <row r="615" spans="1:9" x14ac:dyDescent="0.25">
      <c r="A615" s="240">
        <v>41707</v>
      </c>
      <c r="B615" s="289" t="s">
        <v>1801</v>
      </c>
      <c r="C615" s="282" t="s">
        <v>1597</v>
      </c>
      <c r="D615" s="20" t="s">
        <v>27</v>
      </c>
      <c r="E615" s="295">
        <v>2343.6</v>
      </c>
      <c r="F615" s="294">
        <v>41707</v>
      </c>
      <c r="G615" s="22">
        <v>2343.6</v>
      </c>
      <c r="H615" s="272">
        <f t="shared" si="9"/>
        <v>0</v>
      </c>
      <c r="I615" s="20" t="s">
        <v>4</v>
      </c>
    </row>
    <row r="616" spans="1:9" x14ac:dyDescent="0.25">
      <c r="A616" s="240">
        <v>41707</v>
      </c>
      <c r="B616" s="289" t="s">
        <v>1802</v>
      </c>
      <c r="C616" s="282" t="s">
        <v>1597</v>
      </c>
      <c r="D616" s="20" t="s">
        <v>22</v>
      </c>
      <c r="E616" s="295">
        <v>5578.5</v>
      </c>
      <c r="F616" s="294">
        <v>41707</v>
      </c>
      <c r="G616" s="22">
        <v>5578.5</v>
      </c>
      <c r="H616" s="272">
        <f t="shared" si="9"/>
        <v>0</v>
      </c>
      <c r="I616" s="20" t="s">
        <v>4</v>
      </c>
    </row>
    <row r="617" spans="1:9" x14ac:dyDescent="0.25">
      <c r="A617" s="240">
        <v>41707</v>
      </c>
      <c r="B617" s="289" t="s">
        <v>1803</v>
      </c>
      <c r="C617" s="282" t="s">
        <v>1597</v>
      </c>
      <c r="D617" s="20" t="s">
        <v>28</v>
      </c>
      <c r="E617" s="295">
        <v>1459.5</v>
      </c>
      <c r="F617" s="294">
        <v>41707</v>
      </c>
      <c r="G617" s="22">
        <v>1459.5</v>
      </c>
      <c r="H617" s="272">
        <f t="shared" si="9"/>
        <v>0</v>
      </c>
      <c r="I617" s="20" t="s">
        <v>4</v>
      </c>
    </row>
    <row r="618" spans="1:9" x14ac:dyDescent="0.25">
      <c r="A618" s="240">
        <v>41707</v>
      </c>
      <c r="B618" s="289" t="s">
        <v>1804</v>
      </c>
      <c r="C618" s="282" t="s">
        <v>1597</v>
      </c>
      <c r="D618" s="20" t="s">
        <v>1706</v>
      </c>
      <c r="E618" s="295">
        <v>1935</v>
      </c>
      <c r="F618" s="294">
        <v>41707</v>
      </c>
      <c r="G618" s="22">
        <v>1935</v>
      </c>
      <c r="H618" s="272">
        <f t="shared" si="9"/>
        <v>0</v>
      </c>
      <c r="I618" s="20" t="s">
        <v>4</v>
      </c>
    </row>
    <row r="619" spans="1:9" x14ac:dyDescent="0.25">
      <c r="A619" s="240">
        <v>41707</v>
      </c>
      <c r="B619" s="289" t="s">
        <v>1805</v>
      </c>
      <c r="C619" s="282" t="s">
        <v>1597</v>
      </c>
      <c r="D619" s="20" t="s">
        <v>1806</v>
      </c>
      <c r="E619" s="295">
        <v>8925.1</v>
      </c>
      <c r="F619" s="294">
        <v>41707</v>
      </c>
      <c r="G619" s="22">
        <v>8925.1</v>
      </c>
      <c r="H619" s="272">
        <f t="shared" si="9"/>
        <v>0</v>
      </c>
      <c r="I619" s="20" t="s">
        <v>4</v>
      </c>
    </row>
    <row r="620" spans="1:9" x14ac:dyDescent="0.25">
      <c r="A620" s="240">
        <v>41707</v>
      </c>
      <c r="B620" s="289" t="s">
        <v>1807</v>
      </c>
      <c r="C620" s="282" t="s">
        <v>1597</v>
      </c>
      <c r="D620" s="20" t="s">
        <v>5</v>
      </c>
      <c r="E620" s="295">
        <v>6968</v>
      </c>
      <c r="F620" s="296" t="s">
        <v>1808</v>
      </c>
      <c r="G620" s="297">
        <f>4216+1000</f>
        <v>5216</v>
      </c>
      <c r="H620" s="298">
        <f t="shared" si="9"/>
        <v>1752</v>
      </c>
      <c r="I620" s="20" t="s">
        <v>14</v>
      </c>
    </row>
    <row r="621" spans="1:9" x14ac:dyDescent="0.25">
      <c r="A621" s="240">
        <v>41707</v>
      </c>
      <c r="B621" s="289" t="s">
        <v>1809</v>
      </c>
      <c r="C621" s="282" t="s">
        <v>1597</v>
      </c>
      <c r="D621" s="20" t="s">
        <v>29</v>
      </c>
      <c r="E621" s="295">
        <v>7051.5</v>
      </c>
      <c r="F621" s="294">
        <v>41709</v>
      </c>
      <c r="G621" s="22">
        <v>7051.5</v>
      </c>
      <c r="H621" s="272">
        <f t="shared" si="9"/>
        <v>0</v>
      </c>
      <c r="I621" s="20" t="s">
        <v>14</v>
      </c>
    </row>
    <row r="622" spans="1:9" x14ac:dyDescent="0.25">
      <c r="A622" s="240">
        <v>41707</v>
      </c>
      <c r="B622" s="289" t="s">
        <v>1810</v>
      </c>
      <c r="C622" s="282" t="s">
        <v>1597</v>
      </c>
      <c r="D622" s="20" t="s">
        <v>673</v>
      </c>
      <c r="E622" s="295">
        <v>24593.7</v>
      </c>
      <c r="F622" s="294">
        <v>41707</v>
      </c>
      <c r="G622" s="22">
        <v>24593.7</v>
      </c>
      <c r="H622" s="272">
        <f t="shared" si="9"/>
        <v>0</v>
      </c>
      <c r="I622" s="20" t="s">
        <v>20</v>
      </c>
    </row>
    <row r="623" spans="1:9" x14ac:dyDescent="0.25">
      <c r="A623" s="240">
        <v>41707</v>
      </c>
      <c r="B623" s="289" t="s">
        <v>1811</v>
      </c>
      <c r="C623" s="282" t="s">
        <v>1597</v>
      </c>
      <c r="D623" s="20" t="s">
        <v>20</v>
      </c>
      <c r="E623" s="295">
        <v>3350.5</v>
      </c>
      <c r="F623" s="294">
        <v>41707</v>
      </c>
      <c r="G623" s="22">
        <v>3350.5</v>
      </c>
      <c r="H623" s="238">
        <f t="shared" si="9"/>
        <v>0</v>
      </c>
      <c r="I623" s="20" t="s">
        <v>14</v>
      </c>
    </row>
    <row r="624" spans="1:9" x14ac:dyDescent="0.25">
      <c r="A624" s="240">
        <v>41707</v>
      </c>
      <c r="B624" s="289" t="s">
        <v>1812</v>
      </c>
      <c r="C624" s="282" t="s">
        <v>1597</v>
      </c>
      <c r="D624" s="20" t="s">
        <v>48</v>
      </c>
      <c r="E624" s="295">
        <v>17767.099999999999</v>
      </c>
      <c r="F624" s="299" t="s">
        <v>1813</v>
      </c>
      <c r="G624" s="22">
        <v>17767.099999999999</v>
      </c>
      <c r="H624" s="238">
        <f t="shared" si="9"/>
        <v>0</v>
      </c>
      <c r="I624" s="20"/>
    </row>
    <row r="625" spans="1:9" x14ac:dyDescent="0.25">
      <c r="A625" s="240">
        <v>41707</v>
      </c>
      <c r="B625" s="289" t="s">
        <v>1814</v>
      </c>
      <c r="C625" s="282" t="s">
        <v>1597</v>
      </c>
      <c r="D625" s="20" t="s">
        <v>1</v>
      </c>
      <c r="E625" s="295">
        <v>4553.5</v>
      </c>
      <c r="F625" s="294">
        <v>41707</v>
      </c>
      <c r="G625" s="22">
        <v>4553.5</v>
      </c>
      <c r="H625" s="272">
        <f t="shared" si="9"/>
        <v>0</v>
      </c>
      <c r="I625" s="20" t="s">
        <v>1</v>
      </c>
    </row>
    <row r="626" spans="1:9" x14ac:dyDescent="0.25">
      <c r="A626" s="240">
        <v>41707</v>
      </c>
      <c r="B626" s="289" t="s">
        <v>1815</v>
      </c>
      <c r="C626" s="282" t="s">
        <v>1597</v>
      </c>
      <c r="D626" s="20" t="s">
        <v>1816</v>
      </c>
      <c r="E626" s="295">
        <v>460.2</v>
      </c>
      <c r="F626" s="294">
        <v>41707</v>
      </c>
      <c r="G626" s="22">
        <v>460.2</v>
      </c>
      <c r="H626" s="272">
        <f t="shared" si="9"/>
        <v>0</v>
      </c>
      <c r="I626" s="20"/>
    </row>
    <row r="627" spans="1:9" x14ac:dyDescent="0.25">
      <c r="A627" s="240">
        <v>41707</v>
      </c>
      <c r="B627" s="289" t="s">
        <v>1817</v>
      </c>
      <c r="C627" s="282" t="s">
        <v>1597</v>
      </c>
      <c r="D627" s="20" t="s">
        <v>119</v>
      </c>
      <c r="E627" s="295">
        <v>8912.5</v>
      </c>
      <c r="F627" s="294">
        <v>41708</v>
      </c>
      <c r="G627" s="22">
        <v>8912.5</v>
      </c>
      <c r="H627" s="272">
        <f t="shared" si="9"/>
        <v>0</v>
      </c>
      <c r="I627" s="20" t="s">
        <v>14</v>
      </c>
    </row>
    <row r="628" spans="1:9" x14ac:dyDescent="0.25">
      <c r="A628" s="240">
        <v>41707</v>
      </c>
      <c r="B628" s="289" t="s">
        <v>1818</v>
      </c>
      <c r="C628" s="282" t="s">
        <v>1597</v>
      </c>
      <c r="D628" s="20" t="s">
        <v>15</v>
      </c>
      <c r="E628" s="295">
        <v>6630.5</v>
      </c>
      <c r="F628" s="294">
        <v>41707</v>
      </c>
      <c r="G628" s="22">
        <v>6630.5</v>
      </c>
      <c r="H628" s="272">
        <f t="shared" si="9"/>
        <v>0</v>
      </c>
      <c r="I628" s="20"/>
    </row>
    <row r="629" spans="1:9" x14ac:dyDescent="0.25">
      <c r="A629" s="240">
        <v>41707</v>
      </c>
      <c r="B629" s="289" t="s">
        <v>1819</v>
      </c>
      <c r="C629" s="282" t="s">
        <v>1597</v>
      </c>
      <c r="D629" s="292" t="s">
        <v>1785</v>
      </c>
      <c r="E629" s="293">
        <v>0</v>
      </c>
      <c r="F629" s="294"/>
      <c r="G629" s="22"/>
      <c r="H629" s="272">
        <f t="shared" si="9"/>
        <v>0</v>
      </c>
      <c r="I629" s="20"/>
    </row>
    <row r="630" spans="1:9" x14ac:dyDescent="0.25">
      <c r="A630" s="240">
        <v>41707</v>
      </c>
      <c r="B630" s="289" t="s">
        <v>1820</v>
      </c>
      <c r="C630" s="282" t="s">
        <v>1597</v>
      </c>
      <c r="D630" s="20" t="s">
        <v>43</v>
      </c>
      <c r="E630" s="295">
        <v>16116</v>
      </c>
      <c r="F630" s="294">
        <v>41707</v>
      </c>
      <c r="G630" s="22">
        <v>16116</v>
      </c>
      <c r="H630" s="272">
        <f t="shared" si="9"/>
        <v>0</v>
      </c>
      <c r="I630" s="20"/>
    </row>
    <row r="631" spans="1:9" x14ac:dyDescent="0.25">
      <c r="A631" s="240">
        <v>41707</v>
      </c>
      <c r="B631" s="289" t="s">
        <v>1821</v>
      </c>
      <c r="C631" s="282" t="s">
        <v>1597</v>
      </c>
      <c r="D631" s="20" t="s">
        <v>61</v>
      </c>
      <c r="E631" s="295">
        <v>2445.5</v>
      </c>
      <c r="F631" s="294">
        <v>41707</v>
      </c>
      <c r="G631" s="22">
        <v>2445.5</v>
      </c>
      <c r="H631" s="272">
        <f t="shared" si="9"/>
        <v>0</v>
      </c>
      <c r="I631" s="20"/>
    </row>
    <row r="632" spans="1:9" x14ac:dyDescent="0.25">
      <c r="A632" s="240">
        <v>41707</v>
      </c>
      <c r="B632" s="289" t="s">
        <v>1822</v>
      </c>
      <c r="C632" s="282" t="s">
        <v>1597</v>
      </c>
      <c r="D632" s="20" t="s">
        <v>1823</v>
      </c>
      <c r="E632" s="295">
        <v>635.5</v>
      </c>
      <c r="F632" s="294">
        <v>41707</v>
      </c>
      <c r="G632" s="22">
        <v>635.5</v>
      </c>
      <c r="H632" s="272">
        <f t="shared" si="9"/>
        <v>0</v>
      </c>
      <c r="I632" s="20"/>
    </row>
    <row r="633" spans="1:9" x14ac:dyDescent="0.25">
      <c r="A633" s="240">
        <v>41707</v>
      </c>
      <c r="B633" s="289" t="s">
        <v>1824</v>
      </c>
      <c r="C633" s="282" t="s">
        <v>1597</v>
      </c>
      <c r="D633" s="20" t="s">
        <v>124</v>
      </c>
      <c r="E633" s="295">
        <v>1794.5</v>
      </c>
      <c r="F633" s="294">
        <v>41707</v>
      </c>
      <c r="G633" s="22">
        <v>1794.5</v>
      </c>
      <c r="H633" s="272">
        <f t="shared" si="9"/>
        <v>0</v>
      </c>
      <c r="I633" s="20"/>
    </row>
    <row r="634" spans="1:9" x14ac:dyDescent="0.25">
      <c r="A634" s="240">
        <v>41707</v>
      </c>
      <c r="B634" s="289" t="s">
        <v>1825</v>
      </c>
      <c r="C634" s="282" t="s">
        <v>1597</v>
      </c>
      <c r="D634" s="20" t="s">
        <v>452</v>
      </c>
      <c r="E634" s="295">
        <v>14948.5</v>
      </c>
      <c r="F634" s="294">
        <v>41707</v>
      </c>
      <c r="G634" s="22">
        <v>14948.5</v>
      </c>
      <c r="H634" s="272">
        <f t="shared" si="9"/>
        <v>0</v>
      </c>
      <c r="I634" s="20"/>
    </row>
    <row r="635" spans="1:9" x14ac:dyDescent="0.25">
      <c r="A635" s="240">
        <v>41707</v>
      </c>
      <c r="B635" s="289" t="s">
        <v>1826</v>
      </c>
      <c r="C635" s="282" t="s">
        <v>1597</v>
      </c>
      <c r="D635" s="8" t="s">
        <v>134</v>
      </c>
      <c r="E635" s="252">
        <v>8384</v>
      </c>
      <c r="F635" s="237">
        <v>41708</v>
      </c>
      <c r="G635" s="30">
        <v>8384</v>
      </c>
      <c r="H635" s="272">
        <f t="shared" si="9"/>
        <v>0</v>
      </c>
      <c r="I635" s="8" t="s">
        <v>57</v>
      </c>
    </row>
    <row r="636" spans="1:9" x14ac:dyDescent="0.25">
      <c r="A636" s="240">
        <v>41707</v>
      </c>
      <c r="B636" s="289" t="s">
        <v>1827</v>
      </c>
      <c r="C636" s="282" t="s">
        <v>1597</v>
      </c>
      <c r="D636" s="20" t="s">
        <v>705</v>
      </c>
      <c r="E636" s="295">
        <v>3095.5</v>
      </c>
      <c r="F636" s="237">
        <v>41708</v>
      </c>
      <c r="G636" s="22">
        <v>3095.5</v>
      </c>
      <c r="H636" s="272">
        <f t="shared" si="9"/>
        <v>0</v>
      </c>
      <c r="I636" s="20" t="s">
        <v>57</v>
      </c>
    </row>
    <row r="637" spans="1:9" x14ac:dyDescent="0.25">
      <c r="A637" s="240">
        <v>41707</v>
      </c>
      <c r="B637" s="289" t="s">
        <v>1828</v>
      </c>
      <c r="C637" s="282" t="s">
        <v>1597</v>
      </c>
      <c r="D637" s="8" t="s">
        <v>1829</v>
      </c>
      <c r="E637" s="252">
        <v>363.5</v>
      </c>
      <c r="F637" s="237">
        <v>41708</v>
      </c>
      <c r="G637" s="30">
        <v>363.5</v>
      </c>
      <c r="H637" s="272">
        <f t="shared" si="9"/>
        <v>0</v>
      </c>
      <c r="I637" s="8" t="s">
        <v>57</v>
      </c>
    </row>
    <row r="638" spans="1:9" x14ac:dyDescent="0.25">
      <c r="A638" s="240">
        <v>41707</v>
      </c>
      <c r="B638" s="289" t="s">
        <v>1830</v>
      </c>
      <c r="C638" s="282" t="s">
        <v>1597</v>
      </c>
      <c r="D638" s="20" t="s">
        <v>286</v>
      </c>
      <c r="E638" s="295">
        <v>1100</v>
      </c>
      <c r="F638" s="237">
        <v>41708</v>
      </c>
      <c r="G638" s="22">
        <v>1100</v>
      </c>
      <c r="H638" s="272">
        <f t="shared" si="9"/>
        <v>0</v>
      </c>
      <c r="I638" s="20" t="s">
        <v>57</v>
      </c>
    </row>
    <row r="639" spans="1:9" x14ac:dyDescent="0.25">
      <c r="A639" s="240">
        <v>41707</v>
      </c>
      <c r="B639" s="281" t="s">
        <v>1831</v>
      </c>
      <c r="C639" s="282" t="s">
        <v>1597</v>
      </c>
      <c r="D639" s="20" t="s">
        <v>168</v>
      </c>
      <c r="E639" s="295">
        <v>2424</v>
      </c>
      <c r="F639" s="294">
        <v>41708</v>
      </c>
      <c r="G639" s="22">
        <v>2424</v>
      </c>
      <c r="H639" s="272">
        <f t="shared" si="9"/>
        <v>0</v>
      </c>
      <c r="I639" s="20"/>
    </row>
    <row r="640" spans="1:9" x14ac:dyDescent="0.25">
      <c r="A640" s="240">
        <v>41707</v>
      </c>
      <c r="B640" s="281" t="s">
        <v>1832</v>
      </c>
      <c r="C640" s="282" t="s">
        <v>1597</v>
      </c>
      <c r="D640" s="20" t="s">
        <v>60</v>
      </c>
      <c r="E640" s="295">
        <v>4808</v>
      </c>
      <c r="F640" s="294">
        <v>41708</v>
      </c>
      <c r="G640" s="22">
        <v>4808</v>
      </c>
      <c r="H640" s="272">
        <f t="shared" ref="H640:H703" si="10">E640-G640</f>
        <v>0</v>
      </c>
      <c r="I640" s="20" t="s">
        <v>30</v>
      </c>
    </row>
    <row r="641" spans="1:9" x14ac:dyDescent="0.25">
      <c r="A641" s="240">
        <v>41707</v>
      </c>
      <c r="B641" s="281" t="s">
        <v>1833</v>
      </c>
      <c r="C641" s="282" t="s">
        <v>1597</v>
      </c>
      <c r="D641" s="20" t="s">
        <v>88</v>
      </c>
      <c r="E641" s="295">
        <v>8320</v>
      </c>
      <c r="F641" s="294">
        <v>41708</v>
      </c>
      <c r="G641" s="22">
        <v>8320</v>
      </c>
      <c r="H641" s="272">
        <f t="shared" si="10"/>
        <v>0</v>
      </c>
      <c r="I641" s="20" t="s">
        <v>30</v>
      </c>
    </row>
    <row r="642" spans="1:9" x14ac:dyDescent="0.25">
      <c r="A642" s="240">
        <v>41707</v>
      </c>
      <c r="B642" s="281" t="s">
        <v>1834</v>
      </c>
      <c r="C642" s="282" t="s">
        <v>1597</v>
      </c>
      <c r="D642" s="20" t="s">
        <v>60</v>
      </c>
      <c r="E642" s="295">
        <v>1016</v>
      </c>
      <c r="F642" s="294">
        <v>41708</v>
      </c>
      <c r="G642" s="22">
        <v>1016</v>
      </c>
      <c r="H642" s="272">
        <f t="shared" si="10"/>
        <v>0</v>
      </c>
      <c r="I642" s="20" t="s">
        <v>30</v>
      </c>
    </row>
    <row r="643" spans="1:9" x14ac:dyDescent="0.25">
      <c r="A643" s="240">
        <v>41707</v>
      </c>
      <c r="B643" s="281" t="s">
        <v>1835</v>
      </c>
      <c r="C643" s="282" t="s">
        <v>1597</v>
      </c>
      <c r="D643" s="20" t="s">
        <v>134</v>
      </c>
      <c r="E643" s="295">
        <v>22494.5</v>
      </c>
      <c r="F643" s="294">
        <v>41708</v>
      </c>
      <c r="G643" s="22">
        <v>22494.5</v>
      </c>
      <c r="H643" s="272">
        <f t="shared" si="10"/>
        <v>0</v>
      </c>
      <c r="I643" s="20" t="s">
        <v>20</v>
      </c>
    </row>
    <row r="644" spans="1:9" x14ac:dyDescent="0.25">
      <c r="A644" s="240">
        <v>41707</v>
      </c>
      <c r="B644" s="281" t="s">
        <v>1836</v>
      </c>
      <c r="C644" s="282" t="s">
        <v>1597</v>
      </c>
      <c r="D644" s="20" t="s">
        <v>1837</v>
      </c>
      <c r="E644" s="295">
        <v>876</v>
      </c>
      <c r="F644" s="294">
        <v>41707</v>
      </c>
      <c r="G644" s="22">
        <v>876</v>
      </c>
      <c r="H644" s="272">
        <f t="shared" si="10"/>
        <v>0</v>
      </c>
      <c r="I644" s="20"/>
    </row>
    <row r="645" spans="1:9" x14ac:dyDescent="0.25">
      <c r="A645" s="240">
        <v>41707</v>
      </c>
      <c r="B645" s="281" t="s">
        <v>1838</v>
      </c>
      <c r="C645" s="282" t="s">
        <v>1597</v>
      </c>
      <c r="D645" s="20" t="s">
        <v>138</v>
      </c>
      <c r="E645" s="295">
        <v>6569</v>
      </c>
      <c r="F645" s="294">
        <v>41707</v>
      </c>
      <c r="G645" s="22">
        <v>6569</v>
      </c>
      <c r="H645" s="272">
        <f t="shared" si="10"/>
        <v>0</v>
      </c>
      <c r="I645" s="20"/>
    </row>
    <row r="646" spans="1:9" x14ac:dyDescent="0.25">
      <c r="A646" s="240">
        <v>41707</v>
      </c>
      <c r="B646" s="281" t="s">
        <v>1839</v>
      </c>
      <c r="C646" s="282" t="s">
        <v>1597</v>
      </c>
      <c r="D646" s="20" t="s">
        <v>1840</v>
      </c>
      <c r="E646" s="295">
        <v>11796.4</v>
      </c>
      <c r="F646" s="294">
        <v>41707</v>
      </c>
      <c r="G646" s="22">
        <v>11796.4</v>
      </c>
      <c r="H646" s="272">
        <f t="shared" si="10"/>
        <v>0</v>
      </c>
      <c r="I646" s="20" t="s">
        <v>14</v>
      </c>
    </row>
    <row r="647" spans="1:9" x14ac:dyDescent="0.25">
      <c r="A647" s="240">
        <v>41707</v>
      </c>
      <c r="B647" s="281" t="s">
        <v>1841</v>
      </c>
      <c r="C647" s="282" t="s">
        <v>1597</v>
      </c>
      <c r="D647" s="20" t="s">
        <v>972</v>
      </c>
      <c r="E647" s="295">
        <v>343</v>
      </c>
      <c r="F647" s="294">
        <v>41707</v>
      </c>
      <c r="G647" s="22">
        <v>343</v>
      </c>
      <c r="H647" s="272">
        <f t="shared" si="10"/>
        <v>0</v>
      </c>
      <c r="I647" s="20"/>
    </row>
    <row r="648" spans="1:9" x14ac:dyDescent="0.25">
      <c r="A648" s="240">
        <v>41707</v>
      </c>
      <c r="B648" s="281" t="s">
        <v>1842</v>
      </c>
      <c r="C648" s="282" t="s">
        <v>1597</v>
      </c>
      <c r="D648" s="20" t="s">
        <v>1843</v>
      </c>
      <c r="E648" s="295">
        <v>1290.4000000000001</v>
      </c>
      <c r="F648" s="294">
        <v>41707</v>
      </c>
      <c r="G648" s="22">
        <v>1290.4000000000001</v>
      </c>
      <c r="H648" s="272">
        <f t="shared" si="10"/>
        <v>0</v>
      </c>
      <c r="I648" s="20"/>
    </row>
    <row r="649" spans="1:9" x14ac:dyDescent="0.25">
      <c r="A649" s="240">
        <v>41708</v>
      </c>
      <c r="B649" s="281" t="s">
        <v>1844</v>
      </c>
      <c r="C649" s="282" t="s">
        <v>1597</v>
      </c>
      <c r="D649" s="20" t="s">
        <v>1840</v>
      </c>
      <c r="E649" s="295">
        <v>24358.5</v>
      </c>
      <c r="F649" s="294">
        <v>41708</v>
      </c>
      <c r="G649" s="22">
        <v>24358.5</v>
      </c>
      <c r="H649" s="238">
        <f t="shared" si="10"/>
        <v>0</v>
      </c>
      <c r="I649" s="24" t="s">
        <v>14</v>
      </c>
    </row>
    <row r="650" spans="1:9" x14ac:dyDescent="0.25">
      <c r="A650" s="240">
        <v>41708</v>
      </c>
      <c r="B650" s="281" t="s">
        <v>1845</v>
      </c>
      <c r="C650" s="282" t="s">
        <v>1597</v>
      </c>
      <c r="D650" s="20" t="s">
        <v>463</v>
      </c>
      <c r="E650" s="295">
        <v>244</v>
      </c>
      <c r="F650" s="294">
        <v>41708</v>
      </c>
      <c r="G650" s="22">
        <v>244</v>
      </c>
      <c r="H650" s="238">
        <f t="shared" si="10"/>
        <v>0</v>
      </c>
      <c r="I650" s="20"/>
    </row>
    <row r="651" spans="1:9" x14ac:dyDescent="0.25">
      <c r="A651" s="240">
        <v>41708</v>
      </c>
      <c r="B651" s="281" t="s">
        <v>1846</v>
      </c>
      <c r="C651" s="282" t="s">
        <v>1597</v>
      </c>
      <c r="D651" s="20" t="s">
        <v>6</v>
      </c>
      <c r="E651" s="295">
        <v>6700</v>
      </c>
      <c r="F651" s="294">
        <v>41708</v>
      </c>
      <c r="G651" s="22">
        <v>6700</v>
      </c>
      <c r="H651" s="272">
        <f t="shared" si="10"/>
        <v>0</v>
      </c>
      <c r="I651" s="20" t="s">
        <v>20</v>
      </c>
    </row>
    <row r="652" spans="1:9" x14ac:dyDescent="0.25">
      <c r="A652" s="240">
        <v>41708</v>
      </c>
      <c r="B652" s="281" t="s">
        <v>1847</v>
      </c>
      <c r="C652" s="282" t="s">
        <v>1597</v>
      </c>
      <c r="D652" s="20" t="s">
        <v>197</v>
      </c>
      <c r="E652" s="295">
        <v>36970.5</v>
      </c>
      <c r="F652" s="294">
        <v>41710</v>
      </c>
      <c r="G652" s="22">
        <v>36970.5</v>
      </c>
      <c r="H652" s="272">
        <f t="shared" si="10"/>
        <v>0</v>
      </c>
      <c r="I652" s="20" t="s">
        <v>20</v>
      </c>
    </row>
    <row r="653" spans="1:9" x14ac:dyDescent="0.25">
      <c r="A653" s="240">
        <v>41708</v>
      </c>
      <c r="B653" s="281" t="s">
        <v>1848</v>
      </c>
      <c r="C653" s="282" t="s">
        <v>1597</v>
      </c>
      <c r="D653" s="20" t="s">
        <v>13</v>
      </c>
      <c r="E653" s="295">
        <v>3510.4</v>
      </c>
      <c r="F653" s="300"/>
      <c r="G653" s="100"/>
      <c r="H653" s="301">
        <f t="shared" si="10"/>
        <v>3510.4</v>
      </c>
      <c r="I653" s="20" t="s">
        <v>455</v>
      </c>
    </row>
    <row r="654" spans="1:9" x14ac:dyDescent="0.25">
      <c r="A654" s="240">
        <v>41708</v>
      </c>
      <c r="B654" s="281" t="s">
        <v>1849</v>
      </c>
      <c r="C654" s="282" t="s">
        <v>1597</v>
      </c>
      <c r="D654" s="20" t="s">
        <v>135</v>
      </c>
      <c r="E654" s="295">
        <v>7021</v>
      </c>
      <c r="F654" s="294">
        <v>41708</v>
      </c>
      <c r="G654" s="22">
        <v>7021</v>
      </c>
      <c r="H654" s="272">
        <f t="shared" si="10"/>
        <v>0</v>
      </c>
      <c r="I654" s="20"/>
    </row>
    <row r="655" spans="1:9" x14ac:dyDescent="0.25">
      <c r="A655" s="240">
        <v>41708</v>
      </c>
      <c r="B655" s="281" t="s">
        <v>1850</v>
      </c>
      <c r="C655" s="282" t="s">
        <v>1597</v>
      </c>
      <c r="D655" s="20" t="s">
        <v>194</v>
      </c>
      <c r="E655" s="295">
        <v>3789</v>
      </c>
      <c r="F655" s="294">
        <v>41708</v>
      </c>
      <c r="G655" s="22">
        <v>3789</v>
      </c>
      <c r="H655" s="272">
        <f t="shared" si="10"/>
        <v>0</v>
      </c>
      <c r="I655" s="20"/>
    </row>
    <row r="656" spans="1:9" x14ac:dyDescent="0.25">
      <c r="A656" s="240">
        <v>41708</v>
      </c>
      <c r="B656" s="281" t="s">
        <v>1851</v>
      </c>
      <c r="C656" s="282" t="s">
        <v>1597</v>
      </c>
      <c r="D656" s="20" t="s">
        <v>340</v>
      </c>
      <c r="E656" s="295">
        <v>12267.5</v>
      </c>
      <c r="F656" s="294">
        <v>41708</v>
      </c>
      <c r="G656" s="22">
        <v>12267.5</v>
      </c>
      <c r="H656" s="272">
        <f t="shared" si="10"/>
        <v>0</v>
      </c>
      <c r="I656" s="20"/>
    </row>
    <row r="657" spans="1:9" x14ac:dyDescent="0.25">
      <c r="A657" s="240">
        <v>41708</v>
      </c>
      <c r="B657" s="281" t="s">
        <v>1852</v>
      </c>
      <c r="C657" s="282" t="s">
        <v>1597</v>
      </c>
      <c r="D657" s="20" t="s">
        <v>49</v>
      </c>
      <c r="E657" s="295">
        <v>1470</v>
      </c>
      <c r="F657" s="294">
        <v>41708</v>
      </c>
      <c r="G657" s="22">
        <v>1470</v>
      </c>
      <c r="H657" s="272">
        <f t="shared" si="10"/>
        <v>0</v>
      </c>
      <c r="I657" s="20" t="s">
        <v>23</v>
      </c>
    </row>
    <row r="658" spans="1:9" x14ac:dyDescent="0.25">
      <c r="A658" s="240">
        <v>41708</v>
      </c>
      <c r="B658" s="281" t="s">
        <v>1853</v>
      </c>
      <c r="C658" s="282" t="s">
        <v>1597</v>
      </c>
      <c r="D658" s="20" t="s">
        <v>5</v>
      </c>
      <c r="E658" s="295">
        <v>2090</v>
      </c>
      <c r="F658" s="294">
        <v>41709</v>
      </c>
      <c r="G658" s="22">
        <v>2090</v>
      </c>
      <c r="H658" s="272">
        <f t="shared" si="10"/>
        <v>0</v>
      </c>
      <c r="I658" s="20" t="s">
        <v>14</v>
      </c>
    </row>
    <row r="659" spans="1:9" x14ac:dyDescent="0.25">
      <c r="A659" s="240">
        <v>41708</v>
      </c>
      <c r="B659" s="281" t="s">
        <v>1854</v>
      </c>
      <c r="C659" s="282" t="s">
        <v>1597</v>
      </c>
      <c r="D659" s="20" t="s">
        <v>29</v>
      </c>
      <c r="E659" s="295">
        <v>22325</v>
      </c>
      <c r="F659" s="299" t="s">
        <v>1855</v>
      </c>
      <c r="G659" s="22">
        <v>22325</v>
      </c>
      <c r="H659" s="238">
        <f t="shared" si="10"/>
        <v>0</v>
      </c>
      <c r="I659" s="20" t="s">
        <v>30</v>
      </c>
    </row>
    <row r="660" spans="1:9" x14ac:dyDescent="0.25">
      <c r="A660" s="240">
        <v>41708</v>
      </c>
      <c r="B660" s="281" t="s">
        <v>1856</v>
      </c>
      <c r="C660" s="282" t="s">
        <v>1597</v>
      </c>
      <c r="D660" s="20" t="s">
        <v>1857</v>
      </c>
      <c r="E660" s="295">
        <v>7539.5</v>
      </c>
      <c r="F660" s="294">
        <v>41709</v>
      </c>
      <c r="G660" s="22">
        <v>7539.5</v>
      </c>
      <c r="H660" s="272">
        <f t="shared" si="10"/>
        <v>0</v>
      </c>
      <c r="I660" s="20" t="s">
        <v>57</v>
      </c>
    </row>
    <row r="661" spans="1:9" x14ac:dyDescent="0.25">
      <c r="A661" s="240">
        <v>41708</v>
      </c>
      <c r="B661" s="281" t="s">
        <v>1858</v>
      </c>
      <c r="C661" s="282" t="s">
        <v>1597</v>
      </c>
      <c r="D661" s="20" t="s">
        <v>284</v>
      </c>
      <c r="E661" s="295">
        <v>3040</v>
      </c>
      <c r="F661" s="294">
        <v>41720</v>
      </c>
      <c r="G661" s="22">
        <v>3040</v>
      </c>
      <c r="H661" s="238">
        <f t="shared" si="10"/>
        <v>0</v>
      </c>
      <c r="I661" s="20" t="s">
        <v>30</v>
      </c>
    </row>
    <row r="662" spans="1:9" x14ac:dyDescent="0.25">
      <c r="A662" s="240">
        <v>41708</v>
      </c>
      <c r="B662" s="281" t="s">
        <v>1859</v>
      </c>
      <c r="C662" s="282" t="s">
        <v>1597</v>
      </c>
      <c r="D662" s="20" t="s">
        <v>29</v>
      </c>
      <c r="E662" s="295">
        <v>506.5</v>
      </c>
      <c r="F662" s="294">
        <v>41708</v>
      </c>
      <c r="G662" s="22">
        <v>506.5</v>
      </c>
      <c r="H662" s="272">
        <f t="shared" si="10"/>
        <v>0</v>
      </c>
      <c r="I662" s="20" t="s">
        <v>57</v>
      </c>
    </row>
    <row r="663" spans="1:9" x14ac:dyDescent="0.25">
      <c r="A663" s="240">
        <v>41708</v>
      </c>
      <c r="B663" s="281" t="s">
        <v>1860</v>
      </c>
      <c r="C663" s="282" t="s">
        <v>1597</v>
      </c>
      <c r="D663" s="302" t="s">
        <v>1861</v>
      </c>
      <c r="E663" s="295">
        <v>1870</v>
      </c>
      <c r="F663" s="294">
        <v>41712</v>
      </c>
      <c r="G663" s="22">
        <v>1870</v>
      </c>
      <c r="H663" s="272">
        <f t="shared" si="10"/>
        <v>0</v>
      </c>
      <c r="I663" s="20" t="s">
        <v>30</v>
      </c>
    </row>
    <row r="664" spans="1:9" x14ac:dyDescent="0.25">
      <c r="A664" s="240">
        <v>41708</v>
      </c>
      <c r="B664" s="281" t="s">
        <v>1862</v>
      </c>
      <c r="C664" s="282" t="s">
        <v>1597</v>
      </c>
      <c r="D664" s="20" t="s">
        <v>40</v>
      </c>
      <c r="E664" s="295">
        <v>4624.5</v>
      </c>
      <c r="F664" s="294">
        <v>41709</v>
      </c>
      <c r="G664" s="22">
        <v>4624.5</v>
      </c>
      <c r="H664" s="272">
        <f t="shared" si="10"/>
        <v>0</v>
      </c>
      <c r="I664" s="20" t="s">
        <v>23</v>
      </c>
    </row>
    <row r="665" spans="1:9" x14ac:dyDescent="0.25">
      <c r="A665" s="240">
        <v>41708</v>
      </c>
      <c r="B665" s="281" t="s">
        <v>1863</v>
      </c>
      <c r="C665" s="282" t="s">
        <v>1597</v>
      </c>
      <c r="D665" s="20" t="s">
        <v>399</v>
      </c>
      <c r="E665" s="295">
        <v>901</v>
      </c>
      <c r="F665" s="294">
        <v>41708</v>
      </c>
      <c r="G665" s="22">
        <v>901</v>
      </c>
      <c r="H665" s="272">
        <f t="shared" si="10"/>
        <v>0</v>
      </c>
      <c r="I665" s="20" t="s">
        <v>23</v>
      </c>
    </row>
    <row r="666" spans="1:9" x14ac:dyDescent="0.25">
      <c r="A666" s="240">
        <v>41708</v>
      </c>
      <c r="B666" s="281" t="s">
        <v>1864</v>
      </c>
      <c r="C666" s="282" t="s">
        <v>1597</v>
      </c>
      <c r="D666" s="20" t="s">
        <v>236</v>
      </c>
      <c r="E666" s="295">
        <v>1356</v>
      </c>
      <c r="F666" s="294">
        <v>41708</v>
      </c>
      <c r="G666" s="22">
        <v>1356</v>
      </c>
      <c r="H666" s="272">
        <f t="shared" si="10"/>
        <v>0</v>
      </c>
      <c r="I666" s="20" t="s">
        <v>30</v>
      </c>
    </row>
    <row r="667" spans="1:9" x14ac:dyDescent="0.25">
      <c r="A667" s="240">
        <v>41708</v>
      </c>
      <c r="B667" s="281" t="s">
        <v>1865</v>
      </c>
      <c r="C667" s="282" t="s">
        <v>1597</v>
      </c>
      <c r="D667" s="20" t="s">
        <v>36</v>
      </c>
      <c r="E667" s="295">
        <v>1900</v>
      </c>
      <c r="F667" s="294">
        <v>41720</v>
      </c>
      <c r="G667" s="22">
        <v>1900</v>
      </c>
      <c r="H667" s="238">
        <f t="shared" si="10"/>
        <v>0</v>
      </c>
      <c r="I667" s="20" t="s">
        <v>23</v>
      </c>
    </row>
    <row r="668" spans="1:9" x14ac:dyDescent="0.25">
      <c r="A668" s="240">
        <v>41708</v>
      </c>
      <c r="B668" s="281" t="s">
        <v>1866</v>
      </c>
      <c r="C668" s="282" t="s">
        <v>1597</v>
      </c>
      <c r="D668" s="20" t="s">
        <v>1706</v>
      </c>
      <c r="E668" s="295">
        <v>860</v>
      </c>
      <c r="F668" s="294">
        <v>41708</v>
      </c>
      <c r="G668" s="22">
        <v>860</v>
      </c>
      <c r="H668" s="272">
        <f t="shared" si="10"/>
        <v>0</v>
      </c>
      <c r="I668" s="20" t="s">
        <v>23</v>
      </c>
    </row>
    <row r="669" spans="1:9" x14ac:dyDescent="0.25">
      <c r="A669" s="240">
        <v>41708</v>
      </c>
      <c r="B669" s="281" t="s">
        <v>1867</v>
      </c>
      <c r="C669" s="282" t="s">
        <v>1597</v>
      </c>
      <c r="D669" s="20" t="s">
        <v>43</v>
      </c>
      <c r="E669" s="295">
        <v>4071.5</v>
      </c>
      <c r="F669" s="294">
        <v>41708</v>
      </c>
      <c r="G669" s="22">
        <v>4071.5</v>
      </c>
      <c r="H669" s="238">
        <f t="shared" si="10"/>
        <v>0</v>
      </c>
      <c r="I669" s="20"/>
    </row>
    <row r="670" spans="1:9" x14ac:dyDescent="0.25">
      <c r="A670" s="240">
        <v>41708</v>
      </c>
      <c r="B670" s="281" t="s">
        <v>1868</v>
      </c>
      <c r="C670" s="282" t="s">
        <v>1597</v>
      </c>
      <c r="D670" s="20" t="s">
        <v>66</v>
      </c>
      <c r="E670" s="295">
        <v>1320</v>
      </c>
      <c r="F670" s="294">
        <v>41708</v>
      </c>
      <c r="G670" s="22">
        <v>1320</v>
      </c>
      <c r="H670" s="272">
        <f t="shared" si="10"/>
        <v>0</v>
      </c>
      <c r="I670" s="20"/>
    </row>
    <row r="671" spans="1:9" x14ac:dyDescent="0.25">
      <c r="A671" s="240">
        <v>41708</v>
      </c>
      <c r="B671" s="281" t="s">
        <v>1869</v>
      </c>
      <c r="C671" s="282" t="s">
        <v>1597</v>
      </c>
      <c r="D671" s="20" t="s">
        <v>873</v>
      </c>
      <c r="E671" s="295">
        <v>3240</v>
      </c>
      <c r="F671" s="303" t="s">
        <v>1870</v>
      </c>
      <c r="G671" s="22">
        <v>3240</v>
      </c>
      <c r="H671" s="238">
        <f t="shared" si="10"/>
        <v>0</v>
      </c>
      <c r="I671" s="20" t="s">
        <v>20</v>
      </c>
    </row>
    <row r="672" spans="1:9" x14ac:dyDescent="0.25">
      <c r="A672" s="240">
        <v>41708</v>
      </c>
      <c r="B672" s="281" t="s">
        <v>1871</v>
      </c>
      <c r="C672" s="282" t="s">
        <v>1597</v>
      </c>
      <c r="D672" s="20" t="s">
        <v>43</v>
      </c>
      <c r="E672" s="295">
        <v>190.5</v>
      </c>
      <c r="F672" s="294">
        <v>41708</v>
      </c>
      <c r="G672" s="22">
        <v>190.5</v>
      </c>
      <c r="H672" s="238">
        <f t="shared" si="10"/>
        <v>0</v>
      </c>
      <c r="I672" s="20"/>
    </row>
    <row r="673" spans="1:9" x14ac:dyDescent="0.25">
      <c r="A673" s="240">
        <v>41708</v>
      </c>
      <c r="B673" s="281" t="s">
        <v>1872</v>
      </c>
      <c r="C673" s="282" t="s">
        <v>1597</v>
      </c>
      <c r="D673" s="20" t="s">
        <v>22</v>
      </c>
      <c r="E673" s="295">
        <v>4164.5</v>
      </c>
      <c r="F673" s="294">
        <v>41708</v>
      </c>
      <c r="G673" s="22">
        <v>4164.5</v>
      </c>
      <c r="H673" s="238">
        <f t="shared" si="10"/>
        <v>0</v>
      </c>
      <c r="I673" s="20" t="s">
        <v>23</v>
      </c>
    </row>
    <row r="674" spans="1:9" x14ac:dyDescent="0.25">
      <c r="A674" s="240">
        <v>41708</v>
      </c>
      <c r="B674" s="281" t="s">
        <v>1873</v>
      </c>
      <c r="C674" s="282" t="s">
        <v>1597</v>
      </c>
      <c r="D674" s="20" t="s">
        <v>458</v>
      </c>
      <c r="E674" s="295">
        <v>947</v>
      </c>
      <c r="F674" s="294">
        <v>41708</v>
      </c>
      <c r="G674" s="22">
        <v>947</v>
      </c>
      <c r="H674" s="238">
        <f t="shared" si="10"/>
        <v>0</v>
      </c>
      <c r="I674" s="20"/>
    </row>
    <row r="675" spans="1:9" ht="30" x14ac:dyDescent="0.25">
      <c r="A675" s="240">
        <v>41708</v>
      </c>
      <c r="B675" s="281" t="s">
        <v>1874</v>
      </c>
      <c r="C675" s="282" t="s">
        <v>1597</v>
      </c>
      <c r="D675" s="20" t="s">
        <v>112</v>
      </c>
      <c r="E675" s="295">
        <v>2659.6</v>
      </c>
      <c r="F675" s="304" t="s">
        <v>1875</v>
      </c>
      <c r="G675" s="22">
        <v>2659.6</v>
      </c>
      <c r="H675" s="238">
        <f t="shared" si="10"/>
        <v>0</v>
      </c>
      <c r="I675" s="20"/>
    </row>
    <row r="676" spans="1:9" x14ac:dyDescent="0.25">
      <c r="A676" s="240">
        <v>41708</v>
      </c>
      <c r="B676" s="281" t="s">
        <v>1876</v>
      </c>
      <c r="C676" s="282" t="s">
        <v>1597</v>
      </c>
      <c r="D676" s="20" t="s">
        <v>48</v>
      </c>
      <c r="E676" s="295">
        <v>11776</v>
      </c>
      <c r="F676" s="294">
        <v>41708</v>
      </c>
      <c r="G676" s="22">
        <v>11776</v>
      </c>
      <c r="H676" s="238">
        <f t="shared" si="10"/>
        <v>0</v>
      </c>
      <c r="I676" s="20"/>
    </row>
    <row r="677" spans="1:9" x14ac:dyDescent="0.25">
      <c r="A677" s="240">
        <v>41708</v>
      </c>
      <c r="B677" s="281" t="s">
        <v>1877</v>
      </c>
      <c r="C677" s="282" t="s">
        <v>1597</v>
      </c>
      <c r="D677" s="20" t="s">
        <v>50</v>
      </c>
      <c r="E677" s="295">
        <v>1611.5</v>
      </c>
      <c r="F677" s="294">
        <v>41708</v>
      </c>
      <c r="G677" s="22">
        <v>1611.5</v>
      </c>
      <c r="H677" s="238">
        <f t="shared" si="10"/>
        <v>0</v>
      </c>
      <c r="I677" s="20" t="s">
        <v>23</v>
      </c>
    </row>
    <row r="678" spans="1:9" x14ac:dyDescent="0.25">
      <c r="A678" s="240">
        <v>41708</v>
      </c>
      <c r="B678" s="281" t="s">
        <v>1878</v>
      </c>
      <c r="C678" s="282" t="s">
        <v>1597</v>
      </c>
      <c r="D678" s="20" t="s">
        <v>113</v>
      </c>
      <c r="E678" s="295">
        <v>7337.5</v>
      </c>
      <c r="F678" s="294">
        <v>41708</v>
      </c>
      <c r="G678" s="22">
        <v>7337.5</v>
      </c>
      <c r="H678" s="238">
        <f t="shared" si="10"/>
        <v>0</v>
      </c>
      <c r="I678" s="20" t="s">
        <v>23</v>
      </c>
    </row>
    <row r="679" spans="1:9" x14ac:dyDescent="0.25">
      <c r="A679" s="240">
        <v>41708</v>
      </c>
      <c r="B679" s="281" t="s">
        <v>1879</v>
      </c>
      <c r="C679" s="282" t="s">
        <v>1597</v>
      </c>
      <c r="D679" s="20" t="s">
        <v>1880</v>
      </c>
      <c r="E679" s="295">
        <v>4130</v>
      </c>
      <c r="F679" s="294">
        <v>41708</v>
      </c>
      <c r="G679" s="22">
        <v>4130</v>
      </c>
      <c r="H679" s="238">
        <f t="shared" si="10"/>
        <v>0</v>
      </c>
      <c r="I679" s="20"/>
    </row>
    <row r="680" spans="1:9" x14ac:dyDescent="0.25">
      <c r="A680" s="240">
        <v>41708</v>
      </c>
      <c r="B680" s="281" t="s">
        <v>1881</v>
      </c>
      <c r="C680" s="282" t="s">
        <v>1597</v>
      </c>
      <c r="D680" s="20" t="s">
        <v>47</v>
      </c>
      <c r="E680" s="295">
        <v>10196.6</v>
      </c>
      <c r="F680" s="294">
        <v>41708</v>
      </c>
      <c r="G680" s="22">
        <v>10196.6</v>
      </c>
      <c r="H680" s="238">
        <f t="shared" si="10"/>
        <v>0</v>
      </c>
      <c r="I680" s="20" t="s">
        <v>23</v>
      </c>
    </row>
    <row r="681" spans="1:9" x14ac:dyDescent="0.25">
      <c r="A681" s="240">
        <v>41708</v>
      </c>
      <c r="B681" s="281" t="s">
        <v>1882</v>
      </c>
      <c r="C681" s="282" t="s">
        <v>1597</v>
      </c>
      <c r="D681" s="20" t="s">
        <v>124</v>
      </c>
      <c r="E681" s="295">
        <v>925</v>
      </c>
      <c r="F681" s="294">
        <v>41708</v>
      </c>
      <c r="G681" s="22">
        <v>925</v>
      </c>
      <c r="H681" s="238">
        <f t="shared" si="10"/>
        <v>0</v>
      </c>
      <c r="I681" s="20"/>
    </row>
    <row r="682" spans="1:9" x14ac:dyDescent="0.25">
      <c r="A682" s="240">
        <v>41708</v>
      </c>
      <c r="B682" s="281" t="s">
        <v>1883</v>
      </c>
      <c r="C682" s="282" t="s">
        <v>1597</v>
      </c>
      <c r="D682" s="20" t="s">
        <v>25</v>
      </c>
      <c r="E682" s="295">
        <v>11086</v>
      </c>
      <c r="F682" s="294">
        <v>41708</v>
      </c>
      <c r="G682" s="22">
        <v>11086</v>
      </c>
      <c r="H682" s="238">
        <f t="shared" si="10"/>
        <v>0</v>
      </c>
      <c r="I682" s="20" t="s">
        <v>23</v>
      </c>
    </row>
    <row r="683" spans="1:9" x14ac:dyDescent="0.25">
      <c r="A683" s="240">
        <v>41708</v>
      </c>
      <c r="B683" s="281" t="s">
        <v>1884</v>
      </c>
      <c r="C683" s="282" t="s">
        <v>1597</v>
      </c>
      <c r="D683" s="8" t="s">
        <v>194</v>
      </c>
      <c r="E683" s="252">
        <v>9961.5</v>
      </c>
      <c r="F683" s="237">
        <v>41708</v>
      </c>
      <c r="G683" s="30">
        <v>9961.5</v>
      </c>
      <c r="H683" s="305">
        <f t="shared" si="10"/>
        <v>0</v>
      </c>
      <c r="I683" s="8"/>
    </row>
    <row r="684" spans="1:9" x14ac:dyDescent="0.25">
      <c r="A684" s="240">
        <v>41708</v>
      </c>
      <c r="B684" s="281" t="s">
        <v>1885</v>
      </c>
      <c r="C684" s="282" t="s">
        <v>1597</v>
      </c>
      <c r="D684" s="20" t="s">
        <v>43</v>
      </c>
      <c r="E684" s="295">
        <v>10105</v>
      </c>
      <c r="F684" s="294">
        <v>41708</v>
      </c>
      <c r="G684" s="22">
        <v>10105</v>
      </c>
      <c r="H684" s="238">
        <f t="shared" si="10"/>
        <v>0</v>
      </c>
      <c r="I684" s="20"/>
    </row>
    <row r="685" spans="1:9" x14ac:dyDescent="0.25">
      <c r="A685" s="240">
        <v>41708</v>
      </c>
      <c r="B685" s="281" t="s">
        <v>1886</v>
      </c>
      <c r="C685" s="282" t="s">
        <v>1597</v>
      </c>
      <c r="D685" s="8" t="s">
        <v>209</v>
      </c>
      <c r="E685" s="252">
        <v>7284</v>
      </c>
      <c r="F685" s="237">
        <v>41708</v>
      </c>
      <c r="G685" s="30">
        <v>7284</v>
      </c>
      <c r="H685" s="238">
        <f t="shared" si="10"/>
        <v>0</v>
      </c>
      <c r="I685" s="8" t="s">
        <v>20</v>
      </c>
    </row>
    <row r="686" spans="1:9" x14ac:dyDescent="0.25">
      <c r="A686" s="240">
        <v>41708</v>
      </c>
      <c r="B686" s="281" t="s">
        <v>1887</v>
      </c>
      <c r="C686" s="282" t="s">
        <v>1597</v>
      </c>
      <c r="D686" s="20" t="s">
        <v>20</v>
      </c>
      <c r="E686" s="295">
        <v>1855.5</v>
      </c>
      <c r="F686" s="294">
        <v>41708</v>
      </c>
      <c r="G686" s="22">
        <v>1855.5</v>
      </c>
      <c r="H686" s="238">
        <f t="shared" si="10"/>
        <v>0</v>
      </c>
      <c r="I686" s="20" t="s">
        <v>14</v>
      </c>
    </row>
    <row r="687" spans="1:9" x14ac:dyDescent="0.25">
      <c r="A687" s="240">
        <v>41708</v>
      </c>
      <c r="B687" s="281" t="s">
        <v>1888</v>
      </c>
      <c r="C687" s="282" t="s">
        <v>1597</v>
      </c>
      <c r="D687" s="20" t="s">
        <v>119</v>
      </c>
      <c r="E687" s="295">
        <v>8018</v>
      </c>
      <c r="F687" s="294">
        <v>41710</v>
      </c>
      <c r="G687" s="22">
        <v>8018</v>
      </c>
      <c r="H687" s="238">
        <f t="shared" si="10"/>
        <v>0</v>
      </c>
      <c r="I687" s="20" t="s">
        <v>14</v>
      </c>
    </row>
    <row r="688" spans="1:9" x14ac:dyDescent="0.25">
      <c r="A688" s="240">
        <v>41708</v>
      </c>
      <c r="B688" s="281" t="s">
        <v>1889</v>
      </c>
      <c r="C688" s="282" t="s">
        <v>1597</v>
      </c>
      <c r="D688" s="292" t="s">
        <v>46</v>
      </c>
      <c r="E688" s="293">
        <v>0</v>
      </c>
      <c r="F688" s="294"/>
      <c r="G688" s="22"/>
      <c r="H688" s="238">
        <f t="shared" si="10"/>
        <v>0</v>
      </c>
      <c r="I688" s="20" t="s">
        <v>1159</v>
      </c>
    </row>
    <row r="689" spans="1:9" x14ac:dyDescent="0.25">
      <c r="A689" s="240">
        <v>41708</v>
      </c>
      <c r="B689" s="281" t="s">
        <v>1890</v>
      </c>
      <c r="C689" s="282" t="s">
        <v>1597</v>
      </c>
      <c r="D689" s="20" t="s">
        <v>66</v>
      </c>
      <c r="E689" s="295">
        <v>4454.5</v>
      </c>
      <c r="F689" s="294">
        <v>41708</v>
      </c>
      <c r="G689" s="22">
        <v>4454.5</v>
      </c>
      <c r="H689" s="238">
        <f t="shared" si="10"/>
        <v>0</v>
      </c>
      <c r="I689" s="20"/>
    </row>
    <row r="690" spans="1:9" x14ac:dyDescent="0.25">
      <c r="A690" s="240">
        <v>41708</v>
      </c>
      <c r="B690" s="281" t="s">
        <v>1891</v>
      </c>
      <c r="C690" s="282" t="s">
        <v>1597</v>
      </c>
      <c r="D690" s="20" t="s">
        <v>456</v>
      </c>
      <c r="E690" s="295">
        <v>935.5</v>
      </c>
      <c r="F690" s="294">
        <v>41708</v>
      </c>
      <c r="G690" s="22">
        <v>935.5</v>
      </c>
      <c r="H690" s="238">
        <f t="shared" si="10"/>
        <v>0</v>
      </c>
      <c r="I690" s="20" t="s">
        <v>20</v>
      </c>
    </row>
    <row r="691" spans="1:9" x14ac:dyDescent="0.25">
      <c r="A691" s="240">
        <v>41708</v>
      </c>
      <c r="B691" s="281" t="s">
        <v>1892</v>
      </c>
      <c r="C691" s="282" t="s">
        <v>1597</v>
      </c>
      <c r="D691" s="20" t="s">
        <v>873</v>
      </c>
      <c r="E691" s="295">
        <v>285.5</v>
      </c>
      <c r="F691" s="294">
        <v>41708</v>
      </c>
      <c r="G691" s="22">
        <v>285.5</v>
      </c>
      <c r="H691" s="238">
        <f t="shared" si="10"/>
        <v>0</v>
      </c>
      <c r="I691" s="20" t="s">
        <v>20</v>
      </c>
    </row>
    <row r="692" spans="1:9" x14ac:dyDescent="0.25">
      <c r="A692" s="240">
        <v>41708</v>
      </c>
      <c r="B692" s="281" t="s">
        <v>1893</v>
      </c>
      <c r="C692" s="282" t="s">
        <v>1597</v>
      </c>
      <c r="D692" s="20" t="s">
        <v>102</v>
      </c>
      <c r="E692" s="295">
        <v>12000.5</v>
      </c>
      <c r="F692" s="294">
        <v>41716</v>
      </c>
      <c r="G692" s="22">
        <v>12000.5</v>
      </c>
      <c r="H692" s="238">
        <f t="shared" si="10"/>
        <v>0</v>
      </c>
      <c r="I692" s="20" t="s">
        <v>14</v>
      </c>
    </row>
    <row r="693" spans="1:9" ht="34.5" x14ac:dyDescent="0.25">
      <c r="A693" s="240">
        <v>41708</v>
      </c>
      <c r="B693" s="281" t="s">
        <v>1894</v>
      </c>
      <c r="C693" s="282" t="s">
        <v>1597</v>
      </c>
      <c r="D693" s="20" t="s">
        <v>452</v>
      </c>
      <c r="E693" s="295">
        <v>14766</v>
      </c>
      <c r="F693" s="306" t="s">
        <v>1895</v>
      </c>
      <c r="G693" s="22">
        <v>14766</v>
      </c>
      <c r="H693" s="238">
        <f t="shared" si="10"/>
        <v>0</v>
      </c>
      <c r="I693" s="20"/>
    </row>
    <row r="694" spans="1:9" x14ac:dyDescent="0.25">
      <c r="A694" s="240">
        <v>41708</v>
      </c>
      <c r="B694" s="281" t="s">
        <v>1896</v>
      </c>
      <c r="C694" s="282" t="s">
        <v>1597</v>
      </c>
      <c r="D694" s="20" t="s">
        <v>1</v>
      </c>
      <c r="E694" s="295">
        <v>294</v>
      </c>
      <c r="F694" s="294">
        <v>41708</v>
      </c>
      <c r="G694" s="22">
        <v>294</v>
      </c>
      <c r="H694" s="238">
        <f t="shared" si="10"/>
        <v>0</v>
      </c>
      <c r="I694" s="20" t="s">
        <v>1</v>
      </c>
    </row>
    <row r="695" spans="1:9" x14ac:dyDescent="0.25">
      <c r="A695" s="240">
        <v>41708</v>
      </c>
      <c r="B695" s="281" t="s">
        <v>1897</v>
      </c>
      <c r="C695" s="282" t="s">
        <v>1597</v>
      </c>
      <c r="D695" s="20" t="s">
        <v>833</v>
      </c>
      <c r="E695" s="295">
        <v>12275.5</v>
      </c>
      <c r="F695" s="294">
        <v>41708</v>
      </c>
      <c r="G695" s="22">
        <v>12275.5</v>
      </c>
      <c r="H695" s="238">
        <f t="shared" si="10"/>
        <v>0</v>
      </c>
      <c r="I695" s="20" t="s">
        <v>57</v>
      </c>
    </row>
    <row r="696" spans="1:9" x14ac:dyDescent="0.25">
      <c r="A696" s="240">
        <v>41708</v>
      </c>
      <c r="B696" s="281" t="s">
        <v>1898</v>
      </c>
      <c r="C696" s="282" t="s">
        <v>1597</v>
      </c>
      <c r="D696" s="20" t="s">
        <v>231</v>
      </c>
      <c r="E696" s="295">
        <v>9437</v>
      </c>
      <c r="F696" s="294">
        <v>41708</v>
      </c>
      <c r="G696" s="22">
        <v>9437</v>
      </c>
      <c r="H696" s="238">
        <f t="shared" si="10"/>
        <v>0</v>
      </c>
      <c r="I696" s="20" t="s">
        <v>14</v>
      </c>
    </row>
    <row r="697" spans="1:9" x14ac:dyDescent="0.25">
      <c r="A697" s="240">
        <v>41708</v>
      </c>
      <c r="B697" s="281" t="s">
        <v>1899</v>
      </c>
      <c r="C697" s="282" t="s">
        <v>1597</v>
      </c>
      <c r="D697" s="20" t="s">
        <v>1900</v>
      </c>
      <c r="E697" s="295">
        <v>547</v>
      </c>
      <c r="F697" s="294">
        <v>41708</v>
      </c>
      <c r="G697" s="22">
        <v>547</v>
      </c>
      <c r="H697" s="238">
        <f t="shared" si="10"/>
        <v>0</v>
      </c>
      <c r="I697" s="20"/>
    </row>
    <row r="698" spans="1:9" x14ac:dyDescent="0.25">
      <c r="A698" s="240">
        <v>41708</v>
      </c>
      <c r="B698" s="281" t="s">
        <v>1901</v>
      </c>
      <c r="C698" s="282" t="s">
        <v>1597</v>
      </c>
      <c r="D698" s="20" t="s">
        <v>175</v>
      </c>
      <c r="E698" s="295">
        <v>440</v>
      </c>
      <c r="F698" s="294">
        <v>41708</v>
      </c>
      <c r="G698" s="22">
        <v>440</v>
      </c>
      <c r="H698" s="238">
        <f t="shared" si="10"/>
        <v>0</v>
      </c>
      <c r="I698" s="20" t="s">
        <v>57</v>
      </c>
    </row>
    <row r="699" spans="1:9" x14ac:dyDescent="0.25">
      <c r="A699" s="240">
        <v>41708</v>
      </c>
      <c r="B699" s="281" t="s">
        <v>1902</v>
      </c>
      <c r="C699" s="282" t="s">
        <v>1597</v>
      </c>
      <c r="D699" s="20" t="s">
        <v>1903</v>
      </c>
      <c r="E699" s="295">
        <v>2039.5</v>
      </c>
      <c r="F699" s="294">
        <v>41708</v>
      </c>
      <c r="G699" s="22">
        <v>2039.5</v>
      </c>
      <c r="H699" s="238">
        <f t="shared" si="10"/>
        <v>0</v>
      </c>
      <c r="I699" s="20" t="s">
        <v>57</v>
      </c>
    </row>
    <row r="700" spans="1:9" x14ac:dyDescent="0.25">
      <c r="A700" s="240">
        <v>41708</v>
      </c>
      <c r="B700" s="281" t="s">
        <v>1904</v>
      </c>
      <c r="C700" s="282" t="s">
        <v>1597</v>
      </c>
      <c r="D700" s="20" t="s">
        <v>212</v>
      </c>
      <c r="E700" s="295">
        <v>2720.5</v>
      </c>
      <c r="F700" s="294">
        <v>41711</v>
      </c>
      <c r="G700" s="22">
        <v>2720.5</v>
      </c>
      <c r="H700" s="238">
        <f t="shared" si="10"/>
        <v>0</v>
      </c>
      <c r="I700" s="20" t="s">
        <v>57</v>
      </c>
    </row>
    <row r="701" spans="1:9" x14ac:dyDescent="0.25">
      <c r="A701" s="240">
        <v>41708</v>
      </c>
      <c r="B701" s="281" t="s">
        <v>1905</v>
      </c>
      <c r="C701" s="282" t="s">
        <v>1597</v>
      </c>
      <c r="D701" s="20" t="s">
        <v>322</v>
      </c>
      <c r="E701" s="295">
        <v>2058</v>
      </c>
      <c r="F701" s="294">
        <v>41708</v>
      </c>
      <c r="G701" s="22">
        <v>2058</v>
      </c>
      <c r="H701" s="238">
        <f t="shared" si="10"/>
        <v>0</v>
      </c>
      <c r="I701" s="20" t="s">
        <v>57</v>
      </c>
    </row>
    <row r="702" spans="1:9" x14ac:dyDescent="0.25">
      <c r="A702" s="240">
        <v>41708</v>
      </c>
      <c r="B702" s="281" t="s">
        <v>1906</v>
      </c>
      <c r="C702" s="282" t="s">
        <v>1597</v>
      </c>
      <c r="D702" s="20" t="s">
        <v>1907</v>
      </c>
      <c r="E702" s="295">
        <v>3713</v>
      </c>
      <c r="F702" s="294">
        <v>41708</v>
      </c>
      <c r="G702" s="22">
        <v>3713</v>
      </c>
      <c r="H702" s="238">
        <f t="shared" si="10"/>
        <v>0</v>
      </c>
      <c r="I702" s="20" t="s">
        <v>57</v>
      </c>
    </row>
    <row r="703" spans="1:9" x14ac:dyDescent="0.25">
      <c r="A703" s="240">
        <v>41708</v>
      </c>
      <c r="B703" s="281" t="s">
        <v>1908</v>
      </c>
      <c r="C703" s="282" t="s">
        <v>1597</v>
      </c>
      <c r="D703" s="20" t="s">
        <v>320</v>
      </c>
      <c r="E703" s="295">
        <v>2673.5</v>
      </c>
      <c r="F703" s="294">
        <v>41708</v>
      </c>
      <c r="G703" s="22">
        <v>2673.5</v>
      </c>
      <c r="H703" s="272">
        <f t="shared" si="10"/>
        <v>0</v>
      </c>
      <c r="I703" s="20" t="s">
        <v>57</v>
      </c>
    </row>
    <row r="704" spans="1:9" x14ac:dyDescent="0.25">
      <c r="A704" s="240">
        <v>41708</v>
      </c>
      <c r="B704" s="281" t="s">
        <v>1909</v>
      </c>
      <c r="C704" s="282" t="s">
        <v>1597</v>
      </c>
      <c r="D704" s="20" t="s">
        <v>277</v>
      </c>
      <c r="E704" s="295">
        <v>9198.5</v>
      </c>
      <c r="F704" s="294">
        <v>41708</v>
      </c>
      <c r="G704" s="22">
        <v>9198.5</v>
      </c>
      <c r="H704" s="272">
        <f t="shared" ref="H704:H767" si="11">E704-G704</f>
        <v>0</v>
      </c>
      <c r="I704" s="20" t="s">
        <v>57</v>
      </c>
    </row>
    <row r="705" spans="1:9" x14ac:dyDescent="0.25">
      <c r="A705" s="240">
        <v>41708</v>
      </c>
      <c r="B705" s="281" t="s">
        <v>1910</v>
      </c>
      <c r="C705" s="282" t="s">
        <v>1597</v>
      </c>
      <c r="D705" s="20" t="s">
        <v>212</v>
      </c>
      <c r="E705" s="295">
        <v>2098.5</v>
      </c>
      <c r="F705" s="294">
        <v>41709</v>
      </c>
      <c r="G705" s="22">
        <v>2098.5</v>
      </c>
      <c r="H705" s="238">
        <f t="shared" si="11"/>
        <v>0</v>
      </c>
      <c r="I705" s="20"/>
    </row>
    <row r="706" spans="1:9" x14ac:dyDescent="0.25">
      <c r="A706" s="240">
        <v>41708</v>
      </c>
      <c r="B706" s="281" t="s">
        <v>1911</v>
      </c>
      <c r="C706" s="282" t="s">
        <v>1597</v>
      </c>
      <c r="D706" s="20" t="s">
        <v>196</v>
      </c>
      <c r="E706" s="295">
        <v>98</v>
      </c>
      <c r="F706" s="294">
        <v>41711</v>
      </c>
      <c r="G706" s="22">
        <v>98</v>
      </c>
      <c r="H706" s="272">
        <f t="shared" si="11"/>
        <v>0</v>
      </c>
      <c r="I706" s="20"/>
    </row>
    <row r="707" spans="1:9" x14ac:dyDescent="0.25">
      <c r="A707" s="240">
        <v>41708</v>
      </c>
      <c r="B707" s="281" t="s">
        <v>1912</v>
      </c>
      <c r="C707" s="282" t="s">
        <v>1597</v>
      </c>
      <c r="D707" s="20" t="s">
        <v>60</v>
      </c>
      <c r="E707" s="295">
        <v>3816</v>
      </c>
      <c r="F707" s="294">
        <v>41708</v>
      </c>
      <c r="G707" s="22">
        <v>3816</v>
      </c>
      <c r="H707" s="272">
        <f t="shared" si="11"/>
        <v>0</v>
      </c>
      <c r="I707" s="20"/>
    </row>
    <row r="708" spans="1:9" x14ac:dyDescent="0.25">
      <c r="A708" s="240">
        <v>41708</v>
      </c>
      <c r="B708" s="281" t="s">
        <v>1913</v>
      </c>
      <c r="C708" s="282" t="s">
        <v>1597</v>
      </c>
      <c r="D708" s="20" t="s">
        <v>3</v>
      </c>
      <c r="E708" s="295">
        <v>28589.5</v>
      </c>
      <c r="F708" s="294">
        <v>41725</v>
      </c>
      <c r="G708" s="22">
        <v>28589.5</v>
      </c>
      <c r="H708" s="272">
        <f t="shared" si="11"/>
        <v>0</v>
      </c>
      <c r="I708" s="20" t="s">
        <v>30</v>
      </c>
    </row>
    <row r="709" spans="1:9" x14ac:dyDescent="0.25">
      <c r="A709" s="240">
        <v>41708</v>
      </c>
      <c r="B709" s="281" t="s">
        <v>1914</v>
      </c>
      <c r="C709" s="282" t="s">
        <v>1597</v>
      </c>
      <c r="D709" s="20" t="s">
        <v>88</v>
      </c>
      <c r="E709" s="295">
        <v>9130.5</v>
      </c>
      <c r="F709" s="294">
        <v>41708</v>
      </c>
      <c r="G709" s="22">
        <v>9130.5</v>
      </c>
      <c r="H709" s="238">
        <f t="shared" si="11"/>
        <v>0</v>
      </c>
      <c r="I709" s="20" t="s">
        <v>30</v>
      </c>
    </row>
    <row r="710" spans="1:9" x14ac:dyDescent="0.25">
      <c r="A710" s="240">
        <v>41708</v>
      </c>
      <c r="B710" s="281" t="s">
        <v>1915</v>
      </c>
      <c r="C710" s="282" t="s">
        <v>1597</v>
      </c>
      <c r="D710" s="20" t="s">
        <v>1916</v>
      </c>
      <c r="E710" s="295">
        <v>5236</v>
      </c>
      <c r="F710" s="294">
        <v>41708</v>
      </c>
      <c r="G710" s="22">
        <v>5236</v>
      </c>
      <c r="H710" s="272">
        <f t="shared" si="11"/>
        <v>0</v>
      </c>
      <c r="I710" s="20" t="s">
        <v>30</v>
      </c>
    </row>
    <row r="711" spans="1:9" x14ac:dyDescent="0.25">
      <c r="A711" s="240">
        <v>41708</v>
      </c>
      <c r="B711" s="281" t="s">
        <v>1917</v>
      </c>
      <c r="C711" s="282" t="s">
        <v>1597</v>
      </c>
      <c r="D711" s="20" t="s">
        <v>387</v>
      </c>
      <c r="E711" s="295">
        <v>2582</v>
      </c>
      <c r="F711" s="303" t="s">
        <v>1918</v>
      </c>
      <c r="G711" s="22">
        <v>2582</v>
      </c>
      <c r="H711" s="238">
        <f t="shared" si="11"/>
        <v>0</v>
      </c>
      <c r="I711" s="20"/>
    </row>
    <row r="712" spans="1:9" x14ac:dyDescent="0.25">
      <c r="A712" s="240">
        <v>41708</v>
      </c>
      <c r="B712" s="281" t="s">
        <v>1919</v>
      </c>
      <c r="C712" s="282" t="s">
        <v>1597</v>
      </c>
      <c r="D712" s="20" t="s">
        <v>152</v>
      </c>
      <c r="E712" s="295">
        <v>11352.6</v>
      </c>
      <c r="F712" s="294">
        <v>41710</v>
      </c>
      <c r="G712" s="22">
        <v>11352.6</v>
      </c>
      <c r="H712" s="238">
        <f t="shared" si="11"/>
        <v>0</v>
      </c>
      <c r="I712" s="20" t="s">
        <v>146</v>
      </c>
    </row>
    <row r="713" spans="1:9" x14ac:dyDescent="0.25">
      <c r="A713" s="240">
        <v>41708</v>
      </c>
      <c r="B713" s="281" t="s">
        <v>1920</v>
      </c>
      <c r="C713" s="282" t="s">
        <v>1597</v>
      </c>
      <c r="D713" s="20" t="s">
        <v>144</v>
      </c>
      <c r="E713" s="295">
        <v>80551</v>
      </c>
      <c r="F713" s="307" t="s">
        <v>1921</v>
      </c>
      <c r="G713" s="22">
        <v>80551</v>
      </c>
      <c r="H713" s="272">
        <f t="shared" si="11"/>
        <v>0</v>
      </c>
      <c r="I713" s="20" t="s">
        <v>146</v>
      </c>
    </row>
    <row r="714" spans="1:9" x14ac:dyDescent="0.25">
      <c r="A714" s="240">
        <v>41708</v>
      </c>
      <c r="B714" s="281" t="s">
        <v>1922</v>
      </c>
      <c r="C714" s="282" t="s">
        <v>1597</v>
      </c>
      <c r="D714" s="20" t="s">
        <v>1923</v>
      </c>
      <c r="E714" s="295">
        <v>14105</v>
      </c>
      <c r="F714" s="294">
        <v>41715</v>
      </c>
      <c r="G714" s="22">
        <v>14105</v>
      </c>
      <c r="H714" s="272">
        <f t="shared" si="11"/>
        <v>0</v>
      </c>
      <c r="I714" s="20" t="s">
        <v>146</v>
      </c>
    </row>
    <row r="715" spans="1:9" x14ac:dyDescent="0.25">
      <c r="A715" s="240">
        <v>41708</v>
      </c>
      <c r="B715" s="281" t="s">
        <v>1924</v>
      </c>
      <c r="C715" s="282" t="s">
        <v>1597</v>
      </c>
      <c r="D715" s="20" t="s">
        <v>1923</v>
      </c>
      <c r="E715" s="295">
        <v>3028.6</v>
      </c>
      <c r="F715" s="294">
        <v>41715</v>
      </c>
      <c r="G715" s="22">
        <v>3028.6</v>
      </c>
      <c r="H715" s="272">
        <f t="shared" si="11"/>
        <v>0</v>
      </c>
      <c r="I715" s="20" t="s">
        <v>146</v>
      </c>
    </row>
    <row r="716" spans="1:9" x14ac:dyDescent="0.25">
      <c r="A716" s="240">
        <v>41708</v>
      </c>
      <c r="B716" s="281" t="s">
        <v>1925</v>
      </c>
      <c r="C716" s="282" t="s">
        <v>1597</v>
      </c>
      <c r="D716" s="20" t="s">
        <v>147</v>
      </c>
      <c r="E716" s="295">
        <v>13621</v>
      </c>
      <c r="F716" s="294">
        <v>41710</v>
      </c>
      <c r="G716" s="22">
        <v>13621</v>
      </c>
      <c r="H716" s="238">
        <f t="shared" si="11"/>
        <v>0</v>
      </c>
      <c r="I716" s="20" t="s">
        <v>146</v>
      </c>
    </row>
    <row r="717" spans="1:9" x14ac:dyDescent="0.25">
      <c r="A717" s="240">
        <v>41708</v>
      </c>
      <c r="B717" s="281" t="s">
        <v>1926</v>
      </c>
      <c r="C717" s="282" t="s">
        <v>1597</v>
      </c>
      <c r="D717" s="20" t="s">
        <v>1927</v>
      </c>
      <c r="E717" s="295">
        <v>6003</v>
      </c>
      <c r="F717" s="294">
        <v>41710</v>
      </c>
      <c r="G717" s="22">
        <v>6003</v>
      </c>
      <c r="H717" s="238">
        <f t="shared" si="11"/>
        <v>0</v>
      </c>
      <c r="I717" s="20" t="s">
        <v>146</v>
      </c>
    </row>
    <row r="718" spans="1:9" x14ac:dyDescent="0.25">
      <c r="A718" s="240">
        <v>41708</v>
      </c>
      <c r="B718" s="281" t="s">
        <v>1928</v>
      </c>
      <c r="C718" s="282" t="s">
        <v>1597</v>
      </c>
      <c r="D718" s="20" t="s">
        <v>1929</v>
      </c>
      <c r="E718" s="295">
        <v>3159</v>
      </c>
      <c r="F718" s="294">
        <v>41710</v>
      </c>
      <c r="G718" s="22">
        <v>3159</v>
      </c>
      <c r="H718" s="238">
        <f t="shared" si="11"/>
        <v>0</v>
      </c>
      <c r="I718" s="20" t="s">
        <v>146</v>
      </c>
    </row>
    <row r="719" spans="1:9" x14ac:dyDescent="0.25">
      <c r="A719" s="240">
        <v>41708</v>
      </c>
      <c r="B719" s="281" t="s">
        <v>1930</v>
      </c>
      <c r="C719" s="282" t="s">
        <v>1597</v>
      </c>
      <c r="D719" s="20" t="s">
        <v>1931</v>
      </c>
      <c r="E719" s="295">
        <v>13674</v>
      </c>
      <c r="F719" s="294">
        <v>41710</v>
      </c>
      <c r="G719" s="22">
        <v>13674</v>
      </c>
      <c r="H719" s="238">
        <f t="shared" si="11"/>
        <v>0</v>
      </c>
      <c r="I719" s="20" t="s">
        <v>146</v>
      </c>
    </row>
    <row r="720" spans="1:9" x14ac:dyDescent="0.25">
      <c r="A720" s="240">
        <v>41708</v>
      </c>
      <c r="B720" s="281" t="s">
        <v>1932</v>
      </c>
      <c r="C720" s="282" t="s">
        <v>1597</v>
      </c>
      <c r="D720" s="20" t="s">
        <v>15</v>
      </c>
      <c r="E720" s="295">
        <v>18017</v>
      </c>
      <c r="F720" s="294">
        <v>41710</v>
      </c>
      <c r="G720" s="22">
        <v>18017</v>
      </c>
      <c r="H720" s="238">
        <f t="shared" si="11"/>
        <v>0</v>
      </c>
      <c r="I720" s="20" t="s">
        <v>146</v>
      </c>
    </row>
    <row r="721" spans="1:9" x14ac:dyDescent="0.25">
      <c r="A721" s="240">
        <v>41708</v>
      </c>
      <c r="B721" s="281" t="s">
        <v>1933</v>
      </c>
      <c r="C721" s="282" t="s">
        <v>1597</v>
      </c>
      <c r="D721" s="20" t="s">
        <v>1934</v>
      </c>
      <c r="E721" s="295">
        <v>41556</v>
      </c>
      <c r="F721" s="308" t="s">
        <v>1935</v>
      </c>
      <c r="G721" s="22">
        <v>41556</v>
      </c>
      <c r="H721" s="238">
        <f t="shared" si="11"/>
        <v>0</v>
      </c>
      <c r="I721" s="20" t="s">
        <v>146</v>
      </c>
    </row>
    <row r="722" spans="1:9" x14ac:dyDescent="0.25">
      <c r="A722" s="240">
        <v>41708</v>
      </c>
      <c r="B722" s="281" t="s">
        <v>1936</v>
      </c>
      <c r="C722" s="282" t="s">
        <v>1597</v>
      </c>
      <c r="D722" s="20" t="s">
        <v>1934</v>
      </c>
      <c r="E722" s="295">
        <v>10067.1</v>
      </c>
      <c r="F722" s="307" t="s">
        <v>1937</v>
      </c>
      <c r="G722" s="22">
        <v>10067.1</v>
      </c>
      <c r="H722" s="238">
        <f t="shared" si="11"/>
        <v>0</v>
      </c>
      <c r="I722" s="20" t="s">
        <v>146</v>
      </c>
    </row>
    <row r="723" spans="1:9" x14ac:dyDescent="0.25">
      <c r="A723" s="240">
        <v>41708</v>
      </c>
      <c r="B723" s="281" t="s">
        <v>1938</v>
      </c>
      <c r="C723" s="282" t="s">
        <v>1597</v>
      </c>
      <c r="D723" s="20" t="s">
        <v>1939</v>
      </c>
      <c r="E723" s="295">
        <v>10883</v>
      </c>
      <c r="F723" s="294">
        <v>41708</v>
      </c>
      <c r="G723" s="22">
        <v>10883</v>
      </c>
      <c r="H723" s="238">
        <f t="shared" si="11"/>
        <v>0</v>
      </c>
      <c r="I723" s="20" t="s">
        <v>14</v>
      </c>
    </row>
    <row r="724" spans="1:9" x14ac:dyDescent="0.25">
      <c r="A724" s="240">
        <v>41708</v>
      </c>
      <c r="B724" s="281" t="s">
        <v>1940</v>
      </c>
      <c r="C724" s="282" t="s">
        <v>1597</v>
      </c>
      <c r="D724" s="20" t="s">
        <v>425</v>
      </c>
      <c r="E724" s="295">
        <v>25550.6</v>
      </c>
      <c r="F724" s="294">
        <v>41708</v>
      </c>
      <c r="G724" s="22">
        <v>25550.6</v>
      </c>
      <c r="H724" s="238">
        <f t="shared" si="11"/>
        <v>0</v>
      </c>
      <c r="I724" s="20" t="s">
        <v>14</v>
      </c>
    </row>
    <row r="725" spans="1:9" x14ac:dyDescent="0.25">
      <c r="A725" s="240">
        <v>41708</v>
      </c>
      <c r="B725" s="281" t="s">
        <v>1941</v>
      </c>
      <c r="C725" s="282" t="s">
        <v>1597</v>
      </c>
      <c r="D725" s="20" t="s">
        <v>480</v>
      </c>
      <c r="E725" s="295">
        <v>8065.5</v>
      </c>
      <c r="F725" s="294">
        <v>41710</v>
      </c>
      <c r="G725" s="22">
        <v>8065.5</v>
      </c>
      <c r="H725" s="238">
        <f t="shared" si="11"/>
        <v>0</v>
      </c>
      <c r="I725" s="20" t="s">
        <v>30</v>
      </c>
    </row>
    <row r="726" spans="1:9" x14ac:dyDescent="0.25">
      <c r="A726" s="240">
        <v>41708</v>
      </c>
      <c r="B726" s="281" t="s">
        <v>1942</v>
      </c>
      <c r="C726" s="282" t="s">
        <v>1597</v>
      </c>
      <c r="D726" s="20" t="s">
        <v>84</v>
      </c>
      <c r="E726" s="295">
        <v>7404</v>
      </c>
      <c r="F726" s="294">
        <v>41710</v>
      </c>
      <c r="G726" s="22">
        <v>7404</v>
      </c>
      <c r="H726" s="238">
        <f t="shared" si="11"/>
        <v>0</v>
      </c>
      <c r="I726" s="20" t="s">
        <v>30</v>
      </c>
    </row>
    <row r="727" spans="1:9" x14ac:dyDescent="0.25">
      <c r="A727" s="240">
        <v>41708</v>
      </c>
      <c r="B727" s="281" t="s">
        <v>1943</v>
      </c>
      <c r="C727" s="282" t="s">
        <v>1597</v>
      </c>
      <c r="D727" s="20" t="s">
        <v>76</v>
      </c>
      <c r="E727" s="295">
        <v>16961.5</v>
      </c>
      <c r="F727" s="299" t="s">
        <v>1944</v>
      </c>
      <c r="G727" s="22">
        <v>16961.5</v>
      </c>
      <c r="H727" s="238">
        <f t="shared" si="11"/>
        <v>0</v>
      </c>
      <c r="I727" s="20" t="s">
        <v>30</v>
      </c>
    </row>
    <row r="728" spans="1:9" x14ac:dyDescent="0.25">
      <c r="A728" s="240">
        <v>41708</v>
      </c>
      <c r="B728" s="281" t="s">
        <v>1945</v>
      </c>
      <c r="C728" s="282" t="s">
        <v>1597</v>
      </c>
      <c r="D728" s="20" t="s">
        <v>82</v>
      </c>
      <c r="E728" s="295">
        <v>16917.5</v>
      </c>
      <c r="F728" s="294">
        <v>41710</v>
      </c>
      <c r="G728" s="22">
        <v>16917.5</v>
      </c>
      <c r="H728" s="238">
        <f t="shared" si="11"/>
        <v>0</v>
      </c>
      <c r="I728" s="20" t="s">
        <v>30</v>
      </c>
    </row>
    <row r="729" spans="1:9" x14ac:dyDescent="0.25">
      <c r="A729" s="240">
        <v>41708</v>
      </c>
      <c r="B729" s="281" t="s">
        <v>1946</v>
      </c>
      <c r="C729" s="282" t="s">
        <v>1597</v>
      </c>
      <c r="D729" s="20" t="s">
        <v>83</v>
      </c>
      <c r="E729" s="295">
        <v>8365</v>
      </c>
      <c r="F729" s="294">
        <v>41710</v>
      </c>
      <c r="G729" s="22">
        <v>8365</v>
      </c>
      <c r="H729" s="238">
        <f t="shared" si="11"/>
        <v>0</v>
      </c>
      <c r="I729" s="20" t="s">
        <v>30</v>
      </c>
    </row>
    <row r="730" spans="1:9" x14ac:dyDescent="0.25">
      <c r="A730" s="240">
        <v>41708</v>
      </c>
      <c r="B730" s="281" t="s">
        <v>1947</v>
      </c>
      <c r="C730" s="282" t="s">
        <v>1597</v>
      </c>
      <c r="D730" s="20" t="s">
        <v>673</v>
      </c>
      <c r="E730" s="295">
        <v>3100</v>
      </c>
      <c r="F730" s="294">
        <v>41710</v>
      </c>
      <c r="G730" s="22">
        <v>3100</v>
      </c>
      <c r="H730" s="238">
        <f t="shared" si="11"/>
        <v>0</v>
      </c>
      <c r="I730" s="20" t="s">
        <v>30</v>
      </c>
    </row>
    <row r="731" spans="1:9" x14ac:dyDescent="0.25">
      <c r="A731" s="240">
        <v>41708</v>
      </c>
      <c r="B731" s="281" t="s">
        <v>1948</v>
      </c>
      <c r="C731" s="282" t="s">
        <v>1597</v>
      </c>
      <c r="D731" s="20" t="s">
        <v>222</v>
      </c>
      <c r="E731" s="295">
        <v>24500</v>
      </c>
      <c r="F731" s="294">
        <v>41710</v>
      </c>
      <c r="G731" s="22">
        <v>24500</v>
      </c>
      <c r="H731" s="238">
        <f t="shared" si="11"/>
        <v>0</v>
      </c>
      <c r="I731" s="20" t="s">
        <v>30</v>
      </c>
    </row>
    <row r="732" spans="1:9" x14ac:dyDescent="0.25">
      <c r="A732" s="240">
        <v>41708</v>
      </c>
      <c r="B732" s="281" t="s">
        <v>1949</v>
      </c>
      <c r="C732" s="282" t="s">
        <v>1597</v>
      </c>
      <c r="D732" s="20" t="s">
        <v>79</v>
      </c>
      <c r="E732" s="295">
        <v>5395</v>
      </c>
      <c r="F732" s="294">
        <v>41710</v>
      </c>
      <c r="G732" s="22">
        <v>5395</v>
      </c>
      <c r="H732" s="238">
        <f t="shared" si="11"/>
        <v>0</v>
      </c>
      <c r="I732" s="20" t="s">
        <v>30</v>
      </c>
    </row>
    <row r="733" spans="1:9" x14ac:dyDescent="0.25">
      <c r="A733" s="240">
        <v>41708</v>
      </c>
      <c r="B733" s="281" t="s">
        <v>1950</v>
      </c>
      <c r="C733" s="282" t="s">
        <v>1597</v>
      </c>
      <c r="D733" s="20" t="s">
        <v>1951</v>
      </c>
      <c r="E733" s="295">
        <v>34703.5</v>
      </c>
      <c r="F733" s="294">
        <v>41723</v>
      </c>
      <c r="G733" s="22">
        <v>34703.5</v>
      </c>
      <c r="H733" s="238">
        <f t="shared" si="11"/>
        <v>0</v>
      </c>
      <c r="I733" s="20" t="s">
        <v>30</v>
      </c>
    </row>
    <row r="734" spans="1:9" x14ac:dyDescent="0.25">
      <c r="A734" s="240">
        <v>41708</v>
      </c>
      <c r="B734" s="281" t="s">
        <v>1952</v>
      </c>
      <c r="C734" s="282" t="s">
        <v>1597</v>
      </c>
      <c r="D734" s="20" t="s">
        <v>96</v>
      </c>
      <c r="E734" s="295">
        <v>184626</v>
      </c>
      <c r="F734" s="294">
        <v>41713</v>
      </c>
      <c r="G734" s="22">
        <v>184626</v>
      </c>
      <c r="H734" s="238">
        <f t="shared" si="11"/>
        <v>0</v>
      </c>
      <c r="I734" s="20" t="s">
        <v>23</v>
      </c>
    </row>
    <row r="735" spans="1:9" x14ac:dyDescent="0.25">
      <c r="A735" s="240">
        <v>41708</v>
      </c>
      <c r="B735" s="281" t="s">
        <v>1953</v>
      </c>
      <c r="C735" s="282" t="s">
        <v>1597</v>
      </c>
      <c r="D735" s="20" t="s">
        <v>96</v>
      </c>
      <c r="E735" s="295">
        <v>107450</v>
      </c>
      <c r="F735" s="294">
        <v>41713</v>
      </c>
      <c r="G735" s="22">
        <v>107450</v>
      </c>
      <c r="H735" s="238">
        <f t="shared" si="11"/>
        <v>0</v>
      </c>
      <c r="I735" s="20" t="s">
        <v>23</v>
      </c>
    </row>
    <row r="736" spans="1:9" x14ac:dyDescent="0.25">
      <c r="A736" s="240">
        <v>41708</v>
      </c>
      <c r="B736" s="281" t="s">
        <v>1954</v>
      </c>
      <c r="C736" s="282" t="s">
        <v>1597</v>
      </c>
      <c r="D736" s="20" t="s">
        <v>96</v>
      </c>
      <c r="E736" s="295">
        <v>114800</v>
      </c>
      <c r="F736" s="294">
        <v>41713</v>
      </c>
      <c r="G736" s="22">
        <v>114800</v>
      </c>
      <c r="H736" s="238">
        <f t="shared" si="11"/>
        <v>0</v>
      </c>
      <c r="I736" s="20" t="s">
        <v>23</v>
      </c>
    </row>
    <row r="737" spans="1:9" x14ac:dyDescent="0.25">
      <c r="A737" s="240">
        <v>41708</v>
      </c>
      <c r="B737" s="281" t="s">
        <v>1955</v>
      </c>
      <c r="C737" s="282" t="s">
        <v>1597</v>
      </c>
      <c r="D737" s="20" t="s">
        <v>96</v>
      </c>
      <c r="E737" s="295">
        <v>119700</v>
      </c>
      <c r="F737" s="294">
        <v>41713</v>
      </c>
      <c r="G737" s="22">
        <v>119700</v>
      </c>
      <c r="H737" s="238">
        <f t="shared" si="11"/>
        <v>0</v>
      </c>
      <c r="I737" s="20" t="s">
        <v>23</v>
      </c>
    </row>
    <row r="738" spans="1:9" x14ac:dyDescent="0.25">
      <c r="A738" s="240">
        <v>41708</v>
      </c>
      <c r="B738" s="281" t="s">
        <v>1956</v>
      </c>
      <c r="C738" s="282" t="s">
        <v>1597</v>
      </c>
      <c r="D738" s="20" t="s">
        <v>96</v>
      </c>
      <c r="E738" s="295">
        <v>80955</v>
      </c>
      <c r="F738" s="294">
        <v>41713</v>
      </c>
      <c r="G738" s="22">
        <v>80955</v>
      </c>
      <c r="H738" s="238">
        <f t="shared" si="11"/>
        <v>0</v>
      </c>
      <c r="I738" s="20" t="s">
        <v>23</v>
      </c>
    </row>
    <row r="739" spans="1:9" x14ac:dyDescent="0.25">
      <c r="A739" s="240">
        <v>41708</v>
      </c>
      <c r="B739" s="281" t="s">
        <v>1957</v>
      </c>
      <c r="C739" s="282" t="s">
        <v>1597</v>
      </c>
      <c r="D739" s="20" t="s">
        <v>96</v>
      </c>
      <c r="E739" s="295">
        <v>233935</v>
      </c>
      <c r="F739" s="294">
        <v>41719</v>
      </c>
      <c r="G739" s="22">
        <v>233935</v>
      </c>
      <c r="H739" s="238">
        <f t="shared" si="11"/>
        <v>0</v>
      </c>
      <c r="I739" s="20" t="s">
        <v>23</v>
      </c>
    </row>
    <row r="740" spans="1:9" x14ac:dyDescent="0.25">
      <c r="A740" s="240">
        <v>41708</v>
      </c>
      <c r="B740" s="281" t="s">
        <v>1958</v>
      </c>
      <c r="C740" s="282" t="s">
        <v>1597</v>
      </c>
      <c r="D740" s="20" t="s">
        <v>217</v>
      </c>
      <c r="E740" s="295">
        <v>45336.800000000003</v>
      </c>
      <c r="F740" s="309" t="s">
        <v>1959</v>
      </c>
      <c r="G740" s="22">
        <v>45336.800000000003</v>
      </c>
      <c r="H740" s="238">
        <f t="shared" si="11"/>
        <v>0</v>
      </c>
      <c r="I740" s="20" t="s">
        <v>30</v>
      </c>
    </row>
    <row r="741" spans="1:9" x14ac:dyDescent="0.25">
      <c r="A741" s="240">
        <v>41708</v>
      </c>
      <c r="B741" s="281" t="s">
        <v>1960</v>
      </c>
      <c r="C741" s="282" t="s">
        <v>1597</v>
      </c>
      <c r="D741" s="20" t="s">
        <v>221</v>
      </c>
      <c r="E741" s="295">
        <v>21828.5</v>
      </c>
      <c r="F741" s="294">
        <v>41724</v>
      </c>
      <c r="G741" s="22">
        <v>21828.5</v>
      </c>
      <c r="H741" s="238">
        <f t="shared" si="11"/>
        <v>0</v>
      </c>
      <c r="I741" s="20" t="s">
        <v>30</v>
      </c>
    </row>
    <row r="742" spans="1:9" x14ac:dyDescent="0.25">
      <c r="A742" s="240">
        <v>41708</v>
      </c>
      <c r="B742" s="281" t="s">
        <v>1961</v>
      </c>
      <c r="C742" s="282" t="s">
        <v>1597</v>
      </c>
      <c r="D742" s="20" t="s">
        <v>135</v>
      </c>
      <c r="E742" s="295">
        <v>10015</v>
      </c>
      <c r="F742" s="294">
        <v>41710</v>
      </c>
      <c r="G742" s="22">
        <v>10015</v>
      </c>
      <c r="H742" s="238">
        <f t="shared" si="11"/>
        <v>0</v>
      </c>
      <c r="I742" s="20" t="s">
        <v>30</v>
      </c>
    </row>
    <row r="743" spans="1:9" x14ac:dyDescent="0.25">
      <c r="A743" s="240">
        <v>41708</v>
      </c>
      <c r="B743" s="281" t="s">
        <v>1962</v>
      </c>
      <c r="C743" s="282" t="s">
        <v>1597</v>
      </c>
      <c r="D743" s="20" t="s">
        <v>1963</v>
      </c>
      <c r="E743" s="295">
        <v>3939</v>
      </c>
      <c r="F743" s="294">
        <v>41710</v>
      </c>
      <c r="G743" s="22">
        <v>3939</v>
      </c>
      <c r="H743" s="238">
        <f t="shared" si="11"/>
        <v>0</v>
      </c>
      <c r="I743" s="20" t="s">
        <v>30</v>
      </c>
    </row>
    <row r="744" spans="1:9" x14ac:dyDescent="0.25">
      <c r="A744" s="240">
        <v>41708</v>
      </c>
      <c r="B744" s="281" t="s">
        <v>1964</v>
      </c>
      <c r="C744" s="282" t="s">
        <v>1597</v>
      </c>
      <c r="D744" s="20" t="s">
        <v>133</v>
      </c>
      <c r="E744" s="295">
        <v>4506.5</v>
      </c>
      <c r="F744" s="294">
        <v>41710</v>
      </c>
      <c r="G744" s="22">
        <v>4506.5</v>
      </c>
      <c r="H744" s="238">
        <f t="shared" si="11"/>
        <v>0</v>
      </c>
      <c r="I744" s="20"/>
    </row>
    <row r="745" spans="1:9" x14ac:dyDescent="0.25">
      <c r="A745" s="240">
        <v>41708</v>
      </c>
      <c r="B745" s="281" t="s">
        <v>1965</v>
      </c>
      <c r="C745" s="282" t="s">
        <v>1597</v>
      </c>
      <c r="D745" s="20" t="s">
        <v>78</v>
      </c>
      <c r="E745" s="295">
        <v>8368</v>
      </c>
      <c r="F745" s="294">
        <v>41708</v>
      </c>
      <c r="G745" s="22">
        <v>8368</v>
      </c>
      <c r="H745" s="238">
        <f t="shared" si="11"/>
        <v>0</v>
      </c>
      <c r="I745" s="20"/>
    </row>
    <row r="746" spans="1:9" x14ac:dyDescent="0.25">
      <c r="A746" s="240">
        <v>41708</v>
      </c>
      <c r="B746" s="281" t="s">
        <v>1966</v>
      </c>
      <c r="C746" s="282" t="s">
        <v>1597</v>
      </c>
      <c r="D746" s="20" t="s">
        <v>386</v>
      </c>
      <c r="E746" s="295">
        <v>2518.5</v>
      </c>
      <c r="F746" s="294">
        <v>41708</v>
      </c>
      <c r="G746" s="22">
        <v>2518.5</v>
      </c>
      <c r="H746" s="238">
        <f t="shared" si="11"/>
        <v>0</v>
      </c>
      <c r="I746" s="20"/>
    </row>
    <row r="747" spans="1:9" x14ac:dyDescent="0.25">
      <c r="A747" s="240">
        <v>41708</v>
      </c>
      <c r="B747" s="281" t="s">
        <v>1967</v>
      </c>
      <c r="C747" s="282" t="s">
        <v>1597</v>
      </c>
      <c r="D747" s="20" t="s">
        <v>1</v>
      </c>
      <c r="E747" s="295">
        <v>734.5</v>
      </c>
      <c r="F747" s="294">
        <v>41708</v>
      </c>
      <c r="G747" s="22">
        <v>734.5</v>
      </c>
      <c r="H747" s="238">
        <f t="shared" si="11"/>
        <v>0</v>
      </c>
      <c r="I747" s="20" t="s">
        <v>1</v>
      </c>
    </row>
    <row r="748" spans="1:9" ht="45.75" x14ac:dyDescent="0.25">
      <c r="A748" s="240">
        <v>41708</v>
      </c>
      <c r="B748" s="281" t="s">
        <v>1968</v>
      </c>
      <c r="C748" s="282" t="s">
        <v>1597</v>
      </c>
      <c r="D748" s="20" t="s">
        <v>1415</v>
      </c>
      <c r="E748" s="295">
        <v>29643</v>
      </c>
      <c r="F748" s="310" t="s">
        <v>1969</v>
      </c>
      <c r="G748" s="22">
        <v>29643</v>
      </c>
      <c r="H748" s="238">
        <f t="shared" si="11"/>
        <v>0</v>
      </c>
      <c r="I748" s="20"/>
    </row>
    <row r="749" spans="1:9" x14ac:dyDescent="0.25">
      <c r="A749" s="240">
        <v>41708</v>
      </c>
      <c r="B749" s="281" t="s">
        <v>1970</v>
      </c>
      <c r="C749" s="282" t="s">
        <v>1597</v>
      </c>
      <c r="D749" s="20" t="s">
        <v>87</v>
      </c>
      <c r="E749" s="295">
        <v>12985.6</v>
      </c>
      <c r="F749" s="294">
        <v>41722</v>
      </c>
      <c r="G749" s="22">
        <v>12985.6</v>
      </c>
      <c r="H749" s="238">
        <f t="shared" si="11"/>
        <v>0</v>
      </c>
      <c r="I749" s="20" t="s">
        <v>14</v>
      </c>
    </row>
    <row r="750" spans="1:9" x14ac:dyDescent="0.25">
      <c r="A750" s="240">
        <v>41708</v>
      </c>
      <c r="B750" s="281" t="s">
        <v>1971</v>
      </c>
      <c r="C750" s="282" t="s">
        <v>1597</v>
      </c>
      <c r="D750" s="20" t="s">
        <v>138</v>
      </c>
      <c r="E750" s="295">
        <v>6759</v>
      </c>
      <c r="F750" s="294">
        <v>41708</v>
      </c>
      <c r="G750" s="22">
        <v>6759</v>
      </c>
      <c r="H750" s="238">
        <f t="shared" si="11"/>
        <v>0</v>
      </c>
      <c r="I750" s="20"/>
    </row>
    <row r="751" spans="1:9" x14ac:dyDescent="0.25">
      <c r="A751" s="240">
        <v>41708</v>
      </c>
      <c r="B751" s="281" t="s">
        <v>1972</v>
      </c>
      <c r="C751" s="282" t="s">
        <v>1597</v>
      </c>
      <c r="D751" s="20" t="s">
        <v>32</v>
      </c>
      <c r="E751" s="295">
        <v>6232</v>
      </c>
      <c r="F751" s="311" t="s">
        <v>1973</v>
      </c>
      <c r="G751" s="22">
        <v>6232</v>
      </c>
      <c r="H751" s="238">
        <f t="shared" si="11"/>
        <v>0</v>
      </c>
      <c r="I751" s="20"/>
    </row>
    <row r="752" spans="1:9" x14ac:dyDescent="0.25">
      <c r="A752" s="240">
        <v>41708</v>
      </c>
      <c r="B752" s="281" t="s">
        <v>1974</v>
      </c>
      <c r="C752" s="282" t="s">
        <v>1597</v>
      </c>
      <c r="D752" s="20" t="s">
        <v>1026</v>
      </c>
      <c r="E752" s="295">
        <v>7633</v>
      </c>
      <c r="F752" s="294">
        <v>41710</v>
      </c>
      <c r="G752" s="22">
        <v>7633</v>
      </c>
      <c r="H752" s="238">
        <f t="shared" si="11"/>
        <v>0</v>
      </c>
      <c r="I752" s="20" t="s">
        <v>146</v>
      </c>
    </row>
    <row r="753" spans="1:9" x14ac:dyDescent="0.25">
      <c r="A753" s="240">
        <v>41708</v>
      </c>
      <c r="B753" s="281" t="s">
        <v>1975</v>
      </c>
      <c r="C753" s="282" t="s">
        <v>1597</v>
      </c>
      <c r="D753" s="20" t="s">
        <v>873</v>
      </c>
      <c r="E753" s="312">
        <v>453.5</v>
      </c>
      <c r="F753" s="294">
        <v>41708</v>
      </c>
      <c r="G753" s="22">
        <v>453.5</v>
      </c>
      <c r="H753" s="238">
        <f t="shared" si="11"/>
        <v>0</v>
      </c>
      <c r="I753" s="20" t="s">
        <v>20</v>
      </c>
    </row>
    <row r="754" spans="1:9" x14ac:dyDescent="0.25">
      <c r="A754" s="240">
        <v>41709</v>
      </c>
      <c r="B754" s="281" t="s">
        <v>1976</v>
      </c>
      <c r="C754" s="282" t="s">
        <v>1597</v>
      </c>
      <c r="D754" s="20" t="s">
        <v>6</v>
      </c>
      <c r="E754" s="295">
        <v>2447</v>
      </c>
      <c r="F754" s="294">
        <v>41709</v>
      </c>
      <c r="G754" s="22">
        <v>2447</v>
      </c>
      <c r="H754" s="238">
        <f t="shared" si="11"/>
        <v>0</v>
      </c>
      <c r="I754" s="24" t="s">
        <v>20</v>
      </c>
    </row>
    <row r="755" spans="1:9" x14ac:dyDescent="0.25">
      <c r="A755" s="240">
        <v>41709</v>
      </c>
      <c r="B755" s="281" t="s">
        <v>1977</v>
      </c>
      <c r="C755" s="282" t="s">
        <v>1597</v>
      </c>
      <c r="D755" s="20" t="s">
        <v>16</v>
      </c>
      <c r="E755" s="295">
        <v>2809</v>
      </c>
      <c r="F755" s="294">
        <v>41709</v>
      </c>
      <c r="G755" s="22">
        <v>2809</v>
      </c>
      <c r="H755" s="238">
        <f t="shared" si="11"/>
        <v>0</v>
      </c>
      <c r="I755" s="20"/>
    </row>
    <row r="756" spans="1:9" x14ac:dyDescent="0.25">
      <c r="A756" s="240">
        <v>41709</v>
      </c>
      <c r="B756" s="281" t="s">
        <v>1978</v>
      </c>
      <c r="C756" s="282" t="s">
        <v>1597</v>
      </c>
      <c r="D756" s="20" t="s">
        <v>54</v>
      </c>
      <c r="E756" s="295">
        <v>7269</v>
      </c>
      <c r="F756" s="294">
        <v>41710</v>
      </c>
      <c r="G756" s="22">
        <v>7269</v>
      </c>
      <c r="H756" s="238">
        <f t="shared" si="11"/>
        <v>0</v>
      </c>
      <c r="I756" s="20" t="s">
        <v>4</v>
      </c>
    </row>
    <row r="757" spans="1:9" x14ac:dyDescent="0.25">
      <c r="A757" s="240">
        <v>41709</v>
      </c>
      <c r="B757" s="281" t="s">
        <v>1979</v>
      </c>
      <c r="C757" s="282" t="s">
        <v>1597</v>
      </c>
      <c r="D757" s="20" t="s">
        <v>5</v>
      </c>
      <c r="E757" s="295">
        <v>2382</v>
      </c>
      <c r="F757" s="294">
        <v>41710</v>
      </c>
      <c r="G757" s="22">
        <v>2382</v>
      </c>
      <c r="H757" s="238">
        <f t="shared" si="11"/>
        <v>0</v>
      </c>
      <c r="I757" s="20" t="s">
        <v>14</v>
      </c>
    </row>
    <row r="758" spans="1:9" x14ac:dyDescent="0.25">
      <c r="A758" s="240">
        <v>41709</v>
      </c>
      <c r="B758" s="281" t="s">
        <v>1980</v>
      </c>
      <c r="C758" s="282" t="s">
        <v>1597</v>
      </c>
      <c r="D758" s="20" t="s">
        <v>48</v>
      </c>
      <c r="E758" s="295">
        <v>2765.5</v>
      </c>
      <c r="F758" s="294">
        <v>41709</v>
      </c>
      <c r="G758" s="22">
        <v>2765.5</v>
      </c>
      <c r="H758" s="272">
        <f t="shared" si="11"/>
        <v>0</v>
      </c>
      <c r="I758" s="20"/>
    </row>
    <row r="759" spans="1:9" x14ac:dyDescent="0.25">
      <c r="A759" s="240">
        <v>41709</v>
      </c>
      <c r="B759" s="281" t="s">
        <v>1981</v>
      </c>
      <c r="C759" s="282" t="s">
        <v>1597</v>
      </c>
      <c r="D759" s="20" t="s">
        <v>285</v>
      </c>
      <c r="E759" s="295">
        <v>526</v>
      </c>
      <c r="F759" s="294">
        <v>41709</v>
      </c>
      <c r="G759" s="22">
        <v>526</v>
      </c>
      <c r="H759" s="272">
        <f t="shared" si="11"/>
        <v>0</v>
      </c>
      <c r="I759" s="20" t="s">
        <v>23</v>
      </c>
    </row>
    <row r="760" spans="1:9" x14ac:dyDescent="0.25">
      <c r="A760" s="240">
        <v>41709</v>
      </c>
      <c r="B760" s="281" t="s">
        <v>1982</v>
      </c>
      <c r="C760" s="282" t="s">
        <v>1597</v>
      </c>
      <c r="D760" s="20" t="s">
        <v>15</v>
      </c>
      <c r="E760" s="295">
        <v>2942</v>
      </c>
      <c r="F760" s="294">
        <v>41709</v>
      </c>
      <c r="G760" s="22">
        <v>2942</v>
      </c>
      <c r="H760" s="238">
        <f t="shared" si="11"/>
        <v>0</v>
      </c>
      <c r="I760" s="20"/>
    </row>
    <row r="761" spans="1:9" x14ac:dyDescent="0.25">
      <c r="A761" s="240">
        <v>41709</v>
      </c>
      <c r="B761" s="281" t="s">
        <v>1983</v>
      </c>
      <c r="C761" s="282" t="s">
        <v>1597</v>
      </c>
      <c r="D761" s="20" t="s">
        <v>28</v>
      </c>
      <c r="E761" s="295">
        <v>1299.5</v>
      </c>
      <c r="F761" s="294">
        <v>41709</v>
      </c>
      <c r="G761" s="22">
        <v>1299.5</v>
      </c>
      <c r="H761" s="272">
        <f t="shared" si="11"/>
        <v>0</v>
      </c>
      <c r="I761" s="20" t="s">
        <v>23</v>
      </c>
    </row>
    <row r="762" spans="1:9" x14ac:dyDescent="0.25">
      <c r="A762" s="240">
        <v>41709</v>
      </c>
      <c r="B762" s="281" t="s">
        <v>1984</v>
      </c>
      <c r="C762" s="282" t="s">
        <v>1597</v>
      </c>
      <c r="D762" s="20" t="s">
        <v>124</v>
      </c>
      <c r="E762" s="295">
        <v>791.5</v>
      </c>
      <c r="F762" s="294">
        <v>41709</v>
      </c>
      <c r="G762" s="22">
        <v>791.5</v>
      </c>
      <c r="H762" s="272">
        <f t="shared" si="11"/>
        <v>0</v>
      </c>
      <c r="I762" s="20"/>
    </row>
    <row r="763" spans="1:9" x14ac:dyDescent="0.25">
      <c r="A763" s="240">
        <v>41709</v>
      </c>
      <c r="B763" s="281" t="s">
        <v>1985</v>
      </c>
      <c r="C763" s="282" t="s">
        <v>1597</v>
      </c>
      <c r="D763" s="20" t="s">
        <v>25</v>
      </c>
      <c r="E763" s="295">
        <v>8196</v>
      </c>
      <c r="F763" s="294">
        <v>41709</v>
      </c>
      <c r="G763" s="22">
        <v>8196</v>
      </c>
      <c r="H763" s="272">
        <f t="shared" si="11"/>
        <v>0</v>
      </c>
      <c r="I763" s="20" t="s">
        <v>23</v>
      </c>
    </row>
    <row r="764" spans="1:9" x14ac:dyDescent="0.25">
      <c r="A764" s="240">
        <v>41709</v>
      </c>
      <c r="B764" s="281" t="s">
        <v>1986</v>
      </c>
      <c r="C764" s="282" t="s">
        <v>1597</v>
      </c>
      <c r="D764" s="20" t="s">
        <v>458</v>
      </c>
      <c r="E764" s="295">
        <v>322.5</v>
      </c>
      <c r="F764" s="294">
        <v>41709</v>
      </c>
      <c r="G764" s="22">
        <v>322.5</v>
      </c>
      <c r="H764" s="272">
        <f t="shared" si="11"/>
        <v>0</v>
      </c>
      <c r="I764" s="20"/>
    </row>
    <row r="765" spans="1:9" x14ac:dyDescent="0.25">
      <c r="A765" s="240">
        <v>41709</v>
      </c>
      <c r="B765" s="281" t="s">
        <v>1987</v>
      </c>
      <c r="C765" s="282" t="s">
        <v>1597</v>
      </c>
      <c r="D765" s="20" t="s">
        <v>8</v>
      </c>
      <c r="E765" s="295">
        <v>31724</v>
      </c>
      <c r="F765" s="313">
        <v>41738</v>
      </c>
      <c r="G765" s="28">
        <v>31724</v>
      </c>
      <c r="H765" s="238">
        <f t="shared" si="11"/>
        <v>0</v>
      </c>
      <c r="I765" s="20"/>
    </row>
    <row r="766" spans="1:9" x14ac:dyDescent="0.25">
      <c r="A766" s="240">
        <v>41709</v>
      </c>
      <c r="B766" s="281" t="s">
        <v>1988</v>
      </c>
      <c r="C766" s="282" t="s">
        <v>1597</v>
      </c>
      <c r="D766" s="20" t="s">
        <v>562</v>
      </c>
      <c r="E766" s="295">
        <v>29918.7</v>
      </c>
      <c r="F766" s="294">
        <v>41717</v>
      </c>
      <c r="G766" s="22">
        <v>29918.7</v>
      </c>
      <c r="H766" s="272">
        <f t="shared" si="11"/>
        <v>0</v>
      </c>
      <c r="I766" s="20" t="s">
        <v>57</v>
      </c>
    </row>
    <row r="767" spans="1:9" x14ac:dyDescent="0.25">
      <c r="A767" s="240">
        <v>41709</v>
      </c>
      <c r="B767" s="281" t="s">
        <v>1989</v>
      </c>
      <c r="C767" s="282" t="s">
        <v>1597</v>
      </c>
      <c r="D767" s="20" t="s">
        <v>27</v>
      </c>
      <c r="E767" s="295">
        <v>2612.5</v>
      </c>
      <c r="F767" s="307" t="s">
        <v>1990</v>
      </c>
      <c r="G767" s="22">
        <v>2612.5</v>
      </c>
      <c r="H767" s="272">
        <f t="shared" si="11"/>
        <v>0</v>
      </c>
      <c r="I767" s="20" t="s">
        <v>23</v>
      </c>
    </row>
    <row r="768" spans="1:9" x14ac:dyDescent="0.25">
      <c r="A768" s="240">
        <v>41709</v>
      </c>
      <c r="B768" s="281" t="s">
        <v>1991</v>
      </c>
      <c r="C768" s="282" t="s">
        <v>1597</v>
      </c>
      <c r="D768" s="20" t="s">
        <v>162</v>
      </c>
      <c r="E768" s="295">
        <v>29077.599999999999</v>
      </c>
      <c r="F768" s="299" t="s">
        <v>1992</v>
      </c>
      <c r="G768" s="22">
        <v>29077.599999999999</v>
      </c>
      <c r="H768" s="238">
        <f t="shared" ref="H768:H831" si="12">E768-G768</f>
        <v>0</v>
      </c>
      <c r="I768" s="20" t="s">
        <v>57</v>
      </c>
    </row>
    <row r="769" spans="1:9" x14ac:dyDescent="0.25">
      <c r="A769" s="240">
        <v>41709</v>
      </c>
      <c r="B769" s="281" t="s">
        <v>1993</v>
      </c>
      <c r="C769" s="282" t="s">
        <v>1597</v>
      </c>
      <c r="D769" s="20" t="s">
        <v>393</v>
      </c>
      <c r="E769" s="295">
        <v>1561</v>
      </c>
      <c r="F769" s="294">
        <v>41709</v>
      </c>
      <c r="G769" s="22">
        <v>1561</v>
      </c>
      <c r="H769" s="238">
        <f t="shared" si="12"/>
        <v>0</v>
      </c>
      <c r="I769" s="20" t="s">
        <v>23</v>
      </c>
    </row>
    <row r="770" spans="1:9" x14ac:dyDescent="0.25">
      <c r="A770" s="240">
        <v>41709</v>
      </c>
      <c r="B770" s="281" t="s">
        <v>1994</v>
      </c>
      <c r="C770" s="282" t="s">
        <v>1597</v>
      </c>
      <c r="D770" s="20" t="s">
        <v>36</v>
      </c>
      <c r="E770" s="295">
        <v>1140</v>
      </c>
      <c r="F770" s="294">
        <v>41720</v>
      </c>
      <c r="G770" s="22">
        <v>1140</v>
      </c>
      <c r="H770" s="238">
        <f t="shared" si="12"/>
        <v>0</v>
      </c>
      <c r="I770" s="20" t="s">
        <v>23</v>
      </c>
    </row>
    <row r="771" spans="1:9" x14ac:dyDescent="0.25">
      <c r="A771" s="240">
        <v>41709</v>
      </c>
      <c r="B771" s="281" t="s">
        <v>1995</v>
      </c>
      <c r="C771" s="282" t="s">
        <v>1597</v>
      </c>
      <c r="D771" s="20" t="s">
        <v>1798</v>
      </c>
      <c r="E771" s="295">
        <v>1520</v>
      </c>
      <c r="F771" s="294">
        <v>41720</v>
      </c>
      <c r="G771" s="22">
        <v>1520</v>
      </c>
      <c r="H771" s="238">
        <f t="shared" si="12"/>
        <v>0</v>
      </c>
      <c r="I771" s="20" t="s">
        <v>23</v>
      </c>
    </row>
    <row r="772" spans="1:9" x14ac:dyDescent="0.25">
      <c r="A772" s="240">
        <v>41709</v>
      </c>
      <c r="B772" s="281" t="s">
        <v>1996</v>
      </c>
      <c r="C772" s="282" t="s">
        <v>1597</v>
      </c>
      <c r="D772" s="20" t="s">
        <v>284</v>
      </c>
      <c r="E772" s="295">
        <v>3420</v>
      </c>
      <c r="F772" s="294">
        <v>41720</v>
      </c>
      <c r="G772" s="22">
        <v>3420</v>
      </c>
      <c r="H772" s="238">
        <f t="shared" si="12"/>
        <v>0</v>
      </c>
      <c r="I772" s="20" t="s">
        <v>4</v>
      </c>
    </row>
    <row r="773" spans="1:9" x14ac:dyDescent="0.25">
      <c r="A773" s="240">
        <v>41709</v>
      </c>
      <c r="B773" s="281" t="s">
        <v>1997</v>
      </c>
      <c r="C773" s="282" t="s">
        <v>1597</v>
      </c>
      <c r="D773" s="20" t="s">
        <v>59</v>
      </c>
      <c r="E773" s="295">
        <v>701</v>
      </c>
      <c r="F773" s="294">
        <v>41709</v>
      </c>
      <c r="G773" s="22">
        <v>701</v>
      </c>
      <c r="H773" s="238">
        <f t="shared" si="12"/>
        <v>0</v>
      </c>
      <c r="I773" s="20"/>
    </row>
    <row r="774" spans="1:9" x14ac:dyDescent="0.25">
      <c r="A774" s="240">
        <v>41709</v>
      </c>
      <c r="B774" s="281" t="s">
        <v>1998</v>
      </c>
      <c r="C774" s="282" t="s">
        <v>1597</v>
      </c>
      <c r="D774" s="20" t="s">
        <v>705</v>
      </c>
      <c r="E774" s="295">
        <v>3423</v>
      </c>
      <c r="F774" s="313" t="s">
        <v>1999</v>
      </c>
      <c r="G774" s="22">
        <v>3423</v>
      </c>
      <c r="H774" s="238">
        <f t="shared" si="12"/>
        <v>0</v>
      </c>
      <c r="I774" s="20" t="s">
        <v>196</v>
      </c>
    </row>
    <row r="775" spans="1:9" x14ac:dyDescent="0.25">
      <c r="A775" s="240">
        <v>41709</v>
      </c>
      <c r="B775" s="281" t="s">
        <v>2000</v>
      </c>
      <c r="C775" s="282" t="s">
        <v>1597</v>
      </c>
      <c r="D775" s="20" t="s">
        <v>282</v>
      </c>
      <c r="E775" s="295">
        <v>8882</v>
      </c>
      <c r="F775" s="294">
        <v>41709</v>
      </c>
      <c r="G775" s="22">
        <v>8882</v>
      </c>
      <c r="H775" s="238">
        <f t="shared" si="12"/>
        <v>0</v>
      </c>
      <c r="I775" s="20" t="s">
        <v>196</v>
      </c>
    </row>
    <row r="776" spans="1:9" x14ac:dyDescent="0.25">
      <c r="A776" s="240">
        <v>41709</v>
      </c>
      <c r="B776" s="281" t="s">
        <v>2001</v>
      </c>
      <c r="C776" s="282" t="s">
        <v>1597</v>
      </c>
      <c r="D776" s="20" t="s">
        <v>45</v>
      </c>
      <c r="E776" s="295">
        <v>3470</v>
      </c>
      <c r="F776" s="294">
        <v>41709</v>
      </c>
      <c r="G776" s="22">
        <v>3470</v>
      </c>
      <c r="H776" s="238">
        <f t="shared" si="12"/>
        <v>0</v>
      </c>
      <c r="I776" s="20" t="s">
        <v>196</v>
      </c>
    </row>
    <row r="777" spans="1:9" x14ac:dyDescent="0.25">
      <c r="A777" s="240">
        <v>41709</v>
      </c>
      <c r="B777" s="281" t="s">
        <v>2002</v>
      </c>
      <c r="C777" s="282" t="s">
        <v>1597</v>
      </c>
      <c r="D777" s="20" t="s">
        <v>2003</v>
      </c>
      <c r="E777" s="295">
        <v>10213</v>
      </c>
      <c r="F777" s="314" t="s">
        <v>2004</v>
      </c>
      <c r="G777" s="22">
        <v>10213</v>
      </c>
      <c r="H777" s="238">
        <f t="shared" si="12"/>
        <v>0</v>
      </c>
      <c r="I777" s="20" t="s">
        <v>8</v>
      </c>
    </row>
    <row r="778" spans="1:9" x14ac:dyDescent="0.25">
      <c r="A778" s="240">
        <v>41709</v>
      </c>
      <c r="B778" s="281" t="s">
        <v>2005</v>
      </c>
      <c r="C778" s="282" t="s">
        <v>1597</v>
      </c>
      <c r="D778" s="20" t="s">
        <v>29</v>
      </c>
      <c r="E778" s="295">
        <v>10408</v>
      </c>
      <c r="F778" s="294">
        <v>41712</v>
      </c>
      <c r="G778" s="22">
        <v>10408</v>
      </c>
      <c r="H778" s="238">
        <f>E778-G778</f>
        <v>0</v>
      </c>
      <c r="I778" s="20" t="s">
        <v>196</v>
      </c>
    </row>
    <row r="779" spans="1:9" x14ac:dyDescent="0.25">
      <c r="A779" s="240">
        <v>41709</v>
      </c>
      <c r="B779" s="281" t="s">
        <v>2006</v>
      </c>
      <c r="C779" s="282" t="s">
        <v>1597</v>
      </c>
      <c r="D779" s="20" t="s">
        <v>29</v>
      </c>
      <c r="E779" s="295">
        <v>15497</v>
      </c>
      <c r="F779" s="294">
        <v>41709</v>
      </c>
      <c r="G779" s="22">
        <v>15497</v>
      </c>
      <c r="H779" s="238">
        <f>E779-G779</f>
        <v>0</v>
      </c>
      <c r="I779" s="20"/>
    </row>
    <row r="780" spans="1:9" x14ac:dyDescent="0.25">
      <c r="A780" s="240">
        <v>41709</v>
      </c>
      <c r="B780" s="281" t="s">
        <v>2007</v>
      </c>
      <c r="C780" s="282" t="s">
        <v>1597</v>
      </c>
      <c r="D780" s="20" t="s">
        <v>2008</v>
      </c>
      <c r="E780" s="295">
        <v>566.5</v>
      </c>
      <c r="F780" s="294">
        <v>41709</v>
      </c>
      <c r="G780" s="22">
        <v>566.5</v>
      </c>
      <c r="H780" s="238">
        <f t="shared" si="12"/>
        <v>0</v>
      </c>
      <c r="I780" s="20" t="s">
        <v>196</v>
      </c>
    </row>
    <row r="781" spans="1:9" x14ac:dyDescent="0.25">
      <c r="A781" s="240">
        <v>41709</v>
      </c>
      <c r="B781" s="281" t="s">
        <v>2009</v>
      </c>
      <c r="C781" s="282" t="s">
        <v>1597</v>
      </c>
      <c r="D781" s="20" t="s">
        <v>119</v>
      </c>
      <c r="E781" s="295">
        <v>4091</v>
      </c>
      <c r="F781" s="294">
        <v>41710</v>
      </c>
      <c r="G781" s="22">
        <v>4091</v>
      </c>
      <c r="H781" s="238">
        <f t="shared" si="12"/>
        <v>0</v>
      </c>
      <c r="I781" s="20" t="s">
        <v>14</v>
      </c>
    </row>
    <row r="782" spans="1:9" x14ac:dyDescent="0.25">
      <c r="A782" s="240">
        <v>41709</v>
      </c>
      <c r="B782" s="281" t="s">
        <v>2010</v>
      </c>
      <c r="C782" s="282" t="s">
        <v>1597</v>
      </c>
      <c r="D782" s="20" t="s">
        <v>20</v>
      </c>
      <c r="E782" s="295">
        <v>955.4</v>
      </c>
      <c r="F782" s="294">
        <v>41709</v>
      </c>
      <c r="G782" s="22">
        <v>955.4</v>
      </c>
      <c r="H782" s="238">
        <f t="shared" si="12"/>
        <v>0</v>
      </c>
      <c r="I782" s="20" t="s">
        <v>14</v>
      </c>
    </row>
    <row r="783" spans="1:9" x14ac:dyDescent="0.25">
      <c r="A783" s="240">
        <v>41709</v>
      </c>
      <c r="B783" s="281" t="s">
        <v>2011</v>
      </c>
      <c r="C783" s="282" t="s">
        <v>1597</v>
      </c>
      <c r="D783" s="20" t="s">
        <v>44</v>
      </c>
      <c r="E783" s="295">
        <v>1167</v>
      </c>
      <c r="F783" s="294">
        <v>41709</v>
      </c>
      <c r="G783" s="22">
        <v>1167</v>
      </c>
      <c r="H783" s="238">
        <f t="shared" si="12"/>
        <v>0</v>
      </c>
      <c r="I783" s="20"/>
    </row>
    <row r="784" spans="1:9" x14ac:dyDescent="0.25">
      <c r="A784" s="240">
        <v>41709</v>
      </c>
      <c r="B784" s="281" t="s">
        <v>2012</v>
      </c>
      <c r="C784" s="282" t="s">
        <v>1597</v>
      </c>
      <c r="D784" s="20" t="s">
        <v>452</v>
      </c>
      <c r="E784" s="295">
        <v>13894.5</v>
      </c>
      <c r="F784" s="294">
        <v>41709</v>
      </c>
      <c r="G784" s="22">
        <v>13894.5</v>
      </c>
      <c r="H784" s="238">
        <f t="shared" si="12"/>
        <v>0</v>
      </c>
      <c r="I784" s="20"/>
    </row>
    <row r="785" spans="1:9" x14ac:dyDescent="0.25">
      <c r="A785" s="240">
        <v>41709</v>
      </c>
      <c r="B785" s="281" t="s">
        <v>2013</v>
      </c>
      <c r="C785" s="282" t="s">
        <v>1597</v>
      </c>
      <c r="D785" s="20" t="s">
        <v>70</v>
      </c>
      <c r="E785" s="295">
        <v>28734.3</v>
      </c>
      <c r="F785" s="315" t="s">
        <v>2014</v>
      </c>
      <c r="G785" s="22">
        <v>28734.3</v>
      </c>
      <c r="H785" s="238">
        <f t="shared" si="12"/>
        <v>0</v>
      </c>
      <c r="I785" s="20" t="s">
        <v>14</v>
      </c>
    </row>
    <row r="786" spans="1:9" x14ac:dyDescent="0.25">
      <c r="A786" s="240">
        <v>41709</v>
      </c>
      <c r="B786" s="281" t="s">
        <v>2015</v>
      </c>
      <c r="C786" s="282" t="s">
        <v>1597</v>
      </c>
      <c r="D786" s="20" t="s">
        <v>318</v>
      </c>
      <c r="E786" s="295">
        <v>677.6</v>
      </c>
      <c r="F786" s="294">
        <v>41710</v>
      </c>
      <c r="G786" s="22">
        <v>677.6</v>
      </c>
      <c r="H786" s="238">
        <f t="shared" si="12"/>
        <v>0</v>
      </c>
      <c r="I786" s="20" t="s">
        <v>38</v>
      </c>
    </row>
    <row r="787" spans="1:9" x14ac:dyDescent="0.25">
      <c r="A787" s="240">
        <v>41709</v>
      </c>
      <c r="B787" s="281" t="s">
        <v>2016</v>
      </c>
      <c r="C787" s="282" t="s">
        <v>1597</v>
      </c>
      <c r="D787" s="20" t="s">
        <v>233</v>
      </c>
      <c r="E787" s="295">
        <v>7369</v>
      </c>
      <c r="F787" s="294">
        <v>41710</v>
      </c>
      <c r="G787" s="22">
        <v>7369</v>
      </c>
      <c r="H787" s="238">
        <f t="shared" si="12"/>
        <v>0</v>
      </c>
      <c r="I787" s="20" t="s">
        <v>38</v>
      </c>
    </row>
    <row r="788" spans="1:9" x14ac:dyDescent="0.25">
      <c r="A788" s="240">
        <v>41709</v>
      </c>
      <c r="B788" s="281" t="s">
        <v>2017</v>
      </c>
      <c r="C788" s="282" t="s">
        <v>1597</v>
      </c>
      <c r="D788" s="8" t="s">
        <v>105</v>
      </c>
      <c r="E788" s="252">
        <v>3633.5</v>
      </c>
      <c r="F788" s="237">
        <v>41709</v>
      </c>
      <c r="G788" s="30">
        <v>3633.5</v>
      </c>
      <c r="H788" s="238">
        <f>E788-G788</f>
        <v>0</v>
      </c>
      <c r="I788" s="8"/>
    </row>
    <row r="789" spans="1:9" x14ac:dyDescent="0.25">
      <c r="A789" s="240">
        <v>41709</v>
      </c>
      <c r="B789" s="281" t="s">
        <v>2018</v>
      </c>
      <c r="C789" s="282" t="s">
        <v>1597</v>
      </c>
      <c r="D789" s="292" t="s">
        <v>46</v>
      </c>
      <c r="E789" s="293">
        <v>0</v>
      </c>
      <c r="F789" s="294"/>
      <c r="G789" s="22"/>
      <c r="H789" s="238">
        <f>E789-G789</f>
        <v>0</v>
      </c>
      <c r="I789" s="20" t="s">
        <v>455</v>
      </c>
    </row>
    <row r="790" spans="1:9" x14ac:dyDescent="0.25">
      <c r="A790" s="240">
        <v>41709</v>
      </c>
      <c r="B790" s="281" t="s">
        <v>2019</v>
      </c>
      <c r="C790" s="282" t="s">
        <v>1597</v>
      </c>
      <c r="D790" s="8" t="s">
        <v>93</v>
      </c>
      <c r="E790" s="252">
        <v>9172.5</v>
      </c>
      <c r="F790" s="237">
        <v>41710</v>
      </c>
      <c r="G790" s="30">
        <v>9172.5</v>
      </c>
      <c r="H790" s="238">
        <f>E790-G790</f>
        <v>0</v>
      </c>
      <c r="I790" s="8" t="s">
        <v>38</v>
      </c>
    </row>
    <row r="791" spans="1:9" x14ac:dyDescent="0.25">
      <c r="A791" s="240">
        <v>41709</v>
      </c>
      <c r="B791" s="281" t="s">
        <v>2020</v>
      </c>
      <c r="C791" s="282" t="s">
        <v>1597</v>
      </c>
      <c r="D791" s="20" t="s">
        <v>416</v>
      </c>
      <c r="E791" s="295">
        <v>3057.6</v>
      </c>
      <c r="F791" s="294">
        <v>41710</v>
      </c>
      <c r="G791" s="22">
        <v>3057.6</v>
      </c>
      <c r="H791" s="238">
        <f t="shared" si="12"/>
        <v>0</v>
      </c>
      <c r="I791" s="20" t="s">
        <v>38</v>
      </c>
    </row>
    <row r="792" spans="1:9" x14ac:dyDescent="0.25">
      <c r="A792" s="240">
        <v>41709</v>
      </c>
      <c r="B792" s="281" t="s">
        <v>2021</v>
      </c>
      <c r="C792" s="282" t="s">
        <v>1597</v>
      </c>
      <c r="D792" s="20" t="s">
        <v>210</v>
      </c>
      <c r="E792" s="295">
        <v>1810</v>
      </c>
      <c r="F792" s="294">
        <v>41710</v>
      </c>
      <c r="G792" s="22">
        <v>1810</v>
      </c>
      <c r="H792" s="238">
        <f t="shared" si="12"/>
        <v>0</v>
      </c>
      <c r="I792" s="20" t="s">
        <v>38</v>
      </c>
    </row>
    <row r="793" spans="1:9" x14ac:dyDescent="0.25">
      <c r="A793" s="240">
        <v>41709</v>
      </c>
      <c r="B793" s="281" t="s">
        <v>2022</v>
      </c>
      <c r="C793" s="282" t="s">
        <v>1597</v>
      </c>
      <c r="D793" s="20" t="s">
        <v>1</v>
      </c>
      <c r="E793" s="295">
        <v>2477.6</v>
      </c>
      <c r="F793" s="294">
        <v>41709</v>
      </c>
      <c r="G793" s="22">
        <v>2477.6</v>
      </c>
      <c r="H793" s="238">
        <f t="shared" si="12"/>
        <v>0</v>
      </c>
      <c r="I793" s="20" t="s">
        <v>1</v>
      </c>
    </row>
    <row r="794" spans="1:9" x14ac:dyDescent="0.25">
      <c r="A794" s="240">
        <v>41709</v>
      </c>
      <c r="B794" s="281" t="s">
        <v>2023</v>
      </c>
      <c r="C794" s="282" t="s">
        <v>1597</v>
      </c>
      <c r="D794" s="20" t="s">
        <v>212</v>
      </c>
      <c r="E794" s="295">
        <v>3738</v>
      </c>
      <c r="F794" s="299" t="s">
        <v>2024</v>
      </c>
      <c r="G794" s="22">
        <v>3738</v>
      </c>
      <c r="H794" s="238">
        <f t="shared" si="12"/>
        <v>0</v>
      </c>
      <c r="I794" s="20" t="s">
        <v>38</v>
      </c>
    </row>
    <row r="795" spans="1:9" x14ac:dyDescent="0.25">
      <c r="A795" s="240">
        <v>41709</v>
      </c>
      <c r="B795" s="281" t="s">
        <v>2025</v>
      </c>
      <c r="C795" s="282" t="s">
        <v>1597</v>
      </c>
      <c r="D795" s="20" t="s">
        <v>1</v>
      </c>
      <c r="E795" s="295">
        <v>932</v>
      </c>
      <c r="F795" s="294">
        <v>41709</v>
      </c>
      <c r="G795" s="22">
        <v>932</v>
      </c>
      <c r="H795" s="238">
        <f t="shared" si="12"/>
        <v>0</v>
      </c>
      <c r="I795" s="20" t="s">
        <v>1</v>
      </c>
    </row>
    <row r="796" spans="1:9" x14ac:dyDescent="0.25">
      <c r="A796" s="240">
        <v>41709</v>
      </c>
      <c r="B796" s="281" t="s">
        <v>2026</v>
      </c>
      <c r="C796" s="282" t="s">
        <v>1597</v>
      </c>
      <c r="D796" s="20" t="s">
        <v>2027</v>
      </c>
      <c r="E796" s="295">
        <v>3809</v>
      </c>
      <c r="F796" s="294">
        <v>41709</v>
      </c>
      <c r="G796" s="22">
        <v>3809</v>
      </c>
      <c r="H796" s="238">
        <f t="shared" si="12"/>
        <v>0</v>
      </c>
      <c r="I796" s="20"/>
    </row>
    <row r="797" spans="1:9" x14ac:dyDescent="0.25">
      <c r="A797" s="240">
        <v>41709</v>
      </c>
      <c r="B797" s="281" t="s">
        <v>2028</v>
      </c>
      <c r="C797" s="282" t="s">
        <v>1597</v>
      </c>
      <c r="D797" s="20" t="s">
        <v>2029</v>
      </c>
      <c r="E797" s="295">
        <v>545.6</v>
      </c>
      <c r="F797" s="294">
        <v>41710</v>
      </c>
      <c r="G797" s="22">
        <v>545.6</v>
      </c>
      <c r="H797" s="238">
        <f t="shared" si="12"/>
        <v>0</v>
      </c>
      <c r="I797" s="20" t="s">
        <v>38</v>
      </c>
    </row>
    <row r="798" spans="1:9" x14ac:dyDescent="0.25">
      <c r="A798" s="240">
        <v>41709</v>
      </c>
      <c r="B798" s="281" t="s">
        <v>2030</v>
      </c>
      <c r="C798" s="282" t="s">
        <v>1597</v>
      </c>
      <c r="D798" s="20" t="s">
        <v>89</v>
      </c>
      <c r="E798" s="295">
        <v>3617</v>
      </c>
      <c r="F798" s="294">
        <v>41710</v>
      </c>
      <c r="G798" s="22">
        <v>3617</v>
      </c>
      <c r="H798" s="238">
        <f t="shared" si="12"/>
        <v>0</v>
      </c>
      <c r="I798" s="20" t="s">
        <v>38</v>
      </c>
    </row>
    <row r="799" spans="1:9" x14ac:dyDescent="0.25">
      <c r="A799" s="240">
        <v>41709</v>
      </c>
      <c r="B799" s="281" t="s">
        <v>2031</v>
      </c>
      <c r="C799" s="282" t="s">
        <v>1597</v>
      </c>
      <c r="D799" s="292" t="s">
        <v>46</v>
      </c>
      <c r="E799" s="293">
        <v>0</v>
      </c>
      <c r="F799" s="294"/>
      <c r="G799" s="22"/>
      <c r="H799" s="238">
        <f t="shared" si="12"/>
        <v>0</v>
      </c>
      <c r="I799" s="20" t="s">
        <v>455</v>
      </c>
    </row>
    <row r="800" spans="1:9" x14ac:dyDescent="0.25">
      <c r="A800" s="240">
        <v>41709</v>
      </c>
      <c r="B800" s="281" t="s">
        <v>2032</v>
      </c>
      <c r="C800" s="282" t="s">
        <v>1597</v>
      </c>
      <c r="D800" s="20" t="s">
        <v>2033</v>
      </c>
      <c r="E800" s="295">
        <v>16250</v>
      </c>
      <c r="F800" s="294">
        <v>41710</v>
      </c>
      <c r="G800" s="22">
        <v>16250</v>
      </c>
      <c r="H800" s="238">
        <f t="shared" si="12"/>
        <v>0</v>
      </c>
      <c r="I800" s="20" t="s">
        <v>23</v>
      </c>
    </row>
    <row r="801" spans="1:9" x14ac:dyDescent="0.25">
      <c r="A801" s="240">
        <v>41709</v>
      </c>
      <c r="B801" s="281" t="s">
        <v>2034</v>
      </c>
      <c r="C801" s="282" t="s">
        <v>1597</v>
      </c>
      <c r="D801" s="20" t="s">
        <v>96</v>
      </c>
      <c r="E801" s="295">
        <v>13065.6</v>
      </c>
      <c r="F801" s="294">
        <v>41713</v>
      </c>
      <c r="G801" s="22">
        <v>13065.6</v>
      </c>
      <c r="H801" s="238">
        <f t="shared" si="12"/>
        <v>0</v>
      </c>
      <c r="I801" s="20" t="s">
        <v>23</v>
      </c>
    </row>
    <row r="802" spans="1:9" x14ac:dyDescent="0.25">
      <c r="A802" s="240">
        <v>41709</v>
      </c>
      <c r="B802" s="281" t="s">
        <v>2035</v>
      </c>
      <c r="C802" s="282" t="s">
        <v>1597</v>
      </c>
      <c r="D802" s="20" t="s">
        <v>2036</v>
      </c>
      <c r="E802" s="295">
        <v>18930</v>
      </c>
      <c r="F802" s="294">
        <v>41710</v>
      </c>
      <c r="G802" s="22">
        <v>18930</v>
      </c>
      <c r="H802" s="238">
        <f t="shared" si="12"/>
        <v>0</v>
      </c>
      <c r="I802" s="20" t="s">
        <v>38</v>
      </c>
    </row>
    <row r="803" spans="1:9" x14ac:dyDescent="0.25">
      <c r="A803" s="240">
        <v>41709</v>
      </c>
      <c r="B803" s="281" t="s">
        <v>2037</v>
      </c>
      <c r="C803" s="282" t="s">
        <v>1597</v>
      </c>
      <c r="D803" s="20" t="s">
        <v>8</v>
      </c>
      <c r="E803" s="295">
        <v>1761</v>
      </c>
      <c r="F803" s="313">
        <v>41738</v>
      </c>
      <c r="G803" s="28">
        <v>1761</v>
      </c>
      <c r="H803" s="238">
        <f t="shared" si="12"/>
        <v>0</v>
      </c>
      <c r="I803" s="20" t="s">
        <v>38</v>
      </c>
    </row>
    <row r="804" spans="1:9" x14ac:dyDescent="0.25">
      <c r="A804" s="240">
        <v>41709</v>
      </c>
      <c r="B804" s="281" t="s">
        <v>2038</v>
      </c>
      <c r="C804" s="282" t="s">
        <v>1597</v>
      </c>
      <c r="D804" s="20" t="s">
        <v>2039</v>
      </c>
      <c r="E804" s="295">
        <v>513</v>
      </c>
      <c r="F804" s="294">
        <v>41710</v>
      </c>
      <c r="G804" s="22">
        <v>513</v>
      </c>
      <c r="H804" s="238">
        <f t="shared" si="12"/>
        <v>0</v>
      </c>
      <c r="I804" s="20" t="s">
        <v>38</v>
      </c>
    </row>
    <row r="805" spans="1:9" ht="34.5" x14ac:dyDescent="0.25">
      <c r="A805" s="240">
        <v>41709</v>
      </c>
      <c r="B805" s="281" t="s">
        <v>2040</v>
      </c>
      <c r="C805" s="282" t="s">
        <v>1597</v>
      </c>
      <c r="D805" s="20" t="s">
        <v>2041</v>
      </c>
      <c r="E805" s="295">
        <v>48233</v>
      </c>
      <c r="F805" s="316" t="s">
        <v>2042</v>
      </c>
      <c r="G805" s="22">
        <v>48233</v>
      </c>
      <c r="H805" s="238">
        <f t="shared" si="12"/>
        <v>0</v>
      </c>
      <c r="I805" s="20" t="s">
        <v>4</v>
      </c>
    </row>
    <row r="806" spans="1:9" x14ac:dyDescent="0.25">
      <c r="A806" s="240">
        <v>41709</v>
      </c>
      <c r="B806" s="281" t="s">
        <v>2043</v>
      </c>
      <c r="C806" s="282" t="s">
        <v>1597</v>
      </c>
      <c r="D806" s="20" t="s">
        <v>387</v>
      </c>
      <c r="E806" s="295">
        <v>3011.85</v>
      </c>
      <c r="F806" s="313" t="s">
        <v>2044</v>
      </c>
      <c r="G806" s="22">
        <v>3011.85</v>
      </c>
      <c r="H806" s="238">
        <f t="shared" si="12"/>
        <v>0</v>
      </c>
      <c r="I806" s="20"/>
    </row>
    <row r="807" spans="1:9" x14ac:dyDescent="0.25">
      <c r="A807" s="240">
        <v>41709</v>
      </c>
      <c r="B807" s="281" t="s">
        <v>2045</v>
      </c>
      <c r="C807" s="282" t="s">
        <v>1597</v>
      </c>
      <c r="D807" s="20" t="s">
        <v>236</v>
      </c>
      <c r="E807" s="295">
        <v>904</v>
      </c>
      <c r="F807" s="294">
        <v>41709</v>
      </c>
      <c r="G807" s="22">
        <v>904</v>
      </c>
      <c r="H807" s="238">
        <f t="shared" si="12"/>
        <v>0</v>
      </c>
      <c r="I807" s="20" t="s">
        <v>196</v>
      </c>
    </row>
    <row r="808" spans="1:9" x14ac:dyDescent="0.25">
      <c r="A808" s="240">
        <v>41709</v>
      </c>
      <c r="B808" s="281" t="s">
        <v>2046</v>
      </c>
      <c r="C808" s="282" t="s">
        <v>1597</v>
      </c>
      <c r="D808" s="20" t="s">
        <v>6</v>
      </c>
      <c r="E808" s="295">
        <v>2957</v>
      </c>
      <c r="F808" s="294">
        <v>41709</v>
      </c>
      <c r="G808" s="22">
        <v>2957</v>
      </c>
      <c r="H808" s="238">
        <f t="shared" si="12"/>
        <v>0</v>
      </c>
      <c r="I808" s="20" t="s">
        <v>57</v>
      </c>
    </row>
    <row r="809" spans="1:9" ht="24.75" x14ac:dyDescent="0.25">
      <c r="A809" s="240">
        <v>41709</v>
      </c>
      <c r="B809" s="281" t="s">
        <v>2047</v>
      </c>
      <c r="C809" s="282" t="s">
        <v>1597</v>
      </c>
      <c r="D809" s="20" t="s">
        <v>112</v>
      </c>
      <c r="E809" s="295">
        <v>5165</v>
      </c>
      <c r="F809" s="317" t="s">
        <v>2048</v>
      </c>
      <c r="G809" s="22">
        <v>5165</v>
      </c>
      <c r="H809" s="238">
        <f t="shared" si="12"/>
        <v>0</v>
      </c>
      <c r="I809" s="20"/>
    </row>
    <row r="810" spans="1:9" x14ac:dyDescent="0.25">
      <c r="A810" s="240">
        <v>41709</v>
      </c>
      <c r="B810" s="281" t="s">
        <v>2049</v>
      </c>
      <c r="C810" s="282" t="s">
        <v>1597</v>
      </c>
      <c r="D810" s="20" t="s">
        <v>767</v>
      </c>
      <c r="E810" s="295">
        <v>3324</v>
      </c>
      <c r="F810" s="294">
        <v>41710</v>
      </c>
      <c r="G810" s="22">
        <v>3324</v>
      </c>
      <c r="H810" s="238">
        <f t="shared" si="12"/>
        <v>0</v>
      </c>
      <c r="I810" s="20" t="s">
        <v>30</v>
      </c>
    </row>
    <row r="811" spans="1:9" x14ac:dyDescent="0.25">
      <c r="A811" s="240">
        <v>41709</v>
      </c>
      <c r="B811" s="281" t="s">
        <v>2050</v>
      </c>
      <c r="C811" s="282" t="s">
        <v>1597</v>
      </c>
      <c r="D811" s="20" t="s">
        <v>1</v>
      </c>
      <c r="E811" s="295">
        <v>410</v>
      </c>
      <c r="F811" s="294">
        <v>41709</v>
      </c>
      <c r="G811" s="22">
        <v>410</v>
      </c>
      <c r="H811" s="238">
        <f t="shared" si="12"/>
        <v>0</v>
      </c>
      <c r="I811" s="20" t="s">
        <v>1</v>
      </c>
    </row>
    <row r="812" spans="1:9" x14ac:dyDescent="0.25">
      <c r="A812" s="240">
        <v>41709</v>
      </c>
      <c r="B812" s="281" t="s">
        <v>2051</v>
      </c>
      <c r="C812" s="282" t="s">
        <v>1597</v>
      </c>
      <c r="D812" s="20" t="s">
        <v>22</v>
      </c>
      <c r="E812" s="295">
        <v>4429</v>
      </c>
      <c r="F812" s="294">
        <v>41709</v>
      </c>
      <c r="G812" s="22">
        <v>4429</v>
      </c>
      <c r="H812" s="238">
        <f t="shared" si="12"/>
        <v>0</v>
      </c>
      <c r="I812" s="20" t="s">
        <v>23</v>
      </c>
    </row>
    <row r="813" spans="1:9" x14ac:dyDescent="0.25">
      <c r="A813" s="240">
        <v>41709</v>
      </c>
      <c r="B813" s="281" t="s">
        <v>2052</v>
      </c>
      <c r="C813" s="282" t="s">
        <v>1597</v>
      </c>
      <c r="D813" s="20" t="s">
        <v>21</v>
      </c>
      <c r="E813" s="295">
        <v>9189</v>
      </c>
      <c r="F813" s="294">
        <v>41709</v>
      </c>
      <c r="G813" s="22">
        <v>9189</v>
      </c>
      <c r="H813" s="238">
        <f t="shared" si="12"/>
        <v>0</v>
      </c>
      <c r="I813" s="20"/>
    </row>
    <row r="814" spans="1:9" x14ac:dyDescent="0.25">
      <c r="A814" s="240">
        <v>41709</v>
      </c>
      <c r="B814" s="281" t="s">
        <v>2053</v>
      </c>
      <c r="C814" s="282" t="s">
        <v>1597</v>
      </c>
      <c r="D814" s="20" t="s">
        <v>1840</v>
      </c>
      <c r="E814" s="295">
        <v>9909</v>
      </c>
      <c r="F814" s="294">
        <v>41709</v>
      </c>
      <c r="G814" s="22">
        <v>9909</v>
      </c>
      <c r="H814" s="238">
        <f t="shared" si="12"/>
        <v>0</v>
      </c>
      <c r="I814" s="20"/>
    </row>
    <row r="815" spans="1:9" x14ac:dyDescent="0.25">
      <c r="A815" s="240">
        <v>41709</v>
      </c>
      <c r="B815" s="281" t="s">
        <v>2054</v>
      </c>
      <c r="C815" s="282" t="s">
        <v>1597</v>
      </c>
      <c r="D815" s="20" t="s">
        <v>66</v>
      </c>
      <c r="E815" s="295">
        <v>1410</v>
      </c>
      <c r="F815" s="294">
        <v>41709</v>
      </c>
      <c r="G815" s="22">
        <v>1410</v>
      </c>
      <c r="H815" s="238">
        <f t="shared" si="12"/>
        <v>0</v>
      </c>
      <c r="I815" s="20"/>
    </row>
    <row r="816" spans="1:9" x14ac:dyDescent="0.25">
      <c r="A816" s="240">
        <v>41709</v>
      </c>
      <c r="B816" s="281" t="s">
        <v>2055</v>
      </c>
      <c r="C816" s="282" t="s">
        <v>1597</v>
      </c>
      <c r="D816" s="20" t="s">
        <v>303</v>
      </c>
      <c r="E816" s="295">
        <v>21605</v>
      </c>
      <c r="F816" s="294">
        <v>41710</v>
      </c>
      <c r="G816" s="22">
        <v>21605</v>
      </c>
      <c r="H816" s="238">
        <f t="shared" si="12"/>
        <v>0</v>
      </c>
      <c r="I816" s="20" t="s">
        <v>30</v>
      </c>
    </row>
    <row r="817" spans="1:9" x14ac:dyDescent="0.25">
      <c r="A817" s="240">
        <v>41709</v>
      </c>
      <c r="B817" s="281" t="s">
        <v>2056</v>
      </c>
      <c r="C817" s="282" t="s">
        <v>1597</v>
      </c>
      <c r="D817" s="20" t="s">
        <v>42</v>
      </c>
      <c r="E817" s="295">
        <v>1576</v>
      </c>
      <c r="F817" s="294">
        <v>41709</v>
      </c>
      <c r="G817" s="22">
        <v>1576</v>
      </c>
      <c r="H817" s="238">
        <f t="shared" si="12"/>
        <v>0</v>
      </c>
      <c r="I817" s="20"/>
    </row>
    <row r="818" spans="1:9" x14ac:dyDescent="0.25">
      <c r="A818" s="240">
        <v>41709</v>
      </c>
      <c r="B818" s="281" t="s">
        <v>2057</v>
      </c>
      <c r="C818" s="282" t="s">
        <v>1597</v>
      </c>
      <c r="D818" s="20" t="s">
        <v>1</v>
      </c>
      <c r="E818" s="295">
        <v>323</v>
      </c>
      <c r="F818" s="294">
        <v>41709</v>
      </c>
      <c r="G818" s="22">
        <v>323</v>
      </c>
      <c r="H818" s="238">
        <f t="shared" si="12"/>
        <v>0</v>
      </c>
      <c r="I818" s="20" t="s">
        <v>1</v>
      </c>
    </row>
    <row r="819" spans="1:9" x14ac:dyDescent="0.25">
      <c r="A819" s="240">
        <v>41709</v>
      </c>
      <c r="B819" s="281" t="s">
        <v>2058</v>
      </c>
      <c r="C819" s="282" t="s">
        <v>1597</v>
      </c>
      <c r="D819" s="20" t="s">
        <v>40</v>
      </c>
      <c r="E819" s="295">
        <v>2728</v>
      </c>
      <c r="F819" s="294">
        <v>41709</v>
      </c>
      <c r="G819" s="22">
        <v>2728</v>
      </c>
      <c r="H819" s="238">
        <f t="shared" si="12"/>
        <v>0</v>
      </c>
      <c r="I819" s="20" t="s">
        <v>23</v>
      </c>
    </row>
    <row r="820" spans="1:9" x14ac:dyDescent="0.25">
      <c r="A820" s="240">
        <v>41709</v>
      </c>
      <c r="B820" s="281" t="s">
        <v>2059</v>
      </c>
      <c r="C820" s="282" t="s">
        <v>1597</v>
      </c>
      <c r="D820" s="20" t="s">
        <v>339</v>
      </c>
      <c r="E820" s="295">
        <v>30278</v>
      </c>
      <c r="F820" s="294">
        <v>41709</v>
      </c>
      <c r="G820" s="22">
        <v>30278</v>
      </c>
      <c r="H820" s="238">
        <f t="shared" si="12"/>
        <v>0</v>
      </c>
      <c r="I820" s="20" t="s">
        <v>23</v>
      </c>
    </row>
    <row r="821" spans="1:9" x14ac:dyDescent="0.25">
      <c r="A821" s="240">
        <v>41709</v>
      </c>
      <c r="B821" s="281" t="s">
        <v>2060</v>
      </c>
      <c r="C821" s="282" t="s">
        <v>1597</v>
      </c>
      <c r="D821" s="20" t="s">
        <v>2061</v>
      </c>
      <c r="E821" s="295">
        <v>45</v>
      </c>
      <c r="F821" s="294">
        <v>41709</v>
      </c>
      <c r="G821" s="22">
        <v>45</v>
      </c>
      <c r="H821" s="238">
        <f t="shared" si="12"/>
        <v>0</v>
      </c>
      <c r="I821" s="20"/>
    </row>
    <row r="822" spans="1:9" x14ac:dyDescent="0.25">
      <c r="A822" s="240">
        <v>41709</v>
      </c>
      <c r="B822" s="281" t="s">
        <v>2062</v>
      </c>
      <c r="C822" s="282" t="s">
        <v>1597</v>
      </c>
      <c r="D822" s="20" t="s">
        <v>1</v>
      </c>
      <c r="E822" s="295">
        <v>669</v>
      </c>
      <c r="F822" s="294">
        <v>41709</v>
      </c>
      <c r="G822" s="22">
        <v>669</v>
      </c>
      <c r="H822" s="238">
        <f t="shared" si="12"/>
        <v>0</v>
      </c>
      <c r="I822" s="20" t="s">
        <v>1</v>
      </c>
    </row>
    <row r="823" spans="1:9" x14ac:dyDescent="0.25">
      <c r="A823" s="240">
        <v>41709</v>
      </c>
      <c r="B823" s="281" t="s">
        <v>2063</v>
      </c>
      <c r="C823" s="282" t="s">
        <v>1597</v>
      </c>
      <c r="D823" s="20" t="s">
        <v>1840</v>
      </c>
      <c r="E823" s="295">
        <v>49342.5</v>
      </c>
      <c r="F823" s="294">
        <v>41718</v>
      </c>
      <c r="G823" s="22">
        <v>49342.5</v>
      </c>
      <c r="H823" s="238">
        <f t="shared" si="12"/>
        <v>0</v>
      </c>
      <c r="I823" s="20" t="s">
        <v>14</v>
      </c>
    </row>
    <row r="824" spans="1:9" x14ac:dyDescent="0.25">
      <c r="A824" s="240">
        <v>41709</v>
      </c>
      <c r="B824" s="281" t="s">
        <v>2064</v>
      </c>
      <c r="C824" s="282" t="s">
        <v>1597</v>
      </c>
      <c r="D824" s="20" t="s">
        <v>750</v>
      </c>
      <c r="E824" s="295">
        <v>3216</v>
      </c>
      <c r="F824" s="294">
        <v>41710</v>
      </c>
      <c r="G824" s="22">
        <v>3216</v>
      </c>
      <c r="H824" s="238">
        <f t="shared" si="12"/>
        <v>0</v>
      </c>
      <c r="I824" s="20" t="s">
        <v>4</v>
      </c>
    </row>
    <row r="825" spans="1:9" x14ac:dyDescent="0.25">
      <c r="A825" s="240">
        <v>41709</v>
      </c>
      <c r="B825" s="281" t="s">
        <v>2065</v>
      </c>
      <c r="C825" s="282" t="s">
        <v>1597</v>
      </c>
      <c r="D825" s="20" t="s">
        <v>40</v>
      </c>
      <c r="E825" s="295">
        <v>3845.5</v>
      </c>
      <c r="F825" s="294">
        <v>41710</v>
      </c>
      <c r="G825" s="22">
        <v>3845.5</v>
      </c>
      <c r="H825" s="238">
        <f t="shared" si="12"/>
        <v>0</v>
      </c>
      <c r="I825" s="20" t="s">
        <v>4</v>
      </c>
    </row>
    <row r="826" spans="1:9" x14ac:dyDescent="0.25">
      <c r="A826" s="240">
        <v>41709</v>
      </c>
      <c r="B826" s="281" t="s">
        <v>2066</v>
      </c>
      <c r="C826" s="282" t="s">
        <v>1597</v>
      </c>
      <c r="D826" s="20" t="s">
        <v>55</v>
      </c>
      <c r="E826" s="295">
        <v>2464</v>
      </c>
      <c r="F826" s="294">
        <v>41710</v>
      </c>
      <c r="G826" s="22">
        <v>2464</v>
      </c>
      <c r="H826" s="238">
        <f t="shared" si="12"/>
        <v>0</v>
      </c>
      <c r="I826" s="20" t="s">
        <v>14</v>
      </c>
    </row>
    <row r="827" spans="1:9" x14ac:dyDescent="0.25">
      <c r="A827" s="240">
        <v>41709</v>
      </c>
      <c r="B827" s="281" t="s">
        <v>2067</v>
      </c>
      <c r="C827" s="282" t="s">
        <v>1597</v>
      </c>
      <c r="D827" s="20" t="s">
        <v>1</v>
      </c>
      <c r="E827" s="295">
        <v>80</v>
      </c>
      <c r="F827" s="294">
        <v>41709</v>
      </c>
      <c r="G827" s="22">
        <v>80</v>
      </c>
      <c r="H827" s="238">
        <f t="shared" si="12"/>
        <v>0</v>
      </c>
      <c r="I827" s="20" t="s">
        <v>1</v>
      </c>
    </row>
    <row r="828" spans="1:9" x14ac:dyDescent="0.25">
      <c r="A828" s="240">
        <v>41709</v>
      </c>
      <c r="B828" s="281" t="s">
        <v>2068</v>
      </c>
      <c r="C828" s="282" t="s">
        <v>1597</v>
      </c>
      <c r="D828" s="20" t="s">
        <v>6</v>
      </c>
      <c r="E828" s="295">
        <v>6240</v>
      </c>
      <c r="F828" s="294">
        <v>41710</v>
      </c>
      <c r="G828" s="22">
        <v>6240</v>
      </c>
      <c r="H828" s="238">
        <f t="shared" si="12"/>
        <v>0</v>
      </c>
      <c r="I828" s="20" t="s">
        <v>14</v>
      </c>
    </row>
    <row r="829" spans="1:9" x14ac:dyDescent="0.25">
      <c r="A829" s="240">
        <v>41709</v>
      </c>
      <c r="B829" s="281" t="s">
        <v>2069</v>
      </c>
      <c r="C829" s="282" t="s">
        <v>1597</v>
      </c>
      <c r="D829" s="20" t="s">
        <v>564</v>
      </c>
      <c r="E829" s="295">
        <v>10269</v>
      </c>
      <c r="F829" s="294">
        <v>41709</v>
      </c>
      <c r="G829" s="22">
        <v>10269</v>
      </c>
      <c r="H829" s="238">
        <f t="shared" si="12"/>
        <v>0</v>
      </c>
      <c r="I829" s="20"/>
    </row>
    <row r="830" spans="1:9" x14ac:dyDescent="0.25">
      <c r="A830" s="240">
        <v>41709</v>
      </c>
      <c r="B830" s="281" t="s">
        <v>2070</v>
      </c>
      <c r="C830" s="282" t="s">
        <v>1597</v>
      </c>
      <c r="D830" s="235" t="s">
        <v>93</v>
      </c>
      <c r="E830" s="236">
        <v>6820.5</v>
      </c>
      <c r="F830" s="237">
        <v>41709</v>
      </c>
      <c r="G830" s="30">
        <v>6820.5</v>
      </c>
      <c r="H830" s="238">
        <f t="shared" si="12"/>
        <v>0</v>
      </c>
      <c r="I830" s="235"/>
    </row>
    <row r="831" spans="1:9" x14ac:dyDescent="0.25">
      <c r="A831" s="240">
        <v>41710</v>
      </c>
      <c r="B831" s="281" t="s">
        <v>2071</v>
      </c>
      <c r="C831" s="282" t="s">
        <v>1597</v>
      </c>
      <c r="D831" s="235" t="s">
        <v>88</v>
      </c>
      <c r="E831" s="236">
        <v>2827</v>
      </c>
      <c r="F831" s="237">
        <v>41710</v>
      </c>
      <c r="G831" s="30">
        <v>2827</v>
      </c>
      <c r="H831" s="272">
        <f t="shared" si="12"/>
        <v>0</v>
      </c>
      <c r="I831" s="235" t="s">
        <v>23</v>
      </c>
    </row>
    <row r="832" spans="1:9" x14ac:dyDescent="0.25">
      <c r="A832" s="240">
        <v>41710</v>
      </c>
      <c r="B832" s="281" t="s">
        <v>2072</v>
      </c>
      <c r="C832" s="282" t="s">
        <v>1597</v>
      </c>
      <c r="D832" s="235" t="s">
        <v>245</v>
      </c>
      <c r="E832" s="236">
        <v>3767.5</v>
      </c>
      <c r="F832" s="237">
        <v>41710</v>
      </c>
      <c r="G832" s="30">
        <v>3767.5</v>
      </c>
      <c r="H832" s="272">
        <f t="shared" ref="H832:H895" si="13">E832-G832</f>
        <v>0</v>
      </c>
      <c r="I832" s="45"/>
    </row>
    <row r="833" spans="1:9" x14ac:dyDescent="0.25">
      <c r="A833" s="240">
        <v>41710</v>
      </c>
      <c r="B833" s="281" t="s">
        <v>2073</v>
      </c>
      <c r="C833" s="282" t="s">
        <v>1597</v>
      </c>
      <c r="D833" s="235" t="s">
        <v>452</v>
      </c>
      <c r="E833" s="236">
        <v>14674.5</v>
      </c>
      <c r="F833" s="237">
        <v>41710</v>
      </c>
      <c r="G833" s="30">
        <v>14674.5</v>
      </c>
      <c r="H833" s="272">
        <f t="shared" si="13"/>
        <v>0</v>
      </c>
      <c r="I833" s="235" t="s">
        <v>1</v>
      </c>
    </row>
    <row r="834" spans="1:9" x14ac:dyDescent="0.25">
      <c r="A834" s="240">
        <v>41710</v>
      </c>
      <c r="B834" s="281" t="s">
        <v>2074</v>
      </c>
      <c r="C834" s="282" t="s">
        <v>1597</v>
      </c>
      <c r="D834" s="235" t="s">
        <v>8</v>
      </c>
      <c r="E834" s="236">
        <v>82010</v>
      </c>
      <c r="F834" s="246">
        <v>41738</v>
      </c>
      <c r="G834" s="247">
        <v>82010</v>
      </c>
      <c r="H834" s="238">
        <f t="shared" si="13"/>
        <v>0</v>
      </c>
      <c r="I834" s="235" t="s">
        <v>1</v>
      </c>
    </row>
    <row r="835" spans="1:9" x14ac:dyDescent="0.25">
      <c r="A835" s="240">
        <v>41710</v>
      </c>
      <c r="B835" s="281" t="s">
        <v>2075</v>
      </c>
      <c r="C835" s="282" t="s">
        <v>1597</v>
      </c>
      <c r="D835" s="235" t="s">
        <v>147</v>
      </c>
      <c r="E835" s="236">
        <v>3007.5</v>
      </c>
      <c r="F835" s="237">
        <v>41710</v>
      </c>
      <c r="G835" s="30">
        <v>3007.5</v>
      </c>
      <c r="H835" s="272">
        <f t="shared" si="13"/>
        <v>0</v>
      </c>
      <c r="I835" s="235"/>
    </row>
    <row r="836" spans="1:9" x14ac:dyDescent="0.25">
      <c r="A836" s="240">
        <v>41710</v>
      </c>
      <c r="B836" s="281" t="s">
        <v>2076</v>
      </c>
      <c r="C836" s="282" t="s">
        <v>1597</v>
      </c>
      <c r="D836" s="235" t="s">
        <v>21</v>
      </c>
      <c r="E836" s="236">
        <v>3210</v>
      </c>
      <c r="F836" s="237">
        <v>41710</v>
      </c>
      <c r="G836" s="30">
        <v>3210</v>
      </c>
      <c r="H836" s="272">
        <f t="shared" si="13"/>
        <v>0</v>
      </c>
      <c r="I836" s="235"/>
    </row>
    <row r="837" spans="1:9" x14ac:dyDescent="0.25">
      <c r="A837" s="240">
        <v>41710</v>
      </c>
      <c r="B837" s="281" t="s">
        <v>2077</v>
      </c>
      <c r="C837" s="282" t="s">
        <v>1597</v>
      </c>
      <c r="D837" s="235" t="s">
        <v>445</v>
      </c>
      <c r="E837" s="236">
        <v>3643</v>
      </c>
      <c r="F837" s="237">
        <v>41710</v>
      </c>
      <c r="G837" s="30">
        <v>3643</v>
      </c>
      <c r="H837" s="272">
        <f t="shared" si="13"/>
        <v>0</v>
      </c>
      <c r="I837" s="235"/>
    </row>
    <row r="838" spans="1:9" x14ac:dyDescent="0.25">
      <c r="A838" s="240">
        <v>41710</v>
      </c>
      <c r="B838" s="281" t="s">
        <v>2078</v>
      </c>
      <c r="C838" s="282" t="s">
        <v>1597</v>
      </c>
      <c r="D838" s="235" t="s">
        <v>5</v>
      </c>
      <c r="E838" s="236">
        <v>2816</v>
      </c>
      <c r="F838" s="237">
        <v>41711</v>
      </c>
      <c r="G838" s="30">
        <v>2816</v>
      </c>
      <c r="H838" s="272">
        <f t="shared" si="13"/>
        <v>0</v>
      </c>
      <c r="I838" s="235" t="s">
        <v>23</v>
      </c>
    </row>
    <row r="839" spans="1:9" x14ac:dyDescent="0.25">
      <c r="A839" s="240">
        <v>41710</v>
      </c>
      <c r="B839" s="281" t="s">
        <v>2079</v>
      </c>
      <c r="C839" s="282" t="s">
        <v>1597</v>
      </c>
      <c r="D839" s="235" t="s">
        <v>147</v>
      </c>
      <c r="E839" s="236">
        <v>1948</v>
      </c>
      <c r="F839" s="237">
        <v>41710</v>
      </c>
      <c r="G839" s="30">
        <v>1948</v>
      </c>
      <c r="H839" s="272">
        <f t="shared" si="13"/>
        <v>0</v>
      </c>
      <c r="I839" s="235"/>
    </row>
    <row r="840" spans="1:9" x14ac:dyDescent="0.25">
      <c r="A840" s="240">
        <v>41710</v>
      </c>
      <c r="B840" s="281" t="s">
        <v>2080</v>
      </c>
      <c r="C840" s="282" t="s">
        <v>1597</v>
      </c>
      <c r="D840" s="235" t="s">
        <v>50</v>
      </c>
      <c r="E840" s="236">
        <v>8326</v>
      </c>
      <c r="F840" s="237">
        <v>41710</v>
      </c>
      <c r="G840" s="30">
        <v>8326</v>
      </c>
      <c r="H840" s="272">
        <f t="shared" si="13"/>
        <v>0</v>
      </c>
      <c r="I840" s="235"/>
    </row>
    <row r="841" spans="1:9" x14ac:dyDescent="0.25">
      <c r="A841" s="240">
        <v>41710</v>
      </c>
      <c r="B841" s="281" t="s">
        <v>2081</v>
      </c>
      <c r="C841" s="282" t="s">
        <v>1597</v>
      </c>
      <c r="D841" s="235" t="s">
        <v>112</v>
      </c>
      <c r="E841" s="236">
        <v>2987</v>
      </c>
      <c r="F841" s="248" t="s">
        <v>2082</v>
      </c>
      <c r="G841" s="30">
        <v>2987</v>
      </c>
      <c r="H841" s="272">
        <f t="shared" si="13"/>
        <v>0</v>
      </c>
      <c r="I841" s="235" t="s">
        <v>1</v>
      </c>
    </row>
    <row r="842" spans="1:9" x14ac:dyDescent="0.25">
      <c r="A842" s="240">
        <v>41710</v>
      </c>
      <c r="B842" s="281" t="s">
        <v>2083</v>
      </c>
      <c r="C842" s="282" t="s">
        <v>1597</v>
      </c>
      <c r="D842" s="235" t="s">
        <v>106</v>
      </c>
      <c r="E842" s="236">
        <v>4033</v>
      </c>
      <c r="F842" s="237">
        <v>41710</v>
      </c>
      <c r="G842" s="30">
        <v>4033</v>
      </c>
      <c r="H842" s="272">
        <f t="shared" si="13"/>
        <v>0</v>
      </c>
      <c r="I842" s="235"/>
    </row>
    <row r="843" spans="1:9" x14ac:dyDescent="0.25">
      <c r="A843" s="240">
        <v>41710</v>
      </c>
      <c r="B843" s="281" t="s">
        <v>2084</v>
      </c>
      <c r="C843" s="282" t="s">
        <v>1597</v>
      </c>
      <c r="D843" s="235" t="s">
        <v>95</v>
      </c>
      <c r="E843" s="236">
        <v>1911</v>
      </c>
      <c r="F843" s="237">
        <v>41710</v>
      </c>
      <c r="G843" s="30">
        <v>1911</v>
      </c>
      <c r="H843" s="272">
        <f t="shared" si="13"/>
        <v>0</v>
      </c>
      <c r="I843" s="235" t="s">
        <v>1</v>
      </c>
    </row>
    <row r="844" spans="1:9" x14ac:dyDescent="0.25">
      <c r="A844" s="240">
        <v>41710</v>
      </c>
      <c r="B844" s="281" t="s">
        <v>2085</v>
      </c>
      <c r="C844" s="282" t="s">
        <v>1597</v>
      </c>
      <c r="D844" s="235" t="s">
        <v>29</v>
      </c>
      <c r="E844" s="236">
        <v>13624</v>
      </c>
      <c r="F844" s="249" t="s">
        <v>2086</v>
      </c>
      <c r="G844" s="30">
        <v>13624</v>
      </c>
      <c r="H844" s="238">
        <f t="shared" si="13"/>
        <v>0</v>
      </c>
      <c r="I844" s="235" t="s">
        <v>196</v>
      </c>
    </row>
    <row r="845" spans="1:9" x14ac:dyDescent="0.25">
      <c r="A845" s="240">
        <v>41710</v>
      </c>
      <c r="B845" s="281" t="s">
        <v>2087</v>
      </c>
      <c r="C845" s="282" t="s">
        <v>1597</v>
      </c>
      <c r="D845" s="235" t="s">
        <v>59</v>
      </c>
      <c r="E845" s="236">
        <v>708.5</v>
      </c>
      <c r="F845" s="237">
        <v>41710</v>
      </c>
      <c r="G845" s="30">
        <v>708.5</v>
      </c>
      <c r="H845" s="272">
        <f t="shared" si="13"/>
        <v>0</v>
      </c>
      <c r="I845" s="235" t="s">
        <v>196</v>
      </c>
    </row>
    <row r="846" spans="1:9" x14ac:dyDescent="0.25">
      <c r="A846" s="240">
        <v>41710</v>
      </c>
      <c r="B846" s="281" t="s">
        <v>2088</v>
      </c>
      <c r="C846" s="282" t="s">
        <v>1597</v>
      </c>
      <c r="D846" s="235" t="s">
        <v>41</v>
      </c>
      <c r="E846" s="236">
        <v>460</v>
      </c>
      <c r="F846" s="237">
        <v>41710</v>
      </c>
      <c r="G846" s="30">
        <v>460</v>
      </c>
      <c r="H846" s="272">
        <f t="shared" si="13"/>
        <v>0</v>
      </c>
      <c r="I846" s="235" t="s">
        <v>196</v>
      </c>
    </row>
    <row r="847" spans="1:9" x14ac:dyDescent="0.25">
      <c r="A847" s="240">
        <v>41710</v>
      </c>
      <c r="B847" s="281" t="s">
        <v>2089</v>
      </c>
      <c r="C847" s="282" t="s">
        <v>1597</v>
      </c>
      <c r="D847" s="235" t="s">
        <v>44</v>
      </c>
      <c r="E847" s="236">
        <v>1904</v>
      </c>
      <c r="F847" s="237">
        <v>41710</v>
      </c>
      <c r="G847" s="30">
        <v>1904</v>
      </c>
      <c r="H847" s="272">
        <f t="shared" si="13"/>
        <v>0</v>
      </c>
      <c r="I847" s="235" t="s">
        <v>196</v>
      </c>
    </row>
    <row r="848" spans="1:9" x14ac:dyDescent="0.25">
      <c r="A848" s="240">
        <v>41710</v>
      </c>
      <c r="B848" s="281" t="s">
        <v>2090</v>
      </c>
      <c r="C848" s="282" t="s">
        <v>1597</v>
      </c>
      <c r="D848" s="235" t="s">
        <v>236</v>
      </c>
      <c r="E848" s="236">
        <v>976</v>
      </c>
      <c r="F848" s="237">
        <v>41710</v>
      </c>
      <c r="G848" s="30">
        <v>976</v>
      </c>
      <c r="H848" s="272">
        <f t="shared" si="13"/>
        <v>0</v>
      </c>
      <c r="I848" s="235" t="s">
        <v>196</v>
      </c>
    </row>
    <row r="849" spans="1:9" x14ac:dyDescent="0.25">
      <c r="A849" s="240">
        <v>41710</v>
      </c>
      <c r="B849" s="281" t="s">
        <v>2091</v>
      </c>
      <c r="C849" s="282" t="s">
        <v>1597</v>
      </c>
      <c r="D849" s="235" t="s">
        <v>37</v>
      </c>
      <c r="E849" s="236">
        <v>3600</v>
      </c>
      <c r="F849" s="237">
        <v>41720</v>
      </c>
      <c r="G849" s="30">
        <v>3600</v>
      </c>
      <c r="H849" s="272">
        <f t="shared" si="13"/>
        <v>0</v>
      </c>
      <c r="I849" s="235" t="s">
        <v>196</v>
      </c>
    </row>
    <row r="850" spans="1:9" x14ac:dyDescent="0.25">
      <c r="A850" s="240">
        <v>41710</v>
      </c>
      <c r="B850" s="281" t="s">
        <v>2092</v>
      </c>
      <c r="C850" s="282" t="s">
        <v>1597</v>
      </c>
      <c r="D850" s="235" t="s">
        <v>48</v>
      </c>
      <c r="E850" s="236">
        <v>7658</v>
      </c>
      <c r="F850" s="237">
        <v>41710</v>
      </c>
      <c r="G850" s="30">
        <v>7658</v>
      </c>
      <c r="H850" s="272">
        <f t="shared" si="13"/>
        <v>0</v>
      </c>
      <c r="I850" s="235" t="s">
        <v>1</v>
      </c>
    </row>
    <row r="851" spans="1:9" x14ac:dyDescent="0.25">
      <c r="A851" s="240">
        <v>41710</v>
      </c>
      <c r="B851" s="281" t="s">
        <v>2093</v>
      </c>
      <c r="C851" s="282" t="s">
        <v>1597</v>
      </c>
      <c r="D851" s="235" t="s">
        <v>4</v>
      </c>
      <c r="E851" s="236">
        <v>216</v>
      </c>
      <c r="F851" s="237">
        <v>41710</v>
      </c>
      <c r="G851" s="30">
        <v>216</v>
      </c>
      <c r="H851" s="272">
        <f t="shared" si="13"/>
        <v>0</v>
      </c>
      <c r="I851" s="235"/>
    </row>
    <row r="852" spans="1:9" x14ac:dyDescent="0.25">
      <c r="A852" s="240">
        <v>41710</v>
      </c>
      <c r="B852" s="281" t="s">
        <v>2094</v>
      </c>
      <c r="C852" s="282" t="s">
        <v>1597</v>
      </c>
      <c r="D852" s="235" t="s">
        <v>1</v>
      </c>
      <c r="E852" s="236">
        <v>249</v>
      </c>
      <c r="F852" s="237">
        <v>41710</v>
      </c>
      <c r="G852" s="30">
        <v>249</v>
      </c>
      <c r="H852" s="272">
        <f t="shared" si="13"/>
        <v>0</v>
      </c>
      <c r="I852" s="235" t="s">
        <v>1</v>
      </c>
    </row>
    <row r="853" spans="1:9" x14ac:dyDescent="0.25">
      <c r="A853" s="240">
        <v>41710</v>
      </c>
      <c r="B853" s="281" t="s">
        <v>2095</v>
      </c>
      <c r="C853" s="282" t="s">
        <v>1597</v>
      </c>
      <c r="D853" s="235" t="s">
        <v>22</v>
      </c>
      <c r="E853" s="236">
        <v>5223</v>
      </c>
      <c r="F853" s="237">
        <v>41710</v>
      </c>
      <c r="G853" s="30">
        <v>5223</v>
      </c>
      <c r="H853" s="272">
        <f t="shared" si="13"/>
        <v>0</v>
      </c>
      <c r="I853" s="235" t="s">
        <v>23</v>
      </c>
    </row>
    <row r="854" spans="1:9" x14ac:dyDescent="0.25">
      <c r="A854" s="240">
        <v>41710</v>
      </c>
      <c r="B854" s="281" t="s">
        <v>2096</v>
      </c>
      <c r="C854" s="282" t="s">
        <v>1597</v>
      </c>
      <c r="D854" s="235" t="s">
        <v>2097</v>
      </c>
      <c r="E854" s="236">
        <v>4663</v>
      </c>
      <c r="F854" s="237">
        <v>41710</v>
      </c>
      <c r="G854" s="30">
        <v>4663</v>
      </c>
      <c r="H854" s="238">
        <f t="shared" si="13"/>
        <v>0</v>
      </c>
      <c r="I854" s="235" t="s">
        <v>23</v>
      </c>
    </row>
    <row r="855" spans="1:9" x14ac:dyDescent="0.25">
      <c r="A855" s="240">
        <v>41710</v>
      </c>
      <c r="B855" s="281" t="s">
        <v>2098</v>
      </c>
      <c r="C855" s="282" t="s">
        <v>1597</v>
      </c>
      <c r="D855" s="235" t="s">
        <v>2099</v>
      </c>
      <c r="E855" s="236">
        <v>612</v>
      </c>
      <c r="F855" s="237">
        <v>41710</v>
      </c>
      <c r="G855" s="30">
        <v>612</v>
      </c>
      <c r="H855" s="272">
        <f t="shared" si="13"/>
        <v>0</v>
      </c>
      <c r="I855" s="235" t="s">
        <v>23</v>
      </c>
    </row>
    <row r="856" spans="1:9" x14ac:dyDescent="0.25">
      <c r="A856" s="240">
        <v>41710</v>
      </c>
      <c r="B856" s="281" t="s">
        <v>2100</v>
      </c>
      <c r="C856" s="282" t="s">
        <v>1597</v>
      </c>
      <c r="D856" s="235" t="s">
        <v>480</v>
      </c>
      <c r="E856" s="236">
        <v>16656</v>
      </c>
      <c r="F856" s="237">
        <v>41710</v>
      </c>
      <c r="G856" s="30">
        <v>16656</v>
      </c>
      <c r="H856" s="272">
        <f t="shared" si="13"/>
        <v>0</v>
      </c>
      <c r="I856" s="235"/>
    </row>
    <row r="857" spans="1:9" x14ac:dyDescent="0.25">
      <c r="A857" s="240">
        <v>41710</v>
      </c>
      <c r="B857" s="281" t="s">
        <v>2101</v>
      </c>
      <c r="C857" s="282" t="s">
        <v>1597</v>
      </c>
      <c r="D857" s="235" t="s">
        <v>96</v>
      </c>
      <c r="E857" s="236">
        <v>134237</v>
      </c>
      <c r="F857" s="246">
        <v>41744</v>
      </c>
      <c r="G857" s="247">
        <v>134237</v>
      </c>
      <c r="H857" s="238">
        <f t="shared" si="13"/>
        <v>0</v>
      </c>
      <c r="I857" s="235" t="s">
        <v>20</v>
      </c>
    </row>
    <row r="858" spans="1:9" x14ac:dyDescent="0.25">
      <c r="A858" s="240">
        <v>41710</v>
      </c>
      <c r="B858" s="281" t="s">
        <v>2102</v>
      </c>
      <c r="C858" s="282" t="s">
        <v>1597</v>
      </c>
      <c r="D858" s="235" t="s">
        <v>2103</v>
      </c>
      <c r="E858" s="236">
        <v>1600</v>
      </c>
      <c r="F858" s="237">
        <v>41720</v>
      </c>
      <c r="G858" s="30">
        <v>1600</v>
      </c>
      <c r="H858" s="272">
        <f t="shared" si="13"/>
        <v>0</v>
      </c>
      <c r="I858" s="235" t="s">
        <v>23</v>
      </c>
    </row>
    <row r="859" spans="1:9" x14ac:dyDescent="0.25">
      <c r="A859" s="240">
        <v>41710</v>
      </c>
      <c r="B859" s="281" t="s">
        <v>2104</v>
      </c>
      <c r="C859" s="282" t="s">
        <v>1597</v>
      </c>
      <c r="D859" s="235" t="s">
        <v>36</v>
      </c>
      <c r="E859" s="236">
        <v>1600</v>
      </c>
      <c r="F859" s="237">
        <v>41720</v>
      </c>
      <c r="G859" s="30">
        <v>1600</v>
      </c>
      <c r="H859" s="238">
        <f t="shared" si="13"/>
        <v>0</v>
      </c>
      <c r="I859" s="235" t="s">
        <v>23</v>
      </c>
    </row>
    <row r="860" spans="1:9" x14ac:dyDescent="0.25">
      <c r="A860" s="240">
        <v>41710</v>
      </c>
      <c r="B860" s="281" t="s">
        <v>2105</v>
      </c>
      <c r="C860" s="282" t="s">
        <v>1597</v>
      </c>
      <c r="D860" s="235" t="s">
        <v>873</v>
      </c>
      <c r="E860" s="236">
        <v>3867.5</v>
      </c>
      <c r="F860" s="237">
        <v>41710</v>
      </c>
      <c r="G860" s="30">
        <v>3867.5</v>
      </c>
      <c r="H860" s="272">
        <f t="shared" si="13"/>
        <v>0</v>
      </c>
      <c r="I860" s="235" t="s">
        <v>4</v>
      </c>
    </row>
    <row r="861" spans="1:9" x14ac:dyDescent="0.25">
      <c r="A861" s="240">
        <v>41710</v>
      </c>
      <c r="B861" s="281" t="s">
        <v>2106</v>
      </c>
      <c r="C861" s="282" t="s">
        <v>1597</v>
      </c>
      <c r="D861" s="235" t="s">
        <v>162</v>
      </c>
      <c r="E861" s="236">
        <v>26964</v>
      </c>
      <c r="F861" s="249" t="s">
        <v>2107</v>
      </c>
      <c r="G861" s="30">
        <v>26964</v>
      </c>
      <c r="H861" s="238">
        <f t="shared" si="13"/>
        <v>0</v>
      </c>
      <c r="I861" s="235" t="s">
        <v>20</v>
      </c>
    </row>
    <row r="862" spans="1:9" x14ac:dyDescent="0.25">
      <c r="A862" s="240">
        <v>41710</v>
      </c>
      <c r="B862" s="281" t="s">
        <v>2108</v>
      </c>
      <c r="C862" s="282" t="s">
        <v>1597</v>
      </c>
      <c r="D862" s="235" t="s">
        <v>25</v>
      </c>
      <c r="E862" s="236">
        <v>10673.5</v>
      </c>
      <c r="F862" s="237">
        <v>41710</v>
      </c>
      <c r="G862" s="30">
        <v>10673.5</v>
      </c>
      <c r="H862" s="272">
        <f t="shared" si="13"/>
        <v>0</v>
      </c>
      <c r="I862" s="235"/>
    </row>
    <row r="863" spans="1:9" x14ac:dyDescent="0.25">
      <c r="A863" s="240">
        <v>41710</v>
      </c>
      <c r="B863" s="281" t="s">
        <v>2109</v>
      </c>
      <c r="C863" s="282" t="s">
        <v>1597</v>
      </c>
      <c r="D863" s="235" t="s">
        <v>49</v>
      </c>
      <c r="E863" s="236">
        <v>840</v>
      </c>
      <c r="F863" s="237">
        <v>41710</v>
      </c>
      <c r="G863" s="30">
        <v>840</v>
      </c>
      <c r="H863" s="272">
        <f t="shared" si="13"/>
        <v>0</v>
      </c>
      <c r="I863" s="235" t="s">
        <v>23</v>
      </c>
    </row>
    <row r="864" spans="1:9" x14ac:dyDescent="0.25">
      <c r="A864" s="240">
        <v>41710</v>
      </c>
      <c r="B864" s="281" t="s">
        <v>2110</v>
      </c>
      <c r="C864" s="282" t="s">
        <v>1597</v>
      </c>
      <c r="D864" s="235" t="s">
        <v>2111</v>
      </c>
      <c r="E864" s="236">
        <v>860</v>
      </c>
      <c r="F864" s="237">
        <v>41710</v>
      </c>
      <c r="G864" s="30">
        <v>860</v>
      </c>
      <c r="H864" s="272">
        <f t="shared" si="13"/>
        <v>0</v>
      </c>
      <c r="I864" s="235" t="s">
        <v>23</v>
      </c>
    </row>
    <row r="865" spans="1:9" x14ac:dyDescent="0.25">
      <c r="A865" s="240">
        <v>41710</v>
      </c>
      <c r="B865" s="281" t="s">
        <v>2112</v>
      </c>
      <c r="C865" s="282" t="s">
        <v>1597</v>
      </c>
      <c r="D865" s="235" t="s">
        <v>124</v>
      </c>
      <c r="E865" s="236">
        <v>1290</v>
      </c>
      <c r="F865" s="237">
        <v>41710</v>
      </c>
      <c r="G865" s="30">
        <v>1290</v>
      </c>
      <c r="H865" s="272">
        <f t="shared" si="13"/>
        <v>0</v>
      </c>
      <c r="I865" s="235"/>
    </row>
    <row r="866" spans="1:9" x14ac:dyDescent="0.25">
      <c r="A866" s="240">
        <v>41710</v>
      </c>
      <c r="B866" s="281" t="s">
        <v>2113</v>
      </c>
      <c r="C866" s="282" t="s">
        <v>1597</v>
      </c>
      <c r="D866" s="235" t="s">
        <v>119</v>
      </c>
      <c r="E866" s="236">
        <v>6526.5</v>
      </c>
      <c r="F866" s="237">
        <v>41711</v>
      </c>
      <c r="G866" s="30">
        <v>6526.5</v>
      </c>
      <c r="H866" s="272">
        <f t="shared" si="13"/>
        <v>0</v>
      </c>
      <c r="I866" s="235" t="s">
        <v>14</v>
      </c>
    </row>
    <row r="867" spans="1:9" x14ac:dyDescent="0.25">
      <c r="A867" s="240">
        <v>41710</v>
      </c>
      <c r="B867" s="281" t="s">
        <v>2114</v>
      </c>
      <c r="C867" s="282" t="s">
        <v>1597</v>
      </c>
      <c r="D867" s="235" t="s">
        <v>1</v>
      </c>
      <c r="E867" s="236">
        <v>5674</v>
      </c>
      <c r="F867" s="237">
        <v>41710</v>
      </c>
      <c r="G867" s="30">
        <v>5674</v>
      </c>
      <c r="H867" s="272">
        <f t="shared" si="13"/>
        <v>0</v>
      </c>
      <c r="I867" s="235" t="s">
        <v>1</v>
      </c>
    </row>
    <row r="868" spans="1:9" x14ac:dyDescent="0.25">
      <c r="A868" s="240">
        <v>41710</v>
      </c>
      <c r="B868" s="281" t="s">
        <v>2115</v>
      </c>
      <c r="C868" s="282" t="s">
        <v>1597</v>
      </c>
      <c r="D868" s="235" t="s">
        <v>88</v>
      </c>
      <c r="E868" s="236">
        <v>10689.5</v>
      </c>
      <c r="F868" s="237">
        <v>41710</v>
      </c>
      <c r="G868" s="30">
        <v>10689.5</v>
      </c>
      <c r="H868" s="272">
        <f t="shared" si="13"/>
        <v>0</v>
      </c>
      <c r="I868" s="235" t="s">
        <v>20</v>
      </c>
    </row>
    <row r="869" spans="1:9" x14ac:dyDescent="0.25">
      <c r="A869" s="240">
        <v>41710</v>
      </c>
      <c r="B869" s="281" t="s">
        <v>2116</v>
      </c>
      <c r="C869" s="282" t="s">
        <v>1597</v>
      </c>
      <c r="D869" s="244" t="s">
        <v>46</v>
      </c>
      <c r="E869" s="245">
        <v>0</v>
      </c>
      <c r="F869" s="237"/>
      <c r="G869" s="30"/>
      <c r="H869" s="238">
        <f t="shared" si="13"/>
        <v>0</v>
      </c>
      <c r="I869" s="235" t="s">
        <v>455</v>
      </c>
    </row>
    <row r="870" spans="1:9" x14ac:dyDescent="0.25">
      <c r="A870" s="240">
        <v>41710</v>
      </c>
      <c r="B870" s="281" t="s">
        <v>2117</v>
      </c>
      <c r="C870" s="282" t="s">
        <v>1597</v>
      </c>
      <c r="D870" s="235" t="s">
        <v>60</v>
      </c>
      <c r="E870" s="236">
        <v>1498.5</v>
      </c>
      <c r="F870" s="237">
        <v>41710</v>
      </c>
      <c r="G870" s="30">
        <v>1498.5</v>
      </c>
      <c r="H870" s="272">
        <f t="shared" si="13"/>
        <v>0</v>
      </c>
      <c r="I870" s="235" t="s">
        <v>20</v>
      </c>
    </row>
    <row r="871" spans="1:9" x14ac:dyDescent="0.25">
      <c r="A871" s="240">
        <v>41710</v>
      </c>
      <c r="B871" s="281" t="s">
        <v>2118</v>
      </c>
      <c r="C871" s="282" t="s">
        <v>1597</v>
      </c>
      <c r="D871" s="235" t="s">
        <v>56</v>
      </c>
      <c r="E871" s="236">
        <v>2409</v>
      </c>
      <c r="F871" s="237">
        <v>41710</v>
      </c>
      <c r="G871" s="30">
        <v>2409</v>
      </c>
      <c r="H871" s="272">
        <f t="shared" si="13"/>
        <v>0</v>
      </c>
      <c r="I871" s="235" t="s">
        <v>20</v>
      </c>
    </row>
    <row r="872" spans="1:9" x14ac:dyDescent="0.25">
      <c r="A872" s="240">
        <v>41710</v>
      </c>
      <c r="B872" s="281" t="s">
        <v>2119</v>
      </c>
      <c r="C872" s="282" t="s">
        <v>1597</v>
      </c>
      <c r="D872" s="235" t="s">
        <v>54</v>
      </c>
      <c r="E872" s="236">
        <v>23873.5</v>
      </c>
      <c r="F872" s="237">
        <v>41710</v>
      </c>
      <c r="G872" s="30">
        <v>23873.5</v>
      </c>
      <c r="H872" s="272">
        <f t="shared" si="13"/>
        <v>0</v>
      </c>
      <c r="I872" s="235" t="s">
        <v>1</v>
      </c>
    </row>
    <row r="873" spans="1:9" x14ac:dyDescent="0.25">
      <c r="A873" s="240">
        <v>41710</v>
      </c>
      <c r="B873" s="281" t="s">
        <v>2120</v>
      </c>
      <c r="C873" s="282" t="s">
        <v>1597</v>
      </c>
      <c r="D873" s="235" t="s">
        <v>2036</v>
      </c>
      <c r="E873" s="236">
        <v>17080.5</v>
      </c>
      <c r="F873" s="237">
        <v>41710</v>
      </c>
      <c r="G873" s="30">
        <v>17080.5</v>
      </c>
      <c r="H873" s="272">
        <f t="shared" si="13"/>
        <v>0</v>
      </c>
      <c r="I873" s="235" t="s">
        <v>146</v>
      </c>
    </row>
    <row r="874" spans="1:9" x14ac:dyDescent="0.25">
      <c r="A874" s="240">
        <v>41710</v>
      </c>
      <c r="B874" s="281" t="s">
        <v>2121</v>
      </c>
      <c r="C874" s="282" t="s">
        <v>1597</v>
      </c>
      <c r="D874" s="235" t="s">
        <v>8</v>
      </c>
      <c r="E874" s="236">
        <v>950</v>
      </c>
      <c r="F874" s="246">
        <v>41738</v>
      </c>
      <c r="G874" s="247">
        <v>950</v>
      </c>
      <c r="H874" s="238">
        <f t="shared" si="13"/>
        <v>0</v>
      </c>
      <c r="I874" s="235"/>
    </row>
    <row r="875" spans="1:9" x14ac:dyDescent="0.25">
      <c r="A875" s="240">
        <v>41710</v>
      </c>
      <c r="B875" s="281" t="s">
        <v>2122</v>
      </c>
      <c r="C875" s="282" t="s">
        <v>1597</v>
      </c>
      <c r="D875" s="235" t="s">
        <v>105</v>
      </c>
      <c r="E875" s="236">
        <v>3979</v>
      </c>
      <c r="F875" s="237">
        <v>41710</v>
      </c>
      <c r="G875" s="30">
        <v>3979</v>
      </c>
      <c r="H875" s="272">
        <f t="shared" si="13"/>
        <v>0</v>
      </c>
      <c r="I875" s="235"/>
    </row>
    <row r="876" spans="1:9" x14ac:dyDescent="0.25">
      <c r="A876" s="240">
        <v>41710</v>
      </c>
      <c r="B876" s="281" t="s">
        <v>2123</v>
      </c>
      <c r="C876" s="282" t="s">
        <v>1597</v>
      </c>
      <c r="D876" s="235" t="s">
        <v>52</v>
      </c>
      <c r="E876" s="236">
        <v>6509</v>
      </c>
      <c r="F876" s="318" t="s">
        <v>2124</v>
      </c>
      <c r="G876" s="30">
        <v>6509</v>
      </c>
      <c r="H876" s="272">
        <f t="shared" si="13"/>
        <v>0</v>
      </c>
      <c r="I876" s="235" t="s">
        <v>1</v>
      </c>
    </row>
    <row r="877" spans="1:9" x14ac:dyDescent="0.25">
      <c r="A877" s="240">
        <v>41710</v>
      </c>
      <c r="B877" s="281" t="s">
        <v>2125</v>
      </c>
      <c r="C877" s="282" t="s">
        <v>1597</v>
      </c>
      <c r="D877" s="235" t="s">
        <v>133</v>
      </c>
      <c r="E877" s="252">
        <v>54258</v>
      </c>
      <c r="F877" s="261" t="s">
        <v>2126</v>
      </c>
      <c r="G877" s="30">
        <v>54258</v>
      </c>
      <c r="H877" s="238">
        <f t="shared" si="13"/>
        <v>0</v>
      </c>
      <c r="I877" s="235" t="s">
        <v>57</v>
      </c>
    </row>
    <row r="878" spans="1:9" x14ac:dyDescent="0.25">
      <c r="A878" s="240">
        <v>41710</v>
      </c>
      <c r="B878" s="281" t="s">
        <v>2127</v>
      </c>
      <c r="C878" s="282" t="s">
        <v>1597</v>
      </c>
      <c r="D878" s="235" t="s">
        <v>121</v>
      </c>
      <c r="E878" s="236">
        <v>18713.5</v>
      </c>
      <c r="F878" s="237">
        <v>41710</v>
      </c>
      <c r="G878" s="30">
        <v>18713.5</v>
      </c>
      <c r="H878" s="272">
        <f t="shared" si="13"/>
        <v>0</v>
      </c>
      <c r="I878" s="235"/>
    </row>
    <row r="879" spans="1:9" x14ac:dyDescent="0.25">
      <c r="A879" s="240">
        <v>41710</v>
      </c>
      <c r="B879" s="281" t="s">
        <v>2128</v>
      </c>
      <c r="C879" s="282" t="s">
        <v>1597</v>
      </c>
      <c r="D879" s="235" t="s">
        <v>750</v>
      </c>
      <c r="E879" s="236">
        <v>4633</v>
      </c>
      <c r="F879" s="237">
        <v>41710</v>
      </c>
      <c r="G879" s="30">
        <v>4633</v>
      </c>
      <c r="H879" s="272">
        <f t="shared" si="13"/>
        <v>0</v>
      </c>
      <c r="I879" s="235" t="s">
        <v>57</v>
      </c>
    </row>
    <row r="880" spans="1:9" x14ac:dyDescent="0.25">
      <c r="A880" s="240">
        <v>41710</v>
      </c>
      <c r="B880" s="281" t="s">
        <v>2129</v>
      </c>
      <c r="C880" s="282" t="s">
        <v>1597</v>
      </c>
      <c r="D880" s="235" t="s">
        <v>2130</v>
      </c>
      <c r="E880" s="236">
        <v>256</v>
      </c>
      <c r="F880" s="237">
        <v>41710</v>
      </c>
      <c r="G880" s="30">
        <v>256</v>
      </c>
      <c r="H880" s="272">
        <f t="shared" si="13"/>
        <v>0</v>
      </c>
      <c r="I880" s="235" t="s">
        <v>23</v>
      </c>
    </row>
    <row r="881" spans="1:9" x14ac:dyDescent="0.25">
      <c r="A881" s="240">
        <v>41710</v>
      </c>
      <c r="B881" s="281" t="s">
        <v>2131</v>
      </c>
      <c r="C881" s="282" t="s">
        <v>1597</v>
      </c>
      <c r="D881" s="235" t="s">
        <v>2132</v>
      </c>
      <c r="E881" s="236">
        <v>916</v>
      </c>
      <c r="F881" s="237">
        <v>41710</v>
      </c>
      <c r="G881" s="30">
        <v>916</v>
      </c>
      <c r="H881" s="238">
        <f t="shared" si="13"/>
        <v>0</v>
      </c>
      <c r="I881" s="235"/>
    </row>
    <row r="882" spans="1:9" x14ac:dyDescent="0.25">
      <c r="A882" s="240">
        <v>41710</v>
      </c>
      <c r="B882" s="281" t="s">
        <v>2133</v>
      </c>
      <c r="C882" s="282" t="s">
        <v>1597</v>
      </c>
      <c r="D882" s="235" t="s">
        <v>58</v>
      </c>
      <c r="E882" s="236">
        <v>1381.5</v>
      </c>
      <c r="F882" s="237">
        <v>41710</v>
      </c>
      <c r="G882" s="30">
        <v>1381.5</v>
      </c>
      <c r="H882" s="272">
        <f t="shared" si="13"/>
        <v>0</v>
      </c>
      <c r="I882" s="235" t="s">
        <v>38</v>
      </c>
    </row>
    <row r="883" spans="1:9" x14ac:dyDescent="0.25">
      <c r="A883" s="240">
        <v>41710</v>
      </c>
      <c r="B883" s="281" t="s">
        <v>2134</v>
      </c>
      <c r="C883" s="282" t="s">
        <v>1597</v>
      </c>
      <c r="D883" s="235" t="s">
        <v>59</v>
      </c>
      <c r="E883" s="236">
        <v>420</v>
      </c>
      <c r="F883" s="237">
        <v>41710</v>
      </c>
      <c r="G883" s="30">
        <v>420</v>
      </c>
      <c r="H883" s="272">
        <f t="shared" si="13"/>
        <v>0</v>
      </c>
      <c r="I883" s="235"/>
    </row>
    <row r="884" spans="1:9" x14ac:dyDescent="0.25">
      <c r="A884" s="240">
        <v>41710</v>
      </c>
      <c r="B884" s="281" t="s">
        <v>2135</v>
      </c>
      <c r="C884" s="282" t="s">
        <v>1597</v>
      </c>
      <c r="D884" s="235" t="s">
        <v>462</v>
      </c>
      <c r="E884" s="236">
        <v>915.5</v>
      </c>
      <c r="F884" s="237">
        <v>41710</v>
      </c>
      <c r="G884" s="30">
        <v>915.5</v>
      </c>
      <c r="H884" s="272">
        <f t="shared" si="13"/>
        <v>0</v>
      </c>
      <c r="I884" s="235"/>
    </row>
    <row r="885" spans="1:9" x14ac:dyDescent="0.25">
      <c r="A885" s="240">
        <v>41710</v>
      </c>
      <c r="B885" s="281" t="s">
        <v>2136</v>
      </c>
      <c r="C885" s="282" t="s">
        <v>1597</v>
      </c>
      <c r="D885" s="235" t="s">
        <v>1</v>
      </c>
      <c r="E885" s="236">
        <v>3106</v>
      </c>
      <c r="F885" s="237">
        <v>41710</v>
      </c>
      <c r="G885" s="30">
        <v>3106</v>
      </c>
      <c r="H885" s="272">
        <f t="shared" si="13"/>
        <v>0</v>
      </c>
      <c r="I885" s="235" t="s">
        <v>1</v>
      </c>
    </row>
    <row r="886" spans="1:9" x14ac:dyDescent="0.25">
      <c r="A886" s="240">
        <v>41710</v>
      </c>
      <c r="B886" s="281" t="s">
        <v>2137</v>
      </c>
      <c r="C886" s="282" t="s">
        <v>1597</v>
      </c>
      <c r="D886" s="235" t="s">
        <v>212</v>
      </c>
      <c r="E886" s="236">
        <v>1113</v>
      </c>
      <c r="F886" s="237">
        <v>41710</v>
      </c>
      <c r="G886" s="30">
        <v>1113</v>
      </c>
      <c r="H886" s="238">
        <f t="shared" si="13"/>
        <v>0</v>
      </c>
      <c r="I886" s="235" t="s">
        <v>4</v>
      </c>
    </row>
    <row r="887" spans="1:9" x14ac:dyDescent="0.25">
      <c r="A887" s="240">
        <v>41710</v>
      </c>
      <c r="B887" s="281" t="s">
        <v>2138</v>
      </c>
      <c r="C887" s="282" t="s">
        <v>1597</v>
      </c>
      <c r="D887" s="235" t="s">
        <v>194</v>
      </c>
      <c r="E887" s="236">
        <v>1978</v>
      </c>
      <c r="F887" s="237">
        <v>41710</v>
      </c>
      <c r="G887" s="30">
        <v>1978</v>
      </c>
      <c r="H887" s="238">
        <f t="shared" si="13"/>
        <v>0</v>
      </c>
      <c r="I887" s="235"/>
    </row>
    <row r="888" spans="1:9" x14ac:dyDescent="0.25">
      <c r="A888" s="240">
        <v>41710</v>
      </c>
      <c r="B888" s="281" t="s">
        <v>2139</v>
      </c>
      <c r="C888" s="282" t="s">
        <v>1597</v>
      </c>
      <c r="D888" s="235" t="s">
        <v>175</v>
      </c>
      <c r="E888" s="236">
        <v>4203.5</v>
      </c>
      <c r="F888" s="237">
        <v>41710</v>
      </c>
      <c r="G888" s="30">
        <v>4203.5</v>
      </c>
      <c r="H888" s="238">
        <f t="shared" si="13"/>
        <v>0</v>
      </c>
      <c r="I888" s="235" t="s">
        <v>4</v>
      </c>
    </row>
    <row r="889" spans="1:9" x14ac:dyDescent="0.25">
      <c r="A889" s="240">
        <v>41710</v>
      </c>
      <c r="B889" s="281" t="s">
        <v>2140</v>
      </c>
      <c r="C889" s="282" t="s">
        <v>1597</v>
      </c>
      <c r="D889" s="235" t="s">
        <v>69</v>
      </c>
      <c r="E889" s="236">
        <v>2325</v>
      </c>
      <c r="F889" s="237">
        <v>41710</v>
      </c>
      <c r="G889" s="30">
        <v>2325</v>
      </c>
      <c r="H889" s="238">
        <f t="shared" si="13"/>
        <v>0</v>
      </c>
      <c r="I889" s="235" t="s">
        <v>4</v>
      </c>
    </row>
    <row r="890" spans="1:9" x14ac:dyDescent="0.25">
      <c r="A890" s="240">
        <v>41710</v>
      </c>
      <c r="B890" s="281" t="s">
        <v>2141</v>
      </c>
      <c r="C890" s="282" t="s">
        <v>1597</v>
      </c>
      <c r="D890" s="235" t="s">
        <v>89</v>
      </c>
      <c r="E890" s="236">
        <v>3403.5</v>
      </c>
      <c r="F890" s="237">
        <v>41710</v>
      </c>
      <c r="G890" s="30">
        <v>3403.5</v>
      </c>
      <c r="H890" s="238">
        <f t="shared" si="13"/>
        <v>0</v>
      </c>
      <c r="I890" s="235" t="s">
        <v>4</v>
      </c>
    </row>
    <row r="891" spans="1:9" x14ac:dyDescent="0.25">
      <c r="A891" s="240">
        <v>41710</v>
      </c>
      <c r="B891" s="281" t="s">
        <v>2142</v>
      </c>
      <c r="C891" s="282" t="s">
        <v>1597</v>
      </c>
      <c r="D891" s="235" t="s">
        <v>71</v>
      </c>
      <c r="E891" s="236">
        <v>1176</v>
      </c>
      <c r="F891" s="237">
        <v>41710</v>
      </c>
      <c r="G891" s="30">
        <v>1176</v>
      </c>
      <c r="H891" s="238">
        <f t="shared" si="13"/>
        <v>0</v>
      </c>
      <c r="I891" s="235" t="s">
        <v>4</v>
      </c>
    </row>
    <row r="892" spans="1:9" x14ac:dyDescent="0.25">
      <c r="A892" s="240">
        <v>41710</v>
      </c>
      <c r="B892" s="281" t="s">
        <v>2143</v>
      </c>
      <c r="C892" s="282" t="s">
        <v>1597</v>
      </c>
      <c r="D892" s="235" t="s">
        <v>317</v>
      </c>
      <c r="E892" s="236">
        <v>909.5</v>
      </c>
      <c r="F892" s="237">
        <v>41710</v>
      </c>
      <c r="G892" s="30">
        <v>909.5</v>
      </c>
      <c r="H892" s="238">
        <f t="shared" si="13"/>
        <v>0</v>
      </c>
      <c r="I892" s="235" t="s">
        <v>4</v>
      </c>
    </row>
    <row r="893" spans="1:9" x14ac:dyDescent="0.25">
      <c r="A893" s="240">
        <v>41710</v>
      </c>
      <c r="B893" s="281" t="s">
        <v>2144</v>
      </c>
      <c r="C893" s="282" t="s">
        <v>1597</v>
      </c>
      <c r="D893" s="235" t="s">
        <v>540</v>
      </c>
      <c r="E893" s="236">
        <v>1495</v>
      </c>
      <c r="F893" s="237">
        <v>41710</v>
      </c>
      <c r="G893" s="30">
        <v>1495</v>
      </c>
      <c r="H893" s="238">
        <f t="shared" si="13"/>
        <v>0</v>
      </c>
      <c r="I893" s="235" t="s">
        <v>4</v>
      </c>
    </row>
    <row r="894" spans="1:9" x14ac:dyDescent="0.25">
      <c r="A894" s="240">
        <v>41710</v>
      </c>
      <c r="B894" s="281" t="s">
        <v>2145</v>
      </c>
      <c r="C894" s="282" t="s">
        <v>1597</v>
      </c>
      <c r="D894" s="235" t="s">
        <v>786</v>
      </c>
      <c r="E894" s="236">
        <v>7010</v>
      </c>
      <c r="F894" s="237">
        <v>41710</v>
      </c>
      <c r="G894" s="30">
        <v>7010</v>
      </c>
      <c r="H894" s="238">
        <f t="shared" si="13"/>
        <v>0</v>
      </c>
      <c r="I894" s="235" t="s">
        <v>4</v>
      </c>
    </row>
    <row r="895" spans="1:9" ht="34.5" x14ac:dyDescent="0.25">
      <c r="A895" s="240">
        <v>41710</v>
      </c>
      <c r="B895" s="281" t="s">
        <v>2146</v>
      </c>
      <c r="C895" s="282" t="s">
        <v>1597</v>
      </c>
      <c r="D895" s="244" t="s">
        <v>2147</v>
      </c>
      <c r="E895" s="245">
        <v>0</v>
      </c>
      <c r="F895" s="319" t="s">
        <v>2148</v>
      </c>
      <c r="G895" s="30"/>
      <c r="H895" s="238">
        <f t="shared" si="13"/>
        <v>0</v>
      </c>
      <c r="I895" s="235" t="s">
        <v>4</v>
      </c>
    </row>
    <row r="896" spans="1:9" x14ac:dyDescent="0.25">
      <c r="A896" s="240">
        <v>41710</v>
      </c>
      <c r="B896" s="281" t="s">
        <v>2149</v>
      </c>
      <c r="C896" s="282" t="s">
        <v>1597</v>
      </c>
      <c r="D896" s="235" t="s">
        <v>705</v>
      </c>
      <c r="E896" s="236">
        <v>2805</v>
      </c>
      <c r="F896" s="264" t="s">
        <v>2150</v>
      </c>
      <c r="G896" s="30">
        <v>2805</v>
      </c>
      <c r="H896" s="272">
        <f t="shared" ref="H896:H959" si="14">E896-G896</f>
        <v>0</v>
      </c>
      <c r="I896" s="235" t="s">
        <v>4</v>
      </c>
    </row>
    <row r="897" spans="1:9" x14ac:dyDescent="0.25">
      <c r="A897" s="240">
        <v>41710</v>
      </c>
      <c r="B897" s="281" t="s">
        <v>2151</v>
      </c>
      <c r="C897" s="282" t="s">
        <v>1597</v>
      </c>
      <c r="D897" s="235" t="s">
        <v>105</v>
      </c>
      <c r="E897" s="236">
        <v>1148</v>
      </c>
      <c r="F897" s="237">
        <v>41710</v>
      </c>
      <c r="G897" s="30">
        <v>1148</v>
      </c>
      <c r="H897" s="272">
        <f t="shared" si="14"/>
        <v>0</v>
      </c>
      <c r="I897" s="235"/>
    </row>
    <row r="898" spans="1:9" x14ac:dyDescent="0.25">
      <c r="A898" s="240">
        <v>41710</v>
      </c>
      <c r="B898" s="281" t="s">
        <v>2152</v>
      </c>
      <c r="C898" s="282" t="s">
        <v>1597</v>
      </c>
      <c r="D898" s="235" t="s">
        <v>125</v>
      </c>
      <c r="E898" s="236">
        <v>3602</v>
      </c>
      <c r="F898" s="262" t="s">
        <v>2153</v>
      </c>
      <c r="G898" s="30">
        <v>3602</v>
      </c>
      <c r="H898" s="272">
        <f t="shared" si="14"/>
        <v>0</v>
      </c>
      <c r="I898" s="235" t="s">
        <v>1</v>
      </c>
    </row>
    <row r="899" spans="1:9" x14ac:dyDescent="0.25">
      <c r="A899" s="240">
        <v>41711</v>
      </c>
      <c r="B899" s="281" t="s">
        <v>2154</v>
      </c>
      <c r="C899" s="282" t="s">
        <v>1597</v>
      </c>
      <c r="D899" s="235" t="s">
        <v>536</v>
      </c>
      <c r="E899" s="236">
        <v>17501</v>
      </c>
      <c r="F899" s="237">
        <v>41715</v>
      </c>
      <c r="G899" s="30">
        <v>17501</v>
      </c>
      <c r="H899" s="272">
        <f t="shared" si="14"/>
        <v>0</v>
      </c>
      <c r="I899" s="235" t="s">
        <v>196</v>
      </c>
    </row>
    <row r="900" spans="1:9" x14ac:dyDescent="0.25">
      <c r="A900" s="240">
        <v>41711</v>
      </c>
      <c r="B900" s="281" t="s">
        <v>2155</v>
      </c>
      <c r="C900" s="282" t="s">
        <v>1597</v>
      </c>
      <c r="D900" s="235" t="s">
        <v>138</v>
      </c>
      <c r="E900" s="236">
        <v>6856</v>
      </c>
      <c r="F900" s="237">
        <v>41711</v>
      </c>
      <c r="G900" s="30">
        <v>6856</v>
      </c>
      <c r="H900" s="272">
        <f t="shared" si="14"/>
        <v>0</v>
      </c>
      <c r="I900" s="45"/>
    </row>
    <row r="901" spans="1:9" x14ac:dyDescent="0.25">
      <c r="A901" s="240">
        <v>41711</v>
      </c>
      <c r="B901" s="281" t="s">
        <v>2156</v>
      </c>
      <c r="C901" s="282" t="s">
        <v>1597</v>
      </c>
      <c r="D901" s="235" t="s">
        <v>66</v>
      </c>
      <c r="E901" s="236">
        <v>546</v>
      </c>
      <c r="F901" s="237">
        <v>41711</v>
      </c>
      <c r="G901" s="30">
        <v>546</v>
      </c>
      <c r="H901" s="272">
        <f t="shared" si="14"/>
        <v>0</v>
      </c>
      <c r="I901" s="235"/>
    </row>
    <row r="902" spans="1:9" x14ac:dyDescent="0.25">
      <c r="A902" s="240">
        <v>41711</v>
      </c>
      <c r="B902" s="281" t="s">
        <v>2157</v>
      </c>
      <c r="C902" s="282" t="s">
        <v>1597</v>
      </c>
      <c r="D902" s="235" t="s">
        <v>6</v>
      </c>
      <c r="E902" s="236">
        <v>8009</v>
      </c>
      <c r="F902" s="237">
        <v>41711</v>
      </c>
      <c r="G902" s="30">
        <v>8009</v>
      </c>
      <c r="H902" s="272">
        <f t="shared" si="14"/>
        <v>0</v>
      </c>
      <c r="I902" s="235" t="s">
        <v>14</v>
      </c>
    </row>
    <row r="903" spans="1:9" x14ac:dyDescent="0.25">
      <c r="A903" s="240">
        <v>41711</v>
      </c>
      <c r="B903" s="281" t="s">
        <v>2158</v>
      </c>
      <c r="C903" s="282" t="s">
        <v>1597</v>
      </c>
      <c r="D903" s="235" t="s">
        <v>8</v>
      </c>
      <c r="E903" s="236">
        <v>90850.5</v>
      </c>
      <c r="F903" s="246">
        <v>41738</v>
      </c>
      <c r="G903" s="247">
        <v>90850.5</v>
      </c>
      <c r="H903" s="238">
        <f t="shared" si="14"/>
        <v>0</v>
      </c>
      <c r="I903" s="235"/>
    </row>
    <row r="904" spans="1:9" x14ac:dyDescent="0.25">
      <c r="A904" s="240">
        <v>41711</v>
      </c>
      <c r="B904" s="281" t="s">
        <v>2159</v>
      </c>
      <c r="C904" s="282" t="s">
        <v>1597</v>
      </c>
      <c r="D904" s="235" t="s">
        <v>21</v>
      </c>
      <c r="E904" s="236">
        <v>5812</v>
      </c>
      <c r="F904" s="237">
        <v>41711</v>
      </c>
      <c r="G904" s="30">
        <v>5812</v>
      </c>
      <c r="H904" s="272">
        <f t="shared" si="14"/>
        <v>0</v>
      </c>
      <c r="I904" s="235" t="s">
        <v>1</v>
      </c>
    </row>
    <row r="905" spans="1:9" x14ac:dyDescent="0.25">
      <c r="A905" s="240">
        <v>41711</v>
      </c>
      <c r="B905" s="281" t="s">
        <v>2160</v>
      </c>
      <c r="C905" s="282" t="s">
        <v>1597</v>
      </c>
      <c r="D905" s="235" t="s">
        <v>20</v>
      </c>
      <c r="E905" s="236">
        <v>28034</v>
      </c>
      <c r="F905" s="237">
        <v>41711</v>
      </c>
      <c r="G905" s="30">
        <v>28034</v>
      </c>
      <c r="H905" s="272">
        <f t="shared" si="14"/>
        <v>0</v>
      </c>
      <c r="I905" s="235" t="s">
        <v>20</v>
      </c>
    </row>
    <row r="906" spans="1:9" x14ac:dyDescent="0.25">
      <c r="A906" s="240">
        <v>41711</v>
      </c>
      <c r="B906" s="281" t="s">
        <v>2161</v>
      </c>
      <c r="C906" s="282" t="s">
        <v>1597</v>
      </c>
      <c r="D906" s="235" t="s">
        <v>1</v>
      </c>
      <c r="E906" s="236">
        <v>218.5</v>
      </c>
      <c r="F906" s="237">
        <v>41711</v>
      </c>
      <c r="G906" s="30">
        <v>218.5</v>
      </c>
      <c r="H906" s="272">
        <f t="shared" si="14"/>
        <v>0</v>
      </c>
      <c r="I906" s="235" t="s">
        <v>1</v>
      </c>
    </row>
    <row r="907" spans="1:9" x14ac:dyDescent="0.25">
      <c r="A907" s="240">
        <v>41711</v>
      </c>
      <c r="B907" s="281" t="s">
        <v>2162</v>
      </c>
      <c r="C907" s="282" t="s">
        <v>1597</v>
      </c>
      <c r="D907" s="235" t="s">
        <v>1</v>
      </c>
      <c r="E907" s="236">
        <v>1009.5</v>
      </c>
      <c r="F907" s="237">
        <v>41711</v>
      </c>
      <c r="G907" s="30">
        <v>1009.5</v>
      </c>
      <c r="H907" s="272">
        <f t="shared" si="14"/>
        <v>0</v>
      </c>
      <c r="I907" s="235" t="s">
        <v>1</v>
      </c>
    </row>
    <row r="908" spans="1:9" x14ac:dyDescent="0.25">
      <c r="A908" s="240">
        <v>41711</v>
      </c>
      <c r="B908" s="281" t="s">
        <v>2163</v>
      </c>
      <c r="C908" s="282" t="s">
        <v>1597</v>
      </c>
      <c r="D908" s="235" t="s">
        <v>83</v>
      </c>
      <c r="E908" s="236">
        <v>4385</v>
      </c>
      <c r="F908" s="237">
        <v>41711</v>
      </c>
      <c r="G908" s="30">
        <v>4385</v>
      </c>
      <c r="H908" s="272">
        <f t="shared" si="14"/>
        <v>0</v>
      </c>
      <c r="I908" s="235" t="s">
        <v>20</v>
      </c>
    </row>
    <row r="909" spans="1:9" x14ac:dyDescent="0.25">
      <c r="A909" s="240">
        <v>41711</v>
      </c>
      <c r="B909" s="281" t="s">
        <v>2164</v>
      </c>
      <c r="C909" s="282" t="s">
        <v>1597</v>
      </c>
      <c r="D909" s="235" t="s">
        <v>2165</v>
      </c>
      <c r="E909" s="236">
        <v>1800</v>
      </c>
      <c r="F909" s="237">
        <v>41711</v>
      </c>
      <c r="G909" s="30">
        <v>1800</v>
      </c>
      <c r="H909" s="272">
        <f t="shared" si="14"/>
        <v>0</v>
      </c>
      <c r="I909" s="235" t="s">
        <v>30</v>
      </c>
    </row>
    <row r="910" spans="1:9" x14ac:dyDescent="0.25">
      <c r="A910" s="240">
        <v>41711</v>
      </c>
      <c r="B910" s="281" t="s">
        <v>2166</v>
      </c>
      <c r="C910" s="282" t="s">
        <v>1597</v>
      </c>
      <c r="D910" s="235" t="s">
        <v>82</v>
      </c>
      <c r="E910" s="236">
        <v>8156.5</v>
      </c>
      <c r="F910" s="237">
        <v>41711</v>
      </c>
      <c r="G910" s="30">
        <v>8156.5</v>
      </c>
      <c r="H910" s="272">
        <f t="shared" si="14"/>
        <v>0</v>
      </c>
      <c r="I910" s="235" t="s">
        <v>20</v>
      </c>
    </row>
    <row r="911" spans="1:9" x14ac:dyDescent="0.25">
      <c r="A911" s="240">
        <v>41711</v>
      </c>
      <c r="B911" s="281" t="s">
        <v>2167</v>
      </c>
      <c r="C911" s="282" t="s">
        <v>1597</v>
      </c>
      <c r="D911" s="235" t="s">
        <v>40</v>
      </c>
      <c r="E911" s="236">
        <v>3947</v>
      </c>
      <c r="F911" s="237">
        <v>41711</v>
      </c>
      <c r="G911" s="30">
        <v>3947</v>
      </c>
      <c r="H911" s="272">
        <f t="shared" si="14"/>
        <v>0</v>
      </c>
      <c r="I911" s="235" t="s">
        <v>23</v>
      </c>
    </row>
    <row r="912" spans="1:9" x14ac:dyDescent="0.25">
      <c r="A912" s="240">
        <v>41711</v>
      </c>
      <c r="B912" s="281" t="s">
        <v>2168</v>
      </c>
      <c r="C912" s="282" t="s">
        <v>1597</v>
      </c>
      <c r="D912" s="235" t="s">
        <v>82</v>
      </c>
      <c r="E912" s="236">
        <v>12575</v>
      </c>
      <c r="F912" s="237">
        <v>41711</v>
      </c>
      <c r="G912" s="30">
        <v>12575</v>
      </c>
      <c r="H912" s="272">
        <f t="shared" si="14"/>
        <v>0</v>
      </c>
      <c r="I912" s="235" t="s">
        <v>20</v>
      </c>
    </row>
    <row r="913" spans="1:9" x14ac:dyDescent="0.25">
      <c r="A913" s="240">
        <v>41711</v>
      </c>
      <c r="B913" s="281" t="s">
        <v>2169</v>
      </c>
      <c r="C913" s="282" t="s">
        <v>1597</v>
      </c>
      <c r="D913" s="235" t="s">
        <v>2111</v>
      </c>
      <c r="E913" s="236">
        <v>1204</v>
      </c>
      <c r="F913" s="237">
        <v>41711</v>
      </c>
      <c r="G913" s="30">
        <v>1204</v>
      </c>
      <c r="H913" s="272">
        <f t="shared" si="14"/>
        <v>0</v>
      </c>
      <c r="I913" s="235" t="s">
        <v>23</v>
      </c>
    </row>
    <row r="914" spans="1:9" x14ac:dyDescent="0.25">
      <c r="A914" s="240">
        <v>41711</v>
      </c>
      <c r="B914" s="281" t="s">
        <v>2170</v>
      </c>
      <c r="C914" s="282" t="s">
        <v>1597</v>
      </c>
      <c r="D914" s="235" t="s">
        <v>5</v>
      </c>
      <c r="E914" s="236">
        <v>2620</v>
      </c>
      <c r="F914" s="237">
        <v>41711</v>
      </c>
      <c r="G914" s="30">
        <v>2620</v>
      </c>
      <c r="H914" s="272">
        <f t="shared" si="14"/>
        <v>0</v>
      </c>
      <c r="I914" s="235" t="s">
        <v>196</v>
      </c>
    </row>
    <row r="915" spans="1:9" x14ac:dyDescent="0.25">
      <c r="A915" s="240">
        <v>41711</v>
      </c>
      <c r="B915" s="281" t="s">
        <v>2171</v>
      </c>
      <c r="C915" s="282" t="s">
        <v>1597</v>
      </c>
      <c r="D915" s="235" t="s">
        <v>35</v>
      </c>
      <c r="E915" s="236">
        <v>1520</v>
      </c>
      <c r="F915" s="237">
        <v>41720</v>
      </c>
      <c r="G915" s="30">
        <v>1520</v>
      </c>
      <c r="H915" s="272">
        <f t="shared" si="14"/>
        <v>0</v>
      </c>
      <c r="I915" s="235" t="s">
        <v>23</v>
      </c>
    </row>
    <row r="916" spans="1:9" x14ac:dyDescent="0.25">
      <c r="A916" s="240">
        <v>41711</v>
      </c>
      <c r="B916" s="281" t="s">
        <v>2172</v>
      </c>
      <c r="C916" s="282" t="s">
        <v>1597</v>
      </c>
      <c r="D916" s="235" t="s">
        <v>36</v>
      </c>
      <c r="E916" s="236">
        <v>1520</v>
      </c>
      <c r="F916" s="237">
        <v>41720</v>
      </c>
      <c r="G916" s="30">
        <v>1520</v>
      </c>
      <c r="H916" s="238">
        <f t="shared" si="14"/>
        <v>0</v>
      </c>
      <c r="I916" s="235" t="s">
        <v>23</v>
      </c>
    </row>
    <row r="917" spans="1:9" x14ac:dyDescent="0.25">
      <c r="A917" s="240">
        <v>41711</v>
      </c>
      <c r="B917" s="281" t="s">
        <v>2173</v>
      </c>
      <c r="C917" s="282" t="s">
        <v>1597</v>
      </c>
      <c r="D917" s="235" t="s">
        <v>43</v>
      </c>
      <c r="E917" s="236">
        <v>5689.5</v>
      </c>
      <c r="F917" s="237">
        <v>41711</v>
      </c>
      <c r="G917" s="30">
        <v>5689.5</v>
      </c>
      <c r="H917" s="238">
        <f t="shared" si="14"/>
        <v>0</v>
      </c>
      <c r="I917" s="235"/>
    </row>
    <row r="918" spans="1:9" x14ac:dyDescent="0.25">
      <c r="A918" s="240">
        <v>41711</v>
      </c>
      <c r="B918" s="281" t="s">
        <v>2174</v>
      </c>
      <c r="C918" s="282" t="s">
        <v>1597</v>
      </c>
      <c r="D918" s="235" t="s">
        <v>39</v>
      </c>
      <c r="E918" s="236">
        <v>1952</v>
      </c>
      <c r="F918" s="237">
        <v>41711</v>
      </c>
      <c r="G918" s="30">
        <v>1952</v>
      </c>
      <c r="H918" s="238">
        <f t="shared" si="14"/>
        <v>0</v>
      </c>
      <c r="I918" s="235" t="s">
        <v>196</v>
      </c>
    </row>
    <row r="919" spans="1:9" x14ac:dyDescent="0.25">
      <c r="A919" s="240">
        <v>41711</v>
      </c>
      <c r="B919" s="281" t="s">
        <v>2175</v>
      </c>
      <c r="C919" s="282" t="s">
        <v>1597</v>
      </c>
      <c r="D919" s="235" t="s">
        <v>37</v>
      </c>
      <c r="E919" s="236">
        <v>3040</v>
      </c>
      <c r="F919" s="237">
        <v>41720</v>
      </c>
      <c r="G919" s="30">
        <v>3040</v>
      </c>
      <c r="H919" s="238">
        <f t="shared" si="14"/>
        <v>0</v>
      </c>
      <c r="I919" s="235" t="s">
        <v>196</v>
      </c>
    </row>
    <row r="920" spans="1:9" x14ac:dyDescent="0.25">
      <c r="A920" s="240">
        <v>41711</v>
      </c>
      <c r="B920" s="281" t="s">
        <v>2176</v>
      </c>
      <c r="C920" s="282" t="s">
        <v>1597</v>
      </c>
      <c r="D920" s="235" t="s">
        <v>1</v>
      </c>
      <c r="E920" s="236">
        <v>1055</v>
      </c>
      <c r="F920" s="237">
        <v>41711</v>
      </c>
      <c r="G920" s="30">
        <v>1055</v>
      </c>
      <c r="H920" s="238">
        <f t="shared" si="14"/>
        <v>0</v>
      </c>
      <c r="I920" s="235" t="s">
        <v>1</v>
      </c>
    </row>
    <row r="921" spans="1:9" x14ac:dyDescent="0.25">
      <c r="A921" s="240">
        <v>41711</v>
      </c>
      <c r="B921" s="281" t="s">
        <v>2177</v>
      </c>
      <c r="C921" s="282" t="s">
        <v>1597</v>
      </c>
      <c r="D921" s="235" t="s">
        <v>113</v>
      </c>
      <c r="E921" s="236">
        <v>9565.2000000000007</v>
      </c>
      <c r="F921" s="237">
        <v>41711</v>
      </c>
      <c r="G921" s="30">
        <v>9565.2000000000007</v>
      </c>
      <c r="H921" s="238">
        <f t="shared" si="14"/>
        <v>0</v>
      </c>
      <c r="I921" s="235" t="s">
        <v>23</v>
      </c>
    </row>
    <row r="922" spans="1:9" x14ac:dyDescent="0.25">
      <c r="A922" s="240">
        <v>41711</v>
      </c>
      <c r="B922" s="281" t="s">
        <v>2178</v>
      </c>
      <c r="C922" s="282" t="s">
        <v>1597</v>
      </c>
      <c r="D922" s="235" t="s">
        <v>43</v>
      </c>
      <c r="E922" s="236">
        <v>4199</v>
      </c>
      <c r="F922" s="237">
        <v>41711</v>
      </c>
      <c r="G922" s="30">
        <v>4199</v>
      </c>
      <c r="H922" s="238">
        <f t="shared" si="14"/>
        <v>0</v>
      </c>
      <c r="I922" s="235"/>
    </row>
    <row r="923" spans="1:9" x14ac:dyDescent="0.25">
      <c r="A923" s="240">
        <v>41711</v>
      </c>
      <c r="B923" s="281" t="s">
        <v>2179</v>
      </c>
      <c r="C923" s="282" t="s">
        <v>1597</v>
      </c>
      <c r="D923" s="235" t="s">
        <v>2180</v>
      </c>
      <c r="E923" s="236">
        <v>1420.5</v>
      </c>
      <c r="F923" s="237">
        <v>41711</v>
      </c>
      <c r="G923" s="30">
        <v>1420.5</v>
      </c>
      <c r="H923" s="238">
        <f t="shared" si="14"/>
        <v>0</v>
      </c>
      <c r="I923" s="235"/>
    </row>
    <row r="924" spans="1:9" x14ac:dyDescent="0.25">
      <c r="A924" s="240">
        <v>41711</v>
      </c>
      <c r="B924" s="281" t="s">
        <v>2181</v>
      </c>
      <c r="C924" s="282" t="s">
        <v>1597</v>
      </c>
      <c r="D924" s="235" t="s">
        <v>105</v>
      </c>
      <c r="E924" s="236">
        <v>23989</v>
      </c>
      <c r="F924" s="237">
        <v>41711</v>
      </c>
      <c r="G924" s="30">
        <v>23989</v>
      </c>
      <c r="H924" s="238">
        <f t="shared" si="14"/>
        <v>0</v>
      </c>
      <c r="I924" s="235" t="s">
        <v>4</v>
      </c>
    </row>
    <row r="925" spans="1:9" x14ac:dyDescent="0.25">
      <c r="A925" s="240">
        <v>41711</v>
      </c>
      <c r="B925" s="281" t="s">
        <v>2182</v>
      </c>
      <c r="C925" s="282" t="s">
        <v>1597</v>
      </c>
      <c r="D925" s="235" t="s">
        <v>399</v>
      </c>
      <c r="E925" s="236">
        <v>1897.5</v>
      </c>
      <c r="F925" s="237">
        <v>41711</v>
      </c>
      <c r="G925" s="30">
        <v>1897.5</v>
      </c>
      <c r="H925" s="238">
        <f t="shared" si="14"/>
        <v>0</v>
      </c>
      <c r="I925" s="235" t="s">
        <v>23</v>
      </c>
    </row>
    <row r="926" spans="1:9" ht="34.5" x14ac:dyDescent="0.25">
      <c r="A926" s="240">
        <v>41711</v>
      </c>
      <c r="B926" s="281" t="s">
        <v>2183</v>
      </c>
      <c r="C926" s="282" t="s">
        <v>1597</v>
      </c>
      <c r="D926" s="235" t="s">
        <v>112</v>
      </c>
      <c r="E926" s="236">
        <v>6883.5</v>
      </c>
      <c r="F926" s="283" t="s">
        <v>2184</v>
      </c>
      <c r="G926" s="30">
        <v>6883.5</v>
      </c>
      <c r="H926" s="238">
        <f t="shared" si="14"/>
        <v>0</v>
      </c>
      <c r="I926" s="235" t="s">
        <v>1</v>
      </c>
    </row>
    <row r="927" spans="1:9" x14ac:dyDescent="0.25">
      <c r="A927" s="240">
        <v>41711</v>
      </c>
      <c r="B927" s="281" t="s">
        <v>2185</v>
      </c>
      <c r="C927" s="282" t="s">
        <v>1597</v>
      </c>
      <c r="D927" s="235" t="s">
        <v>480</v>
      </c>
      <c r="E927" s="236">
        <v>14329.5</v>
      </c>
      <c r="F927" s="237">
        <v>41711</v>
      </c>
      <c r="G927" s="30">
        <v>14329.5</v>
      </c>
      <c r="H927" s="238">
        <f t="shared" si="14"/>
        <v>0</v>
      </c>
      <c r="I927" s="235"/>
    </row>
    <row r="928" spans="1:9" x14ac:dyDescent="0.25">
      <c r="A928" s="240">
        <v>41711</v>
      </c>
      <c r="B928" s="281" t="s">
        <v>2186</v>
      </c>
      <c r="C928" s="282" t="s">
        <v>1597</v>
      </c>
      <c r="D928" s="235" t="s">
        <v>87</v>
      </c>
      <c r="E928" s="236">
        <v>41065.599999999999</v>
      </c>
      <c r="F928" s="237">
        <v>41711</v>
      </c>
      <c r="G928" s="30">
        <v>41065.599999999999</v>
      </c>
      <c r="H928" s="238">
        <f t="shared" si="14"/>
        <v>0</v>
      </c>
      <c r="I928" s="235" t="s">
        <v>20</v>
      </c>
    </row>
    <row r="929" spans="1:11" x14ac:dyDescent="0.25">
      <c r="A929" s="240">
        <v>41711</v>
      </c>
      <c r="B929" s="281" t="s">
        <v>2187</v>
      </c>
      <c r="C929" s="282" t="s">
        <v>1597</v>
      </c>
      <c r="D929" s="235" t="s">
        <v>2188</v>
      </c>
      <c r="E929" s="236">
        <v>2610.5</v>
      </c>
      <c r="F929" s="237">
        <v>41711</v>
      </c>
      <c r="G929" s="30">
        <v>2610.5</v>
      </c>
      <c r="H929" s="238">
        <f t="shared" si="14"/>
        <v>0</v>
      </c>
      <c r="I929" s="235" t="s">
        <v>23</v>
      </c>
    </row>
    <row r="930" spans="1:11" x14ac:dyDescent="0.25">
      <c r="A930" s="240">
        <v>41711</v>
      </c>
      <c r="B930" s="281" t="s">
        <v>2189</v>
      </c>
      <c r="C930" s="282" t="s">
        <v>1597</v>
      </c>
      <c r="D930" s="235" t="s">
        <v>83</v>
      </c>
      <c r="E930" s="236">
        <v>1152</v>
      </c>
      <c r="F930" s="237">
        <v>41711</v>
      </c>
      <c r="G930" s="30">
        <v>1152</v>
      </c>
      <c r="H930" s="238">
        <f t="shared" si="14"/>
        <v>0</v>
      </c>
      <c r="I930" s="235" t="s">
        <v>20</v>
      </c>
    </row>
    <row r="931" spans="1:11" x14ac:dyDescent="0.25">
      <c r="A931" s="240">
        <v>41711</v>
      </c>
      <c r="B931" s="281" t="s">
        <v>2190</v>
      </c>
      <c r="C931" s="282" t="s">
        <v>1597</v>
      </c>
      <c r="D931" s="235" t="s">
        <v>22</v>
      </c>
      <c r="E931" s="236">
        <v>6887.5</v>
      </c>
      <c r="F931" s="237">
        <v>41711</v>
      </c>
      <c r="G931" s="30">
        <v>6887.5</v>
      </c>
      <c r="H931" s="238">
        <f t="shared" si="14"/>
        <v>0</v>
      </c>
      <c r="I931" s="235" t="s">
        <v>23</v>
      </c>
    </row>
    <row r="932" spans="1:11" x14ac:dyDescent="0.25">
      <c r="A932" s="240">
        <v>41711</v>
      </c>
      <c r="B932" s="281" t="s">
        <v>2191</v>
      </c>
      <c r="C932" s="282" t="s">
        <v>1597</v>
      </c>
      <c r="D932" s="235" t="s">
        <v>89</v>
      </c>
      <c r="E932" s="236">
        <v>953</v>
      </c>
      <c r="F932" s="237">
        <v>41711</v>
      </c>
      <c r="G932" s="30">
        <v>953</v>
      </c>
      <c r="H932" s="238">
        <f t="shared" si="14"/>
        <v>0</v>
      </c>
      <c r="I932" s="235" t="s">
        <v>20</v>
      </c>
    </row>
    <row r="933" spans="1:11" x14ac:dyDescent="0.25">
      <c r="A933" s="240">
        <v>41711</v>
      </c>
      <c r="B933" s="281" t="s">
        <v>2192</v>
      </c>
      <c r="C933" s="282" t="s">
        <v>1597</v>
      </c>
      <c r="D933" s="235" t="s">
        <v>48</v>
      </c>
      <c r="E933" s="236">
        <v>8094</v>
      </c>
      <c r="F933" s="237">
        <v>41711</v>
      </c>
      <c r="G933" s="30">
        <v>8094</v>
      </c>
      <c r="H933" s="238">
        <f t="shared" si="14"/>
        <v>0</v>
      </c>
      <c r="I933" s="235" t="s">
        <v>1</v>
      </c>
    </row>
    <row r="934" spans="1:11" x14ac:dyDescent="0.25">
      <c r="A934" s="240">
        <v>41711</v>
      </c>
      <c r="B934" s="281" t="s">
        <v>2193</v>
      </c>
      <c r="C934" s="282" t="s">
        <v>1597</v>
      </c>
      <c r="D934" s="235" t="s">
        <v>1</v>
      </c>
      <c r="E934" s="236">
        <v>1942</v>
      </c>
      <c r="F934" s="237">
        <v>41711</v>
      </c>
      <c r="G934" s="30">
        <v>1942</v>
      </c>
      <c r="H934" s="238">
        <f t="shared" si="14"/>
        <v>0</v>
      </c>
      <c r="I934" s="235" t="s">
        <v>1</v>
      </c>
    </row>
    <row r="935" spans="1:11" x14ac:dyDescent="0.25">
      <c r="A935" s="240">
        <v>41711</v>
      </c>
      <c r="B935" s="281" t="s">
        <v>2194</v>
      </c>
      <c r="C935" s="282" t="s">
        <v>1597</v>
      </c>
      <c r="D935" s="235" t="s">
        <v>721</v>
      </c>
      <c r="E935" s="236">
        <v>352.6</v>
      </c>
      <c r="F935" s="237">
        <v>41711</v>
      </c>
      <c r="G935" s="30">
        <v>352.6</v>
      </c>
      <c r="H935" s="238">
        <f t="shared" si="14"/>
        <v>0</v>
      </c>
      <c r="I935" s="235" t="s">
        <v>23</v>
      </c>
    </row>
    <row r="936" spans="1:11" x14ac:dyDescent="0.25">
      <c r="A936" s="240">
        <v>41711</v>
      </c>
      <c r="B936" s="281" t="s">
        <v>2195</v>
      </c>
      <c r="C936" s="282" t="s">
        <v>1597</v>
      </c>
      <c r="D936" s="235" t="s">
        <v>29</v>
      </c>
      <c r="E936" s="236">
        <v>26209.599999999999</v>
      </c>
      <c r="F936" s="237">
        <v>41715</v>
      </c>
      <c r="G936" s="30">
        <v>26209.599999999999</v>
      </c>
      <c r="H936" s="238">
        <f t="shared" si="14"/>
        <v>0</v>
      </c>
      <c r="I936" s="8" t="s">
        <v>57</v>
      </c>
      <c r="J936" s="13"/>
      <c r="K936" s="13"/>
    </row>
    <row r="937" spans="1:11" x14ac:dyDescent="0.25">
      <c r="A937" s="240">
        <v>41711</v>
      </c>
      <c r="B937" s="281" t="s">
        <v>2196</v>
      </c>
      <c r="C937" s="282" t="s">
        <v>1597</v>
      </c>
      <c r="D937" s="235" t="s">
        <v>15</v>
      </c>
      <c r="E937" s="236">
        <v>1565</v>
      </c>
      <c r="F937" s="237">
        <v>41711</v>
      </c>
      <c r="G937" s="30">
        <v>1565</v>
      </c>
      <c r="H937" s="238">
        <f t="shared" si="14"/>
        <v>0</v>
      </c>
      <c r="I937" s="235"/>
    </row>
    <row r="938" spans="1:11" x14ac:dyDescent="0.25">
      <c r="A938" s="240">
        <v>41711</v>
      </c>
      <c r="B938" s="281" t="s">
        <v>2197</v>
      </c>
      <c r="C938" s="282" t="s">
        <v>1597</v>
      </c>
      <c r="D938" s="235" t="s">
        <v>2198</v>
      </c>
      <c r="E938" s="236">
        <v>1364</v>
      </c>
      <c r="F938" s="237">
        <v>41711</v>
      </c>
      <c r="G938" s="30">
        <v>1364</v>
      </c>
      <c r="H938" s="238">
        <f t="shared" si="14"/>
        <v>0</v>
      </c>
      <c r="I938" s="235" t="s">
        <v>57</v>
      </c>
    </row>
    <row r="939" spans="1:11" x14ac:dyDescent="0.25">
      <c r="A939" s="240">
        <v>41711</v>
      </c>
      <c r="B939" s="281" t="s">
        <v>2199</v>
      </c>
      <c r="C939" s="282" t="s">
        <v>1597</v>
      </c>
      <c r="D939" s="235" t="s">
        <v>1</v>
      </c>
      <c r="E939" s="236">
        <v>2447.5</v>
      </c>
      <c r="F939" s="237">
        <v>41711</v>
      </c>
      <c r="G939" s="30">
        <v>2447.5</v>
      </c>
      <c r="H939" s="238">
        <f t="shared" si="14"/>
        <v>0</v>
      </c>
      <c r="I939" s="235" t="s">
        <v>1</v>
      </c>
    </row>
    <row r="940" spans="1:11" x14ac:dyDescent="0.25">
      <c r="A940" s="240">
        <v>41711</v>
      </c>
      <c r="B940" s="281" t="s">
        <v>2200</v>
      </c>
      <c r="C940" s="282" t="s">
        <v>1597</v>
      </c>
      <c r="D940" s="235" t="s">
        <v>59</v>
      </c>
      <c r="E940" s="252">
        <v>4272</v>
      </c>
      <c r="F940" s="249" t="s">
        <v>2201</v>
      </c>
      <c r="G940" s="30">
        <v>4272</v>
      </c>
      <c r="H940" s="238">
        <f t="shared" si="14"/>
        <v>0</v>
      </c>
      <c r="I940" s="235" t="s">
        <v>57</v>
      </c>
    </row>
    <row r="941" spans="1:11" x14ac:dyDescent="0.25">
      <c r="A941" s="240">
        <v>41711</v>
      </c>
      <c r="B941" s="281" t="s">
        <v>2202</v>
      </c>
      <c r="C941" s="282" t="s">
        <v>1597</v>
      </c>
      <c r="D941" s="235" t="s">
        <v>1</v>
      </c>
      <c r="E941" s="236">
        <v>765</v>
      </c>
      <c r="F941" s="237">
        <v>41711</v>
      </c>
      <c r="G941" s="30">
        <v>765</v>
      </c>
      <c r="H941" s="238">
        <f t="shared" si="14"/>
        <v>0</v>
      </c>
      <c r="I941" s="235" t="s">
        <v>1</v>
      </c>
    </row>
    <row r="942" spans="1:11" x14ac:dyDescent="0.25">
      <c r="A942" s="240">
        <v>41711</v>
      </c>
      <c r="B942" s="281" t="s">
        <v>2203</v>
      </c>
      <c r="C942" s="282" t="s">
        <v>1597</v>
      </c>
      <c r="D942" s="235" t="s">
        <v>47</v>
      </c>
      <c r="E942" s="236">
        <v>6140.5</v>
      </c>
      <c r="F942" s="237">
        <v>41711</v>
      </c>
      <c r="G942" s="30">
        <v>6140.5</v>
      </c>
      <c r="H942" s="238">
        <f t="shared" si="14"/>
        <v>0</v>
      </c>
      <c r="I942" s="235" t="s">
        <v>23</v>
      </c>
    </row>
    <row r="943" spans="1:11" x14ac:dyDescent="0.25">
      <c r="A943" s="240">
        <v>41711</v>
      </c>
      <c r="B943" s="281" t="s">
        <v>2204</v>
      </c>
      <c r="C943" s="282" t="s">
        <v>1597</v>
      </c>
      <c r="D943" s="235" t="s">
        <v>3</v>
      </c>
      <c r="E943" s="236">
        <v>77845</v>
      </c>
      <c r="F943" s="237">
        <v>41725</v>
      </c>
      <c r="G943" s="30">
        <v>77845</v>
      </c>
      <c r="H943" s="272">
        <f t="shared" si="14"/>
        <v>0</v>
      </c>
      <c r="I943" s="235" t="s">
        <v>4</v>
      </c>
    </row>
    <row r="944" spans="1:11" x14ac:dyDescent="0.25">
      <c r="A944" s="240">
        <v>41711</v>
      </c>
      <c r="B944" s="281" t="s">
        <v>2205</v>
      </c>
      <c r="C944" s="282" t="s">
        <v>1597</v>
      </c>
      <c r="D944" s="235" t="s">
        <v>162</v>
      </c>
      <c r="E944" s="236">
        <v>25934</v>
      </c>
      <c r="F944" s="237">
        <v>41715</v>
      </c>
      <c r="G944" s="30">
        <v>25934</v>
      </c>
      <c r="H944" s="272">
        <f t="shared" si="14"/>
        <v>0</v>
      </c>
      <c r="I944" s="235" t="s">
        <v>4</v>
      </c>
    </row>
    <row r="945" spans="1:9" x14ac:dyDescent="0.25">
      <c r="A945" s="240">
        <v>41711</v>
      </c>
      <c r="B945" s="281" t="s">
        <v>2206</v>
      </c>
      <c r="C945" s="282" t="s">
        <v>1597</v>
      </c>
      <c r="D945" s="235" t="s">
        <v>122</v>
      </c>
      <c r="E945" s="236">
        <v>2992</v>
      </c>
      <c r="F945" s="237">
        <v>41711</v>
      </c>
      <c r="G945" s="30">
        <v>2992</v>
      </c>
      <c r="H945" s="272">
        <f t="shared" si="14"/>
        <v>0</v>
      </c>
      <c r="I945" s="235" t="s">
        <v>4</v>
      </c>
    </row>
    <row r="946" spans="1:9" x14ac:dyDescent="0.25">
      <c r="A946" s="240">
        <v>41711</v>
      </c>
      <c r="B946" s="281" t="s">
        <v>2207</v>
      </c>
      <c r="C946" s="282" t="s">
        <v>1597</v>
      </c>
      <c r="D946" s="235" t="s">
        <v>320</v>
      </c>
      <c r="E946" s="236">
        <v>1738</v>
      </c>
      <c r="F946" s="237">
        <v>41711</v>
      </c>
      <c r="G946" s="30">
        <v>1738</v>
      </c>
      <c r="H946" s="272">
        <f t="shared" si="14"/>
        <v>0</v>
      </c>
      <c r="I946" s="235" t="s">
        <v>57</v>
      </c>
    </row>
    <row r="947" spans="1:9" x14ac:dyDescent="0.25">
      <c r="A947" s="240">
        <v>41711</v>
      </c>
      <c r="B947" s="281" t="s">
        <v>2208</v>
      </c>
      <c r="C947" s="282" t="s">
        <v>1597</v>
      </c>
      <c r="D947" s="235" t="s">
        <v>175</v>
      </c>
      <c r="E947" s="252">
        <v>8617.5</v>
      </c>
      <c r="F947" s="249" t="s">
        <v>2209</v>
      </c>
      <c r="G947" s="30">
        <v>8617.5</v>
      </c>
      <c r="H947" s="238">
        <f t="shared" si="14"/>
        <v>0</v>
      </c>
      <c r="I947" s="235" t="s">
        <v>57</v>
      </c>
    </row>
    <row r="948" spans="1:9" x14ac:dyDescent="0.25">
      <c r="A948" s="240">
        <v>41711</v>
      </c>
      <c r="B948" s="281" t="s">
        <v>2210</v>
      </c>
      <c r="C948" s="282" t="s">
        <v>1597</v>
      </c>
      <c r="D948" s="235" t="s">
        <v>66</v>
      </c>
      <c r="E948" s="236">
        <v>1210</v>
      </c>
      <c r="F948" s="237">
        <v>41711</v>
      </c>
      <c r="G948" s="30">
        <v>1210</v>
      </c>
      <c r="H948" s="272">
        <f t="shared" si="14"/>
        <v>0</v>
      </c>
      <c r="I948" s="235"/>
    </row>
    <row r="949" spans="1:9" x14ac:dyDescent="0.25">
      <c r="A949" s="240">
        <v>41711</v>
      </c>
      <c r="B949" s="281" t="s">
        <v>2211</v>
      </c>
      <c r="C949" s="282" t="s">
        <v>1597</v>
      </c>
      <c r="D949" s="235" t="s">
        <v>2212</v>
      </c>
      <c r="E949" s="236">
        <v>7882</v>
      </c>
      <c r="F949" s="237">
        <v>41711</v>
      </c>
      <c r="G949" s="30">
        <v>7882</v>
      </c>
      <c r="H949" s="272">
        <f t="shared" si="14"/>
        <v>0</v>
      </c>
      <c r="I949" s="235" t="s">
        <v>14</v>
      </c>
    </row>
    <row r="950" spans="1:9" x14ac:dyDescent="0.25">
      <c r="A950" s="240">
        <v>41711</v>
      </c>
      <c r="B950" s="281" t="s">
        <v>2213</v>
      </c>
      <c r="C950" s="282" t="s">
        <v>1597</v>
      </c>
      <c r="D950" s="235" t="s">
        <v>119</v>
      </c>
      <c r="E950" s="236">
        <v>5865.2</v>
      </c>
      <c r="F950" s="237">
        <v>41713</v>
      </c>
      <c r="G950" s="30">
        <v>5865.2</v>
      </c>
      <c r="H950" s="272">
        <f t="shared" si="14"/>
        <v>0</v>
      </c>
      <c r="I950" s="235" t="s">
        <v>14</v>
      </c>
    </row>
    <row r="951" spans="1:9" x14ac:dyDescent="0.25">
      <c r="A951" s="240">
        <v>41711</v>
      </c>
      <c r="B951" s="281" t="s">
        <v>2214</v>
      </c>
      <c r="C951" s="282" t="s">
        <v>1597</v>
      </c>
      <c r="D951" s="235" t="s">
        <v>170</v>
      </c>
      <c r="E951" s="236">
        <v>10554</v>
      </c>
      <c r="F951" s="320">
        <v>41804</v>
      </c>
      <c r="G951" s="51">
        <v>10554</v>
      </c>
      <c r="H951" s="238">
        <f t="shared" si="14"/>
        <v>0</v>
      </c>
      <c r="I951" s="235" t="s">
        <v>14</v>
      </c>
    </row>
    <row r="952" spans="1:9" x14ac:dyDescent="0.25">
      <c r="A952" s="240">
        <v>41711</v>
      </c>
      <c r="B952" s="281" t="s">
        <v>2215</v>
      </c>
      <c r="C952" s="282" t="s">
        <v>1597</v>
      </c>
      <c r="D952" s="235" t="s">
        <v>135</v>
      </c>
      <c r="E952" s="252">
        <v>13700.5</v>
      </c>
      <c r="F952" s="249" t="s">
        <v>2216</v>
      </c>
      <c r="G952" s="30">
        <v>13700.5</v>
      </c>
      <c r="H952" s="238">
        <f t="shared" si="14"/>
        <v>0</v>
      </c>
      <c r="I952" s="235" t="s">
        <v>20</v>
      </c>
    </row>
    <row r="953" spans="1:9" x14ac:dyDescent="0.25">
      <c r="A953" s="240">
        <v>41711</v>
      </c>
      <c r="B953" s="281" t="s">
        <v>2217</v>
      </c>
      <c r="C953" s="282" t="s">
        <v>1597</v>
      </c>
      <c r="D953" s="235" t="s">
        <v>2218</v>
      </c>
      <c r="E953" s="236">
        <v>4296</v>
      </c>
      <c r="F953" s="237">
        <v>41711</v>
      </c>
      <c r="G953" s="30">
        <v>4296</v>
      </c>
      <c r="H953" s="272">
        <f t="shared" si="14"/>
        <v>0</v>
      </c>
      <c r="I953" s="235"/>
    </row>
    <row r="954" spans="1:9" x14ac:dyDescent="0.25">
      <c r="A954" s="240">
        <v>41711</v>
      </c>
      <c r="B954" s="281" t="s">
        <v>2219</v>
      </c>
      <c r="C954" s="282" t="s">
        <v>1597</v>
      </c>
      <c r="D954" s="235" t="s">
        <v>1</v>
      </c>
      <c r="E954" s="236">
        <v>480</v>
      </c>
      <c r="F954" s="237">
        <v>41711</v>
      </c>
      <c r="G954" s="30">
        <v>480</v>
      </c>
      <c r="H954" s="272">
        <f t="shared" si="14"/>
        <v>0</v>
      </c>
      <c r="I954" s="235" t="s">
        <v>1</v>
      </c>
    </row>
    <row r="955" spans="1:9" x14ac:dyDescent="0.25">
      <c r="A955" s="240">
        <v>41711</v>
      </c>
      <c r="B955" s="281" t="s">
        <v>2220</v>
      </c>
      <c r="C955" s="282" t="s">
        <v>1597</v>
      </c>
      <c r="D955" s="235" t="s">
        <v>2221</v>
      </c>
      <c r="E955" s="236">
        <v>2807.5</v>
      </c>
      <c r="F955" s="237">
        <v>41711</v>
      </c>
      <c r="G955" s="30">
        <v>2807.5</v>
      </c>
      <c r="H955" s="272">
        <f t="shared" si="14"/>
        <v>0</v>
      </c>
      <c r="I955" s="235" t="s">
        <v>38</v>
      </c>
    </row>
    <row r="956" spans="1:9" x14ac:dyDescent="0.25">
      <c r="A956" s="240">
        <v>41711</v>
      </c>
      <c r="B956" s="281" t="s">
        <v>2222</v>
      </c>
      <c r="C956" s="282" t="s">
        <v>1597</v>
      </c>
      <c r="D956" s="235" t="s">
        <v>2223</v>
      </c>
      <c r="E956" s="236">
        <v>1898</v>
      </c>
      <c r="F956" s="237">
        <v>41711</v>
      </c>
      <c r="G956" s="30">
        <v>1898</v>
      </c>
      <c r="H956" s="272">
        <f t="shared" si="14"/>
        <v>0</v>
      </c>
      <c r="I956" s="235" t="s">
        <v>57</v>
      </c>
    </row>
    <row r="957" spans="1:9" x14ac:dyDescent="0.25">
      <c r="A957" s="240">
        <v>41711</v>
      </c>
      <c r="B957" s="281" t="s">
        <v>2224</v>
      </c>
      <c r="C957" s="282" t="s">
        <v>1597</v>
      </c>
      <c r="D957" s="235" t="s">
        <v>89</v>
      </c>
      <c r="E957" s="236">
        <v>5776</v>
      </c>
      <c r="F957" s="237">
        <v>41711</v>
      </c>
      <c r="G957" s="30">
        <v>5776</v>
      </c>
      <c r="H957" s="272">
        <f t="shared" si="14"/>
        <v>0</v>
      </c>
      <c r="I957" s="235" t="s">
        <v>57</v>
      </c>
    </row>
    <row r="958" spans="1:9" x14ac:dyDescent="0.25">
      <c r="A958" s="240">
        <v>41711</v>
      </c>
      <c r="B958" s="281" t="s">
        <v>2225</v>
      </c>
      <c r="C958" s="282" t="s">
        <v>1597</v>
      </c>
      <c r="D958" s="235" t="s">
        <v>420</v>
      </c>
      <c r="E958" s="236">
        <v>780</v>
      </c>
      <c r="F958" s="237">
        <v>41711</v>
      </c>
      <c r="G958" s="30">
        <v>780</v>
      </c>
      <c r="H958" s="272">
        <f t="shared" si="14"/>
        <v>0</v>
      </c>
      <c r="I958" s="235"/>
    </row>
    <row r="959" spans="1:9" x14ac:dyDescent="0.25">
      <c r="A959" s="284">
        <v>41711</v>
      </c>
      <c r="B959" s="285" t="s">
        <v>2226</v>
      </c>
      <c r="C959" s="282" t="s">
        <v>1597</v>
      </c>
      <c r="D959" s="235" t="s">
        <v>208</v>
      </c>
      <c r="E959" s="236">
        <v>1095</v>
      </c>
      <c r="F959" s="237">
        <v>41711</v>
      </c>
      <c r="G959" s="30">
        <v>1095</v>
      </c>
      <c r="H959" s="272">
        <f t="shared" si="14"/>
        <v>0</v>
      </c>
      <c r="I959" s="235" t="s">
        <v>57</v>
      </c>
    </row>
    <row r="960" spans="1:9" x14ac:dyDescent="0.25">
      <c r="A960" s="240">
        <v>41711</v>
      </c>
      <c r="B960" s="281" t="s">
        <v>2227</v>
      </c>
      <c r="C960" s="282" t="s">
        <v>1597</v>
      </c>
      <c r="D960" s="235" t="s">
        <v>212</v>
      </c>
      <c r="E960" s="252">
        <v>4957</v>
      </c>
      <c r="F960" s="249" t="s">
        <v>2228</v>
      </c>
      <c r="G960" s="30">
        <v>4957</v>
      </c>
      <c r="H960" s="238">
        <f t="shared" ref="H960:H1023" si="15">E960-G960</f>
        <v>0</v>
      </c>
      <c r="I960" s="235" t="s">
        <v>57</v>
      </c>
    </row>
    <row r="961" spans="1:9" x14ac:dyDescent="0.25">
      <c r="A961" s="284">
        <v>41711</v>
      </c>
      <c r="B961" s="281" t="s">
        <v>2229</v>
      </c>
      <c r="C961" s="282" t="s">
        <v>1597</v>
      </c>
      <c r="D961" s="235" t="s">
        <v>540</v>
      </c>
      <c r="E961" s="252">
        <v>1917.5</v>
      </c>
      <c r="F961" s="237">
        <v>41711</v>
      </c>
      <c r="G961" s="30">
        <v>1917.5</v>
      </c>
      <c r="H961" s="272">
        <f t="shared" si="15"/>
        <v>0</v>
      </c>
      <c r="I961" s="235"/>
    </row>
    <row r="962" spans="1:9" x14ac:dyDescent="0.25">
      <c r="A962" s="240">
        <v>41711</v>
      </c>
      <c r="B962" s="281" t="s">
        <v>2230</v>
      </c>
      <c r="C962" s="282" t="s">
        <v>1597</v>
      </c>
      <c r="D962" s="235" t="s">
        <v>416</v>
      </c>
      <c r="E962" s="252">
        <v>6770</v>
      </c>
      <c r="F962" s="237">
        <v>41711</v>
      </c>
      <c r="G962" s="30">
        <v>6770</v>
      </c>
      <c r="H962" s="272">
        <f t="shared" si="15"/>
        <v>0</v>
      </c>
      <c r="I962" s="235" t="s">
        <v>57</v>
      </c>
    </row>
    <row r="963" spans="1:9" x14ac:dyDescent="0.25">
      <c r="A963" s="284">
        <v>41711</v>
      </c>
      <c r="B963" s="281" t="s">
        <v>2231</v>
      </c>
      <c r="C963" s="282" t="s">
        <v>1597</v>
      </c>
      <c r="D963" s="235" t="s">
        <v>333</v>
      </c>
      <c r="E963" s="252">
        <v>4334.5</v>
      </c>
      <c r="F963" s="249" t="s">
        <v>2232</v>
      </c>
      <c r="G963" s="30">
        <v>4334.5</v>
      </c>
      <c r="H963" s="238">
        <f t="shared" si="15"/>
        <v>0</v>
      </c>
      <c r="I963" s="235" t="s">
        <v>1</v>
      </c>
    </row>
    <row r="964" spans="1:9" x14ac:dyDescent="0.25">
      <c r="A964" s="240">
        <v>41711</v>
      </c>
      <c r="B964" s="281" t="s">
        <v>2233</v>
      </c>
      <c r="C964" s="282" t="s">
        <v>1597</v>
      </c>
      <c r="D964" s="235" t="s">
        <v>47</v>
      </c>
      <c r="E964" s="252">
        <v>25556.5</v>
      </c>
      <c r="F964" s="237">
        <v>41711</v>
      </c>
      <c r="G964" s="30">
        <v>25556.5</v>
      </c>
      <c r="H964" s="272">
        <f t="shared" si="15"/>
        <v>0</v>
      </c>
      <c r="I964" s="235" t="s">
        <v>196</v>
      </c>
    </row>
    <row r="965" spans="1:9" x14ac:dyDescent="0.25">
      <c r="A965" s="284">
        <v>41711</v>
      </c>
      <c r="B965" s="281" t="s">
        <v>2234</v>
      </c>
      <c r="C965" s="282" t="s">
        <v>1597</v>
      </c>
      <c r="D965" s="235" t="s">
        <v>6</v>
      </c>
      <c r="E965" s="252">
        <v>9307</v>
      </c>
      <c r="F965" s="237">
        <v>41711</v>
      </c>
      <c r="G965" s="30">
        <v>9307</v>
      </c>
      <c r="H965" s="238">
        <f t="shared" si="15"/>
        <v>0</v>
      </c>
      <c r="I965" s="235" t="s">
        <v>23</v>
      </c>
    </row>
    <row r="966" spans="1:9" x14ac:dyDescent="0.25">
      <c r="A966" s="240">
        <v>41711</v>
      </c>
      <c r="B966" s="281" t="s">
        <v>2235</v>
      </c>
      <c r="C966" s="282" t="s">
        <v>1597</v>
      </c>
      <c r="D966" s="235" t="s">
        <v>144</v>
      </c>
      <c r="E966" s="252">
        <v>31106.5</v>
      </c>
      <c r="F966" s="237">
        <v>41711</v>
      </c>
      <c r="G966" s="30">
        <v>31106.5</v>
      </c>
      <c r="H966" s="272">
        <f t="shared" si="15"/>
        <v>0</v>
      </c>
      <c r="I966" s="235" t="s">
        <v>1</v>
      </c>
    </row>
    <row r="967" spans="1:9" x14ac:dyDescent="0.25">
      <c r="A967" s="240">
        <v>41712</v>
      </c>
      <c r="B967" s="281" t="s">
        <v>2236</v>
      </c>
      <c r="C967" s="282" t="s">
        <v>1597</v>
      </c>
      <c r="D967" s="235" t="s">
        <v>138</v>
      </c>
      <c r="E967" s="236">
        <v>6898.5</v>
      </c>
      <c r="F967" s="237">
        <v>41712</v>
      </c>
      <c r="G967" s="30">
        <v>6898.5</v>
      </c>
      <c r="H967" s="272">
        <f t="shared" si="15"/>
        <v>0</v>
      </c>
      <c r="I967" s="235"/>
    </row>
    <row r="968" spans="1:9" x14ac:dyDescent="0.25">
      <c r="A968" s="240">
        <v>41712</v>
      </c>
      <c r="B968" s="281" t="s">
        <v>2237</v>
      </c>
      <c r="C968" s="282" t="s">
        <v>1597</v>
      </c>
      <c r="D968" s="235" t="s">
        <v>2003</v>
      </c>
      <c r="E968" s="236">
        <v>1419</v>
      </c>
      <c r="F968" s="237">
        <v>41712</v>
      </c>
      <c r="G968" s="30">
        <v>1419</v>
      </c>
      <c r="H968" s="272">
        <f t="shared" si="15"/>
        <v>0</v>
      </c>
      <c r="I968" s="45"/>
    </row>
    <row r="969" spans="1:9" x14ac:dyDescent="0.25">
      <c r="A969" s="240">
        <v>41712</v>
      </c>
      <c r="B969" s="281" t="s">
        <v>2238</v>
      </c>
      <c r="C969" s="282" t="s">
        <v>1597</v>
      </c>
      <c r="D969" s="235" t="s">
        <v>54</v>
      </c>
      <c r="E969" s="236">
        <v>19623.400000000001</v>
      </c>
      <c r="F969" s="246" t="s">
        <v>2239</v>
      </c>
      <c r="G969" s="30">
        <v>19623.400000000001</v>
      </c>
      <c r="H969" s="272">
        <f t="shared" si="15"/>
        <v>0</v>
      </c>
      <c r="I969" s="235" t="s">
        <v>4</v>
      </c>
    </row>
    <row r="970" spans="1:9" x14ac:dyDescent="0.25">
      <c r="A970" s="240">
        <v>41712</v>
      </c>
      <c r="B970" s="281" t="s">
        <v>2240</v>
      </c>
      <c r="C970" s="282" t="s">
        <v>1597</v>
      </c>
      <c r="D970" s="235" t="s">
        <v>1</v>
      </c>
      <c r="E970" s="236">
        <v>370</v>
      </c>
      <c r="F970" s="237">
        <v>41712</v>
      </c>
      <c r="G970" s="30">
        <v>370</v>
      </c>
      <c r="H970" s="272">
        <f t="shared" si="15"/>
        <v>0</v>
      </c>
      <c r="I970" s="235" t="s">
        <v>1</v>
      </c>
    </row>
    <row r="971" spans="1:9" x14ac:dyDescent="0.25">
      <c r="A971" s="240">
        <v>41712</v>
      </c>
      <c r="B971" s="281" t="s">
        <v>2241</v>
      </c>
      <c r="C971" s="282" t="s">
        <v>1597</v>
      </c>
      <c r="D971" s="235" t="s">
        <v>11</v>
      </c>
      <c r="E971" s="236">
        <v>614194.69999999995</v>
      </c>
      <c r="F971" s="249" t="s">
        <v>2242</v>
      </c>
      <c r="G971" s="30">
        <f>254972.82+268750+90471.88</f>
        <v>614194.69999999995</v>
      </c>
      <c r="H971" s="238">
        <f t="shared" si="15"/>
        <v>0</v>
      </c>
      <c r="I971" s="235"/>
    </row>
    <row r="972" spans="1:9" x14ac:dyDescent="0.25">
      <c r="A972" s="240">
        <v>41712</v>
      </c>
      <c r="B972" s="281" t="s">
        <v>2243</v>
      </c>
      <c r="C972" s="282" t="s">
        <v>1597</v>
      </c>
      <c r="D972" s="235" t="s">
        <v>21</v>
      </c>
      <c r="E972" s="252">
        <v>8520</v>
      </c>
      <c r="F972" s="249" t="s">
        <v>2244</v>
      </c>
      <c r="G972" s="30">
        <v>8520</v>
      </c>
      <c r="H972" s="238">
        <f t="shared" si="15"/>
        <v>0</v>
      </c>
      <c r="I972" s="235" t="s">
        <v>1</v>
      </c>
    </row>
    <row r="973" spans="1:9" x14ac:dyDescent="0.25">
      <c r="A973" s="240">
        <v>41712</v>
      </c>
      <c r="B973" s="281" t="s">
        <v>2245</v>
      </c>
      <c r="C973" s="282" t="s">
        <v>1597</v>
      </c>
      <c r="D973" s="235" t="s">
        <v>2165</v>
      </c>
      <c r="E973" s="236">
        <v>1987.5</v>
      </c>
      <c r="F973" s="237">
        <v>41712</v>
      </c>
      <c r="G973" s="30">
        <v>1987.5</v>
      </c>
      <c r="H973" s="238">
        <f t="shared" si="15"/>
        <v>0</v>
      </c>
      <c r="I973" s="235" t="s">
        <v>30</v>
      </c>
    </row>
    <row r="974" spans="1:9" x14ac:dyDescent="0.25">
      <c r="A974" s="240">
        <v>41712</v>
      </c>
      <c r="B974" s="281" t="s">
        <v>2246</v>
      </c>
      <c r="C974" s="282" t="s">
        <v>1597</v>
      </c>
      <c r="D974" s="235" t="s">
        <v>6</v>
      </c>
      <c r="E974" s="236">
        <v>1968</v>
      </c>
      <c r="F974" s="237">
        <v>41712</v>
      </c>
      <c r="G974" s="30">
        <v>1968</v>
      </c>
      <c r="H974" s="238">
        <f t="shared" si="15"/>
        <v>0</v>
      </c>
      <c r="I974" s="235" t="s">
        <v>4</v>
      </c>
    </row>
    <row r="975" spans="1:9" x14ac:dyDescent="0.25">
      <c r="A975" s="240">
        <v>41712</v>
      </c>
      <c r="B975" s="281" t="s">
        <v>2247</v>
      </c>
      <c r="C975" s="282" t="s">
        <v>1597</v>
      </c>
      <c r="D975" s="235" t="s">
        <v>37</v>
      </c>
      <c r="E975" s="236">
        <v>5700</v>
      </c>
      <c r="F975" s="237">
        <v>41720</v>
      </c>
      <c r="G975" s="30">
        <v>5700</v>
      </c>
      <c r="H975" s="238">
        <f t="shared" si="15"/>
        <v>0</v>
      </c>
      <c r="I975" s="235" t="s">
        <v>57</v>
      </c>
    </row>
    <row r="976" spans="1:9" x14ac:dyDescent="0.25">
      <c r="A976" s="240">
        <v>41712</v>
      </c>
      <c r="B976" s="281" t="s">
        <v>2248</v>
      </c>
      <c r="C976" s="282" t="s">
        <v>1597</v>
      </c>
      <c r="D976" s="235" t="s">
        <v>5</v>
      </c>
      <c r="E976" s="236">
        <v>4048</v>
      </c>
      <c r="F976" s="237">
        <v>41713</v>
      </c>
      <c r="G976" s="30">
        <v>4048</v>
      </c>
      <c r="H976" s="238">
        <f t="shared" si="15"/>
        <v>0</v>
      </c>
      <c r="I976" s="235" t="s">
        <v>23</v>
      </c>
    </row>
    <row r="977" spans="1:9" x14ac:dyDescent="0.25">
      <c r="A977" s="240">
        <v>41712</v>
      </c>
      <c r="B977" s="281" t="s">
        <v>2249</v>
      </c>
      <c r="C977" s="282" t="s">
        <v>1597</v>
      </c>
      <c r="D977" s="235" t="s">
        <v>17</v>
      </c>
      <c r="E977" s="236">
        <v>185</v>
      </c>
      <c r="F977" s="237">
        <v>41712</v>
      </c>
      <c r="G977" s="30">
        <v>185</v>
      </c>
      <c r="H977" s="238">
        <f t="shared" si="15"/>
        <v>0</v>
      </c>
      <c r="I977" s="235" t="s">
        <v>1</v>
      </c>
    </row>
    <row r="978" spans="1:9" x14ac:dyDescent="0.25">
      <c r="A978" s="240">
        <v>41712</v>
      </c>
      <c r="B978" s="281" t="s">
        <v>2250</v>
      </c>
      <c r="C978" s="282" t="s">
        <v>1597</v>
      </c>
      <c r="D978" s="235" t="s">
        <v>236</v>
      </c>
      <c r="E978" s="236">
        <v>3416</v>
      </c>
      <c r="F978" s="237">
        <v>41712</v>
      </c>
      <c r="G978" s="30">
        <v>3416</v>
      </c>
      <c r="H978" s="238">
        <f t="shared" si="15"/>
        <v>0</v>
      </c>
      <c r="I978" s="235" t="s">
        <v>57</v>
      </c>
    </row>
    <row r="979" spans="1:9" x14ac:dyDescent="0.25">
      <c r="A979" s="240">
        <v>41712</v>
      </c>
      <c r="B979" s="281" t="s">
        <v>2251</v>
      </c>
      <c r="C979" s="282" t="s">
        <v>1597</v>
      </c>
      <c r="D979" s="235" t="s">
        <v>36</v>
      </c>
      <c r="E979" s="236">
        <v>2280</v>
      </c>
      <c r="F979" s="249" t="s">
        <v>2252</v>
      </c>
      <c r="G979" s="30">
        <v>2280</v>
      </c>
      <c r="H979" s="238">
        <f t="shared" si="15"/>
        <v>0</v>
      </c>
      <c r="I979" s="235" t="s">
        <v>23</v>
      </c>
    </row>
    <row r="980" spans="1:9" x14ac:dyDescent="0.25">
      <c r="A980" s="240">
        <v>41712</v>
      </c>
      <c r="B980" s="281" t="s">
        <v>2253</v>
      </c>
      <c r="C980" s="282" t="s">
        <v>1597</v>
      </c>
      <c r="D980" s="235" t="s">
        <v>35</v>
      </c>
      <c r="E980" s="236">
        <v>2660</v>
      </c>
      <c r="F980" s="237">
        <v>41720</v>
      </c>
      <c r="G980" s="30">
        <v>2660</v>
      </c>
      <c r="H980" s="238">
        <f t="shared" si="15"/>
        <v>0</v>
      </c>
      <c r="I980" s="235" t="s">
        <v>23</v>
      </c>
    </row>
    <row r="981" spans="1:9" x14ac:dyDescent="0.25">
      <c r="A981" s="240">
        <v>41712</v>
      </c>
      <c r="B981" s="281" t="s">
        <v>2254</v>
      </c>
      <c r="C981" s="282" t="s">
        <v>1597</v>
      </c>
      <c r="D981" s="235" t="s">
        <v>1</v>
      </c>
      <c r="E981" s="236">
        <v>797.5</v>
      </c>
      <c r="F981" s="237">
        <v>41712</v>
      </c>
      <c r="G981" s="30">
        <v>797.5</v>
      </c>
      <c r="H981" s="238">
        <f t="shared" si="15"/>
        <v>0</v>
      </c>
      <c r="I981" s="235" t="s">
        <v>1</v>
      </c>
    </row>
    <row r="982" spans="1:9" x14ac:dyDescent="0.25">
      <c r="A982" s="240">
        <v>41712</v>
      </c>
      <c r="B982" s="281" t="s">
        <v>2255</v>
      </c>
      <c r="C982" s="282" t="s">
        <v>1597</v>
      </c>
      <c r="D982" s="235" t="s">
        <v>480</v>
      </c>
      <c r="E982" s="236">
        <v>8208.5</v>
      </c>
      <c r="F982" s="237">
        <v>41712</v>
      </c>
      <c r="G982" s="30">
        <v>8208.5</v>
      </c>
      <c r="H982" s="238">
        <f t="shared" si="15"/>
        <v>0</v>
      </c>
      <c r="I982" s="235"/>
    </row>
    <row r="983" spans="1:9" x14ac:dyDescent="0.25">
      <c r="A983" s="240">
        <v>41712</v>
      </c>
      <c r="B983" s="281" t="s">
        <v>2256</v>
      </c>
      <c r="C983" s="282" t="s">
        <v>1597</v>
      </c>
      <c r="D983" s="235" t="s">
        <v>112</v>
      </c>
      <c r="E983" s="236">
        <v>2387</v>
      </c>
      <c r="F983" s="248" t="s">
        <v>2257</v>
      </c>
      <c r="G983" s="30">
        <v>2387</v>
      </c>
      <c r="H983" s="238">
        <f t="shared" si="15"/>
        <v>0</v>
      </c>
      <c r="I983" s="235" t="s">
        <v>1</v>
      </c>
    </row>
    <row r="984" spans="1:9" x14ac:dyDescent="0.25">
      <c r="A984" s="240">
        <v>41712</v>
      </c>
      <c r="B984" s="281" t="s">
        <v>2258</v>
      </c>
      <c r="C984" s="282" t="s">
        <v>1597</v>
      </c>
      <c r="D984" s="235" t="s">
        <v>458</v>
      </c>
      <c r="E984" s="236">
        <v>990</v>
      </c>
      <c r="F984" s="237">
        <v>41712</v>
      </c>
      <c r="G984" s="30">
        <v>990</v>
      </c>
      <c r="H984" s="238">
        <f t="shared" si="15"/>
        <v>0</v>
      </c>
      <c r="I984" s="235" t="s">
        <v>1</v>
      </c>
    </row>
    <row r="985" spans="1:9" x14ac:dyDescent="0.25">
      <c r="A985" s="240">
        <v>41712</v>
      </c>
      <c r="B985" s="281" t="s">
        <v>2259</v>
      </c>
      <c r="C985" s="282" t="s">
        <v>1597</v>
      </c>
      <c r="D985" s="235" t="s">
        <v>1</v>
      </c>
      <c r="E985" s="236">
        <v>1260.5</v>
      </c>
      <c r="F985" s="237">
        <v>41712</v>
      </c>
      <c r="G985" s="30">
        <v>1260.5</v>
      </c>
      <c r="H985" s="238">
        <f t="shared" si="15"/>
        <v>0</v>
      </c>
      <c r="I985" s="235" t="s">
        <v>1</v>
      </c>
    </row>
    <row r="986" spans="1:9" x14ac:dyDescent="0.25">
      <c r="A986" s="240">
        <v>41712</v>
      </c>
      <c r="B986" s="281" t="s">
        <v>2260</v>
      </c>
      <c r="C986" s="282" t="s">
        <v>1597</v>
      </c>
      <c r="D986" s="235" t="s">
        <v>168</v>
      </c>
      <c r="E986" s="236">
        <v>3715.2</v>
      </c>
      <c r="F986" s="237">
        <v>41715</v>
      </c>
      <c r="G986" s="30">
        <v>3715.2</v>
      </c>
      <c r="H986" s="238">
        <f t="shared" si="15"/>
        <v>0</v>
      </c>
      <c r="I986" s="235" t="s">
        <v>1</v>
      </c>
    </row>
    <row r="987" spans="1:9" x14ac:dyDescent="0.25">
      <c r="A987" s="240">
        <v>41712</v>
      </c>
      <c r="B987" s="281" t="s">
        <v>2261</v>
      </c>
      <c r="C987" s="282" t="s">
        <v>1597</v>
      </c>
      <c r="D987" s="244" t="s">
        <v>46</v>
      </c>
      <c r="E987" s="245">
        <v>0</v>
      </c>
      <c r="F987" s="237"/>
      <c r="G987" s="30"/>
      <c r="H987" s="238">
        <f t="shared" si="15"/>
        <v>0</v>
      </c>
      <c r="I987" s="235" t="s">
        <v>294</v>
      </c>
    </row>
    <row r="988" spans="1:9" x14ac:dyDescent="0.25">
      <c r="A988" s="240">
        <v>41712</v>
      </c>
      <c r="B988" s="281" t="s">
        <v>2262</v>
      </c>
      <c r="C988" s="282" t="s">
        <v>1597</v>
      </c>
      <c r="D988" s="244" t="s">
        <v>46</v>
      </c>
      <c r="E988" s="245">
        <v>0</v>
      </c>
      <c r="F988" s="237"/>
      <c r="G988" s="30"/>
      <c r="H988" s="238">
        <f t="shared" si="15"/>
        <v>0</v>
      </c>
      <c r="I988" s="235" t="s">
        <v>294</v>
      </c>
    </row>
    <row r="989" spans="1:9" x14ac:dyDescent="0.25">
      <c r="A989" s="240">
        <v>41712</v>
      </c>
      <c r="B989" s="281" t="s">
        <v>2263</v>
      </c>
      <c r="C989" s="282" t="s">
        <v>1597</v>
      </c>
      <c r="D989" s="235" t="s">
        <v>106</v>
      </c>
      <c r="E989" s="236">
        <v>1453.5</v>
      </c>
      <c r="F989" s="237">
        <v>41712</v>
      </c>
      <c r="G989" s="30">
        <v>1453.5</v>
      </c>
      <c r="H989" s="238">
        <f t="shared" si="15"/>
        <v>0</v>
      </c>
      <c r="I989" s="235"/>
    </row>
    <row r="990" spans="1:9" x14ac:dyDescent="0.25">
      <c r="A990" s="240">
        <v>41712</v>
      </c>
      <c r="B990" s="281" t="s">
        <v>2264</v>
      </c>
      <c r="C990" s="282" t="s">
        <v>1597</v>
      </c>
      <c r="D990" s="235" t="s">
        <v>194</v>
      </c>
      <c r="E990" s="236">
        <v>3245.2</v>
      </c>
      <c r="F990" s="237">
        <v>41712</v>
      </c>
      <c r="G990" s="30">
        <v>3245.2</v>
      </c>
      <c r="H990" s="238">
        <f t="shared" si="15"/>
        <v>0</v>
      </c>
      <c r="I990" s="235"/>
    </row>
    <row r="991" spans="1:9" x14ac:dyDescent="0.25">
      <c r="A991" s="240">
        <v>41712</v>
      </c>
      <c r="B991" s="281" t="s">
        <v>2265</v>
      </c>
      <c r="C991" s="282" t="s">
        <v>1597</v>
      </c>
      <c r="D991" s="235" t="s">
        <v>135</v>
      </c>
      <c r="E991" s="236">
        <v>9320.5</v>
      </c>
      <c r="F991" s="237">
        <v>41712</v>
      </c>
      <c r="G991" s="30">
        <v>9320.5</v>
      </c>
      <c r="H991" s="238">
        <f t="shared" si="15"/>
        <v>0</v>
      </c>
      <c r="I991" s="235"/>
    </row>
    <row r="992" spans="1:9" x14ac:dyDescent="0.25">
      <c r="A992" s="240">
        <v>41712</v>
      </c>
      <c r="B992" s="281" t="s">
        <v>2266</v>
      </c>
      <c r="C992" s="282" t="s">
        <v>1597</v>
      </c>
      <c r="D992" s="235" t="s">
        <v>108</v>
      </c>
      <c r="E992" s="236">
        <v>4273.5</v>
      </c>
      <c r="F992" s="237">
        <v>41712</v>
      </c>
      <c r="G992" s="30">
        <v>4273.5</v>
      </c>
      <c r="H992" s="238">
        <f t="shared" si="15"/>
        <v>0</v>
      </c>
      <c r="I992" s="235" t="s">
        <v>57</v>
      </c>
    </row>
    <row r="993" spans="1:9" x14ac:dyDescent="0.25">
      <c r="A993" s="240">
        <v>41712</v>
      </c>
      <c r="B993" s="281" t="s">
        <v>2267</v>
      </c>
      <c r="C993" s="282" t="s">
        <v>1597</v>
      </c>
      <c r="D993" s="235" t="s">
        <v>705</v>
      </c>
      <c r="E993" s="236">
        <v>2548</v>
      </c>
      <c r="F993" s="246" t="s">
        <v>2268</v>
      </c>
      <c r="G993" s="30">
        <v>2548</v>
      </c>
      <c r="H993" s="238">
        <f t="shared" si="15"/>
        <v>0</v>
      </c>
      <c r="I993" s="235" t="s">
        <v>57</v>
      </c>
    </row>
    <row r="994" spans="1:9" x14ac:dyDescent="0.25">
      <c r="A994" s="240">
        <v>41712</v>
      </c>
      <c r="B994" s="281" t="s">
        <v>2269</v>
      </c>
      <c r="C994" s="282" t="s">
        <v>1597</v>
      </c>
      <c r="D994" s="235" t="s">
        <v>48</v>
      </c>
      <c r="E994" s="236">
        <v>8945</v>
      </c>
      <c r="F994" s="237">
        <v>41712</v>
      </c>
      <c r="G994" s="30">
        <v>8945</v>
      </c>
      <c r="H994" s="238">
        <f t="shared" si="15"/>
        <v>0</v>
      </c>
      <c r="I994" s="235" t="s">
        <v>1</v>
      </c>
    </row>
    <row r="995" spans="1:9" x14ac:dyDescent="0.25">
      <c r="A995" s="240">
        <v>41712</v>
      </c>
      <c r="B995" s="281" t="s">
        <v>2270</v>
      </c>
      <c r="C995" s="282" t="s">
        <v>1597</v>
      </c>
      <c r="D995" s="235" t="s">
        <v>1</v>
      </c>
      <c r="E995" s="236">
        <v>1300</v>
      </c>
      <c r="F995" s="237">
        <v>41712</v>
      </c>
      <c r="G995" s="30">
        <v>1300</v>
      </c>
      <c r="H995" s="238">
        <f t="shared" si="15"/>
        <v>0</v>
      </c>
      <c r="I995" s="235" t="s">
        <v>1</v>
      </c>
    </row>
    <row r="996" spans="1:9" x14ac:dyDescent="0.25">
      <c r="A996" s="240">
        <v>41712</v>
      </c>
      <c r="B996" s="281" t="s">
        <v>2271</v>
      </c>
      <c r="C996" s="282" t="s">
        <v>1597</v>
      </c>
      <c r="D996" s="235" t="s">
        <v>604</v>
      </c>
      <c r="E996" s="236">
        <v>1287</v>
      </c>
      <c r="F996" s="237">
        <v>41712</v>
      </c>
      <c r="G996" s="30">
        <v>1287</v>
      </c>
      <c r="H996" s="238">
        <f t="shared" si="15"/>
        <v>0</v>
      </c>
      <c r="I996" s="235" t="s">
        <v>57</v>
      </c>
    </row>
    <row r="997" spans="1:9" x14ac:dyDescent="0.25">
      <c r="A997" s="240">
        <v>41712</v>
      </c>
      <c r="B997" s="281" t="s">
        <v>2272</v>
      </c>
      <c r="C997" s="282" t="s">
        <v>1597</v>
      </c>
      <c r="D997" s="235" t="s">
        <v>59</v>
      </c>
      <c r="E997" s="236">
        <v>899</v>
      </c>
      <c r="F997" s="237">
        <v>41712</v>
      </c>
      <c r="G997" s="30">
        <v>899</v>
      </c>
      <c r="H997" s="238">
        <f t="shared" si="15"/>
        <v>0</v>
      </c>
      <c r="I997" s="235" t="s">
        <v>57</v>
      </c>
    </row>
    <row r="998" spans="1:9" x14ac:dyDescent="0.25">
      <c r="A998" s="240">
        <v>41712</v>
      </c>
      <c r="B998" s="281" t="s">
        <v>2273</v>
      </c>
      <c r="C998" s="282" t="s">
        <v>1597</v>
      </c>
      <c r="D998" s="235" t="s">
        <v>1</v>
      </c>
      <c r="E998" s="236">
        <v>328</v>
      </c>
      <c r="F998" s="237">
        <v>41712</v>
      </c>
      <c r="G998" s="30">
        <v>328</v>
      </c>
      <c r="H998" s="238">
        <f t="shared" si="15"/>
        <v>0</v>
      </c>
      <c r="I998" s="235" t="s">
        <v>1</v>
      </c>
    </row>
    <row r="999" spans="1:9" x14ac:dyDescent="0.25">
      <c r="A999" s="240">
        <v>41712</v>
      </c>
      <c r="B999" s="281" t="s">
        <v>2274</v>
      </c>
      <c r="C999" s="282" t="s">
        <v>1597</v>
      </c>
      <c r="D999" s="235" t="s">
        <v>88</v>
      </c>
      <c r="E999" s="236">
        <v>10853.2</v>
      </c>
      <c r="F999" s="237">
        <v>41712</v>
      </c>
      <c r="G999" s="30">
        <v>10853.2</v>
      </c>
      <c r="H999" s="238">
        <f t="shared" si="15"/>
        <v>0</v>
      </c>
      <c r="I999" s="235" t="s">
        <v>4</v>
      </c>
    </row>
    <row r="1000" spans="1:9" x14ac:dyDescent="0.25">
      <c r="A1000" s="240">
        <v>41712</v>
      </c>
      <c r="B1000" s="281" t="s">
        <v>2275</v>
      </c>
      <c r="C1000" s="282" t="s">
        <v>1597</v>
      </c>
      <c r="D1000" s="235" t="s">
        <v>162</v>
      </c>
      <c r="E1000" s="236">
        <v>26459.73</v>
      </c>
      <c r="F1000" s="237">
        <v>41715</v>
      </c>
      <c r="G1000" s="30">
        <v>26459.73</v>
      </c>
      <c r="H1000" s="238">
        <f t="shared" si="15"/>
        <v>0</v>
      </c>
      <c r="I1000" s="235" t="s">
        <v>4</v>
      </c>
    </row>
    <row r="1001" spans="1:9" x14ac:dyDescent="0.25">
      <c r="A1001" s="240">
        <v>41712</v>
      </c>
      <c r="B1001" s="281" t="s">
        <v>2276</v>
      </c>
      <c r="C1001" s="282" t="s">
        <v>1597</v>
      </c>
      <c r="D1001" s="235" t="s">
        <v>41</v>
      </c>
      <c r="E1001" s="236">
        <v>587.5</v>
      </c>
      <c r="F1001" s="237">
        <v>41712</v>
      </c>
      <c r="G1001" s="30">
        <v>587.5</v>
      </c>
      <c r="H1001" s="238">
        <f t="shared" si="15"/>
        <v>0</v>
      </c>
      <c r="I1001" s="235" t="s">
        <v>57</v>
      </c>
    </row>
    <row r="1002" spans="1:9" x14ac:dyDescent="0.25">
      <c r="A1002" s="240">
        <v>41712</v>
      </c>
      <c r="B1002" s="281" t="s">
        <v>2277</v>
      </c>
      <c r="C1002" s="282" t="s">
        <v>1597</v>
      </c>
      <c r="D1002" s="235" t="s">
        <v>4</v>
      </c>
      <c r="E1002" s="236">
        <v>462</v>
      </c>
      <c r="F1002" s="237">
        <v>41712</v>
      </c>
      <c r="G1002" s="30">
        <v>462</v>
      </c>
      <c r="H1002" s="238">
        <f>E1002-G1002</f>
        <v>0</v>
      </c>
      <c r="I1002" s="235"/>
    </row>
    <row r="1003" spans="1:9" x14ac:dyDescent="0.25">
      <c r="A1003" s="240">
        <v>41712</v>
      </c>
      <c r="B1003" s="281" t="s">
        <v>1052</v>
      </c>
      <c r="C1003" s="282" t="s">
        <v>1597</v>
      </c>
      <c r="D1003" s="235" t="s">
        <v>22</v>
      </c>
      <c r="E1003" s="236">
        <v>5498</v>
      </c>
      <c r="F1003" s="237">
        <v>41713</v>
      </c>
      <c r="G1003" s="30">
        <v>5498</v>
      </c>
      <c r="H1003" s="238">
        <f t="shared" si="15"/>
        <v>0</v>
      </c>
      <c r="I1003" s="235" t="s">
        <v>23</v>
      </c>
    </row>
    <row r="1004" spans="1:9" x14ac:dyDescent="0.25">
      <c r="A1004" s="240">
        <v>41712</v>
      </c>
      <c r="B1004" s="281" t="s">
        <v>1053</v>
      </c>
      <c r="C1004" s="282" t="s">
        <v>1597</v>
      </c>
      <c r="D1004" s="235" t="s">
        <v>56</v>
      </c>
      <c r="E1004" s="236">
        <v>8047</v>
      </c>
      <c r="F1004" s="237">
        <v>41712</v>
      </c>
      <c r="G1004" s="30">
        <v>8047</v>
      </c>
      <c r="H1004" s="238">
        <f t="shared" si="15"/>
        <v>0</v>
      </c>
      <c r="I1004" s="235" t="s">
        <v>4</v>
      </c>
    </row>
    <row r="1005" spans="1:9" x14ac:dyDescent="0.25">
      <c r="A1005" s="240">
        <v>41712</v>
      </c>
      <c r="B1005" s="281" t="s">
        <v>1054</v>
      </c>
      <c r="C1005" s="282" t="s">
        <v>1597</v>
      </c>
      <c r="D1005" s="235" t="s">
        <v>1</v>
      </c>
      <c r="E1005" s="236">
        <v>353.1</v>
      </c>
      <c r="F1005" s="237">
        <v>41712</v>
      </c>
      <c r="G1005" s="30">
        <v>353.1</v>
      </c>
      <c r="H1005" s="238">
        <f t="shared" si="15"/>
        <v>0</v>
      </c>
      <c r="I1005" s="235" t="s">
        <v>1</v>
      </c>
    </row>
    <row r="1006" spans="1:9" ht="23.25" x14ac:dyDescent="0.25">
      <c r="A1006" s="240">
        <v>41712</v>
      </c>
      <c r="B1006" s="281" t="s">
        <v>1055</v>
      </c>
      <c r="C1006" s="282" t="s">
        <v>1597</v>
      </c>
      <c r="D1006" s="235" t="s">
        <v>873</v>
      </c>
      <c r="E1006" s="236">
        <v>3986.5</v>
      </c>
      <c r="F1006" s="283" t="s">
        <v>2278</v>
      </c>
      <c r="G1006" s="30">
        <v>3986.5</v>
      </c>
      <c r="H1006" s="238">
        <f t="shared" si="15"/>
        <v>0</v>
      </c>
      <c r="I1006" s="235" t="s">
        <v>196</v>
      </c>
    </row>
    <row r="1007" spans="1:9" ht="26.25" x14ac:dyDescent="0.25">
      <c r="A1007" s="240">
        <v>41712</v>
      </c>
      <c r="B1007" s="281" t="s">
        <v>1056</v>
      </c>
      <c r="C1007" s="282" t="s">
        <v>1597</v>
      </c>
      <c r="D1007" s="235" t="s">
        <v>27</v>
      </c>
      <c r="E1007" s="236">
        <v>2604</v>
      </c>
      <c r="F1007" s="321" t="s">
        <v>2279</v>
      </c>
      <c r="G1007" s="30">
        <v>2604</v>
      </c>
      <c r="H1007" s="238">
        <f t="shared" si="15"/>
        <v>0</v>
      </c>
      <c r="I1007" s="235" t="s">
        <v>23</v>
      </c>
    </row>
    <row r="1008" spans="1:9" x14ac:dyDescent="0.25">
      <c r="A1008" s="240">
        <v>41712</v>
      </c>
      <c r="B1008" s="281" t="s">
        <v>1057</v>
      </c>
      <c r="C1008" s="282" t="s">
        <v>1597</v>
      </c>
      <c r="D1008" s="235" t="s">
        <v>750</v>
      </c>
      <c r="E1008" s="236">
        <v>4444.5</v>
      </c>
      <c r="F1008" s="237">
        <v>41712</v>
      </c>
      <c r="G1008" s="30">
        <v>4444.5</v>
      </c>
      <c r="H1008" s="238">
        <f t="shared" si="15"/>
        <v>0</v>
      </c>
      <c r="I1008" s="235" t="s">
        <v>196</v>
      </c>
    </row>
    <row r="1009" spans="1:9" x14ac:dyDescent="0.25">
      <c r="A1009" s="240">
        <v>41712</v>
      </c>
      <c r="B1009" s="281" t="s">
        <v>1058</v>
      </c>
      <c r="C1009" s="282" t="s">
        <v>1597</v>
      </c>
      <c r="D1009" s="235" t="s">
        <v>28</v>
      </c>
      <c r="E1009" s="236">
        <v>1748</v>
      </c>
      <c r="F1009" s="237">
        <v>41713</v>
      </c>
      <c r="G1009" s="30">
        <v>1748</v>
      </c>
      <c r="H1009" s="238">
        <f t="shared" si="15"/>
        <v>0</v>
      </c>
      <c r="I1009" s="235" t="s">
        <v>23</v>
      </c>
    </row>
    <row r="1010" spans="1:9" x14ac:dyDescent="0.25">
      <c r="A1010" s="240">
        <v>41712</v>
      </c>
      <c r="B1010" s="281" t="s">
        <v>1059</v>
      </c>
      <c r="C1010" s="282" t="s">
        <v>1597</v>
      </c>
      <c r="D1010" s="235" t="s">
        <v>50</v>
      </c>
      <c r="E1010" s="236">
        <v>2466</v>
      </c>
      <c r="F1010" s="237">
        <v>41713</v>
      </c>
      <c r="G1010" s="30">
        <v>2466</v>
      </c>
      <c r="H1010" s="238">
        <f t="shared" si="15"/>
        <v>0</v>
      </c>
      <c r="I1010" s="235" t="s">
        <v>23</v>
      </c>
    </row>
    <row r="1011" spans="1:9" x14ac:dyDescent="0.25">
      <c r="A1011" s="240">
        <v>41712</v>
      </c>
      <c r="B1011" s="281" t="s">
        <v>1060</v>
      </c>
      <c r="C1011" s="282" t="s">
        <v>1597</v>
      </c>
      <c r="D1011" s="235" t="s">
        <v>1</v>
      </c>
      <c r="E1011" s="236">
        <v>473.1</v>
      </c>
      <c r="F1011" s="237">
        <v>41712</v>
      </c>
      <c r="G1011" s="30">
        <v>473.1</v>
      </c>
      <c r="H1011" s="238">
        <f t="shared" si="15"/>
        <v>0</v>
      </c>
      <c r="I1011" s="235" t="s">
        <v>1</v>
      </c>
    </row>
    <row r="1012" spans="1:9" x14ac:dyDescent="0.25">
      <c r="A1012" s="240">
        <v>41712</v>
      </c>
      <c r="B1012" s="281" t="s">
        <v>1061</v>
      </c>
      <c r="C1012" s="282" t="s">
        <v>1597</v>
      </c>
      <c r="D1012" s="235" t="s">
        <v>1706</v>
      </c>
      <c r="E1012" s="236">
        <v>1075</v>
      </c>
      <c r="F1012" s="237">
        <v>41713</v>
      </c>
      <c r="G1012" s="30">
        <v>1075</v>
      </c>
      <c r="H1012" s="238">
        <f t="shared" si="15"/>
        <v>0</v>
      </c>
      <c r="I1012" s="235" t="s">
        <v>23</v>
      </c>
    </row>
    <row r="1013" spans="1:9" x14ac:dyDescent="0.25">
      <c r="A1013" s="240">
        <v>41712</v>
      </c>
      <c r="B1013" s="281" t="s">
        <v>1062</v>
      </c>
      <c r="C1013" s="282" t="s">
        <v>1597</v>
      </c>
      <c r="D1013" s="235" t="s">
        <v>49</v>
      </c>
      <c r="E1013" s="236">
        <v>1260</v>
      </c>
      <c r="F1013" s="237">
        <v>41713</v>
      </c>
      <c r="G1013" s="30">
        <v>1260</v>
      </c>
      <c r="H1013" s="238">
        <f t="shared" si="15"/>
        <v>0</v>
      </c>
      <c r="I1013" s="235" t="s">
        <v>23</v>
      </c>
    </row>
    <row r="1014" spans="1:9" x14ac:dyDescent="0.25">
      <c r="A1014" s="240">
        <v>41712</v>
      </c>
      <c r="B1014" s="281" t="s">
        <v>1063</v>
      </c>
      <c r="C1014" s="282" t="s">
        <v>1597</v>
      </c>
      <c r="D1014" s="235" t="s">
        <v>119</v>
      </c>
      <c r="E1014" s="236">
        <v>1538</v>
      </c>
      <c r="F1014" s="237">
        <v>41713</v>
      </c>
      <c r="G1014" s="30">
        <v>1538</v>
      </c>
      <c r="H1014" s="238">
        <f t="shared" si="15"/>
        <v>0</v>
      </c>
      <c r="I1014" s="235" t="s">
        <v>14</v>
      </c>
    </row>
    <row r="1015" spans="1:9" x14ac:dyDescent="0.25">
      <c r="A1015" s="240">
        <v>41712</v>
      </c>
      <c r="B1015" s="281" t="s">
        <v>1064</v>
      </c>
      <c r="C1015" s="282" t="s">
        <v>1597</v>
      </c>
      <c r="D1015" s="235" t="s">
        <v>20</v>
      </c>
      <c r="E1015" s="236">
        <v>1898.6</v>
      </c>
      <c r="F1015" s="237">
        <v>41712</v>
      </c>
      <c r="G1015" s="30">
        <v>1898.6</v>
      </c>
      <c r="H1015" s="238">
        <f t="shared" si="15"/>
        <v>0</v>
      </c>
      <c r="I1015" s="235" t="s">
        <v>14</v>
      </c>
    </row>
    <row r="1016" spans="1:9" x14ac:dyDescent="0.25">
      <c r="A1016" s="240">
        <v>41712</v>
      </c>
      <c r="B1016" s="281" t="s">
        <v>1065</v>
      </c>
      <c r="C1016" s="282" t="s">
        <v>1597</v>
      </c>
      <c r="D1016" s="235" t="s">
        <v>564</v>
      </c>
      <c r="E1016" s="236">
        <v>18584</v>
      </c>
      <c r="F1016" s="237">
        <v>41712</v>
      </c>
      <c r="G1016" s="30">
        <v>18584</v>
      </c>
      <c r="H1016" s="238">
        <f t="shared" si="15"/>
        <v>0</v>
      </c>
      <c r="I1016" s="235"/>
    </row>
    <row r="1017" spans="1:9" x14ac:dyDescent="0.25">
      <c r="A1017" s="240">
        <v>41712</v>
      </c>
      <c r="B1017" s="281" t="s">
        <v>1066</v>
      </c>
      <c r="C1017" s="282" t="s">
        <v>1597</v>
      </c>
      <c r="D1017" s="235" t="s">
        <v>170</v>
      </c>
      <c r="E1017" s="236">
        <v>4133.1000000000004</v>
      </c>
      <c r="F1017" s="237">
        <v>41712</v>
      </c>
      <c r="G1017" s="30">
        <v>4133.1000000000004</v>
      </c>
      <c r="H1017" s="238">
        <f t="shared" si="15"/>
        <v>0</v>
      </c>
      <c r="I1017" s="235" t="s">
        <v>14</v>
      </c>
    </row>
    <row r="1018" spans="1:9" x14ac:dyDescent="0.25">
      <c r="A1018" s="240">
        <v>41712</v>
      </c>
      <c r="B1018" s="281" t="s">
        <v>1067</v>
      </c>
      <c r="C1018" s="282" t="s">
        <v>1597</v>
      </c>
      <c r="D1018" s="235" t="s">
        <v>992</v>
      </c>
      <c r="E1018" s="236">
        <v>389.2</v>
      </c>
      <c r="F1018" s="237">
        <v>41713</v>
      </c>
      <c r="G1018" s="30">
        <v>389.2</v>
      </c>
      <c r="H1018" s="238">
        <f t="shared" si="15"/>
        <v>0</v>
      </c>
      <c r="I1018" s="235" t="s">
        <v>23</v>
      </c>
    </row>
    <row r="1019" spans="1:9" x14ac:dyDescent="0.25">
      <c r="A1019" s="240">
        <v>41712</v>
      </c>
      <c r="B1019" s="281" t="s">
        <v>1068</v>
      </c>
      <c r="C1019" s="282" t="s">
        <v>1597</v>
      </c>
      <c r="D1019" s="235" t="s">
        <v>1</v>
      </c>
      <c r="E1019" s="236">
        <v>2935</v>
      </c>
      <c r="F1019" s="237">
        <v>41712</v>
      </c>
      <c r="G1019" s="30">
        <v>2935</v>
      </c>
      <c r="H1019" s="272">
        <f t="shared" si="15"/>
        <v>0</v>
      </c>
      <c r="I1019" s="235" t="s">
        <v>1</v>
      </c>
    </row>
    <row r="1020" spans="1:9" x14ac:dyDescent="0.25">
      <c r="A1020" s="240">
        <v>41712</v>
      </c>
      <c r="B1020" s="281" t="s">
        <v>1069</v>
      </c>
      <c r="C1020" s="282" t="s">
        <v>1597</v>
      </c>
      <c r="D1020" s="235" t="s">
        <v>25</v>
      </c>
      <c r="E1020" s="236">
        <v>8588</v>
      </c>
      <c r="F1020" s="237">
        <v>41713</v>
      </c>
      <c r="G1020" s="30">
        <v>8588</v>
      </c>
      <c r="H1020" s="272">
        <f t="shared" si="15"/>
        <v>0</v>
      </c>
      <c r="I1020" s="235" t="s">
        <v>23</v>
      </c>
    </row>
    <row r="1021" spans="1:9" x14ac:dyDescent="0.25">
      <c r="A1021" s="240">
        <v>41712</v>
      </c>
      <c r="B1021" s="281" t="s">
        <v>1070</v>
      </c>
      <c r="C1021" s="282" t="s">
        <v>1597</v>
      </c>
      <c r="D1021" s="235" t="s">
        <v>214</v>
      </c>
      <c r="E1021" s="236">
        <v>791</v>
      </c>
      <c r="F1021" s="237">
        <v>41712</v>
      </c>
      <c r="G1021" s="30">
        <v>791</v>
      </c>
      <c r="H1021" s="272">
        <f t="shared" si="15"/>
        <v>0</v>
      </c>
      <c r="I1021" s="235" t="s">
        <v>14</v>
      </c>
    </row>
    <row r="1022" spans="1:9" ht="34.5" x14ac:dyDescent="0.25">
      <c r="A1022" s="240">
        <v>41712</v>
      </c>
      <c r="B1022" s="281" t="s">
        <v>1071</v>
      </c>
      <c r="C1022" s="282" t="s">
        <v>1597</v>
      </c>
      <c r="D1022" s="235" t="s">
        <v>452</v>
      </c>
      <c r="E1022" s="252">
        <v>26006.5</v>
      </c>
      <c r="F1022" s="283" t="s">
        <v>2280</v>
      </c>
      <c r="G1022" s="30">
        <v>26006.5</v>
      </c>
      <c r="H1022" s="238">
        <f t="shared" si="15"/>
        <v>0</v>
      </c>
      <c r="I1022" s="235" t="s">
        <v>1</v>
      </c>
    </row>
    <row r="1023" spans="1:9" x14ac:dyDescent="0.25">
      <c r="A1023" s="240">
        <v>41712</v>
      </c>
      <c r="B1023" s="281" t="s">
        <v>1072</v>
      </c>
      <c r="C1023" s="282" t="s">
        <v>1597</v>
      </c>
      <c r="D1023" s="235" t="s">
        <v>40</v>
      </c>
      <c r="E1023" s="236">
        <v>1769</v>
      </c>
      <c r="F1023" s="237">
        <v>41713</v>
      </c>
      <c r="G1023" s="30">
        <v>1769</v>
      </c>
      <c r="H1023" s="238">
        <f t="shared" si="15"/>
        <v>0</v>
      </c>
      <c r="I1023" s="235" t="s">
        <v>23</v>
      </c>
    </row>
    <row r="1024" spans="1:9" x14ac:dyDescent="0.25">
      <c r="A1024" s="240">
        <v>41712</v>
      </c>
      <c r="B1024" s="281" t="s">
        <v>1073</v>
      </c>
      <c r="C1024" s="282" t="s">
        <v>1597</v>
      </c>
      <c r="D1024" s="235" t="s">
        <v>219</v>
      </c>
      <c r="E1024" s="236">
        <v>37776.699999999997</v>
      </c>
      <c r="F1024" s="264" t="s">
        <v>2281</v>
      </c>
      <c r="G1024" s="247">
        <v>37776.699999999997</v>
      </c>
      <c r="H1024" s="238">
        <f t="shared" ref="H1024:H1087" si="16">E1024-G1024</f>
        <v>0</v>
      </c>
      <c r="I1024" s="235" t="s">
        <v>20</v>
      </c>
    </row>
    <row r="1025" spans="1:9" x14ac:dyDescent="0.25">
      <c r="A1025" s="240">
        <v>41712</v>
      </c>
      <c r="B1025" s="281" t="s">
        <v>1074</v>
      </c>
      <c r="C1025" s="282" t="s">
        <v>1597</v>
      </c>
      <c r="D1025" s="235" t="s">
        <v>217</v>
      </c>
      <c r="E1025" s="236">
        <v>47256.800000000003</v>
      </c>
      <c r="F1025" s="248" t="s">
        <v>2282</v>
      </c>
      <c r="G1025" s="247">
        <v>47256.800000000003</v>
      </c>
      <c r="H1025" s="238">
        <f t="shared" si="16"/>
        <v>0</v>
      </c>
      <c r="I1025" s="235" t="s">
        <v>20</v>
      </c>
    </row>
    <row r="1026" spans="1:9" x14ac:dyDescent="0.25">
      <c r="A1026" s="240">
        <v>41712</v>
      </c>
      <c r="B1026" s="281" t="s">
        <v>1075</v>
      </c>
      <c r="C1026" s="282" t="s">
        <v>1597</v>
      </c>
      <c r="D1026" s="235" t="s">
        <v>76</v>
      </c>
      <c r="E1026" s="236">
        <v>9070.4</v>
      </c>
      <c r="F1026" s="237">
        <v>41713</v>
      </c>
      <c r="G1026" s="30">
        <v>9070.4</v>
      </c>
      <c r="H1026" s="272">
        <f t="shared" si="16"/>
        <v>0</v>
      </c>
      <c r="I1026" s="235" t="s">
        <v>20</v>
      </c>
    </row>
    <row r="1027" spans="1:9" x14ac:dyDescent="0.25">
      <c r="A1027" s="240">
        <v>41712</v>
      </c>
      <c r="B1027" s="281" t="s">
        <v>1076</v>
      </c>
      <c r="C1027" s="282" t="s">
        <v>1597</v>
      </c>
      <c r="D1027" s="235" t="s">
        <v>221</v>
      </c>
      <c r="E1027" s="236">
        <v>15487.5</v>
      </c>
      <c r="F1027" s="264" t="s">
        <v>2283</v>
      </c>
      <c r="G1027" s="30">
        <v>15487.5</v>
      </c>
      <c r="H1027" s="272">
        <f t="shared" si="16"/>
        <v>0</v>
      </c>
      <c r="I1027" s="235" t="s">
        <v>20</v>
      </c>
    </row>
    <row r="1028" spans="1:9" x14ac:dyDescent="0.25">
      <c r="A1028" s="240">
        <v>41712</v>
      </c>
      <c r="B1028" s="281" t="s">
        <v>1077</v>
      </c>
      <c r="C1028" s="282" t="s">
        <v>1597</v>
      </c>
      <c r="D1028" s="244" t="s">
        <v>46</v>
      </c>
      <c r="E1028" s="245">
        <v>0</v>
      </c>
      <c r="F1028" s="237"/>
      <c r="G1028" s="30"/>
      <c r="H1028" s="272">
        <f t="shared" si="16"/>
        <v>0</v>
      </c>
      <c r="I1028" s="235" t="s">
        <v>294</v>
      </c>
    </row>
    <row r="1029" spans="1:9" x14ac:dyDescent="0.25">
      <c r="A1029" s="240">
        <v>41712</v>
      </c>
      <c r="B1029" s="281" t="s">
        <v>1079</v>
      </c>
      <c r="C1029" s="282" t="s">
        <v>1597</v>
      </c>
      <c r="D1029" s="235" t="s">
        <v>135</v>
      </c>
      <c r="E1029" s="236">
        <v>6600</v>
      </c>
      <c r="F1029" s="249" t="s">
        <v>2284</v>
      </c>
      <c r="G1029" s="30">
        <v>6600</v>
      </c>
      <c r="H1029" s="238">
        <f t="shared" si="16"/>
        <v>0</v>
      </c>
      <c r="I1029" s="235" t="s">
        <v>20</v>
      </c>
    </row>
    <row r="1030" spans="1:9" x14ac:dyDescent="0.25">
      <c r="A1030" s="240">
        <v>41712</v>
      </c>
      <c r="B1030" s="281" t="s">
        <v>1080</v>
      </c>
      <c r="C1030" s="282" t="s">
        <v>1597</v>
      </c>
      <c r="D1030" s="235" t="s">
        <v>8</v>
      </c>
      <c r="E1030" s="236">
        <v>270100</v>
      </c>
      <c r="F1030" s="246">
        <v>41738</v>
      </c>
      <c r="G1030" s="247">
        <v>270100</v>
      </c>
      <c r="H1030" s="238">
        <f t="shared" si="16"/>
        <v>0</v>
      </c>
      <c r="I1030" s="235" t="s">
        <v>30</v>
      </c>
    </row>
    <row r="1031" spans="1:9" x14ac:dyDescent="0.25">
      <c r="A1031" s="240">
        <v>41712</v>
      </c>
      <c r="B1031" s="281" t="s">
        <v>1081</v>
      </c>
      <c r="C1031" s="282" t="s">
        <v>1597</v>
      </c>
      <c r="D1031" s="235" t="s">
        <v>79</v>
      </c>
      <c r="E1031" s="236">
        <v>4242.6000000000004</v>
      </c>
      <c r="F1031" s="237">
        <v>41713</v>
      </c>
      <c r="G1031" s="30">
        <v>4242.6000000000004</v>
      </c>
      <c r="H1031" s="238">
        <f t="shared" si="16"/>
        <v>0</v>
      </c>
      <c r="I1031" s="235" t="s">
        <v>20</v>
      </c>
    </row>
    <row r="1032" spans="1:9" x14ac:dyDescent="0.25">
      <c r="A1032" s="240">
        <v>41712</v>
      </c>
      <c r="B1032" s="281" t="s">
        <v>1082</v>
      </c>
      <c r="C1032" s="282" t="s">
        <v>1597</v>
      </c>
      <c r="D1032" s="235" t="s">
        <v>2285</v>
      </c>
      <c r="E1032" s="236">
        <v>579.5</v>
      </c>
      <c r="F1032" s="237">
        <v>41712</v>
      </c>
      <c r="G1032" s="30">
        <v>579.5</v>
      </c>
      <c r="H1032" s="272">
        <f t="shared" si="16"/>
        <v>0</v>
      </c>
      <c r="I1032" s="235"/>
    </row>
    <row r="1033" spans="1:9" x14ac:dyDescent="0.25">
      <c r="A1033" s="240">
        <v>41712</v>
      </c>
      <c r="B1033" s="281" t="s">
        <v>1083</v>
      </c>
      <c r="C1033" s="282" t="s">
        <v>1597</v>
      </c>
      <c r="D1033" s="235" t="s">
        <v>1963</v>
      </c>
      <c r="E1033" s="236">
        <v>3492</v>
      </c>
      <c r="F1033" s="237">
        <v>41713</v>
      </c>
      <c r="G1033" s="30">
        <v>3492</v>
      </c>
      <c r="H1033" s="272">
        <f t="shared" si="16"/>
        <v>0</v>
      </c>
      <c r="I1033" s="235" t="s">
        <v>20</v>
      </c>
    </row>
    <row r="1034" spans="1:9" x14ac:dyDescent="0.25">
      <c r="A1034" s="240">
        <v>41712</v>
      </c>
      <c r="B1034" s="281" t="s">
        <v>1084</v>
      </c>
      <c r="C1034" s="282" t="s">
        <v>1597</v>
      </c>
      <c r="D1034" s="235" t="s">
        <v>90</v>
      </c>
      <c r="E1034" s="236">
        <v>26754.1</v>
      </c>
      <c r="F1034" s="237">
        <v>41713</v>
      </c>
      <c r="G1034" s="43">
        <v>26754.1</v>
      </c>
      <c r="H1034" s="272">
        <f t="shared" si="16"/>
        <v>0</v>
      </c>
      <c r="I1034" s="235" t="s">
        <v>20</v>
      </c>
    </row>
    <row r="1035" spans="1:9" x14ac:dyDescent="0.25">
      <c r="A1035" s="240">
        <v>41712</v>
      </c>
      <c r="B1035" s="281" t="s">
        <v>1086</v>
      </c>
      <c r="C1035" s="282" t="s">
        <v>1597</v>
      </c>
      <c r="D1035" s="235" t="s">
        <v>84</v>
      </c>
      <c r="E1035" s="236">
        <v>6786</v>
      </c>
      <c r="F1035" s="237">
        <v>41713</v>
      </c>
      <c r="G1035" s="43">
        <v>6786</v>
      </c>
      <c r="H1035" s="272">
        <f>E1035-G1035</f>
        <v>0</v>
      </c>
      <c r="I1035" s="235" t="s">
        <v>20</v>
      </c>
    </row>
    <row r="1036" spans="1:9" x14ac:dyDescent="0.25">
      <c r="A1036" s="240">
        <v>41712</v>
      </c>
      <c r="B1036" s="281" t="s">
        <v>1087</v>
      </c>
      <c r="C1036" s="282" t="s">
        <v>1597</v>
      </c>
      <c r="D1036" s="235" t="s">
        <v>438</v>
      </c>
      <c r="E1036" s="236">
        <v>1264.2</v>
      </c>
      <c r="F1036" s="237">
        <v>41715</v>
      </c>
      <c r="G1036" s="30">
        <v>1264.2</v>
      </c>
      <c r="H1036" s="272">
        <f>E1036-G1036</f>
        <v>0</v>
      </c>
      <c r="I1036" s="235"/>
    </row>
    <row r="1037" spans="1:9" x14ac:dyDescent="0.25">
      <c r="A1037" s="240">
        <v>41712</v>
      </c>
      <c r="B1037" s="281" t="s">
        <v>1089</v>
      </c>
      <c r="C1037" s="282" t="s">
        <v>1597</v>
      </c>
      <c r="D1037" s="235" t="s">
        <v>317</v>
      </c>
      <c r="E1037" s="236">
        <v>953</v>
      </c>
      <c r="F1037" s="237">
        <v>41713</v>
      </c>
      <c r="G1037" s="30">
        <v>953</v>
      </c>
      <c r="H1037" s="272">
        <f t="shared" si="16"/>
        <v>0</v>
      </c>
      <c r="I1037" s="235" t="s">
        <v>196</v>
      </c>
    </row>
    <row r="1038" spans="1:9" x14ac:dyDescent="0.25">
      <c r="A1038" s="240">
        <v>41712</v>
      </c>
      <c r="B1038" s="281" t="s">
        <v>1090</v>
      </c>
      <c r="C1038" s="282" t="s">
        <v>1597</v>
      </c>
      <c r="D1038" s="235" t="s">
        <v>71</v>
      </c>
      <c r="E1038" s="236">
        <v>2542</v>
      </c>
      <c r="F1038" s="237">
        <v>41713</v>
      </c>
      <c r="G1038" s="30">
        <v>2542</v>
      </c>
      <c r="H1038" s="272">
        <f t="shared" si="16"/>
        <v>0</v>
      </c>
      <c r="I1038" s="235" t="s">
        <v>196</v>
      </c>
    </row>
    <row r="1039" spans="1:9" x14ac:dyDescent="0.25">
      <c r="A1039" s="240">
        <v>41712</v>
      </c>
      <c r="B1039" s="281" t="s">
        <v>1091</v>
      </c>
      <c r="C1039" s="282" t="s">
        <v>1597</v>
      </c>
      <c r="D1039" s="235" t="s">
        <v>69</v>
      </c>
      <c r="E1039" s="236">
        <v>1919</v>
      </c>
      <c r="F1039" s="237">
        <v>41713</v>
      </c>
      <c r="G1039" s="30">
        <v>1919</v>
      </c>
      <c r="H1039" s="272">
        <f t="shared" si="16"/>
        <v>0</v>
      </c>
      <c r="I1039" s="235" t="s">
        <v>196</v>
      </c>
    </row>
    <row r="1040" spans="1:9" x14ac:dyDescent="0.25">
      <c r="A1040" s="240">
        <v>41712</v>
      </c>
      <c r="B1040" s="281" t="s">
        <v>1092</v>
      </c>
      <c r="C1040" s="282" t="s">
        <v>1597</v>
      </c>
      <c r="D1040" s="235" t="s">
        <v>318</v>
      </c>
      <c r="E1040" s="236">
        <v>6056.6</v>
      </c>
      <c r="F1040" s="237">
        <v>41713</v>
      </c>
      <c r="G1040" s="30">
        <v>6056.6</v>
      </c>
      <c r="H1040" s="238">
        <f t="shared" si="16"/>
        <v>0</v>
      </c>
      <c r="I1040" s="235" t="s">
        <v>196</v>
      </c>
    </row>
    <row r="1041" spans="1:9" x14ac:dyDescent="0.25">
      <c r="A1041" s="240">
        <v>41712</v>
      </c>
      <c r="B1041" s="281" t="s">
        <v>1093</v>
      </c>
      <c r="C1041" s="282" t="s">
        <v>1597</v>
      </c>
      <c r="D1041" s="235" t="s">
        <v>144</v>
      </c>
      <c r="E1041" s="236">
        <v>134331</v>
      </c>
      <c r="F1041" s="250" t="s">
        <v>2286</v>
      </c>
      <c r="G1041" s="30">
        <v>134331</v>
      </c>
      <c r="H1041" s="238">
        <f t="shared" si="16"/>
        <v>0</v>
      </c>
      <c r="I1041" s="235" t="s">
        <v>146</v>
      </c>
    </row>
    <row r="1042" spans="1:9" x14ac:dyDescent="0.25">
      <c r="A1042" s="240">
        <v>41712</v>
      </c>
      <c r="B1042" s="281" t="s">
        <v>1095</v>
      </c>
      <c r="C1042" s="282" t="s">
        <v>1597</v>
      </c>
      <c r="D1042" s="235" t="s">
        <v>247</v>
      </c>
      <c r="E1042" s="236">
        <v>5896.5</v>
      </c>
      <c r="F1042" s="288" t="s">
        <v>2287</v>
      </c>
      <c r="G1042" s="30">
        <v>5896.5</v>
      </c>
      <c r="H1042" s="238">
        <f t="shared" si="16"/>
        <v>0</v>
      </c>
      <c r="I1042" s="235" t="s">
        <v>146</v>
      </c>
    </row>
    <row r="1043" spans="1:9" x14ac:dyDescent="0.25">
      <c r="A1043" s="240">
        <v>41712</v>
      </c>
      <c r="B1043" s="281" t="s">
        <v>1097</v>
      </c>
      <c r="C1043" s="282" t="s">
        <v>1597</v>
      </c>
      <c r="D1043" s="235" t="s">
        <v>147</v>
      </c>
      <c r="E1043" s="236">
        <v>1905</v>
      </c>
      <c r="F1043" s="246" t="s">
        <v>2288</v>
      </c>
      <c r="G1043" s="30">
        <v>1905</v>
      </c>
      <c r="H1043" s="238">
        <f t="shared" si="16"/>
        <v>0</v>
      </c>
      <c r="I1043" s="235" t="s">
        <v>146</v>
      </c>
    </row>
    <row r="1044" spans="1:9" x14ac:dyDescent="0.25">
      <c r="A1044" s="240">
        <v>41712</v>
      </c>
      <c r="B1044" s="281" t="s">
        <v>1098</v>
      </c>
      <c r="C1044" s="282" t="s">
        <v>1597</v>
      </c>
      <c r="D1044" s="235" t="s">
        <v>147</v>
      </c>
      <c r="E1044" s="236">
        <v>4880</v>
      </c>
      <c r="F1044" s="237">
        <v>41715</v>
      </c>
      <c r="G1044" s="30">
        <v>4880</v>
      </c>
      <c r="H1044" s="238">
        <f t="shared" si="16"/>
        <v>0</v>
      </c>
      <c r="I1044" s="235" t="s">
        <v>146</v>
      </c>
    </row>
    <row r="1045" spans="1:9" x14ac:dyDescent="0.25">
      <c r="A1045" s="240">
        <v>41712</v>
      </c>
      <c r="B1045" s="281" t="s">
        <v>1099</v>
      </c>
      <c r="C1045" s="282" t="s">
        <v>1597</v>
      </c>
      <c r="D1045" s="235" t="s">
        <v>327</v>
      </c>
      <c r="E1045" s="236">
        <v>5990</v>
      </c>
      <c r="F1045" s="237">
        <v>41717</v>
      </c>
      <c r="G1045" s="30">
        <v>5990</v>
      </c>
      <c r="H1045" s="238">
        <f t="shared" si="16"/>
        <v>0</v>
      </c>
      <c r="I1045" s="235" t="s">
        <v>146</v>
      </c>
    </row>
    <row r="1046" spans="1:9" x14ac:dyDescent="0.25">
      <c r="A1046" s="240">
        <v>41712</v>
      </c>
      <c r="B1046" s="281" t="s">
        <v>1100</v>
      </c>
      <c r="C1046" s="282" t="s">
        <v>1597</v>
      </c>
      <c r="D1046" s="235" t="s">
        <v>160</v>
      </c>
      <c r="E1046" s="236">
        <v>2369</v>
      </c>
      <c r="F1046" s="237">
        <v>41715</v>
      </c>
      <c r="G1046" s="30">
        <v>2369</v>
      </c>
      <c r="H1046" s="238">
        <f t="shared" si="16"/>
        <v>0</v>
      </c>
      <c r="I1046" s="235" t="s">
        <v>146</v>
      </c>
    </row>
    <row r="1047" spans="1:9" x14ac:dyDescent="0.25">
      <c r="A1047" s="240">
        <v>41712</v>
      </c>
      <c r="B1047" s="281" t="s">
        <v>1101</v>
      </c>
      <c r="C1047" s="282" t="s">
        <v>1597</v>
      </c>
      <c r="D1047" s="235" t="s">
        <v>78</v>
      </c>
      <c r="E1047" s="236">
        <v>4246</v>
      </c>
      <c r="F1047" s="237">
        <v>41712</v>
      </c>
      <c r="G1047" s="30">
        <v>4246</v>
      </c>
      <c r="H1047" s="238">
        <f t="shared" si="16"/>
        <v>0</v>
      </c>
      <c r="I1047" s="235" t="s">
        <v>1</v>
      </c>
    </row>
    <row r="1048" spans="1:9" x14ac:dyDescent="0.25">
      <c r="A1048" s="240">
        <v>41712</v>
      </c>
      <c r="B1048" s="281" t="s">
        <v>1102</v>
      </c>
      <c r="C1048" s="282" t="s">
        <v>1597</v>
      </c>
      <c r="D1048" s="235" t="s">
        <v>2289</v>
      </c>
      <c r="E1048" s="236">
        <v>11368</v>
      </c>
      <c r="F1048" s="237">
        <v>41715</v>
      </c>
      <c r="G1048" s="30">
        <v>11368</v>
      </c>
      <c r="H1048" s="238">
        <f t="shared" si="16"/>
        <v>0</v>
      </c>
      <c r="I1048" s="235" t="s">
        <v>146</v>
      </c>
    </row>
    <row r="1049" spans="1:9" x14ac:dyDescent="0.25">
      <c r="A1049" s="240">
        <v>41712</v>
      </c>
      <c r="B1049" s="281" t="s">
        <v>1103</v>
      </c>
      <c r="C1049" s="282" t="s">
        <v>1597</v>
      </c>
      <c r="D1049" s="235" t="s">
        <v>488</v>
      </c>
      <c r="E1049" s="236">
        <v>2884.2</v>
      </c>
      <c r="F1049" s="237">
        <v>41715</v>
      </c>
      <c r="G1049" s="30">
        <v>2884.2</v>
      </c>
      <c r="H1049" s="238">
        <f t="shared" si="16"/>
        <v>0</v>
      </c>
      <c r="I1049" s="235" t="s">
        <v>146</v>
      </c>
    </row>
    <row r="1050" spans="1:9" x14ac:dyDescent="0.25">
      <c r="A1050" s="240">
        <v>41712</v>
      </c>
      <c r="B1050" s="281" t="s">
        <v>1104</v>
      </c>
      <c r="C1050" s="282" t="s">
        <v>1597</v>
      </c>
      <c r="D1050" s="235" t="s">
        <v>102</v>
      </c>
      <c r="E1050" s="236">
        <v>19713</v>
      </c>
      <c r="F1050" s="237">
        <v>41723</v>
      </c>
      <c r="G1050" s="30">
        <v>19713</v>
      </c>
      <c r="H1050" s="238">
        <f t="shared" si="16"/>
        <v>0</v>
      </c>
      <c r="I1050" s="235" t="s">
        <v>14</v>
      </c>
    </row>
    <row r="1051" spans="1:9" x14ac:dyDescent="0.25">
      <c r="A1051" s="240">
        <v>41712</v>
      </c>
      <c r="B1051" s="281" t="s">
        <v>1105</v>
      </c>
      <c r="C1051" s="282" t="s">
        <v>1597</v>
      </c>
      <c r="D1051" s="235" t="s">
        <v>152</v>
      </c>
      <c r="E1051" s="236">
        <v>16927.599999999999</v>
      </c>
      <c r="F1051" s="246" t="s">
        <v>2290</v>
      </c>
      <c r="G1051" s="30">
        <v>16927.599999999999</v>
      </c>
      <c r="H1051" s="238">
        <f t="shared" si="16"/>
        <v>0</v>
      </c>
      <c r="I1051" s="235" t="s">
        <v>146</v>
      </c>
    </row>
    <row r="1052" spans="1:9" x14ac:dyDescent="0.25">
      <c r="A1052" s="240">
        <v>41712</v>
      </c>
      <c r="B1052" s="281" t="s">
        <v>1106</v>
      </c>
      <c r="C1052" s="282" t="s">
        <v>1597</v>
      </c>
      <c r="D1052" s="235" t="s">
        <v>51</v>
      </c>
      <c r="E1052" s="236">
        <v>10108</v>
      </c>
      <c r="F1052" s="246" t="s">
        <v>2291</v>
      </c>
      <c r="G1052" s="30">
        <v>10108</v>
      </c>
      <c r="H1052" s="238">
        <f t="shared" si="16"/>
        <v>0</v>
      </c>
      <c r="I1052" s="235" t="s">
        <v>14</v>
      </c>
    </row>
    <row r="1053" spans="1:9" x14ac:dyDescent="0.25">
      <c r="A1053" s="240">
        <v>41712</v>
      </c>
      <c r="B1053" s="281" t="s">
        <v>1107</v>
      </c>
      <c r="C1053" s="282" t="s">
        <v>1597</v>
      </c>
      <c r="D1053" s="235" t="s">
        <v>15</v>
      </c>
      <c r="E1053" s="236">
        <v>17163.599999999999</v>
      </c>
      <c r="F1053" s="237">
        <v>41715</v>
      </c>
      <c r="G1053" s="30">
        <v>17163.599999999999</v>
      </c>
      <c r="H1053" s="238">
        <f t="shared" si="16"/>
        <v>0</v>
      </c>
      <c r="I1053" s="235" t="s">
        <v>146</v>
      </c>
    </row>
    <row r="1054" spans="1:9" x14ac:dyDescent="0.25">
      <c r="A1054" s="240">
        <v>41712</v>
      </c>
      <c r="B1054" s="281" t="s">
        <v>1108</v>
      </c>
      <c r="C1054" s="282" t="s">
        <v>1597</v>
      </c>
      <c r="D1054" s="235" t="s">
        <v>1</v>
      </c>
      <c r="E1054" s="236">
        <v>822.6</v>
      </c>
      <c r="F1054" s="237">
        <v>41712</v>
      </c>
      <c r="G1054" s="30">
        <v>822.6</v>
      </c>
      <c r="H1054" s="238">
        <f t="shared" si="16"/>
        <v>0</v>
      </c>
      <c r="I1054" s="235" t="s">
        <v>1</v>
      </c>
    </row>
    <row r="1055" spans="1:9" x14ac:dyDescent="0.25">
      <c r="A1055" s="240">
        <v>41712</v>
      </c>
      <c r="B1055" s="281" t="s">
        <v>1109</v>
      </c>
      <c r="C1055" s="282" t="s">
        <v>1597</v>
      </c>
      <c r="D1055" s="235" t="s">
        <v>1</v>
      </c>
      <c r="E1055" s="236">
        <v>360</v>
      </c>
      <c r="F1055" s="237">
        <v>41712</v>
      </c>
      <c r="G1055" s="30">
        <v>360</v>
      </c>
      <c r="H1055" s="238">
        <f t="shared" si="16"/>
        <v>0</v>
      </c>
      <c r="I1055" s="235" t="s">
        <v>1</v>
      </c>
    </row>
    <row r="1056" spans="1:9" x14ac:dyDescent="0.25">
      <c r="A1056" s="240">
        <v>41712</v>
      </c>
      <c r="B1056" s="281" t="s">
        <v>1110</v>
      </c>
      <c r="C1056" s="282" t="s">
        <v>1597</v>
      </c>
      <c r="D1056" s="235" t="s">
        <v>1</v>
      </c>
      <c r="E1056" s="257">
        <v>715</v>
      </c>
      <c r="F1056" s="237">
        <v>41712</v>
      </c>
      <c r="G1056" s="30">
        <v>715</v>
      </c>
      <c r="H1056" s="238">
        <f t="shared" si="16"/>
        <v>0</v>
      </c>
      <c r="I1056" s="235" t="s">
        <v>1</v>
      </c>
    </row>
    <row r="1057" spans="1:9" x14ac:dyDescent="0.25">
      <c r="A1057" s="240">
        <v>41713</v>
      </c>
      <c r="B1057" s="281" t="s">
        <v>1111</v>
      </c>
      <c r="C1057" s="282" t="s">
        <v>1597</v>
      </c>
      <c r="D1057" s="235" t="s">
        <v>133</v>
      </c>
      <c r="E1057" s="236">
        <v>4118</v>
      </c>
      <c r="F1057" s="237">
        <v>41713</v>
      </c>
      <c r="G1057" s="30">
        <v>4118</v>
      </c>
      <c r="H1057" s="238">
        <f t="shared" si="16"/>
        <v>0</v>
      </c>
      <c r="I1057" s="235" t="s">
        <v>57</v>
      </c>
    </row>
    <row r="1058" spans="1:9" x14ac:dyDescent="0.25">
      <c r="A1058" s="240">
        <v>41713</v>
      </c>
      <c r="B1058" s="281" t="s">
        <v>1112</v>
      </c>
      <c r="C1058" s="282" t="s">
        <v>1597</v>
      </c>
      <c r="D1058" s="235" t="s">
        <v>6</v>
      </c>
      <c r="E1058" s="236">
        <v>6765</v>
      </c>
      <c r="F1058" s="237">
        <v>41713</v>
      </c>
      <c r="G1058" s="30">
        <v>6765</v>
      </c>
      <c r="H1058" s="238">
        <f t="shared" si="16"/>
        <v>0</v>
      </c>
      <c r="I1058" s="45" t="s">
        <v>57</v>
      </c>
    </row>
    <row r="1059" spans="1:9" x14ac:dyDescent="0.25">
      <c r="A1059" s="240">
        <v>41713</v>
      </c>
      <c r="B1059" s="281" t="s">
        <v>1113</v>
      </c>
      <c r="C1059" s="282" t="s">
        <v>1597</v>
      </c>
      <c r="D1059" s="235" t="s">
        <v>54</v>
      </c>
      <c r="E1059" s="236">
        <v>20952.599999999999</v>
      </c>
      <c r="F1059" s="237">
        <v>41715</v>
      </c>
      <c r="G1059" s="30">
        <v>20952.599999999999</v>
      </c>
      <c r="H1059" s="238">
        <f t="shared" si="16"/>
        <v>0</v>
      </c>
      <c r="I1059" s="235" t="s">
        <v>4</v>
      </c>
    </row>
    <row r="1060" spans="1:9" x14ac:dyDescent="0.25">
      <c r="A1060" s="240">
        <v>41713</v>
      </c>
      <c r="B1060" s="281" t="s">
        <v>1114</v>
      </c>
      <c r="C1060" s="282" t="s">
        <v>1597</v>
      </c>
      <c r="D1060" s="235" t="s">
        <v>138</v>
      </c>
      <c r="E1060" s="236">
        <v>7066.5</v>
      </c>
      <c r="F1060" s="237">
        <v>41713</v>
      </c>
      <c r="G1060" s="30">
        <v>7066.5</v>
      </c>
      <c r="H1060" s="238">
        <f t="shared" si="16"/>
        <v>0</v>
      </c>
      <c r="I1060" s="235"/>
    </row>
    <row r="1061" spans="1:9" x14ac:dyDescent="0.25">
      <c r="A1061" s="240">
        <v>41713</v>
      </c>
      <c r="B1061" s="281" t="s">
        <v>1115</v>
      </c>
      <c r="C1061" s="282" t="s">
        <v>1597</v>
      </c>
      <c r="D1061" s="235" t="s">
        <v>181</v>
      </c>
      <c r="E1061" s="236">
        <v>27652</v>
      </c>
      <c r="F1061" s="246" t="s">
        <v>2292</v>
      </c>
      <c r="G1061" s="30">
        <v>27652</v>
      </c>
      <c r="H1061" s="238">
        <f t="shared" si="16"/>
        <v>0</v>
      </c>
      <c r="I1061" s="235"/>
    </row>
    <row r="1062" spans="1:9" x14ac:dyDescent="0.25">
      <c r="A1062" s="240">
        <v>41713</v>
      </c>
      <c r="B1062" s="281" t="s">
        <v>1116</v>
      </c>
      <c r="C1062" s="282" t="s">
        <v>1597</v>
      </c>
      <c r="D1062" s="235" t="s">
        <v>226</v>
      </c>
      <c r="E1062" s="236">
        <v>1829.1</v>
      </c>
      <c r="F1062" s="237">
        <v>41715</v>
      </c>
      <c r="G1062" s="30">
        <v>1829.1</v>
      </c>
      <c r="H1062" s="238">
        <f t="shared" si="16"/>
        <v>0</v>
      </c>
      <c r="I1062" s="235" t="s">
        <v>146</v>
      </c>
    </row>
    <row r="1063" spans="1:9" x14ac:dyDescent="0.25">
      <c r="A1063" s="240">
        <v>41713</v>
      </c>
      <c r="B1063" s="281" t="s">
        <v>1117</v>
      </c>
      <c r="C1063" s="282" t="s">
        <v>1597</v>
      </c>
      <c r="D1063" s="235" t="s">
        <v>1</v>
      </c>
      <c r="E1063" s="236">
        <v>1374</v>
      </c>
      <c r="F1063" s="237">
        <v>41713</v>
      </c>
      <c r="G1063" s="30">
        <v>1374</v>
      </c>
      <c r="H1063" s="238">
        <f t="shared" si="16"/>
        <v>0</v>
      </c>
      <c r="I1063" s="235" t="s">
        <v>1</v>
      </c>
    </row>
    <row r="1064" spans="1:9" ht="30" x14ac:dyDescent="0.25">
      <c r="A1064" s="240">
        <v>41713</v>
      </c>
      <c r="B1064" s="281" t="s">
        <v>1118</v>
      </c>
      <c r="C1064" s="282" t="s">
        <v>1597</v>
      </c>
      <c r="D1064" s="235" t="s">
        <v>387</v>
      </c>
      <c r="E1064" s="236">
        <v>5891</v>
      </c>
      <c r="F1064" s="322" t="s">
        <v>2293</v>
      </c>
      <c r="G1064" s="30">
        <v>5891</v>
      </c>
      <c r="H1064" s="238">
        <f t="shared" si="16"/>
        <v>0</v>
      </c>
      <c r="I1064" s="235" t="s">
        <v>1</v>
      </c>
    </row>
    <row r="1065" spans="1:9" x14ac:dyDescent="0.25">
      <c r="A1065" s="240">
        <v>41713</v>
      </c>
      <c r="B1065" s="281" t="s">
        <v>1119</v>
      </c>
      <c r="C1065" s="282" t="s">
        <v>1597</v>
      </c>
      <c r="D1065" s="235" t="s">
        <v>152</v>
      </c>
      <c r="E1065" s="236">
        <v>22266</v>
      </c>
      <c r="F1065" s="246" t="s">
        <v>2294</v>
      </c>
      <c r="G1065" s="30">
        <v>22266</v>
      </c>
      <c r="H1065" s="238">
        <f t="shared" si="16"/>
        <v>0</v>
      </c>
      <c r="I1065" s="235" t="s">
        <v>146</v>
      </c>
    </row>
    <row r="1066" spans="1:9" x14ac:dyDescent="0.25">
      <c r="A1066" s="240">
        <v>41713</v>
      </c>
      <c r="B1066" s="281" t="s">
        <v>1120</v>
      </c>
      <c r="C1066" s="282" t="s">
        <v>1597</v>
      </c>
      <c r="D1066" s="235" t="s">
        <v>3</v>
      </c>
      <c r="E1066" s="236">
        <v>74616.27</v>
      </c>
      <c r="F1066" s="262" t="s">
        <v>2295</v>
      </c>
      <c r="G1066" s="30">
        <v>74616.27</v>
      </c>
      <c r="H1066" s="238">
        <f t="shared" si="16"/>
        <v>0</v>
      </c>
      <c r="I1066" s="235" t="s">
        <v>2296</v>
      </c>
    </row>
    <row r="1067" spans="1:9" x14ac:dyDescent="0.25">
      <c r="A1067" s="240">
        <v>41713</v>
      </c>
      <c r="B1067" s="281" t="s">
        <v>1122</v>
      </c>
      <c r="C1067" s="282" t="s">
        <v>1597</v>
      </c>
      <c r="D1067" s="235" t="s">
        <v>6</v>
      </c>
      <c r="E1067" s="236">
        <v>3097.6</v>
      </c>
      <c r="F1067" s="237">
        <v>41713</v>
      </c>
      <c r="G1067" s="30">
        <v>3097.6</v>
      </c>
      <c r="H1067" s="238">
        <f t="shared" si="16"/>
        <v>0</v>
      </c>
      <c r="I1067" s="235" t="s">
        <v>23</v>
      </c>
    </row>
    <row r="1068" spans="1:9" x14ac:dyDescent="0.25">
      <c r="A1068" s="240">
        <v>41713</v>
      </c>
      <c r="B1068" s="281" t="s">
        <v>1123</v>
      </c>
      <c r="C1068" s="282" t="s">
        <v>1597</v>
      </c>
      <c r="D1068" s="235" t="s">
        <v>438</v>
      </c>
      <c r="E1068" s="236">
        <v>1507</v>
      </c>
      <c r="F1068" s="237">
        <v>41713</v>
      </c>
      <c r="G1068" s="30">
        <v>1507</v>
      </c>
      <c r="H1068" s="238">
        <f t="shared" si="16"/>
        <v>0</v>
      </c>
      <c r="I1068" s="235"/>
    </row>
    <row r="1069" spans="1:9" x14ac:dyDescent="0.25">
      <c r="A1069" s="240">
        <v>41713</v>
      </c>
      <c r="B1069" s="281" t="s">
        <v>1124</v>
      </c>
      <c r="C1069" s="282" t="s">
        <v>1597</v>
      </c>
      <c r="D1069" s="235" t="s">
        <v>5</v>
      </c>
      <c r="E1069" s="236">
        <v>7839.5</v>
      </c>
      <c r="F1069" s="237">
        <v>41715</v>
      </c>
      <c r="G1069" s="30">
        <v>7839.5</v>
      </c>
      <c r="H1069" s="238">
        <f t="shared" si="16"/>
        <v>0</v>
      </c>
      <c r="I1069" s="235" t="s">
        <v>14</v>
      </c>
    </row>
    <row r="1070" spans="1:9" ht="26.25" x14ac:dyDescent="0.25">
      <c r="A1070" s="240">
        <v>41713</v>
      </c>
      <c r="B1070" s="281" t="s">
        <v>1126</v>
      </c>
      <c r="C1070" s="282" t="s">
        <v>1597</v>
      </c>
      <c r="D1070" s="235" t="s">
        <v>27</v>
      </c>
      <c r="E1070" s="236">
        <v>2522</v>
      </c>
      <c r="F1070" s="323" t="s">
        <v>2297</v>
      </c>
      <c r="G1070" s="30">
        <v>2522</v>
      </c>
      <c r="H1070" s="238">
        <f t="shared" si="16"/>
        <v>0</v>
      </c>
      <c r="I1070" s="235" t="s">
        <v>23</v>
      </c>
    </row>
    <row r="1071" spans="1:9" x14ac:dyDescent="0.25">
      <c r="A1071" s="240">
        <v>41713</v>
      </c>
      <c r="B1071" s="281" t="s">
        <v>1128</v>
      </c>
      <c r="C1071" s="282" t="s">
        <v>1597</v>
      </c>
      <c r="D1071" s="235" t="s">
        <v>48</v>
      </c>
      <c r="E1071" s="236">
        <v>12884.5</v>
      </c>
      <c r="F1071" s="237">
        <v>41713</v>
      </c>
      <c r="G1071" s="30">
        <v>12884.5</v>
      </c>
      <c r="H1071" s="238">
        <f t="shared" si="16"/>
        <v>0</v>
      </c>
      <c r="I1071" s="235" t="s">
        <v>1</v>
      </c>
    </row>
    <row r="1072" spans="1:9" x14ac:dyDescent="0.25">
      <c r="A1072" s="240">
        <v>41713</v>
      </c>
      <c r="B1072" s="281" t="s">
        <v>1130</v>
      </c>
      <c r="C1072" s="282" t="s">
        <v>1597</v>
      </c>
      <c r="D1072" s="235" t="s">
        <v>795</v>
      </c>
      <c r="E1072" s="236">
        <v>1644</v>
      </c>
      <c r="F1072" s="237">
        <v>41713</v>
      </c>
      <c r="G1072" s="30">
        <v>1644</v>
      </c>
      <c r="H1072" s="238">
        <f t="shared" si="16"/>
        <v>0</v>
      </c>
      <c r="I1072" s="235"/>
    </row>
    <row r="1073" spans="1:9" x14ac:dyDescent="0.25">
      <c r="A1073" s="240">
        <v>41713</v>
      </c>
      <c r="B1073" s="281" t="s">
        <v>1131</v>
      </c>
      <c r="C1073" s="282" t="s">
        <v>1597</v>
      </c>
      <c r="D1073" s="235" t="s">
        <v>236</v>
      </c>
      <c r="E1073" s="236">
        <v>2928</v>
      </c>
      <c r="F1073" s="237">
        <v>41713</v>
      </c>
      <c r="G1073" s="30">
        <v>2928</v>
      </c>
      <c r="H1073" s="238">
        <f t="shared" si="16"/>
        <v>0</v>
      </c>
      <c r="I1073" s="235" t="s">
        <v>38</v>
      </c>
    </row>
    <row r="1074" spans="1:9" x14ac:dyDescent="0.25">
      <c r="A1074" s="240">
        <v>41713</v>
      </c>
      <c r="B1074" s="281" t="s">
        <v>1132</v>
      </c>
      <c r="C1074" s="282" t="s">
        <v>1597</v>
      </c>
      <c r="D1074" s="235" t="s">
        <v>2298</v>
      </c>
      <c r="E1074" s="236">
        <v>2613.5</v>
      </c>
      <c r="F1074" s="237">
        <v>41713</v>
      </c>
      <c r="G1074" s="30">
        <v>2613.5</v>
      </c>
      <c r="H1074" s="272">
        <f t="shared" si="16"/>
        <v>0</v>
      </c>
      <c r="I1074" s="235"/>
    </row>
    <row r="1075" spans="1:9" x14ac:dyDescent="0.25">
      <c r="A1075" s="240">
        <v>41713</v>
      </c>
      <c r="B1075" s="281" t="s">
        <v>1133</v>
      </c>
      <c r="C1075" s="282" t="s">
        <v>1597</v>
      </c>
      <c r="D1075" s="235" t="s">
        <v>99</v>
      </c>
      <c r="E1075" s="236">
        <v>14186</v>
      </c>
      <c r="F1075" s="237">
        <v>41713</v>
      </c>
      <c r="G1075" s="30">
        <v>14186</v>
      </c>
      <c r="H1075" s="272">
        <f t="shared" si="16"/>
        <v>0</v>
      </c>
      <c r="I1075" s="235"/>
    </row>
    <row r="1076" spans="1:9" x14ac:dyDescent="0.25">
      <c r="A1076" s="240">
        <v>41713</v>
      </c>
      <c r="B1076" s="281" t="s">
        <v>1134</v>
      </c>
      <c r="C1076" s="282" t="s">
        <v>1597</v>
      </c>
      <c r="D1076" s="235" t="s">
        <v>112</v>
      </c>
      <c r="E1076" s="236">
        <v>1969</v>
      </c>
      <c r="F1076" s="246" t="s">
        <v>2299</v>
      </c>
      <c r="G1076" s="30">
        <v>1969</v>
      </c>
      <c r="H1076" s="272">
        <f t="shared" si="16"/>
        <v>0</v>
      </c>
      <c r="I1076" s="235" t="s">
        <v>1</v>
      </c>
    </row>
    <row r="1077" spans="1:9" x14ac:dyDescent="0.25">
      <c r="A1077" s="240">
        <v>41713</v>
      </c>
      <c r="B1077" s="281" t="s">
        <v>1135</v>
      </c>
      <c r="C1077" s="282" t="s">
        <v>1597</v>
      </c>
      <c r="D1077" s="235" t="s">
        <v>22</v>
      </c>
      <c r="E1077" s="236">
        <v>6727</v>
      </c>
      <c r="F1077" s="237">
        <v>41715</v>
      </c>
      <c r="G1077" s="30">
        <v>6727</v>
      </c>
      <c r="H1077" s="272">
        <f t="shared" si="16"/>
        <v>0</v>
      </c>
      <c r="I1077" s="235" t="s">
        <v>23</v>
      </c>
    </row>
    <row r="1078" spans="1:9" x14ac:dyDescent="0.25">
      <c r="A1078" s="240">
        <v>41713</v>
      </c>
      <c r="B1078" s="281" t="s">
        <v>1136</v>
      </c>
      <c r="C1078" s="282" t="s">
        <v>1597</v>
      </c>
      <c r="D1078" s="235" t="s">
        <v>42</v>
      </c>
      <c r="E1078" s="236">
        <v>1611</v>
      </c>
      <c r="F1078" s="237">
        <v>41713</v>
      </c>
      <c r="G1078" s="30">
        <v>1611</v>
      </c>
      <c r="H1078" s="272">
        <f t="shared" si="16"/>
        <v>0</v>
      </c>
      <c r="I1078" s="235"/>
    </row>
    <row r="1079" spans="1:9" x14ac:dyDescent="0.25">
      <c r="A1079" s="240">
        <v>41713</v>
      </c>
      <c r="B1079" s="281" t="s">
        <v>1138</v>
      </c>
      <c r="C1079" s="282" t="s">
        <v>1597</v>
      </c>
      <c r="D1079" s="235" t="s">
        <v>111</v>
      </c>
      <c r="E1079" s="236">
        <v>2660</v>
      </c>
      <c r="F1079" s="237">
        <v>41720</v>
      </c>
      <c r="G1079" s="30">
        <v>2660</v>
      </c>
      <c r="H1079" s="272">
        <f t="shared" si="16"/>
        <v>0</v>
      </c>
      <c r="I1079" s="235" t="s">
        <v>38</v>
      </c>
    </row>
    <row r="1080" spans="1:9" x14ac:dyDescent="0.25">
      <c r="A1080" s="240">
        <v>41713</v>
      </c>
      <c r="B1080" s="281" t="s">
        <v>1139</v>
      </c>
      <c r="C1080" s="282" t="s">
        <v>1597</v>
      </c>
      <c r="D1080" s="235" t="s">
        <v>37</v>
      </c>
      <c r="E1080" s="236">
        <v>5700</v>
      </c>
      <c r="F1080" s="237">
        <v>41720</v>
      </c>
      <c r="G1080" s="30">
        <v>5700</v>
      </c>
      <c r="H1080" s="272">
        <f t="shared" si="16"/>
        <v>0</v>
      </c>
      <c r="I1080" s="235" t="s">
        <v>38</v>
      </c>
    </row>
    <row r="1081" spans="1:9" x14ac:dyDescent="0.25">
      <c r="A1081" s="240">
        <v>41713</v>
      </c>
      <c r="B1081" s="281" t="s">
        <v>1140</v>
      </c>
      <c r="C1081" s="282" t="s">
        <v>1597</v>
      </c>
      <c r="D1081" s="235" t="s">
        <v>9</v>
      </c>
      <c r="E1081" s="236">
        <v>77389</v>
      </c>
      <c r="F1081" s="237">
        <v>41716</v>
      </c>
      <c r="G1081" s="30">
        <v>77389</v>
      </c>
      <c r="H1081" s="238">
        <f t="shared" si="16"/>
        <v>0</v>
      </c>
      <c r="I1081" s="235" t="s">
        <v>30</v>
      </c>
    </row>
    <row r="1082" spans="1:9" x14ac:dyDescent="0.25">
      <c r="A1082" s="240">
        <v>41713</v>
      </c>
      <c r="B1082" s="281" t="s">
        <v>1141</v>
      </c>
      <c r="C1082" s="282" t="s">
        <v>1597</v>
      </c>
      <c r="D1082" s="235" t="s">
        <v>1</v>
      </c>
      <c r="E1082" s="236">
        <v>4325</v>
      </c>
      <c r="F1082" s="237">
        <v>41713</v>
      </c>
      <c r="G1082" s="30">
        <v>4325</v>
      </c>
      <c r="H1082" s="272">
        <f t="shared" si="16"/>
        <v>0</v>
      </c>
      <c r="I1082" s="235" t="s">
        <v>1</v>
      </c>
    </row>
    <row r="1083" spans="1:9" x14ac:dyDescent="0.25">
      <c r="A1083" s="240">
        <v>41713</v>
      </c>
      <c r="B1083" s="281" t="s">
        <v>1142</v>
      </c>
      <c r="C1083" s="282" t="s">
        <v>1597</v>
      </c>
      <c r="D1083" s="235" t="s">
        <v>35</v>
      </c>
      <c r="E1083" s="236">
        <v>1900</v>
      </c>
      <c r="F1083" s="237">
        <v>41720</v>
      </c>
      <c r="G1083" s="30">
        <v>1900</v>
      </c>
      <c r="H1083" s="272">
        <f t="shared" si="16"/>
        <v>0</v>
      </c>
      <c r="I1083" s="235" t="s">
        <v>38</v>
      </c>
    </row>
    <row r="1084" spans="1:9" x14ac:dyDescent="0.25">
      <c r="A1084" s="240">
        <v>41713</v>
      </c>
      <c r="B1084" s="281" t="s">
        <v>1144</v>
      </c>
      <c r="C1084" s="282" t="s">
        <v>1597</v>
      </c>
      <c r="D1084" s="235" t="s">
        <v>260</v>
      </c>
      <c r="E1084" s="236">
        <v>25766</v>
      </c>
      <c r="F1084" s="237">
        <v>41715</v>
      </c>
      <c r="G1084" s="30">
        <v>25766</v>
      </c>
      <c r="H1084" s="272">
        <f t="shared" si="16"/>
        <v>0</v>
      </c>
      <c r="I1084" s="235" t="s">
        <v>23</v>
      </c>
    </row>
    <row r="1085" spans="1:9" x14ac:dyDescent="0.25">
      <c r="A1085" s="240">
        <v>41713</v>
      </c>
      <c r="B1085" s="281" t="s">
        <v>1145</v>
      </c>
      <c r="C1085" s="282" t="s">
        <v>1597</v>
      </c>
      <c r="D1085" s="235" t="s">
        <v>36</v>
      </c>
      <c r="E1085" s="236">
        <v>1140</v>
      </c>
      <c r="F1085" s="237">
        <v>41729</v>
      </c>
      <c r="G1085" s="30">
        <v>1140</v>
      </c>
      <c r="H1085" s="272">
        <f t="shared" si="16"/>
        <v>0</v>
      </c>
      <c r="I1085" s="235" t="s">
        <v>38</v>
      </c>
    </row>
    <row r="1086" spans="1:9" x14ac:dyDescent="0.25">
      <c r="A1086" s="240">
        <v>41713</v>
      </c>
      <c r="B1086" s="281" t="s">
        <v>1146</v>
      </c>
      <c r="C1086" s="282" t="s">
        <v>1597</v>
      </c>
      <c r="D1086" s="235" t="s">
        <v>29</v>
      </c>
      <c r="E1086" s="236">
        <v>25478</v>
      </c>
      <c r="F1086" s="246">
        <v>41769</v>
      </c>
      <c r="G1086" s="247">
        <v>25478</v>
      </c>
      <c r="H1086" s="238">
        <f t="shared" si="16"/>
        <v>0</v>
      </c>
      <c r="I1086" s="235" t="s">
        <v>4</v>
      </c>
    </row>
    <row r="1087" spans="1:9" x14ac:dyDescent="0.25">
      <c r="A1087" s="240">
        <v>41713</v>
      </c>
      <c r="B1087" s="281" t="s">
        <v>1147</v>
      </c>
      <c r="C1087" s="282" t="s">
        <v>1597</v>
      </c>
      <c r="D1087" s="235" t="s">
        <v>2097</v>
      </c>
      <c r="E1087" s="236">
        <v>8271</v>
      </c>
      <c r="F1087" s="237">
        <v>41715</v>
      </c>
      <c r="G1087" s="30">
        <v>8271</v>
      </c>
      <c r="H1087" s="272">
        <f t="shared" si="16"/>
        <v>0</v>
      </c>
      <c r="I1087" s="235" t="s">
        <v>23</v>
      </c>
    </row>
    <row r="1088" spans="1:9" x14ac:dyDescent="0.25">
      <c r="A1088" s="240">
        <v>41713</v>
      </c>
      <c r="B1088" s="281" t="s">
        <v>1149</v>
      </c>
      <c r="C1088" s="282" t="s">
        <v>1597</v>
      </c>
      <c r="D1088" s="235" t="s">
        <v>307</v>
      </c>
      <c r="E1088" s="236">
        <v>720</v>
      </c>
      <c r="F1088" s="237">
        <v>41715</v>
      </c>
      <c r="G1088" s="30">
        <v>720</v>
      </c>
      <c r="H1088" s="272">
        <f t="shared" ref="H1088:H1151" si="17">E1088-G1088</f>
        <v>0</v>
      </c>
      <c r="I1088" s="235" t="s">
        <v>23</v>
      </c>
    </row>
    <row r="1089" spans="1:9" x14ac:dyDescent="0.25">
      <c r="A1089" s="240">
        <v>41713</v>
      </c>
      <c r="B1089" s="281" t="s">
        <v>1150</v>
      </c>
      <c r="C1089" s="282" t="s">
        <v>1597</v>
      </c>
      <c r="D1089" s="244" t="s">
        <v>46</v>
      </c>
      <c r="E1089" s="245">
        <v>0</v>
      </c>
      <c r="F1089" s="237"/>
      <c r="G1089" s="30"/>
      <c r="H1089" s="272">
        <f t="shared" si="17"/>
        <v>0</v>
      </c>
      <c r="I1089" s="235" t="s">
        <v>455</v>
      </c>
    </row>
    <row r="1090" spans="1:9" x14ac:dyDescent="0.25">
      <c r="A1090" s="240">
        <v>41713</v>
      </c>
      <c r="B1090" s="281" t="s">
        <v>1151</v>
      </c>
      <c r="C1090" s="282" t="s">
        <v>1597</v>
      </c>
      <c r="D1090" s="235" t="s">
        <v>108</v>
      </c>
      <c r="E1090" s="236">
        <v>3069.2</v>
      </c>
      <c r="F1090" s="237">
        <v>41713</v>
      </c>
      <c r="G1090" s="30">
        <v>3069.2</v>
      </c>
      <c r="H1090" s="272">
        <f t="shared" si="17"/>
        <v>0</v>
      </c>
      <c r="I1090" s="235" t="s">
        <v>4</v>
      </c>
    </row>
    <row r="1091" spans="1:9" x14ac:dyDescent="0.25">
      <c r="A1091" s="240">
        <v>41713</v>
      </c>
      <c r="B1091" s="281" t="s">
        <v>1152</v>
      </c>
      <c r="C1091" s="282" t="s">
        <v>1597</v>
      </c>
      <c r="D1091" s="235" t="s">
        <v>28</v>
      </c>
      <c r="E1091" s="236">
        <v>1885</v>
      </c>
      <c r="F1091" s="237">
        <v>41715</v>
      </c>
      <c r="G1091" s="30">
        <v>1885</v>
      </c>
      <c r="H1091" s="238">
        <f t="shared" si="17"/>
        <v>0</v>
      </c>
      <c r="I1091" s="235" t="s">
        <v>23</v>
      </c>
    </row>
    <row r="1092" spans="1:9" x14ac:dyDescent="0.25">
      <c r="A1092" s="240">
        <v>41713</v>
      </c>
      <c r="B1092" s="281" t="s">
        <v>1154</v>
      </c>
      <c r="C1092" s="282" t="s">
        <v>1597</v>
      </c>
      <c r="D1092" s="235" t="s">
        <v>42</v>
      </c>
      <c r="E1092" s="236">
        <v>317</v>
      </c>
      <c r="F1092" s="237">
        <v>41713</v>
      </c>
      <c r="G1092" s="30">
        <v>317</v>
      </c>
      <c r="H1092" s="238">
        <f t="shared" si="17"/>
        <v>0</v>
      </c>
      <c r="I1092" s="235" t="s">
        <v>38</v>
      </c>
    </row>
    <row r="1093" spans="1:9" x14ac:dyDescent="0.25">
      <c r="A1093" s="240">
        <v>41713</v>
      </c>
      <c r="B1093" s="281" t="s">
        <v>1155</v>
      </c>
      <c r="C1093" s="282" t="s">
        <v>1597</v>
      </c>
      <c r="D1093" s="235" t="s">
        <v>50</v>
      </c>
      <c r="E1093" s="236">
        <v>1553.5</v>
      </c>
      <c r="F1093" s="237">
        <v>41715</v>
      </c>
      <c r="G1093" s="30">
        <v>1553.5</v>
      </c>
      <c r="H1093" s="238">
        <f t="shared" si="17"/>
        <v>0</v>
      </c>
      <c r="I1093" s="235" t="s">
        <v>23</v>
      </c>
    </row>
    <row r="1094" spans="1:9" x14ac:dyDescent="0.25">
      <c r="A1094" s="240">
        <v>41713</v>
      </c>
      <c r="B1094" s="281" t="s">
        <v>1156</v>
      </c>
      <c r="C1094" s="282" t="s">
        <v>1597</v>
      </c>
      <c r="D1094" s="235" t="s">
        <v>49</v>
      </c>
      <c r="E1094" s="236">
        <v>1680</v>
      </c>
      <c r="F1094" s="237">
        <v>41715</v>
      </c>
      <c r="G1094" s="30">
        <v>1680</v>
      </c>
      <c r="H1094" s="238">
        <f t="shared" si="17"/>
        <v>0</v>
      </c>
      <c r="I1094" s="235" t="s">
        <v>23</v>
      </c>
    </row>
    <row r="1095" spans="1:9" x14ac:dyDescent="0.25">
      <c r="A1095" s="240">
        <v>41713</v>
      </c>
      <c r="B1095" s="281" t="s">
        <v>1157</v>
      </c>
      <c r="C1095" s="282" t="s">
        <v>1597</v>
      </c>
      <c r="D1095" s="235" t="s">
        <v>1706</v>
      </c>
      <c r="E1095" s="236">
        <v>3116</v>
      </c>
      <c r="F1095" s="237">
        <v>41715</v>
      </c>
      <c r="G1095" s="30">
        <v>3116</v>
      </c>
      <c r="H1095" s="238">
        <f t="shared" si="17"/>
        <v>0</v>
      </c>
      <c r="I1095" s="235" t="s">
        <v>23</v>
      </c>
    </row>
    <row r="1096" spans="1:9" x14ac:dyDescent="0.25">
      <c r="A1096" s="240">
        <v>41713</v>
      </c>
      <c r="B1096" s="281" t="s">
        <v>1158</v>
      </c>
      <c r="C1096" s="282" t="s">
        <v>1597</v>
      </c>
      <c r="D1096" s="235" t="s">
        <v>66</v>
      </c>
      <c r="E1096" s="236">
        <v>3465</v>
      </c>
      <c r="F1096" s="237">
        <v>41713</v>
      </c>
      <c r="G1096" s="30">
        <v>3465</v>
      </c>
      <c r="H1096" s="238">
        <f t="shared" si="17"/>
        <v>0</v>
      </c>
      <c r="I1096" s="235"/>
    </row>
    <row r="1097" spans="1:9" x14ac:dyDescent="0.25">
      <c r="A1097" s="240">
        <v>41713</v>
      </c>
      <c r="B1097" s="281" t="s">
        <v>1160</v>
      </c>
      <c r="C1097" s="282" t="s">
        <v>1597</v>
      </c>
      <c r="D1097" s="235" t="s">
        <v>134</v>
      </c>
      <c r="E1097" s="236">
        <v>2062.5</v>
      </c>
      <c r="F1097" s="237">
        <v>41715</v>
      </c>
      <c r="G1097" s="30">
        <v>2062.5</v>
      </c>
      <c r="H1097" s="238">
        <f t="shared" si="17"/>
        <v>0</v>
      </c>
      <c r="I1097" s="235" t="s">
        <v>23</v>
      </c>
    </row>
    <row r="1098" spans="1:9" x14ac:dyDescent="0.25">
      <c r="A1098" s="240">
        <v>41713</v>
      </c>
      <c r="B1098" s="281" t="s">
        <v>1161</v>
      </c>
      <c r="C1098" s="282" t="s">
        <v>1597</v>
      </c>
      <c r="D1098" s="235" t="s">
        <v>47</v>
      </c>
      <c r="E1098" s="236">
        <v>4108.1000000000004</v>
      </c>
      <c r="F1098" s="237">
        <v>41715</v>
      </c>
      <c r="G1098" s="30">
        <v>4108.1000000000004</v>
      </c>
      <c r="H1098" s="238">
        <f t="shared" si="17"/>
        <v>0</v>
      </c>
      <c r="I1098" s="235" t="s">
        <v>23</v>
      </c>
    </row>
    <row r="1099" spans="1:9" x14ac:dyDescent="0.25">
      <c r="A1099" s="240">
        <v>41713</v>
      </c>
      <c r="B1099" s="281" t="s">
        <v>1163</v>
      </c>
      <c r="C1099" s="282" t="s">
        <v>1597</v>
      </c>
      <c r="D1099" s="235" t="s">
        <v>319</v>
      </c>
      <c r="E1099" s="236">
        <v>25472.04</v>
      </c>
      <c r="F1099" s="237">
        <v>41715</v>
      </c>
      <c r="G1099" s="30">
        <v>25472.04</v>
      </c>
      <c r="H1099" s="238">
        <f t="shared" si="17"/>
        <v>0</v>
      </c>
      <c r="I1099" s="235" t="s">
        <v>57</v>
      </c>
    </row>
    <row r="1100" spans="1:9" x14ac:dyDescent="0.25">
      <c r="A1100" s="240">
        <v>41713</v>
      </c>
      <c r="B1100" s="281" t="s">
        <v>1164</v>
      </c>
      <c r="C1100" s="282" t="s">
        <v>1597</v>
      </c>
      <c r="D1100" s="235" t="s">
        <v>4</v>
      </c>
      <c r="E1100" s="236">
        <v>828.6</v>
      </c>
      <c r="F1100" s="237">
        <v>41713</v>
      </c>
      <c r="G1100" s="30">
        <v>828.6</v>
      </c>
      <c r="H1100" s="238">
        <f t="shared" si="17"/>
        <v>0</v>
      </c>
      <c r="I1100" s="235"/>
    </row>
    <row r="1101" spans="1:9" x14ac:dyDescent="0.25">
      <c r="A1101" s="240">
        <v>41713</v>
      </c>
      <c r="B1101" s="281" t="s">
        <v>1166</v>
      </c>
      <c r="C1101" s="282" t="s">
        <v>1597</v>
      </c>
      <c r="D1101" s="244" t="s">
        <v>46</v>
      </c>
      <c r="E1101" s="245">
        <v>0</v>
      </c>
      <c r="F1101" s="237"/>
      <c r="G1101" s="30"/>
      <c r="H1101" s="238">
        <f t="shared" si="17"/>
        <v>0</v>
      </c>
      <c r="I1101" s="235" t="s">
        <v>294</v>
      </c>
    </row>
    <row r="1102" spans="1:9" x14ac:dyDescent="0.25">
      <c r="A1102" s="240">
        <v>41713</v>
      </c>
      <c r="B1102" s="281" t="s">
        <v>1167</v>
      </c>
      <c r="C1102" s="282" t="s">
        <v>1597</v>
      </c>
      <c r="D1102" s="235" t="s">
        <v>175</v>
      </c>
      <c r="E1102" s="236">
        <v>5371</v>
      </c>
      <c r="F1102" s="237">
        <v>41715</v>
      </c>
      <c r="G1102" s="30">
        <v>5371</v>
      </c>
      <c r="H1102" s="238">
        <f t="shared" si="17"/>
        <v>0</v>
      </c>
      <c r="I1102" s="235" t="s">
        <v>57</v>
      </c>
    </row>
    <row r="1103" spans="1:9" x14ac:dyDescent="0.25">
      <c r="A1103" s="240">
        <v>41713</v>
      </c>
      <c r="B1103" s="281" t="s">
        <v>1168</v>
      </c>
      <c r="C1103" s="282" t="s">
        <v>1597</v>
      </c>
      <c r="D1103" s="244" t="s">
        <v>46</v>
      </c>
      <c r="E1103" s="245">
        <v>0</v>
      </c>
      <c r="F1103" s="237"/>
      <c r="G1103" s="30"/>
      <c r="H1103" s="238">
        <f t="shared" si="17"/>
        <v>0</v>
      </c>
      <c r="I1103" s="235" t="s">
        <v>294</v>
      </c>
    </row>
    <row r="1104" spans="1:9" x14ac:dyDescent="0.25">
      <c r="A1104" s="240">
        <v>41713</v>
      </c>
      <c r="B1104" s="281" t="s">
        <v>1169</v>
      </c>
      <c r="C1104" s="282" t="s">
        <v>1597</v>
      </c>
      <c r="D1104" s="235" t="s">
        <v>113</v>
      </c>
      <c r="E1104" s="236">
        <v>8000</v>
      </c>
      <c r="F1104" s="237">
        <v>41715</v>
      </c>
      <c r="G1104" s="30">
        <v>8000</v>
      </c>
      <c r="H1104" s="238">
        <f t="shared" si="17"/>
        <v>0</v>
      </c>
      <c r="I1104" s="235" t="s">
        <v>23</v>
      </c>
    </row>
    <row r="1105" spans="1:9" x14ac:dyDescent="0.25">
      <c r="A1105" s="240">
        <v>41713</v>
      </c>
      <c r="B1105" s="281" t="s">
        <v>1170</v>
      </c>
      <c r="C1105" s="282" t="s">
        <v>1597</v>
      </c>
      <c r="D1105" s="235" t="s">
        <v>961</v>
      </c>
      <c r="E1105" s="236">
        <v>1199</v>
      </c>
      <c r="F1105" s="237">
        <v>41713</v>
      </c>
      <c r="G1105" s="30">
        <v>1199</v>
      </c>
      <c r="H1105" s="238">
        <f t="shared" si="17"/>
        <v>0</v>
      </c>
      <c r="I1105" s="235" t="s">
        <v>38</v>
      </c>
    </row>
    <row r="1106" spans="1:9" x14ac:dyDescent="0.25">
      <c r="A1106" s="240">
        <v>41713</v>
      </c>
      <c r="B1106" s="281" t="s">
        <v>1171</v>
      </c>
      <c r="C1106" s="282" t="s">
        <v>1597</v>
      </c>
      <c r="D1106" s="235" t="s">
        <v>15</v>
      </c>
      <c r="E1106" s="236">
        <v>1678</v>
      </c>
      <c r="F1106" s="237">
        <v>41713</v>
      </c>
      <c r="G1106" s="30">
        <v>1678</v>
      </c>
      <c r="H1106" s="238">
        <f t="shared" si="17"/>
        <v>0</v>
      </c>
      <c r="I1106" s="235"/>
    </row>
    <row r="1107" spans="1:9" x14ac:dyDescent="0.25">
      <c r="A1107" s="240">
        <v>41713</v>
      </c>
      <c r="B1107" s="281" t="s">
        <v>1172</v>
      </c>
      <c r="C1107" s="282" t="s">
        <v>1597</v>
      </c>
      <c r="D1107" s="235" t="s">
        <v>171</v>
      </c>
      <c r="E1107" s="236">
        <v>3082</v>
      </c>
      <c r="F1107" s="237">
        <v>41713</v>
      </c>
      <c r="G1107" s="30">
        <v>3082</v>
      </c>
      <c r="H1107" s="238">
        <f t="shared" si="17"/>
        <v>0</v>
      </c>
      <c r="I1107" s="235" t="s">
        <v>196</v>
      </c>
    </row>
    <row r="1108" spans="1:9" x14ac:dyDescent="0.25">
      <c r="A1108" s="240">
        <v>41713</v>
      </c>
      <c r="B1108" s="281" t="s">
        <v>1173</v>
      </c>
      <c r="C1108" s="282" t="s">
        <v>1597</v>
      </c>
      <c r="D1108" s="235" t="s">
        <v>1</v>
      </c>
      <c r="E1108" s="236">
        <v>1238.5</v>
      </c>
      <c r="F1108" s="237">
        <v>41713</v>
      </c>
      <c r="G1108" s="30">
        <v>1238.5</v>
      </c>
      <c r="H1108" s="238">
        <f t="shared" si="17"/>
        <v>0</v>
      </c>
      <c r="I1108" s="235"/>
    </row>
    <row r="1109" spans="1:9" x14ac:dyDescent="0.25">
      <c r="A1109" s="240">
        <v>41713</v>
      </c>
      <c r="B1109" s="281" t="s">
        <v>1174</v>
      </c>
      <c r="C1109" s="282" t="s">
        <v>1597</v>
      </c>
      <c r="D1109" s="235" t="s">
        <v>40</v>
      </c>
      <c r="E1109" s="236">
        <v>3212</v>
      </c>
      <c r="F1109" s="237">
        <v>41715</v>
      </c>
      <c r="G1109" s="30">
        <v>3212</v>
      </c>
      <c r="H1109" s="238">
        <f t="shared" si="17"/>
        <v>0</v>
      </c>
      <c r="I1109" s="235" t="s">
        <v>23</v>
      </c>
    </row>
    <row r="1110" spans="1:9" x14ac:dyDescent="0.25">
      <c r="A1110" s="240">
        <v>41713</v>
      </c>
      <c r="B1110" s="281" t="s">
        <v>1175</v>
      </c>
      <c r="C1110" s="282" t="s">
        <v>1597</v>
      </c>
      <c r="D1110" s="244" t="s">
        <v>46</v>
      </c>
      <c r="E1110" s="245">
        <v>0</v>
      </c>
      <c r="F1110" s="237"/>
      <c r="G1110" s="30"/>
      <c r="H1110" s="238">
        <f t="shared" si="17"/>
        <v>0</v>
      </c>
      <c r="I1110" s="235" t="s">
        <v>455</v>
      </c>
    </row>
    <row r="1111" spans="1:9" x14ac:dyDescent="0.25">
      <c r="A1111" s="240">
        <v>41713</v>
      </c>
      <c r="B1111" s="281" t="s">
        <v>1176</v>
      </c>
      <c r="C1111" s="282" t="s">
        <v>1597</v>
      </c>
      <c r="D1111" s="235" t="s">
        <v>277</v>
      </c>
      <c r="E1111" s="236">
        <v>8561.5</v>
      </c>
      <c r="F1111" s="237">
        <v>41715</v>
      </c>
      <c r="G1111" s="30">
        <v>8561.5</v>
      </c>
      <c r="H1111" s="238">
        <f t="shared" si="17"/>
        <v>0</v>
      </c>
      <c r="I1111" s="235" t="s">
        <v>57</v>
      </c>
    </row>
    <row r="1112" spans="1:9" x14ac:dyDescent="0.25">
      <c r="A1112" s="240">
        <v>41713</v>
      </c>
      <c r="B1112" s="281" t="s">
        <v>1177</v>
      </c>
      <c r="C1112" s="282" t="s">
        <v>1597</v>
      </c>
      <c r="D1112" s="244" t="s">
        <v>46</v>
      </c>
      <c r="E1112" s="245">
        <v>0</v>
      </c>
      <c r="F1112" s="237"/>
      <c r="G1112" s="30"/>
      <c r="H1112" s="238">
        <f t="shared" si="17"/>
        <v>0</v>
      </c>
      <c r="I1112" s="235" t="s">
        <v>294</v>
      </c>
    </row>
    <row r="1113" spans="1:9" x14ac:dyDescent="0.25">
      <c r="A1113" s="240">
        <v>41713</v>
      </c>
      <c r="B1113" s="281" t="s">
        <v>1179</v>
      </c>
      <c r="C1113" s="282" t="s">
        <v>1597</v>
      </c>
      <c r="D1113" s="244" t="s">
        <v>46</v>
      </c>
      <c r="E1113" s="245">
        <v>0</v>
      </c>
      <c r="F1113" s="237"/>
      <c r="G1113" s="30"/>
      <c r="H1113" s="238">
        <f t="shared" si="17"/>
        <v>0</v>
      </c>
      <c r="I1113" s="235" t="s">
        <v>294</v>
      </c>
    </row>
    <row r="1114" spans="1:9" x14ac:dyDescent="0.25">
      <c r="A1114" s="240">
        <v>41713</v>
      </c>
      <c r="B1114" s="281" t="s">
        <v>1180</v>
      </c>
      <c r="C1114" s="282" t="s">
        <v>1597</v>
      </c>
      <c r="D1114" s="235" t="s">
        <v>540</v>
      </c>
      <c r="E1114" s="236">
        <v>2035</v>
      </c>
      <c r="F1114" s="237">
        <v>41715</v>
      </c>
      <c r="G1114" s="30">
        <v>2035</v>
      </c>
      <c r="H1114" s="238">
        <f t="shared" si="17"/>
        <v>0</v>
      </c>
      <c r="I1114" s="235" t="s">
        <v>57</v>
      </c>
    </row>
    <row r="1115" spans="1:9" x14ac:dyDescent="0.25">
      <c r="A1115" s="240">
        <v>41713</v>
      </c>
      <c r="B1115" s="281" t="s">
        <v>1181</v>
      </c>
      <c r="C1115" s="282" t="s">
        <v>1597</v>
      </c>
      <c r="D1115" s="235" t="s">
        <v>71</v>
      </c>
      <c r="E1115" s="236">
        <v>3347.5</v>
      </c>
      <c r="F1115" s="237">
        <v>41715</v>
      </c>
      <c r="G1115" s="30">
        <v>3347.5</v>
      </c>
      <c r="H1115" s="238">
        <f t="shared" si="17"/>
        <v>0</v>
      </c>
      <c r="I1115" s="235" t="s">
        <v>57</v>
      </c>
    </row>
    <row r="1116" spans="1:9" x14ac:dyDescent="0.25">
      <c r="A1116" s="240">
        <v>41713</v>
      </c>
      <c r="B1116" s="281" t="s">
        <v>1182</v>
      </c>
      <c r="C1116" s="282" t="s">
        <v>1597</v>
      </c>
      <c r="D1116" s="235" t="s">
        <v>69</v>
      </c>
      <c r="E1116" s="236">
        <v>6215.6</v>
      </c>
      <c r="F1116" s="237">
        <v>41715</v>
      </c>
      <c r="G1116" s="30">
        <v>6215.6</v>
      </c>
      <c r="H1116" s="238">
        <f t="shared" si="17"/>
        <v>0</v>
      </c>
      <c r="I1116" s="235" t="s">
        <v>57</v>
      </c>
    </row>
    <row r="1117" spans="1:9" ht="45.75" x14ac:dyDescent="0.25">
      <c r="A1117" s="240">
        <v>41713</v>
      </c>
      <c r="B1117" s="281" t="s">
        <v>1183</v>
      </c>
      <c r="C1117" s="282" t="s">
        <v>1597</v>
      </c>
      <c r="D1117" s="235" t="s">
        <v>43</v>
      </c>
      <c r="E1117" s="236">
        <v>20133</v>
      </c>
      <c r="F1117" s="324" t="s">
        <v>2300</v>
      </c>
      <c r="G1117" s="51">
        <v>20133</v>
      </c>
      <c r="H1117" s="238">
        <f t="shared" si="17"/>
        <v>0</v>
      </c>
      <c r="I1117" s="235" t="s">
        <v>1</v>
      </c>
    </row>
    <row r="1118" spans="1:9" x14ac:dyDescent="0.25">
      <c r="A1118" s="240">
        <v>41713</v>
      </c>
      <c r="B1118" s="281" t="s">
        <v>1184</v>
      </c>
      <c r="C1118" s="282" t="s">
        <v>1597</v>
      </c>
      <c r="D1118" s="235" t="s">
        <v>951</v>
      </c>
      <c r="E1118" s="236">
        <v>14089</v>
      </c>
      <c r="F1118" s="237">
        <v>41713</v>
      </c>
      <c r="G1118" s="30">
        <v>14089</v>
      </c>
      <c r="H1118" s="238">
        <f t="shared" si="17"/>
        <v>0</v>
      </c>
      <c r="I1118" s="235"/>
    </row>
    <row r="1119" spans="1:9" x14ac:dyDescent="0.25">
      <c r="A1119" s="240">
        <v>41713</v>
      </c>
      <c r="B1119" s="281" t="s">
        <v>1185</v>
      </c>
      <c r="C1119" s="282" t="s">
        <v>1597</v>
      </c>
      <c r="D1119" s="244" t="s">
        <v>46</v>
      </c>
      <c r="E1119" s="245">
        <v>0</v>
      </c>
      <c r="F1119" s="237"/>
      <c r="G1119" s="30"/>
      <c r="H1119" s="238">
        <f>E1119-G1119</f>
        <v>0</v>
      </c>
      <c r="I1119" s="235" t="s">
        <v>455</v>
      </c>
    </row>
    <row r="1120" spans="1:9" x14ac:dyDescent="0.25">
      <c r="A1120" s="240">
        <v>41713</v>
      </c>
      <c r="B1120" s="281" t="s">
        <v>1186</v>
      </c>
      <c r="C1120" s="282" t="s">
        <v>1597</v>
      </c>
      <c r="D1120" s="235" t="s">
        <v>96</v>
      </c>
      <c r="E1120" s="236">
        <v>6950</v>
      </c>
      <c r="F1120" s="237">
        <v>41719</v>
      </c>
      <c r="G1120" s="30">
        <v>6950</v>
      </c>
      <c r="H1120" s="238">
        <f t="shared" si="17"/>
        <v>0</v>
      </c>
      <c r="I1120" s="235"/>
    </row>
    <row r="1121" spans="1:9" x14ac:dyDescent="0.25">
      <c r="A1121" s="240">
        <v>41713</v>
      </c>
      <c r="B1121" s="281" t="s">
        <v>1187</v>
      </c>
      <c r="C1121" s="282" t="s">
        <v>1597</v>
      </c>
      <c r="D1121" s="235" t="s">
        <v>119</v>
      </c>
      <c r="E1121" s="236">
        <v>11295.5</v>
      </c>
      <c r="F1121" s="237">
        <v>41715</v>
      </c>
      <c r="G1121" s="30">
        <v>11295.5</v>
      </c>
      <c r="H1121" s="238">
        <f t="shared" si="17"/>
        <v>0</v>
      </c>
      <c r="I1121" s="235" t="s">
        <v>14</v>
      </c>
    </row>
    <row r="1122" spans="1:9" x14ac:dyDescent="0.25">
      <c r="A1122" s="240">
        <v>41713</v>
      </c>
      <c r="B1122" s="281" t="s">
        <v>1188</v>
      </c>
      <c r="C1122" s="282" t="s">
        <v>1597</v>
      </c>
      <c r="D1122" s="235" t="s">
        <v>20</v>
      </c>
      <c r="E1122" s="236">
        <v>492.5</v>
      </c>
      <c r="F1122" s="237">
        <v>41713</v>
      </c>
      <c r="G1122" s="30">
        <v>492.5</v>
      </c>
      <c r="H1122" s="238">
        <f t="shared" si="17"/>
        <v>0</v>
      </c>
      <c r="I1122" s="235" t="s">
        <v>14</v>
      </c>
    </row>
    <row r="1123" spans="1:9" x14ac:dyDescent="0.25">
      <c r="A1123" s="240">
        <v>41713</v>
      </c>
      <c r="B1123" s="281" t="s">
        <v>1189</v>
      </c>
      <c r="C1123" s="282" t="s">
        <v>1597</v>
      </c>
      <c r="D1123" s="235" t="s">
        <v>20</v>
      </c>
      <c r="E1123" s="236">
        <v>1845</v>
      </c>
      <c r="F1123" s="237">
        <v>41713</v>
      </c>
      <c r="G1123" s="30">
        <v>1845</v>
      </c>
      <c r="H1123" s="238">
        <f t="shared" si="17"/>
        <v>0</v>
      </c>
      <c r="I1123" s="235" t="s">
        <v>14</v>
      </c>
    </row>
    <row r="1124" spans="1:9" x14ac:dyDescent="0.25">
      <c r="A1124" s="240">
        <v>41713</v>
      </c>
      <c r="B1124" s="281" t="s">
        <v>1190</v>
      </c>
      <c r="C1124" s="282" t="s">
        <v>1597</v>
      </c>
      <c r="D1124" s="235" t="s">
        <v>438</v>
      </c>
      <c r="E1124" s="236">
        <v>3481.5</v>
      </c>
      <c r="F1124" s="237">
        <v>41715</v>
      </c>
      <c r="G1124" s="30">
        <v>3481.5</v>
      </c>
      <c r="H1124" s="238">
        <f t="shared" si="17"/>
        <v>0</v>
      </c>
      <c r="I1124" s="235" t="s">
        <v>57</v>
      </c>
    </row>
    <row r="1125" spans="1:9" x14ac:dyDescent="0.25">
      <c r="A1125" s="240">
        <v>41713</v>
      </c>
      <c r="B1125" s="281" t="s">
        <v>1191</v>
      </c>
      <c r="C1125" s="282" t="s">
        <v>1597</v>
      </c>
      <c r="D1125" s="235" t="s">
        <v>750</v>
      </c>
      <c r="E1125" s="236">
        <v>4687</v>
      </c>
      <c r="F1125" s="237">
        <v>41715</v>
      </c>
      <c r="G1125" s="30">
        <v>4687</v>
      </c>
      <c r="H1125" s="238">
        <f t="shared" si="17"/>
        <v>0</v>
      </c>
      <c r="I1125" s="235" t="s">
        <v>57</v>
      </c>
    </row>
    <row r="1126" spans="1:9" x14ac:dyDescent="0.25">
      <c r="A1126" s="240">
        <v>41713</v>
      </c>
      <c r="B1126" s="281" t="s">
        <v>1192</v>
      </c>
      <c r="C1126" s="282" t="s">
        <v>1597</v>
      </c>
      <c r="D1126" s="235" t="s">
        <v>168</v>
      </c>
      <c r="E1126" s="236">
        <v>5083.5</v>
      </c>
      <c r="F1126" s="237">
        <v>41713</v>
      </c>
      <c r="G1126" s="30">
        <v>5083.5</v>
      </c>
      <c r="H1126" s="238">
        <f t="shared" si="17"/>
        <v>0</v>
      </c>
      <c r="I1126" s="235" t="s">
        <v>14</v>
      </c>
    </row>
    <row r="1127" spans="1:9" x14ac:dyDescent="0.25">
      <c r="A1127" s="240">
        <v>41713</v>
      </c>
      <c r="B1127" s="281" t="s">
        <v>1193</v>
      </c>
      <c r="C1127" s="282" t="s">
        <v>1597</v>
      </c>
      <c r="D1127" s="235" t="s">
        <v>21</v>
      </c>
      <c r="E1127" s="236">
        <v>8677.5</v>
      </c>
      <c r="F1127" s="237">
        <v>41713</v>
      </c>
      <c r="G1127" s="30">
        <v>8677.5</v>
      </c>
      <c r="H1127" s="238">
        <f t="shared" si="17"/>
        <v>0</v>
      </c>
      <c r="I1127" s="235"/>
    </row>
    <row r="1128" spans="1:9" x14ac:dyDescent="0.25">
      <c r="A1128" s="240">
        <v>41713</v>
      </c>
      <c r="B1128" s="281" t="s">
        <v>1194</v>
      </c>
      <c r="C1128" s="282" t="s">
        <v>1597</v>
      </c>
      <c r="D1128" s="235" t="s">
        <v>70</v>
      </c>
      <c r="E1128" s="236">
        <v>55109.24</v>
      </c>
      <c r="F1128" s="249" t="s">
        <v>2301</v>
      </c>
      <c r="G1128" s="30">
        <v>55109.24</v>
      </c>
      <c r="H1128" s="238">
        <f t="shared" si="17"/>
        <v>0</v>
      </c>
      <c r="I1128" s="235" t="s">
        <v>30</v>
      </c>
    </row>
    <row r="1129" spans="1:9" x14ac:dyDescent="0.25">
      <c r="A1129" s="240">
        <v>41713</v>
      </c>
      <c r="B1129" s="281" t="s">
        <v>1195</v>
      </c>
      <c r="C1129" s="282" t="s">
        <v>1597</v>
      </c>
      <c r="D1129" s="235" t="s">
        <v>17</v>
      </c>
      <c r="E1129" s="236">
        <v>2136</v>
      </c>
      <c r="F1129" s="237">
        <v>41713</v>
      </c>
      <c r="G1129" s="30">
        <v>2136</v>
      </c>
      <c r="H1129" s="238">
        <f t="shared" si="17"/>
        <v>0</v>
      </c>
      <c r="I1129" s="235"/>
    </row>
    <row r="1130" spans="1:9" x14ac:dyDescent="0.25">
      <c r="A1130" s="240">
        <v>41713</v>
      </c>
      <c r="B1130" s="281" t="s">
        <v>1196</v>
      </c>
      <c r="C1130" s="282" t="s">
        <v>1597</v>
      </c>
      <c r="D1130" s="235" t="s">
        <v>355</v>
      </c>
      <c r="E1130" s="252">
        <v>589.5</v>
      </c>
      <c r="F1130" s="249" t="s">
        <v>2302</v>
      </c>
      <c r="G1130" s="30">
        <v>589.5</v>
      </c>
      <c r="H1130" s="238">
        <f t="shared" si="17"/>
        <v>0</v>
      </c>
      <c r="I1130" s="235" t="s">
        <v>1</v>
      </c>
    </row>
    <row r="1131" spans="1:9" x14ac:dyDescent="0.25">
      <c r="A1131" s="240">
        <v>41713</v>
      </c>
      <c r="B1131" s="281" t="s">
        <v>1198</v>
      </c>
      <c r="C1131" s="282" t="s">
        <v>1597</v>
      </c>
      <c r="D1131" s="235" t="s">
        <v>29</v>
      </c>
      <c r="E1131" s="236">
        <v>23511.5</v>
      </c>
      <c r="F1131" s="237">
        <v>41716</v>
      </c>
      <c r="G1131" s="30">
        <v>23511.5</v>
      </c>
      <c r="H1131" s="238">
        <f t="shared" si="17"/>
        <v>0</v>
      </c>
      <c r="I1131" s="235" t="s">
        <v>196</v>
      </c>
    </row>
    <row r="1132" spans="1:9" x14ac:dyDescent="0.25">
      <c r="A1132" s="240">
        <v>41713</v>
      </c>
      <c r="B1132" s="281" t="s">
        <v>1199</v>
      </c>
      <c r="C1132" s="282" t="s">
        <v>1597</v>
      </c>
      <c r="D1132" s="235" t="s">
        <v>121</v>
      </c>
      <c r="E1132" s="236">
        <v>19350</v>
      </c>
      <c r="F1132" s="237">
        <v>41713</v>
      </c>
      <c r="G1132" s="30">
        <v>19350</v>
      </c>
      <c r="H1132" s="238">
        <f t="shared" si="17"/>
        <v>0</v>
      </c>
      <c r="I1132" s="235" t="s">
        <v>1</v>
      </c>
    </row>
    <row r="1133" spans="1:9" x14ac:dyDescent="0.25">
      <c r="A1133" s="240">
        <v>41713</v>
      </c>
      <c r="B1133" s="281" t="s">
        <v>1200</v>
      </c>
      <c r="C1133" s="282" t="s">
        <v>1597</v>
      </c>
      <c r="D1133" s="235" t="s">
        <v>1</v>
      </c>
      <c r="E1133" s="236">
        <v>4899</v>
      </c>
      <c r="F1133" s="237">
        <v>41713</v>
      </c>
      <c r="G1133" s="30">
        <v>4899</v>
      </c>
      <c r="H1133" s="238">
        <f t="shared" si="17"/>
        <v>0</v>
      </c>
      <c r="I1133" s="235" t="s">
        <v>1</v>
      </c>
    </row>
    <row r="1134" spans="1:9" x14ac:dyDescent="0.25">
      <c r="A1134" s="240">
        <v>41713</v>
      </c>
      <c r="B1134" s="281" t="s">
        <v>1201</v>
      </c>
      <c r="C1134" s="282" t="s">
        <v>1597</v>
      </c>
      <c r="D1134" s="235" t="s">
        <v>462</v>
      </c>
      <c r="E1134" s="236">
        <v>8995.2000000000007</v>
      </c>
      <c r="F1134" s="237">
        <v>41720</v>
      </c>
      <c r="G1134" s="30">
        <v>8995.2000000000007</v>
      </c>
      <c r="H1134" s="238">
        <f t="shared" si="17"/>
        <v>0</v>
      </c>
      <c r="I1134" s="235"/>
    </row>
    <row r="1135" spans="1:9" x14ac:dyDescent="0.25">
      <c r="A1135" s="240">
        <v>41713</v>
      </c>
      <c r="B1135" s="281" t="s">
        <v>1202</v>
      </c>
      <c r="C1135" s="282" t="s">
        <v>1597</v>
      </c>
      <c r="D1135" s="235" t="s">
        <v>16</v>
      </c>
      <c r="E1135" s="236">
        <v>1789.3</v>
      </c>
      <c r="F1135" s="237">
        <v>41713</v>
      </c>
      <c r="G1135" s="30">
        <v>1789.3</v>
      </c>
      <c r="H1135" s="238">
        <f t="shared" si="17"/>
        <v>0</v>
      </c>
      <c r="I1135" s="235"/>
    </row>
    <row r="1136" spans="1:9" x14ac:dyDescent="0.25">
      <c r="A1136" s="240">
        <v>41713</v>
      </c>
      <c r="B1136" s="281" t="s">
        <v>1203</v>
      </c>
      <c r="C1136" s="282" t="s">
        <v>1597</v>
      </c>
      <c r="D1136" s="235" t="s">
        <v>962</v>
      </c>
      <c r="E1136" s="236">
        <v>2187</v>
      </c>
      <c r="F1136" s="248" t="s">
        <v>2303</v>
      </c>
      <c r="G1136" s="30">
        <v>2187</v>
      </c>
      <c r="H1136" s="238">
        <f t="shared" si="17"/>
        <v>0</v>
      </c>
      <c r="I1136" s="235" t="s">
        <v>1</v>
      </c>
    </row>
    <row r="1137" spans="1:9" x14ac:dyDescent="0.25">
      <c r="A1137" s="240">
        <v>41713</v>
      </c>
      <c r="B1137" s="281" t="s">
        <v>1204</v>
      </c>
      <c r="C1137" s="282" t="s">
        <v>1597</v>
      </c>
      <c r="D1137" s="235" t="s">
        <v>66</v>
      </c>
      <c r="E1137" s="236">
        <v>3035.4</v>
      </c>
      <c r="F1137" s="237">
        <v>41713</v>
      </c>
      <c r="G1137" s="30">
        <v>3035.4</v>
      </c>
      <c r="H1137" s="238">
        <f t="shared" si="17"/>
        <v>0</v>
      </c>
      <c r="I1137" s="235"/>
    </row>
    <row r="1138" spans="1:9" x14ac:dyDescent="0.25">
      <c r="A1138" s="240">
        <v>41713</v>
      </c>
      <c r="B1138" s="281" t="s">
        <v>1206</v>
      </c>
      <c r="C1138" s="282" t="s">
        <v>1597</v>
      </c>
      <c r="D1138" s="235" t="s">
        <v>245</v>
      </c>
      <c r="E1138" s="236">
        <v>7944.2</v>
      </c>
      <c r="F1138" s="237">
        <v>41713</v>
      </c>
      <c r="G1138" s="30">
        <v>7944.2</v>
      </c>
      <c r="H1138" s="238">
        <f t="shared" si="17"/>
        <v>0</v>
      </c>
      <c r="I1138" s="235"/>
    </row>
    <row r="1139" spans="1:9" x14ac:dyDescent="0.25">
      <c r="A1139" s="240">
        <v>41713</v>
      </c>
      <c r="B1139" s="281" t="s">
        <v>1207</v>
      </c>
      <c r="C1139" s="282" t="s">
        <v>1597</v>
      </c>
      <c r="D1139" s="235" t="s">
        <v>18</v>
      </c>
      <c r="E1139" s="236">
        <v>0</v>
      </c>
      <c r="F1139" s="325" t="s">
        <v>2304</v>
      </c>
      <c r="G1139" s="326"/>
      <c r="H1139" s="238">
        <f t="shared" si="17"/>
        <v>0</v>
      </c>
      <c r="I1139" s="235" t="s">
        <v>4</v>
      </c>
    </row>
    <row r="1140" spans="1:9" x14ac:dyDescent="0.25">
      <c r="A1140" s="240">
        <v>41713</v>
      </c>
      <c r="B1140" s="281" t="s">
        <v>1208</v>
      </c>
      <c r="C1140" s="282" t="s">
        <v>1597</v>
      </c>
      <c r="D1140" s="235" t="s">
        <v>2305</v>
      </c>
      <c r="E1140" s="236">
        <v>1703</v>
      </c>
      <c r="F1140" s="237">
        <v>41715</v>
      </c>
      <c r="G1140" s="30">
        <v>1703</v>
      </c>
      <c r="H1140" s="238">
        <f t="shared" si="17"/>
        <v>0</v>
      </c>
      <c r="I1140" s="235" t="s">
        <v>4</v>
      </c>
    </row>
    <row r="1141" spans="1:9" x14ac:dyDescent="0.25">
      <c r="A1141" s="240">
        <v>41713</v>
      </c>
      <c r="B1141" s="281" t="s">
        <v>1209</v>
      </c>
      <c r="C1141" s="282" t="s">
        <v>1597</v>
      </c>
      <c r="D1141" s="235" t="s">
        <v>78</v>
      </c>
      <c r="E1141" s="236">
        <v>5759.6</v>
      </c>
      <c r="F1141" s="237">
        <v>41713</v>
      </c>
      <c r="G1141" s="30">
        <v>5759.6</v>
      </c>
      <c r="H1141" s="238">
        <f t="shared" si="17"/>
        <v>0</v>
      </c>
      <c r="I1141" s="235" t="s">
        <v>1</v>
      </c>
    </row>
    <row r="1142" spans="1:9" x14ac:dyDescent="0.25">
      <c r="A1142" s="240">
        <v>41713</v>
      </c>
      <c r="B1142" s="281" t="s">
        <v>1210</v>
      </c>
      <c r="C1142" s="282" t="s">
        <v>1597</v>
      </c>
      <c r="D1142" s="235" t="s">
        <v>54</v>
      </c>
      <c r="E1142" s="236">
        <v>23365</v>
      </c>
      <c r="F1142" s="237">
        <v>41715</v>
      </c>
      <c r="G1142" s="30">
        <v>23365</v>
      </c>
      <c r="H1142" s="238">
        <f t="shared" si="17"/>
        <v>0</v>
      </c>
      <c r="I1142" s="235" t="s">
        <v>4</v>
      </c>
    </row>
    <row r="1143" spans="1:9" x14ac:dyDescent="0.25">
      <c r="A1143" s="240">
        <v>41713</v>
      </c>
      <c r="B1143" s="281" t="s">
        <v>1211</v>
      </c>
      <c r="C1143" s="282" t="s">
        <v>1597</v>
      </c>
      <c r="D1143" s="235" t="s">
        <v>133</v>
      </c>
      <c r="E1143" s="236">
        <v>6273.5</v>
      </c>
      <c r="F1143" s="237">
        <v>41715</v>
      </c>
      <c r="G1143" s="43">
        <v>6273.5</v>
      </c>
      <c r="H1143" s="238">
        <f t="shared" si="17"/>
        <v>0</v>
      </c>
      <c r="I1143" s="235" t="s">
        <v>30</v>
      </c>
    </row>
    <row r="1144" spans="1:9" x14ac:dyDescent="0.25">
      <c r="A1144" s="240">
        <v>41713</v>
      </c>
      <c r="B1144" s="281" t="s">
        <v>1212</v>
      </c>
      <c r="C1144" s="282" t="s">
        <v>1597</v>
      </c>
      <c r="D1144" s="235" t="s">
        <v>133</v>
      </c>
      <c r="E1144" s="236">
        <v>11391.6</v>
      </c>
      <c r="F1144" s="237">
        <v>41715</v>
      </c>
      <c r="G1144" s="43">
        <v>11391.6</v>
      </c>
      <c r="H1144" s="238">
        <f t="shared" si="17"/>
        <v>0</v>
      </c>
      <c r="I1144" s="235"/>
    </row>
    <row r="1145" spans="1:9" x14ac:dyDescent="0.25">
      <c r="A1145" s="240">
        <v>41713</v>
      </c>
      <c r="B1145" s="281" t="s">
        <v>1213</v>
      </c>
      <c r="C1145" s="282" t="s">
        <v>1597</v>
      </c>
      <c r="D1145" s="235" t="s">
        <v>588</v>
      </c>
      <c r="E1145" s="236">
        <v>36260.199999999997</v>
      </c>
      <c r="F1145" s="237">
        <v>41715</v>
      </c>
      <c r="G1145" s="43">
        <v>36260.199999999997</v>
      </c>
      <c r="H1145" s="238">
        <f t="shared" si="17"/>
        <v>0</v>
      </c>
      <c r="I1145" s="235" t="s">
        <v>30</v>
      </c>
    </row>
    <row r="1146" spans="1:9" x14ac:dyDescent="0.25">
      <c r="A1146" s="240">
        <v>41713</v>
      </c>
      <c r="B1146" s="281" t="s">
        <v>1215</v>
      </c>
      <c r="C1146" s="282" t="s">
        <v>1597</v>
      </c>
      <c r="D1146" s="235" t="s">
        <v>2165</v>
      </c>
      <c r="E1146" s="236">
        <v>1907.5</v>
      </c>
      <c r="F1146" s="237">
        <v>41715</v>
      </c>
      <c r="G1146" s="43">
        <v>1907.5</v>
      </c>
      <c r="H1146" s="238">
        <f t="shared" si="17"/>
        <v>0</v>
      </c>
      <c r="I1146" s="235" t="s">
        <v>30</v>
      </c>
    </row>
    <row r="1147" spans="1:9" x14ac:dyDescent="0.25">
      <c r="A1147" s="240">
        <v>41713</v>
      </c>
      <c r="B1147" s="281" t="s">
        <v>1217</v>
      </c>
      <c r="C1147" s="282" t="s">
        <v>1597</v>
      </c>
      <c r="D1147" s="235" t="s">
        <v>1440</v>
      </c>
      <c r="E1147" s="236">
        <v>19000</v>
      </c>
      <c r="F1147" s="237">
        <v>41715</v>
      </c>
      <c r="G1147" s="43">
        <v>19000</v>
      </c>
      <c r="H1147" s="238">
        <f t="shared" si="17"/>
        <v>0</v>
      </c>
      <c r="I1147" s="235" t="s">
        <v>4</v>
      </c>
    </row>
    <row r="1148" spans="1:9" x14ac:dyDescent="0.25">
      <c r="A1148" s="240">
        <v>41713</v>
      </c>
      <c r="B1148" s="281" t="s">
        <v>1218</v>
      </c>
      <c r="C1148" s="282" t="s">
        <v>1597</v>
      </c>
      <c r="D1148" s="235" t="s">
        <v>21</v>
      </c>
      <c r="E1148" s="252">
        <v>2100</v>
      </c>
      <c r="F1148" s="249" t="s">
        <v>2306</v>
      </c>
      <c r="G1148" s="30">
        <v>2100</v>
      </c>
      <c r="H1148" s="238">
        <f t="shared" si="17"/>
        <v>0</v>
      </c>
      <c r="I1148" s="235" t="s">
        <v>1</v>
      </c>
    </row>
    <row r="1149" spans="1:9" x14ac:dyDescent="0.25">
      <c r="A1149" s="240">
        <v>41713</v>
      </c>
      <c r="B1149" s="281" t="s">
        <v>1220</v>
      </c>
      <c r="C1149" s="282" t="s">
        <v>1597</v>
      </c>
      <c r="D1149" s="235" t="s">
        <v>197</v>
      </c>
      <c r="E1149" s="236">
        <v>39992</v>
      </c>
      <c r="F1149" s="246">
        <v>41737</v>
      </c>
      <c r="G1149" s="247">
        <v>39992</v>
      </c>
      <c r="H1149" s="238">
        <f t="shared" si="17"/>
        <v>0</v>
      </c>
      <c r="I1149" s="235" t="s">
        <v>14</v>
      </c>
    </row>
    <row r="1150" spans="1:9" x14ac:dyDescent="0.25">
      <c r="A1150" s="284">
        <v>41713</v>
      </c>
      <c r="B1150" s="285" t="s">
        <v>1221</v>
      </c>
      <c r="C1150" s="282" t="s">
        <v>1597</v>
      </c>
      <c r="D1150" s="235" t="s">
        <v>55</v>
      </c>
      <c r="E1150" s="236">
        <v>1956</v>
      </c>
      <c r="F1150" s="237">
        <v>41715</v>
      </c>
      <c r="G1150" s="30">
        <v>1956</v>
      </c>
      <c r="H1150" s="272">
        <f t="shared" si="17"/>
        <v>0</v>
      </c>
      <c r="I1150" s="235" t="s">
        <v>14</v>
      </c>
    </row>
    <row r="1151" spans="1:9" x14ac:dyDescent="0.25">
      <c r="A1151" s="240">
        <v>41713</v>
      </c>
      <c r="B1151" s="281" t="s">
        <v>1222</v>
      </c>
      <c r="C1151" s="282" t="s">
        <v>1597</v>
      </c>
      <c r="D1151" s="235" t="s">
        <v>2307</v>
      </c>
      <c r="E1151" s="236">
        <v>450</v>
      </c>
      <c r="F1151" s="237">
        <v>41715</v>
      </c>
      <c r="G1151" s="30">
        <v>450</v>
      </c>
      <c r="H1151" s="272">
        <f t="shared" si="17"/>
        <v>0</v>
      </c>
      <c r="I1151" s="235" t="s">
        <v>14</v>
      </c>
    </row>
    <row r="1152" spans="1:9" x14ac:dyDescent="0.25">
      <c r="A1152" s="284">
        <v>41713</v>
      </c>
      <c r="B1152" s="281" t="s">
        <v>1223</v>
      </c>
      <c r="C1152" s="282" t="s">
        <v>1597</v>
      </c>
      <c r="D1152" s="235" t="s">
        <v>96</v>
      </c>
      <c r="E1152" s="236">
        <v>28387.5</v>
      </c>
      <c r="F1152" s="261" t="s">
        <v>2308</v>
      </c>
      <c r="G1152" s="30">
        <v>28387.5</v>
      </c>
      <c r="H1152" s="272">
        <f t="shared" ref="H1152:H1215" si="18">E1152-G1152</f>
        <v>0</v>
      </c>
      <c r="I1152" s="235" t="s">
        <v>196</v>
      </c>
    </row>
    <row r="1153" spans="1:9" x14ac:dyDescent="0.25">
      <c r="A1153" s="240">
        <v>41713</v>
      </c>
      <c r="B1153" s="281" t="s">
        <v>1224</v>
      </c>
      <c r="C1153" s="282" t="s">
        <v>1597</v>
      </c>
      <c r="D1153" s="235" t="s">
        <v>14</v>
      </c>
      <c r="E1153" s="257">
        <v>100</v>
      </c>
      <c r="F1153" s="237">
        <v>41713</v>
      </c>
      <c r="G1153" s="30">
        <v>100</v>
      </c>
      <c r="H1153" s="238">
        <f t="shared" si="18"/>
        <v>0</v>
      </c>
      <c r="I1153" s="235"/>
    </row>
    <row r="1154" spans="1:9" x14ac:dyDescent="0.25">
      <c r="A1154" s="240">
        <v>41714</v>
      </c>
      <c r="B1154" s="281" t="s">
        <v>1225</v>
      </c>
      <c r="C1154" s="282" t="s">
        <v>1597</v>
      </c>
      <c r="D1154" s="235" t="s">
        <v>6</v>
      </c>
      <c r="E1154" s="236">
        <v>12845</v>
      </c>
      <c r="F1154" s="237">
        <v>41714</v>
      </c>
      <c r="G1154" s="30">
        <v>12845</v>
      </c>
      <c r="H1154" s="238">
        <f t="shared" si="18"/>
        <v>0</v>
      </c>
      <c r="I1154" s="45" t="s">
        <v>23</v>
      </c>
    </row>
    <row r="1155" spans="1:9" x14ac:dyDescent="0.25">
      <c r="A1155" s="240">
        <v>41714</v>
      </c>
      <c r="B1155" s="281" t="s">
        <v>1226</v>
      </c>
      <c r="C1155" s="282" t="s">
        <v>1597</v>
      </c>
      <c r="D1155" s="235" t="s">
        <v>21</v>
      </c>
      <c r="E1155" s="236">
        <v>1698.5</v>
      </c>
      <c r="F1155" s="237">
        <v>41714</v>
      </c>
      <c r="G1155" s="30">
        <v>1698.5</v>
      </c>
      <c r="H1155" s="238">
        <f t="shared" si="18"/>
        <v>0</v>
      </c>
      <c r="I1155" s="45"/>
    </row>
    <row r="1156" spans="1:9" x14ac:dyDescent="0.25">
      <c r="A1156" s="240">
        <v>41714</v>
      </c>
      <c r="B1156" s="281" t="s">
        <v>1228</v>
      </c>
      <c r="C1156" s="282" t="s">
        <v>1597</v>
      </c>
      <c r="D1156" s="235" t="s">
        <v>2309</v>
      </c>
      <c r="E1156" s="236">
        <v>2299</v>
      </c>
      <c r="F1156" s="237">
        <v>41714</v>
      </c>
      <c r="G1156" s="30">
        <v>2299</v>
      </c>
      <c r="H1156" s="238">
        <f t="shared" si="18"/>
        <v>0</v>
      </c>
      <c r="I1156" s="235"/>
    </row>
    <row r="1157" spans="1:9" x14ac:dyDescent="0.25">
      <c r="A1157" s="240">
        <v>41714</v>
      </c>
      <c r="B1157" s="281" t="s">
        <v>1229</v>
      </c>
      <c r="C1157" s="282" t="s">
        <v>1597</v>
      </c>
      <c r="D1157" s="235" t="s">
        <v>88</v>
      </c>
      <c r="E1157" s="236">
        <v>14938.6</v>
      </c>
      <c r="F1157" s="237">
        <v>41717</v>
      </c>
      <c r="G1157" s="30">
        <v>14938.6</v>
      </c>
      <c r="H1157" s="238">
        <f t="shared" si="18"/>
        <v>0</v>
      </c>
      <c r="I1157" s="235" t="s">
        <v>57</v>
      </c>
    </row>
    <row r="1158" spans="1:9" x14ac:dyDescent="0.25">
      <c r="A1158" s="240">
        <v>41714</v>
      </c>
      <c r="B1158" s="281" t="s">
        <v>1230</v>
      </c>
      <c r="C1158" s="282" t="s">
        <v>1597</v>
      </c>
      <c r="D1158" s="235" t="s">
        <v>795</v>
      </c>
      <c r="E1158" s="236">
        <v>2095</v>
      </c>
      <c r="F1158" s="237">
        <v>41714</v>
      </c>
      <c r="G1158" s="30">
        <v>2095</v>
      </c>
      <c r="H1158" s="238">
        <f t="shared" si="18"/>
        <v>0</v>
      </c>
      <c r="I1158" s="235"/>
    </row>
    <row r="1159" spans="1:9" x14ac:dyDescent="0.25">
      <c r="A1159" s="240">
        <v>41714</v>
      </c>
      <c r="B1159" s="281" t="s">
        <v>1232</v>
      </c>
      <c r="C1159" s="282" t="s">
        <v>1597</v>
      </c>
      <c r="D1159" s="235" t="s">
        <v>29</v>
      </c>
      <c r="E1159" s="236">
        <v>28351.07</v>
      </c>
      <c r="F1159" s="237">
        <v>41714</v>
      </c>
      <c r="G1159" s="30">
        <v>28351.07</v>
      </c>
      <c r="H1159" s="238">
        <f t="shared" si="18"/>
        <v>0</v>
      </c>
      <c r="I1159" s="235" t="s">
        <v>4</v>
      </c>
    </row>
    <row r="1160" spans="1:9" x14ac:dyDescent="0.25">
      <c r="A1160" s="240">
        <v>41714</v>
      </c>
      <c r="B1160" s="281" t="s">
        <v>1233</v>
      </c>
      <c r="C1160" s="282" t="s">
        <v>1597</v>
      </c>
      <c r="D1160" s="235" t="s">
        <v>1</v>
      </c>
      <c r="E1160" s="236">
        <v>563.20000000000005</v>
      </c>
      <c r="F1160" s="237">
        <v>41714</v>
      </c>
      <c r="G1160" s="30">
        <v>563.20000000000005</v>
      </c>
      <c r="H1160" s="238">
        <f t="shared" si="18"/>
        <v>0</v>
      </c>
      <c r="I1160" s="235" t="s">
        <v>1</v>
      </c>
    </row>
    <row r="1161" spans="1:9" x14ac:dyDescent="0.25">
      <c r="A1161" s="240">
        <v>41714</v>
      </c>
      <c r="B1161" s="281" t="s">
        <v>1234</v>
      </c>
      <c r="C1161" s="282" t="s">
        <v>1597</v>
      </c>
      <c r="D1161" s="235" t="s">
        <v>112</v>
      </c>
      <c r="E1161" s="236">
        <v>4315</v>
      </c>
      <c r="F1161" s="246" t="s">
        <v>2310</v>
      </c>
      <c r="G1161" s="30">
        <v>4315</v>
      </c>
      <c r="H1161" s="238">
        <f t="shared" si="18"/>
        <v>0</v>
      </c>
      <c r="I1161" s="235" t="s">
        <v>1</v>
      </c>
    </row>
    <row r="1162" spans="1:9" x14ac:dyDescent="0.25">
      <c r="A1162" s="240">
        <v>41714</v>
      </c>
      <c r="B1162" s="281" t="s">
        <v>1235</v>
      </c>
      <c r="C1162" s="282" t="s">
        <v>1597</v>
      </c>
      <c r="D1162" s="235" t="s">
        <v>345</v>
      </c>
      <c r="E1162" s="236">
        <v>5520.5</v>
      </c>
      <c r="F1162" s="237">
        <v>41714</v>
      </c>
      <c r="G1162" s="30">
        <v>5520.5</v>
      </c>
      <c r="H1162" s="238">
        <f t="shared" si="18"/>
        <v>0</v>
      </c>
      <c r="I1162" s="235"/>
    </row>
    <row r="1163" spans="1:9" x14ac:dyDescent="0.25">
      <c r="A1163" s="240">
        <v>41714</v>
      </c>
      <c r="B1163" s="281" t="s">
        <v>1236</v>
      </c>
      <c r="C1163" s="282" t="s">
        <v>1597</v>
      </c>
      <c r="D1163" s="235" t="s">
        <v>168</v>
      </c>
      <c r="E1163" s="236">
        <v>1879.5</v>
      </c>
      <c r="F1163" s="237">
        <v>41714</v>
      </c>
      <c r="G1163" s="30">
        <v>1879.5</v>
      </c>
      <c r="H1163" s="238">
        <f t="shared" si="18"/>
        <v>0</v>
      </c>
      <c r="I1163" s="235" t="s">
        <v>14</v>
      </c>
    </row>
    <row r="1164" spans="1:9" x14ac:dyDescent="0.25">
      <c r="A1164" s="240">
        <v>41714</v>
      </c>
      <c r="B1164" s="281" t="s">
        <v>1237</v>
      </c>
      <c r="C1164" s="282" t="s">
        <v>1597</v>
      </c>
      <c r="D1164" s="235" t="s">
        <v>10</v>
      </c>
      <c r="E1164" s="236">
        <v>691.5</v>
      </c>
      <c r="F1164" s="237">
        <v>41714</v>
      </c>
      <c r="G1164" s="30">
        <v>691.5</v>
      </c>
      <c r="H1164" s="238">
        <f t="shared" si="18"/>
        <v>0</v>
      </c>
      <c r="I1164" s="235"/>
    </row>
    <row r="1165" spans="1:9" x14ac:dyDescent="0.25">
      <c r="A1165" s="240">
        <v>41714</v>
      </c>
      <c r="B1165" s="281" t="s">
        <v>1239</v>
      </c>
      <c r="C1165" s="282" t="s">
        <v>1597</v>
      </c>
      <c r="D1165" s="235" t="s">
        <v>10</v>
      </c>
      <c r="E1165" s="236">
        <v>40</v>
      </c>
      <c r="F1165" s="237">
        <v>41714</v>
      </c>
      <c r="G1165" s="30">
        <v>40</v>
      </c>
      <c r="H1165" s="238">
        <f t="shared" si="18"/>
        <v>0</v>
      </c>
      <c r="I1165" s="235"/>
    </row>
    <row r="1166" spans="1:9" x14ac:dyDescent="0.25">
      <c r="A1166" s="240">
        <v>41714</v>
      </c>
      <c r="B1166" s="281" t="s">
        <v>1240</v>
      </c>
      <c r="C1166" s="282" t="s">
        <v>1597</v>
      </c>
      <c r="D1166" s="235" t="s">
        <v>37</v>
      </c>
      <c r="E1166" s="236">
        <v>3800</v>
      </c>
      <c r="F1166" s="237">
        <v>41720</v>
      </c>
      <c r="G1166" s="30">
        <v>3800</v>
      </c>
      <c r="H1166" s="238">
        <f t="shared" si="18"/>
        <v>0</v>
      </c>
      <c r="I1166" s="235" t="s">
        <v>4</v>
      </c>
    </row>
    <row r="1167" spans="1:9" x14ac:dyDescent="0.25">
      <c r="A1167" s="240">
        <v>41714</v>
      </c>
      <c r="B1167" s="281" t="s">
        <v>1242</v>
      </c>
      <c r="C1167" s="282" t="s">
        <v>1597</v>
      </c>
      <c r="D1167" s="235" t="s">
        <v>54</v>
      </c>
      <c r="E1167" s="236">
        <v>4860</v>
      </c>
      <c r="F1167" s="237">
        <v>41714</v>
      </c>
      <c r="G1167" s="30">
        <v>4860</v>
      </c>
      <c r="H1167" s="238">
        <f t="shared" si="18"/>
        <v>0</v>
      </c>
      <c r="I1167" s="235"/>
    </row>
    <row r="1168" spans="1:9" x14ac:dyDescent="0.25">
      <c r="A1168" s="240">
        <v>41714</v>
      </c>
      <c r="B1168" s="281" t="s">
        <v>1243</v>
      </c>
      <c r="C1168" s="282" t="s">
        <v>1597</v>
      </c>
      <c r="D1168" s="235" t="s">
        <v>1</v>
      </c>
      <c r="E1168" s="236">
        <v>2915.5</v>
      </c>
      <c r="F1168" s="237">
        <v>41714</v>
      </c>
      <c r="G1168" s="30">
        <v>2915.5</v>
      </c>
      <c r="H1168" s="238">
        <f t="shared" si="18"/>
        <v>0</v>
      </c>
      <c r="I1168" s="235" t="s">
        <v>1</v>
      </c>
    </row>
    <row r="1169" spans="1:9" x14ac:dyDescent="0.25">
      <c r="A1169" s="240">
        <v>41714</v>
      </c>
      <c r="B1169" s="281" t="s">
        <v>1244</v>
      </c>
      <c r="C1169" s="282" t="s">
        <v>1597</v>
      </c>
      <c r="D1169" s="235" t="s">
        <v>162</v>
      </c>
      <c r="E1169" s="236">
        <v>31236.5</v>
      </c>
      <c r="F1169" s="237">
        <v>41725</v>
      </c>
      <c r="G1169" s="30">
        <v>31236.5</v>
      </c>
      <c r="H1169" s="238">
        <f t="shared" si="18"/>
        <v>0</v>
      </c>
      <c r="I1169" s="235" t="s">
        <v>57</v>
      </c>
    </row>
    <row r="1170" spans="1:9" x14ac:dyDescent="0.25">
      <c r="A1170" s="240">
        <v>41714</v>
      </c>
      <c r="B1170" s="281" t="s">
        <v>1247</v>
      </c>
      <c r="C1170" s="282" t="s">
        <v>1597</v>
      </c>
      <c r="D1170" s="235" t="s">
        <v>20</v>
      </c>
      <c r="E1170" s="236">
        <v>2392.1999999999998</v>
      </c>
      <c r="F1170" s="237">
        <v>41714</v>
      </c>
      <c r="G1170" s="30">
        <v>2392.1999999999998</v>
      </c>
      <c r="H1170" s="238">
        <f t="shared" si="18"/>
        <v>0</v>
      </c>
      <c r="I1170" s="235" t="s">
        <v>14</v>
      </c>
    </row>
    <row r="1171" spans="1:9" x14ac:dyDescent="0.25">
      <c r="A1171" s="240">
        <v>41714</v>
      </c>
      <c r="B1171" s="281" t="s">
        <v>1248</v>
      </c>
      <c r="C1171" s="282" t="s">
        <v>1597</v>
      </c>
      <c r="D1171" s="235" t="s">
        <v>3</v>
      </c>
      <c r="E1171" s="236">
        <v>20549.2</v>
      </c>
      <c r="F1171" s="246">
        <v>41732</v>
      </c>
      <c r="G1171" s="247">
        <v>20549.2</v>
      </c>
      <c r="H1171" s="238">
        <f t="shared" si="18"/>
        <v>0</v>
      </c>
      <c r="I1171" s="235" t="s">
        <v>57</v>
      </c>
    </row>
    <row r="1172" spans="1:9" x14ac:dyDescent="0.25">
      <c r="A1172" s="240">
        <v>41714</v>
      </c>
      <c r="B1172" s="281" t="s">
        <v>1249</v>
      </c>
      <c r="C1172" s="282" t="s">
        <v>1597</v>
      </c>
      <c r="D1172" s="235" t="s">
        <v>2311</v>
      </c>
      <c r="E1172" s="236">
        <v>11357</v>
      </c>
      <c r="F1172" s="237">
        <v>41715</v>
      </c>
      <c r="G1172" s="30">
        <v>11357</v>
      </c>
      <c r="H1172" s="238">
        <f t="shared" si="18"/>
        <v>0</v>
      </c>
      <c r="I1172" s="235" t="s">
        <v>14</v>
      </c>
    </row>
    <row r="1173" spans="1:9" x14ac:dyDescent="0.25">
      <c r="A1173" s="240">
        <v>41714</v>
      </c>
      <c r="B1173" s="281" t="s">
        <v>1250</v>
      </c>
      <c r="C1173" s="282" t="s">
        <v>1597</v>
      </c>
      <c r="D1173" s="235" t="s">
        <v>48</v>
      </c>
      <c r="E1173" s="252">
        <v>14642.5</v>
      </c>
      <c r="F1173" s="249" t="s">
        <v>2312</v>
      </c>
      <c r="G1173" s="30">
        <v>14642.5</v>
      </c>
      <c r="H1173" s="238">
        <f t="shared" si="18"/>
        <v>0</v>
      </c>
      <c r="I1173" s="235" t="s">
        <v>1</v>
      </c>
    </row>
    <row r="1174" spans="1:9" x14ac:dyDescent="0.25">
      <c r="A1174" s="240">
        <v>41714</v>
      </c>
      <c r="B1174" s="281" t="s">
        <v>1251</v>
      </c>
      <c r="C1174" s="282" t="s">
        <v>1597</v>
      </c>
      <c r="D1174" s="235" t="s">
        <v>1</v>
      </c>
      <c r="E1174" s="252">
        <v>1820</v>
      </c>
      <c r="F1174" s="237">
        <v>41714</v>
      </c>
      <c r="G1174" s="30">
        <v>1820</v>
      </c>
      <c r="H1174" s="238">
        <f t="shared" si="18"/>
        <v>0</v>
      </c>
      <c r="I1174" s="235" t="s">
        <v>1</v>
      </c>
    </row>
    <row r="1175" spans="1:9" x14ac:dyDescent="0.25">
      <c r="A1175" s="240">
        <v>41714</v>
      </c>
      <c r="B1175" s="281" t="s">
        <v>1252</v>
      </c>
      <c r="C1175" s="282" t="s">
        <v>1597</v>
      </c>
      <c r="D1175" s="235" t="s">
        <v>48</v>
      </c>
      <c r="E1175" s="252">
        <v>747</v>
      </c>
      <c r="F1175" s="237">
        <v>41714</v>
      </c>
      <c r="G1175" s="30">
        <v>747</v>
      </c>
      <c r="H1175" s="238">
        <f t="shared" si="18"/>
        <v>0</v>
      </c>
      <c r="I1175" s="235" t="s">
        <v>14</v>
      </c>
    </row>
    <row r="1176" spans="1:9" x14ac:dyDescent="0.25">
      <c r="A1176" s="240">
        <v>41714</v>
      </c>
      <c r="B1176" s="281" t="s">
        <v>1254</v>
      </c>
      <c r="C1176" s="282" t="s">
        <v>1597</v>
      </c>
      <c r="D1176" s="235" t="s">
        <v>17</v>
      </c>
      <c r="E1176" s="252">
        <v>2871.2</v>
      </c>
      <c r="F1176" s="249" t="s">
        <v>2313</v>
      </c>
      <c r="G1176" s="30">
        <v>2871.2</v>
      </c>
      <c r="H1176" s="238">
        <f t="shared" si="18"/>
        <v>0</v>
      </c>
      <c r="I1176" s="235" t="s">
        <v>1</v>
      </c>
    </row>
    <row r="1177" spans="1:9" x14ac:dyDescent="0.25">
      <c r="A1177" s="240">
        <v>41714</v>
      </c>
      <c r="B1177" s="281" t="s">
        <v>1255</v>
      </c>
      <c r="C1177" s="282" t="s">
        <v>1597</v>
      </c>
      <c r="D1177" s="235" t="s">
        <v>750</v>
      </c>
      <c r="E1177" s="252">
        <v>5340.6</v>
      </c>
      <c r="F1177" s="237">
        <v>41714</v>
      </c>
      <c r="G1177" s="30">
        <v>5340.6</v>
      </c>
      <c r="H1177" s="238">
        <f t="shared" si="18"/>
        <v>0</v>
      </c>
      <c r="I1177" s="235" t="s">
        <v>20</v>
      </c>
    </row>
    <row r="1178" spans="1:9" x14ac:dyDescent="0.25">
      <c r="A1178" s="240">
        <v>41714</v>
      </c>
      <c r="B1178" s="281" t="s">
        <v>1256</v>
      </c>
      <c r="C1178" s="282" t="s">
        <v>1597</v>
      </c>
      <c r="D1178" s="235" t="s">
        <v>170</v>
      </c>
      <c r="E1178" s="252">
        <v>19835.5</v>
      </c>
      <c r="F1178" s="237">
        <v>41714</v>
      </c>
      <c r="G1178" s="30">
        <v>19835.5</v>
      </c>
      <c r="H1178" s="238">
        <f t="shared" si="18"/>
        <v>0</v>
      </c>
      <c r="I1178" s="235"/>
    </row>
    <row r="1179" spans="1:9" x14ac:dyDescent="0.25">
      <c r="A1179" s="240">
        <v>41714</v>
      </c>
      <c r="B1179" s="281" t="s">
        <v>1257</v>
      </c>
      <c r="C1179" s="282" t="s">
        <v>1597</v>
      </c>
      <c r="D1179" s="235" t="s">
        <v>1</v>
      </c>
      <c r="E1179" s="252">
        <v>406.5</v>
      </c>
      <c r="F1179" s="237">
        <v>41714</v>
      </c>
      <c r="G1179" s="30">
        <v>406.5</v>
      </c>
      <c r="H1179" s="238">
        <f t="shared" si="18"/>
        <v>0</v>
      </c>
      <c r="I1179" s="235" t="s">
        <v>1</v>
      </c>
    </row>
    <row r="1180" spans="1:9" x14ac:dyDescent="0.25">
      <c r="A1180" s="240">
        <v>41714</v>
      </c>
      <c r="B1180" s="281" t="s">
        <v>1258</v>
      </c>
      <c r="C1180" s="282" t="s">
        <v>1597</v>
      </c>
      <c r="D1180" s="235" t="s">
        <v>39</v>
      </c>
      <c r="E1180" s="252">
        <v>2392</v>
      </c>
      <c r="F1180" s="237">
        <v>41714</v>
      </c>
      <c r="G1180" s="30">
        <v>2392</v>
      </c>
      <c r="H1180" s="238">
        <f t="shared" si="18"/>
        <v>0</v>
      </c>
      <c r="I1180" s="235" t="s">
        <v>20</v>
      </c>
    </row>
    <row r="1181" spans="1:9" x14ac:dyDescent="0.25">
      <c r="A1181" s="240">
        <v>41714</v>
      </c>
      <c r="B1181" s="281" t="s">
        <v>1260</v>
      </c>
      <c r="C1181" s="282" t="s">
        <v>1597</v>
      </c>
      <c r="D1181" s="235" t="s">
        <v>35</v>
      </c>
      <c r="E1181" s="236">
        <v>1900</v>
      </c>
      <c r="F1181" s="237">
        <v>41720</v>
      </c>
      <c r="G1181" s="30">
        <v>1900</v>
      </c>
      <c r="H1181" s="238">
        <f t="shared" si="18"/>
        <v>0</v>
      </c>
      <c r="I1181" s="235" t="s">
        <v>4</v>
      </c>
    </row>
    <row r="1182" spans="1:9" x14ac:dyDescent="0.25">
      <c r="A1182" s="240">
        <v>41714</v>
      </c>
      <c r="B1182" s="281" t="s">
        <v>1261</v>
      </c>
      <c r="C1182" s="282" t="s">
        <v>1597</v>
      </c>
      <c r="D1182" s="235" t="s">
        <v>36</v>
      </c>
      <c r="E1182" s="236">
        <v>1520</v>
      </c>
      <c r="F1182" s="237">
        <v>41729</v>
      </c>
      <c r="G1182" s="30">
        <v>1520</v>
      </c>
      <c r="H1182" s="238">
        <f t="shared" si="18"/>
        <v>0</v>
      </c>
      <c r="I1182" s="235" t="s">
        <v>4</v>
      </c>
    </row>
    <row r="1183" spans="1:9" x14ac:dyDescent="0.25">
      <c r="A1183" s="240">
        <v>41714</v>
      </c>
      <c r="B1183" s="281" t="s">
        <v>1262</v>
      </c>
      <c r="C1183" s="282" t="s">
        <v>1597</v>
      </c>
      <c r="D1183" s="235" t="s">
        <v>2314</v>
      </c>
      <c r="E1183" s="236">
        <v>32050.5</v>
      </c>
      <c r="F1183" s="237">
        <v>41714</v>
      </c>
      <c r="G1183" s="30">
        <v>32050.5</v>
      </c>
      <c r="H1183" s="238">
        <f t="shared" si="18"/>
        <v>0</v>
      </c>
      <c r="I1183" s="235"/>
    </row>
    <row r="1184" spans="1:9" x14ac:dyDescent="0.25">
      <c r="A1184" s="240">
        <v>41714</v>
      </c>
      <c r="B1184" s="281" t="s">
        <v>1263</v>
      </c>
      <c r="C1184" s="282" t="s">
        <v>1597</v>
      </c>
      <c r="D1184" s="235" t="s">
        <v>49</v>
      </c>
      <c r="E1184" s="236">
        <v>1540</v>
      </c>
      <c r="F1184" s="237">
        <v>41715</v>
      </c>
      <c r="G1184" s="30">
        <v>1540</v>
      </c>
      <c r="H1184" s="238">
        <f t="shared" si="18"/>
        <v>0</v>
      </c>
      <c r="I1184" s="235" t="s">
        <v>4</v>
      </c>
    </row>
    <row r="1185" spans="1:9" x14ac:dyDescent="0.25">
      <c r="A1185" s="240">
        <v>41714</v>
      </c>
      <c r="B1185" s="281" t="s">
        <v>1264</v>
      </c>
      <c r="C1185" s="282" t="s">
        <v>1597</v>
      </c>
      <c r="D1185" s="235" t="s">
        <v>2111</v>
      </c>
      <c r="E1185" s="236">
        <v>1980</v>
      </c>
      <c r="F1185" s="237">
        <v>41715</v>
      </c>
      <c r="G1185" s="30">
        <v>1980</v>
      </c>
      <c r="H1185" s="238">
        <f t="shared" si="18"/>
        <v>0</v>
      </c>
      <c r="I1185" s="235" t="s">
        <v>4</v>
      </c>
    </row>
    <row r="1186" spans="1:9" x14ac:dyDescent="0.25">
      <c r="A1186" s="240">
        <v>41714</v>
      </c>
      <c r="B1186" s="281" t="s">
        <v>1265</v>
      </c>
      <c r="C1186" s="282" t="s">
        <v>1597</v>
      </c>
      <c r="D1186" s="235" t="s">
        <v>27</v>
      </c>
      <c r="E1186" s="236">
        <v>0</v>
      </c>
      <c r="F1186" s="327" t="s">
        <v>2304</v>
      </c>
      <c r="G1186" s="328"/>
      <c r="H1186" s="238">
        <f t="shared" si="18"/>
        <v>0</v>
      </c>
      <c r="I1186" s="235" t="s">
        <v>4</v>
      </c>
    </row>
    <row r="1187" spans="1:9" x14ac:dyDescent="0.25">
      <c r="A1187" s="240">
        <v>41714</v>
      </c>
      <c r="B1187" s="281" t="s">
        <v>1267</v>
      </c>
      <c r="C1187" s="282" t="s">
        <v>1597</v>
      </c>
      <c r="D1187" s="235" t="s">
        <v>2315</v>
      </c>
      <c r="E1187" s="236">
        <v>5892.1</v>
      </c>
      <c r="F1187" s="237">
        <v>41715</v>
      </c>
      <c r="G1187" s="30">
        <v>5892.1</v>
      </c>
      <c r="H1187" s="238">
        <f t="shared" si="18"/>
        <v>0</v>
      </c>
      <c r="I1187" s="235" t="s">
        <v>4</v>
      </c>
    </row>
    <row r="1188" spans="1:9" x14ac:dyDescent="0.25">
      <c r="A1188" s="240">
        <v>41714</v>
      </c>
      <c r="B1188" s="281" t="s">
        <v>1268</v>
      </c>
      <c r="C1188" s="282" t="s">
        <v>1597</v>
      </c>
      <c r="D1188" s="235" t="s">
        <v>134</v>
      </c>
      <c r="E1188" s="236">
        <v>2147</v>
      </c>
      <c r="F1188" s="237">
        <v>41715</v>
      </c>
      <c r="G1188" s="43">
        <v>2147</v>
      </c>
      <c r="H1188" s="238">
        <f t="shared" si="18"/>
        <v>0</v>
      </c>
      <c r="I1188" s="235" t="s">
        <v>4</v>
      </c>
    </row>
    <row r="1189" spans="1:9" x14ac:dyDescent="0.25">
      <c r="A1189" s="240">
        <v>41714</v>
      </c>
      <c r="B1189" s="281" t="s">
        <v>1270</v>
      </c>
      <c r="C1189" s="282" t="s">
        <v>1597</v>
      </c>
      <c r="D1189" s="235" t="s">
        <v>58</v>
      </c>
      <c r="E1189" s="236">
        <v>337.5</v>
      </c>
      <c r="F1189" s="237">
        <v>41715</v>
      </c>
      <c r="G1189" s="43">
        <v>337.5</v>
      </c>
      <c r="H1189" s="238">
        <f t="shared" si="18"/>
        <v>0</v>
      </c>
      <c r="I1189" s="235" t="s">
        <v>4</v>
      </c>
    </row>
    <row r="1190" spans="1:9" x14ac:dyDescent="0.25">
      <c r="A1190" s="240">
        <v>41714</v>
      </c>
      <c r="B1190" s="281" t="s">
        <v>1272</v>
      </c>
      <c r="C1190" s="282" t="s">
        <v>1597</v>
      </c>
      <c r="D1190" s="235" t="s">
        <v>1806</v>
      </c>
      <c r="E1190" s="236">
        <v>9516.9</v>
      </c>
      <c r="F1190" s="237">
        <v>41715</v>
      </c>
      <c r="G1190" s="43">
        <v>9516.9</v>
      </c>
      <c r="H1190" s="238">
        <f t="shared" si="18"/>
        <v>0</v>
      </c>
      <c r="I1190" s="235" t="s">
        <v>4</v>
      </c>
    </row>
    <row r="1191" spans="1:9" x14ac:dyDescent="0.25">
      <c r="A1191" s="240">
        <v>41714</v>
      </c>
      <c r="B1191" s="281" t="s">
        <v>1273</v>
      </c>
      <c r="C1191" s="282" t="s">
        <v>1597</v>
      </c>
      <c r="D1191" s="235" t="s">
        <v>50</v>
      </c>
      <c r="E1191" s="236">
        <v>1392</v>
      </c>
      <c r="F1191" s="237">
        <v>41715</v>
      </c>
      <c r="G1191" s="43">
        <v>1392</v>
      </c>
      <c r="H1191" s="238">
        <f t="shared" si="18"/>
        <v>0</v>
      </c>
      <c r="I1191" s="235" t="s">
        <v>4</v>
      </c>
    </row>
    <row r="1192" spans="1:9" x14ac:dyDescent="0.25">
      <c r="A1192" s="240">
        <v>41714</v>
      </c>
      <c r="B1192" s="281" t="s">
        <v>1274</v>
      </c>
      <c r="C1192" s="282" t="s">
        <v>1597</v>
      </c>
      <c r="D1192" s="235" t="s">
        <v>98</v>
      </c>
      <c r="E1192" s="236">
        <v>1296</v>
      </c>
      <c r="F1192" s="237">
        <v>41715</v>
      </c>
      <c r="G1192" s="43">
        <v>1296</v>
      </c>
      <c r="H1192" s="238">
        <f t="shared" si="18"/>
        <v>0</v>
      </c>
      <c r="I1192" s="235" t="s">
        <v>4</v>
      </c>
    </row>
    <row r="1193" spans="1:9" x14ac:dyDescent="0.25">
      <c r="A1193" s="240">
        <v>41714</v>
      </c>
      <c r="B1193" s="281" t="s">
        <v>1276</v>
      </c>
      <c r="C1193" s="282" t="s">
        <v>1597</v>
      </c>
      <c r="D1193" s="235" t="s">
        <v>40</v>
      </c>
      <c r="E1193" s="236">
        <v>3278</v>
      </c>
      <c r="F1193" s="237">
        <v>41715</v>
      </c>
      <c r="G1193" s="43">
        <v>3278</v>
      </c>
      <c r="H1193" s="238">
        <f t="shared" si="18"/>
        <v>0</v>
      </c>
      <c r="I1193" s="235" t="s">
        <v>4</v>
      </c>
    </row>
    <row r="1194" spans="1:9" x14ac:dyDescent="0.25">
      <c r="A1194" s="240">
        <v>41714</v>
      </c>
      <c r="B1194" s="281" t="s">
        <v>1277</v>
      </c>
      <c r="C1194" s="282" t="s">
        <v>1597</v>
      </c>
      <c r="D1194" s="235" t="s">
        <v>1</v>
      </c>
      <c r="E1194" s="236">
        <v>460</v>
      </c>
      <c r="F1194" s="237">
        <v>41714</v>
      </c>
      <c r="G1194" s="30">
        <v>460</v>
      </c>
      <c r="H1194" s="238">
        <f t="shared" si="18"/>
        <v>0</v>
      </c>
      <c r="I1194" s="235" t="s">
        <v>1</v>
      </c>
    </row>
    <row r="1195" spans="1:9" x14ac:dyDescent="0.25">
      <c r="A1195" s="240">
        <v>41714</v>
      </c>
      <c r="B1195" s="281" t="s">
        <v>1279</v>
      </c>
      <c r="C1195" s="282" t="s">
        <v>1597</v>
      </c>
      <c r="D1195" s="235" t="s">
        <v>67</v>
      </c>
      <c r="E1195" s="236">
        <v>929</v>
      </c>
      <c r="F1195" s="237">
        <v>41714</v>
      </c>
      <c r="G1195" s="30">
        <v>929</v>
      </c>
      <c r="H1195" s="238">
        <f t="shared" si="18"/>
        <v>0</v>
      </c>
      <c r="I1195" s="235"/>
    </row>
    <row r="1196" spans="1:9" x14ac:dyDescent="0.25">
      <c r="A1196" s="240">
        <v>41714</v>
      </c>
      <c r="B1196" s="281" t="s">
        <v>1280</v>
      </c>
      <c r="C1196" s="282" t="s">
        <v>1597</v>
      </c>
      <c r="D1196" s="235" t="s">
        <v>170</v>
      </c>
      <c r="E1196" s="236">
        <v>4839</v>
      </c>
      <c r="F1196" s="237">
        <v>41714</v>
      </c>
      <c r="G1196" s="30">
        <v>4839</v>
      </c>
      <c r="H1196" s="238">
        <f t="shared" si="18"/>
        <v>0</v>
      </c>
      <c r="I1196" s="235"/>
    </row>
    <row r="1197" spans="1:9" x14ac:dyDescent="0.25">
      <c r="A1197" s="240">
        <v>41714</v>
      </c>
      <c r="B1197" s="281" t="s">
        <v>1282</v>
      </c>
      <c r="C1197" s="282" t="s">
        <v>1597</v>
      </c>
      <c r="D1197" s="235" t="s">
        <v>2165</v>
      </c>
      <c r="E1197" s="236">
        <v>3622</v>
      </c>
      <c r="F1197" s="237">
        <v>41714</v>
      </c>
      <c r="G1197" s="30">
        <v>3622</v>
      </c>
      <c r="H1197" s="238">
        <f t="shared" si="18"/>
        <v>0</v>
      </c>
      <c r="I1197" s="235"/>
    </row>
    <row r="1198" spans="1:9" x14ac:dyDescent="0.25">
      <c r="A1198" s="240">
        <v>41715</v>
      </c>
      <c r="B1198" s="281" t="s">
        <v>1283</v>
      </c>
      <c r="C1198" s="282" t="s">
        <v>1597</v>
      </c>
      <c r="D1198" s="235" t="s">
        <v>138</v>
      </c>
      <c r="E1198" s="236">
        <v>6867</v>
      </c>
      <c r="F1198" s="237">
        <v>41715</v>
      </c>
      <c r="G1198" s="30">
        <v>6867</v>
      </c>
      <c r="H1198" s="238">
        <f t="shared" si="18"/>
        <v>0</v>
      </c>
      <c r="I1198" s="235"/>
    </row>
    <row r="1199" spans="1:9" x14ac:dyDescent="0.25">
      <c r="A1199" s="240">
        <v>41715</v>
      </c>
      <c r="B1199" s="281" t="s">
        <v>1285</v>
      </c>
      <c r="C1199" s="282" t="s">
        <v>1597</v>
      </c>
      <c r="D1199" s="235" t="s">
        <v>972</v>
      </c>
      <c r="E1199" s="236">
        <v>399</v>
      </c>
      <c r="F1199" s="237">
        <v>41715</v>
      </c>
      <c r="G1199" s="30">
        <v>399</v>
      </c>
      <c r="H1199" s="238">
        <f t="shared" si="18"/>
        <v>0</v>
      </c>
      <c r="I1199" s="45"/>
    </row>
    <row r="1200" spans="1:9" x14ac:dyDescent="0.25">
      <c r="A1200" s="240">
        <v>41715</v>
      </c>
      <c r="B1200" s="281" t="s">
        <v>1286</v>
      </c>
      <c r="C1200" s="282" t="s">
        <v>1597</v>
      </c>
      <c r="D1200" s="235" t="s">
        <v>6</v>
      </c>
      <c r="E1200" s="236">
        <v>7305</v>
      </c>
      <c r="F1200" s="237">
        <v>41715</v>
      </c>
      <c r="G1200" s="30">
        <v>7305</v>
      </c>
      <c r="H1200" s="238">
        <f t="shared" si="18"/>
        <v>0</v>
      </c>
      <c r="I1200" s="235"/>
    </row>
    <row r="1201" spans="1:9" x14ac:dyDescent="0.25">
      <c r="A1201" s="240">
        <v>41715</v>
      </c>
      <c r="B1201" s="281" t="s">
        <v>1288</v>
      </c>
      <c r="C1201" s="282" t="s">
        <v>1597</v>
      </c>
      <c r="D1201" s="235" t="s">
        <v>108</v>
      </c>
      <c r="E1201" s="236">
        <v>2915.5</v>
      </c>
      <c r="F1201" s="237">
        <v>41715</v>
      </c>
      <c r="G1201" s="30">
        <v>2915.5</v>
      </c>
      <c r="H1201" s="238">
        <f t="shared" si="18"/>
        <v>0</v>
      </c>
      <c r="I1201" s="235" t="s">
        <v>20</v>
      </c>
    </row>
    <row r="1202" spans="1:9" x14ac:dyDescent="0.25">
      <c r="A1202" s="240">
        <v>41715</v>
      </c>
      <c r="B1202" s="281" t="s">
        <v>1289</v>
      </c>
      <c r="C1202" s="282" t="s">
        <v>1597</v>
      </c>
      <c r="D1202" s="235" t="s">
        <v>21</v>
      </c>
      <c r="E1202" s="236">
        <v>792</v>
      </c>
      <c r="F1202" s="237">
        <v>41715</v>
      </c>
      <c r="G1202" s="30">
        <v>792</v>
      </c>
      <c r="H1202" s="238">
        <f t="shared" si="18"/>
        <v>0</v>
      </c>
      <c r="I1202" s="235"/>
    </row>
    <row r="1203" spans="1:9" x14ac:dyDescent="0.25">
      <c r="A1203" s="240">
        <v>41715</v>
      </c>
      <c r="B1203" s="281" t="s">
        <v>1290</v>
      </c>
      <c r="C1203" s="282" t="s">
        <v>1597</v>
      </c>
      <c r="D1203" s="235" t="s">
        <v>18</v>
      </c>
      <c r="E1203" s="236">
        <v>31552</v>
      </c>
      <c r="F1203" s="249" t="s">
        <v>2316</v>
      </c>
      <c r="G1203" s="30">
        <v>31552</v>
      </c>
      <c r="H1203" s="238">
        <f t="shared" si="18"/>
        <v>0</v>
      </c>
      <c r="I1203" s="235" t="s">
        <v>57</v>
      </c>
    </row>
    <row r="1204" spans="1:9" x14ac:dyDescent="0.25">
      <c r="A1204" s="240">
        <v>41715</v>
      </c>
      <c r="B1204" s="281" t="s">
        <v>1291</v>
      </c>
      <c r="C1204" s="282" t="s">
        <v>1597</v>
      </c>
      <c r="D1204" s="235" t="s">
        <v>5</v>
      </c>
      <c r="E1204" s="236">
        <v>2780.5</v>
      </c>
      <c r="F1204" s="237">
        <v>41715</v>
      </c>
      <c r="G1204" s="30">
        <v>2780.5</v>
      </c>
      <c r="H1204" s="238">
        <f t="shared" si="18"/>
        <v>0</v>
      </c>
      <c r="I1204" s="235" t="s">
        <v>23</v>
      </c>
    </row>
    <row r="1205" spans="1:9" x14ac:dyDescent="0.25">
      <c r="A1205" s="240">
        <v>41715</v>
      </c>
      <c r="B1205" s="281" t="s">
        <v>1292</v>
      </c>
      <c r="C1205" s="282" t="s">
        <v>1597</v>
      </c>
      <c r="D1205" s="235" t="s">
        <v>480</v>
      </c>
      <c r="E1205" s="236">
        <v>18003</v>
      </c>
      <c r="F1205" s="237">
        <v>41715</v>
      </c>
      <c r="G1205" s="30">
        <v>18003</v>
      </c>
      <c r="H1205" s="238">
        <f t="shared" si="18"/>
        <v>0</v>
      </c>
      <c r="I1205" s="235"/>
    </row>
    <row r="1206" spans="1:9" x14ac:dyDescent="0.25">
      <c r="A1206" s="240">
        <v>41715</v>
      </c>
      <c r="B1206" s="281" t="s">
        <v>1294</v>
      </c>
      <c r="C1206" s="282" t="s">
        <v>1597</v>
      </c>
      <c r="D1206" s="235" t="s">
        <v>795</v>
      </c>
      <c r="E1206" s="236">
        <v>2449.1</v>
      </c>
      <c r="F1206" s="237">
        <v>41715</v>
      </c>
      <c r="G1206" s="30">
        <v>2449.1</v>
      </c>
      <c r="H1206" s="238">
        <f t="shared" si="18"/>
        <v>0</v>
      </c>
      <c r="I1206" s="235"/>
    </row>
    <row r="1207" spans="1:9" x14ac:dyDescent="0.25">
      <c r="A1207" s="240">
        <v>41715</v>
      </c>
      <c r="B1207" s="281" t="s">
        <v>1295</v>
      </c>
      <c r="C1207" s="282" t="s">
        <v>1597</v>
      </c>
      <c r="D1207" s="235" t="s">
        <v>96</v>
      </c>
      <c r="E1207" s="236">
        <v>277890</v>
      </c>
      <c r="F1207" s="237">
        <v>41724</v>
      </c>
      <c r="G1207" s="30">
        <v>277890</v>
      </c>
      <c r="H1207" s="238">
        <f t="shared" si="18"/>
        <v>0</v>
      </c>
      <c r="I1207" s="235"/>
    </row>
    <row r="1208" spans="1:9" x14ac:dyDescent="0.25">
      <c r="A1208" s="240">
        <v>41715</v>
      </c>
      <c r="B1208" s="281" t="s">
        <v>1296</v>
      </c>
      <c r="C1208" s="282" t="s">
        <v>1597</v>
      </c>
      <c r="D1208" s="235" t="s">
        <v>96</v>
      </c>
      <c r="E1208" s="236">
        <v>121068</v>
      </c>
      <c r="F1208" s="237">
        <v>41719</v>
      </c>
      <c r="G1208" s="30">
        <v>121068</v>
      </c>
      <c r="H1208" s="238">
        <f t="shared" si="18"/>
        <v>0</v>
      </c>
      <c r="I1208" s="235"/>
    </row>
    <row r="1209" spans="1:9" x14ac:dyDescent="0.25">
      <c r="A1209" s="240">
        <v>41715</v>
      </c>
      <c r="B1209" s="281" t="s">
        <v>1298</v>
      </c>
      <c r="C1209" s="282" t="s">
        <v>1597</v>
      </c>
      <c r="D1209" s="235" t="s">
        <v>96</v>
      </c>
      <c r="E1209" s="236">
        <v>110448</v>
      </c>
      <c r="F1209" s="237">
        <v>41719</v>
      </c>
      <c r="G1209" s="30">
        <v>110448</v>
      </c>
      <c r="H1209" s="272">
        <f t="shared" si="18"/>
        <v>0</v>
      </c>
      <c r="I1209" s="235"/>
    </row>
    <row r="1210" spans="1:9" x14ac:dyDescent="0.25">
      <c r="A1210" s="240">
        <v>41715</v>
      </c>
      <c r="B1210" s="281" t="s">
        <v>1299</v>
      </c>
      <c r="C1210" s="282" t="s">
        <v>1597</v>
      </c>
      <c r="D1210" s="235" t="s">
        <v>96</v>
      </c>
      <c r="E1210" s="236">
        <v>160350</v>
      </c>
      <c r="F1210" s="237">
        <v>41719</v>
      </c>
      <c r="G1210" s="30">
        <v>160350</v>
      </c>
      <c r="H1210" s="272">
        <f t="shared" si="18"/>
        <v>0</v>
      </c>
      <c r="I1210" s="235"/>
    </row>
    <row r="1211" spans="1:9" x14ac:dyDescent="0.25">
      <c r="A1211" s="240">
        <v>41715</v>
      </c>
      <c r="B1211" s="281" t="s">
        <v>1300</v>
      </c>
      <c r="C1211" s="282" t="s">
        <v>1597</v>
      </c>
      <c r="D1211" s="235" t="s">
        <v>96</v>
      </c>
      <c r="E1211" s="236">
        <v>305790</v>
      </c>
      <c r="F1211" s="246">
        <v>41730</v>
      </c>
      <c r="G1211" s="247">
        <v>305790</v>
      </c>
      <c r="H1211" s="238">
        <f t="shared" si="18"/>
        <v>0</v>
      </c>
      <c r="I1211" s="235"/>
    </row>
    <row r="1212" spans="1:9" x14ac:dyDescent="0.25">
      <c r="A1212" s="240">
        <v>41715</v>
      </c>
      <c r="B1212" s="281" t="s">
        <v>1302</v>
      </c>
      <c r="C1212" s="282" t="s">
        <v>1597</v>
      </c>
      <c r="D1212" s="235" t="s">
        <v>6</v>
      </c>
      <c r="E1212" s="236">
        <v>2720</v>
      </c>
      <c r="F1212" s="237">
        <v>41715</v>
      </c>
      <c r="G1212" s="30">
        <v>2720</v>
      </c>
      <c r="H1212" s="272">
        <f t="shared" si="18"/>
        <v>0</v>
      </c>
      <c r="I1212" s="235" t="s">
        <v>14</v>
      </c>
    </row>
    <row r="1213" spans="1:9" x14ac:dyDescent="0.25">
      <c r="A1213" s="240">
        <v>41715</v>
      </c>
      <c r="B1213" s="281" t="s">
        <v>1303</v>
      </c>
      <c r="C1213" s="282" t="s">
        <v>1597</v>
      </c>
      <c r="D1213" s="235" t="s">
        <v>47</v>
      </c>
      <c r="E1213" s="236">
        <v>30984.5</v>
      </c>
      <c r="F1213" s="237">
        <v>41715</v>
      </c>
      <c r="G1213" s="30">
        <v>30984.5</v>
      </c>
      <c r="H1213" s="272">
        <f t="shared" si="18"/>
        <v>0</v>
      </c>
      <c r="I1213" s="235" t="s">
        <v>30</v>
      </c>
    </row>
    <row r="1214" spans="1:9" x14ac:dyDescent="0.25">
      <c r="A1214" s="284">
        <v>41715</v>
      </c>
      <c r="B1214" s="285" t="s">
        <v>1304</v>
      </c>
      <c r="C1214" s="282" t="s">
        <v>1597</v>
      </c>
      <c r="D1214" s="235" t="s">
        <v>113</v>
      </c>
      <c r="E1214" s="236">
        <v>7791</v>
      </c>
      <c r="F1214" s="237">
        <v>41715</v>
      </c>
      <c r="G1214" s="30">
        <v>7791</v>
      </c>
      <c r="H1214" s="238">
        <f t="shared" si="18"/>
        <v>0</v>
      </c>
      <c r="I1214" s="235" t="s">
        <v>23</v>
      </c>
    </row>
    <row r="1215" spans="1:9" x14ac:dyDescent="0.25">
      <c r="A1215" s="240">
        <v>41715</v>
      </c>
      <c r="B1215" s="281" t="s">
        <v>1306</v>
      </c>
      <c r="C1215" s="282" t="s">
        <v>1597</v>
      </c>
      <c r="D1215" s="235" t="s">
        <v>22</v>
      </c>
      <c r="E1215" s="236">
        <v>5750.5</v>
      </c>
      <c r="F1215" s="237">
        <v>41715</v>
      </c>
      <c r="G1215" s="30">
        <v>5750.5</v>
      </c>
      <c r="H1215" s="272">
        <f t="shared" si="18"/>
        <v>0</v>
      </c>
      <c r="I1215" s="235" t="s">
        <v>23</v>
      </c>
    </row>
    <row r="1216" spans="1:9" x14ac:dyDescent="0.25">
      <c r="A1216" s="284">
        <v>41715</v>
      </c>
      <c r="B1216" s="281" t="s">
        <v>1308</v>
      </c>
      <c r="C1216" s="282" t="s">
        <v>1597</v>
      </c>
      <c r="D1216" s="235" t="s">
        <v>36</v>
      </c>
      <c r="E1216" s="236">
        <v>1520</v>
      </c>
      <c r="F1216" s="237">
        <v>41729</v>
      </c>
      <c r="G1216" s="30">
        <v>1520</v>
      </c>
      <c r="H1216" s="272">
        <f t="shared" ref="H1216:H1279" si="19">E1216-G1216</f>
        <v>0</v>
      </c>
      <c r="I1216" s="235" t="s">
        <v>23</v>
      </c>
    </row>
    <row r="1217" spans="1:9" x14ac:dyDescent="0.25">
      <c r="A1217" s="240">
        <v>41715</v>
      </c>
      <c r="B1217" s="281" t="s">
        <v>1311</v>
      </c>
      <c r="C1217" s="282" t="s">
        <v>1597</v>
      </c>
      <c r="D1217" s="235" t="s">
        <v>35</v>
      </c>
      <c r="E1217" s="236">
        <v>1520</v>
      </c>
      <c r="F1217" s="237">
        <v>41729</v>
      </c>
      <c r="G1217" s="30">
        <v>1520</v>
      </c>
      <c r="H1217" s="272">
        <f t="shared" si="19"/>
        <v>0</v>
      </c>
      <c r="I1217" s="235" t="s">
        <v>23</v>
      </c>
    </row>
    <row r="1218" spans="1:9" x14ac:dyDescent="0.25">
      <c r="A1218" s="284">
        <v>41715</v>
      </c>
      <c r="B1218" s="281" t="s">
        <v>1312</v>
      </c>
      <c r="C1218" s="282" t="s">
        <v>1597</v>
      </c>
      <c r="D1218" s="235" t="s">
        <v>1706</v>
      </c>
      <c r="E1218" s="236">
        <v>1100</v>
      </c>
      <c r="F1218" s="237">
        <v>41715</v>
      </c>
      <c r="G1218" s="30">
        <v>1100</v>
      </c>
      <c r="H1218" s="272">
        <f t="shared" si="19"/>
        <v>0</v>
      </c>
      <c r="I1218" s="235" t="s">
        <v>23</v>
      </c>
    </row>
    <row r="1219" spans="1:9" x14ac:dyDescent="0.25">
      <c r="A1219" s="240">
        <v>41715</v>
      </c>
      <c r="B1219" s="281" t="s">
        <v>1313</v>
      </c>
      <c r="C1219" s="282" t="s">
        <v>1597</v>
      </c>
      <c r="D1219" s="235" t="s">
        <v>27</v>
      </c>
      <c r="E1219" s="236">
        <v>2750.5</v>
      </c>
      <c r="F1219" s="329" t="s">
        <v>2317</v>
      </c>
      <c r="G1219" s="30">
        <v>2750.5</v>
      </c>
      <c r="H1219" s="272">
        <f t="shared" si="19"/>
        <v>0</v>
      </c>
      <c r="I1219" s="235" t="s">
        <v>23</v>
      </c>
    </row>
    <row r="1220" spans="1:9" x14ac:dyDescent="0.25">
      <c r="A1220" s="284">
        <v>41715</v>
      </c>
      <c r="B1220" s="281" t="s">
        <v>1314</v>
      </c>
      <c r="C1220" s="282" t="s">
        <v>1597</v>
      </c>
      <c r="D1220" s="235" t="s">
        <v>48</v>
      </c>
      <c r="E1220" s="236">
        <v>7117.5</v>
      </c>
      <c r="F1220" s="237">
        <v>41715</v>
      </c>
      <c r="G1220" s="30">
        <v>7117.5</v>
      </c>
      <c r="H1220" s="272">
        <f t="shared" si="19"/>
        <v>0</v>
      </c>
      <c r="I1220" s="235" t="s">
        <v>1</v>
      </c>
    </row>
    <row r="1221" spans="1:9" ht="16.5" customHeight="1" x14ac:dyDescent="0.25">
      <c r="A1221" s="240">
        <v>41715</v>
      </c>
      <c r="B1221" s="281" t="s">
        <v>1316</v>
      </c>
      <c r="C1221" s="282" t="s">
        <v>1597</v>
      </c>
      <c r="D1221" s="235" t="s">
        <v>29</v>
      </c>
      <c r="E1221" s="236">
        <v>30922.5</v>
      </c>
      <c r="F1221" s="279" t="s">
        <v>2318</v>
      </c>
      <c r="G1221" s="247">
        <v>30922.5</v>
      </c>
      <c r="H1221" s="238">
        <f t="shared" si="19"/>
        <v>0</v>
      </c>
      <c r="I1221" s="235" t="s">
        <v>196</v>
      </c>
    </row>
    <row r="1222" spans="1:9" x14ac:dyDescent="0.25">
      <c r="A1222" s="284">
        <v>41715</v>
      </c>
      <c r="B1222" s="281" t="s">
        <v>1317</v>
      </c>
      <c r="C1222" s="282" t="s">
        <v>1597</v>
      </c>
      <c r="D1222" s="235" t="s">
        <v>399</v>
      </c>
      <c r="E1222" s="236">
        <v>427.7</v>
      </c>
      <c r="F1222" s="237">
        <v>41715</v>
      </c>
      <c r="G1222" s="30">
        <v>427.7</v>
      </c>
      <c r="H1222" s="238">
        <f t="shared" si="19"/>
        <v>0</v>
      </c>
      <c r="I1222" s="235" t="s">
        <v>23</v>
      </c>
    </row>
    <row r="1223" spans="1:9" x14ac:dyDescent="0.25">
      <c r="A1223" s="240">
        <v>41715</v>
      </c>
      <c r="B1223" s="281" t="s">
        <v>1318</v>
      </c>
      <c r="C1223" s="282" t="s">
        <v>1597</v>
      </c>
      <c r="D1223" s="235" t="s">
        <v>42</v>
      </c>
      <c r="E1223" s="236">
        <v>4688.5</v>
      </c>
      <c r="F1223" s="246">
        <v>41748</v>
      </c>
      <c r="G1223" s="247">
        <v>4688.5</v>
      </c>
      <c r="H1223" s="238">
        <f t="shared" si="19"/>
        <v>0</v>
      </c>
      <c r="I1223" s="235"/>
    </row>
    <row r="1224" spans="1:9" x14ac:dyDescent="0.25">
      <c r="A1224" s="284">
        <v>41715</v>
      </c>
      <c r="B1224" s="281" t="s">
        <v>1319</v>
      </c>
      <c r="C1224" s="282" t="s">
        <v>1597</v>
      </c>
      <c r="D1224" s="235" t="s">
        <v>1619</v>
      </c>
      <c r="E1224" s="236">
        <v>880</v>
      </c>
      <c r="F1224" s="237">
        <v>41715</v>
      </c>
      <c r="G1224" s="30">
        <v>880</v>
      </c>
      <c r="H1224" s="272">
        <f t="shared" si="19"/>
        <v>0</v>
      </c>
      <c r="I1224" s="235" t="s">
        <v>1</v>
      </c>
    </row>
    <row r="1225" spans="1:9" x14ac:dyDescent="0.25">
      <c r="A1225" s="240">
        <v>41715</v>
      </c>
      <c r="B1225" s="281" t="s">
        <v>1321</v>
      </c>
      <c r="C1225" s="282" t="s">
        <v>1597</v>
      </c>
      <c r="D1225" s="235" t="s">
        <v>42</v>
      </c>
      <c r="E1225" s="236">
        <v>78</v>
      </c>
      <c r="F1225" s="237">
        <v>41715</v>
      </c>
      <c r="G1225" s="30">
        <v>78</v>
      </c>
      <c r="H1225" s="272">
        <f t="shared" si="19"/>
        <v>0</v>
      </c>
      <c r="I1225" s="235"/>
    </row>
    <row r="1226" spans="1:9" x14ac:dyDescent="0.25">
      <c r="A1226" s="284">
        <v>41715</v>
      </c>
      <c r="B1226" s="281" t="s">
        <v>1323</v>
      </c>
      <c r="C1226" s="282" t="s">
        <v>1597</v>
      </c>
      <c r="D1226" s="235" t="s">
        <v>37</v>
      </c>
      <c r="E1226" s="236">
        <v>6840</v>
      </c>
      <c r="F1226" s="237">
        <v>41729</v>
      </c>
      <c r="G1226" s="30">
        <v>6840</v>
      </c>
      <c r="H1226" s="272">
        <f t="shared" si="19"/>
        <v>0</v>
      </c>
      <c r="I1226" s="235" t="s">
        <v>38</v>
      </c>
    </row>
    <row r="1227" spans="1:9" x14ac:dyDescent="0.25">
      <c r="A1227" s="240">
        <v>41715</v>
      </c>
      <c r="B1227" s="281" t="s">
        <v>1324</v>
      </c>
      <c r="C1227" s="282" t="s">
        <v>1597</v>
      </c>
      <c r="D1227" s="235" t="s">
        <v>58</v>
      </c>
      <c r="E1227" s="236">
        <v>1490.5</v>
      </c>
      <c r="F1227" s="237">
        <v>41715</v>
      </c>
      <c r="G1227" s="30">
        <v>1490.5</v>
      </c>
      <c r="H1227" s="272">
        <f t="shared" si="19"/>
        <v>0</v>
      </c>
      <c r="I1227" s="235" t="s">
        <v>196</v>
      </c>
    </row>
    <row r="1228" spans="1:9" x14ac:dyDescent="0.25">
      <c r="A1228" s="284">
        <v>41715</v>
      </c>
      <c r="B1228" s="281" t="s">
        <v>1325</v>
      </c>
      <c r="C1228" s="282" t="s">
        <v>1597</v>
      </c>
      <c r="D1228" s="235" t="s">
        <v>40</v>
      </c>
      <c r="E1228" s="236">
        <v>4631.5</v>
      </c>
      <c r="F1228" s="237">
        <v>41715</v>
      </c>
      <c r="G1228" s="30">
        <v>4631.5</v>
      </c>
      <c r="H1228" s="272">
        <f t="shared" si="19"/>
        <v>0</v>
      </c>
      <c r="I1228" s="235" t="s">
        <v>23</v>
      </c>
    </row>
    <row r="1229" spans="1:9" x14ac:dyDescent="0.25">
      <c r="A1229" s="240">
        <v>41715</v>
      </c>
      <c r="B1229" s="281" t="s">
        <v>1326</v>
      </c>
      <c r="C1229" s="282" t="s">
        <v>1597</v>
      </c>
      <c r="D1229" s="235" t="s">
        <v>108</v>
      </c>
      <c r="E1229" s="236">
        <v>239</v>
      </c>
      <c r="F1229" s="237">
        <v>41715</v>
      </c>
      <c r="G1229" s="30">
        <v>239</v>
      </c>
      <c r="H1229" s="272">
        <f t="shared" si="19"/>
        <v>0</v>
      </c>
      <c r="I1229" s="235" t="s">
        <v>196</v>
      </c>
    </row>
    <row r="1230" spans="1:9" x14ac:dyDescent="0.25">
      <c r="A1230" s="284">
        <v>41715</v>
      </c>
      <c r="B1230" s="281" t="s">
        <v>1328</v>
      </c>
      <c r="C1230" s="282" t="s">
        <v>1597</v>
      </c>
      <c r="D1230" s="235" t="s">
        <v>44</v>
      </c>
      <c r="E1230" s="236">
        <v>2697</v>
      </c>
      <c r="F1230" s="237">
        <v>41715</v>
      </c>
      <c r="G1230" s="30">
        <v>2697</v>
      </c>
      <c r="H1230" s="272">
        <f t="shared" si="19"/>
        <v>0</v>
      </c>
      <c r="I1230" s="235" t="s">
        <v>196</v>
      </c>
    </row>
    <row r="1231" spans="1:9" x14ac:dyDescent="0.25">
      <c r="A1231" s="240">
        <v>41715</v>
      </c>
      <c r="B1231" s="281" t="s">
        <v>1330</v>
      </c>
      <c r="C1231" s="282" t="s">
        <v>1597</v>
      </c>
      <c r="D1231" s="235" t="s">
        <v>1</v>
      </c>
      <c r="E1231" s="236">
        <v>730</v>
      </c>
      <c r="F1231" s="237">
        <v>41715</v>
      </c>
      <c r="G1231" s="30">
        <v>730</v>
      </c>
      <c r="H1231" s="238">
        <f t="shared" si="19"/>
        <v>0</v>
      </c>
      <c r="I1231" s="235" t="s">
        <v>1</v>
      </c>
    </row>
    <row r="1232" spans="1:9" x14ac:dyDescent="0.25">
      <c r="A1232" s="284">
        <v>41715</v>
      </c>
      <c r="B1232" s="281" t="s">
        <v>1331</v>
      </c>
      <c r="C1232" s="282" t="s">
        <v>1597</v>
      </c>
      <c r="D1232" s="235" t="s">
        <v>47</v>
      </c>
      <c r="E1232" s="236">
        <v>1119.5</v>
      </c>
      <c r="F1232" s="237">
        <v>41715</v>
      </c>
      <c r="G1232" s="30">
        <v>1119.5</v>
      </c>
      <c r="H1232" s="238">
        <f t="shared" si="19"/>
        <v>0</v>
      </c>
      <c r="I1232" s="235" t="s">
        <v>23</v>
      </c>
    </row>
    <row r="1233" spans="1:9" x14ac:dyDescent="0.25">
      <c r="A1233" s="240">
        <v>41715</v>
      </c>
      <c r="B1233" s="281" t="s">
        <v>1332</v>
      </c>
      <c r="C1233" s="282" t="s">
        <v>1597</v>
      </c>
      <c r="D1233" s="235" t="s">
        <v>108</v>
      </c>
      <c r="E1233" s="236">
        <v>1804</v>
      </c>
      <c r="F1233" s="237">
        <v>41715</v>
      </c>
      <c r="G1233" s="30">
        <v>1804</v>
      </c>
      <c r="H1233" s="238">
        <f t="shared" si="19"/>
        <v>0</v>
      </c>
      <c r="I1233" s="235" t="s">
        <v>196</v>
      </c>
    </row>
    <row r="1234" spans="1:9" x14ac:dyDescent="0.25">
      <c r="A1234" s="284">
        <v>41715</v>
      </c>
      <c r="B1234" s="281" t="s">
        <v>1334</v>
      </c>
      <c r="C1234" s="282" t="s">
        <v>1597</v>
      </c>
      <c r="D1234" s="244" t="s">
        <v>46</v>
      </c>
      <c r="E1234" s="245">
        <v>0</v>
      </c>
      <c r="F1234" s="237"/>
      <c r="G1234" s="30"/>
      <c r="H1234" s="238">
        <f t="shared" si="19"/>
        <v>0</v>
      </c>
      <c r="I1234" s="235" t="s">
        <v>294</v>
      </c>
    </row>
    <row r="1235" spans="1:9" x14ac:dyDescent="0.25">
      <c r="A1235" s="240">
        <v>41715</v>
      </c>
      <c r="B1235" s="281" t="s">
        <v>1335</v>
      </c>
      <c r="C1235" s="282" t="s">
        <v>1597</v>
      </c>
      <c r="D1235" s="235" t="s">
        <v>124</v>
      </c>
      <c r="E1235" s="236">
        <v>765</v>
      </c>
      <c r="F1235" s="237">
        <v>41715</v>
      </c>
      <c r="G1235" s="30">
        <v>765</v>
      </c>
      <c r="H1235" s="238">
        <f t="shared" si="19"/>
        <v>0</v>
      </c>
      <c r="I1235" s="235"/>
    </row>
    <row r="1236" spans="1:9" x14ac:dyDescent="0.25">
      <c r="A1236" s="284">
        <v>41715</v>
      </c>
      <c r="B1236" s="281" t="s">
        <v>1336</v>
      </c>
      <c r="C1236" s="282" t="s">
        <v>1597</v>
      </c>
      <c r="D1236" s="235" t="s">
        <v>58</v>
      </c>
      <c r="E1236" s="236">
        <v>353.4</v>
      </c>
      <c r="F1236" s="237">
        <v>41715</v>
      </c>
      <c r="G1236" s="30">
        <v>353.4</v>
      </c>
      <c r="H1236" s="238">
        <f t="shared" si="19"/>
        <v>0</v>
      </c>
      <c r="I1236" s="235" t="s">
        <v>23</v>
      </c>
    </row>
    <row r="1237" spans="1:9" x14ac:dyDescent="0.25">
      <c r="A1237" s="240">
        <v>41715</v>
      </c>
      <c r="B1237" s="281" t="s">
        <v>1338</v>
      </c>
      <c r="C1237" s="282" t="s">
        <v>1597</v>
      </c>
      <c r="D1237" s="235" t="s">
        <v>194</v>
      </c>
      <c r="E1237" s="236">
        <v>3344</v>
      </c>
      <c r="F1237" s="237">
        <v>41715</v>
      </c>
      <c r="G1237" s="30">
        <v>3344</v>
      </c>
      <c r="H1237" s="238">
        <f t="shared" si="19"/>
        <v>0</v>
      </c>
      <c r="I1237" s="235"/>
    </row>
    <row r="1238" spans="1:9" x14ac:dyDescent="0.25">
      <c r="A1238" s="284">
        <v>41715</v>
      </c>
      <c r="B1238" s="281" t="s">
        <v>1339</v>
      </c>
      <c r="C1238" s="282" t="s">
        <v>1597</v>
      </c>
      <c r="D1238" s="235" t="s">
        <v>786</v>
      </c>
      <c r="E1238" s="236">
        <v>14563.5</v>
      </c>
      <c r="F1238" s="237">
        <v>41715</v>
      </c>
      <c r="G1238" s="30">
        <v>14563.5</v>
      </c>
      <c r="H1238" s="238">
        <f t="shared" si="19"/>
        <v>0</v>
      </c>
      <c r="I1238" s="235"/>
    </row>
    <row r="1239" spans="1:9" x14ac:dyDescent="0.25">
      <c r="A1239" s="240">
        <v>41715</v>
      </c>
      <c r="B1239" s="281" t="s">
        <v>1340</v>
      </c>
      <c r="C1239" s="282" t="s">
        <v>1597</v>
      </c>
      <c r="D1239" s="235" t="s">
        <v>25</v>
      </c>
      <c r="E1239" s="236">
        <v>13531.5</v>
      </c>
      <c r="F1239" s="237">
        <v>41715</v>
      </c>
      <c r="G1239" s="30">
        <v>13531.5</v>
      </c>
      <c r="H1239" s="238">
        <f t="shared" si="19"/>
        <v>0</v>
      </c>
      <c r="I1239" s="235" t="s">
        <v>23</v>
      </c>
    </row>
    <row r="1240" spans="1:9" x14ac:dyDescent="0.25">
      <c r="A1240" s="284">
        <v>41715</v>
      </c>
      <c r="B1240" s="281" t="s">
        <v>1342</v>
      </c>
      <c r="C1240" s="282" t="s">
        <v>1597</v>
      </c>
      <c r="D1240" s="235" t="s">
        <v>1</v>
      </c>
      <c r="E1240" s="236">
        <v>937</v>
      </c>
      <c r="F1240" s="237">
        <v>41715</v>
      </c>
      <c r="G1240" s="30">
        <v>937</v>
      </c>
      <c r="H1240" s="238">
        <f t="shared" si="19"/>
        <v>0</v>
      </c>
      <c r="I1240" s="235" t="s">
        <v>1</v>
      </c>
    </row>
    <row r="1241" spans="1:9" x14ac:dyDescent="0.25">
      <c r="A1241" s="240">
        <v>41715</v>
      </c>
      <c r="B1241" s="281" t="s">
        <v>1343</v>
      </c>
      <c r="C1241" s="282" t="s">
        <v>1597</v>
      </c>
      <c r="D1241" s="235" t="s">
        <v>135</v>
      </c>
      <c r="E1241" s="236">
        <v>18064</v>
      </c>
      <c r="F1241" s="237">
        <v>41717</v>
      </c>
      <c r="G1241" s="30">
        <v>18064</v>
      </c>
      <c r="H1241" s="238">
        <f t="shared" si="19"/>
        <v>0</v>
      </c>
      <c r="I1241" s="235" t="s">
        <v>20</v>
      </c>
    </row>
    <row r="1242" spans="1:9" x14ac:dyDescent="0.25">
      <c r="A1242" s="284">
        <v>41715</v>
      </c>
      <c r="B1242" s="281" t="s">
        <v>1344</v>
      </c>
      <c r="C1242" s="282" t="s">
        <v>1597</v>
      </c>
      <c r="D1242" s="235" t="s">
        <v>20</v>
      </c>
      <c r="E1242" s="236">
        <v>4617</v>
      </c>
      <c r="F1242" s="237">
        <v>41717</v>
      </c>
      <c r="G1242" s="30">
        <v>4617</v>
      </c>
      <c r="H1242" s="238">
        <f t="shared" si="19"/>
        <v>0</v>
      </c>
      <c r="I1242" s="235" t="s">
        <v>20</v>
      </c>
    </row>
    <row r="1243" spans="1:9" x14ac:dyDescent="0.25">
      <c r="A1243" s="240">
        <v>41715</v>
      </c>
      <c r="B1243" s="281" t="s">
        <v>1346</v>
      </c>
      <c r="C1243" s="282" t="s">
        <v>1597</v>
      </c>
      <c r="D1243" s="244" t="s">
        <v>46</v>
      </c>
      <c r="E1243" s="245">
        <v>0</v>
      </c>
      <c r="F1243" s="237"/>
      <c r="G1243" s="30"/>
      <c r="H1243" s="238">
        <f t="shared" si="19"/>
        <v>0</v>
      </c>
      <c r="I1243" s="235" t="s">
        <v>294</v>
      </c>
    </row>
    <row r="1244" spans="1:9" x14ac:dyDescent="0.25">
      <c r="A1244" s="284">
        <v>41715</v>
      </c>
      <c r="B1244" s="281" t="s">
        <v>1347</v>
      </c>
      <c r="C1244" s="282" t="s">
        <v>1597</v>
      </c>
      <c r="D1244" s="235" t="s">
        <v>20</v>
      </c>
      <c r="E1244" s="236">
        <v>3603</v>
      </c>
      <c r="F1244" s="237">
        <v>41715</v>
      </c>
      <c r="G1244" s="30">
        <v>3603</v>
      </c>
      <c r="H1244" s="238">
        <f t="shared" si="19"/>
        <v>0</v>
      </c>
      <c r="I1244" s="235" t="s">
        <v>14</v>
      </c>
    </row>
    <row r="1245" spans="1:9" x14ac:dyDescent="0.25">
      <c r="A1245" s="240">
        <v>41715</v>
      </c>
      <c r="B1245" s="281" t="s">
        <v>1349</v>
      </c>
      <c r="C1245" s="282" t="s">
        <v>1597</v>
      </c>
      <c r="D1245" s="235" t="s">
        <v>66</v>
      </c>
      <c r="E1245" s="236">
        <v>8429</v>
      </c>
      <c r="F1245" s="237">
        <v>41715</v>
      </c>
      <c r="G1245" s="30">
        <v>8429</v>
      </c>
      <c r="H1245" s="238">
        <f t="shared" si="19"/>
        <v>0</v>
      </c>
      <c r="I1245" s="235"/>
    </row>
    <row r="1246" spans="1:9" x14ac:dyDescent="0.25">
      <c r="A1246" s="284">
        <v>41715</v>
      </c>
      <c r="B1246" s="281" t="s">
        <v>1350</v>
      </c>
      <c r="C1246" s="282" t="s">
        <v>1597</v>
      </c>
      <c r="D1246" s="235" t="s">
        <v>119</v>
      </c>
      <c r="E1246" s="236">
        <v>6155</v>
      </c>
      <c r="F1246" s="237">
        <v>41716</v>
      </c>
      <c r="G1246" s="30">
        <v>6155</v>
      </c>
      <c r="H1246" s="238">
        <f t="shared" si="19"/>
        <v>0</v>
      </c>
      <c r="I1246" s="235" t="s">
        <v>14</v>
      </c>
    </row>
    <row r="1247" spans="1:9" x14ac:dyDescent="0.25">
      <c r="A1247" s="240">
        <v>41715</v>
      </c>
      <c r="B1247" s="281" t="s">
        <v>1351</v>
      </c>
      <c r="C1247" s="282" t="s">
        <v>1597</v>
      </c>
      <c r="D1247" s="235" t="s">
        <v>222</v>
      </c>
      <c r="E1247" s="236">
        <v>30259</v>
      </c>
      <c r="F1247" s="237">
        <v>41717</v>
      </c>
      <c r="G1247" s="30">
        <v>30259</v>
      </c>
      <c r="H1247" s="238">
        <f t="shared" si="19"/>
        <v>0</v>
      </c>
      <c r="I1247" s="235" t="s">
        <v>20</v>
      </c>
    </row>
    <row r="1248" spans="1:9" x14ac:dyDescent="0.25">
      <c r="A1248" s="284">
        <v>41715</v>
      </c>
      <c r="B1248" s="281" t="s">
        <v>1352</v>
      </c>
      <c r="C1248" s="282" t="s">
        <v>1597</v>
      </c>
      <c r="D1248" s="235" t="s">
        <v>480</v>
      </c>
      <c r="E1248" s="236">
        <v>27737.5</v>
      </c>
      <c r="F1248" s="237">
        <v>41717</v>
      </c>
      <c r="G1248" s="30">
        <v>27737.5</v>
      </c>
      <c r="H1248" s="238">
        <f t="shared" si="19"/>
        <v>0</v>
      </c>
      <c r="I1248" s="235" t="s">
        <v>20</v>
      </c>
    </row>
    <row r="1249" spans="1:9" x14ac:dyDescent="0.25">
      <c r="A1249" s="240">
        <v>41715</v>
      </c>
      <c r="B1249" s="281" t="s">
        <v>1353</v>
      </c>
      <c r="C1249" s="282" t="s">
        <v>1597</v>
      </c>
      <c r="D1249" s="235" t="s">
        <v>8</v>
      </c>
      <c r="E1249" s="236">
        <v>41016.5</v>
      </c>
      <c r="F1249" s="246">
        <v>41738</v>
      </c>
      <c r="G1249" s="247">
        <v>41016.5</v>
      </c>
      <c r="H1249" s="238">
        <f t="shared" si="19"/>
        <v>0</v>
      </c>
      <c r="I1249" s="235" t="s">
        <v>14</v>
      </c>
    </row>
    <row r="1250" spans="1:9" x14ac:dyDescent="0.25">
      <c r="A1250" s="284">
        <v>41715</v>
      </c>
      <c r="B1250" s="281" t="s">
        <v>1354</v>
      </c>
      <c r="C1250" s="282" t="s">
        <v>1597</v>
      </c>
      <c r="D1250" s="235" t="s">
        <v>1963</v>
      </c>
      <c r="E1250" s="236">
        <v>1873</v>
      </c>
      <c r="F1250" s="237">
        <v>41717</v>
      </c>
      <c r="G1250" s="30">
        <v>1873</v>
      </c>
      <c r="H1250" s="238">
        <f t="shared" si="19"/>
        <v>0</v>
      </c>
      <c r="I1250" s="235" t="s">
        <v>20</v>
      </c>
    </row>
    <row r="1251" spans="1:9" x14ac:dyDescent="0.25">
      <c r="A1251" s="240">
        <v>41715</v>
      </c>
      <c r="B1251" s="281" t="s">
        <v>1355</v>
      </c>
      <c r="C1251" s="282" t="s">
        <v>1597</v>
      </c>
      <c r="D1251" s="235" t="s">
        <v>165</v>
      </c>
      <c r="E1251" s="236">
        <v>334</v>
      </c>
      <c r="F1251" s="237">
        <v>41715</v>
      </c>
      <c r="G1251" s="30">
        <v>334</v>
      </c>
      <c r="H1251" s="238">
        <f t="shared" si="19"/>
        <v>0</v>
      </c>
      <c r="I1251" s="235"/>
    </row>
    <row r="1252" spans="1:9" x14ac:dyDescent="0.25">
      <c r="A1252" s="284">
        <v>41715</v>
      </c>
      <c r="B1252" s="281" t="s">
        <v>1356</v>
      </c>
      <c r="C1252" s="282" t="s">
        <v>1597</v>
      </c>
      <c r="D1252" s="235" t="s">
        <v>1</v>
      </c>
      <c r="E1252" s="236">
        <v>1810</v>
      </c>
      <c r="F1252" s="237">
        <v>41715</v>
      </c>
      <c r="G1252" s="30">
        <v>1810</v>
      </c>
      <c r="H1252" s="238">
        <f t="shared" si="19"/>
        <v>0</v>
      </c>
      <c r="I1252" s="235" t="s">
        <v>1</v>
      </c>
    </row>
    <row r="1253" spans="1:9" x14ac:dyDescent="0.25">
      <c r="A1253" s="240">
        <v>41715</v>
      </c>
      <c r="B1253" s="281" t="s">
        <v>1357</v>
      </c>
      <c r="C1253" s="282" t="s">
        <v>1597</v>
      </c>
      <c r="D1253" s="235" t="s">
        <v>170</v>
      </c>
      <c r="E1253" s="236">
        <v>8535</v>
      </c>
      <c r="F1253" s="237">
        <v>41715</v>
      </c>
      <c r="G1253" s="30">
        <v>8535</v>
      </c>
      <c r="H1253" s="238">
        <f t="shared" si="19"/>
        <v>0</v>
      </c>
      <c r="I1253" s="235" t="s">
        <v>14</v>
      </c>
    </row>
    <row r="1254" spans="1:9" x14ac:dyDescent="0.25">
      <c r="A1254" s="284">
        <v>41715</v>
      </c>
      <c r="B1254" s="281" t="s">
        <v>1358</v>
      </c>
      <c r="C1254" s="282" t="s">
        <v>1597</v>
      </c>
      <c r="D1254" s="235" t="s">
        <v>79</v>
      </c>
      <c r="E1254" s="236">
        <v>3845</v>
      </c>
      <c r="F1254" s="237">
        <v>41717</v>
      </c>
      <c r="G1254" s="43">
        <v>3845</v>
      </c>
      <c r="H1254" s="238">
        <f t="shared" si="19"/>
        <v>0</v>
      </c>
      <c r="I1254" s="235" t="s">
        <v>20</v>
      </c>
    </row>
    <row r="1255" spans="1:9" x14ac:dyDescent="0.25">
      <c r="A1255" s="240">
        <v>41715</v>
      </c>
      <c r="B1255" s="281" t="s">
        <v>1360</v>
      </c>
      <c r="C1255" s="282" t="s">
        <v>1597</v>
      </c>
      <c r="D1255" s="235" t="s">
        <v>673</v>
      </c>
      <c r="E1255" s="236">
        <v>1821.5</v>
      </c>
      <c r="F1255" s="237">
        <v>41717</v>
      </c>
      <c r="G1255" s="43">
        <v>1821.5</v>
      </c>
      <c r="H1255" s="238">
        <f t="shared" si="19"/>
        <v>0</v>
      </c>
      <c r="I1255" s="235" t="s">
        <v>20</v>
      </c>
    </row>
    <row r="1256" spans="1:9" x14ac:dyDescent="0.25">
      <c r="A1256" s="284">
        <v>41715</v>
      </c>
      <c r="B1256" s="281" t="s">
        <v>1361</v>
      </c>
      <c r="C1256" s="282" t="s">
        <v>1597</v>
      </c>
      <c r="D1256" s="235" t="s">
        <v>76</v>
      </c>
      <c r="E1256" s="236">
        <v>14445</v>
      </c>
      <c r="F1256" s="237">
        <v>41717</v>
      </c>
      <c r="G1256" s="43">
        <v>14445</v>
      </c>
      <c r="H1256" s="238">
        <f t="shared" si="19"/>
        <v>0</v>
      </c>
      <c r="I1256" s="235" t="s">
        <v>20</v>
      </c>
    </row>
    <row r="1257" spans="1:9" x14ac:dyDescent="0.25">
      <c r="A1257" s="240">
        <v>41715</v>
      </c>
      <c r="B1257" s="281" t="s">
        <v>1362</v>
      </c>
      <c r="C1257" s="282" t="s">
        <v>1597</v>
      </c>
      <c r="D1257" s="235" t="s">
        <v>89</v>
      </c>
      <c r="E1257" s="236">
        <v>1796</v>
      </c>
      <c r="F1257" s="237">
        <v>41717</v>
      </c>
      <c r="G1257" s="43">
        <v>1796</v>
      </c>
      <c r="H1257" s="238">
        <f t="shared" si="19"/>
        <v>0</v>
      </c>
      <c r="I1257" s="235" t="s">
        <v>20</v>
      </c>
    </row>
    <row r="1258" spans="1:9" x14ac:dyDescent="0.25">
      <c r="A1258" s="284">
        <v>41715</v>
      </c>
      <c r="B1258" s="281" t="s">
        <v>1363</v>
      </c>
      <c r="C1258" s="282" t="s">
        <v>1597</v>
      </c>
      <c r="D1258" s="235" t="s">
        <v>3</v>
      </c>
      <c r="E1258" s="236">
        <v>25690.5</v>
      </c>
      <c r="F1258" s="246">
        <v>41732</v>
      </c>
      <c r="G1258" s="247">
        <v>25690.5</v>
      </c>
      <c r="H1258" s="238">
        <f t="shared" si="19"/>
        <v>0</v>
      </c>
      <c r="I1258" s="235" t="s">
        <v>30</v>
      </c>
    </row>
    <row r="1259" spans="1:9" x14ac:dyDescent="0.25">
      <c r="A1259" s="240">
        <v>41715</v>
      </c>
      <c r="B1259" s="281" t="s">
        <v>1364</v>
      </c>
      <c r="C1259" s="282" t="s">
        <v>1597</v>
      </c>
      <c r="D1259" s="235" t="s">
        <v>121</v>
      </c>
      <c r="E1259" s="236">
        <v>22482</v>
      </c>
      <c r="F1259" s="237">
        <v>41715</v>
      </c>
      <c r="G1259" s="30">
        <v>22482</v>
      </c>
      <c r="H1259" s="238">
        <f t="shared" si="19"/>
        <v>0</v>
      </c>
      <c r="I1259" s="235" t="s">
        <v>1</v>
      </c>
    </row>
    <row r="1260" spans="1:9" x14ac:dyDescent="0.25">
      <c r="A1260" s="284">
        <v>41715</v>
      </c>
      <c r="B1260" s="281" t="s">
        <v>1365</v>
      </c>
      <c r="C1260" s="282" t="s">
        <v>1597</v>
      </c>
      <c r="D1260" s="235" t="s">
        <v>222</v>
      </c>
      <c r="E1260" s="236">
        <v>5889.5</v>
      </c>
      <c r="F1260" s="237">
        <v>41717</v>
      </c>
      <c r="G1260" s="30">
        <v>5889.5</v>
      </c>
      <c r="H1260" s="238">
        <f t="shared" si="19"/>
        <v>0</v>
      </c>
      <c r="I1260" s="235"/>
    </row>
    <row r="1261" spans="1:9" x14ac:dyDescent="0.25">
      <c r="A1261" s="240">
        <v>41715</v>
      </c>
      <c r="B1261" s="281" t="s">
        <v>1366</v>
      </c>
      <c r="C1261" s="282" t="s">
        <v>1597</v>
      </c>
      <c r="D1261" s="235" t="s">
        <v>60</v>
      </c>
      <c r="E1261" s="236">
        <v>6264</v>
      </c>
      <c r="F1261" s="249" t="s">
        <v>2319</v>
      </c>
      <c r="G1261" s="30">
        <v>6264</v>
      </c>
      <c r="H1261" s="238">
        <f t="shared" si="19"/>
        <v>0</v>
      </c>
      <c r="I1261" s="235" t="s">
        <v>30</v>
      </c>
    </row>
    <row r="1262" spans="1:9" x14ac:dyDescent="0.25">
      <c r="A1262" s="284">
        <v>41715</v>
      </c>
      <c r="B1262" s="281" t="s">
        <v>1367</v>
      </c>
      <c r="C1262" s="282" t="s">
        <v>1597</v>
      </c>
      <c r="D1262" s="235" t="s">
        <v>162</v>
      </c>
      <c r="E1262" s="236">
        <v>32259.5</v>
      </c>
      <c r="F1262" s="249" t="s">
        <v>2320</v>
      </c>
      <c r="G1262" s="30">
        <v>32259.5</v>
      </c>
      <c r="H1262" s="238">
        <f t="shared" si="19"/>
        <v>0</v>
      </c>
      <c r="I1262" s="235" t="s">
        <v>30</v>
      </c>
    </row>
    <row r="1263" spans="1:9" x14ac:dyDescent="0.25">
      <c r="A1263" s="240">
        <v>41715</v>
      </c>
      <c r="B1263" s="281" t="s">
        <v>1369</v>
      </c>
      <c r="C1263" s="282" t="s">
        <v>1597</v>
      </c>
      <c r="D1263" s="235" t="s">
        <v>236</v>
      </c>
      <c r="E1263" s="236">
        <v>500</v>
      </c>
      <c r="F1263" s="237">
        <v>41715</v>
      </c>
      <c r="G1263" s="30">
        <v>500</v>
      </c>
      <c r="H1263" s="238">
        <f t="shared" si="19"/>
        <v>0</v>
      </c>
      <c r="I1263" s="235" t="s">
        <v>38</v>
      </c>
    </row>
    <row r="1264" spans="1:9" x14ac:dyDescent="0.25">
      <c r="A1264" s="284">
        <v>41715</v>
      </c>
      <c r="B1264" s="281" t="s">
        <v>1370</v>
      </c>
      <c r="C1264" s="282" t="s">
        <v>1597</v>
      </c>
      <c r="D1264" s="235" t="s">
        <v>87</v>
      </c>
      <c r="E1264" s="236">
        <v>22185.5</v>
      </c>
      <c r="F1264" s="237">
        <v>41715</v>
      </c>
      <c r="G1264" s="30">
        <v>22185.5</v>
      </c>
      <c r="H1264" s="238">
        <f t="shared" si="19"/>
        <v>0</v>
      </c>
      <c r="I1264" s="235" t="s">
        <v>196</v>
      </c>
    </row>
    <row r="1265" spans="1:10" x14ac:dyDescent="0.25">
      <c r="A1265" s="240">
        <v>41715</v>
      </c>
      <c r="B1265" s="281" t="s">
        <v>1371</v>
      </c>
      <c r="C1265" s="282" t="s">
        <v>1597</v>
      </c>
      <c r="D1265" s="235" t="s">
        <v>82</v>
      </c>
      <c r="E1265" s="236">
        <v>590</v>
      </c>
      <c r="F1265" s="237">
        <v>41717</v>
      </c>
      <c r="G1265" s="30">
        <v>590</v>
      </c>
      <c r="H1265" s="238">
        <f t="shared" si="19"/>
        <v>0</v>
      </c>
      <c r="I1265" s="235" t="s">
        <v>20</v>
      </c>
    </row>
    <row r="1266" spans="1:10" x14ac:dyDescent="0.25">
      <c r="A1266" s="284">
        <v>41715</v>
      </c>
      <c r="B1266" s="281" t="s">
        <v>1372</v>
      </c>
      <c r="C1266" s="282" t="s">
        <v>1597</v>
      </c>
      <c r="D1266" s="235" t="s">
        <v>2321</v>
      </c>
      <c r="E1266" s="236">
        <v>16886.5</v>
      </c>
      <c r="F1266" s="237">
        <v>41715</v>
      </c>
      <c r="G1266" s="30">
        <v>16886.5</v>
      </c>
      <c r="H1266" s="238">
        <f t="shared" si="19"/>
        <v>0</v>
      </c>
      <c r="I1266" s="235" t="s">
        <v>57</v>
      </c>
    </row>
    <row r="1267" spans="1:10" x14ac:dyDescent="0.25">
      <c r="A1267" s="240">
        <v>41715</v>
      </c>
      <c r="B1267" s="281" t="s">
        <v>1373</v>
      </c>
      <c r="C1267" s="282" t="s">
        <v>1597</v>
      </c>
      <c r="D1267" s="235" t="s">
        <v>2322</v>
      </c>
      <c r="E1267" s="236">
        <v>420</v>
      </c>
      <c r="F1267" s="237">
        <v>41715</v>
      </c>
      <c r="G1267" s="30">
        <v>420</v>
      </c>
      <c r="H1267" s="238">
        <f t="shared" si="19"/>
        <v>0</v>
      </c>
      <c r="I1267" s="235"/>
    </row>
    <row r="1268" spans="1:10" x14ac:dyDescent="0.25">
      <c r="A1268" s="284">
        <v>41715</v>
      </c>
      <c r="B1268" s="281" t="s">
        <v>1374</v>
      </c>
      <c r="C1268" s="282" t="s">
        <v>1597</v>
      </c>
      <c r="D1268" s="235" t="s">
        <v>74</v>
      </c>
      <c r="E1268" s="236">
        <v>1165</v>
      </c>
      <c r="F1268" s="237">
        <v>41715</v>
      </c>
      <c r="G1268" s="30">
        <v>1165</v>
      </c>
      <c r="H1268" s="238">
        <f t="shared" si="19"/>
        <v>0</v>
      </c>
      <c r="I1268" s="235" t="s">
        <v>57</v>
      </c>
      <c r="J1268" s="12"/>
    </row>
    <row r="1269" spans="1:10" x14ac:dyDescent="0.25">
      <c r="A1269" s="240">
        <v>41715</v>
      </c>
      <c r="B1269" s="281" t="s">
        <v>1376</v>
      </c>
      <c r="C1269" s="282" t="s">
        <v>1597</v>
      </c>
      <c r="D1269" s="235" t="s">
        <v>210</v>
      </c>
      <c r="E1269" s="236">
        <v>1562.5</v>
      </c>
      <c r="F1269" s="237">
        <v>41715</v>
      </c>
      <c r="G1269" s="30">
        <v>1562.5</v>
      </c>
      <c r="H1269" s="238">
        <f t="shared" si="19"/>
        <v>0</v>
      </c>
      <c r="I1269" s="235" t="s">
        <v>57</v>
      </c>
    </row>
    <row r="1270" spans="1:10" x14ac:dyDescent="0.25">
      <c r="A1270" s="284">
        <v>41715</v>
      </c>
      <c r="B1270" s="281" t="s">
        <v>1378</v>
      </c>
      <c r="C1270" s="282" t="s">
        <v>1597</v>
      </c>
      <c r="D1270" s="235" t="s">
        <v>1903</v>
      </c>
      <c r="E1270" s="236">
        <v>2014.5</v>
      </c>
      <c r="F1270" s="237">
        <v>41715</v>
      </c>
      <c r="G1270" s="30">
        <v>2014.5</v>
      </c>
      <c r="H1270" s="238">
        <f t="shared" si="19"/>
        <v>0</v>
      </c>
      <c r="I1270" s="235" t="s">
        <v>57</v>
      </c>
    </row>
    <row r="1271" spans="1:10" x14ac:dyDescent="0.25">
      <c r="A1271" s="240">
        <v>41715</v>
      </c>
      <c r="B1271" s="281" t="s">
        <v>1379</v>
      </c>
      <c r="C1271" s="282" t="s">
        <v>1597</v>
      </c>
      <c r="D1271" s="235" t="s">
        <v>212</v>
      </c>
      <c r="E1271" s="236">
        <v>1929.6</v>
      </c>
      <c r="F1271" s="237">
        <v>41715</v>
      </c>
      <c r="G1271" s="30">
        <v>1929.6</v>
      </c>
      <c r="H1271" s="272">
        <f t="shared" si="19"/>
        <v>0</v>
      </c>
      <c r="I1271" s="235" t="s">
        <v>57</v>
      </c>
    </row>
    <row r="1272" spans="1:10" x14ac:dyDescent="0.25">
      <c r="A1272" s="284">
        <v>41715</v>
      </c>
      <c r="B1272" s="281" t="s">
        <v>1380</v>
      </c>
      <c r="C1272" s="282" t="s">
        <v>1597</v>
      </c>
      <c r="D1272" s="235" t="s">
        <v>69</v>
      </c>
      <c r="E1272" s="236">
        <v>2054.1</v>
      </c>
      <c r="F1272" s="237">
        <v>41715</v>
      </c>
      <c r="G1272" s="30">
        <v>2054.1</v>
      </c>
      <c r="H1272" s="272">
        <f t="shared" si="19"/>
        <v>0</v>
      </c>
      <c r="I1272" s="235" t="s">
        <v>57</v>
      </c>
    </row>
    <row r="1273" spans="1:10" x14ac:dyDescent="0.25">
      <c r="A1273" s="240">
        <v>41715</v>
      </c>
      <c r="B1273" s="281" t="s">
        <v>1381</v>
      </c>
      <c r="C1273" s="282" t="s">
        <v>1597</v>
      </c>
      <c r="D1273" s="235" t="s">
        <v>71</v>
      </c>
      <c r="E1273" s="236">
        <v>2482.5</v>
      </c>
      <c r="F1273" s="237">
        <v>41715</v>
      </c>
      <c r="G1273" s="30">
        <v>2482.5</v>
      </c>
      <c r="H1273" s="272">
        <f t="shared" si="19"/>
        <v>0</v>
      </c>
      <c r="I1273" s="235" t="s">
        <v>57</v>
      </c>
    </row>
    <row r="1274" spans="1:10" x14ac:dyDescent="0.25">
      <c r="A1274" s="284">
        <v>41715</v>
      </c>
      <c r="B1274" s="281" t="s">
        <v>1382</v>
      </c>
      <c r="C1274" s="282" t="s">
        <v>1597</v>
      </c>
      <c r="D1274" s="235" t="s">
        <v>131</v>
      </c>
      <c r="E1274" s="236">
        <v>4781.6000000000004</v>
      </c>
      <c r="F1274" s="237">
        <v>41715</v>
      </c>
      <c r="G1274" s="30">
        <v>4781.6000000000004</v>
      </c>
      <c r="H1274" s="272">
        <f t="shared" si="19"/>
        <v>0</v>
      </c>
      <c r="I1274" s="235" t="s">
        <v>57</v>
      </c>
    </row>
    <row r="1275" spans="1:10" x14ac:dyDescent="0.25">
      <c r="A1275" s="240">
        <v>41715</v>
      </c>
      <c r="B1275" s="281" t="s">
        <v>1383</v>
      </c>
      <c r="C1275" s="282" t="s">
        <v>1597</v>
      </c>
      <c r="D1275" s="235" t="s">
        <v>2323</v>
      </c>
      <c r="E1275" s="236">
        <v>3226.7</v>
      </c>
      <c r="F1275" s="237">
        <v>41715</v>
      </c>
      <c r="G1275" s="30">
        <v>3226.7</v>
      </c>
      <c r="H1275" s="272">
        <f t="shared" si="19"/>
        <v>0</v>
      </c>
      <c r="I1275" s="235" t="s">
        <v>57</v>
      </c>
    </row>
    <row r="1276" spans="1:10" x14ac:dyDescent="0.25">
      <c r="A1276" s="284">
        <v>41715</v>
      </c>
      <c r="B1276" s="281" t="s">
        <v>1384</v>
      </c>
      <c r="C1276" s="282" t="s">
        <v>1597</v>
      </c>
      <c r="D1276" s="235" t="s">
        <v>369</v>
      </c>
      <c r="E1276" s="236">
        <v>1071.5</v>
      </c>
      <c r="F1276" s="237">
        <v>41715</v>
      </c>
      <c r="G1276" s="30">
        <v>1071.5</v>
      </c>
      <c r="H1276" s="238">
        <f t="shared" si="19"/>
        <v>0</v>
      </c>
      <c r="I1276" s="235" t="s">
        <v>57</v>
      </c>
    </row>
    <row r="1277" spans="1:10" x14ac:dyDescent="0.25">
      <c r="A1277" s="240">
        <v>41715</v>
      </c>
      <c r="B1277" s="281" t="s">
        <v>1385</v>
      </c>
      <c r="C1277" s="282" t="s">
        <v>1597</v>
      </c>
      <c r="D1277" s="235" t="s">
        <v>277</v>
      </c>
      <c r="E1277" s="236">
        <v>13062.5</v>
      </c>
      <c r="F1277" s="237">
        <v>41715</v>
      </c>
      <c r="G1277" s="30">
        <v>13062.5</v>
      </c>
      <c r="H1277" s="272">
        <f t="shared" si="19"/>
        <v>0</v>
      </c>
      <c r="I1277" s="235" t="s">
        <v>57</v>
      </c>
    </row>
    <row r="1278" spans="1:10" x14ac:dyDescent="0.25">
      <c r="A1278" s="240">
        <v>41715</v>
      </c>
      <c r="B1278" s="281" t="s">
        <v>1386</v>
      </c>
      <c r="C1278" s="282" t="s">
        <v>1597</v>
      </c>
      <c r="D1278" s="235" t="s">
        <v>175</v>
      </c>
      <c r="E1278" s="236">
        <v>1635.2</v>
      </c>
      <c r="F1278" s="237">
        <v>41717</v>
      </c>
      <c r="G1278" s="30">
        <v>1635.2</v>
      </c>
      <c r="H1278" s="272">
        <f t="shared" si="19"/>
        <v>0</v>
      </c>
      <c r="I1278" s="235" t="s">
        <v>57</v>
      </c>
    </row>
    <row r="1279" spans="1:10" x14ac:dyDescent="0.25">
      <c r="A1279" s="240">
        <v>41715</v>
      </c>
      <c r="B1279" s="281" t="s">
        <v>1388</v>
      </c>
      <c r="C1279" s="282" t="s">
        <v>1597</v>
      </c>
      <c r="D1279" s="235" t="s">
        <v>438</v>
      </c>
      <c r="E1279" s="236">
        <v>2366.5</v>
      </c>
      <c r="F1279" s="237">
        <v>41716</v>
      </c>
      <c r="G1279" s="30">
        <v>2366.5</v>
      </c>
      <c r="H1279" s="272">
        <f t="shared" si="19"/>
        <v>0</v>
      </c>
      <c r="I1279" s="235"/>
    </row>
    <row r="1280" spans="1:10" x14ac:dyDescent="0.25">
      <c r="A1280" s="240">
        <v>41715</v>
      </c>
      <c r="B1280" s="281" t="s">
        <v>1390</v>
      </c>
      <c r="C1280" s="282" t="s">
        <v>1597</v>
      </c>
      <c r="D1280" s="235" t="s">
        <v>66</v>
      </c>
      <c r="E1280" s="236">
        <v>673.5</v>
      </c>
      <c r="F1280" s="237">
        <v>41715</v>
      </c>
      <c r="G1280" s="30">
        <v>673.5</v>
      </c>
      <c r="H1280" s="272">
        <f t="shared" ref="H1280:H1343" si="20">E1280-G1280</f>
        <v>0</v>
      </c>
      <c r="I1280" s="235"/>
    </row>
    <row r="1281" spans="1:9" x14ac:dyDescent="0.25">
      <c r="A1281" s="240">
        <v>41715</v>
      </c>
      <c r="B1281" s="281" t="s">
        <v>1391</v>
      </c>
      <c r="C1281" s="282" t="s">
        <v>1597</v>
      </c>
      <c r="D1281" s="235" t="s">
        <v>176</v>
      </c>
      <c r="E1281" s="236">
        <v>21771</v>
      </c>
      <c r="F1281" s="237">
        <v>41715</v>
      </c>
      <c r="G1281" s="30">
        <v>21771</v>
      </c>
      <c r="H1281" s="272">
        <f t="shared" si="20"/>
        <v>0</v>
      </c>
      <c r="I1281" s="235"/>
    </row>
    <row r="1282" spans="1:9" x14ac:dyDescent="0.25">
      <c r="A1282" s="240">
        <v>41715</v>
      </c>
      <c r="B1282" s="281" t="s">
        <v>1392</v>
      </c>
      <c r="C1282" s="282" t="s">
        <v>1597</v>
      </c>
      <c r="D1282" s="235" t="s">
        <v>48</v>
      </c>
      <c r="E1282" s="236">
        <v>3949.7</v>
      </c>
      <c r="F1282" s="237">
        <v>41715</v>
      </c>
      <c r="G1282" s="30">
        <v>3949.7</v>
      </c>
      <c r="H1282" s="272">
        <f t="shared" si="20"/>
        <v>0</v>
      </c>
      <c r="I1282" s="235" t="s">
        <v>1</v>
      </c>
    </row>
    <row r="1283" spans="1:9" ht="23.25" x14ac:dyDescent="0.25">
      <c r="A1283" s="240">
        <v>41715</v>
      </c>
      <c r="B1283" s="281" t="s">
        <v>1393</v>
      </c>
      <c r="C1283" s="282" t="s">
        <v>1597</v>
      </c>
      <c r="D1283" s="235" t="s">
        <v>387</v>
      </c>
      <c r="E1283" s="236">
        <v>6237</v>
      </c>
      <c r="F1283" s="283" t="s">
        <v>2324</v>
      </c>
      <c r="G1283" s="30">
        <v>6237</v>
      </c>
      <c r="H1283" s="272">
        <f t="shared" si="20"/>
        <v>0</v>
      </c>
      <c r="I1283" s="235" t="s">
        <v>1</v>
      </c>
    </row>
    <row r="1284" spans="1:9" x14ac:dyDescent="0.25">
      <c r="A1284" s="240">
        <v>41715</v>
      </c>
      <c r="B1284" s="281" t="s">
        <v>1394</v>
      </c>
      <c r="C1284" s="282" t="s">
        <v>1597</v>
      </c>
      <c r="D1284" s="235" t="s">
        <v>147</v>
      </c>
      <c r="E1284" s="236">
        <v>11563.5</v>
      </c>
      <c r="F1284" s="237">
        <v>41717</v>
      </c>
      <c r="G1284" s="43">
        <v>11563.5</v>
      </c>
      <c r="H1284" s="272">
        <f t="shared" si="20"/>
        <v>0</v>
      </c>
      <c r="I1284" s="235" t="s">
        <v>146</v>
      </c>
    </row>
    <row r="1285" spans="1:9" x14ac:dyDescent="0.25">
      <c r="A1285" s="240">
        <v>41715</v>
      </c>
      <c r="B1285" s="281" t="s">
        <v>1395</v>
      </c>
      <c r="C1285" s="282" t="s">
        <v>1597</v>
      </c>
      <c r="D1285" s="235" t="s">
        <v>15</v>
      </c>
      <c r="E1285" s="236">
        <v>7636.5</v>
      </c>
      <c r="F1285" s="237">
        <v>41717</v>
      </c>
      <c r="G1285" s="43">
        <v>7636.5</v>
      </c>
      <c r="H1285" s="272">
        <f t="shared" si="20"/>
        <v>0</v>
      </c>
      <c r="I1285" s="235" t="s">
        <v>146</v>
      </c>
    </row>
    <row r="1286" spans="1:9" x14ac:dyDescent="0.25">
      <c r="A1286" s="240">
        <v>41715</v>
      </c>
      <c r="B1286" s="281" t="s">
        <v>1396</v>
      </c>
      <c r="C1286" s="282" t="s">
        <v>1597</v>
      </c>
      <c r="D1286" s="235" t="s">
        <v>245</v>
      </c>
      <c r="E1286" s="236">
        <v>6350.5</v>
      </c>
      <c r="F1286" s="237">
        <v>41717</v>
      </c>
      <c r="G1286" s="43">
        <v>6350.5</v>
      </c>
      <c r="H1286" s="238">
        <f t="shared" si="20"/>
        <v>0</v>
      </c>
      <c r="I1286" s="235" t="s">
        <v>146</v>
      </c>
    </row>
    <row r="1287" spans="1:9" x14ac:dyDescent="0.25">
      <c r="A1287" s="240">
        <v>41715</v>
      </c>
      <c r="B1287" s="281" t="s">
        <v>1397</v>
      </c>
      <c r="C1287" s="282" t="s">
        <v>1597</v>
      </c>
      <c r="D1287" s="235" t="s">
        <v>158</v>
      </c>
      <c r="E1287" s="236">
        <v>22078</v>
      </c>
      <c r="F1287" s="246" t="s">
        <v>2325</v>
      </c>
      <c r="G1287" s="43">
        <v>22078</v>
      </c>
      <c r="H1287" s="238">
        <f t="shared" si="20"/>
        <v>0</v>
      </c>
      <c r="I1287" s="235" t="s">
        <v>146</v>
      </c>
    </row>
    <row r="1288" spans="1:9" x14ac:dyDescent="0.25">
      <c r="A1288" s="240">
        <v>41715</v>
      </c>
      <c r="B1288" s="281" t="s">
        <v>1398</v>
      </c>
      <c r="C1288" s="282" t="s">
        <v>1597</v>
      </c>
      <c r="D1288" s="235" t="s">
        <v>481</v>
      </c>
      <c r="E1288" s="236">
        <v>3078</v>
      </c>
      <c r="F1288" s="237">
        <v>41717</v>
      </c>
      <c r="G1288" s="43">
        <v>3078</v>
      </c>
      <c r="H1288" s="238">
        <f t="shared" si="20"/>
        <v>0</v>
      </c>
      <c r="I1288" s="235" t="s">
        <v>146</v>
      </c>
    </row>
    <row r="1289" spans="1:9" x14ac:dyDescent="0.25">
      <c r="A1289" s="240">
        <v>41715</v>
      </c>
      <c r="B1289" s="281" t="s">
        <v>1400</v>
      </c>
      <c r="C1289" s="282" t="s">
        <v>1597</v>
      </c>
      <c r="D1289" s="235" t="s">
        <v>247</v>
      </c>
      <c r="E1289" s="236">
        <v>7046</v>
      </c>
      <c r="F1289" s="288" t="s">
        <v>2326</v>
      </c>
      <c r="G1289" s="30">
        <v>7046</v>
      </c>
      <c r="H1289" s="238">
        <f t="shared" si="20"/>
        <v>0</v>
      </c>
      <c r="I1289" s="235" t="s">
        <v>146</v>
      </c>
    </row>
    <row r="1290" spans="1:9" x14ac:dyDescent="0.25">
      <c r="A1290" s="240">
        <v>41715</v>
      </c>
      <c r="B1290" s="281" t="s">
        <v>1402</v>
      </c>
      <c r="C1290" s="282" t="s">
        <v>1597</v>
      </c>
      <c r="D1290" s="235" t="s">
        <v>327</v>
      </c>
      <c r="E1290" s="236">
        <v>10234.5</v>
      </c>
      <c r="F1290" s="237">
        <v>41720</v>
      </c>
      <c r="G1290" s="30">
        <v>10234.5</v>
      </c>
      <c r="H1290" s="238">
        <f t="shared" si="20"/>
        <v>0</v>
      </c>
      <c r="I1290" s="235" t="s">
        <v>146</v>
      </c>
    </row>
    <row r="1291" spans="1:9" x14ac:dyDescent="0.25">
      <c r="A1291" s="240">
        <v>41715</v>
      </c>
      <c r="B1291" s="281" t="s">
        <v>1403</v>
      </c>
      <c r="C1291" s="282" t="s">
        <v>1597</v>
      </c>
      <c r="D1291" s="235" t="s">
        <v>155</v>
      </c>
      <c r="E1291" s="236">
        <v>5918.5</v>
      </c>
      <c r="F1291" s="237">
        <v>41717</v>
      </c>
      <c r="G1291" s="30">
        <v>5918.5</v>
      </c>
      <c r="H1291" s="238">
        <f t="shared" si="20"/>
        <v>0</v>
      </c>
      <c r="I1291" s="235" t="s">
        <v>146</v>
      </c>
    </row>
    <row r="1292" spans="1:9" x14ac:dyDescent="0.25">
      <c r="A1292" s="240">
        <v>41715</v>
      </c>
      <c r="B1292" s="281" t="s">
        <v>1404</v>
      </c>
      <c r="C1292" s="282" t="s">
        <v>1597</v>
      </c>
      <c r="D1292" s="235" t="s">
        <v>144</v>
      </c>
      <c r="E1292" s="236">
        <v>80000.5</v>
      </c>
      <c r="F1292" s="288" t="s">
        <v>2327</v>
      </c>
      <c r="G1292" s="30">
        <v>80000.5</v>
      </c>
      <c r="H1292" s="238">
        <f t="shared" si="20"/>
        <v>0</v>
      </c>
      <c r="I1292" s="235" t="s">
        <v>146</v>
      </c>
    </row>
    <row r="1293" spans="1:9" x14ac:dyDescent="0.25">
      <c r="A1293" s="240">
        <v>41715</v>
      </c>
      <c r="B1293" s="281" t="s">
        <v>1405</v>
      </c>
      <c r="C1293" s="282" t="s">
        <v>1597</v>
      </c>
      <c r="D1293" s="235" t="s">
        <v>144</v>
      </c>
      <c r="E1293" s="236">
        <v>33547.5</v>
      </c>
      <c r="F1293" s="288" t="s">
        <v>2328</v>
      </c>
      <c r="G1293" s="30">
        <v>33547.5</v>
      </c>
      <c r="H1293" s="238">
        <f t="shared" si="20"/>
        <v>0</v>
      </c>
      <c r="I1293" s="235" t="s">
        <v>146</v>
      </c>
    </row>
    <row r="1294" spans="1:9" x14ac:dyDescent="0.25">
      <c r="A1294" s="240">
        <v>41715</v>
      </c>
      <c r="B1294" s="281" t="s">
        <v>1406</v>
      </c>
      <c r="C1294" s="282" t="s">
        <v>1597</v>
      </c>
      <c r="D1294" s="235" t="s">
        <v>168</v>
      </c>
      <c r="E1294" s="236">
        <v>4814.5</v>
      </c>
      <c r="F1294" s="237">
        <v>41716</v>
      </c>
      <c r="G1294" s="30">
        <v>4814.5</v>
      </c>
      <c r="H1294" s="238">
        <f t="shared" si="20"/>
        <v>0</v>
      </c>
      <c r="I1294" s="235"/>
    </row>
    <row r="1295" spans="1:9" x14ac:dyDescent="0.25">
      <c r="A1295" s="240">
        <v>41715</v>
      </c>
      <c r="B1295" s="281" t="s">
        <v>1407</v>
      </c>
      <c r="C1295" s="282" t="s">
        <v>1597</v>
      </c>
      <c r="D1295" s="235" t="s">
        <v>138</v>
      </c>
      <c r="E1295" s="236">
        <v>7147</v>
      </c>
      <c r="F1295" s="237">
        <v>41715</v>
      </c>
      <c r="G1295" s="30">
        <v>7147</v>
      </c>
      <c r="H1295" s="238">
        <f t="shared" si="20"/>
        <v>0</v>
      </c>
      <c r="I1295" s="235"/>
    </row>
    <row r="1296" spans="1:9" x14ac:dyDescent="0.25">
      <c r="A1296" s="240">
        <v>41715</v>
      </c>
      <c r="B1296" s="281" t="s">
        <v>1408</v>
      </c>
      <c r="C1296" s="282" t="s">
        <v>1597</v>
      </c>
      <c r="D1296" s="235" t="s">
        <v>31</v>
      </c>
      <c r="E1296" s="257">
        <v>15603</v>
      </c>
      <c r="F1296" s="246" t="s">
        <v>2329</v>
      </c>
      <c r="G1296" s="30">
        <v>15603</v>
      </c>
      <c r="H1296" s="238">
        <f t="shared" si="20"/>
        <v>0</v>
      </c>
      <c r="I1296" s="235" t="s">
        <v>1</v>
      </c>
    </row>
    <row r="1297" spans="1:10" x14ac:dyDescent="0.25">
      <c r="A1297" s="240">
        <v>41716</v>
      </c>
      <c r="B1297" s="281" t="s">
        <v>1410</v>
      </c>
      <c r="C1297" s="282" t="s">
        <v>1597</v>
      </c>
      <c r="D1297" s="235" t="s">
        <v>144</v>
      </c>
      <c r="E1297" s="236">
        <v>2024.5</v>
      </c>
      <c r="F1297" s="288" t="s">
        <v>2330</v>
      </c>
      <c r="G1297" s="30">
        <v>2024.5</v>
      </c>
      <c r="H1297" s="238">
        <f t="shared" si="20"/>
        <v>0</v>
      </c>
      <c r="I1297" s="235" t="s">
        <v>146</v>
      </c>
    </row>
    <row r="1298" spans="1:10" x14ac:dyDescent="0.25">
      <c r="A1298" s="240">
        <v>41716</v>
      </c>
      <c r="B1298" s="281" t="s">
        <v>1412</v>
      </c>
      <c r="C1298" s="282" t="s">
        <v>1597</v>
      </c>
      <c r="D1298" s="235" t="s">
        <v>152</v>
      </c>
      <c r="E1298" s="236">
        <v>11229</v>
      </c>
      <c r="F1298" s="237">
        <v>41717</v>
      </c>
      <c r="G1298" s="30">
        <v>11229</v>
      </c>
      <c r="H1298" s="238">
        <f t="shared" si="20"/>
        <v>0</v>
      </c>
      <c r="I1298" s="45" t="s">
        <v>146</v>
      </c>
    </row>
    <row r="1299" spans="1:10" x14ac:dyDescent="0.25">
      <c r="A1299" s="240">
        <v>41716</v>
      </c>
      <c r="B1299" s="281" t="s">
        <v>1413</v>
      </c>
      <c r="C1299" s="282" t="s">
        <v>1597</v>
      </c>
      <c r="D1299" s="235" t="s">
        <v>6</v>
      </c>
      <c r="E1299" s="236">
        <v>3680</v>
      </c>
      <c r="F1299" s="237">
        <v>41716</v>
      </c>
      <c r="G1299" s="30">
        <v>3680</v>
      </c>
      <c r="H1299" s="238">
        <f t="shared" si="20"/>
        <v>0</v>
      </c>
      <c r="I1299" s="235" t="s">
        <v>14</v>
      </c>
      <c r="J1299" s="54"/>
    </row>
    <row r="1300" spans="1:10" x14ac:dyDescent="0.25">
      <c r="A1300" s="240">
        <v>41716</v>
      </c>
      <c r="B1300" s="281" t="s">
        <v>1414</v>
      </c>
      <c r="C1300" s="282" t="s">
        <v>1597</v>
      </c>
      <c r="D1300" s="235" t="s">
        <v>32</v>
      </c>
      <c r="E1300" s="236">
        <v>6445</v>
      </c>
      <c r="F1300" s="288" t="s">
        <v>2331</v>
      </c>
      <c r="G1300" s="30">
        <v>6445</v>
      </c>
      <c r="H1300" s="238">
        <f t="shared" si="20"/>
        <v>0</v>
      </c>
      <c r="I1300" s="235" t="s">
        <v>1</v>
      </c>
    </row>
    <row r="1301" spans="1:10" x14ac:dyDescent="0.25">
      <c r="A1301" s="240">
        <v>41716</v>
      </c>
      <c r="B1301" s="281" t="s">
        <v>1417</v>
      </c>
      <c r="C1301" s="282" t="s">
        <v>1597</v>
      </c>
      <c r="D1301" s="235" t="s">
        <v>693</v>
      </c>
      <c r="E1301" s="236">
        <v>66996</v>
      </c>
      <c r="F1301" s="262" t="s">
        <v>2332</v>
      </c>
      <c r="G1301" s="30">
        <v>66996</v>
      </c>
      <c r="H1301" s="238">
        <f t="shared" si="20"/>
        <v>0</v>
      </c>
      <c r="I1301" s="235"/>
    </row>
    <row r="1302" spans="1:10" x14ac:dyDescent="0.25">
      <c r="A1302" s="240">
        <v>41716</v>
      </c>
      <c r="B1302" s="281" t="s">
        <v>1418</v>
      </c>
      <c r="C1302" s="282" t="s">
        <v>1597</v>
      </c>
      <c r="D1302" s="235" t="s">
        <v>5</v>
      </c>
      <c r="E1302" s="236">
        <v>3423</v>
      </c>
      <c r="F1302" s="237">
        <v>41720</v>
      </c>
      <c r="G1302" s="30">
        <v>3423</v>
      </c>
      <c r="H1302" s="238">
        <f t="shared" si="20"/>
        <v>0</v>
      </c>
      <c r="I1302" s="235" t="s">
        <v>23</v>
      </c>
    </row>
    <row r="1303" spans="1:10" x14ac:dyDescent="0.25">
      <c r="A1303" s="240">
        <v>41716</v>
      </c>
      <c r="B1303" s="281" t="s">
        <v>1419</v>
      </c>
      <c r="C1303" s="282" t="s">
        <v>1597</v>
      </c>
      <c r="D1303" s="235" t="s">
        <v>40</v>
      </c>
      <c r="E1303" s="236">
        <v>2597</v>
      </c>
      <c r="F1303" s="237">
        <v>41716</v>
      </c>
      <c r="G1303" s="30">
        <v>2597</v>
      </c>
      <c r="H1303" s="238">
        <f t="shared" si="20"/>
        <v>0</v>
      </c>
      <c r="I1303" s="235" t="s">
        <v>23</v>
      </c>
    </row>
    <row r="1304" spans="1:10" x14ac:dyDescent="0.25">
      <c r="A1304" s="240">
        <v>41716</v>
      </c>
      <c r="B1304" s="281" t="s">
        <v>1420</v>
      </c>
      <c r="C1304" s="282" t="s">
        <v>1597</v>
      </c>
      <c r="D1304" s="235" t="s">
        <v>54</v>
      </c>
      <c r="E1304" s="236">
        <v>7542</v>
      </c>
      <c r="F1304" s="237">
        <v>41717</v>
      </c>
      <c r="G1304" s="30">
        <v>7542</v>
      </c>
      <c r="H1304" s="238">
        <f t="shared" si="20"/>
        <v>0</v>
      </c>
      <c r="I1304" s="235" t="s">
        <v>4</v>
      </c>
    </row>
    <row r="1305" spans="1:10" x14ac:dyDescent="0.25">
      <c r="A1305" s="240">
        <v>41716</v>
      </c>
      <c r="B1305" s="281" t="s">
        <v>1421</v>
      </c>
      <c r="C1305" s="282" t="s">
        <v>1597</v>
      </c>
      <c r="D1305" s="235" t="s">
        <v>445</v>
      </c>
      <c r="E1305" s="236">
        <v>2214</v>
      </c>
      <c r="F1305" s="237">
        <v>41716</v>
      </c>
      <c r="G1305" s="30">
        <v>2214</v>
      </c>
      <c r="H1305" s="238">
        <f t="shared" si="20"/>
        <v>0</v>
      </c>
      <c r="I1305" s="235"/>
    </row>
    <row r="1306" spans="1:10" x14ac:dyDescent="0.25">
      <c r="A1306" s="240">
        <v>41716</v>
      </c>
      <c r="B1306" s="281" t="s">
        <v>1423</v>
      </c>
      <c r="C1306" s="282" t="s">
        <v>1597</v>
      </c>
      <c r="D1306" s="235" t="s">
        <v>8</v>
      </c>
      <c r="E1306" s="236">
        <v>36427.5</v>
      </c>
      <c r="F1306" s="246">
        <v>41738</v>
      </c>
      <c r="G1306" s="247">
        <v>36427.5</v>
      </c>
      <c r="H1306" s="238">
        <f t="shared" si="20"/>
        <v>0</v>
      </c>
      <c r="I1306" s="235" t="s">
        <v>196</v>
      </c>
    </row>
    <row r="1307" spans="1:10" x14ac:dyDescent="0.25">
      <c r="A1307" s="240">
        <v>41716</v>
      </c>
      <c r="B1307" s="281" t="s">
        <v>1424</v>
      </c>
      <c r="C1307" s="282" t="s">
        <v>1597</v>
      </c>
      <c r="D1307" s="235" t="s">
        <v>1</v>
      </c>
      <c r="E1307" s="236">
        <v>355</v>
      </c>
      <c r="F1307" s="237">
        <v>41716</v>
      </c>
      <c r="G1307" s="30">
        <v>355</v>
      </c>
      <c r="H1307" s="238">
        <f t="shared" si="20"/>
        <v>0</v>
      </c>
      <c r="I1307" s="235" t="s">
        <v>1</v>
      </c>
    </row>
    <row r="1308" spans="1:10" x14ac:dyDescent="0.25">
      <c r="A1308" s="240">
        <v>41716</v>
      </c>
      <c r="B1308" s="281" t="s">
        <v>1426</v>
      </c>
      <c r="C1308" s="282" t="s">
        <v>1597</v>
      </c>
      <c r="D1308" s="235" t="s">
        <v>1</v>
      </c>
      <c r="E1308" s="236">
        <v>898</v>
      </c>
      <c r="F1308" s="237">
        <v>41716</v>
      </c>
      <c r="G1308" s="30">
        <v>898</v>
      </c>
      <c r="H1308" s="238">
        <f t="shared" si="20"/>
        <v>0</v>
      </c>
      <c r="I1308" s="235" t="s">
        <v>1</v>
      </c>
    </row>
    <row r="1309" spans="1:10" x14ac:dyDescent="0.25">
      <c r="A1309" s="240">
        <v>41716</v>
      </c>
      <c r="B1309" s="281" t="s">
        <v>1428</v>
      </c>
      <c r="C1309" s="282" t="s">
        <v>1597</v>
      </c>
      <c r="D1309" s="235" t="s">
        <v>1</v>
      </c>
      <c r="E1309" s="236">
        <v>745</v>
      </c>
      <c r="F1309" s="237">
        <v>41716</v>
      </c>
      <c r="G1309" s="30">
        <v>745</v>
      </c>
      <c r="H1309" s="238">
        <f t="shared" si="20"/>
        <v>0</v>
      </c>
      <c r="I1309" s="235" t="s">
        <v>1</v>
      </c>
    </row>
    <row r="1310" spans="1:10" x14ac:dyDescent="0.25">
      <c r="A1310" s="240">
        <v>41716</v>
      </c>
      <c r="B1310" s="281" t="s">
        <v>1429</v>
      </c>
      <c r="C1310" s="282" t="s">
        <v>1597</v>
      </c>
      <c r="D1310" s="235" t="s">
        <v>124</v>
      </c>
      <c r="E1310" s="236">
        <v>1643</v>
      </c>
      <c r="F1310" s="237">
        <v>41716</v>
      </c>
      <c r="G1310" s="30">
        <v>1643</v>
      </c>
      <c r="H1310" s="238">
        <f t="shared" si="20"/>
        <v>0</v>
      </c>
      <c r="I1310" s="235"/>
    </row>
    <row r="1311" spans="1:10" x14ac:dyDescent="0.25">
      <c r="A1311" s="240">
        <v>41716</v>
      </c>
      <c r="B1311" s="281" t="s">
        <v>1431</v>
      </c>
      <c r="C1311" s="282" t="s">
        <v>1597</v>
      </c>
      <c r="D1311" s="235" t="s">
        <v>28</v>
      </c>
      <c r="E1311" s="236">
        <v>1478.5</v>
      </c>
      <c r="F1311" s="237">
        <v>41716</v>
      </c>
      <c r="G1311" s="30">
        <v>1478.5</v>
      </c>
      <c r="H1311" s="238">
        <f t="shared" si="20"/>
        <v>0</v>
      </c>
      <c r="I1311" s="235" t="s">
        <v>23</v>
      </c>
    </row>
    <row r="1312" spans="1:10" ht="34.5" x14ac:dyDescent="0.25">
      <c r="A1312" s="240">
        <v>41716</v>
      </c>
      <c r="B1312" s="281" t="s">
        <v>1433</v>
      </c>
      <c r="C1312" s="282" t="s">
        <v>1597</v>
      </c>
      <c r="D1312" s="235" t="s">
        <v>438</v>
      </c>
      <c r="E1312" s="236">
        <v>10018</v>
      </c>
      <c r="F1312" s="283" t="s">
        <v>2333</v>
      </c>
      <c r="G1312" s="30">
        <v>10018</v>
      </c>
      <c r="H1312" s="238">
        <f t="shared" si="20"/>
        <v>0</v>
      </c>
      <c r="I1312" s="235" t="s">
        <v>57</v>
      </c>
    </row>
    <row r="1313" spans="1:9" x14ac:dyDescent="0.25">
      <c r="A1313" s="240">
        <v>41716</v>
      </c>
      <c r="B1313" s="281" t="s">
        <v>1434</v>
      </c>
      <c r="C1313" s="282" t="s">
        <v>1597</v>
      </c>
      <c r="D1313" s="235" t="s">
        <v>480</v>
      </c>
      <c r="E1313" s="236">
        <v>25152.5</v>
      </c>
      <c r="F1313" s="237">
        <v>41716</v>
      </c>
      <c r="G1313" s="30">
        <v>25152.5</v>
      </c>
      <c r="H1313" s="238">
        <f t="shared" si="20"/>
        <v>0</v>
      </c>
      <c r="I1313" s="235" t="s">
        <v>30</v>
      </c>
    </row>
    <row r="1314" spans="1:9" x14ac:dyDescent="0.25">
      <c r="A1314" s="240">
        <v>41716</v>
      </c>
      <c r="B1314" s="281" t="s">
        <v>1435</v>
      </c>
      <c r="C1314" s="282" t="s">
        <v>1597</v>
      </c>
      <c r="D1314" s="244" t="s">
        <v>46</v>
      </c>
      <c r="E1314" s="245">
        <v>0</v>
      </c>
      <c r="F1314" s="237"/>
      <c r="G1314" s="30"/>
      <c r="H1314" s="238">
        <f t="shared" si="20"/>
        <v>0</v>
      </c>
      <c r="I1314" s="235" t="s">
        <v>455</v>
      </c>
    </row>
    <row r="1315" spans="1:9" x14ac:dyDescent="0.25">
      <c r="A1315" s="240">
        <v>41716</v>
      </c>
      <c r="B1315" s="281" t="s">
        <v>1436</v>
      </c>
      <c r="C1315" s="282" t="s">
        <v>1597</v>
      </c>
      <c r="D1315" s="235" t="s">
        <v>47</v>
      </c>
      <c r="E1315" s="236">
        <v>7330</v>
      </c>
      <c r="F1315" s="237">
        <v>41716</v>
      </c>
      <c r="G1315" s="30">
        <v>7330</v>
      </c>
      <c r="H1315" s="238">
        <f t="shared" si="20"/>
        <v>0</v>
      </c>
      <c r="I1315" s="235" t="s">
        <v>23</v>
      </c>
    </row>
    <row r="1316" spans="1:9" x14ac:dyDescent="0.25">
      <c r="A1316" s="240">
        <v>41716</v>
      </c>
      <c r="B1316" s="281" t="s">
        <v>1437</v>
      </c>
      <c r="C1316" s="282" t="s">
        <v>1597</v>
      </c>
      <c r="D1316" s="235" t="s">
        <v>170</v>
      </c>
      <c r="E1316" s="236">
        <v>4656</v>
      </c>
      <c r="F1316" s="237">
        <v>41716</v>
      </c>
      <c r="G1316" s="30">
        <v>4656</v>
      </c>
      <c r="H1316" s="238">
        <f t="shared" si="20"/>
        <v>0</v>
      </c>
      <c r="I1316" s="235"/>
    </row>
    <row r="1317" spans="1:9" x14ac:dyDescent="0.25">
      <c r="A1317" s="240">
        <v>41716</v>
      </c>
      <c r="B1317" s="281" t="s">
        <v>1439</v>
      </c>
      <c r="C1317" s="282" t="s">
        <v>1597</v>
      </c>
      <c r="D1317" s="235" t="s">
        <v>221</v>
      </c>
      <c r="E1317" s="236">
        <v>16975</v>
      </c>
      <c r="F1317" s="288" t="s">
        <v>2334</v>
      </c>
      <c r="G1317" s="247">
        <v>16975</v>
      </c>
      <c r="H1317" s="238">
        <f t="shared" si="20"/>
        <v>0</v>
      </c>
      <c r="I1317" s="235" t="s">
        <v>30</v>
      </c>
    </row>
    <row r="1318" spans="1:9" x14ac:dyDescent="0.25">
      <c r="A1318" s="240">
        <v>41716</v>
      </c>
      <c r="B1318" s="281" t="s">
        <v>1442</v>
      </c>
      <c r="C1318" s="282" t="s">
        <v>1597</v>
      </c>
      <c r="D1318" s="235" t="s">
        <v>221</v>
      </c>
      <c r="E1318" s="236">
        <v>40996</v>
      </c>
      <c r="F1318" s="288" t="s">
        <v>2335</v>
      </c>
      <c r="G1318" s="247">
        <v>40996</v>
      </c>
      <c r="H1318" s="238">
        <f t="shared" si="20"/>
        <v>0</v>
      </c>
      <c r="I1318" s="235" t="s">
        <v>30</v>
      </c>
    </row>
    <row r="1319" spans="1:9" x14ac:dyDescent="0.25">
      <c r="A1319" s="240">
        <v>41716</v>
      </c>
      <c r="B1319" s="281" t="s">
        <v>1443</v>
      </c>
      <c r="C1319" s="282" t="s">
        <v>1597</v>
      </c>
      <c r="D1319" s="235" t="s">
        <v>119</v>
      </c>
      <c r="E1319" s="236">
        <v>5962</v>
      </c>
      <c r="F1319" s="237">
        <v>41717</v>
      </c>
      <c r="G1319" s="30">
        <v>5962</v>
      </c>
      <c r="H1319" s="238">
        <f t="shared" si="20"/>
        <v>0</v>
      </c>
      <c r="I1319" s="235"/>
    </row>
    <row r="1320" spans="1:9" x14ac:dyDescent="0.25">
      <c r="A1320" s="240">
        <v>41716</v>
      </c>
      <c r="B1320" s="281" t="s">
        <v>1444</v>
      </c>
      <c r="C1320" s="282" t="s">
        <v>1597</v>
      </c>
      <c r="D1320" s="235" t="s">
        <v>84</v>
      </c>
      <c r="E1320" s="236">
        <v>8421.2000000000007</v>
      </c>
      <c r="F1320" s="237">
        <v>41716</v>
      </c>
      <c r="G1320" s="30">
        <v>8421.2000000000007</v>
      </c>
      <c r="H1320" s="238">
        <f t="shared" si="20"/>
        <v>0</v>
      </c>
      <c r="I1320" s="235" t="s">
        <v>30</v>
      </c>
    </row>
    <row r="1321" spans="1:9" x14ac:dyDescent="0.25">
      <c r="A1321" s="240">
        <v>41716</v>
      </c>
      <c r="B1321" s="281" t="s">
        <v>1445</v>
      </c>
      <c r="C1321" s="282" t="s">
        <v>1597</v>
      </c>
      <c r="D1321" s="235" t="s">
        <v>15</v>
      </c>
      <c r="E1321" s="236">
        <v>1704</v>
      </c>
      <c r="F1321" s="237">
        <v>41716</v>
      </c>
      <c r="G1321" s="30">
        <v>1704</v>
      </c>
      <c r="H1321" s="238">
        <f t="shared" si="20"/>
        <v>0</v>
      </c>
      <c r="I1321" s="235"/>
    </row>
    <row r="1322" spans="1:9" ht="23.25" x14ac:dyDescent="0.25">
      <c r="A1322" s="240">
        <v>41716</v>
      </c>
      <c r="B1322" s="281" t="s">
        <v>1446</v>
      </c>
      <c r="C1322" s="282" t="s">
        <v>1597</v>
      </c>
      <c r="D1322" s="235" t="s">
        <v>219</v>
      </c>
      <c r="E1322" s="236">
        <v>25684.2</v>
      </c>
      <c r="F1322" s="330" t="s">
        <v>2336</v>
      </c>
      <c r="G1322" s="247">
        <v>25684.2</v>
      </c>
      <c r="H1322" s="238">
        <f t="shared" si="20"/>
        <v>0</v>
      </c>
      <c r="I1322" s="235" t="s">
        <v>30</v>
      </c>
    </row>
    <row r="1323" spans="1:9" x14ac:dyDescent="0.25">
      <c r="A1323" s="240">
        <v>41716</v>
      </c>
      <c r="B1323" s="281" t="s">
        <v>1447</v>
      </c>
      <c r="C1323" s="282" t="s">
        <v>1597</v>
      </c>
      <c r="D1323" s="235" t="s">
        <v>133</v>
      </c>
      <c r="E1323" s="236">
        <v>15206.5</v>
      </c>
      <c r="F1323" s="237">
        <v>41716</v>
      </c>
      <c r="G1323" s="30">
        <v>15206.5</v>
      </c>
      <c r="H1323" s="238">
        <f t="shared" si="20"/>
        <v>0</v>
      </c>
      <c r="I1323" s="235" t="s">
        <v>4</v>
      </c>
    </row>
    <row r="1324" spans="1:9" x14ac:dyDescent="0.25">
      <c r="A1324" s="240">
        <v>41716</v>
      </c>
      <c r="B1324" s="281" t="s">
        <v>1448</v>
      </c>
      <c r="C1324" s="282" t="s">
        <v>1597</v>
      </c>
      <c r="D1324" s="235" t="s">
        <v>2029</v>
      </c>
      <c r="E1324" s="236">
        <v>883.6</v>
      </c>
      <c r="F1324" s="237">
        <v>41716</v>
      </c>
      <c r="G1324" s="30">
        <v>883.6</v>
      </c>
      <c r="H1324" s="238">
        <f t="shared" si="20"/>
        <v>0</v>
      </c>
      <c r="I1324" s="235" t="s">
        <v>4</v>
      </c>
    </row>
    <row r="1325" spans="1:9" x14ac:dyDescent="0.25">
      <c r="A1325" s="240">
        <v>41716</v>
      </c>
      <c r="B1325" s="281" t="s">
        <v>1449</v>
      </c>
      <c r="C1325" s="282" t="s">
        <v>1597</v>
      </c>
      <c r="D1325" s="235" t="s">
        <v>210</v>
      </c>
      <c r="E1325" s="236">
        <v>1228.5</v>
      </c>
      <c r="F1325" s="237">
        <v>41716</v>
      </c>
      <c r="G1325" s="30">
        <v>1228.5</v>
      </c>
      <c r="H1325" s="238">
        <f t="shared" si="20"/>
        <v>0</v>
      </c>
      <c r="I1325" s="235" t="s">
        <v>4</v>
      </c>
    </row>
    <row r="1326" spans="1:9" x14ac:dyDescent="0.25">
      <c r="A1326" s="240">
        <v>41716</v>
      </c>
      <c r="B1326" s="281" t="s">
        <v>1451</v>
      </c>
      <c r="C1326" s="282" t="s">
        <v>1597</v>
      </c>
      <c r="D1326" s="235" t="s">
        <v>425</v>
      </c>
      <c r="E1326" s="236">
        <v>29408.5</v>
      </c>
      <c r="F1326" s="237">
        <v>41716</v>
      </c>
      <c r="G1326" s="30">
        <v>29408.5</v>
      </c>
      <c r="H1326" s="238">
        <f t="shared" si="20"/>
        <v>0</v>
      </c>
      <c r="I1326" s="235" t="s">
        <v>30</v>
      </c>
    </row>
    <row r="1327" spans="1:9" x14ac:dyDescent="0.25">
      <c r="A1327" s="240">
        <v>41716</v>
      </c>
      <c r="B1327" s="281" t="s">
        <v>1452</v>
      </c>
      <c r="C1327" s="282" t="s">
        <v>1597</v>
      </c>
      <c r="D1327" s="235" t="s">
        <v>2039</v>
      </c>
      <c r="E1327" s="236">
        <v>569</v>
      </c>
      <c r="F1327" s="237">
        <v>41716</v>
      </c>
      <c r="G1327" s="30">
        <v>569</v>
      </c>
      <c r="H1327" s="238">
        <f t="shared" si="20"/>
        <v>0</v>
      </c>
      <c r="I1327" s="235" t="s">
        <v>4</v>
      </c>
    </row>
    <row r="1328" spans="1:9" x14ac:dyDescent="0.25">
      <c r="A1328" s="240">
        <v>41716</v>
      </c>
      <c r="B1328" s="281" t="s">
        <v>1453</v>
      </c>
      <c r="C1328" s="282" t="s">
        <v>1597</v>
      </c>
      <c r="D1328" s="235" t="s">
        <v>212</v>
      </c>
      <c r="E1328" s="236">
        <v>1002</v>
      </c>
      <c r="F1328" s="237">
        <v>41716</v>
      </c>
      <c r="G1328" s="30">
        <v>1002</v>
      </c>
      <c r="H1328" s="238">
        <f t="shared" si="20"/>
        <v>0</v>
      </c>
      <c r="I1328" s="235" t="s">
        <v>4</v>
      </c>
    </row>
    <row r="1329" spans="1:9" x14ac:dyDescent="0.25">
      <c r="A1329" s="240">
        <v>41716</v>
      </c>
      <c r="B1329" s="281" t="s">
        <v>1454</v>
      </c>
      <c r="C1329" s="282" t="s">
        <v>1597</v>
      </c>
      <c r="D1329" s="235" t="s">
        <v>71</v>
      </c>
      <c r="E1329" s="236">
        <v>1896</v>
      </c>
      <c r="F1329" s="237">
        <v>41716</v>
      </c>
      <c r="G1329" s="30">
        <v>1896</v>
      </c>
      <c r="H1329" s="238">
        <f t="shared" si="20"/>
        <v>0</v>
      </c>
      <c r="I1329" s="235" t="s">
        <v>4</v>
      </c>
    </row>
    <row r="1330" spans="1:9" x14ac:dyDescent="0.25">
      <c r="A1330" s="240">
        <v>41716</v>
      </c>
      <c r="B1330" s="281" t="s">
        <v>1455</v>
      </c>
      <c r="C1330" s="282" t="s">
        <v>1597</v>
      </c>
      <c r="D1330" s="235" t="s">
        <v>275</v>
      </c>
      <c r="E1330" s="236">
        <v>17555</v>
      </c>
      <c r="F1330" s="237">
        <v>41716</v>
      </c>
      <c r="G1330" s="30">
        <v>17555</v>
      </c>
      <c r="H1330" s="238">
        <f t="shared" si="20"/>
        <v>0</v>
      </c>
      <c r="I1330" s="235" t="s">
        <v>4</v>
      </c>
    </row>
    <row r="1331" spans="1:9" x14ac:dyDescent="0.25">
      <c r="A1331" s="240">
        <v>41716</v>
      </c>
      <c r="B1331" s="281" t="s">
        <v>1456</v>
      </c>
      <c r="C1331" s="282" t="s">
        <v>1597</v>
      </c>
      <c r="D1331" s="235" t="s">
        <v>1</v>
      </c>
      <c r="E1331" s="236">
        <v>1017.5</v>
      </c>
      <c r="F1331" s="237">
        <v>41716</v>
      </c>
      <c r="G1331" s="30">
        <v>1017.5</v>
      </c>
      <c r="H1331" s="238">
        <f t="shared" si="20"/>
        <v>0</v>
      </c>
      <c r="I1331" s="235" t="s">
        <v>1</v>
      </c>
    </row>
    <row r="1332" spans="1:9" x14ac:dyDescent="0.25">
      <c r="A1332" s="240">
        <v>41716</v>
      </c>
      <c r="B1332" s="281" t="s">
        <v>1457</v>
      </c>
      <c r="C1332" s="282" t="s">
        <v>1597</v>
      </c>
      <c r="D1332" s="235" t="s">
        <v>233</v>
      </c>
      <c r="E1332" s="236">
        <v>12578.25</v>
      </c>
      <c r="F1332" s="237">
        <v>41716</v>
      </c>
      <c r="G1332" s="30">
        <v>12578.25</v>
      </c>
      <c r="H1332" s="238">
        <f t="shared" si="20"/>
        <v>0</v>
      </c>
      <c r="I1332" s="235" t="s">
        <v>4</v>
      </c>
    </row>
    <row r="1333" spans="1:9" x14ac:dyDescent="0.25">
      <c r="A1333" s="240">
        <v>41716</v>
      </c>
      <c r="B1333" s="281" t="s">
        <v>1458</v>
      </c>
      <c r="C1333" s="282" t="s">
        <v>1597</v>
      </c>
      <c r="D1333" s="235" t="s">
        <v>70</v>
      </c>
      <c r="E1333" s="236">
        <v>10649.5</v>
      </c>
      <c r="F1333" s="261" t="s">
        <v>2337</v>
      </c>
      <c r="G1333" s="30">
        <v>10649.5</v>
      </c>
      <c r="H1333" s="238">
        <f t="shared" si="20"/>
        <v>0</v>
      </c>
      <c r="I1333" s="235" t="s">
        <v>196</v>
      </c>
    </row>
    <row r="1334" spans="1:9" x14ac:dyDescent="0.25">
      <c r="A1334" s="240">
        <v>41716</v>
      </c>
      <c r="B1334" s="281" t="s">
        <v>1459</v>
      </c>
      <c r="C1334" s="282" t="s">
        <v>1597</v>
      </c>
      <c r="D1334" s="235" t="s">
        <v>168</v>
      </c>
      <c r="E1334" s="236">
        <v>32726</v>
      </c>
      <c r="F1334" s="237">
        <v>41716</v>
      </c>
      <c r="G1334" s="30">
        <v>32726</v>
      </c>
      <c r="H1334" s="238">
        <f t="shared" si="20"/>
        <v>0</v>
      </c>
      <c r="I1334" s="235" t="s">
        <v>196</v>
      </c>
    </row>
    <row r="1335" spans="1:9" x14ac:dyDescent="0.25">
      <c r="A1335" s="240">
        <v>41716</v>
      </c>
      <c r="B1335" s="281" t="s">
        <v>1460</v>
      </c>
      <c r="C1335" s="282" t="s">
        <v>1597</v>
      </c>
      <c r="D1335" s="235" t="s">
        <v>131</v>
      </c>
      <c r="E1335" s="236">
        <v>5605.05</v>
      </c>
      <c r="F1335" s="237">
        <v>41716</v>
      </c>
      <c r="G1335" s="30">
        <v>5605.05</v>
      </c>
      <c r="H1335" s="238">
        <f t="shared" si="20"/>
        <v>0</v>
      </c>
      <c r="I1335" s="235" t="s">
        <v>4</v>
      </c>
    </row>
    <row r="1336" spans="1:9" x14ac:dyDescent="0.25">
      <c r="A1336" s="240">
        <v>41716</v>
      </c>
      <c r="B1336" s="281" t="s">
        <v>1462</v>
      </c>
      <c r="C1336" s="282" t="s">
        <v>1597</v>
      </c>
      <c r="D1336" s="235" t="s">
        <v>452</v>
      </c>
      <c r="E1336" s="236">
        <v>17982</v>
      </c>
      <c r="F1336" s="237">
        <v>41716</v>
      </c>
      <c r="G1336" s="30">
        <v>17982</v>
      </c>
      <c r="H1336" s="238">
        <f t="shared" si="20"/>
        <v>0</v>
      </c>
      <c r="I1336" s="235" t="s">
        <v>1</v>
      </c>
    </row>
    <row r="1337" spans="1:9" x14ac:dyDescent="0.25">
      <c r="A1337" s="240">
        <v>41716</v>
      </c>
      <c r="B1337" s="281" t="s">
        <v>1463</v>
      </c>
      <c r="C1337" s="282" t="s">
        <v>1597</v>
      </c>
      <c r="D1337" s="235" t="s">
        <v>2338</v>
      </c>
      <c r="E1337" s="236">
        <v>618</v>
      </c>
      <c r="F1337" s="237">
        <v>41716</v>
      </c>
      <c r="G1337" s="30">
        <v>618</v>
      </c>
      <c r="H1337" s="238">
        <f t="shared" si="20"/>
        <v>0</v>
      </c>
      <c r="I1337" s="235" t="s">
        <v>4</v>
      </c>
    </row>
    <row r="1338" spans="1:9" x14ac:dyDescent="0.25">
      <c r="A1338" s="240">
        <v>41716</v>
      </c>
      <c r="B1338" s="281" t="s">
        <v>1464</v>
      </c>
      <c r="C1338" s="282" t="s">
        <v>1597</v>
      </c>
      <c r="D1338" s="235" t="s">
        <v>60</v>
      </c>
      <c r="E1338" s="236">
        <v>2245</v>
      </c>
      <c r="F1338" s="262" t="s">
        <v>2339</v>
      </c>
      <c r="G1338" s="247">
        <v>2245</v>
      </c>
      <c r="H1338" s="238">
        <f t="shared" si="20"/>
        <v>0</v>
      </c>
      <c r="I1338" s="235" t="s">
        <v>2340</v>
      </c>
    </row>
    <row r="1339" spans="1:9" x14ac:dyDescent="0.25">
      <c r="A1339" s="240">
        <v>41716</v>
      </c>
      <c r="B1339" s="281" t="s">
        <v>1466</v>
      </c>
      <c r="C1339" s="282" t="s">
        <v>1597</v>
      </c>
      <c r="D1339" s="235" t="s">
        <v>82</v>
      </c>
      <c r="E1339" s="236">
        <v>23099.8</v>
      </c>
      <c r="F1339" s="237">
        <v>41716</v>
      </c>
      <c r="G1339" s="30">
        <v>23099.8</v>
      </c>
      <c r="H1339" s="238">
        <f t="shared" si="20"/>
        <v>0</v>
      </c>
      <c r="I1339" s="235" t="s">
        <v>30</v>
      </c>
    </row>
    <row r="1340" spans="1:9" x14ac:dyDescent="0.25">
      <c r="A1340" s="240">
        <v>41716</v>
      </c>
      <c r="B1340" s="281" t="s">
        <v>1467</v>
      </c>
      <c r="C1340" s="282" t="s">
        <v>1597</v>
      </c>
      <c r="D1340" s="235" t="s">
        <v>168</v>
      </c>
      <c r="E1340" s="236">
        <v>6595.5</v>
      </c>
      <c r="F1340" s="237">
        <v>41716</v>
      </c>
      <c r="G1340" s="30">
        <v>6595.5</v>
      </c>
      <c r="H1340" s="238">
        <f t="shared" si="20"/>
        <v>0</v>
      </c>
      <c r="I1340" s="235" t="s">
        <v>196</v>
      </c>
    </row>
    <row r="1341" spans="1:9" x14ac:dyDescent="0.25">
      <c r="A1341" s="240">
        <v>41716</v>
      </c>
      <c r="B1341" s="281" t="s">
        <v>1468</v>
      </c>
      <c r="C1341" s="282" t="s">
        <v>1597</v>
      </c>
      <c r="D1341" s="235" t="s">
        <v>102</v>
      </c>
      <c r="E1341" s="236">
        <v>7422</v>
      </c>
      <c r="F1341" s="237">
        <v>41716</v>
      </c>
      <c r="G1341" s="30">
        <v>7422</v>
      </c>
      <c r="H1341" s="272">
        <f t="shared" si="20"/>
        <v>0</v>
      </c>
      <c r="I1341" s="235"/>
    </row>
    <row r="1342" spans="1:9" x14ac:dyDescent="0.25">
      <c r="A1342" s="284">
        <v>41716</v>
      </c>
      <c r="B1342" s="285" t="s">
        <v>1469</v>
      </c>
      <c r="C1342" s="282" t="s">
        <v>1597</v>
      </c>
      <c r="D1342" s="235" t="s">
        <v>387</v>
      </c>
      <c r="E1342" s="236">
        <v>1732</v>
      </c>
      <c r="F1342" s="246" t="s">
        <v>2341</v>
      </c>
      <c r="G1342" s="30">
        <v>1732</v>
      </c>
      <c r="H1342" s="238">
        <f t="shared" si="20"/>
        <v>0</v>
      </c>
      <c r="I1342" s="235" t="s">
        <v>1</v>
      </c>
    </row>
    <row r="1343" spans="1:9" x14ac:dyDescent="0.25">
      <c r="A1343" s="240">
        <v>41716</v>
      </c>
      <c r="B1343" s="281" t="s">
        <v>1470</v>
      </c>
      <c r="C1343" s="282" t="s">
        <v>1597</v>
      </c>
      <c r="D1343" s="244" t="s">
        <v>46</v>
      </c>
      <c r="E1343" s="245">
        <v>0</v>
      </c>
      <c r="F1343" s="237"/>
      <c r="G1343" s="30"/>
      <c r="H1343" s="238">
        <f t="shared" si="20"/>
        <v>0</v>
      </c>
      <c r="I1343" s="235" t="s">
        <v>294</v>
      </c>
    </row>
    <row r="1344" spans="1:9" x14ac:dyDescent="0.25">
      <c r="A1344" s="284">
        <v>41716</v>
      </c>
      <c r="B1344" s="281" t="s">
        <v>1471</v>
      </c>
      <c r="C1344" s="282" t="s">
        <v>1597</v>
      </c>
      <c r="D1344" s="235" t="s">
        <v>2342</v>
      </c>
      <c r="E1344" s="236">
        <v>6177.6</v>
      </c>
      <c r="F1344" s="237">
        <v>41716</v>
      </c>
      <c r="G1344" s="30">
        <v>6177.6</v>
      </c>
      <c r="H1344" s="272">
        <f t="shared" ref="H1344:H1386" si="21">E1344-G1344</f>
        <v>0</v>
      </c>
      <c r="I1344" s="235"/>
    </row>
    <row r="1345" spans="1:9" x14ac:dyDescent="0.25">
      <c r="A1345" s="240">
        <v>41716</v>
      </c>
      <c r="B1345" s="281" t="s">
        <v>1472</v>
      </c>
      <c r="C1345" s="282" t="s">
        <v>1597</v>
      </c>
      <c r="D1345" s="235" t="s">
        <v>88</v>
      </c>
      <c r="E1345" s="236">
        <v>12528.5</v>
      </c>
      <c r="F1345" s="237">
        <v>41717</v>
      </c>
      <c r="G1345" s="30">
        <v>12528.5</v>
      </c>
      <c r="H1345" s="272">
        <f t="shared" si="21"/>
        <v>0</v>
      </c>
      <c r="I1345" s="235" t="s">
        <v>14</v>
      </c>
    </row>
    <row r="1346" spans="1:9" x14ac:dyDescent="0.25">
      <c r="A1346" s="284">
        <v>41716</v>
      </c>
      <c r="B1346" s="281" t="s">
        <v>1473</v>
      </c>
      <c r="C1346" s="282" t="s">
        <v>1597</v>
      </c>
      <c r="D1346" s="235" t="s">
        <v>55</v>
      </c>
      <c r="E1346" s="236">
        <v>2350</v>
      </c>
      <c r="F1346" s="237">
        <v>41717</v>
      </c>
      <c r="G1346" s="30">
        <v>2350</v>
      </c>
      <c r="H1346" s="272">
        <f t="shared" si="21"/>
        <v>0</v>
      </c>
      <c r="I1346" s="235" t="s">
        <v>14</v>
      </c>
    </row>
    <row r="1347" spans="1:9" x14ac:dyDescent="0.25">
      <c r="A1347" s="240">
        <v>41716</v>
      </c>
      <c r="B1347" s="281" t="s">
        <v>1474</v>
      </c>
      <c r="C1347" s="282" t="s">
        <v>1597</v>
      </c>
      <c r="D1347" s="235" t="s">
        <v>1</v>
      </c>
      <c r="E1347" s="236">
        <v>979.5</v>
      </c>
      <c r="F1347" s="237">
        <v>41716</v>
      </c>
      <c r="G1347" s="30">
        <v>979.5</v>
      </c>
      <c r="H1347" s="272">
        <f t="shared" si="21"/>
        <v>0</v>
      </c>
      <c r="I1347" s="235" t="s">
        <v>1</v>
      </c>
    </row>
    <row r="1348" spans="1:9" x14ac:dyDescent="0.25">
      <c r="A1348" s="284">
        <v>41716</v>
      </c>
      <c r="B1348" s="281" t="s">
        <v>1475</v>
      </c>
      <c r="C1348" s="282" t="s">
        <v>1597</v>
      </c>
      <c r="D1348" s="235" t="s">
        <v>6</v>
      </c>
      <c r="E1348" s="236">
        <v>2100</v>
      </c>
      <c r="F1348" s="237">
        <v>41716</v>
      </c>
      <c r="G1348" s="30">
        <v>2100</v>
      </c>
      <c r="H1348" s="238">
        <f t="shared" si="21"/>
        <v>0</v>
      </c>
      <c r="I1348" s="235" t="s">
        <v>23</v>
      </c>
    </row>
    <row r="1349" spans="1:9" x14ac:dyDescent="0.25">
      <c r="A1349" s="240">
        <v>41716</v>
      </c>
      <c r="B1349" s="281" t="s">
        <v>1476</v>
      </c>
      <c r="C1349" s="282" t="s">
        <v>1597</v>
      </c>
      <c r="D1349" s="235" t="s">
        <v>1</v>
      </c>
      <c r="E1349" s="236">
        <v>57</v>
      </c>
      <c r="F1349" s="237">
        <v>41716</v>
      </c>
      <c r="G1349" s="30">
        <v>57</v>
      </c>
      <c r="H1349" s="272">
        <f t="shared" si="21"/>
        <v>0</v>
      </c>
      <c r="I1349" s="235" t="s">
        <v>1</v>
      </c>
    </row>
    <row r="1350" spans="1:9" x14ac:dyDescent="0.25">
      <c r="A1350" s="284">
        <v>41716</v>
      </c>
      <c r="B1350" s="281" t="s">
        <v>1477</v>
      </c>
      <c r="C1350" s="282" t="s">
        <v>1597</v>
      </c>
      <c r="D1350" s="235" t="s">
        <v>5</v>
      </c>
      <c r="E1350" s="236">
        <v>2726</v>
      </c>
      <c r="F1350" s="237">
        <v>41717</v>
      </c>
      <c r="G1350" s="30">
        <v>2726</v>
      </c>
      <c r="H1350" s="238">
        <f t="shared" si="21"/>
        <v>0</v>
      </c>
      <c r="I1350" s="235" t="s">
        <v>23</v>
      </c>
    </row>
    <row r="1351" spans="1:9" x14ac:dyDescent="0.25">
      <c r="A1351" s="240">
        <v>41716</v>
      </c>
      <c r="B1351" s="281" t="s">
        <v>1479</v>
      </c>
      <c r="C1351" s="282" t="s">
        <v>1597</v>
      </c>
      <c r="D1351" s="244" t="s">
        <v>46</v>
      </c>
      <c r="E1351" s="245">
        <v>0</v>
      </c>
      <c r="F1351" s="237"/>
      <c r="G1351" s="30"/>
      <c r="H1351" s="238">
        <f t="shared" si="21"/>
        <v>0</v>
      </c>
      <c r="I1351" s="235" t="s">
        <v>294</v>
      </c>
    </row>
    <row r="1352" spans="1:9" x14ac:dyDescent="0.25">
      <c r="A1352" s="284">
        <v>41716</v>
      </c>
      <c r="B1352" s="281" t="s">
        <v>1480</v>
      </c>
      <c r="C1352" s="282" t="s">
        <v>1597</v>
      </c>
      <c r="D1352" s="235" t="s">
        <v>96</v>
      </c>
      <c r="E1352" s="236">
        <v>164322</v>
      </c>
      <c r="F1352" s="246">
        <v>41730</v>
      </c>
      <c r="G1352" s="247">
        <v>164322</v>
      </c>
      <c r="H1352" s="238">
        <f t="shared" si="21"/>
        <v>0</v>
      </c>
      <c r="I1352" s="235" t="s">
        <v>4</v>
      </c>
    </row>
    <row r="1353" spans="1:9" x14ac:dyDescent="0.25">
      <c r="A1353" s="240">
        <v>41716</v>
      </c>
      <c r="B1353" s="281" t="s">
        <v>1481</v>
      </c>
      <c r="C1353" s="282" t="s">
        <v>1597</v>
      </c>
      <c r="D1353" s="235" t="s">
        <v>96</v>
      </c>
      <c r="E1353" s="236">
        <v>158760</v>
      </c>
      <c r="F1353" s="237">
        <v>41724</v>
      </c>
      <c r="G1353" s="30">
        <v>158760</v>
      </c>
      <c r="H1353" s="238">
        <f t="shared" si="21"/>
        <v>0</v>
      </c>
      <c r="I1353" s="235" t="s">
        <v>4</v>
      </c>
    </row>
    <row r="1354" spans="1:9" x14ac:dyDescent="0.25">
      <c r="A1354" s="284">
        <v>41716</v>
      </c>
      <c r="B1354" s="281" t="s">
        <v>1482</v>
      </c>
      <c r="C1354" s="282" t="s">
        <v>1597</v>
      </c>
      <c r="D1354" s="235" t="s">
        <v>96</v>
      </c>
      <c r="E1354" s="236">
        <v>125280</v>
      </c>
      <c r="F1354" s="237">
        <v>41724</v>
      </c>
      <c r="G1354" s="30">
        <v>125280</v>
      </c>
      <c r="H1354" s="238">
        <f t="shared" si="21"/>
        <v>0</v>
      </c>
      <c r="I1354" s="235" t="s">
        <v>4</v>
      </c>
    </row>
    <row r="1355" spans="1:9" x14ac:dyDescent="0.25">
      <c r="A1355" s="240">
        <v>41716</v>
      </c>
      <c r="B1355" s="281" t="s">
        <v>1483</v>
      </c>
      <c r="C1355" s="282" t="s">
        <v>1597</v>
      </c>
      <c r="D1355" s="235" t="s">
        <v>112</v>
      </c>
      <c r="E1355" s="236">
        <v>7975</v>
      </c>
      <c r="F1355" s="246" t="s">
        <v>2343</v>
      </c>
      <c r="G1355" s="30">
        <v>7975</v>
      </c>
      <c r="H1355" s="238">
        <f t="shared" si="21"/>
        <v>0</v>
      </c>
      <c r="I1355" s="235" t="s">
        <v>1</v>
      </c>
    </row>
    <row r="1356" spans="1:9" x14ac:dyDescent="0.25">
      <c r="A1356" s="284">
        <v>41716</v>
      </c>
      <c r="B1356" s="281" t="s">
        <v>1484</v>
      </c>
      <c r="C1356" s="282" t="s">
        <v>1597</v>
      </c>
      <c r="D1356" s="235" t="s">
        <v>96</v>
      </c>
      <c r="E1356" s="236">
        <v>42292</v>
      </c>
      <c r="F1356" s="246">
        <v>41730</v>
      </c>
      <c r="G1356" s="247">
        <v>42292</v>
      </c>
      <c r="H1356" s="238">
        <f t="shared" si="21"/>
        <v>0</v>
      </c>
      <c r="I1356" s="235" t="s">
        <v>4</v>
      </c>
    </row>
    <row r="1357" spans="1:9" x14ac:dyDescent="0.25">
      <c r="A1357" s="240">
        <v>41716</v>
      </c>
      <c r="B1357" s="281" t="s">
        <v>1485</v>
      </c>
      <c r="C1357" s="282" t="s">
        <v>1597</v>
      </c>
      <c r="D1357" s="235" t="s">
        <v>951</v>
      </c>
      <c r="E1357" s="236">
        <v>1365</v>
      </c>
      <c r="F1357" s="237">
        <v>41716</v>
      </c>
      <c r="G1357" s="30">
        <v>1365</v>
      </c>
      <c r="H1357" s="238">
        <f t="shared" si="21"/>
        <v>0</v>
      </c>
      <c r="I1357" s="235"/>
    </row>
    <row r="1358" spans="1:9" x14ac:dyDescent="0.25">
      <c r="A1358" s="284">
        <v>41716</v>
      </c>
      <c r="B1358" s="281" t="s">
        <v>1486</v>
      </c>
      <c r="C1358" s="282" t="s">
        <v>1597</v>
      </c>
      <c r="D1358" s="235" t="s">
        <v>48</v>
      </c>
      <c r="E1358" s="236">
        <v>11016</v>
      </c>
      <c r="F1358" s="237">
        <v>41716</v>
      </c>
      <c r="G1358" s="30">
        <v>11016</v>
      </c>
      <c r="H1358" s="238">
        <f t="shared" si="21"/>
        <v>0</v>
      </c>
      <c r="I1358" s="235" t="s">
        <v>1</v>
      </c>
    </row>
    <row r="1359" spans="1:9" x14ac:dyDescent="0.25">
      <c r="A1359" s="240">
        <v>41716</v>
      </c>
      <c r="B1359" s="281" t="s">
        <v>1488</v>
      </c>
      <c r="C1359" s="282" t="s">
        <v>1597</v>
      </c>
      <c r="D1359" s="235" t="s">
        <v>22</v>
      </c>
      <c r="E1359" s="236">
        <v>4861</v>
      </c>
      <c r="F1359" s="237">
        <v>41716</v>
      </c>
      <c r="G1359" s="30">
        <v>4861</v>
      </c>
      <c r="H1359" s="238">
        <f t="shared" si="21"/>
        <v>0</v>
      </c>
      <c r="I1359" s="235" t="s">
        <v>23</v>
      </c>
    </row>
    <row r="1360" spans="1:9" x14ac:dyDescent="0.25">
      <c r="A1360" s="284">
        <v>41716</v>
      </c>
      <c r="B1360" s="281" t="s">
        <v>1489</v>
      </c>
      <c r="C1360" s="282" t="s">
        <v>1597</v>
      </c>
      <c r="D1360" s="235" t="s">
        <v>49</v>
      </c>
      <c r="E1360" s="236">
        <v>1100</v>
      </c>
      <c r="F1360" s="237">
        <v>41716</v>
      </c>
      <c r="G1360" s="30">
        <v>1100</v>
      </c>
      <c r="H1360" s="238">
        <f t="shared" si="21"/>
        <v>0</v>
      </c>
      <c r="I1360" s="235" t="s">
        <v>23</v>
      </c>
    </row>
    <row r="1361" spans="1:9" x14ac:dyDescent="0.25">
      <c r="A1361" s="240">
        <v>41716</v>
      </c>
      <c r="B1361" s="281" t="s">
        <v>1490</v>
      </c>
      <c r="C1361" s="282" t="s">
        <v>1597</v>
      </c>
      <c r="D1361" s="235" t="s">
        <v>6</v>
      </c>
      <c r="E1361" s="236">
        <v>2280</v>
      </c>
      <c r="F1361" s="237">
        <v>41716</v>
      </c>
      <c r="G1361" s="30">
        <v>2280</v>
      </c>
      <c r="H1361" s="238">
        <f t="shared" si="21"/>
        <v>0</v>
      </c>
      <c r="I1361" s="235" t="s">
        <v>14</v>
      </c>
    </row>
    <row r="1362" spans="1:9" x14ac:dyDescent="0.25">
      <c r="A1362" s="284">
        <v>41716</v>
      </c>
      <c r="B1362" s="281" t="s">
        <v>1491</v>
      </c>
      <c r="C1362" s="282" t="s">
        <v>1597</v>
      </c>
      <c r="D1362" s="235" t="s">
        <v>1</v>
      </c>
      <c r="E1362" s="236">
        <v>836</v>
      </c>
      <c r="F1362" s="237">
        <v>41716</v>
      </c>
      <c r="G1362" s="30">
        <v>836</v>
      </c>
      <c r="H1362" s="238">
        <f t="shared" si="21"/>
        <v>0</v>
      </c>
      <c r="I1362" s="235" t="s">
        <v>1</v>
      </c>
    </row>
    <row r="1363" spans="1:9" x14ac:dyDescent="0.25">
      <c r="A1363" s="240">
        <v>41716</v>
      </c>
      <c r="B1363" s="281" t="s">
        <v>1492</v>
      </c>
      <c r="C1363" s="282" t="s">
        <v>1597</v>
      </c>
      <c r="D1363" s="235" t="s">
        <v>27</v>
      </c>
      <c r="E1363" s="236">
        <v>3201</v>
      </c>
      <c r="F1363" s="237">
        <v>41716</v>
      </c>
      <c r="G1363" s="30">
        <v>3201</v>
      </c>
      <c r="H1363" s="238">
        <f t="shared" si="21"/>
        <v>0</v>
      </c>
      <c r="I1363" s="235" t="s">
        <v>23</v>
      </c>
    </row>
    <row r="1364" spans="1:9" x14ac:dyDescent="0.25">
      <c r="A1364" s="284">
        <v>41716</v>
      </c>
      <c r="B1364" s="281" t="s">
        <v>1493</v>
      </c>
      <c r="C1364" s="282" t="s">
        <v>1597</v>
      </c>
      <c r="D1364" s="244" t="s">
        <v>46</v>
      </c>
      <c r="E1364" s="245">
        <v>0</v>
      </c>
      <c r="F1364" s="237"/>
      <c r="G1364" s="30"/>
      <c r="H1364" s="238">
        <f t="shared" si="21"/>
        <v>0</v>
      </c>
      <c r="I1364" s="235" t="s">
        <v>294</v>
      </c>
    </row>
    <row r="1365" spans="1:9" x14ac:dyDescent="0.25">
      <c r="A1365" s="240">
        <v>41716</v>
      </c>
      <c r="B1365" s="281" t="s">
        <v>1494</v>
      </c>
      <c r="C1365" s="282" t="s">
        <v>1597</v>
      </c>
      <c r="D1365" s="235" t="s">
        <v>39</v>
      </c>
      <c r="E1365" s="236">
        <v>1524</v>
      </c>
      <c r="F1365" s="237">
        <v>41716</v>
      </c>
      <c r="G1365" s="30">
        <v>1524</v>
      </c>
      <c r="H1365" s="238">
        <f t="shared" si="21"/>
        <v>0</v>
      </c>
      <c r="I1365" s="235" t="s">
        <v>23</v>
      </c>
    </row>
    <row r="1366" spans="1:9" x14ac:dyDescent="0.25">
      <c r="A1366" s="284">
        <v>41716</v>
      </c>
      <c r="B1366" s="281" t="s">
        <v>1495</v>
      </c>
      <c r="C1366" s="282" t="s">
        <v>1597</v>
      </c>
      <c r="D1366" s="235" t="s">
        <v>41</v>
      </c>
      <c r="E1366" s="236">
        <v>539</v>
      </c>
      <c r="F1366" s="237">
        <v>41716</v>
      </c>
      <c r="G1366" s="30">
        <v>539</v>
      </c>
      <c r="H1366" s="238">
        <f t="shared" si="21"/>
        <v>0</v>
      </c>
      <c r="I1366" s="235" t="s">
        <v>57</v>
      </c>
    </row>
    <row r="1367" spans="1:9" x14ac:dyDescent="0.25">
      <c r="A1367" s="240">
        <v>41716</v>
      </c>
      <c r="B1367" s="281" t="s">
        <v>1496</v>
      </c>
      <c r="C1367" s="282" t="s">
        <v>1597</v>
      </c>
      <c r="D1367" s="235" t="s">
        <v>45</v>
      </c>
      <c r="E1367" s="236">
        <v>3191</v>
      </c>
      <c r="F1367" s="237">
        <v>41716</v>
      </c>
      <c r="G1367" s="30">
        <v>3191</v>
      </c>
      <c r="H1367" s="238">
        <f t="shared" si="21"/>
        <v>0</v>
      </c>
      <c r="I1367" s="235" t="s">
        <v>57</v>
      </c>
    </row>
    <row r="1368" spans="1:9" x14ac:dyDescent="0.25">
      <c r="A1368" s="284">
        <v>41716</v>
      </c>
      <c r="B1368" s="281" t="s">
        <v>1498</v>
      </c>
      <c r="C1368" s="282" t="s">
        <v>1597</v>
      </c>
      <c r="D1368" s="235" t="s">
        <v>29</v>
      </c>
      <c r="E1368" s="236">
        <v>9754</v>
      </c>
      <c r="F1368" s="237">
        <v>41718</v>
      </c>
      <c r="G1368" s="30">
        <v>9754</v>
      </c>
      <c r="H1368" s="238">
        <f t="shared" si="21"/>
        <v>0</v>
      </c>
      <c r="I1368" s="235" t="s">
        <v>57</v>
      </c>
    </row>
    <row r="1369" spans="1:9" x14ac:dyDescent="0.25">
      <c r="A1369" s="240">
        <v>41716</v>
      </c>
      <c r="B1369" s="281" t="s">
        <v>1499</v>
      </c>
      <c r="C1369" s="282" t="s">
        <v>1597</v>
      </c>
      <c r="D1369" s="235" t="s">
        <v>25</v>
      </c>
      <c r="E1369" s="236">
        <v>8106.5</v>
      </c>
      <c r="F1369" s="237">
        <v>41716</v>
      </c>
      <c r="G1369" s="30">
        <v>8106.5</v>
      </c>
      <c r="H1369" s="238">
        <f t="shared" si="21"/>
        <v>0</v>
      </c>
      <c r="I1369" s="235" t="s">
        <v>23</v>
      </c>
    </row>
    <row r="1370" spans="1:9" x14ac:dyDescent="0.25">
      <c r="A1370" s="284">
        <v>41716</v>
      </c>
      <c r="B1370" s="281" t="s">
        <v>1500</v>
      </c>
      <c r="C1370" s="282" t="s">
        <v>1597</v>
      </c>
      <c r="D1370" s="235" t="s">
        <v>37</v>
      </c>
      <c r="E1370" s="236">
        <v>4200</v>
      </c>
      <c r="F1370" s="237">
        <v>41729</v>
      </c>
      <c r="G1370" s="30">
        <v>4200</v>
      </c>
      <c r="H1370" s="238">
        <f t="shared" si="21"/>
        <v>0</v>
      </c>
      <c r="I1370" s="235" t="s">
        <v>57</v>
      </c>
    </row>
    <row r="1371" spans="1:9" x14ac:dyDescent="0.25">
      <c r="A1371" s="240">
        <v>41716</v>
      </c>
      <c r="B1371" s="281" t="s">
        <v>1501</v>
      </c>
      <c r="C1371" s="282" t="s">
        <v>1597</v>
      </c>
      <c r="D1371" s="235" t="s">
        <v>36</v>
      </c>
      <c r="E1371" s="236">
        <v>1680</v>
      </c>
      <c r="F1371" s="237">
        <v>41729</v>
      </c>
      <c r="G1371" s="30">
        <v>1680</v>
      </c>
      <c r="H1371" s="238">
        <f t="shared" si="21"/>
        <v>0</v>
      </c>
      <c r="I1371" s="235" t="s">
        <v>23</v>
      </c>
    </row>
    <row r="1372" spans="1:9" x14ac:dyDescent="0.25">
      <c r="A1372" s="284">
        <v>41716</v>
      </c>
      <c r="B1372" s="281" t="s">
        <v>1502</v>
      </c>
      <c r="C1372" s="282" t="s">
        <v>1597</v>
      </c>
      <c r="D1372" s="235" t="s">
        <v>35</v>
      </c>
      <c r="E1372" s="236">
        <v>1680</v>
      </c>
      <c r="F1372" s="237">
        <v>41729</v>
      </c>
      <c r="G1372" s="30">
        <v>1680</v>
      </c>
      <c r="H1372" s="238">
        <f t="shared" si="21"/>
        <v>0</v>
      </c>
      <c r="I1372" s="235" t="s">
        <v>23</v>
      </c>
    </row>
    <row r="1373" spans="1:9" x14ac:dyDescent="0.25">
      <c r="A1373" s="240">
        <v>41716</v>
      </c>
      <c r="B1373" s="281" t="s">
        <v>1503</v>
      </c>
      <c r="C1373" s="282" t="s">
        <v>1597</v>
      </c>
      <c r="D1373" s="235" t="s">
        <v>66</v>
      </c>
      <c r="E1373" s="236">
        <v>1488.5</v>
      </c>
      <c r="F1373" s="237">
        <v>41716</v>
      </c>
      <c r="G1373" s="30">
        <v>1488.5</v>
      </c>
      <c r="H1373" s="238">
        <f t="shared" si="21"/>
        <v>0</v>
      </c>
      <c r="I1373" s="235"/>
    </row>
    <row r="1374" spans="1:9" x14ac:dyDescent="0.25">
      <c r="A1374" s="284">
        <v>41716</v>
      </c>
      <c r="B1374" s="281" t="s">
        <v>1504</v>
      </c>
      <c r="C1374" s="282" t="s">
        <v>1597</v>
      </c>
      <c r="D1374" s="235" t="s">
        <v>1706</v>
      </c>
      <c r="E1374" s="236">
        <v>880</v>
      </c>
      <c r="F1374" s="246" t="s">
        <v>2344</v>
      </c>
      <c r="G1374" s="30">
        <v>880</v>
      </c>
      <c r="H1374" s="238">
        <f t="shared" si="21"/>
        <v>0</v>
      </c>
      <c r="I1374" s="235" t="s">
        <v>23</v>
      </c>
    </row>
    <row r="1375" spans="1:9" x14ac:dyDescent="0.25">
      <c r="A1375" s="240">
        <v>41716</v>
      </c>
      <c r="B1375" s="281" t="s">
        <v>1505</v>
      </c>
      <c r="C1375" s="282" t="s">
        <v>1597</v>
      </c>
      <c r="D1375" s="235" t="s">
        <v>69</v>
      </c>
      <c r="E1375" s="236">
        <v>2236</v>
      </c>
      <c r="F1375" s="237">
        <v>41716</v>
      </c>
      <c r="G1375" s="30">
        <v>2236</v>
      </c>
      <c r="H1375" s="238">
        <f t="shared" si="21"/>
        <v>0</v>
      </c>
      <c r="I1375" s="235" t="s">
        <v>4</v>
      </c>
    </row>
    <row r="1376" spans="1:9" x14ac:dyDescent="0.25">
      <c r="A1376" s="284">
        <v>41716</v>
      </c>
      <c r="B1376" s="281" t="s">
        <v>1506</v>
      </c>
      <c r="C1376" s="282" t="s">
        <v>1597</v>
      </c>
      <c r="D1376" s="235" t="s">
        <v>1</v>
      </c>
      <c r="E1376" s="236">
        <v>2070</v>
      </c>
      <c r="F1376" s="237">
        <v>41716</v>
      </c>
      <c r="G1376" s="30">
        <v>2070</v>
      </c>
      <c r="H1376" s="238">
        <f t="shared" si="21"/>
        <v>0</v>
      </c>
      <c r="I1376" s="235" t="s">
        <v>1</v>
      </c>
    </row>
    <row r="1377" spans="1:9" x14ac:dyDescent="0.25">
      <c r="A1377" s="240">
        <v>41717</v>
      </c>
      <c r="B1377" s="281" t="s">
        <v>1507</v>
      </c>
      <c r="C1377" s="282" t="s">
        <v>1597</v>
      </c>
      <c r="D1377" s="235" t="s">
        <v>40</v>
      </c>
      <c r="E1377" s="236">
        <v>4343</v>
      </c>
      <c r="F1377" s="237">
        <v>41717</v>
      </c>
      <c r="G1377" s="30">
        <v>4343</v>
      </c>
      <c r="H1377" s="238">
        <f t="shared" si="21"/>
        <v>0</v>
      </c>
      <c r="I1377" s="235" t="s">
        <v>23</v>
      </c>
    </row>
    <row r="1378" spans="1:9" x14ac:dyDescent="0.25">
      <c r="A1378" s="240">
        <v>41717</v>
      </c>
      <c r="B1378" s="281" t="s">
        <v>1508</v>
      </c>
      <c r="C1378" s="282" t="s">
        <v>1597</v>
      </c>
      <c r="D1378" s="235" t="s">
        <v>445</v>
      </c>
      <c r="E1378" s="236">
        <v>1572</v>
      </c>
      <c r="F1378" s="237">
        <v>41717</v>
      </c>
      <c r="G1378" s="30">
        <v>1572</v>
      </c>
      <c r="H1378" s="238">
        <f t="shared" si="21"/>
        <v>0</v>
      </c>
      <c r="I1378" s="45"/>
    </row>
    <row r="1379" spans="1:9" x14ac:dyDescent="0.25">
      <c r="A1379" s="240">
        <v>41717</v>
      </c>
      <c r="B1379" s="281" t="s">
        <v>1509</v>
      </c>
      <c r="C1379" s="282" t="s">
        <v>1597</v>
      </c>
      <c r="D1379" s="235" t="s">
        <v>2345</v>
      </c>
      <c r="E1379" s="236">
        <v>11293</v>
      </c>
      <c r="F1379" s="237">
        <v>41717</v>
      </c>
      <c r="G1379" s="30">
        <v>11293</v>
      </c>
      <c r="H1379" s="238">
        <f t="shared" si="21"/>
        <v>0</v>
      </c>
      <c r="I1379" s="235"/>
    </row>
    <row r="1380" spans="1:9" x14ac:dyDescent="0.25">
      <c r="A1380" s="240">
        <v>41717</v>
      </c>
      <c r="B1380" s="281" t="s">
        <v>1511</v>
      </c>
      <c r="C1380" s="282" t="s">
        <v>1597</v>
      </c>
      <c r="D1380" s="235" t="s">
        <v>106</v>
      </c>
      <c r="E1380" s="236">
        <v>6409</v>
      </c>
      <c r="F1380" s="237">
        <v>41717</v>
      </c>
      <c r="G1380" s="30">
        <v>6409</v>
      </c>
      <c r="H1380" s="238">
        <f t="shared" si="21"/>
        <v>0</v>
      </c>
      <c r="I1380" s="235"/>
    </row>
    <row r="1381" spans="1:9" x14ac:dyDescent="0.25">
      <c r="A1381" s="240">
        <v>41717</v>
      </c>
      <c r="B1381" s="281" t="s">
        <v>1512</v>
      </c>
      <c r="C1381" s="282" t="s">
        <v>1597</v>
      </c>
      <c r="D1381" s="235" t="s">
        <v>15</v>
      </c>
      <c r="E1381" s="236">
        <v>4978.5</v>
      </c>
      <c r="F1381" s="237">
        <v>41717</v>
      </c>
      <c r="G1381" s="30">
        <v>4978.5</v>
      </c>
      <c r="H1381" s="238">
        <f t="shared" si="21"/>
        <v>0</v>
      </c>
      <c r="I1381" s="235"/>
    </row>
    <row r="1382" spans="1:9" x14ac:dyDescent="0.25">
      <c r="A1382" s="240">
        <v>41717</v>
      </c>
      <c r="B1382" s="281" t="s">
        <v>1514</v>
      </c>
      <c r="C1382" s="282" t="s">
        <v>1597</v>
      </c>
      <c r="D1382" s="235" t="s">
        <v>236</v>
      </c>
      <c r="E1382" s="236">
        <v>1560</v>
      </c>
      <c r="F1382" s="237">
        <v>41717</v>
      </c>
      <c r="G1382" s="30">
        <v>1560</v>
      </c>
      <c r="H1382" s="238">
        <f t="shared" si="21"/>
        <v>0</v>
      </c>
      <c r="I1382" s="235" t="s">
        <v>14</v>
      </c>
    </row>
    <row r="1383" spans="1:9" x14ac:dyDescent="0.25">
      <c r="A1383" s="240">
        <v>41717</v>
      </c>
      <c r="B1383" s="281" t="s">
        <v>1516</v>
      </c>
      <c r="C1383" s="282" t="s">
        <v>1597</v>
      </c>
      <c r="D1383" s="235" t="s">
        <v>1</v>
      </c>
      <c r="E1383" s="236">
        <v>327</v>
      </c>
      <c r="F1383" s="237">
        <v>41717</v>
      </c>
      <c r="G1383" s="30">
        <v>327</v>
      </c>
      <c r="H1383" s="238">
        <f t="shared" si="21"/>
        <v>0</v>
      </c>
      <c r="I1383" s="235" t="s">
        <v>1</v>
      </c>
    </row>
    <row r="1384" spans="1:9" ht="30" x14ac:dyDescent="0.25">
      <c r="A1384" s="240">
        <v>41717</v>
      </c>
      <c r="B1384" s="281" t="s">
        <v>1517</v>
      </c>
      <c r="C1384" s="282" t="s">
        <v>1597</v>
      </c>
      <c r="D1384" s="235" t="s">
        <v>4</v>
      </c>
      <c r="E1384" s="236">
        <v>1159.5</v>
      </c>
      <c r="F1384" s="331" t="s">
        <v>2346</v>
      </c>
      <c r="G1384" s="30">
        <v>1159.5</v>
      </c>
      <c r="H1384" s="238">
        <f t="shared" si="21"/>
        <v>0</v>
      </c>
      <c r="I1384" s="235"/>
    </row>
    <row r="1385" spans="1:9" x14ac:dyDescent="0.25">
      <c r="A1385" s="240">
        <v>41717</v>
      </c>
      <c r="B1385" s="281" t="s">
        <v>1518</v>
      </c>
      <c r="C1385" s="282" t="s">
        <v>1597</v>
      </c>
      <c r="D1385" s="235" t="s">
        <v>37</v>
      </c>
      <c r="E1385" s="236">
        <v>4200</v>
      </c>
      <c r="F1385" s="237">
        <v>41729</v>
      </c>
      <c r="G1385" s="30">
        <v>4200</v>
      </c>
      <c r="H1385" s="238">
        <f t="shared" si="21"/>
        <v>0</v>
      </c>
      <c r="I1385" s="235" t="s">
        <v>196</v>
      </c>
    </row>
    <row r="1386" spans="1:9" x14ac:dyDescent="0.25">
      <c r="A1386" s="240">
        <v>41717</v>
      </c>
      <c r="B1386" s="281" t="s">
        <v>1519</v>
      </c>
      <c r="C1386" s="282" t="s">
        <v>1597</v>
      </c>
      <c r="D1386" s="235" t="s">
        <v>44</v>
      </c>
      <c r="E1386" s="236">
        <v>2475</v>
      </c>
      <c r="F1386" s="237">
        <v>41717</v>
      </c>
      <c r="G1386" s="30">
        <v>2475</v>
      </c>
      <c r="H1386" s="238">
        <f t="shared" si="21"/>
        <v>0</v>
      </c>
      <c r="I1386" s="235" t="s">
        <v>196</v>
      </c>
    </row>
    <row r="1387" spans="1:9" x14ac:dyDescent="0.25">
      <c r="A1387" s="240">
        <v>41717</v>
      </c>
      <c r="B1387" s="281" t="s">
        <v>1520</v>
      </c>
      <c r="C1387" s="282" t="s">
        <v>1597</v>
      </c>
      <c r="D1387" s="235" t="s">
        <v>194</v>
      </c>
      <c r="E1387" s="236">
        <v>10722</v>
      </c>
      <c r="F1387" s="237">
        <v>41718</v>
      </c>
      <c r="G1387" s="30">
        <v>10722</v>
      </c>
      <c r="H1387" s="238">
        <f>E1387-G1387</f>
        <v>0</v>
      </c>
      <c r="I1387" s="235"/>
    </row>
    <row r="1388" spans="1:9" x14ac:dyDescent="0.25">
      <c r="A1388" s="240">
        <v>41717</v>
      </c>
      <c r="B1388" s="281" t="s">
        <v>1521</v>
      </c>
      <c r="C1388" s="282" t="s">
        <v>1597</v>
      </c>
      <c r="D1388" s="235" t="s">
        <v>138</v>
      </c>
      <c r="E1388" s="236">
        <v>7889</v>
      </c>
      <c r="F1388" s="237">
        <v>41717</v>
      </c>
      <c r="G1388" s="30">
        <v>7889</v>
      </c>
      <c r="H1388" s="238">
        <f>E1388-G1388</f>
        <v>0</v>
      </c>
      <c r="I1388" s="235"/>
    </row>
    <row r="1389" spans="1:9" x14ac:dyDescent="0.25">
      <c r="A1389" s="240">
        <v>41717</v>
      </c>
      <c r="B1389" s="281" t="s">
        <v>1522</v>
      </c>
      <c r="C1389" s="282" t="s">
        <v>1597</v>
      </c>
      <c r="D1389" s="235" t="s">
        <v>1</v>
      </c>
      <c r="E1389" s="236">
        <v>3512</v>
      </c>
      <c r="F1389" s="262" t="s">
        <v>2347</v>
      </c>
      <c r="G1389" s="30">
        <v>3512</v>
      </c>
      <c r="H1389" s="238">
        <f>E1389-G1389</f>
        <v>0</v>
      </c>
      <c r="I1389" s="235" t="s">
        <v>1</v>
      </c>
    </row>
    <row r="1390" spans="1:9" x14ac:dyDescent="0.25">
      <c r="A1390" s="240">
        <v>41717</v>
      </c>
      <c r="B1390" s="281" t="s">
        <v>1523</v>
      </c>
      <c r="C1390" s="282" t="s">
        <v>1597</v>
      </c>
      <c r="D1390" s="235" t="s">
        <v>1</v>
      </c>
      <c r="E1390" s="236">
        <v>543</v>
      </c>
      <c r="F1390" s="237">
        <v>41717</v>
      </c>
      <c r="G1390" s="30">
        <v>543</v>
      </c>
      <c r="H1390" s="238">
        <f>E1390-G1390</f>
        <v>0</v>
      </c>
      <c r="I1390" s="235" t="s">
        <v>1</v>
      </c>
    </row>
    <row r="1391" spans="1:9" x14ac:dyDescent="0.25">
      <c r="A1391" s="240">
        <v>41717</v>
      </c>
      <c r="B1391" s="281" t="s">
        <v>1524</v>
      </c>
      <c r="C1391" s="282" t="s">
        <v>1597</v>
      </c>
      <c r="D1391" s="235" t="s">
        <v>54</v>
      </c>
      <c r="E1391" s="236">
        <v>24290</v>
      </c>
      <c r="F1391" s="237">
        <v>41717</v>
      </c>
      <c r="G1391" s="30">
        <v>24290</v>
      </c>
      <c r="H1391" s="238">
        <f t="shared" ref="H1391:H1454" si="22">E1391-G1391</f>
        <v>0</v>
      </c>
      <c r="I1391" s="235"/>
    </row>
    <row r="1392" spans="1:9" x14ac:dyDescent="0.25">
      <c r="A1392" s="240">
        <v>41717</v>
      </c>
      <c r="B1392" s="281" t="s">
        <v>1526</v>
      </c>
      <c r="C1392" s="282" t="s">
        <v>1597</v>
      </c>
      <c r="D1392" s="235" t="s">
        <v>1</v>
      </c>
      <c r="E1392" s="236">
        <v>757</v>
      </c>
      <c r="F1392" s="237">
        <v>41717</v>
      </c>
      <c r="G1392" s="30">
        <v>757</v>
      </c>
      <c r="H1392" s="238">
        <f t="shared" si="22"/>
        <v>0</v>
      </c>
      <c r="I1392" s="235" t="s">
        <v>1</v>
      </c>
    </row>
    <row r="1393" spans="1:9" x14ac:dyDescent="0.25">
      <c r="A1393" s="240">
        <v>41717</v>
      </c>
      <c r="B1393" s="281" t="s">
        <v>1527</v>
      </c>
      <c r="C1393" s="282" t="s">
        <v>1597</v>
      </c>
      <c r="D1393" s="235" t="s">
        <v>307</v>
      </c>
      <c r="E1393" s="236">
        <v>465</v>
      </c>
      <c r="F1393" s="237">
        <v>41717</v>
      </c>
      <c r="G1393" s="30">
        <v>465</v>
      </c>
      <c r="H1393" s="238">
        <f t="shared" si="22"/>
        <v>0</v>
      </c>
      <c r="I1393" s="235" t="s">
        <v>23</v>
      </c>
    </row>
    <row r="1394" spans="1:9" x14ac:dyDescent="0.25">
      <c r="A1394" s="240">
        <v>41717</v>
      </c>
      <c r="B1394" s="281" t="s">
        <v>1528</v>
      </c>
      <c r="C1394" s="282" t="s">
        <v>1597</v>
      </c>
      <c r="D1394" s="235" t="s">
        <v>47</v>
      </c>
      <c r="E1394" s="236">
        <v>6511</v>
      </c>
      <c r="F1394" s="237">
        <v>41717</v>
      </c>
      <c r="G1394" s="30">
        <v>6511</v>
      </c>
      <c r="H1394" s="238">
        <f t="shared" si="22"/>
        <v>0</v>
      </c>
      <c r="I1394" s="235" t="s">
        <v>23</v>
      </c>
    </row>
    <row r="1395" spans="1:9" x14ac:dyDescent="0.25">
      <c r="A1395" s="240">
        <v>41717</v>
      </c>
      <c r="B1395" s="281" t="s">
        <v>1529</v>
      </c>
      <c r="C1395" s="282" t="s">
        <v>1597</v>
      </c>
      <c r="D1395" s="235" t="s">
        <v>43</v>
      </c>
      <c r="E1395" s="236">
        <v>9825</v>
      </c>
      <c r="F1395" s="237">
        <v>41717</v>
      </c>
      <c r="G1395" s="30">
        <v>9825</v>
      </c>
      <c r="H1395" s="238">
        <f t="shared" si="22"/>
        <v>0</v>
      </c>
      <c r="I1395" s="235" t="s">
        <v>14</v>
      </c>
    </row>
    <row r="1396" spans="1:9" x14ac:dyDescent="0.25">
      <c r="A1396" s="240">
        <v>41717</v>
      </c>
      <c r="B1396" s="281" t="s">
        <v>1530</v>
      </c>
      <c r="C1396" s="282" t="s">
        <v>1597</v>
      </c>
      <c r="D1396" s="235" t="s">
        <v>119</v>
      </c>
      <c r="E1396" s="236">
        <v>8390</v>
      </c>
      <c r="F1396" s="237">
        <v>41718</v>
      </c>
      <c r="G1396" s="30">
        <v>8390</v>
      </c>
      <c r="H1396" s="238">
        <f t="shared" si="22"/>
        <v>0</v>
      </c>
      <c r="I1396" s="235" t="s">
        <v>14</v>
      </c>
    </row>
    <row r="1397" spans="1:9" x14ac:dyDescent="0.25">
      <c r="A1397" s="240">
        <v>41717</v>
      </c>
      <c r="B1397" s="281" t="s">
        <v>1531</v>
      </c>
      <c r="C1397" s="282" t="s">
        <v>1597</v>
      </c>
      <c r="D1397" s="235" t="s">
        <v>119</v>
      </c>
      <c r="E1397" s="236">
        <v>471</v>
      </c>
      <c r="F1397" s="237">
        <v>41718</v>
      </c>
      <c r="G1397" s="30">
        <v>471</v>
      </c>
      <c r="H1397" s="238">
        <f t="shared" si="22"/>
        <v>0</v>
      </c>
      <c r="I1397" s="235" t="s">
        <v>14</v>
      </c>
    </row>
    <row r="1398" spans="1:9" x14ac:dyDescent="0.25">
      <c r="A1398" s="240">
        <v>41717</v>
      </c>
      <c r="B1398" s="281" t="s">
        <v>1533</v>
      </c>
      <c r="C1398" s="282" t="s">
        <v>1597</v>
      </c>
      <c r="D1398" s="244" t="s">
        <v>46</v>
      </c>
      <c r="E1398" s="245">
        <v>0</v>
      </c>
      <c r="F1398" s="237"/>
      <c r="G1398" s="30"/>
      <c r="H1398" s="238">
        <f t="shared" si="22"/>
        <v>0</v>
      </c>
      <c r="I1398" s="235" t="s">
        <v>455</v>
      </c>
    </row>
    <row r="1399" spans="1:9" x14ac:dyDescent="0.25">
      <c r="A1399" s="240">
        <v>41717</v>
      </c>
      <c r="B1399" s="281" t="s">
        <v>1535</v>
      </c>
      <c r="C1399" s="282" t="s">
        <v>1597</v>
      </c>
      <c r="D1399" s="235" t="s">
        <v>58</v>
      </c>
      <c r="E1399" s="236">
        <v>1588</v>
      </c>
      <c r="F1399" s="237">
        <v>41717</v>
      </c>
      <c r="G1399" s="30">
        <v>1588</v>
      </c>
      <c r="H1399" s="238">
        <f t="shared" si="22"/>
        <v>0</v>
      </c>
      <c r="I1399" s="235" t="s">
        <v>196</v>
      </c>
    </row>
    <row r="1400" spans="1:9" x14ac:dyDescent="0.25">
      <c r="A1400" s="240">
        <v>41717</v>
      </c>
      <c r="B1400" s="281" t="s">
        <v>1536</v>
      </c>
      <c r="C1400" s="282" t="s">
        <v>1597</v>
      </c>
      <c r="D1400" s="235" t="s">
        <v>961</v>
      </c>
      <c r="E1400" s="236">
        <v>1518</v>
      </c>
      <c r="F1400" s="237">
        <v>41717</v>
      </c>
      <c r="G1400" s="30">
        <v>1518</v>
      </c>
      <c r="H1400" s="238">
        <f t="shared" si="22"/>
        <v>0</v>
      </c>
      <c r="I1400" s="235" t="s">
        <v>196</v>
      </c>
    </row>
    <row r="1401" spans="1:9" x14ac:dyDescent="0.25">
      <c r="A1401" s="240">
        <v>41717</v>
      </c>
      <c r="B1401" s="281" t="s">
        <v>1537</v>
      </c>
      <c r="C1401" s="282" t="s">
        <v>1597</v>
      </c>
      <c r="D1401" s="235" t="s">
        <v>349</v>
      </c>
      <c r="E1401" s="236">
        <v>2060</v>
      </c>
      <c r="F1401" s="237">
        <v>41717</v>
      </c>
      <c r="G1401" s="30">
        <v>2060</v>
      </c>
      <c r="H1401" s="238">
        <f t="shared" si="22"/>
        <v>0</v>
      </c>
      <c r="I1401" s="235" t="s">
        <v>196</v>
      </c>
    </row>
    <row r="1402" spans="1:9" x14ac:dyDescent="0.25">
      <c r="A1402" s="240">
        <v>41717</v>
      </c>
      <c r="B1402" s="281" t="s">
        <v>1538</v>
      </c>
      <c r="C1402" s="282" t="s">
        <v>1597</v>
      </c>
      <c r="D1402" s="235" t="s">
        <v>214</v>
      </c>
      <c r="E1402" s="236">
        <v>5898</v>
      </c>
      <c r="F1402" s="237">
        <v>41717</v>
      </c>
      <c r="G1402" s="30">
        <v>5898</v>
      </c>
      <c r="H1402" s="238">
        <f t="shared" si="22"/>
        <v>0</v>
      </c>
      <c r="I1402" s="235" t="s">
        <v>14</v>
      </c>
    </row>
    <row r="1403" spans="1:9" x14ac:dyDescent="0.25">
      <c r="A1403" s="240">
        <v>41717</v>
      </c>
      <c r="B1403" s="281" t="s">
        <v>1539</v>
      </c>
      <c r="C1403" s="282" t="s">
        <v>1597</v>
      </c>
      <c r="D1403" s="235" t="s">
        <v>171</v>
      </c>
      <c r="E1403" s="236">
        <v>6369</v>
      </c>
      <c r="F1403" s="237">
        <v>41717</v>
      </c>
      <c r="G1403" s="30">
        <v>6369</v>
      </c>
      <c r="H1403" s="238">
        <f t="shared" si="22"/>
        <v>0</v>
      </c>
      <c r="I1403" s="235" t="s">
        <v>14</v>
      </c>
    </row>
    <row r="1404" spans="1:9" x14ac:dyDescent="0.25">
      <c r="A1404" s="240">
        <v>41717</v>
      </c>
      <c r="B1404" s="281" t="s">
        <v>1540</v>
      </c>
      <c r="C1404" s="282" t="s">
        <v>1597</v>
      </c>
      <c r="D1404" s="235" t="s">
        <v>80</v>
      </c>
      <c r="E1404" s="236">
        <v>58797</v>
      </c>
      <c r="F1404" s="264" t="s">
        <v>2348</v>
      </c>
      <c r="G1404" s="30">
        <v>58797</v>
      </c>
      <c r="H1404" s="272">
        <f t="shared" si="22"/>
        <v>0</v>
      </c>
      <c r="I1404" s="235" t="s">
        <v>20</v>
      </c>
    </row>
    <row r="1405" spans="1:9" x14ac:dyDescent="0.25">
      <c r="A1405" s="240">
        <v>41717</v>
      </c>
      <c r="B1405" s="281" t="s">
        <v>1542</v>
      </c>
      <c r="C1405" s="282" t="s">
        <v>1597</v>
      </c>
      <c r="D1405" s="235" t="s">
        <v>2338</v>
      </c>
      <c r="E1405" s="236">
        <v>609</v>
      </c>
      <c r="F1405" s="237">
        <v>41717</v>
      </c>
      <c r="G1405" s="30">
        <v>609</v>
      </c>
      <c r="H1405" s="272">
        <f t="shared" si="22"/>
        <v>0</v>
      </c>
      <c r="I1405" s="235" t="s">
        <v>23</v>
      </c>
    </row>
    <row r="1406" spans="1:9" x14ac:dyDescent="0.25">
      <c r="A1406" s="284">
        <v>41717</v>
      </c>
      <c r="B1406" s="285">
        <v>1000</v>
      </c>
      <c r="C1406" s="282" t="s">
        <v>1597</v>
      </c>
      <c r="D1406" s="235" t="s">
        <v>2349</v>
      </c>
      <c r="E1406" s="236">
        <v>5070</v>
      </c>
      <c r="F1406" s="237">
        <v>41717</v>
      </c>
      <c r="G1406" s="30">
        <v>5070</v>
      </c>
      <c r="H1406" s="272">
        <f t="shared" si="22"/>
        <v>0</v>
      </c>
      <c r="I1406" s="235" t="s">
        <v>20</v>
      </c>
    </row>
    <row r="1407" spans="1:9" x14ac:dyDescent="0.25">
      <c r="A1407" s="240">
        <v>41717</v>
      </c>
      <c r="B1407" s="260" t="s">
        <v>1545</v>
      </c>
      <c r="C1407" s="241" t="s">
        <v>2350</v>
      </c>
      <c r="D1407" s="235" t="s">
        <v>52</v>
      </c>
      <c r="E1407" s="236">
        <v>4739</v>
      </c>
      <c r="F1407" s="288" t="s">
        <v>2351</v>
      </c>
      <c r="G1407" s="30">
        <v>4739</v>
      </c>
      <c r="H1407" s="272">
        <f t="shared" si="22"/>
        <v>0</v>
      </c>
      <c r="I1407" s="235" t="s">
        <v>1</v>
      </c>
    </row>
    <row r="1408" spans="1:9" x14ac:dyDescent="0.25">
      <c r="A1408" s="284">
        <v>41717</v>
      </c>
      <c r="B1408" s="260" t="s">
        <v>1548</v>
      </c>
      <c r="C1408" s="241" t="s">
        <v>2350</v>
      </c>
      <c r="D1408" s="235" t="s">
        <v>49</v>
      </c>
      <c r="E1408" s="236">
        <v>440</v>
      </c>
      <c r="F1408" s="237">
        <v>41717</v>
      </c>
      <c r="G1408" s="30">
        <v>440</v>
      </c>
      <c r="H1408" s="272">
        <f t="shared" si="22"/>
        <v>0</v>
      </c>
      <c r="I1408" s="235" t="s">
        <v>23</v>
      </c>
    </row>
    <row r="1409" spans="1:9" x14ac:dyDescent="0.25">
      <c r="A1409" s="240">
        <v>41717</v>
      </c>
      <c r="B1409" s="260" t="s">
        <v>1549</v>
      </c>
      <c r="C1409" s="241" t="s">
        <v>2350</v>
      </c>
      <c r="D1409" s="235" t="s">
        <v>25</v>
      </c>
      <c r="E1409" s="236">
        <v>8198.5</v>
      </c>
      <c r="F1409" s="237">
        <v>41717</v>
      </c>
      <c r="G1409" s="30">
        <v>8198.5</v>
      </c>
      <c r="H1409" s="272">
        <f t="shared" si="22"/>
        <v>0</v>
      </c>
      <c r="I1409" s="235" t="s">
        <v>23</v>
      </c>
    </row>
    <row r="1410" spans="1:9" x14ac:dyDescent="0.25">
      <c r="A1410" s="284">
        <v>41717</v>
      </c>
      <c r="B1410" s="260" t="s">
        <v>1550</v>
      </c>
      <c r="C1410" s="241" t="s">
        <v>2350</v>
      </c>
      <c r="D1410" s="235" t="s">
        <v>50</v>
      </c>
      <c r="E1410" s="236">
        <v>2012</v>
      </c>
      <c r="F1410" s="237">
        <v>41717</v>
      </c>
      <c r="G1410" s="30">
        <v>2012</v>
      </c>
      <c r="H1410" s="238">
        <f t="shared" si="22"/>
        <v>0</v>
      </c>
      <c r="I1410" s="235" t="s">
        <v>23</v>
      </c>
    </row>
    <row r="1411" spans="1:9" x14ac:dyDescent="0.25">
      <c r="A1411" s="240">
        <v>41717</v>
      </c>
      <c r="B1411" s="260" t="s">
        <v>1551</v>
      </c>
      <c r="C1411" s="241" t="s">
        <v>2350</v>
      </c>
      <c r="D1411" s="235" t="s">
        <v>36</v>
      </c>
      <c r="E1411" s="236">
        <v>1680</v>
      </c>
      <c r="F1411" s="237">
        <v>41729</v>
      </c>
      <c r="G1411" s="30">
        <v>1680</v>
      </c>
      <c r="H1411" s="272">
        <f t="shared" si="22"/>
        <v>0</v>
      </c>
      <c r="I1411" s="235" t="s">
        <v>23</v>
      </c>
    </row>
    <row r="1412" spans="1:9" x14ac:dyDescent="0.25">
      <c r="A1412" s="284">
        <v>41717</v>
      </c>
      <c r="B1412" s="260" t="s">
        <v>1553</v>
      </c>
      <c r="C1412" s="241" t="s">
        <v>2350</v>
      </c>
      <c r="D1412" s="235" t="s">
        <v>35</v>
      </c>
      <c r="E1412" s="236">
        <v>1680</v>
      </c>
      <c r="F1412" s="237">
        <v>41729</v>
      </c>
      <c r="G1412" s="30">
        <v>1680</v>
      </c>
      <c r="H1412" s="272">
        <f t="shared" si="22"/>
        <v>0</v>
      </c>
      <c r="I1412" s="235" t="s">
        <v>23</v>
      </c>
    </row>
    <row r="1413" spans="1:9" x14ac:dyDescent="0.25">
      <c r="A1413" s="240">
        <v>41717</v>
      </c>
      <c r="B1413" s="260" t="s">
        <v>1555</v>
      </c>
      <c r="C1413" s="241" t="s">
        <v>2350</v>
      </c>
      <c r="D1413" s="235" t="s">
        <v>22</v>
      </c>
      <c r="E1413" s="236">
        <v>3553</v>
      </c>
      <c r="F1413" s="237">
        <v>41717</v>
      </c>
      <c r="G1413" s="30">
        <v>3553</v>
      </c>
      <c r="H1413" s="238">
        <f t="shared" si="22"/>
        <v>0</v>
      </c>
      <c r="I1413" s="235" t="s">
        <v>23</v>
      </c>
    </row>
    <row r="1414" spans="1:9" x14ac:dyDescent="0.25">
      <c r="A1414" s="284">
        <v>41717</v>
      </c>
      <c r="B1414" s="260" t="s">
        <v>1556</v>
      </c>
      <c r="C1414" s="241" t="s">
        <v>2350</v>
      </c>
      <c r="D1414" s="235" t="s">
        <v>1706</v>
      </c>
      <c r="E1414" s="236">
        <v>1100</v>
      </c>
      <c r="F1414" s="237">
        <v>41717</v>
      </c>
      <c r="G1414" s="30">
        <v>1100</v>
      </c>
      <c r="H1414" s="238">
        <f t="shared" si="22"/>
        <v>0</v>
      </c>
      <c r="I1414" s="235" t="s">
        <v>23</v>
      </c>
    </row>
    <row r="1415" spans="1:9" x14ac:dyDescent="0.25">
      <c r="A1415" s="240">
        <v>41717</v>
      </c>
      <c r="B1415" s="260" t="s">
        <v>1557</v>
      </c>
      <c r="C1415" s="241" t="s">
        <v>2350</v>
      </c>
      <c r="D1415" s="235" t="s">
        <v>2352</v>
      </c>
      <c r="E1415" s="236">
        <v>15279</v>
      </c>
      <c r="F1415" s="237">
        <v>41717</v>
      </c>
      <c r="G1415" s="30">
        <v>15279</v>
      </c>
      <c r="H1415" s="238">
        <f t="shared" si="22"/>
        <v>0</v>
      </c>
      <c r="I1415" s="235" t="s">
        <v>57</v>
      </c>
    </row>
    <row r="1416" spans="1:9" x14ac:dyDescent="0.25">
      <c r="A1416" s="284">
        <v>41717</v>
      </c>
      <c r="B1416" s="260" t="s">
        <v>1558</v>
      </c>
      <c r="C1416" s="241" t="s">
        <v>2350</v>
      </c>
      <c r="D1416" s="235" t="s">
        <v>2338</v>
      </c>
      <c r="E1416" s="236">
        <v>173</v>
      </c>
      <c r="F1416" s="237">
        <v>41717</v>
      </c>
      <c r="G1416" s="30">
        <v>173</v>
      </c>
      <c r="H1416" s="238">
        <f t="shared" si="22"/>
        <v>0</v>
      </c>
      <c r="I1416" s="235" t="s">
        <v>23</v>
      </c>
    </row>
    <row r="1417" spans="1:9" x14ac:dyDescent="0.25">
      <c r="A1417" s="240">
        <v>41717</v>
      </c>
      <c r="B1417" s="260" t="s">
        <v>1560</v>
      </c>
      <c r="C1417" s="241" t="s">
        <v>2350</v>
      </c>
      <c r="D1417" s="235" t="s">
        <v>18</v>
      </c>
      <c r="E1417" s="236">
        <v>7047</v>
      </c>
      <c r="F1417" s="237">
        <v>41717</v>
      </c>
      <c r="G1417" s="30">
        <v>7047</v>
      </c>
      <c r="H1417" s="238">
        <f t="shared" si="22"/>
        <v>0</v>
      </c>
      <c r="I1417" s="235" t="s">
        <v>57</v>
      </c>
    </row>
    <row r="1418" spans="1:9" x14ac:dyDescent="0.25">
      <c r="A1418" s="284">
        <v>41717</v>
      </c>
      <c r="B1418" s="260" t="s">
        <v>1562</v>
      </c>
      <c r="C1418" s="241" t="s">
        <v>2350</v>
      </c>
      <c r="D1418" s="235" t="s">
        <v>3</v>
      </c>
      <c r="E1418" s="236">
        <v>30775</v>
      </c>
      <c r="F1418" s="246">
        <v>41732</v>
      </c>
      <c r="G1418" s="247">
        <v>30775</v>
      </c>
      <c r="H1418" s="238">
        <f t="shared" si="22"/>
        <v>0</v>
      </c>
      <c r="I1418" s="235" t="s">
        <v>57</v>
      </c>
    </row>
    <row r="1419" spans="1:9" x14ac:dyDescent="0.25">
      <c r="A1419" s="240">
        <v>41717</v>
      </c>
      <c r="B1419" s="260" t="s">
        <v>1563</v>
      </c>
      <c r="C1419" s="241" t="s">
        <v>2350</v>
      </c>
      <c r="D1419" s="235" t="s">
        <v>17</v>
      </c>
      <c r="E1419" s="236">
        <v>1530</v>
      </c>
      <c r="F1419" s="237">
        <v>41717</v>
      </c>
      <c r="G1419" s="30">
        <v>1530</v>
      </c>
      <c r="H1419" s="238">
        <f t="shared" si="22"/>
        <v>0</v>
      </c>
      <c r="I1419" s="235" t="s">
        <v>1</v>
      </c>
    </row>
    <row r="1420" spans="1:9" x14ac:dyDescent="0.25">
      <c r="A1420" s="284">
        <v>41717</v>
      </c>
      <c r="B1420" s="260" t="s">
        <v>1564</v>
      </c>
      <c r="C1420" s="241" t="s">
        <v>2350</v>
      </c>
      <c r="D1420" s="235" t="s">
        <v>8</v>
      </c>
      <c r="E1420" s="236">
        <v>2248.5</v>
      </c>
      <c r="F1420" s="246">
        <v>41738</v>
      </c>
      <c r="G1420" s="247">
        <v>2248.5</v>
      </c>
      <c r="H1420" s="238">
        <f t="shared" si="22"/>
        <v>0</v>
      </c>
      <c r="I1420" s="235"/>
    </row>
    <row r="1421" spans="1:9" x14ac:dyDescent="0.25">
      <c r="A1421" s="240">
        <v>41717</v>
      </c>
      <c r="B1421" s="260" t="s">
        <v>1565</v>
      </c>
      <c r="C1421" s="241" t="s">
        <v>2350</v>
      </c>
      <c r="D1421" s="235" t="s">
        <v>121</v>
      </c>
      <c r="E1421" s="236">
        <v>14021</v>
      </c>
      <c r="F1421" s="237">
        <v>41717</v>
      </c>
      <c r="G1421" s="30">
        <v>14021</v>
      </c>
      <c r="H1421" s="238">
        <f t="shared" si="22"/>
        <v>0</v>
      </c>
      <c r="I1421" s="235" t="s">
        <v>1</v>
      </c>
    </row>
    <row r="1422" spans="1:9" x14ac:dyDescent="0.25">
      <c r="A1422" s="284">
        <v>41717</v>
      </c>
      <c r="B1422" s="260" t="s">
        <v>1566</v>
      </c>
      <c r="C1422" s="241" t="s">
        <v>2350</v>
      </c>
      <c r="D1422" s="235" t="s">
        <v>2165</v>
      </c>
      <c r="E1422" s="236">
        <v>5400</v>
      </c>
      <c r="F1422" s="237">
        <v>41717</v>
      </c>
      <c r="G1422" s="30">
        <v>5400</v>
      </c>
      <c r="H1422" s="238">
        <f t="shared" si="22"/>
        <v>0</v>
      </c>
      <c r="I1422" s="235"/>
    </row>
    <row r="1423" spans="1:9" x14ac:dyDescent="0.25">
      <c r="A1423" s="240">
        <v>41717</v>
      </c>
      <c r="B1423" s="260" t="s">
        <v>1567</v>
      </c>
      <c r="C1423" s="241" t="s">
        <v>2350</v>
      </c>
      <c r="D1423" s="235" t="s">
        <v>8</v>
      </c>
      <c r="E1423" s="236">
        <v>276194</v>
      </c>
      <c r="F1423" s="246">
        <v>41738</v>
      </c>
      <c r="G1423" s="247">
        <v>276194</v>
      </c>
      <c r="H1423" s="238">
        <f t="shared" si="22"/>
        <v>0</v>
      </c>
      <c r="I1423" s="235"/>
    </row>
    <row r="1424" spans="1:9" x14ac:dyDescent="0.25">
      <c r="A1424" s="284">
        <v>41717</v>
      </c>
      <c r="B1424" s="260" t="s">
        <v>1568</v>
      </c>
      <c r="C1424" s="241" t="s">
        <v>2350</v>
      </c>
      <c r="D1424" s="235" t="s">
        <v>138</v>
      </c>
      <c r="E1424" s="236">
        <v>7220</v>
      </c>
      <c r="F1424" s="237">
        <v>41717</v>
      </c>
      <c r="G1424" s="30">
        <v>7220</v>
      </c>
      <c r="H1424" s="238">
        <f t="shared" si="22"/>
        <v>0</v>
      </c>
      <c r="I1424" s="235" t="s">
        <v>4</v>
      </c>
    </row>
    <row r="1425" spans="1:9" x14ac:dyDescent="0.25">
      <c r="A1425" s="240">
        <v>41717</v>
      </c>
      <c r="B1425" s="260" t="s">
        <v>1570</v>
      </c>
      <c r="C1425" s="241" t="s">
        <v>2350</v>
      </c>
      <c r="D1425" s="235" t="s">
        <v>175</v>
      </c>
      <c r="E1425" s="236">
        <v>9455</v>
      </c>
      <c r="F1425" s="249" t="s">
        <v>2353</v>
      </c>
      <c r="G1425" s="30">
        <v>9455</v>
      </c>
      <c r="H1425" s="238">
        <f t="shared" si="22"/>
        <v>0</v>
      </c>
      <c r="I1425" s="235" t="s">
        <v>4</v>
      </c>
    </row>
    <row r="1426" spans="1:9" x14ac:dyDescent="0.25">
      <c r="A1426" s="284">
        <v>41717</v>
      </c>
      <c r="B1426" s="260" t="s">
        <v>1571</v>
      </c>
      <c r="C1426" s="241" t="s">
        <v>2350</v>
      </c>
      <c r="D1426" s="235" t="s">
        <v>165</v>
      </c>
      <c r="E1426" s="236">
        <v>55543</v>
      </c>
      <c r="F1426" s="237">
        <v>41717</v>
      </c>
      <c r="G1426" s="30">
        <v>55543</v>
      </c>
      <c r="H1426" s="238">
        <f t="shared" si="22"/>
        <v>0</v>
      </c>
      <c r="I1426" s="235" t="s">
        <v>20</v>
      </c>
    </row>
    <row r="1427" spans="1:9" x14ac:dyDescent="0.25">
      <c r="A1427" s="240">
        <v>41717</v>
      </c>
      <c r="B1427" s="260" t="s">
        <v>1572</v>
      </c>
      <c r="C1427" s="241" t="s">
        <v>2350</v>
      </c>
      <c r="D1427" s="235" t="s">
        <v>2354</v>
      </c>
      <c r="E1427" s="236">
        <v>29752</v>
      </c>
      <c r="F1427" s="237">
        <v>41717</v>
      </c>
      <c r="G1427" s="30">
        <v>29752</v>
      </c>
      <c r="H1427" s="238">
        <f t="shared" si="22"/>
        <v>0</v>
      </c>
      <c r="I1427" s="235" t="s">
        <v>20</v>
      </c>
    </row>
    <row r="1428" spans="1:9" x14ac:dyDescent="0.25">
      <c r="A1428" s="284">
        <v>41717</v>
      </c>
      <c r="B1428" s="260" t="s">
        <v>1573</v>
      </c>
      <c r="C1428" s="241" t="s">
        <v>2350</v>
      </c>
      <c r="D1428" s="244" t="s">
        <v>46</v>
      </c>
      <c r="E1428" s="245">
        <v>0</v>
      </c>
      <c r="F1428" s="237"/>
      <c r="G1428" s="30"/>
      <c r="H1428" s="238">
        <f t="shared" si="22"/>
        <v>0</v>
      </c>
      <c r="I1428" s="235" t="s">
        <v>455</v>
      </c>
    </row>
    <row r="1429" spans="1:9" x14ac:dyDescent="0.25">
      <c r="A1429" s="240">
        <v>41717</v>
      </c>
      <c r="B1429" s="260" t="s">
        <v>1574</v>
      </c>
      <c r="C1429" s="241" t="s">
        <v>2350</v>
      </c>
      <c r="D1429" s="235" t="s">
        <v>540</v>
      </c>
      <c r="E1429" s="236">
        <v>2072</v>
      </c>
      <c r="F1429" s="237">
        <v>41717</v>
      </c>
      <c r="G1429" s="30">
        <v>2072</v>
      </c>
      <c r="H1429" s="238">
        <f t="shared" si="22"/>
        <v>0</v>
      </c>
      <c r="I1429" s="235" t="s">
        <v>4</v>
      </c>
    </row>
    <row r="1430" spans="1:9" x14ac:dyDescent="0.25">
      <c r="A1430" s="284">
        <v>41717</v>
      </c>
      <c r="B1430" s="260" t="s">
        <v>1576</v>
      </c>
      <c r="C1430" s="241" t="s">
        <v>2350</v>
      </c>
      <c r="D1430" s="235" t="s">
        <v>493</v>
      </c>
      <c r="E1430" s="236">
        <v>6462.5</v>
      </c>
      <c r="F1430" s="237">
        <v>41717</v>
      </c>
      <c r="G1430" s="30">
        <v>6462.5</v>
      </c>
      <c r="H1430" s="238">
        <f t="shared" si="22"/>
        <v>0</v>
      </c>
      <c r="I1430" s="235" t="s">
        <v>4</v>
      </c>
    </row>
    <row r="1431" spans="1:9" x14ac:dyDescent="0.25">
      <c r="A1431" s="240">
        <v>41717</v>
      </c>
      <c r="B1431" s="260" t="s">
        <v>1577</v>
      </c>
      <c r="C1431" s="241" t="s">
        <v>2350</v>
      </c>
      <c r="D1431" s="235" t="s">
        <v>804</v>
      </c>
      <c r="E1431" s="236">
        <v>6733.5</v>
      </c>
      <c r="F1431" s="237">
        <v>41717</v>
      </c>
      <c r="G1431" s="30">
        <v>6733.5</v>
      </c>
      <c r="H1431" s="238">
        <f t="shared" si="22"/>
        <v>0</v>
      </c>
      <c r="I1431" s="235"/>
    </row>
    <row r="1432" spans="1:9" x14ac:dyDescent="0.25">
      <c r="A1432" s="284">
        <v>41717</v>
      </c>
      <c r="B1432" s="260" t="s">
        <v>1578</v>
      </c>
      <c r="C1432" s="241" t="s">
        <v>2350</v>
      </c>
      <c r="D1432" s="235" t="s">
        <v>804</v>
      </c>
      <c r="E1432" s="236">
        <v>821</v>
      </c>
      <c r="F1432" s="237">
        <v>41717</v>
      </c>
      <c r="G1432" s="30">
        <v>821</v>
      </c>
      <c r="H1432" s="238">
        <f t="shared" si="22"/>
        <v>0</v>
      </c>
      <c r="I1432" s="235"/>
    </row>
    <row r="1433" spans="1:9" x14ac:dyDescent="0.25">
      <c r="A1433" s="240">
        <v>41717</v>
      </c>
      <c r="B1433" s="260" t="s">
        <v>1579</v>
      </c>
      <c r="C1433" s="241" t="s">
        <v>2350</v>
      </c>
      <c r="D1433" s="235" t="s">
        <v>275</v>
      </c>
      <c r="E1433" s="236">
        <v>13147</v>
      </c>
      <c r="F1433" s="237">
        <v>41717</v>
      </c>
      <c r="G1433" s="30">
        <v>13147</v>
      </c>
      <c r="H1433" s="238">
        <f t="shared" si="22"/>
        <v>0</v>
      </c>
      <c r="I1433" s="235" t="s">
        <v>4</v>
      </c>
    </row>
    <row r="1434" spans="1:9" x14ac:dyDescent="0.25">
      <c r="A1434" s="284">
        <v>41717</v>
      </c>
      <c r="B1434" s="260" t="s">
        <v>1582</v>
      </c>
      <c r="C1434" s="241" t="s">
        <v>2350</v>
      </c>
      <c r="D1434" s="235" t="s">
        <v>29</v>
      </c>
      <c r="E1434" s="236">
        <v>3091</v>
      </c>
      <c r="F1434" s="237">
        <v>41717</v>
      </c>
      <c r="G1434" s="30">
        <v>3091</v>
      </c>
      <c r="H1434" s="238">
        <f t="shared" si="22"/>
        <v>0</v>
      </c>
      <c r="I1434" s="235"/>
    </row>
    <row r="1435" spans="1:9" x14ac:dyDescent="0.25">
      <c r="A1435" s="240">
        <v>41717</v>
      </c>
      <c r="B1435" s="260" t="s">
        <v>1583</v>
      </c>
      <c r="C1435" s="241" t="s">
        <v>2350</v>
      </c>
      <c r="D1435" s="235" t="s">
        <v>70</v>
      </c>
      <c r="E1435" s="236">
        <v>20358.5</v>
      </c>
      <c r="F1435" s="261" t="s">
        <v>2355</v>
      </c>
      <c r="G1435" s="30">
        <v>20358.5</v>
      </c>
      <c r="H1435" s="238">
        <f t="shared" si="22"/>
        <v>0</v>
      </c>
      <c r="I1435" s="235" t="s">
        <v>14</v>
      </c>
    </row>
    <row r="1436" spans="1:9" x14ac:dyDescent="0.25">
      <c r="A1436" s="284">
        <v>41717</v>
      </c>
      <c r="B1436" s="260" t="s">
        <v>1584</v>
      </c>
      <c r="C1436" s="241" t="s">
        <v>2350</v>
      </c>
      <c r="D1436" s="235" t="s">
        <v>133</v>
      </c>
      <c r="E1436" s="236">
        <v>29978</v>
      </c>
      <c r="F1436" s="237">
        <v>41717</v>
      </c>
      <c r="G1436" s="30">
        <v>29978</v>
      </c>
      <c r="H1436" s="238">
        <f t="shared" si="22"/>
        <v>0</v>
      </c>
      <c r="I1436" s="235" t="s">
        <v>196</v>
      </c>
    </row>
    <row r="1437" spans="1:9" x14ac:dyDescent="0.25">
      <c r="A1437" s="240">
        <v>41717</v>
      </c>
      <c r="B1437" s="260" t="s">
        <v>1585</v>
      </c>
      <c r="C1437" s="241" t="s">
        <v>2350</v>
      </c>
      <c r="D1437" s="235" t="s">
        <v>138</v>
      </c>
      <c r="E1437" s="236">
        <v>7063</v>
      </c>
      <c r="F1437" s="237">
        <v>41717</v>
      </c>
      <c r="G1437" s="30">
        <v>7063</v>
      </c>
      <c r="H1437" s="238">
        <f t="shared" si="22"/>
        <v>0</v>
      </c>
      <c r="I1437" s="235"/>
    </row>
    <row r="1438" spans="1:9" x14ac:dyDescent="0.25">
      <c r="A1438" s="284">
        <v>41717</v>
      </c>
      <c r="B1438" s="260" t="s">
        <v>1586</v>
      </c>
      <c r="C1438" s="241" t="s">
        <v>2350</v>
      </c>
      <c r="D1438" s="235" t="s">
        <v>138</v>
      </c>
      <c r="E1438" s="236">
        <v>25951</v>
      </c>
      <c r="F1438" s="237">
        <v>41717</v>
      </c>
      <c r="G1438" s="30">
        <v>25951</v>
      </c>
      <c r="H1438" s="238">
        <f t="shared" si="22"/>
        <v>0</v>
      </c>
      <c r="I1438" s="235"/>
    </row>
    <row r="1439" spans="1:9" x14ac:dyDescent="0.25">
      <c r="A1439" s="240">
        <v>41717</v>
      </c>
      <c r="B1439" s="260" t="s">
        <v>1587</v>
      </c>
      <c r="C1439" s="241" t="s">
        <v>2350</v>
      </c>
      <c r="D1439" s="235" t="s">
        <v>96</v>
      </c>
      <c r="E1439" s="236">
        <v>100785.5</v>
      </c>
      <c r="F1439" s="237">
        <v>41724</v>
      </c>
      <c r="G1439" s="30">
        <v>100785.5</v>
      </c>
      <c r="H1439" s="238">
        <f t="shared" si="22"/>
        <v>0</v>
      </c>
      <c r="I1439" s="235" t="s">
        <v>14</v>
      </c>
    </row>
    <row r="1440" spans="1:9" x14ac:dyDescent="0.25">
      <c r="A1440" s="284">
        <v>41717</v>
      </c>
      <c r="B1440" s="260" t="s">
        <v>1588</v>
      </c>
      <c r="C1440" s="241" t="s">
        <v>2350</v>
      </c>
      <c r="D1440" s="235" t="s">
        <v>6</v>
      </c>
      <c r="E1440" s="236">
        <v>2100</v>
      </c>
      <c r="F1440" s="237">
        <v>41718</v>
      </c>
      <c r="G1440" s="30">
        <v>2100</v>
      </c>
      <c r="H1440" s="238">
        <f t="shared" si="22"/>
        <v>0</v>
      </c>
      <c r="I1440" s="235" t="s">
        <v>14</v>
      </c>
    </row>
    <row r="1441" spans="1:9" x14ac:dyDescent="0.25">
      <c r="A1441" s="240">
        <v>41717</v>
      </c>
      <c r="B1441" s="260" t="s">
        <v>1589</v>
      </c>
      <c r="C1441" s="241" t="s">
        <v>2350</v>
      </c>
      <c r="D1441" s="235" t="s">
        <v>131</v>
      </c>
      <c r="E1441" s="236">
        <v>4840</v>
      </c>
      <c r="F1441" s="237">
        <v>41717</v>
      </c>
      <c r="G1441" s="30">
        <v>4840</v>
      </c>
      <c r="H1441" s="238">
        <f t="shared" si="22"/>
        <v>0</v>
      </c>
      <c r="I1441" s="235" t="s">
        <v>196</v>
      </c>
    </row>
    <row r="1442" spans="1:9" x14ac:dyDescent="0.25">
      <c r="A1442" s="240">
        <v>41718</v>
      </c>
      <c r="B1442" s="260" t="s">
        <v>1590</v>
      </c>
      <c r="C1442" s="241" t="s">
        <v>2350</v>
      </c>
      <c r="D1442" s="235" t="s">
        <v>165</v>
      </c>
      <c r="E1442" s="236">
        <v>398</v>
      </c>
      <c r="F1442" s="237">
        <v>41718</v>
      </c>
      <c r="G1442" s="30">
        <v>398</v>
      </c>
      <c r="H1442" s="238">
        <f t="shared" si="22"/>
        <v>0</v>
      </c>
      <c r="I1442" s="235"/>
    </row>
    <row r="1443" spans="1:9" x14ac:dyDescent="0.25">
      <c r="A1443" s="240">
        <v>41718</v>
      </c>
      <c r="B1443" s="260" t="s">
        <v>1591</v>
      </c>
      <c r="C1443" s="241" t="s">
        <v>2350</v>
      </c>
      <c r="D1443" s="235" t="s">
        <v>340</v>
      </c>
      <c r="E1443" s="236">
        <v>9227</v>
      </c>
      <c r="F1443" s="237">
        <v>41718</v>
      </c>
      <c r="G1443" s="30">
        <v>9227</v>
      </c>
      <c r="H1443" s="238">
        <f t="shared" si="22"/>
        <v>0</v>
      </c>
      <c r="I1443" s="45"/>
    </row>
    <row r="1444" spans="1:9" x14ac:dyDescent="0.25">
      <c r="A1444" s="240">
        <v>41718</v>
      </c>
      <c r="B1444" s="260" t="s">
        <v>1592</v>
      </c>
      <c r="C1444" s="241" t="s">
        <v>2350</v>
      </c>
      <c r="D1444" s="235" t="s">
        <v>194</v>
      </c>
      <c r="E1444" s="236">
        <v>3549</v>
      </c>
      <c r="F1444" s="237">
        <v>41718</v>
      </c>
      <c r="G1444" s="30">
        <v>3549</v>
      </c>
      <c r="H1444" s="238">
        <f t="shared" si="22"/>
        <v>0</v>
      </c>
      <c r="I1444" s="235"/>
    </row>
    <row r="1445" spans="1:9" x14ac:dyDescent="0.25">
      <c r="A1445" s="240">
        <v>41718</v>
      </c>
      <c r="B1445" s="260" t="s">
        <v>1593</v>
      </c>
      <c r="C1445" s="241" t="s">
        <v>2350</v>
      </c>
      <c r="D1445" s="235" t="s">
        <v>102</v>
      </c>
      <c r="E1445" s="236">
        <v>21586</v>
      </c>
      <c r="F1445" s="246">
        <v>41730</v>
      </c>
      <c r="G1445" s="247">
        <v>21586</v>
      </c>
      <c r="H1445" s="238">
        <f t="shared" si="22"/>
        <v>0</v>
      </c>
      <c r="I1445" s="235" t="s">
        <v>14</v>
      </c>
    </row>
    <row r="1446" spans="1:9" x14ac:dyDescent="0.25">
      <c r="A1446" s="240">
        <v>41718</v>
      </c>
      <c r="B1446" s="260" t="s">
        <v>1594</v>
      </c>
      <c r="C1446" s="241" t="s">
        <v>2350</v>
      </c>
      <c r="D1446" s="235" t="s">
        <v>5</v>
      </c>
      <c r="E1446" s="236">
        <v>2081.1999999999998</v>
      </c>
      <c r="F1446" s="237">
        <v>41718</v>
      </c>
      <c r="G1446" s="30">
        <v>2081.1999999999998</v>
      </c>
      <c r="H1446" s="238">
        <f t="shared" si="22"/>
        <v>0</v>
      </c>
      <c r="I1446" s="235" t="s">
        <v>14</v>
      </c>
    </row>
    <row r="1447" spans="1:9" x14ac:dyDescent="0.25">
      <c r="A1447" s="240">
        <v>41718</v>
      </c>
      <c r="B1447" s="260" t="s">
        <v>1596</v>
      </c>
      <c r="C1447" s="241" t="s">
        <v>2350</v>
      </c>
      <c r="D1447" s="235" t="s">
        <v>11</v>
      </c>
      <c r="E1447" s="236">
        <v>8500</v>
      </c>
      <c r="F1447" s="237">
        <v>41718</v>
      </c>
      <c r="G1447" s="30">
        <v>8500</v>
      </c>
      <c r="H1447" s="238">
        <f t="shared" si="22"/>
        <v>0</v>
      </c>
      <c r="I1447" s="235" t="s">
        <v>196</v>
      </c>
    </row>
    <row r="1448" spans="1:9" x14ac:dyDescent="0.25">
      <c r="A1448" s="240">
        <v>41718</v>
      </c>
      <c r="B1448" s="260" t="s">
        <v>1598</v>
      </c>
      <c r="C1448" s="241" t="s">
        <v>2350</v>
      </c>
      <c r="D1448" s="235" t="s">
        <v>445</v>
      </c>
      <c r="E1448" s="236">
        <v>1300.5</v>
      </c>
      <c r="F1448" s="237">
        <v>41718</v>
      </c>
      <c r="G1448" s="30">
        <v>1300.5</v>
      </c>
      <c r="H1448" s="238">
        <f t="shared" si="22"/>
        <v>0</v>
      </c>
      <c r="I1448" s="235"/>
    </row>
    <row r="1449" spans="1:9" x14ac:dyDescent="0.25">
      <c r="A1449" s="240">
        <v>41718</v>
      </c>
      <c r="B1449" s="260" t="s">
        <v>1599</v>
      </c>
      <c r="C1449" s="241" t="s">
        <v>2350</v>
      </c>
      <c r="D1449" s="235" t="s">
        <v>288</v>
      </c>
      <c r="E1449" s="236">
        <v>4899.5</v>
      </c>
      <c r="F1449" s="237">
        <v>41718</v>
      </c>
      <c r="G1449" s="30">
        <v>4899.5</v>
      </c>
      <c r="H1449" s="238">
        <f t="shared" si="22"/>
        <v>0</v>
      </c>
      <c r="I1449" s="235" t="s">
        <v>1</v>
      </c>
    </row>
    <row r="1450" spans="1:9" x14ac:dyDescent="0.25">
      <c r="A1450" s="240">
        <v>41718</v>
      </c>
      <c r="B1450" s="260" t="s">
        <v>1600</v>
      </c>
      <c r="C1450" s="241" t="s">
        <v>2350</v>
      </c>
      <c r="D1450" s="235" t="s">
        <v>112</v>
      </c>
      <c r="E1450" s="236">
        <v>4323.6000000000004</v>
      </c>
      <c r="F1450" s="246" t="s">
        <v>2356</v>
      </c>
      <c r="G1450" s="30">
        <v>4323.6000000000004</v>
      </c>
      <c r="H1450" s="238">
        <f t="shared" si="22"/>
        <v>0</v>
      </c>
      <c r="I1450" s="235" t="s">
        <v>1</v>
      </c>
    </row>
    <row r="1451" spans="1:9" x14ac:dyDescent="0.25">
      <c r="A1451" s="240">
        <v>41718</v>
      </c>
      <c r="B1451" s="260" t="s">
        <v>1601</v>
      </c>
      <c r="C1451" s="241" t="s">
        <v>2350</v>
      </c>
      <c r="D1451" s="235" t="s">
        <v>29</v>
      </c>
      <c r="E1451" s="236">
        <v>13578</v>
      </c>
      <c r="F1451" s="237">
        <v>41724</v>
      </c>
      <c r="G1451" s="30">
        <v>13578</v>
      </c>
      <c r="H1451" s="238">
        <f t="shared" si="22"/>
        <v>0</v>
      </c>
      <c r="I1451" s="235" t="s">
        <v>57</v>
      </c>
    </row>
    <row r="1452" spans="1:9" x14ac:dyDescent="0.25">
      <c r="A1452" s="240">
        <v>41718</v>
      </c>
      <c r="B1452" s="260" t="s">
        <v>1602</v>
      </c>
      <c r="C1452" s="241" t="s">
        <v>2350</v>
      </c>
      <c r="D1452" s="235" t="s">
        <v>62</v>
      </c>
      <c r="E1452" s="236">
        <v>14759</v>
      </c>
      <c r="F1452" s="237">
        <v>41718</v>
      </c>
      <c r="G1452" s="30">
        <v>14759</v>
      </c>
      <c r="H1452" s="238">
        <f t="shared" si="22"/>
        <v>0</v>
      </c>
      <c r="I1452" s="235" t="s">
        <v>1</v>
      </c>
    </row>
    <row r="1453" spans="1:9" x14ac:dyDescent="0.25">
      <c r="A1453" s="240">
        <v>41718</v>
      </c>
      <c r="B1453" s="260" t="s">
        <v>1603</v>
      </c>
      <c r="C1453" s="241" t="s">
        <v>2350</v>
      </c>
      <c r="D1453" s="235" t="s">
        <v>39</v>
      </c>
      <c r="E1453" s="236">
        <v>1524</v>
      </c>
      <c r="F1453" s="237">
        <v>41718</v>
      </c>
      <c r="G1453" s="30">
        <v>1524</v>
      </c>
      <c r="H1453" s="238">
        <f t="shared" si="22"/>
        <v>0</v>
      </c>
      <c r="I1453" s="235" t="s">
        <v>57</v>
      </c>
    </row>
    <row r="1454" spans="1:9" x14ac:dyDescent="0.25">
      <c r="A1454" s="240">
        <v>41718</v>
      </c>
      <c r="B1454" s="260" t="s">
        <v>1605</v>
      </c>
      <c r="C1454" s="241" t="s">
        <v>2350</v>
      </c>
      <c r="D1454" s="235" t="s">
        <v>37</v>
      </c>
      <c r="E1454" s="236">
        <v>3800</v>
      </c>
      <c r="F1454" s="237">
        <v>41729</v>
      </c>
      <c r="G1454" s="30">
        <v>3800</v>
      </c>
      <c r="H1454" s="238">
        <f t="shared" si="22"/>
        <v>0</v>
      </c>
      <c r="I1454" s="235" t="s">
        <v>57</v>
      </c>
    </row>
    <row r="1455" spans="1:9" x14ac:dyDescent="0.25">
      <c r="A1455" s="240">
        <v>41718</v>
      </c>
      <c r="B1455" s="260" t="s">
        <v>1606</v>
      </c>
      <c r="C1455" s="241" t="s">
        <v>2350</v>
      </c>
      <c r="D1455" s="235" t="s">
        <v>62</v>
      </c>
      <c r="E1455" s="236">
        <v>1266</v>
      </c>
      <c r="F1455" s="237">
        <v>41718</v>
      </c>
      <c r="G1455" s="30">
        <v>1266</v>
      </c>
      <c r="H1455" s="238">
        <f t="shared" ref="H1455:H1503" si="23">E1455-G1455</f>
        <v>0</v>
      </c>
      <c r="I1455" s="235" t="s">
        <v>1</v>
      </c>
    </row>
    <row r="1456" spans="1:9" x14ac:dyDescent="0.25">
      <c r="A1456" s="240">
        <v>41718</v>
      </c>
      <c r="B1456" s="260" t="s">
        <v>1607</v>
      </c>
      <c r="C1456" s="241" t="s">
        <v>2350</v>
      </c>
      <c r="D1456" s="235" t="s">
        <v>27</v>
      </c>
      <c r="E1456" s="236">
        <v>3506.2</v>
      </c>
      <c r="F1456" s="262" t="s">
        <v>2357</v>
      </c>
      <c r="G1456" s="30">
        <v>3506.2</v>
      </c>
      <c r="H1456" s="238">
        <f t="shared" si="23"/>
        <v>0</v>
      </c>
      <c r="I1456" s="235" t="s">
        <v>23</v>
      </c>
    </row>
    <row r="1457" spans="1:9" x14ac:dyDescent="0.25">
      <c r="A1457" s="240">
        <v>41718</v>
      </c>
      <c r="B1457" s="260" t="s">
        <v>1608</v>
      </c>
      <c r="C1457" s="241" t="s">
        <v>2350</v>
      </c>
      <c r="D1457" s="235" t="s">
        <v>62</v>
      </c>
      <c r="E1457" s="236">
        <v>21895</v>
      </c>
      <c r="F1457" s="249" t="s">
        <v>2358</v>
      </c>
      <c r="G1457" s="30">
        <v>21895</v>
      </c>
      <c r="H1457" s="238">
        <f t="shared" si="23"/>
        <v>0</v>
      </c>
      <c r="I1457" s="235"/>
    </row>
    <row r="1458" spans="1:9" x14ac:dyDescent="0.25">
      <c r="A1458" s="240">
        <v>41718</v>
      </c>
      <c r="B1458" s="260" t="s">
        <v>1609</v>
      </c>
      <c r="C1458" s="241" t="s">
        <v>2350</v>
      </c>
      <c r="D1458" s="244" t="s">
        <v>46</v>
      </c>
      <c r="E1458" s="245">
        <v>0</v>
      </c>
      <c r="F1458" s="237"/>
      <c r="G1458" s="30"/>
      <c r="H1458" s="238">
        <f t="shared" si="23"/>
        <v>0</v>
      </c>
      <c r="I1458" s="235" t="s">
        <v>294</v>
      </c>
    </row>
    <row r="1459" spans="1:9" x14ac:dyDescent="0.25">
      <c r="A1459" s="240">
        <v>41718</v>
      </c>
      <c r="B1459" s="260" t="s">
        <v>1610</v>
      </c>
      <c r="C1459" s="241" t="s">
        <v>2350</v>
      </c>
      <c r="D1459" s="235" t="s">
        <v>59</v>
      </c>
      <c r="E1459" s="236">
        <v>4973.5</v>
      </c>
      <c r="F1459" s="262" t="s">
        <v>2359</v>
      </c>
      <c r="G1459" s="30">
        <v>4973.5</v>
      </c>
      <c r="H1459" s="238">
        <f t="shared" si="23"/>
        <v>0</v>
      </c>
      <c r="I1459" s="235" t="s">
        <v>57</v>
      </c>
    </row>
    <row r="1460" spans="1:9" x14ac:dyDescent="0.25">
      <c r="A1460" s="240">
        <v>41718</v>
      </c>
      <c r="B1460" s="260" t="s">
        <v>1611</v>
      </c>
      <c r="C1460" s="241" t="s">
        <v>2350</v>
      </c>
      <c r="D1460" s="235" t="s">
        <v>22</v>
      </c>
      <c r="E1460" s="236">
        <v>5200.5</v>
      </c>
      <c r="F1460" s="237">
        <v>41718</v>
      </c>
      <c r="G1460" s="30">
        <v>5200.5</v>
      </c>
      <c r="H1460" s="238">
        <f t="shared" si="23"/>
        <v>0</v>
      </c>
      <c r="I1460" s="235" t="s">
        <v>23</v>
      </c>
    </row>
    <row r="1461" spans="1:9" x14ac:dyDescent="0.25">
      <c r="A1461" s="240">
        <v>41718</v>
      </c>
      <c r="B1461" s="260" t="s">
        <v>1612</v>
      </c>
      <c r="C1461" s="241" t="s">
        <v>2350</v>
      </c>
      <c r="D1461" s="235" t="s">
        <v>159</v>
      </c>
      <c r="E1461" s="236">
        <v>25949</v>
      </c>
      <c r="F1461" s="237">
        <v>41718</v>
      </c>
      <c r="G1461" s="30">
        <v>25949</v>
      </c>
      <c r="H1461" s="238">
        <f t="shared" si="23"/>
        <v>0</v>
      </c>
      <c r="I1461" s="235" t="s">
        <v>30</v>
      </c>
    </row>
    <row r="1462" spans="1:9" x14ac:dyDescent="0.25">
      <c r="A1462" s="240">
        <v>41718</v>
      </c>
      <c r="B1462" s="260" t="s">
        <v>1613</v>
      </c>
      <c r="C1462" s="241" t="s">
        <v>2350</v>
      </c>
      <c r="D1462" s="235" t="s">
        <v>40</v>
      </c>
      <c r="E1462" s="236">
        <v>3607.5</v>
      </c>
      <c r="F1462" s="237">
        <v>41718</v>
      </c>
      <c r="G1462" s="30">
        <v>3607.5</v>
      </c>
      <c r="H1462" s="238">
        <f t="shared" si="23"/>
        <v>0</v>
      </c>
      <c r="I1462" s="235" t="s">
        <v>23</v>
      </c>
    </row>
    <row r="1463" spans="1:9" x14ac:dyDescent="0.25">
      <c r="A1463" s="240">
        <v>41718</v>
      </c>
      <c r="B1463" s="260" t="s">
        <v>1614</v>
      </c>
      <c r="C1463" s="241" t="s">
        <v>2350</v>
      </c>
      <c r="D1463" s="235" t="s">
        <v>2360</v>
      </c>
      <c r="E1463" s="236">
        <v>4379</v>
      </c>
      <c r="F1463" s="237">
        <v>41718</v>
      </c>
      <c r="G1463" s="30">
        <v>4379</v>
      </c>
      <c r="H1463" s="238">
        <f t="shared" si="23"/>
        <v>0</v>
      </c>
      <c r="I1463" s="235" t="s">
        <v>1</v>
      </c>
    </row>
    <row r="1464" spans="1:9" x14ac:dyDescent="0.25">
      <c r="A1464" s="240">
        <v>41718</v>
      </c>
      <c r="B1464" s="260" t="s">
        <v>1615</v>
      </c>
      <c r="C1464" s="241" t="s">
        <v>2350</v>
      </c>
      <c r="D1464" s="235" t="s">
        <v>1706</v>
      </c>
      <c r="E1464" s="236">
        <v>1100</v>
      </c>
      <c r="F1464" s="237">
        <v>41718</v>
      </c>
      <c r="G1464" s="30">
        <v>1100</v>
      </c>
      <c r="H1464" s="238">
        <f t="shared" si="23"/>
        <v>0</v>
      </c>
      <c r="I1464" s="235" t="s">
        <v>23</v>
      </c>
    </row>
    <row r="1465" spans="1:9" x14ac:dyDescent="0.25">
      <c r="A1465" s="240">
        <v>41718</v>
      </c>
      <c r="B1465" s="260" t="s">
        <v>1616</v>
      </c>
      <c r="C1465" s="241" t="s">
        <v>2350</v>
      </c>
      <c r="D1465" s="235" t="s">
        <v>49</v>
      </c>
      <c r="E1465" s="236">
        <v>1320</v>
      </c>
      <c r="F1465" s="237">
        <v>41718</v>
      </c>
      <c r="G1465" s="30">
        <v>1320</v>
      </c>
      <c r="H1465" s="238">
        <f t="shared" si="23"/>
        <v>0</v>
      </c>
      <c r="I1465" s="235" t="s">
        <v>23</v>
      </c>
    </row>
    <row r="1466" spans="1:9" x14ac:dyDescent="0.25">
      <c r="A1466" s="240">
        <v>41718</v>
      </c>
      <c r="B1466" s="260" t="s">
        <v>1617</v>
      </c>
      <c r="C1466" s="241" t="s">
        <v>2350</v>
      </c>
      <c r="D1466" s="235" t="s">
        <v>42</v>
      </c>
      <c r="E1466" s="236">
        <v>2808</v>
      </c>
      <c r="F1466" s="246">
        <v>41748</v>
      </c>
      <c r="G1466" s="247">
        <v>2808</v>
      </c>
      <c r="H1466" s="238">
        <f t="shared" si="23"/>
        <v>0</v>
      </c>
      <c r="I1466" s="235"/>
    </row>
    <row r="1467" spans="1:9" x14ac:dyDescent="0.25">
      <c r="A1467" s="240">
        <v>41718</v>
      </c>
      <c r="B1467" s="260" t="s">
        <v>1618</v>
      </c>
      <c r="C1467" s="241" t="s">
        <v>2350</v>
      </c>
      <c r="D1467" s="235" t="s">
        <v>36</v>
      </c>
      <c r="E1467" s="236">
        <v>1140</v>
      </c>
      <c r="F1467" s="237">
        <v>41729</v>
      </c>
      <c r="G1467" s="30">
        <v>1140</v>
      </c>
      <c r="H1467" s="238">
        <f t="shared" si="23"/>
        <v>0</v>
      </c>
      <c r="I1467" s="235" t="s">
        <v>23</v>
      </c>
    </row>
    <row r="1468" spans="1:9" x14ac:dyDescent="0.25">
      <c r="A1468" s="240">
        <v>41718</v>
      </c>
      <c r="B1468" s="260" t="s">
        <v>1620</v>
      </c>
      <c r="C1468" s="241" t="s">
        <v>2350</v>
      </c>
      <c r="D1468" s="235" t="s">
        <v>2361</v>
      </c>
      <c r="E1468" s="236">
        <v>10275.200000000001</v>
      </c>
      <c r="F1468" s="237">
        <v>41718</v>
      </c>
      <c r="G1468" s="30">
        <v>10275.200000000001</v>
      </c>
      <c r="H1468" s="238">
        <f t="shared" si="23"/>
        <v>0</v>
      </c>
      <c r="I1468" s="235" t="s">
        <v>57</v>
      </c>
    </row>
    <row r="1469" spans="1:9" x14ac:dyDescent="0.25">
      <c r="A1469" s="284">
        <v>41718</v>
      </c>
      <c r="B1469" s="332" t="s">
        <v>1622</v>
      </c>
      <c r="C1469" s="332" t="s">
        <v>2350</v>
      </c>
      <c r="D1469" s="235" t="s">
        <v>434</v>
      </c>
      <c r="E1469" s="236">
        <v>2379.75</v>
      </c>
      <c r="F1469" s="237">
        <v>41719</v>
      </c>
      <c r="G1469" s="30">
        <v>2379.75</v>
      </c>
      <c r="H1469" s="272">
        <f t="shared" si="23"/>
        <v>0</v>
      </c>
      <c r="I1469" s="235" t="s">
        <v>23</v>
      </c>
    </row>
    <row r="1470" spans="1:9" x14ac:dyDescent="0.25">
      <c r="A1470" s="240">
        <v>41718</v>
      </c>
      <c r="B1470" s="233" t="s">
        <v>1623</v>
      </c>
      <c r="C1470" s="241" t="s">
        <v>2350</v>
      </c>
      <c r="D1470" s="235" t="s">
        <v>15</v>
      </c>
      <c r="E1470" s="236">
        <v>1497.6</v>
      </c>
      <c r="F1470" s="237">
        <v>41718</v>
      </c>
      <c r="G1470" s="30">
        <v>1497.6</v>
      </c>
      <c r="H1470" s="272">
        <f t="shared" si="23"/>
        <v>0</v>
      </c>
      <c r="I1470" s="235" t="s">
        <v>1</v>
      </c>
    </row>
    <row r="1471" spans="1:9" x14ac:dyDescent="0.25">
      <c r="A1471" s="284">
        <v>41718</v>
      </c>
      <c r="B1471" s="233" t="s">
        <v>1624</v>
      </c>
      <c r="C1471" s="241" t="s">
        <v>2350</v>
      </c>
      <c r="D1471" s="235" t="s">
        <v>1</v>
      </c>
      <c r="E1471" s="236">
        <v>220</v>
      </c>
      <c r="F1471" s="237">
        <v>41718</v>
      </c>
      <c r="G1471" s="30">
        <v>220</v>
      </c>
      <c r="H1471" s="238">
        <f t="shared" si="23"/>
        <v>0</v>
      </c>
      <c r="I1471" s="235" t="s">
        <v>1</v>
      </c>
    </row>
    <row r="1472" spans="1:9" x14ac:dyDescent="0.25">
      <c r="A1472" s="240">
        <v>41718</v>
      </c>
      <c r="B1472" s="233" t="s">
        <v>1626</v>
      </c>
      <c r="C1472" s="241" t="s">
        <v>2350</v>
      </c>
      <c r="D1472" s="235" t="s">
        <v>2362</v>
      </c>
      <c r="E1472" s="236">
        <v>809</v>
      </c>
      <c r="F1472" s="246" t="s">
        <v>2363</v>
      </c>
      <c r="G1472" s="30">
        <v>809</v>
      </c>
      <c r="H1472" s="238">
        <f t="shared" si="23"/>
        <v>0</v>
      </c>
      <c r="I1472" s="235" t="s">
        <v>1</v>
      </c>
    </row>
    <row r="1473" spans="1:9" x14ac:dyDescent="0.25">
      <c r="A1473" s="284">
        <v>41718</v>
      </c>
      <c r="B1473" s="233" t="s">
        <v>1627</v>
      </c>
      <c r="C1473" s="241" t="s">
        <v>2350</v>
      </c>
      <c r="D1473" s="235" t="s">
        <v>2364</v>
      </c>
      <c r="E1473" s="236">
        <v>2107.5</v>
      </c>
      <c r="F1473" s="237">
        <v>41718</v>
      </c>
      <c r="G1473" s="30">
        <v>2107.5</v>
      </c>
      <c r="H1473" s="238">
        <f t="shared" si="23"/>
        <v>0</v>
      </c>
      <c r="I1473" s="235" t="s">
        <v>23</v>
      </c>
    </row>
    <row r="1474" spans="1:9" x14ac:dyDescent="0.25">
      <c r="A1474" s="240">
        <v>41718</v>
      </c>
      <c r="B1474" s="233" t="s">
        <v>1628</v>
      </c>
      <c r="C1474" s="241" t="s">
        <v>2350</v>
      </c>
      <c r="D1474" s="235" t="s">
        <v>9</v>
      </c>
      <c r="E1474" s="236">
        <v>3741</v>
      </c>
      <c r="F1474" s="237">
        <v>41718</v>
      </c>
      <c r="G1474" s="30">
        <v>3741</v>
      </c>
      <c r="H1474" s="238">
        <f t="shared" si="23"/>
        <v>0</v>
      </c>
      <c r="I1474" s="235" t="s">
        <v>20</v>
      </c>
    </row>
    <row r="1475" spans="1:9" x14ac:dyDescent="0.25">
      <c r="A1475" s="284">
        <v>41718</v>
      </c>
      <c r="B1475" s="233" t="s">
        <v>1629</v>
      </c>
      <c r="C1475" s="241" t="s">
        <v>2350</v>
      </c>
      <c r="D1475" s="235" t="s">
        <v>282</v>
      </c>
      <c r="E1475" s="236">
        <v>7853.5</v>
      </c>
      <c r="F1475" s="237">
        <v>41718</v>
      </c>
      <c r="G1475" s="30">
        <v>7853.5</v>
      </c>
      <c r="H1475" s="238">
        <f t="shared" si="23"/>
        <v>0</v>
      </c>
      <c r="I1475" s="235" t="s">
        <v>146</v>
      </c>
    </row>
    <row r="1476" spans="1:9" x14ac:dyDescent="0.25">
      <c r="A1476" s="240">
        <v>41718</v>
      </c>
      <c r="B1476" s="233" t="s">
        <v>1630</v>
      </c>
      <c r="C1476" s="241" t="s">
        <v>2350</v>
      </c>
      <c r="D1476" s="235" t="s">
        <v>43</v>
      </c>
      <c r="E1476" s="236">
        <v>7436</v>
      </c>
      <c r="F1476" s="237">
        <v>41718</v>
      </c>
      <c r="G1476" s="30">
        <v>7436</v>
      </c>
      <c r="H1476" s="238">
        <f t="shared" si="23"/>
        <v>0</v>
      </c>
      <c r="I1476" s="235"/>
    </row>
    <row r="1477" spans="1:9" x14ac:dyDescent="0.25">
      <c r="A1477" s="284">
        <v>41718</v>
      </c>
      <c r="B1477" s="233" t="s">
        <v>1631</v>
      </c>
      <c r="C1477" s="241" t="s">
        <v>2350</v>
      </c>
      <c r="D1477" s="235" t="s">
        <v>113</v>
      </c>
      <c r="E1477" s="236">
        <v>11114.5</v>
      </c>
      <c r="F1477" s="237">
        <v>41718</v>
      </c>
      <c r="G1477" s="30">
        <v>11114.5</v>
      </c>
      <c r="H1477" s="238">
        <f t="shared" si="23"/>
        <v>0</v>
      </c>
      <c r="I1477" s="235" t="s">
        <v>23</v>
      </c>
    </row>
    <row r="1478" spans="1:9" x14ac:dyDescent="0.25">
      <c r="A1478" s="240">
        <v>41718</v>
      </c>
      <c r="B1478" s="233" t="s">
        <v>1632</v>
      </c>
      <c r="C1478" s="241" t="s">
        <v>2350</v>
      </c>
      <c r="D1478" s="235" t="s">
        <v>25</v>
      </c>
      <c r="E1478" s="236">
        <v>9251.5</v>
      </c>
      <c r="F1478" s="237">
        <v>41718</v>
      </c>
      <c r="G1478" s="30">
        <v>9251.5</v>
      </c>
      <c r="H1478" s="238">
        <f t="shared" si="23"/>
        <v>0</v>
      </c>
      <c r="I1478" s="235" t="s">
        <v>23</v>
      </c>
    </row>
    <row r="1479" spans="1:9" x14ac:dyDescent="0.25">
      <c r="A1479" s="284">
        <v>41718</v>
      </c>
      <c r="B1479" s="233" t="s">
        <v>1633</v>
      </c>
      <c r="C1479" s="241" t="s">
        <v>2350</v>
      </c>
      <c r="D1479" s="235" t="s">
        <v>165</v>
      </c>
      <c r="E1479" s="236">
        <v>3906</v>
      </c>
      <c r="F1479" s="237">
        <v>41718</v>
      </c>
      <c r="G1479" s="30">
        <v>3906</v>
      </c>
      <c r="H1479" s="238">
        <f t="shared" si="23"/>
        <v>0</v>
      </c>
      <c r="I1479" s="235" t="s">
        <v>23</v>
      </c>
    </row>
    <row r="1480" spans="1:9" x14ac:dyDescent="0.25">
      <c r="A1480" s="240">
        <v>41718</v>
      </c>
      <c r="B1480" s="233" t="s">
        <v>1634</v>
      </c>
      <c r="C1480" s="241" t="s">
        <v>2350</v>
      </c>
      <c r="D1480" s="235" t="s">
        <v>3</v>
      </c>
      <c r="E1480" s="236">
        <v>45937</v>
      </c>
      <c r="F1480" s="246">
        <v>41732</v>
      </c>
      <c r="G1480" s="247">
        <v>45937</v>
      </c>
      <c r="H1480" s="238">
        <f t="shared" si="23"/>
        <v>0</v>
      </c>
      <c r="I1480" s="235" t="s">
        <v>4</v>
      </c>
    </row>
    <row r="1481" spans="1:9" x14ac:dyDescent="0.25">
      <c r="A1481" s="284">
        <v>41718</v>
      </c>
      <c r="B1481" s="233" t="s">
        <v>1637</v>
      </c>
      <c r="C1481" s="241" t="s">
        <v>2350</v>
      </c>
      <c r="D1481" s="244" t="s">
        <v>46</v>
      </c>
      <c r="E1481" s="245">
        <v>0</v>
      </c>
      <c r="F1481" s="237"/>
      <c r="G1481" s="30"/>
      <c r="H1481" s="238">
        <f t="shared" si="23"/>
        <v>0</v>
      </c>
      <c r="I1481" s="235" t="s">
        <v>294</v>
      </c>
    </row>
    <row r="1482" spans="1:9" x14ac:dyDescent="0.25">
      <c r="A1482" s="240">
        <v>41718</v>
      </c>
      <c r="B1482" s="233" t="s">
        <v>1639</v>
      </c>
      <c r="C1482" s="241" t="s">
        <v>2350</v>
      </c>
      <c r="D1482" s="235" t="s">
        <v>119</v>
      </c>
      <c r="E1482" s="236">
        <v>4188</v>
      </c>
      <c r="F1482" s="237">
        <v>41722</v>
      </c>
      <c r="G1482" s="30">
        <v>4188</v>
      </c>
      <c r="H1482" s="238">
        <f t="shared" si="23"/>
        <v>0</v>
      </c>
      <c r="I1482" s="235" t="s">
        <v>14</v>
      </c>
    </row>
    <row r="1483" spans="1:9" x14ac:dyDescent="0.25">
      <c r="A1483" s="284">
        <v>41718</v>
      </c>
      <c r="B1483" s="233" t="s">
        <v>1640</v>
      </c>
      <c r="C1483" s="241" t="s">
        <v>2350</v>
      </c>
      <c r="D1483" s="235" t="s">
        <v>122</v>
      </c>
      <c r="E1483" s="236">
        <v>5013.5</v>
      </c>
      <c r="F1483" s="237">
        <v>41718</v>
      </c>
      <c r="G1483" s="30">
        <v>5013.5</v>
      </c>
      <c r="H1483" s="238">
        <f t="shared" si="23"/>
        <v>0</v>
      </c>
      <c r="I1483" s="235" t="s">
        <v>4</v>
      </c>
    </row>
    <row r="1484" spans="1:9" x14ac:dyDescent="0.25">
      <c r="A1484" s="240">
        <v>41718</v>
      </c>
      <c r="B1484" s="233" t="s">
        <v>1641</v>
      </c>
      <c r="C1484" s="241" t="s">
        <v>2350</v>
      </c>
      <c r="D1484" s="235" t="s">
        <v>1</v>
      </c>
      <c r="E1484" s="236">
        <v>620</v>
      </c>
      <c r="F1484" s="237">
        <v>41718</v>
      </c>
      <c r="G1484" s="30">
        <v>620</v>
      </c>
      <c r="H1484" s="238">
        <f t="shared" si="23"/>
        <v>0</v>
      </c>
      <c r="I1484" s="235" t="s">
        <v>1</v>
      </c>
    </row>
    <row r="1485" spans="1:9" x14ac:dyDescent="0.25">
      <c r="A1485" s="284">
        <v>41718</v>
      </c>
      <c r="B1485" s="233" t="s">
        <v>1642</v>
      </c>
      <c r="C1485" s="241" t="s">
        <v>2350</v>
      </c>
      <c r="D1485" s="235" t="s">
        <v>66</v>
      </c>
      <c r="E1485" s="236">
        <v>11403.5</v>
      </c>
      <c r="F1485" s="237">
        <v>41718</v>
      </c>
      <c r="G1485" s="30">
        <v>11403.5</v>
      </c>
      <c r="H1485" s="238">
        <f t="shared" si="23"/>
        <v>0</v>
      </c>
      <c r="I1485" s="235"/>
    </row>
    <row r="1486" spans="1:9" x14ac:dyDescent="0.25">
      <c r="A1486" s="240">
        <v>41718</v>
      </c>
      <c r="B1486" s="233" t="s">
        <v>1643</v>
      </c>
      <c r="C1486" s="241" t="s">
        <v>2350</v>
      </c>
      <c r="D1486" s="235" t="s">
        <v>2365</v>
      </c>
      <c r="E1486" s="236">
        <v>6885.6</v>
      </c>
      <c r="F1486" s="237">
        <v>41718</v>
      </c>
      <c r="G1486" s="30">
        <v>6885.6</v>
      </c>
      <c r="H1486" s="238">
        <f t="shared" si="23"/>
        <v>0</v>
      </c>
      <c r="I1486" s="235"/>
    </row>
    <row r="1487" spans="1:9" x14ac:dyDescent="0.25">
      <c r="A1487" s="284">
        <v>41718</v>
      </c>
      <c r="B1487" s="233" t="s">
        <v>1644</v>
      </c>
      <c r="C1487" s="241" t="s">
        <v>2350</v>
      </c>
      <c r="D1487" s="235" t="s">
        <v>1</v>
      </c>
      <c r="E1487" s="236">
        <v>6730</v>
      </c>
      <c r="F1487" s="237">
        <v>41718</v>
      </c>
      <c r="G1487" s="30">
        <v>6730</v>
      </c>
      <c r="H1487" s="238">
        <f t="shared" si="23"/>
        <v>0</v>
      </c>
      <c r="I1487" s="235"/>
    </row>
    <row r="1488" spans="1:9" x14ac:dyDescent="0.25">
      <c r="A1488" s="240">
        <v>41718</v>
      </c>
      <c r="B1488" s="233" t="s">
        <v>1645</v>
      </c>
      <c r="C1488" s="241" t="s">
        <v>2350</v>
      </c>
      <c r="D1488" s="235" t="s">
        <v>2218</v>
      </c>
      <c r="E1488" s="236">
        <v>3020</v>
      </c>
      <c r="F1488" s="237">
        <v>41718</v>
      </c>
      <c r="G1488" s="30">
        <v>3020</v>
      </c>
      <c r="H1488" s="238">
        <f t="shared" si="23"/>
        <v>0</v>
      </c>
      <c r="I1488" s="235"/>
    </row>
    <row r="1489" spans="1:9" x14ac:dyDescent="0.25">
      <c r="A1489" s="284">
        <v>41718</v>
      </c>
      <c r="B1489" s="233" t="s">
        <v>1646</v>
      </c>
      <c r="C1489" s="241" t="s">
        <v>2350</v>
      </c>
      <c r="D1489" s="235" t="s">
        <v>121</v>
      </c>
      <c r="E1489" s="236">
        <v>14324.4</v>
      </c>
      <c r="F1489" s="237">
        <v>41718</v>
      </c>
      <c r="G1489" s="30">
        <v>14324.4</v>
      </c>
      <c r="H1489" s="238">
        <f t="shared" si="23"/>
        <v>0</v>
      </c>
      <c r="I1489" s="235" t="s">
        <v>1</v>
      </c>
    </row>
    <row r="1490" spans="1:9" x14ac:dyDescent="0.25">
      <c r="A1490" s="240">
        <v>41718</v>
      </c>
      <c r="B1490" s="233" t="s">
        <v>1647</v>
      </c>
      <c r="C1490" s="241" t="s">
        <v>2350</v>
      </c>
      <c r="D1490" s="235" t="s">
        <v>96</v>
      </c>
      <c r="E1490" s="236">
        <v>12921.6</v>
      </c>
      <c r="F1490" s="237">
        <v>41724</v>
      </c>
      <c r="G1490" s="30">
        <v>12921.6</v>
      </c>
      <c r="H1490" s="238">
        <f t="shared" si="23"/>
        <v>0</v>
      </c>
      <c r="I1490" s="235" t="s">
        <v>196</v>
      </c>
    </row>
    <row r="1491" spans="1:9" x14ac:dyDescent="0.25">
      <c r="A1491" s="284">
        <v>41718</v>
      </c>
      <c r="B1491" s="233" t="s">
        <v>1648</v>
      </c>
      <c r="C1491" s="241" t="s">
        <v>2350</v>
      </c>
      <c r="D1491" s="235" t="s">
        <v>353</v>
      </c>
      <c r="E1491" s="236">
        <v>3039</v>
      </c>
      <c r="F1491" s="237">
        <v>41718</v>
      </c>
      <c r="G1491" s="30">
        <v>3039</v>
      </c>
      <c r="H1491" s="238">
        <f t="shared" si="23"/>
        <v>0</v>
      </c>
      <c r="I1491" s="235"/>
    </row>
    <row r="1492" spans="1:9" x14ac:dyDescent="0.25">
      <c r="A1492" s="240">
        <v>41718</v>
      </c>
      <c r="B1492" s="233" t="s">
        <v>1649</v>
      </c>
      <c r="C1492" s="241" t="s">
        <v>2350</v>
      </c>
      <c r="D1492" s="235" t="s">
        <v>753</v>
      </c>
      <c r="E1492" s="236">
        <v>6492.5</v>
      </c>
      <c r="F1492" s="246" t="s">
        <v>2366</v>
      </c>
      <c r="G1492" s="30">
        <v>6492.5</v>
      </c>
      <c r="H1492" s="238">
        <f t="shared" si="23"/>
        <v>0</v>
      </c>
      <c r="I1492" s="235"/>
    </row>
    <row r="1493" spans="1:9" x14ac:dyDescent="0.25">
      <c r="A1493" s="284">
        <v>41718</v>
      </c>
      <c r="B1493" s="233" t="s">
        <v>1651</v>
      </c>
      <c r="C1493" s="241" t="s">
        <v>2350</v>
      </c>
      <c r="D1493" s="235" t="s">
        <v>66</v>
      </c>
      <c r="E1493" s="236">
        <v>442.5</v>
      </c>
      <c r="F1493" s="237">
        <v>41718</v>
      </c>
      <c r="G1493" s="30">
        <v>442.5</v>
      </c>
      <c r="H1493" s="238">
        <f t="shared" si="23"/>
        <v>0</v>
      </c>
      <c r="I1493" s="235"/>
    </row>
    <row r="1494" spans="1:9" x14ac:dyDescent="0.25">
      <c r="A1494" s="240">
        <v>41718</v>
      </c>
      <c r="B1494" s="233" t="s">
        <v>1652</v>
      </c>
      <c r="C1494" s="241" t="s">
        <v>2350</v>
      </c>
      <c r="D1494" s="235" t="s">
        <v>47</v>
      </c>
      <c r="E1494" s="236">
        <v>34243.199999999997</v>
      </c>
      <c r="F1494" s="237">
        <v>41718</v>
      </c>
      <c r="G1494" s="30">
        <v>34243.199999999997</v>
      </c>
      <c r="H1494" s="238">
        <f t="shared" si="23"/>
        <v>0</v>
      </c>
      <c r="I1494" s="235"/>
    </row>
    <row r="1495" spans="1:9" x14ac:dyDescent="0.25">
      <c r="A1495" s="284">
        <v>41718</v>
      </c>
      <c r="B1495" s="233" t="s">
        <v>1653</v>
      </c>
      <c r="C1495" s="241" t="s">
        <v>2350</v>
      </c>
      <c r="D1495" s="235" t="s">
        <v>522</v>
      </c>
      <c r="E1495" s="236">
        <v>1133.5</v>
      </c>
      <c r="F1495" s="237">
        <v>41718</v>
      </c>
      <c r="G1495" s="30">
        <v>1133.5</v>
      </c>
      <c r="H1495" s="238">
        <f t="shared" si="23"/>
        <v>0</v>
      </c>
      <c r="I1495" s="235" t="s">
        <v>20</v>
      </c>
    </row>
    <row r="1496" spans="1:9" x14ac:dyDescent="0.25">
      <c r="A1496" s="240">
        <v>41718</v>
      </c>
      <c r="B1496" s="233" t="s">
        <v>1654</v>
      </c>
      <c r="C1496" s="241" t="s">
        <v>2350</v>
      </c>
      <c r="D1496" s="235" t="s">
        <v>131</v>
      </c>
      <c r="E1496" s="236">
        <v>2517.6</v>
      </c>
      <c r="F1496" s="237">
        <v>41718</v>
      </c>
      <c r="G1496" s="30">
        <v>2517.6</v>
      </c>
      <c r="H1496" s="238">
        <f t="shared" si="23"/>
        <v>0</v>
      </c>
      <c r="I1496" s="235" t="s">
        <v>20</v>
      </c>
    </row>
    <row r="1497" spans="1:9" x14ac:dyDescent="0.25">
      <c r="A1497" s="284">
        <v>41718</v>
      </c>
      <c r="B1497" s="233" t="s">
        <v>1655</v>
      </c>
      <c r="C1497" s="241" t="s">
        <v>2350</v>
      </c>
      <c r="D1497" s="235" t="s">
        <v>69</v>
      </c>
      <c r="E1497" s="236">
        <v>2212.5</v>
      </c>
      <c r="F1497" s="237">
        <v>41718</v>
      </c>
      <c r="G1497" s="30">
        <v>2212.5</v>
      </c>
      <c r="H1497" s="238">
        <f t="shared" si="23"/>
        <v>0</v>
      </c>
      <c r="I1497" s="235" t="s">
        <v>20</v>
      </c>
    </row>
    <row r="1498" spans="1:9" x14ac:dyDescent="0.25">
      <c r="A1498" s="240">
        <v>41718</v>
      </c>
      <c r="B1498" s="233" t="s">
        <v>1656</v>
      </c>
      <c r="C1498" s="241" t="s">
        <v>2350</v>
      </c>
      <c r="D1498" s="235" t="s">
        <v>71</v>
      </c>
      <c r="E1498" s="236">
        <v>1623.5</v>
      </c>
      <c r="F1498" s="237">
        <v>41718</v>
      </c>
      <c r="G1498" s="30">
        <v>1623.5</v>
      </c>
      <c r="H1498" s="238">
        <f t="shared" si="23"/>
        <v>0</v>
      </c>
      <c r="I1498" s="235" t="s">
        <v>20</v>
      </c>
    </row>
    <row r="1499" spans="1:9" x14ac:dyDescent="0.25">
      <c r="A1499" s="284">
        <v>41718</v>
      </c>
      <c r="B1499" s="233" t="s">
        <v>1659</v>
      </c>
      <c r="C1499" s="241" t="s">
        <v>2350</v>
      </c>
      <c r="D1499" s="235" t="s">
        <v>837</v>
      </c>
      <c r="E1499" s="236">
        <v>1417.5</v>
      </c>
      <c r="F1499" s="237">
        <v>41718</v>
      </c>
      <c r="G1499" s="30">
        <v>1417.5</v>
      </c>
      <c r="H1499" s="238">
        <f t="shared" si="23"/>
        <v>0</v>
      </c>
      <c r="I1499" s="235" t="s">
        <v>20</v>
      </c>
    </row>
    <row r="1500" spans="1:9" x14ac:dyDescent="0.25">
      <c r="A1500" s="240">
        <v>41718</v>
      </c>
      <c r="B1500" s="233" t="s">
        <v>1661</v>
      </c>
      <c r="C1500" s="241" t="s">
        <v>2350</v>
      </c>
      <c r="D1500" s="235" t="s">
        <v>18</v>
      </c>
      <c r="E1500" s="236">
        <v>34635</v>
      </c>
      <c r="F1500" s="262" t="s">
        <v>2367</v>
      </c>
      <c r="G1500" s="247">
        <v>34635</v>
      </c>
      <c r="H1500" s="238">
        <f t="shared" si="23"/>
        <v>0</v>
      </c>
      <c r="I1500" s="235" t="s">
        <v>57</v>
      </c>
    </row>
    <row r="1501" spans="1:9" x14ac:dyDescent="0.25">
      <c r="A1501" s="284">
        <v>41718</v>
      </c>
      <c r="B1501" s="233" t="s">
        <v>1662</v>
      </c>
      <c r="C1501" s="241" t="s">
        <v>2350</v>
      </c>
      <c r="D1501" s="235" t="s">
        <v>70</v>
      </c>
      <c r="E1501" s="236">
        <v>9557</v>
      </c>
      <c r="F1501" s="237">
        <v>41720</v>
      </c>
      <c r="G1501" s="30">
        <v>9557</v>
      </c>
      <c r="H1501" s="238">
        <f t="shared" si="23"/>
        <v>0</v>
      </c>
      <c r="I1501" s="235" t="s">
        <v>14</v>
      </c>
    </row>
    <row r="1502" spans="1:9" x14ac:dyDescent="0.25">
      <c r="A1502" s="240">
        <v>41718</v>
      </c>
      <c r="B1502" s="233" t="s">
        <v>1663</v>
      </c>
      <c r="C1502" s="241" t="s">
        <v>2350</v>
      </c>
      <c r="D1502" s="235" t="s">
        <v>481</v>
      </c>
      <c r="E1502" s="236">
        <v>4105.2</v>
      </c>
      <c r="F1502" s="237">
        <v>41720</v>
      </c>
      <c r="G1502" s="30">
        <v>4105.2</v>
      </c>
      <c r="H1502" s="238">
        <f t="shared" si="23"/>
        <v>0</v>
      </c>
      <c r="I1502" s="235" t="s">
        <v>146</v>
      </c>
    </row>
    <row r="1503" spans="1:9" x14ac:dyDescent="0.25">
      <c r="A1503" s="284">
        <v>41718</v>
      </c>
      <c r="B1503" s="233" t="s">
        <v>1664</v>
      </c>
      <c r="C1503" s="241" t="s">
        <v>2350</v>
      </c>
      <c r="D1503" s="235" t="s">
        <v>245</v>
      </c>
      <c r="E1503" s="236">
        <v>5902.4</v>
      </c>
      <c r="F1503" s="237">
        <v>41720</v>
      </c>
      <c r="G1503" s="30">
        <v>5902.4</v>
      </c>
      <c r="H1503" s="238">
        <f t="shared" si="23"/>
        <v>0</v>
      </c>
      <c r="I1503" s="235" t="s">
        <v>146</v>
      </c>
    </row>
    <row r="1504" spans="1:9" x14ac:dyDescent="0.25">
      <c r="A1504" s="240">
        <v>41718</v>
      </c>
      <c r="B1504" s="233" t="s">
        <v>1666</v>
      </c>
      <c r="C1504" s="241" t="s">
        <v>2350</v>
      </c>
      <c r="D1504" s="235" t="s">
        <v>327</v>
      </c>
      <c r="E1504" s="236">
        <v>7020</v>
      </c>
      <c r="F1504" s="237">
        <v>41724</v>
      </c>
      <c r="G1504" s="30">
        <v>7020</v>
      </c>
      <c r="H1504" s="238">
        <f>E1504-G1504</f>
        <v>0</v>
      </c>
      <c r="I1504" s="235" t="s">
        <v>146</v>
      </c>
    </row>
    <row r="1505" spans="1:9" x14ac:dyDescent="0.25">
      <c r="A1505" s="284">
        <v>41718</v>
      </c>
      <c r="B1505" s="233" t="s">
        <v>1667</v>
      </c>
      <c r="C1505" s="241" t="s">
        <v>2350</v>
      </c>
      <c r="D1505" s="235" t="s">
        <v>11</v>
      </c>
      <c r="E1505" s="236">
        <v>33526.199999999997</v>
      </c>
      <c r="F1505" s="237">
        <v>41727</v>
      </c>
      <c r="G1505" s="30">
        <v>33526.199999999997</v>
      </c>
      <c r="H1505" s="238">
        <f>E1505-G1505</f>
        <v>0</v>
      </c>
      <c r="I1505" s="235" t="s">
        <v>138</v>
      </c>
    </row>
    <row r="1506" spans="1:9" x14ac:dyDescent="0.25">
      <c r="A1506" s="240">
        <v>41718</v>
      </c>
      <c r="B1506" s="233" t="s">
        <v>1669</v>
      </c>
      <c r="C1506" s="241" t="s">
        <v>2350</v>
      </c>
      <c r="D1506" s="235" t="s">
        <v>1</v>
      </c>
      <c r="E1506" s="236">
        <v>1258</v>
      </c>
      <c r="F1506" s="237">
        <v>41718</v>
      </c>
      <c r="G1506" s="30">
        <v>1258</v>
      </c>
      <c r="H1506" s="238">
        <f>E1506-G1506</f>
        <v>0</v>
      </c>
      <c r="I1506" s="235" t="s">
        <v>1</v>
      </c>
    </row>
    <row r="1507" spans="1:9" x14ac:dyDescent="0.25">
      <c r="A1507" s="284">
        <v>41718</v>
      </c>
      <c r="B1507" s="233" t="s">
        <v>1671</v>
      </c>
      <c r="C1507" s="241" t="s">
        <v>2350</v>
      </c>
      <c r="D1507" s="235" t="s">
        <v>15</v>
      </c>
      <c r="E1507" s="236">
        <v>16063</v>
      </c>
      <c r="F1507" s="237">
        <v>41720</v>
      </c>
      <c r="G1507" s="30">
        <v>16063</v>
      </c>
      <c r="H1507" s="238">
        <f>E1507-G1507</f>
        <v>0</v>
      </c>
      <c r="I1507" s="235" t="s">
        <v>146</v>
      </c>
    </row>
    <row r="1508" spans="1:9" x14ac:dyDescent="0.25">
      <c r="A1508" s="240">
        <v>41718</v>
      </c>
      <c r="B1508" s="233" t="s">
        <v>1672</v>
      </c>
      <c r="C1508" s="241" t="s">
        <v>2350</v>
      </c>
      <c r="D1508" s="235" t="s">
        <v>153</v>
      </c>
      <c r="E1508" s="236">
        <v>8413</v>
      </c>
      <c r="F1508" s="237">
        <v>41720</v>
      </c>
      <c r="G1508" s="30">
        <v>8413</v>
      </c>
      <c r="H1508" s="238">
        <f t="shared" ref="H1508:H1571" si="24">E1508-G1508</f>
        <v>0</v>
      </c>
      <c r="I1508" s="235" t="s">
        <v>146</v>
      </c>
    </row>
    <row r="1509" spans="1:9" x14ac:dyDescent="0.25">
      <c r="A1509" s="284">
        <v>41718</v>
      </c>
      <c r="B1509" s="233" t="s">
        <v>1673</v>
      </c>
      <c r="C1509" s="241" t="s">
        <v>2350</v>
      </c>
      <c r="D1509" s="235" t="s">
        <v>160</v>
      </c>
      <c r="E1509" s="236">
        <v>8433.2000000000007</v>
      </c>
      <c r="F1509" s="237">
        <v>41720</v>
      </c>
      <c r="G1509" s="30">
        <v>8433.2000000000007</v>
      </c>
      <c r="H1509" s="238">
        <f t="shared" si="24"/>
        <v>0</v>
      </c>
      <c r="I1509" s="235" t="s">
        <v>146</v>
      </c>
    </row>
    <row r="1510" spans="1:9" x14ac:dyDescent="0.25">
      <c r="A1510" s="240">
        <v>41718</v>
      </c>
      <c r="B1510" s="233" t="s">
        <v>1674</v>
      </c>
      <c r="C1510" s="241" t="s">
        <v>2350</v>
      </c>
      <c r="D1510" s="235" t="s">
        <v>247</v>
      </c>
      <c r="E1510" s="236">
        <v>5681</v>
      </c>
      <c r="F1510" s="288" t="s">
        <v>2368</v>
      </c>
      <c r="G1510" s="30">
        <v>5681</v>
      </c>
      <c r="H1510" s="238">
        <f t="shared" si="24"/>
        <v>0</v>
      </c>
      <c r="I1510" s="235" t="s">
        <v>146</v>
      </c>
    </row>
    <row r="1511" spans="1:9" x14ac:dyDescent="0.25">
      <c r="A1511" s="284">
        <v>41718</v>
      </c>
      <c r="B1511" s="233" t="s">
        <v>1676</v>
      </c>
      <c r="C1511" s="241" t="s">
        <v>2350</v>
      </c>
      <c r="D1511" s="235" t="s">
        <v>147</v>
      </c>
      <c r="E1511" s="236">
        <v>16533.5</v>
      </c>
      <c r="F1511" s="237">
        <v>41720</v>
      </c>
      <c r="G1511" s="30">
        <v>16533.5</v>
      </c>
      <c r="H1511" s="238">
        <f t="shared" si="24"/>
        <v>0</v>
      </c>
      <c r="I1511" s="235" t="s">
        <v>146</v>
      </c>
    </row>
    <row r="1512" spans="1:9" x14ac:dyDescent="0.25">
      <c r="A1512" s="240">
        <v>41718</v>
      </c>
      <c r="B1512" s="233" t="s">
        <v>1678</v>
      </c>
      <c r="C1512" s="241" t="s">
        <v>2350</v>
      </c>
      <c r="D1512" s="235" t="s">
        <v>144</v>
      </c>
      <c r="E1512" s="236">
        <v>137915.5</v>
      </c>
      <c r="F1512" s="288" t="s">
        <v>2369</v>
      </c>
      <c r="G1512" s="30">
        <v>137915.5</v>
      </c>
      <c r="H1512" s="238">
        <f t="shared" si="24"/>
        <v>0</v>
      </c>
      <c r="I1512" s="235" t="s">
        <v>146</v>
      </c>
    </row>
    <row r="1513" spans="1:9" x14ac:dyDescent="0.25">
      <c r="A1513" s="284">
        <v>41718</v>
      </c>
      <c r="B1513" s="233" t="s">
        <v>1680</v>
      </c>
      <c r="C1513" s="241" t="s">
        <v>2350</v>
      </c>
      <c r="D1513" s="244" t="s">
        <v>46</v>
      </c>
      <c r="E1513" s="245">
        <v>0</v>
      </c>
      <c r="F1513" s="237"/>
      <c r="G1513" s="30"/>
      <c r="H1513" s="238">
        <f t="shared" si="24"/>
        <v>0</v>
      </c>
      <c r="I1513" s="235" t="s">
        <v>294</v>
      </c>
    </row>
    <row r="1514" spans="1:9" x14ac:dyDescent="0.25">
      <c r="A1514" s="240">
        <v>41718</v>
      </c>
      <c r="B1514" s="233" t="s">
        <v>1681</v>
      </c>
      <c r="C1514" s="241" t="s">
        <v>2350</v>
      </c>
      <c r="D1514" s="235" t="s">
        <v>1</v>
      </c>
      <c r="E1514" s="236">
        <v>1425</v>
      </c>
      <c r="F1514" s="237">
        <v>41718</v>
      </c>
      <c r="G1514" s="30">
        <v>1425</v>
      </c>
      <c r="H1514" s="238">
        <f t="shared" si="24"/>
        <v>0</v>
      </c>
      <c r="I1514" s="235" t="s">
        <v>1</v>
      </c>
    </row>
    <row r="1515" spans="1:9" x14ac:dyDescent="0.25">
      <c r="A1515" s="284">
        <v>41718</v>
      </c>
      <c r="B1515" s="233" t="s">
        <v>1682</v>
      </c>
      <c r="C1515" s="241" t="s">
        <v>2350</v>
      </c>
      <c r="D1515" s="235" t="s">
        <v>144</v>
      </c>
      <c r="E1515" s="236">
        <v>3236</v>
      </c>
      <c r="F1515" s="264" t="s">
        <v>2370</v>
      </c>
      <c r="G1515" s="30">
        <v>3236</v>
      </c>
      <c r="H1515" s="238">
        <f t="shared" si="24"/>
        <v>0</v>
      </c>
      <c r="I1515" s="235" t="s">
        <v>146</v>
      </c>
    </row>
    <row r="1516" spans="1:9" x14ac:dyDescent="0.25">
      <c r="A1516" s="240">
        <v>41718</v>
      </c>
      <c r="B1516" s="233" t="s">
        <v>1683</v>
      </c>
      <c r="C1516" s="241" t="s">
        <v>2350</v>
      </c>
      <c r="D1516" s="235" t="s">
        <v>152</v>
      </c>
      <c r="E1516" s="236">
        <v>14968.2</v>
      </c>
      <c r="F1516" s="246" t="s">
        <v>2371</v>
      </c>
      <c r="G1516" s="30">
        <v>14968.2</v>
      </c>
      <c r="H1516" s="238">
        <f t="shared" si="24"/>
        <v>0</v>
      </c>
      <c r="I1516" s="235" t="s">
        <v>146</v>
      </c>
    </row>
    <row r="1517" spans="1:9" x14ac:dyDescent="0.25">
      <c r="A1517" s="284">
        <v>41718</v>
      </c>
      <c r="B1517" s="233" t="s">
        <v>1684</v>
      </c>
      <c r="C1517" s="241" t="s">
        <v>2350</v>
      </c>
      <c r="D1517" s="235" t="s">
        <v>329</v>
      </c>
      <c r="E1517" s="236">
        <v>1609</v>
      </c>
      <c r="F1517" s="237">
        <v>41720</v>
      </c>
      <c r="G1517" s="30">
        <v>1609</v>
      </c>
      <c r="H1517" s="238">
        <f t="shared" si="24"/>
        <v>0</v>
      </c>
      <c r="I1517" s="235" t="s">
        <v>146</v>
      </c>
    </row>
    <row r="1518" spans="1:9" x14ac:dyDescent="0.25">
      <c r="A1518" s="240">
        <v>41718</v>
      </c>
      <c r="B1518" s="233" t="s">
        <v>1685</v>
      </c>
      <c r="C1518" s="241" t="s">
        <v>2350</v>
      </c>
      <c r="D1518" s="235" t="s">
        <v>88</v>
      </c>
      <c r="E1518" s="236">
        <v>14100</v>
      </c>
      <c r="F1518" s="237">
        <v>41718</v>
      </c>
      <c r="G1518" s="30">
        <v>14100</v>
      </c>
      <c r="H1518" s="238">
        <f t="shared" si="24"/>
        <v>0</v>
      </c>
      <c r="I1518" s="235" t="s">
        <v>57</v>
      </c>
    </row>
    <row r="1519" spans="1:9" x14ac:dyDescent="0.25">
      <c r="A1519" s="284">
        <v>41718</v>
      </c>
      <c r="B1519" s="233" t="s">
        <v>1686</v>
      </c>
      <c r="C1519" s="241" t="s">
        <v>2350</v>
      </c>
      <c r="D1519" s="235" t="s">
        <v>54</v>
      </c>
      <c r="E1519" s="236">
        <v>18984.599999999999</v>
      </c>
      <c r="F1519" s="237">
        <v>41720</v>
      </c>
      <c r="G1519" s="30">
        <v>18984.599999999999</v>
      </c>
      <c r="H1519" s="238">
        <f t="shared" si="24"/>
        <v>0</v>
      </c>
      <c r="I1519" s="235" t="s">
        <v>57</v>
      </c>
    </row>
    <row r="1520" spans="1:9" x14ac:dyDescent="0.25">
      <c r="A1520" s="240">
        <v>41718</v>
      </c>
      <c r="B1520" s="233" t="s">
        <v>1687</v>
      </c>
      <c r="C1520" s="241" t="s">
        <v>2350</v>
      </c>
      <c r="D1520" s="235" t="s">
        <v>564</v>
      </c>
      <c r="E1520" s="236">
        <v>10896.5</v>
      </c>
      <c r="F1520" s="237">
        <v>41718</v>
      </c>
      <c r="G1520" s="30">
        <v>10896.5</v>
      </c>
      <c r="H1520" s="238">
        <f t="shared" si="24"/>
        <v>0</v>
      </c>
      <c r="I1520" s="235"/>
    </row>
    <row r="1521" spans="1:9" x14ac:dyDescent="0.25">
      <c r="A1521" s="284">
        <v>41718</v>
      </c>
      <c r="B1521" s="233" t="s">
        <v>1688</v>
      </c>
      <c r="C1521" s="241" t="s">
        <v>2350</v>
      </c>
      <c r="D1521" s="235" t="s">
        <v>47</v>
      </c>
      <c r="E1521" s="236">
        <v>33818.5</v>
      </c>
      <c r="F1521" s="237">
        <v>41718</v>
      </c>
      <c r="G1521" s="30">
        <v>33818.5</v>
      </c>
      <c r="H1521" s="238">
        <f t="shared" si="24"/>
        <v>0</v>
      </c>
      <c r="I1521" s="235"/>
    </row>
    <row r="1522" spans="1:9" x14ac:dyDescent="0.25">
      <c r="A1522" s="240">
        <v>41718</v>
      </c>
      <c r="B1522" s="233" t="s">
        <v>1689</v>
      </c>
      <c r="C1522" s="241" t="s">
        <v>2350</v>
      </c>
      <c r="D1522" s="244" t="s">
        <v>46</v>
      </c>
      <c r="E1522" s="245">
        <v>0</v>
      </c>
      <c r="F1522" s="237"/>
      <c r="G1522" s="30"/>
      <c r="H1522" s="238">
        <f t="shared" si="24"/>
        <v>0</v>
      </c>
      <c r="I1522" s="235" t="s">
        <v>294</v>
      </c>
    </row>
    <row r="1523" spans="1:9" x14ac:dyDescent="0.25">
      <c r="A1523" s="284">
        <v>41718</v>
      </c>
      <c r="B1523" s="233" t="s">
        <v>1690</v>
      </c>
      <c r="C1523" s="241" t="s">
        <v>2350</v>
      </c>
      <c r="D1523" s="235" t="s">
        <v>6</v>
      </c>
      <c r="E1523" s="236">
        <v>4365</v>
      </c>
      <c r="F1523" s="237">
        <v>41718</v>
      </c>
      <c r="G1523" s="30">
        <v>4365</v>
      </c>
      <c r="H1523" s="238">
        <f t="shared" si="24"/>
        <v>0</v>
      </c>
      <c r="I1523" s="235" t="s">
        <v>30</v>
      </c>
    </row>
    <row r="1524" spans="1:9" x14ac:dyDescent="0.25">
      <c r="A1524" s="240">
        <v>41718</v>
      </c>
      <c r="B1524" s="233" t="s">
        <v>1691</v>
      </c>
      <c r="C1524" s="241" t="s">
        <v>2350</v>
      </c>
      <c r="D1524" s="235" t="s">
        <v>480</v>
      </c>
      <c r="E1524" s="236">
        <v>23276</v>
      </c>
      <c r="F1524" s="237">
        <v>41718</v>
      </c>
      <c r="G1524" s="30">
        <v>23276</v>
      </c>
      <c r="H1524" s="238">
        <f t="shared" si="24"/>
        <v>0</v>
      </c>
      <c r="I1524" s="235"/>
    </row>
    <row r="1525" spans="1:9" x14ac:dyDescent="0.25">
      <c r="A1525" s="284">
        <v>41718</v>
      </c>
      <c r="B1525" s="233" t="s">
        <v>1692</v>
      </c>
      <c r="C1525" s="241" t="s">
        <v>2350</v>
      </c>
      <c r="D1525" s="235" t="s">
        <v>158</v>
      </c>
      <c r="E1525" s="236">
        <v>12010</v>
      </c>
      <c r="F1525" s="264" t="s">
        <v>2372</v>
      </c>
      <c r="G1525" s="30">
        <v>12010</v>
      </c>
      <c r="H1525" s="238">
        <f t="shared" si="24"/>
        <v>0</v>
      </c>
      <c r="I1525" s="235" t="s">
        <v>146</v>
      </c>
    </row>
    <row r="1526" spans="1:9" x14ac:dyDescent="0.25">
      <c r="A1526" s="240">
        <v>41718</v>
      </c>
      <c r="B1526" s="233" t="s">
        <v>1693</v>
      </c>
      <c r="C1526" s="241" t="s">
        <v>2350</v>
      </c>
      <c r="D1526" s="235" t="s">
        <v>460</v>
      </c>
      <c r="E1526" s="236">
        <v>165</v>
      </c>
      <c r="F1526" s="237">
        <v>41718</v>
      </c>
      <c r="G1526" s="30">
        <v>165</v>
      </c>
      <c r="H1526" s="238">
        <f t="shared" si="24"/>
        <v>0</v>
      </c>
      <c r="I1526" s="235"/>
    </row>
    <row r="1527" spans="1:9" x14ac:dyDescent="0.25">
      <c r="A1527" s="284">
        <v>41718</v>
      </c>
      <c r="B1527" s="233" t="s">
        <v>1694</v>
      </c>
      <c r="C1527" s="241" t="s">
        <v>2350</v>
      </c>
      <c r="D1527" s="235" t="s">
        <v>2314</v>
      </c>
      <c r="E1527" s="236">
        <v>33721.5</v>
      </c>
      <c r="F1527" s="262" t="s">
        <v>2373</v>
      </c>
      <c r="G1527" s="30">
        <v>33721.5</v>
      </c>
      <c r="H1527" s="238">
        <f t="shared" si="24"/>
        <v>0</v>
      </c>
      <c r="I1527" s="235" t="s">
        <v>1</v>
      </c>
    </row>
    <row r="1528" spans="1:9" ht="19.5" customHeight="1" x14ac:dyDescent="0.25">
      <c r="A1528" s="240">
        <v>41718</v>
      </c>
      <c r="B1528" s="233" t="s">
        <v>1695</v>
      </c>
      <c r="C1528" s="241" t="s">
        <v>2350</v>
      </c>
      <c r="D1528" s="235" t="s">
        <v>798</v>
      </c>
      <c r="E1528" s="236">
        <v>33872</v>
      </c>
      <c r="F1528" s="324" t="s">
        <v>2374</v>
      </c>
      <c r="G1528" s="51">
        <v>33872</v>
      </c>
      <c r="H1528" s="238">
        <f t="shared" si="24"/>
        <v>0</v>
      </c>
      <c r="I1528" s="235" t="s">
        <v>14</v>
      </c>
    </row>
    <row r="1529" spans="1:9" x14ac:dyDescent="0.25">
      <c r="A1529" s="284">
        <v>41718</v>
      </c>
      <c r="B1529" s="233" t="s">
        <v>1696</v>
      </c>
      <c r="C1529" s="241" t="s">
        <v>2350</v>
      </c>
      <c r="D1529" s="235" t="s">
        <v>51</v>
      </c>
      <c r="E1529" s="236">
        <v>16958.5</v>
      </c>
      <c r="F1529" s="246" t="s">
        <v>2375</v>
      </c>
      <c r="G1529" s="30">
        <v>16958.5</v>
      </c>
      <c r="H1529" s="272">
        <f t="shared" si="24"/>
        <v>0</v>
      </c>
      <c r="I1529" s="235" t="s">
        <v>14</v>
      </c>
    </row>
    <row r="1530" spans="1:9" x14ac:dyDescent="0.25">
      <c r="A1530" s="240">
        <v>41718</v>
      </c>
      <c r="B1530" s="233" t="s">
        <v>1697</v>
      </c>
      <c r="C1530" s="241" t="s">
        <v>2350</v>
      </c>
      <c r="D1530" s="235" t="s">
        <v>2376</v>
      </c>
      <c r="E1530" s="257">
        <v>28908</v>
      </c>
      <c r="F1530" s="237">
        <v>41718</v>
      </c>
      <c r="G1530" s="30">
        <v>28908</v>
      </c>
      <c r="H1530" s="272">
        <f t="shared" si="24"/>
        <v>0</v>
      </c>
      <c r="I1530" s="235"/>
    </row>
    <row r="1531" spans="1:9" x14ac:dyDescent="0.25">
      <c r="A1531" s="240">
        <v>41719</v>
      </c>
      <c r="B1531" s="233" t="s">
        <v>1699</v>
      </c>
      <c r="C1531" s="241" t="s">
        <v>2350</v>
      </c>
      <c r="D1531" s="235" t="s">
        <v>106</v>
      </c>
      <c r="E1531" s="236">
        <v>4965.2</v>
      </c>
      <c r="F1531" s="237">
        <v>41719</v>
      </c>
      <c r="G1531" s="30">
        <v>4965.2</v>
      </c>
      <c r="H1531" s="272">
        <f t="shared" si="24"/>
        <v>0</v>
      </c>
      <c r="I1531" s="235"/>
    </row>
    <row r="1532" spans="1:9" x14ac:dyDescent="0.25">
      <c r="A1532" s="240">
        <v>41719</v>
      </c>
      <c r="B1532" s="233" t="s">
        <v>1700</v>
      </c>
      <c r="C1532" s="241" t="s">
        <v>2350</v>
      </c>
      <c r="D1532" s="235" t="s">
        <v>40</v>
      </c>
      <c r="E1532" s="236">
        <v>3081</v>
      </c>
      <c r="F1532" s="237">
        <v>41719</v>
      </c>
      <c r="G1532" s="30">
        <v>3081</v>
      </c>
      <c r="H1532" s="238">
        <f t="shared" si="24"/>
        <v>0</v>
      </c>
      <c r="I1532" s="45" t="s">
        <v>23</v>
      </c>
    </row>
    <row r="1533" spans="1:9" x14ac:dyDescent="0.25">
      <c r="A1533" s="284">
        <v>41719</v>
      </c>
      <c r="B1533" s="332" t="s">
        <v>1701</v>
      </c>
      <c r="C1533" s="332" t="s">
        <v>2350</v>
      </c>
      <c r="D1533" s="235" t="s">
        <v>22</v>
      </c>
      <c r="E1533" s="236">
        <v>5107</v>
      </c>
      <c r="F1533" s="237">
        <v>41719</v>
      </c>
      <c r="G1533" s="30">
        <v>5107</v>
      </c>
      <c r="H1533" s="272">
        <f t="shared" si="24"/>
        <v>0</v>
      </c>
      <c r="I1533" s="235" t="s">
        <v>23</v>
      </c>
    </row>
    <row r="1534" spans="1:9" x14ac:dyDescent="0.25">
      <c r="A1534" s="240">
        <v>41719</v>
      </c>
      <c r="B1534" s="233" t="s">
        <v>1702</v>
      </c>
      <c r="C1534" s="241" t="s">
        <v>2350</v>
      </c>
      <c r="D1534" s="235" t="s">
        <v>147</v>
      </c>
      <c r="E1534" s="236">
        <v>4624.5</v>
      </c>
      <c r="F1534" s="237">
        <v>41719</v>
      </c>
      <c r="G1534" s="30">
        <v>4624.5</v>
      </c>
      <c r="H1534" s="272">
        <f t="shared" si="24"/>
        <v>0</v>
      </c>
      <c r="I1534" s="235"/>
    </row>
    <row r="1535" spans="1:9" x14ac:dyDescent="0.25">
      <c r="A1535" s="284">
        <v>41719</v>
      </c>
      <c r="B1535" s="233" t="s">
        <v>1703</v>
      </c>
      <c r="C1535" s="241" t="s">
        <v>2350</v>
      </c>
      <c r="D1535" s="235" t="s">
        <v>3</v>
      </c>
      <c r="E1535" s="236">
        <v>24336</v>
      </c>
      <c r="F1535" s="246">
        <v>41732</v>
      </c>
      <c r="G1535" s="247">
        <v>24336</v>
      </c>
      <c r="H1535" s="238">
        <f t="shared" si="24"/>
        <v>0</v>
      </c>
      <c r="I1535" s="235"/>
    </row>
    <row r="1536" spans="1:9" x14ac:dyDescent="0.25">
      <c r="A1536" s="240">
        <v>41719</v>
      </c>
      <c r="B1536" s="233" t="s">
        <v>1705</v>
      </c>
      <c r="C1536" s="241" t="s">
        <v>2350</v>
      </c>
      <c r="D1536" s="235" t="s">
        <v>559</v>
      </c>
      <c r="E1536" s="236">
        <v>4675</v>
      </c>
      <c r="F1536" s="237">
        <v>41719</v>
      </c>
      <c r="G1536" s="30">
        <v>4675</v>
      </c>
      <c r="H1536" s="238">
        <f t="shared" si="24"/>
        <v>0</v>
      </c>
      <c r="I1536" s="235" t="s">
        <v>4</v>
      </c>
    </row>
    <row r="1537" spans="1:9" x14ac:dyDescent="0.25">
      <c r="A1537" s="284">
        <v>41719</v>
      </c>
      <c r="B1537" s="233" t="s">
        <v>1707</v>
      </c>
      <c r="C1537" s="241" t="s">
        <v>2350</v>
      </c>
      <c r="D1537" s="235" t="s">
        <v>5</v>
      </c>
      <c r="E1537" s="236">
        <v>2580</v>
      </c>
      <c r="F1537" s="237">
        <v>41719</v>
      </c>
      <c r="G1537" s="30">
        <v>2580</v>
      </c>
      <c r="H1537" s="238">
        <f t="shared" si="24"/>
        <v>0</v>
      </c>
      <c r="I1537" s="235" t="s">
        <v>23</v>
      </c>
    </row>
    <row r="1538" spans="1:9" x14ac:dyDescent="0.25">
      <c r="A1538" s="240">
        <v>41719</v>
      </c>
      <c r="B1538" s="233" t="s">
        <v>1708</v>
      </c>
      <c r="C1538" s="241" t="s">
        <v>2350</v>
      </c>
      <c r="D1538" s="244" t="s">
        <v>46</v>
      </c>
      <c r="E1538" s="245">
        <v>0</v>
      </c>
      <c r="F1538" s="237"/>
      <c r="G1538" s="30"/>
      <c r="H1538" s="238">
        <f t="shared" si="24"/>
        <v>0</v>
      </c>
      <c r="I1538" s="235" t="s">
        <v>294</v>
      </c>
    </row>
    <row r="1539" spans="1:9" x14ac:dyDescent="0.25">
      <c r="A1539" s="284">
        <v>41719</v>
      </c>
      <c r="B1539" s="233" t="s">
        <v>1709</v>
      </c>
      <c r="C1539" s="241" t="s">
        <v>2350</v>
      </c>
      <c r="D1539" s="235" t="s">
        <v>432</v>
      </c>
      <c r="E1539" s="236">
        <v>979</v>
      </c>
      <c r="F1539" s="237">
        <v>41719</v>
      </c>
      <c r="G1539" s="30">
        <v>979</v>
      </c>
      <c r="H1539" s="238">
        <f t="shared" si="24"/>
        <v>0</v>
      </c>
      <c r="I1539" s="235" t="s">
        <v>1</v>
      </c>
    </row>
    <row r="1540" spans="1:9" x14ac:dyDescent="0.25">
      <c r="A1540" s="240">
        <v>41719</v>
      </c>
      <c r="B1540" s="233" t="s">
        <v>1710</v>
      </c>
      <c r="C1540" s="241" t="s">
        <v>2350</v>
      </c>
      <c r="D1540" s="235" t="s">
        <v>741</v>
      </c>
      <c r="E1540" s="236">
        <v>1504</v>
      </c>
      <c r="F1540" s="237">
        <v>41719</v>
      </c>
      <c r="G1540" s="30">
        <v>1504</v>
      </c>
      <c r="H1540" s="238">
        <f t="shared" si="24"/>
        <v>0</v>
      </c>
      <c r="I1540" s="235" t="s">
        <v>23</v>
      </c>
    </row>
    <row r="1541" spans="1:9" x14ac:dyDescent="0.25">
      <c r="A1541" s="284">
        <v>41719</v>
      </c>
      <c r="B1541" s="233" t="s">
        <v>1711</v>
      </c>
      <c r="C1541" s="241" t="s">
        <v>2350</v>
      </c>
      <c r="D1541" s="235" t="s">
        <v>118</v>
      </c>
      <c r="E1541" s="236">
        <v>830</v>
      </c>
      <c r="F1541" s="237">
        <v>41719</v>
      </c>
      <c r="G1541" s="30">
        <v>830</v>
      </c>
      <c r="H1541" s="238">
        <f t="shared" si="24"/>
        <v>0</v>
      </c>
      <c r="I1541" s="235"/>
    </row>
    <row r="1542" spans="1:9" x14ac:dyDescent="0.25">
      <c r="A1542" s="240">
        <v>41719</v>
      </c>
      <c r="B1542" s="233" t="s">
        <v>1712</v>
      </c>
      <c r="C1542" s="241" t="s">
        <v>2350</v>
      </c>
      <c r="D1542" s="235" t="s">
        <v>1706</v>
      </c>
      <c r="E1542" s="236">
        <v>1350</v>
      </c>
      <c r="F1542" s="237">
        <v>41719</v>
      </c>
      <c r="G1542" s="30">
        <v>1350</v>
      </c>
      <c r="H1542" s="238">
        <f t="shared" si="24"/>
        <v>0</v>
      </c>
      <c r="I1542" s="235" t="s">
        <v>23</v>
      </c>
    </row>
    <row r="1543" spans="1:9" x14ac:dyDescent="0.25">
      <c r="A1543" s="284">
        <v>41719</v>
      </c>
      <c r="B1543" s="233" t="s">
        <v>1713</v>
      </c>
      <c r="C1543" s="241" t="s">
        <v>2350</v>
      </c>
      <c r="D1543" s="235" t="s">
        <v>112</v>
      </c>
      <c r="E1543" s="236">
        <v>1079</v>
      </c>
      <c r="F1543" s="237">
        <v>41720</v>
      </c>
      <c r="G1543" s="30">
        <v>1079</v>
      </c>
      <c r="H1543" s="238">
        <f t="shared" si="24"/>
        <v>0</v>
      </c>
      <c r="I1543" s="235" t="s">
        <v>1</v>
      </c>
    </row>
    <row r="1544" spans="1:9" x14ac:dyDescent="0.25">
      <c r="A1544" s="240">
        <v>41719</v>
      </c>
      <c r="B1544" s="233" t="s">
        <v>1714</v>
      </c>
      <c r="C1544" s="241" t="s">
        <v>2350</v>
      </c>
      <c r="D1544" s="235" t="s">
        <v>147</v>
      </c>
      <c r="E1544" s="236">
        <v>827.5</v>
      </c>
      <c r="F1544" s="237">
        <v>41719</v>
      </c>
      <c r="G1544" s="30">
        <v>827.5</v>
      </c>
      <c r="H1544" s="238">
        <f t="shared" si="24"/>
        <v>0</v>
      </c>
      <c r="I1544" s="235"/>
    </row>
    <row r="1545" spans="1:9" x14ac:dyDescent="0.25">
      <c r="A1545" s="284">
        <v>41719</v>
      </c>
      <c r="B1545" s="233" t="s">
        <v>1715</v>
      </c>
      <c r="C1545" s="241" t="s">
        <v>2350</v>
      </c>
      <c r="D1545" s="235" t="s">
        <v>8</v>
      </c>
      <c r="E1545" s="236">
        <v>209912.2</v>
      </c>
      <c r="F1545" s="246">
        <v>41738</v>
      </c>
      <c r="G1545" s="247">
        <v>209912.2</v>
      </c>
      <c r="H1545" s="238">
        <f t="shared" si="24"/>
        <v>0</v>
      </c>
      <c r="I1545" s="235" t="s">
        <v>30</v>
      </c>
    </row>
    <row r="1546" spans="1:9" x14ac:dyDescent="0.25">
      <c r="A1546" s="240">
        <v>41719</v>
      </c>
      <c r="B1546" s="233" t="s">
        <v>1716</v>
      </c>
      <c r="C1546" s="241" t="s">
        <v>2350</v>
      </c>
      <c r="D1546" s="235" t="s">
        <v>523</v>
      </c>
      <c r="E1546" s="236">
        <v>1760</v>
      </c>
      <c r="F1546" s="237">
        <v>41729</v>
      </c>
      <c r="G1546" s="30">
        <v>1760</v>
      </c>
      <c r="H1546" s="238">
        <f t="shared" si="24"/>
        <v>0</v>
      </c>
      <c r="I1546" s="235" t="s">
        <v>23</v>
      </c>
    </row>
    <row r="1547" spans="1:9" x14ac:dyDescent="0.25">
      <c r="A1547" s="284">
        <v>41719</v>
      </c>
      <c r="B1547" s="233" t="s">
        <v>1717</v>
      </c>
      <c r="C1547" s="241" t="s">
        <v>2350</v>
      </c>
      <c r="D1547" s="235" t="s">
        <v>45</v>
      </c>
      <c r="E1547" s="236">
        <v>3973.1</v>
      </c>
      <c r="F1547" s="237">
        <v>41719</v>
      </c>
      <c r="G1547" s="30">
        <v>3973.1</v>
      </c>
      <c r="H1547" s="238">
        <f t="shared" si="24"/>
        <v>0</v>
      </c>
      <c r="I1547" s="235" t="s">
        <v>57</v>
      </c>
    </row>
    <row r="1548" spans="1:9" x14ac:dyDescent="0.25">
      <c r="A1548" s="240">
        <v>41719</v>
      </c>
      <c r="B1548" s="233" t="s">
        <v>1718</v>
      </c>
      <c r="C1548" s="241" t="s">
        <v>2350</v>
      </c>
      <c r="D1548" s="235" t="s">
        <v>236</v>
      </c>
      <c r="E1548" s="236">
        <v>3320</v>
      </c>
      <c r="F1548" s="237">
        <v>41719</v>
      </c>
      <c r="G1548" s="30">
        <v>3320</v>
      </c>
      <c r="H1548" s="238">
        <f t="shared" si="24"/>
        <v>0</v>
      </c>
      <c r="I1548" s="235" t="s">
        <v>57</v>
      </c>
    </row>
    <row r="1549" spans="1:9" x14ac:dyDescent="0.25">
      <c r="A1549" s="284">
        <v>41719</v>
      </c>
      <c r="B1549" s="233" t="s">
        <v>1720</v>
      </c>
      <c r="C1549" s="241" t="s">
        <v>2350</v>
      </c>
      <c r="D1549" s="235" t="s">
        <v>37</v>
      </c>
      <c r="E1549" s="236">
        <v>5700</v>
      </c>
      <c r="F1549" s="237">
        <v>41729</v>
      </c>
      <c r="G1549" s="30">
        <v>5700</v>
      </c>
      <c r="H1549" s="238">
        <f t="shared" si="24"/>
        <v>0</v>
      </c>
      <c r="I1549" s="235" t="s">
        <v>57</v>
      </c>
    </row>
    <row r="1550" spans="1:9" x14ac:dyDescent="0.25">
      <c r="A1550" s="240">
        <v>41719</v>
      </c>
      <c r="B1550" s="233" t="s">
        <v>1721</v>
      </c>
      <c r="C1550" s="241" t="s">
        <v>2350</v>
      </c>
      <c r="D1550" s="235" t="s">
        <v>604</v>
      </c>
      <c r="E1550" s="236">
        <v>1600.75</v>
      </c>
      <c r="F1550" s="237">
        <v>41719</v>
      </c>
      <c r="G1550" s="30">
        <v>1600.75</v>
      </c>
      <c r="H1550" s="238">
        <f t="shared" si="24"/>
        <v>0</v>
      </c>
      <c r="I1550" s="235" t="s">
        <v>57</v>
      </c>
    </row>
    <row r="1551" spans="1:9" x14ac:dyDescent="0.25">
      <c r="A1551" s="284">
        <v>41719</v>
      </c>
      <c r="B1551" s="233" t="s">
        <v>1722</v>
      </c>
      <c r="C1551" s="241" t="s">
        <v>2350</v>
      </c>
      <c r="D1551" s="235" t="s">
        <v>236</v>
      </c>
      <c r="E1551" s="236">
        <v>460</v>
      </c>
      <c r="F1551" s="237">
        <v>41719</v>
      </c>
      <c r="G1551" s="30">
        <v>460</v>
      </c>
      <c r="H1551" s="238">
        <f t="shared" si="24"/>
        <v>0</v>
      </c>
      <c r="I1551" s="235" t="s">
        <v>57</v>
      </c>
    </row>
    <row r="1552" spans="1:9" x14ac:dyDescent="0.25">
      <c r="A1552" s="240">
        <v>41719</v>
      </c>
      <c r="B1552" s="233" t="s">
        <v>1723</v>
      </c>
      <c r="C1552" s="241" t="s">
        <v>2350</v>
      </c>
      <c r="D1552" s="235" t="s">
        <v>2349</v>
      </c>
      <c r="E1552" s="236">
        <v>10140</v>
      </c>
      <c r="F1552" s="237">
        <v>41719</v>
      </c>
      <c r="G1552" s="30">
        <v>10140</v>
      </c>
      <c r="H1552" s="238">
        <f t="shared" si="24"/>
        <v>0</v>
      </c>
      <c r="I1552" s="235" t="s">
        <v>57</v>
      </c>
    </row>
    <row r="1553" spans="1:9" x14ac:dyDescent="0.25">
      <c r="A1553" s="284">
        <v>41719</v>
      </c>
      <c r="B1553" s="233" t="s">
        <v>1724</v>
      </c>
      <c r="C1553" s="241" t="s">
        <v>2350</v>
      </c>
      <c r="D1553" s="235" t="s">
        <v>48</v>
      </c>
      <c r="E1553" s="236">
        <v>12377.2</v>
      </c>
      <c r="F1553" s="237">
        <v>41719</v>
      </c>
      <c r="G1553" s="30">
        <v>12377.2</v>
      </c>
      <c r="H1553" s="238">
        <f t="shared" si="24"/>
        <v>0</v>
      </c>
      <c r="I1553" s="235" t="s">
        <v>1</v>
      </c>
    </row>
    <row r="1554" spans="1:9" x14ac:dyDescent="0.25">
      <c r="A1554" s="240">
        <v>41719</v>
      </c>
      <c r="B1554" s="233" t="s">
        <v>1725</v>
      </c>
      <c r="C1554" s="241" t="s">
        <v>2350</v>
      </c>
      <c r="D1554" s="235" t="s">
        <v>1</v>
      </c>
      <c r="E1554" s="236">
        <v>1998</v>
      </c>
      <c r="F1554" s="237">
        <v>41719</v>
      </c>
      <c r="G1554" s="30">
        <v>1998</v>
      </c>
      <c r="H1554" s="238">
        <f t="shared" si="24"/>
        <v>0</v>
      </c>
      <c r="I1554" s="235" t="s">
        <v>1</v>
      </c>
    </row>
    <row r="1555" spans="1:9" x14ac:dyDescent="0.25">
      <c r="A1555" s="284">
        <v>41719</v>
      </c>
      <c r="B1555" s="233" t="s">
        <v>1726</v>
      </c>
      <c r="C1555" s="241" t="s">
        <v>2350</v>
      </c>
      <c r="D1555" s="235" t="s">
        <v>43</v>
      </c>
      <c r="E1555" s="236">
        <v>4230</v>
      </c>
      <c r="F1555" s="237">
        <v>41719</v>
      </c>
      <c r="G1555" s="30">
        <v>4230</v>
      </c>
      <c r="H1555" s="238">
        <f t="shared" si="24"/>
        <v>0</v>
      </c>
      <c r="I1555" s="235"/>
    </row>
    <row r="1556" spans="1:9" x14ac:dyDescent="0.25">
      <c r="A1556" s="240">
        <v>41719</v>
      </c>
      <c r="B1556" s="233" t="s">
        <v>1727</v>
      </c>
      <c r="C1556" s="241" t="s">
        <v>2350</v>
      </c>
      <c r="D1556" s="235" t="s">
        <v>2338</v>
      </c>
      <c r="E1556" s="236">
        <v>1022</v>
      </c>
      <c r="F1556" s="237">
        <v>41719</v>
      </c>
      <c r="G1556" s="30">
        <v>1022</v>
      </c>
      <c r="H1556" s="238">
        <f t="shared" si="24"/>
        <v>0</v>
      </c>
      <c r="I1556" s="235" t="s">
        <v>23</v>
      </c>
    </row>
    <row r="1557" spans="1:9" x14ac:dyDescent="0.25">
      <c r="A1557" s="284">
        <v>41719</v>
      </c>
      <c r="B1557" s="233" t="s">
        <v>1728</v>
      </c>
      <c r="C1557" s="241" t="s">
        <v>2350</v>
      </c>
      <c r="D1557" s="244" t="s">
        <v>46</v>
      </c>
      <c r="E1557" s="245">
        <v>0</v>
      </c>
      <c r="F1557" s="237"/>
      <c r="G1557" s="30"/>
      <c r="H1557" s="238">
        <f t="shared" si="24"/>
        <v>0</v>
      </c>
      <c r="I1557" s="235" t="s">
        <v>294</v>
      </c>
    </row>
    <row r="1558" spans="1:9" x14ac:dyDescent="0.25">
      <c r="A1558" s="240">
        <v>41719</v>
      </c>
      <c r="B1558" s="233" t="s">
        <v>1729</v>
      </c>
      <c r="C1558" s="241" t="s">
        <v>2350</v>
      </c>
      <c r="D1558" s="235" t="s">
        <v>1</v>
      </c>
      <c r="E1558" s="236">
        <v>2902.5</v>
      </c>
      <c r="F1558" s="237">
        <v>41719</v>
      </c>
      <c r="G1558" s="30">
        <v>2902.5</v>
      </c>
      <c r="H1558" s="238">
        <f t="shared" si="24"/>
        <v>0</v>
      </c>
      <c r="I1558" s="235" t="s">
        <v>1</v>
      </c>
    </row>
    <row r="1559" spans="1:9" x14ac:dyDescent="0.25">
      <c r="A1559" s="284">
        <v>41719</v>
      </c>
      <c r="B1559" s="233" t="s">
        <v>1730</v>
      </c>
      <c r="C1559" s="241" t="s">
        <v>2350</v>
      </c>
      <c r="D1559" s="235" t="s">
        <v>721</v>
      </c>
      <c r="E1559" s="236">
        <v>1727</v>
      </c>
      <c r="F1559" s="237">
        <v>41719</v>
      </c>
      <c r="G1559" s="30">
        <v>1727</v>
      </c>
      <c r="H1559" s="238">
        <f t="shared" si="24"/>
        <v>0</v>
      </c>
      <c r="I1559" s="235" t="s">
        <v>23</v>
      </c>
    </row>
    <row r="1560" spans="1:9" x14ac:dyDescent="0.25">
      <c r="A1560" s="240">
        <v>41719</v>
      </c>
      <c r="B1560" s="233" t="s">
        <v>1731</v>
      </c>
      <c r="C1560" s="241" t="s">
        <v>2350</v>
      </c>
      <c r="D1560" s="235" t="s">
        <v>1</v>
      </c>
      <c r="E1560" s="236">
        <v>40</v>
      </c>
      <c r="F1560" s="237">
        <v>41719</v>
      </c>
      <c r="G1560" s="30">
        <v>40</v>
      </c>
      <c r="H1560" s="238">
        <f t="shared" si="24"/>
        <v>0</v>
      </c>
      <c r="I1560" s="235"/>
    </row>
    <row r="1561" spans="1:9" x14ac:dyDescent="0.25">
      <c r="A1561" s="284">
        <v>41719</v>
      </c>
      <c r="B1561" s="233" t="s">
        <v>1732</v>
      </c>
      <c r="C1561" s="241" t="s">
        <v>2350</v>
      </c>
      <c r="D1561" s="235" t="s">
        <v>67</v>
      </c>
      <c r="E1561" s="236">
        <v>919.5</v>
      </c>
      <c r="F1561" s="237">
        <v>41719</v>
      </c>
      <c r="G1561" s="30">
        <v>919.5</v>
      </c>
      <c r="H1561" s="238">
        <f t="shared" si="24"/>
        <v>0</v>
      </c>
      <c r="I1561" s="235"/>
    </row>
    <row r="1562" spans="1:9" x14ac:dyDescent="0.25">
      <c r="A1562" s="240">
        <v>41719</v>
      </c>
      <c r="B1562" s="233" t="s">
        <v>1733</v>
      </c>
      <c r="C1562" s="241" t="s">
        <v>2350</v>
      </c>
      <c r="D1562" s="235" t="s">
        <v>119</v>
      </c>
      <c r="E1562" s="236">
        <v>2347</v>
      </c>
      <c r="F1562" s="237">
        <v>41722</v>
      </c>
      <c r="G1562" s="30">
        <v>2347</v>
      </c>
      <c r="H1562" s="238">
        <f t="shared" si="24"/>
        <v>0</v>
      </c>
      <c r="I1562" s="235" t="s">
        <v>14</v>
      </c>
    </row>
    <row r="1563" spans="1:9" x14ac:dyDescent="0.25">
      <c r="A1563" s="284">
        <v>41719</v>
      </c>
      <c r="B1563" s="233" t="s">
        <v>1734</v>
      </c>
      <c r="C1563" s="241" t="s">
        <v>2350</v>
      </c>
      <c r="D1563" s="235" t="s">
        <v>124</v>
      </c>
      <c r="E1563" s="236">
        <v>2500</v>
      </c>
      <c r="F1563" s="237">
        <v>41719</v>
      </c>
      <c r="G1563" s="30">
        <v>2500</v>
      </c>
      <c r="H1563" s="238">
        <f t="shared" si="24"/>
        <v>0</v>
      </c>
      <c r="I1563" s="235"/>
    </row>
    <row r="1564" spans="1:9" x14ac:dyDescent="0.25">
      <c r="A1564" s="240">
        <v>41719</v>
      </c>
      <c r="B1564" s="233" t="s">
        <v>1735</v>
      </c>
      <c r="C1564" s="241" t="s">
        <v>2350</v>
      </c>
      <c r="D1564" s="235" t="s">
        <v>11</v>
      </c>
      <c r="E1564" s="236">
        <v>82057</v>
      </c>
      <c r="F1564" s="237">
        <v>41727</v>
      </c>
      <c r="G1564" s="30">
        <v>82057</v>
      </c>
      <c r="H1564" s="238">
        <f t="shared" si="24"/>
        <v>0</v>
      </c>
      <c r="I1564" s="235" t="s">
        <v>138</v>
      </c>
    </row>
    <row r="1565" spans="1:9" x14ac:dyDescent="0.25">
      <c r="A1565" s="284">
        <v>41719</v>
      </c>
      <c r="B1565" s="233" t="s">
        <v>1736</v>
      </c>
      <c r="C1565" s="241" t="s">
        <v>2350</v>
      </c>
      <c r="D1565" s="235" t="s">
        <v>210</v>
      </c>
      <c r="E1565" s="236">
        <v>3217</v>
      </c>
      <c r="F1565" s="237">
        <v>41720</v>
      </c>
      <c r="G1565" s="30">
        <v>3217</v>
      </c>
      <c r="H1565" s="238">
        <f t="shared" si="24"/>
        <v>0</v>
      </c>
      <c r="I1565" s="235" t="s">
        <v>4</v>
      </c>
    </row>
    <row r="1566" spans="1:9" x14ac:dyDescent="0.25">
      <c r="A1566" s="240">
        <v>41719</v>
      </c>
      <c r="B1566" s="233" t="s">
        <v>1737</v>
      </c>
      <c r="C1566" s="241" t="s">
        <v>2350</v>
      </c>
      <c r="D1566" s="235" t="s">
        <v>317</v>
      </c>
      <c r="E1566" s="236">
        <v>1199.8399999999999</v>
      </c>
      <c r="F1566" s="237">
        <v>41720</v>
      </c>
      <c r="G1566" s="43">
        <v>1199.8399999999999</v>
      </c>
      <c r="H1566" s="238">
        <f t="shared" si="24"/>
        <v>0</v>
      </c>
      <c r="I1566" s="235" t="s">
        <v>4</v>
      </c>
    </row>
    <row r="1567" spans="1:9" x14ac:dyDescent="0.25">
      <c r="A1567" s="284">
        <v>41719</v>
      </c>
      <c r="B1567" s="233" t="s">
        <v>1739</v>
      </c>
      <c r="C1567" s="241" t="s">
        <v>2350</v>
      </c>
      <c r="D1567" s="235" t="s">
        <v>71</v>
      </c>
      <c r="E1567" s="236">
        <v>2913.5</v>
      </c>
      <c r="F1567" s="237">
        <v>41720</v>
      </c>
      <c r="G1567" s="43">
        <v>2913.5</v>
      </c>
      <c r="H1567" s="238">
        <f t="shared" si="24"/>
        <v>0</v>
      </c>
      <c r="I1567" s="235" t="s">
        <v>4</v>
      </c>
    </row>
    <row r="1568" spans="1:9" x14ac:dyDescent="0.25">
      <c r="A1568" s="240">
        <v>41719</v>
      </c>
      <c r="B1568" s="233" t="s">
        <v>1740</v>
      </c>
      <c r="C1568" s="241" t="s">
        <v>2350</v>
      </c>
      <c r="D1568" s="235" t="s">
        <v>69</v>
      </c>
      <c r="E1568" s="236">
        <v>3696</v>
      </c>
      <c r="F1568" s="237">
        <v>41720</v>
      </c>
      <c r="G1568" s="43">
        <v>3696</v>
      </c>
      <c r="H1568" s="238">
        <f t="shared" si="24"/>
        <v>0</v>
      </c>
      <c r="I1568" s="235" t="s">
        <v>4</v>
      </c>
    </row>
    <row r="1569" spans="1:9" x14ac:dyDescent="0.25">
      <c r="A1569" s="284">
        <v>41719</v>
      </c>
      <c r="B1569" s="233" t="s">
        <v>1741</v>
      </c>
      <c r="C1569" s="241" t="s">
        <v>2350</v>
      </c>
      <c r="D1569" s="235" t="s">
        <v>318</v>
      </c>
      <c r="E1569" s="236">
        <v>6331</v>
      </c>
      <c r="F1569" s="237">
        <v>41720</v>
      </c>
      <c r="G1569" s="43">
        <v>6331</v>
      </c>
      <c r="H1569" s="238">
        <f t="shared" si="24"/>
        <v>0</v>
      </c>
      <c r="I1569" s="235" t="s">
        <v>4</v>
      </c>
    </row>
    <row r="1570" spans="1:9" x14ac:dyDescent="0.25">
      <c r="A1570" s="240">
        <v>41719</v>
      </c>
      <c r="B1570" s="233" t="s">
        <v>1743</v>
      </c>
      <c r="C1570" s="241" t="s">
        <v>2350</v>
      </c>
      <c r="D1570" s="235" t="s">
        <v>1580</v>
      </c>
      <c r="E1570" s="236">
        <v>9139</v>
      </c>
      <c r="F1570" s="237">
        <v>41720</v>
      </c>
      <c r="G1570" s="43">
        <v>9139</v>
      </c>
      <c r="H1570" s="238">
        <f t="shared" si="24"/>
        <v>0</v>
      </c>
      <c r="I1570" s="235" t="s">
        <v>4</v>
      </c>
    </row>
    <row r="1571" spans="1:9" x14ac:dyDescent="0.25">
      <c r="A1571" s="284">
        <v>41719</v>
      </c>
      <c r="B1571" s="233" t="s">
        <v>1744</v>
      </c>
      <c r="C1571" s="241" t="s">
        <v>2350</v>
      </c>
      <c r="D1571" s="235" t="s">
        <v>131</v>
      </c>
      <c r="E1571" s="236">
        <v>2526</v>
      </c>
      <c r="F1571" s="261" t="s">
        <v>2377</v>
      </c>
      <c r="G1571" s="43">
        <v>2526</v>
      </c>
      <c r="H1571" s="238">
        <f t="shared" si="24"/>
        <v>0</v>
      </c>
      <c r="I1571" s="235" t="s">
        <v>4</v>
      </c>
    </row>
    <row r="1572" spans="1:9" x14ac:dyDescent="0.25">
      <c r="A1572" s="240">
        <v>41719</v>
      </c>
      <c r="B1572" s="233" t="s">
        <v>1745</v>
      </c>
      <c r="C1572" s="241" t="s">
        <v>2350</v>
      </c>
      <c r="D1572" s="244" t="s">
        <v>2378</v>
      </c>
      <c r="E1572" s="236">
        <v>0</v>
      </c>
      <c r="F1572" s="333" t="s">
        <v>2379</v>
      </c>
      <c r="G1572" s="30"/>
      <c r="H1572" s="238">
        <f t="shared" ref="H1572:H1635" si="25">E1572-G1572</f>
        <v>0</v>
      </c>
      <c r="I1572" s="235" t="s">
        <v>4</v>
      </c>
    </row>
    <row r="1573" spans="1:9" x14ac:dyDescent="0.25">
      <c r="A1573" s="284">
        <v>41719</v>
      </c>
      <c r="B1573" s="233" t="s">
        <v>1747</v>
      </c>
      <c r="C1573" s="241" t="s">
        <v>2350</v>
      </c>
      <c r="D1573" s="235" t="s">
        <v>133</v>
      </c>
      <c r="E1573" s="236">
        <v>14908.2</v>
      </c>
      <c r="F1573" s="237">
        <v>41724</v>
      </c>
      <c r="G1573" s="30">
        <v>14908.2</v>
      </c>
      <c r="H1573" s="238">
        <f t="shared" si="25"/>
        <v>0</v>
      </c>
      <c r="I1573" s="235"/>
    </row>
    <row r="1574" spans="1:9" x14ac:dyDescent="0.25">
      <c r="A1574" s="240">
        <v>41719</v>
      </c>
      <c r="B1574" s="233" t="s">
        <v>1749</v>
      </c>
      <c r="C1574" s="241" t="s">
        <v>2350</v>
      </c>
      <c r="D1574" s="235" t="s">
        <v>96</v>
      </c>
      <c r="E1574" s="236">
        <v>16271</v>
      </c>
      <c r="F1574" s="237">
        <v>41724</v>
      </c>
      <c r="G1574" s="30">
        <v>16271</v>
      </c>
      <c r="H1574" s="238">
        <f t="shared" si="25"/>
        <v>0</v>
      </c>
      <c r="I1574" s="235" t="s">
        <v>57</v>
      </c>
    </row>
    <row r="1575" spans="1:9" x14ac:dyDescent="0.25">
      <c r="A1575" s="284">
        <v>41719</v>
      </c>
      <c r="B1575" s="233" t="s">
        <v>1750</v>
      </c>
      <c r="C1575" s="241" t="s">
        <v>2350</v>
      </c>
      <c r="D1575" s="235" t="s">
        <v>47</v>
      </c>
      <c r="E1575" s="236">
        <v>8601.7000000000007</v>
      </c>
      <c r="F1575" s="237">
        <v>41720</v>
      </c>
      <c r="G1575" s="30">
        <v>8601.7000000000007</v>
      </c>
      <c r="H1575" s="238">
        <f t="shared" si="25"/>
        <v>0</v>
      </c>
      <c r="I1575" s="235" t="s">
        <v>4</v>
      </c>
    </row>
    <row r="1576" spans="1:9" x14ac:dyDescent="0.25">
      <c r="A1576" s="240">
        <v>41719</v>
      </c>
      <c r="B1576" s="233" t="s">
        <v>1751</v>
      </c>
      <c r="C1576" s="241" t="s">
        <v>2350</v>
      </c>
      <c r="D1576" s="235" t="s">
        <v>25</v>
      </c>
      <c r="E1576" s="236">
        <v>8169.6</v>
      </c>
      <c r="F1576" s="237">
        <v>41720</v>
      </c>
      <c r="G1576" s="30">
        <v>8169.6</v>
      </c>
      <c r="H1576" s="238">
        <f t="shared" si="25"/>
        <v>0</v>
      </c>
      <c r="I1576" s="235" t="s">
        <v>4</v>
      </c>
    </row>
    <row r="1577" spans="1:9" x14ac:dyDescent="0.25">
      <c r="A1577" s="284">
        <v>41719</v>
      </c>
      <c r="B1577" s="233" t="s">
        <v>1753</v>
      </c>
      <c r="C1577" s="241" t="s">
        <v>2350</v>
      </c>
      <c r="D1577" s="235" t="s">
        <v>522</v>
      </c>
      <c r="E1577" s="236">
        <v>398.4</v>
      </c>
      <c r="F1577" s="237">
        <v>41720</v>
      </c>
      <c r="G1577" s="30">
        <v>398.4</v>
      </c>
      <c r="H1577" s="238">
        <f t="shared" si="25"/>
        <v>0</v>
      </c>
      <c r="I1577" s="235" t="s">
        <v>4</v>
      </c>
    </row>
    <row r="1578" spans="1:9" x14ac:dyDescent="0.25">
      <c r="A1578" s="240">
        <v>41719</v>
      </c>
      <c r="B1578" s="233" t="s">
        <v>1754</v>
      </c>
      <c r="C1578" s="241" t="s">
        <v>2350</v>
      </c>
      <c r="D1578" s="235" t="s">
        <v>1</v>
      </c>
      <c r="E1578" s="236">
        <v>1940.45</v>
      </c>
      <c r="F1578" s="237">
        <v>41719</v>
      </c>
      <c r="G1578" s="30">
        <v>1940.45</v>
      </c>
      <c r="H1578" s="238">
        <f t="shared" si="25"/>
        <v>0</v>
      </c>
      <c r="I1578" s="235" t="s">
        <v>1</v>
      </c>
    </row>
    <row r="1579" spans="1:9" x14ac:dyDescent="0.25">
      <c r="A1579" s="284">
        <v>41719</v>
      </c>
      <c r="B1579" s="233" t="s">
        <v>1755</v>
      </c>
      <c r="C1579" s="241" t="s">
        <v>2350</v>
      </c>
      <c r="D1579" s="235" t="s">
        <v>49</v>
      </c>
      <c r="E1579" s="236">
        <v>900</v>
      </c>
      <c r="F1579" s="237">
        <v>41719</v>
      </c>
      <c r="G1579" s="30">
        <v>900</v>
      </c>
      <c r="H1579" s="238">
        <f t="shared" si="25"/>
        <v>0</v>
      </c>
      <c r="I1579" s="235" t="s">
        <v>23</v>
      </c>
    </row>
    <row r="1580" spans="1:9" x14ac:dyDescent="0.25">
      <c r="A1580" s="240">
        <v>41719</v>
      </c>
      <c r="B1580" s="233" t="s">
        <v>1757</v>
      </c>
      <c r="C1580" s="241" t="s">
        <v>2350</v>
      </c>
      <c r="D1580" s="235" t="s">
        <v>245</v>
      </c>
      <c r="E1580" s="236">
        <v>3689.5</v>
      </c>
      <c r="F1580" s="237">
        <v>41719</v>
      </c>
      <c r="G1580" s="30">
        <v>3689.5</v>
      </c>
      <c r="H1580" s="238">
        <f t="shared" si="25"/>
        <v>0</v>
      </c>
      <c r="I1580" s="235"/>
    </row>
    <row r="1581" spans="1:9" x14ac:dyDescent="0.25">
      <c r="A1581" s="284">
        <v>41719</v>
      </c>
      <c r="B1581" s="233" t="s">
        <v>1758</v>
      </c>
      <c r="C1581" s="241" t="s">
        <v>2350</v>
      </c>
      <c r="D1581" s="235" t="s">
        <v>353</v>
      </c>
      <c r="E1581" s="236">
        <v>2563</v>
      </c>
      <c r="F1581" s="237">
        <v>41719</v>
      </c>
      <c r="G1581" s="30">
        <v>2563</v>
      </c>
      <c r="H1581" s="238">
        <f t="shared" si="25"/>
        <v>0</v>
      </c>
      <c r="I1581" s="235"/>
    </row>
    <row r="1582" spans="1:9" x14ac:dyDescent="0.25">
      <c r="A1582" s="240">
        <v>41719</v>
      </c>
      <c r="B1582" s="233" t="s">
        <v>1760</v>
      </c>
      <c r="C1582" s="241" t="s">
        <v>2350</v>
      </c>
      <c r="D1582" s="235" t="s">
        <v>3</v>
      </c>
      <c r="E1582" s="236">
        <v>24437.200000000001</v>
      </c>
      <c r="F1582" s="246">
        <v>41732</v>
      </c>
      <c r="G1582" s="247">
        <v>24437.200000000001</v>
      </c>
      <c r="H1582" s="238">
        <f t="shared" si="25"/>
        <v>0</v>
      </c>
      <c r="I1582" s="235" t="s">
        <v>57</v>
      </c>
    </row>
    <row r="1583" spans="1:9" x14ac:dyDescent="0.25">
      <c r="A1583" s="284">
        <v>41719</v>
      </c>
      <c r="B1583" s="233" t="s">
        <v>1761</v>
      </c>
      <c r="C1583" s="241" t="s">
        <v>2350</v>
      </c>
      <c r="D1583" s="244" t="s">
        <v>2380</v>
      </c>
      <c r="E1583" s="236">
        <v>0</v>
      </c>
      <c r="F1583" s="327" t="s">
        <v>2381</v>
      </c>
      <c r="G1583" s="30"/>
      <c r="H1583" s="238"/>
      <c r="I1583" s="235" t="s">
        <v>57</v>
      </c>
    </row>
    <row r="1584" spans="1:9" x14ac:dyDescent="0.25">
      <c r="A1584" s="240">
        <v>41719</v>
      </c>
      <c r="B1584" s="233" t="s">
        <v>1762</v>
      </c>
      <c r="C1584" s="241" t="s">
        <v>2350</v>
      </c>
      <c r="D1584" s="235" t="s">
        <v>6</v>
      </c>
      <c r="E1584" s="236">
        <v>5136.2</v>
      </c>
      <c r="F1584" s="237">
        <v>41720</v>
      </c>
      <c r="G1584" s="43">
        <v>5136.2</v>
      </c>
      <c r="H1584" s="238">
        <f t="shared" si="25"/>
        <v>0</v>
      </c>
      <c r="I1584" s="235" t="s">
        <v>23</v>
      </c>
    </row>
    <row r="1585" spans="1:9" x14ac:dyDescent="0.25">
      <c r="A1585" s="284">
        <v>41719</v>
      </c>
      <c r="B1585" s="233" t="s">
        <v>1763</v>
      </c>
      <c r="C1585" s="241" t="s">
        <v>2350</v>
      </c>
      <c r="D1585" s="235" t="s">
        <v>339</v>
      </c>
      <c r="E1585" s="236">
        <v>1855.5</v>
      </c>
      <c r="F1585" s="237">
        <v>41720</v>
      </c>
      <c r="G1585" s="43">
        <v>1855.5</v>
      </c>
      <c r="H1585" s="238">
        <f t="shared" si="25"/>
        <v>0</v>
      </c>
      <c r="I1585" s="235" t="s">
        <v>23</v>
      </c>
    </row>
    <row r="1586" spans="1:9" x14ac:dyDescent="0.25">
      <c r="A1586" s="240">
        <v>41719</v>
      </c>
      <c r="B1586" s="233" t="s">
        <v>1765</v>
      </c>
      <c r="C1586" s="241" t="s">
        <v>2350</v>
      </c>
      <c r="D1586" s="235" t="s">
        <v>54</v>
      </c>
      <c r="E1586" s="236">
        <v>19119.5</v>
      </c>
      <c r="F1586" s="246" t="s">
        <v>2382</v>
      </c>
      <c r="G1586" s="43">
        <v>19119.5</v>
      </c>
      <c r="H1586" s="238">
        <f t="shared" si="25"/>
        <v>0</v>
      </c>
      <c r="I1586" s="235" t="s">
        <v>57</v>
      </c>
    </row>
    <row r="1587" spans="1:9" x14ac:dyDescent="0.25">
      <c r="A1587" s="240">
        <v>41720</v>
      </c>
      <c r="B1587" s="233" t="s">
        <v>1766</v>
      </c>
      <c r="C1587" s="241" t="s">
        <v>2350</v>
      </c>
      <c r="D1587" s="235" t="s">
        <v>96</v>
      </c>
      <c r="E1587" s="236">
        <v>35440</v>
      </c>
      <c r="F1587" s="246">
        <v>41730</v>
      </c>
      <c r="G1587" s="334">
        <v>35440</v>
      </c>
      <c r="H1587" s="238">
        <f t="shared" si="25"/>
        <v>0</v>
      </c>
      <c r="I1587" s="235" t="s">
        <v>196</v>
      </c>
    </row>
    <row r="1588" spans="1:9" x14ac:dyDescent="0.25">
      <c r="A1588" s="240">
        <v>41720</v>
      </c>
      <c r="B1588" s="233" t="s">
        <v>1767</v>
      </c>
      <c r="C1588" s="241" t="s">
        <v>2350</v>
      </c>
      <c r="D1588" s="235" t="s">
        <v>2383</v>
      </c>
      <c r="E1588" s="236">
        <v>33944</v>
      </c>
      <c r="F1588" s="237">
        <v>41720</v>
      </c>
      <c r="G1588" s="30">
        <v>33944</v>
      </c>
      <c r="H1588" s="238">
        <f t="shared" si="25"/>
        <v>0</v>
      </c>
      <c r="I1588" s="45"/>
    </row>
    <row r="1589" spans="1:9" x14ac:dyDescent="0.25">
      <c r="A1589" s="240">
        <v>41720</v>
      </c>
      <c r="B1589" s="233" t="s">
        <v>1768</v>
      </c>
      <c r="C1589" s="241" t="s">
        <v>2350</v>
      </c>
      <c r="D1589" s="235" t="s">
        <v>99</v>
      </c>
      <c r="E1589" s="236">
        <v>13349</v>
      </c>
      <c r="F1589" s="237">
        <v>41720</v>
      </c>
      <c r="G1589" s="30">
        <v>13349</v>
      </c>
      <c r="H1589" s="238">
        <f t="shared" si="25"/>
        <v>0</v>
      </c>
      <c r="I1589" s="235"/>
    </row>
    <row r="1590" spans="1:9" x14ac:dyDescent="0.25">
      <c r="A1590" s="240">
        <v>41720</v>
      </c>
      <c r="B1590" s="233" t="s">
        <v>1771</v>
      </c>
      <c r="C1590" s="241" t="s">
        <v>2350</v>
      </c>
      <c r="D1590" s="235" t="s">
        <v>1</v>
      </c>
      <c r="E1590" s="236">
        <v>220</v>
      </c>
      <c r="F1590" s="237">
        <v>41720</v>
      </c>
      <c r="G1590" s="30">
        <v>220</v>
      </c>
      <c r="H1590" s="238">
        <f t="shared" si="25"/>
        <v>0</v>
      </c>
      <c r="I1590" s="235" t="s">
        <v>1</v>
      </c>
    </row>
    <row r="1591" spans="1:9" x14ac:dyDescent="0.25">
      <c r="A1591" s="240">
        <v>41720</v>
      </c>
      <c r="B1591" s="233" t="s">
        <v>1772</v>
      </c>
      <c r="C1591" s="241" t="s">
        <v>2350</v>
      </c>
      <c r="D1591" s="235" t="s">
        <v>445</v>
      </c>
      <c r="E1591" s="236">
        <v>1127.5</v>
      </c>
      <c r="F1591" s="237">
        <v>41720</v>
      </c>
      <c r="G1591" s="30">
        <v>1127.5</v>
      </c>
      <c r="H1591" s="238">
        <f t="shared" si="25"/>
        <v>0</v>
      </c>
      <c r="I1591" s="235"/>
    </row>
    <row r="1592" spans="1:9" x14ac:dyDescent="0.25">
      <c r="A1592" s="240">
        <v>41720</v>
      </c>
      <c r="B1592" s="233" t="s">
        <v>1773</v>
      </c>
      <c r="C1592" s="241" t="s">
        <v>2350</v>
      </c>
      <c r="D1592" s="235" t="s">
        <v>119</v>
      </c>
      <c r="E1592" s="236">
        <v>11650</v>
      </c>
      <c r="F1592" s="237">
        <v>41722</v>
      </c>
      <c r="G1592" s="30">
        <v>11650</v>
      </c>
      <c r="H1592" s="238">
        <f t="shared" si="25"/>
        <v>0</v>
      </c>
      <c r="I1592" s="235" t="s">
        <v>14</v>
      </c>
    </row>
    <row r="1593" spans="1:9" x14ac:dyDescent="0.25">
      <c r="A1593" s="240">
        <v>41720</v>
      </c>
      <c r="B1593" s="233" t="s">
        <v>1774</v>
      </c>
      <c r="C1593" s="241" t="s">
        <v>2350</v>
      </c>
      <c r="D1593" s="235" t="s">
        <v>5</v>
      </c>
      <c r="E1593" s="236">
        <v>8448</v>
      </c>
      <c r="F1593" s="320">
        <v>41863</v>
      </c>
      <c r="G1593" s="51">
        <v>8448</v>
      </c>
      <c r="H1593" s="238">
        <f t="shared" si="25"/>
        <v>0</v>
      </c>
      <c r="I1593" s="235" t="s">
        <v>14</v>
      </c>
    </row>
    <row r="1594" spans="1:9" x14ac:dyDescent="0.25">
      <c r="A1594" s="240">
        <v>41720</v>
      </c>
      <c r="B1594" s="233" t="s">
        <v>1775</v>
      </c>
      <c r="C1594" s="241" t="s">
        <v>2350</v>
      </c>
      <c r="D1594" s="235" t="s">
        <v>112</v>
      </c>
      <c r="E1594" s="236">
        <v>2984</v>
      </c>
      <c r="F1594" s="246" t="s">
        <v>2384</v>
      </c>
      <c r="G1594" s="30">
        <v>2984</v>
      </c>
      <c r="H1594" s="272">
        <f t="shared" si="25"/>
        <v>0</v>
      </c>
      <c r="I1594" s="235" t="s">
        <v>1</v>
      </c>
    </row>
    <row r="1595" spans="1:9" x14ac:dyDescent="0.25">
      <c r="A1595" s="240">
        <v>41720</v>
      </c>
      <c r="B1595" s="233" t="s">
        <v>1777</v>
      </c>
      <c r="C1595" s="241" t="s">
        <v>2350</v>
      </c>
      <c r="D1595" s="235" t="s">
        <v>40</v>
      </c>
      <c r="E1595" s="236">
        <v>5072.5</v>
      </c>
      <c r="F1595" s="237">
        <v>41720</v>
      </c>
      <c r="G1595" s="30">
        <v>5072.5</v>
      </c>
      <c r="H1595" s="272">
        <f t="shared" si="25"/>
        <v>0</v>
      </c>
      <c r="I1595" s="235" t="s">
        <v>23</v>
      </c>
    </row>
    <row r="1596" spans="1:9" x14ac:dyDescent="0.25">
      <c r="A1596" s="240">
        <v>41720</v>
      </c>
      <c r="B1596" s="233" t="s">
        <v>1779</v>
      </c>
      <c r="C1596" s="241" t="s">
        <v>2350</v>
      </c>
      <c r="D1596" s="235" t="s">
        <v>307</v>
      </c>
      <c r="E1596" s="236">
        <v>695.5</v>
      </c>
      <c r="F1596" s="237">
        <v>41720</v>
      </c>
      <c r="G1596" s="30">
        <v>695.5</v>
      </c>
      <c r="H1596" s="272">
        <f t="shared" si="25"/>
        <v>0</v>
      </c>
      <c r="I1596" s="235" t="s">
        <v>23</v>
      </c>
    </row>
    <row r="1597" spans="1:9" x14ac:dyDescent="0.25">
      <c r="A1597" s="284">
        <v>41720</v>
      </c>
      <c r="B1597" s="332" t="s">
        <v>1780</v>
      </c>
      <c r="C1597" s="332" t="s">
        <v>2350</v>
      </c>
      <c r="D1597" s="235" t="s">
        <v>22</v>
      </c>
      <c r="E1597" s="236">
        <v>6092</v>
      </c>
      <c r="F1597" s="237">
        <v>41720</v>
      </c>
      <c r="G1597" s="30">
        <v>6092</v>
      </c>
      <c r="H1597" s="238">
        <f t="shared" si="25"/>
        <v>0</v>
      </c>
      <c r="I1597" s="235" t="s">
        <v>23</v>
      </c>
    </row>
    <row r="1598" spans="1:9" x14ac:dyDescent="0.25">
      <c r="A1598" s="240">
        <v>41720</v>
      </c>
      <c r="B1598" s="233" t="s">
        <v>1781</v>
      </c>
      <c r="C1598" s="335" t="s">
        <v>2350</v>
      </c>
      <c r="D1598" s="235" t="s">
        <v>27</v>
      </c>
      <c r="E1598" s="236">
        <v>3060</v>
      </c>
      <c r="F1598" s="262" t="s">
        <v>2385</v>
      </c>
      <c r="G1598" s="30">
        <v>3060</v>
      </c>
      <c r="H1598" s="238">
        <f t="shared" si="25"/>
        <v>0</v>
      </c>
      <c r="I1598" s="235" t="s">
        <v>23</v>
      </c>
    </row>
    <row r="1599" spans="1:9" x14ac:dyDescent="0.25">
      <c r="A1599" s="284">
        <v>41720</v>
      </c>
      <c r="B1599" s="233" t="s">
        <v>1782</v>
      </c>
      <c r="C1599" s="335" t="s">
        <v>2350</v>
      </c>
      <c r="D1599" s="235" t="s">
        <v>49</v>
      </c>
      <c r="E1599" s="236">
        <v>1485</v>
      </c>
      <c r="F1599" s="237">
        <v>41720</v>
      </c>
      <c r="G1599" s="30">
        <v>1485</v>
      </c>
      <c r="H1599" s="238">
        <f t="shared" si="25"/>
        <v>0</v>
      </c>
      <c r="I1599" s="235" t="s">
        <v>23</v>
      </c>
    </row>
    <row r="1600" spans="1:9" x14ac:dyDescent="0.25">
      <c r="A1600" s="240">
        <v>41720</v>
      </c>
      <c r="B1600" s="233" t="s">
        <v>1783</v>
      </c>
      <c r="C1600" s="335" t="s">
        <v>2350</v>
      </c>
      <c r="D1600" s="244" t="s">
        <v>46</v>
      </c>
      <c r="E1600" s="245">
        <v>0</v>
      </c>
      <c r="F1600" s="237"/>
      <c r="G1600" s="30"/>
      <c r="H1600" s="238">
        <f t="shared" si="25"/>
        <v>0</v>
      </c>
      <c r="I1600" s="235" t="s">
        <v>294</v>
      </c>
    </row>
    <row r="1601" spans="1:9" x14ac:dyDescent="0.25">
      <c r="A1601" s="284">
        <v>41720</v>
      </c>
      <c r="B1601" s="233" t="s">
        <v>1784</v>
      </c>
      <c r="C1601" s="335" t="s">
        <v>2350</v>
      </c>
      <c r="D1601" s="244" t="s">
        <v>46</v>
      </c>
      <c r="E1601" s="245">
        <v>0</v>
      </c>
      <c r="F1601" s="237"/>
      <c r="G1601" s="30"/>
      <c r="H1601" s="238">
        <f t="shared" si="25"/>
        <v>0</v>
      </c>
      <c r="I1601" s="235" t="s">
        <v>294</v>
      </c>
    </row>
    <row r="1602" spans="1:9" x14ac:dyDescent="0.25">
      <c r="A1602" s="240">
        <v>41720</v>
      </c>
      <c r="B1602" s="233" t="s">
        <v>1786</v>
      </c>
      <c r="C1602" s="335" t="s">
        <v>2350</v>
      </c>
      <c r="D1602" s="235" t="s">
        <v>39</v>
      </c>
      <c r="E1602" s="236">
        <v>1572</v>
      </c>
      <c r="F1602" s="237">
        <v>41720</v>
      </c>
      <c r="G1602" s="30">
        <v>1572</v>
      </c>
      <c r="H1602" s="238">
        <f t="shared" si="25"/>
        <v>0</v>
      </c>
      <c r="I1602" s="235" t="s">
        <v>57</v>
      </c>
    </row>
    <row r="1603" spans="1:9" x14ac:dyDescent="0.25">
      <c r="A1603" s="284">
        <v>41720</v>
      </c>
      <c r="B1603" s="233" t="s">
        <v>1787</v>
      </c>
      <c r="C1603" s="335" t="s">
        <v>2350</v>
      </c>
      <c r="D1603" s="244" t="s">
        <v>46</v>
      </c>
      <c r="E1603" s="245">
        <v>0</v>
      </c>
      <c r="F1603" s="237"/>
      <c r="G1603" s="30"/>
      <c r="H1603" s="238">
        <f t="shared" si="25"/>
        <v>0</v>
      </c>
      <c r="I1603" s="235" t="s">
        <v>294</v>
      </c>
    </row>
    <row r="1604" spans="1:9" x14ac:dyDescent="0.25">
      <c r="A1604" s="240">
        <v>41720</v>
      </c>
      <c r="B1604" s="233" t="s">
        <v>1788</v>
      </c>
      <c r="C1604" s="335" t="s">
        <v>2350</v>
      </c>
      <c r="D1604" s="244" t="s">
        <v>46</v>
      </c>
      <c r="E1604" s="245">
        <v>0</v>
      </c>
      <c r="F1604" s="237"/>
      <c r="G1604" s="30"/>
      <c r="H1604" s="238">
        <f t="shared" si="25"/>
        <v>0</v>
      </c>
      <c r="I1604" s="235" t="s">
        <v>294</v>
      </c>
    </row>
    <row r="1605" spans="1:9" x14ac:dyDescent="0.25">
      <c r="A1605" s="284">
        <v>41720</v>
      </c>
      <c r="B1605" s="233" t="s">
        <v>1789</v>
      </c>
      <c r="C1605" s="335" t="s">
        <v>2350</v>
      </c>
      <c r="D1605" s="235" t="s">
        <v>48</v>
      </c>
      <c r="E1605" s="236">
        <v>3617.5</v>
      </c>
      <c r="F1605" s="237">
        <v>41720</v>
      </c>
      <c r="G1605" s="30">
        <v>3617.5</v>
      </c>
      <c r="H1605" s="238">
        <f t="shared" si="25"/>
        <v>0</v>
      </c>
      <c r="I1605" s="235" t="s">
        <v>1</v>
      </c>
    </row>
    <row r="1606" spans="1:9" x14ac:dyDescent="0.25">
      <c r="A1606" s="240">
        <v>41720</v>
      </c>
      <c r="B1606" s="233" t="s">
        <v>1790</v>
      </c>
      <c r="C1606" s="335" t="s">
        <v>2350</v>
      </c>
      <c r="D1606" s="235" t="s">
        <v>28</v>
      </c>
      <c r="E1606" s="236">
        <v>1683.15</v>
      </c>
      <c r="F1606" s="237">
        <v>41720</v>
      </c>
      <c r="G1606" s="30">
        <v>1683.15</v>
      </c>
      <c r="H1606" s="238">
        <f t="shared" si="25"/>
        <v>0</v>
      </c>
      <c r="I1606" s="235" t="s">
        <v>23</v>
      </c>
    </row>
    <row r="1607" spans="1:9" x14ac:dyDescent="0.25">
      <c r="A1607" s="284">
        <v>41720</v>
      </c>
      <c r="B1607" s="233" t="s">
        <v>1791</v>
      </c>
      <c r="C1607" s="335" t="s">
        <v>2350</v>
      </c>
      <c r="D1607" s="235" t="s">
        <v>108</v>
      </c>
      <c r="E1607" s="236">
        <v>4944.5</v>
      </c>
      <c r="F1607" s="237">
        <v>41720</v>
      </c>
      <c r="G1607" s="30">
        <v>4944.5</v>
      </c>
      <c r="H1607" s="238">
        <f t="shared" si="25"/>
        <v>0</v>
      </c>
      <c r="I1607" s="235" t="s">
        <v>57</v>
      </c>
    </row>
    <row r="1608" spans="1:9" x14ac:dyDescent="0.25">
      <c r="A1608" s="240">
        <v>41720</v>
      </c>
      <c r="B1608" s="233" t="s">
        <v>1793</v>
      </c>
      <c r="C1608" s="335" t="s">
        <v>2350</v>
      </c>
      <c r="D1608" s="244" t="s">
        <v>46</v>
      </c>
      <c r="E1608" s="245">
        <v>0</v>
      </c>
      <c r="F1608" s="237"/>
      <c r="G1608" s="30"/>
      <c r="H1608" s="238">
        <f t="shared" si="25"/>
        <v>0</v>
      </c>
      <c r="I1608" s="235" t="s">
        <v>294</v>
      </c>
    </row>
    <row r="1609" spans="1:9" x14ac:dyDescent="0.25">
      <c r="A1609" s="284">
        <v>41720</v>
      </c>
      <c r="B1609" s="233" t="s">
        <v>1794</v>
      </c>
      <c r="C1609" s="335" t="s">
        <v>2350</v>
      </c>
      <c r="D1609" s="235" t="s">
        <v>113</v>
      </c>
      <c r="E1609" s="236">
        <v>9707</v>
      </c>
      <c r="F1609" s="237">
        <v>41720</v>
      </c>
      <c r="G1609" s="30">
        <v>9707</v>
      </c>
      <c r="H1609" s="238">
        <f t="shared" si="25"/>
        <v>0</v>
      </c>
      <c r="I1609" s="235" t="s">
        <v>23</v>
      </c>
    </row>
    <row r="1610" spans="1:9" ht="30" x14ac:dyDescent="0.25">
      <c r="A1610" s="240">
        <v>41720</v>
      </c>
      <c r="B1610" s="233" t="s">
        <v>1795</v>
      </c>
      <c r="C1610" s="335" t="s">
        <v>2350</v>
      </c>
      <c r="D1610" s="235" t="s">
        <v>4</v>
      </c>
      <c r="E1610" s="236">
        <v>1261.5</v>
      </c>
      <c r="F1610" s="336" t="s">
        <v>2386</v>
      </c>
      <c r="G1610" s="30">
        <v>1261.5</v>
      </c>
      <c r="H1610" s="238">
        <f t="shared" si="25"/>
        <v>0</v>
      </c>
      <c r="I1610" s="235"/>
    </row>
    <row r="1611" spans="1:9" x14ac:dyDescent="0.25">
      <c r="A1611" s="284">
        <v>41720</v>
      </c>
      <c r="B1611" s="233" t="s">
        <v>1796</v>
      </c>
      <c r="C1611" s="335" t="s">
        <v>2350</v>
      </c>
      <c r="D1611" s="235" t="s">
        <v>2338</v>
      </c>
      <c r="E1611" s="236">
        <v>1250</v>
      </c>
      <c r="F1611" s="237">
        <v>41720</v>
      </c>
      <c r="G1611" s="30">
        <v>1250</v>
      </c>
      <c r="H1611" s="238">
        <f t="shared" si="25"/>
        <v>0</v>
      </c>
      <c r="I1611" s="235" t="s">
        <v>23</v>
      </c>
    </row>
    <row r="1612" spans="1:9" x14ac:dyDescent="0.25">
      <c r="A1612" s="240">
        <v>41720</v>
      </c>
      <c r="B1612" s="233" t="s">
        <v>1797</v>
      </c>
      <c r="C1612" s="335" t="s">
        <v>2350</v>
      </c>
      <c r="D1612" s="235" t="s">
        <v>1706</v>
      </c>
      <c r="E1612" s="236">
        <v>3025</v>
      </c>
      <c r="F1612" s="237">
        <v>41720</v>
      </c>
      <c r="G1612" s="30">
        <v>3025</v>
      </c>
      <c r="H1612" s="238">
        <f t="shared" si="25"/>
        <v>0</v>
      </c>
      <c r="I1612" s="235" t="s">
        <v>23</v>
      </c>
    </row>
    <row r="1613" spans="1:9" x14ac:dyDescent="0.25">
      <c r="A1613" s="284">
        <v>41720</v>
      </c>
      <c r="B1613" s="233" t="s">
        <v>1799</v>
      </c>
      <c r="C1613" s="335" t="s">
        <v>2350</v>
      </c>
      <c r="D1613" s="235" t="s">
        <v>15</v>
      </c>
      <c r="E1613" s="236">
        <v>1778.5</v>
      </c>
      <c r="F1613" s="237">
        <v>41720</v>
      </c>
      <c r="G1613" s="30">
        <v>1778.5</v>
      </c>
      <c r="H1613" s="238">
        <f t="shared" si="25"/>
        <v>0</v>
      </c>
      <c r="I1613" s="235"/>
    </row>
    <row r="1614" spans="1:9" x14ac:dyDescent="0.25">
      <c r="A1614" s="240">
        <v>41720</v>
      </c>
      <c r="B1614" s="233" t="s">
        <v>1800</v>
      </c>
      <c r="C1614" s="335" t="s">
        <v>2350</v>
      </c>
      <c r="D1614" s="235" t="s">
        <v>58</v>
      </c>
      <c r="E1614" s="236">
        <v>1572.5</v>
      </c>
      <c r="F1614" s="237">
        <v>41720</v>
      </c>
      <c r="G1614" s="30">
        <v>1572.5</v>
      </c>
      <c r="H1614" s="238">
        <f t="shared" si="25"/>
        <v>0</v>
      </c>
      <c r="I1614" s="235" t="s">
        <v>57</v>
      </c>
    </row>
    <row r="1615" spans="1:9" x14ac:dyDescent="0.25">
      <c r="A1615" s="284">
        <v>41720</v>
      </c>
      <c r="B1615" s="233" t="s">
        <v>1801</v>
      </c>
      <c r="C1615" s="335" t="s">
        <v>2350</v>
      </c>
      <c r="D1615" s="235" t="s">
        <v>37</v>
      </c>
      <c r="E1615" s="236">
        <v>7200</v>
      </c>
      <c r="F1615" s="237">
        <v>41729</v>
      </c>
      <c r="G1615" s="30">
        <v>7200</v>
      </c>
      <c r="H1615" s="238">
        <f t="shared" si="25"/>
        <v>0</v>
      </c>
      <c r="I1615" s="235" t="s">
        <v>57</v>
      </c>
    </row>
    <row r="1616" spans="1:9" x14ac:dyDescent="0.25">
      <c r="A1616" s="240">
        <v>41720</v>
      </c>
      <c r="B1616" s="233" t="s">
        <v>1802</v>
      </c>
      <c r="C1616" s="335" t="s">
        <v>2350</v>
      </c>
      <c r="D1616" s="235" t="s">
        <v>41</v>
      </c>
      <c r="E1616" s="236">
        <v>523.5</v>
      </c>
      <c r="F1616" s="237">
        <v>41720</v>
      </c>
      <c r="G1616" s="30">
        <v>523.5</v>
      </c>
      <c r="H1616" s="238">
        <f t="shared" si="25"/>
        <v>0</v>
      </c>
      <c r="I1616" s="235" t="s">
        <v>57</v>
      </c>
    </row>
    <row r="1617" spans="1:9" x14ac:dyDescent="0.25">
      <c r="A1617" s="284">
        <v>41720</v>
      </c>
      <c r="B1617" s="233" t="s">
        <v>1803</v>
      </c>
      <c r="C1617" s="335" t="s">
        <v>2350</v>
      </c>
      <c r="D1617" s="235" t="s">
        <v>25</v>
      </c>
      <c r="E1617" s="236">
        <v>9561.6</v>
      </c>
      <c r="F1617" s="237">
        <v>41725</v>
      </c>
      <c r="G1617" s="30">
        <v>9561.6</v>
      </c>
      <c r="H1617" s="238">
        <f t="shared" si="25"/>
        <v>0</v>
      </c>
      <c r="I1617" s="235" t="s">
        <v>23</v>
      </c>
    </row>
    <row r="1618" spans="1:9" x14ac:dyDescent="0.25">
      <c r="A1618" s="240">
        <v>41720</v>
      </c>
      <c r="B1618" s="233" t="s">
        <v>1804</v>
      </c>
      <c r="C1618" s="335" t="s">
        <v>2350</v>
      </c>
      <c r="D1618" s="235" t="s">
        <v>111</v>
      </c>
      <c r="E1618" s="236">
        <v>3360</v>
      </c>
      <c r="F1618" s="246">
        <v>41737</v>
      </c>
      <c r="G1618" s="247">
        <v>3360</v>
      </c>
      <c r="H1618" s="238">
        <f t="shared" si="25"/>
        <v>0</v>
      </c>
      <c r="I1618" s="235" t="s">
        <v>57</v>
      </c>
    </row>
    <row r="1619" spans="1:9" x14ac:dyDescent="0.25">
      <c r="A1619" s="284">
        <v>41720</v>
      </c>
      <c r="B1619" s="233" t="s">
        <v>1805</v>
      </c>
      <c r="C1619" s="335" t="s">
        <v>2350</v>
      </c>
      <c r="D1619" s="235" t="s">
        <v>36</v>
      </c>
      <c r="E1619" s="236">
        <v>2400</v>
      </c>
      <c r="F1619" s="237">
        <v>41729</v>
      </c>
      <c r="G1619" s="30">
        <v>2400</v>
      </c>
      <c r="H1619" s="238">
        <f t="shared" si="25"/>
        <v>0</v>
      </c>
      <c r="I1619" s="235" t="s">
        <v>23</v>
      </c>
    </row>
    <row r="1620" spans="1:9" x14ac:dyDescent="0.25">
      <c r="A1620" s="240">
        <v>41720</v>
      </c>
      <c r="B1620" s="233" t="s">
        <v>1807</v>
      </c>
      <c r="C1620" s="335" t="s">
        <v>2350</v>
      </c>
      <c r="D1620" s="235" t="s">
        <v>35</v>
      </c>
      <c r="E1620" s="236">
        <v>1920</v>
      </c>
      <c r="F1620" s="262" t="s">
        <v>2387</v>
      </c>
      <c r="G1620" s="247">
        <v>1920</v>
      </c>
      <c r="H1620" s="238">
        <f t="shared" si="25"/>
        <v>0</v>
      </c>
      <c r="I1620" s="235" t="s">
        <v>23</v>
      </c>
    </row>
    <row r="1621" spans="1:9" x14ac:dyDescent="0.25">
      <c r="A1621" s="284">
        <v>41720</v>
      </c>
      <c r="B1621" s="233" t="s">
        <v>1809</v>
      </c>
      <c r="C1621" s="335" t="s">
        <v>2350</v>
      </c>
      <c r="D1621" s="235" t="s">
        <v>58</v>
      </c>
      <c r="E1621" s="236">
        <v>2520</v>
      </c>
      <c r="F1621" s="237">
        <v>41720</v>
      </c>
      <c r="G1621" s="30">
        <v>2520</v>
      </c>
      <c r="H1621" s="238">
        <f t="shared" si="25"/>
        <v>0</v>
      </c>
      <c r="I1621" s="235" t="s">
        <v>23</v>
      </c>
    </row>
    <row r="1622" spans="1:9" x14ac:dyDescent="0.25">
      <c r="A1622" s="240">
        <v>41720</v>
      </c>
      <c r="B1622" s="233" t="s">
        <v>1810</v>
      </c>
      <c r="C1622" s="335" t="s">
        <v>2350</v>
      </c>
      <c r="D1622" s="235" t="s">
        <v>1</v>
      </c>
      <c r="E1622" s="236">
        <v>2721</v>
      </c>
      <c r="F1622" s="237">
        <v>41720</v>
      </c>
      <c r="G1622" s="30">
        <v>2721</v>
      </c>
      <c r="H1622" s="238">
        <f t="shared" si="25"/>
        <v>0</v>
      </c>
      <c r="I1622" s="235" t="s">
        <v>1</v>
      </c>
    </row>
    <row r="1623" spans="1:9" x14ac:dyDescent="0.25">
      <c r="A1623" s="284">
        <v>41720</v>
      </c>
      <c r="B1623" s="233" t="s">
        <v>1811</v>
      </c>
      <c r="C1623" s="335" t="s">
        <v>2350</v>
      </c>
      <c r="D1623" s="235" t="s">
        <v>66</v>
      </c>
      <c r="E1623" s="236">
        <v>153</v>
      </c>
      <c r="F1623" s="237">
        <v>41720</v>
      </c>
      <c r="G1623" s="30">
        <v>153</v>
      </c>
      <c r="H1623" s="238">
        <f t="shared" si="25"/>
        <v>0</v>
      </c>
      <c r="I1623" s="235"/>
    </row>
    <row r="1624" spans="1:9" x14ac:dyDescent="0.25">
      <c r="A1624" s="240">
        <v>41720</v>
      </c>
      <c r="B1624" s="233" t="s">
        <v>1812</v>
      </c>
      <c r="C1624" s="335" t="s">
        <v>2350</v>
      </c>
      <c r="D1624" s="235" t="s">
        <v>340</v>
      </c>
      <c r="E1624" s="236">
        <v>8935.2000000000007</v>
      </c>
      <c r="F1624" s="237">
        <v>41720</v>
      </c>
      <c r="G1624" s="30">
        <v>8935.2000000000007</v>
      </c>
      <c r="H1624" s="238">
        <f t="shared" si="25"/>
        <v>0</v>
      </c>
      <c r="I1624" s="235"/>
    </row>
    <row r="1625" spans="1:9" x14ac:dyDescent="0.25">
      <c r="A1625" s="284">
        <v>41720</v>
      </c>
      <c r="B1625" s="233" t="s">
        <v>1814</v>
      </c>
      <c r="C1625" s="335" t="s">
        <v>2350</v>
      </c>
      <c r="D1625" s="235" t="s">
        <v>83</v>
      </c>
      <c r="E1625" s="236">
        <v>12144</v>
      </c>
      <c r="F1625" s="237">
        <v>41720</v>
      </c>
      <c r="G1625" s="30">
        <v>12144</v>
      </c>
      <c r="H1625" s="238">
        <f t="shared" si="25"/>
        <v>0</v>
      </c>
      <c r="I1625" s="235"/>
    </row>
    <row r="1626" spans="1:9" x14ac:dyDescent="0.25">
      <c r="A1626" s="240">
        <v>41720</v>
      </c>
      <c r="B1626" s="233" t="s">
        <v>1815</v>
      </c>
      <c r="C1626" s="335" t="s">
        <v>2350</v>
      </c>
      <c r="D1626" s="235" t="s">
        <v>194</v>
      </c>
      <c r="E1626" s="236">
        <v>703</v>
      </c>
      <c r="F1626" s="237">
        <v>41720</v>
      </c>
      <c r="G1626" s="30">
        <v>703</v>
      </c>
      <c r="H1626" s="238">
        <f t="shared" si="25"/>
        <v>0</v>
      </c>
      <c r="I1626" s="235"/>
    </row>
    <row r="1627" spans="1:9" x14ac:dyDescent="0.25">
      <c r="A1627" s="284">
        <v>41720</v>
      </c>
      <c r="B1627" s="233" t="s">
        <v>1817</v>
      </c>
      <c r="C1627" s="335" t="s">
        <v>2350</v>
      </c>
      <c r="D1627" s="235" t="s">
        <v>47</v>
      </c>
      <c r="E1627" s="236">
        <v>35031.15</v>
      </c>
      <c r="F1627" s="237">
        <v>41720</v>
      </c>
      <c r="G1627" s="30">
        <v>35031.15</v>
      </c>
      <c r="H1627" s="238">
        <f t="shared" si="25"/>
        <v>0</v>
      </c>
      <c r="I1627" s="235"/>
    </row>
    <row r="1628" spans="1:9" x14ac:dyDescent="0.25">
      <c r="A1628" s="240">
        <v>41720</v>
      </c>
      <c r="B1628" s="233" t="s">
        <v>1818</v>
      </c>
      <c r="C1628" s="335" t="s">
        <v>2350</v>
      </c>
      <c r="D1628" s="235" t="s">
        <v>217</v>
      </c>
      <c r="E1628" s="236">
        <v>62107.6</v>
      </c>
      <c r="F1628" s="269" t="s">
        <v>2388</v>
      </c>
      <c r="G1628" s="247">
        <v>62107.6</v>
      </c>
      <c r="H1628" s="238">
        <f t="shared" si="25"/>
        <v>0</v>
      </c>
      <c r="I1628" s="235" t="s">
        <v>4</v>
      </c>
    </row>
    <row r="1629" spans="1:9" x14ac:dyDescent="0.25">
      <c r="A1629" s="284">
        <v>41720</v>
      </c>
      <c r="B1629" s="233" t="s">
        <v>1819</v>
      </c>
      <c r="C1629" s="335" t="s">
        <v>2350</v>
      </c>
      <c r="D1629" s="235" t="s">
        <v>219</v>
      </c>
      <c r="E1629" s="236">
        <v>36647.5</v>
      </c>
      <c r="F1629" s="269" t="s">
        <v>2389</v>
      </c>
      <c r="G1629" s="247">
        <v>36647.5</v>
      </c>
      <c r="H1629" s="238">
        <f t="shared" si="25"/>
        <v>0</v>
      </c>
      <c r="I1629" s="235" t="s">
        <v>4</v>
      </c>
    </row>
    <row r="1630" spans="1:9" x14ac:dyDescent="0.25">
      <c r="A1630" s="240">
        <v>41720</v>
      </c>
      <c r="B1630" s="233" t="s">
        <v>1820</v>
      </c>
      <c r="C1630" s="335" t="s">
        <v>2350</v>
      </c>
      <c r="D1630" s="235" t="s">
        <v>221</v>
      </c>
      <c r="E1630" s="236">
        <v>21538.400000000001</v>
      </c>
      <c r="F1630" s="318" t="s">
        <v>2390</v>
      </c>
      <c r="G1630" s="247">
        <v>21538.400000000001</v>
      </c>
      <c r="H1630" s="238">
        <f t="shared" si="25"/>
        <v>0</v>
      </c>
      <c r="I1630" s="235" t="s">
        <v>4</v>
      </c>
    </row>
    <row r="1631" spans="1:9" x14ac:dyDescent="0.25">
      <c r="A1631" s="284">
        <v>41720</v>
      </c>
      <c r="B1631" s="233" t="s">
        <v>1821</v>
      </c>
      <c r="C1631" s="335" t="s">
        <v>2350</v>
      </c>
      <c r="D1631" s="244" t="s">
        <v>2391</v>
      </c>
      <c r="E1631" s="236">
        <v>0</v>
      </c>
      <c r="F1631" s="327" t="s">
        <v>2392</v>
      </c>
      <c r="G1631" s="30"/>
      <c r="H1631" s="238">
        <f t="shared" si="25"/>
        <v>0</v>
      </c>
      <c r="I1631" s="235" t="s">
        <v>4</v>
      </c>
    </row>
    <row r="1632" spans="1:9" x14ac:dyDescent="0.25">
      <c r="A1632" s="240">
        <v>41720</v>
      </c>
      <c r="B1632" s="233" t="s">
        <v>1822</v>
      </c>
      <c r="C1632" s="335" t="s">
        <v>2350</v>
      </c>
      <c r="D1632" s="235" t="s">
        <v>2361</v>
      </c>
      <c r="E1632" s="236">
        <v>26738.5</v>
      </c>
      <c r="F1632" s="237">
        <v>41720</v>
      </c>
      <c r="G1632" s="30">
        <v>26738.5</v>
      </c>
      <c r="H1632" s="238">
        <f t="shared" si="25"/>
        <v>0</v>
      </c>
      <c r="I1632" s="235" t="s">
        <v>196</v>
      </c>
    </row>
    <row r="1633" spans="1:9" x14ac:dyDescent="0.25">
      <c r="A1633" s="284">
        <v>41720</v>
      </c>
      <c r="B1633" s="233" t="s">
        <v>1824</v>
      </c>
      <c r="C1633" s="335" t="s">
        <v>2350</v>
      </c>
      <c r="D1633" s="235" t="s">
        <v>89</v>
      </c>
      <c r="E1633" s="236">
        <v>1176</v>
      </c>
      <c r="F1633" s="237">
        <v>41720</v>
      </c>
      <c r="G1633" s="30">
        <v>1176</v>
      </c>
      <c r="H1633" s="238">
        <f t="shared" si="25"/>
        <v>0</v>
      </c>
      <c r="I1633" s="235"/>
    </row>
    <row r="1634" spans="1:9" ht="24.75" x14ac:dyDescent="0.25">
      <c r="A1634" s="240">
        <v>41720</v>
      </c>
      <c r="B1634" s="233" t="s">
        <v>1825</v>
      </c>
      <c r="C1634" s="335" t="s">
        <v>2350</v>
      </c>
      <c r="D1634" s="235" t="s">
        <v>438</v>
      </c>
      <c r="E1634" s="236">
        <v>4254.5</v>
      </c>
      <c r="F1634" s="337" t="s">
        <v>2393</v>
      </c>
      <c r="G1634" s="51">
        <v>4254.5</v>
      </c>
      <c r="H1634" s="238">
        <f t="shared" si="25"/>
        <v>0</v>
      </c>
      <c r="I1634" s="8" t="s">
        <v>1</v>
      </c>
    </row>
    <row r="1635" spans="1:9" x14ac:dyDescent="0.25">
      <c r="A1635" s="284">
        <v>41720</v>
      </c>
      <c r="B1635" s="233" t="s">
        <v>1826</v>
      </c>
      <c r="C1635" s="335" t="s">
        <v>2350</v>
      </c>
      <c r="D1635" s="235" t="s">
        <v>43</v>
      </c>
      <c r="E1635" s="236">
        <v>9583</v>
      </c>
      <c r="F1635" s="237">
        <v>41720</v>
      </c>
      <c r="G1635" s="30">
        <v>9583</v>
      </c>
      <c r="H1635" s="238">
        <f t="shared" si="25"/>
        <v>0</v>
      </c>
      <c r="I1635" s="235" t="s">
        <v>14</v>
      </c>
    </row>
    <row r="1636" spans="1:9" x14ac:dyDescent="0.25">
      <c r="A1636" s="240">
        <v>41720</v>
      </c>
      <c r="B1636" s="233" t="s">
        <v>1827</v>
      </c>
      <c r="C1636" s="335" t="s">
        <v>2350</v>
      </c>
      <c r="D1636" s="235" t="s">
        <v>1951</v>
      </c>
      <c r="E1636" s="236">
        <v>3518</v>
      </c>
      <c r="F1636" s="269" t="s">
        <v>2394</v>
      </c>
      <c r="G1636" s="247">
        <v>3518</v>
      </c>
      <c r="H1636" s="238">
        <f t="shared" ref="H1636:H1699" si="26">E1636-G1636</f>
        <v>0</v>
      </c>
      <c r="I1636" s="235" t="s">
        <v>4</v>
      </c>
    </row>
    <row r="1637" spans="1:9" x14ac:dyDescent="0.25">
      <c r="A1637" s="284">
        <v>41720</v>
      </c>
      <c r="B1637" s="233" t="s">
        <v>1828</v>
      </c>
      <c r="C1637" s="335" t="s">
        <v>2350</v>
      </c>
      <c r="D1637" s="235" t="s">
        <v>80</v>
      </c>
      <c r="E1637" s="236">
        <v>1222</v>
      </c>
      <c r="F1637" s="246" t="s">
        <v>2395</v>
      </c>
      <c r="G1637" s="30">
        <v>1222</v>
      </c>
      <c r="H1637" s="238">
        <f t="shared" si="26"/>
        <v>0</v>
      </c>
      <c r="I1637" s="235" t="s">
        <v>1</v>
      </c>
    </row>
    <row r="1638" spans="1:9" x14ac:dyDescent="0.25">
      <c r="A1638" s="240">
        <v>41720</v>
      </c>
      <c r="B1638" s="233" t="s">
        <v>1830</v>
      </c>
      <c r="C1638" s="335" t="s">
        <v>2350</v>
      </c>
      <c r="D1638" s="235" t="s">
        <v>135</v>
      </c>
      <c r="E1638" s="236">
        <v>2175.1</v>
      </c>
      <c r="F1638" s="237">
        <v>41723</v>
      </c>
      <c r="G1638" s="30">
        <v>2175.1</v>
      </c>
      <c r="H1638" s="238">
        <f t="shared" si="26"/>
        <v>0</v>
      </c>
      <c r="I1638" s="235" t="s">
        <v>4</v>
      </c>
    </row>
    <row r="1639" spans="1:9" x14ac:dyDescent="0.25">
      <c r="A1639" s="284">
        <v>41720</v>
      </c>
      <c r="B1639" s="233" t="s">
        <v>1831</v>
      </c>
      <c r="C1639" s="335" t="s">
        <v>2350</v>
      </c>
      <c r="D1639" s="244" t="s">
        <v>46</v>
      </c>
      <c r="E1639" s="245">
        <v>0</v>
      </c>
      <c r="F1639" s="237"/>
      <c r="G1639" s="30"/>
      <c r="H1639" s="238">
        <f t="shared" si="26"/>
        <v>0</v>
      </c>
      <c r="I1639" s="235" t="s">
        <v>294</v>
      </c>
    </row>
    <row r="1640" spans="1:9" x14ac:dyDescent="0.25">
      <c r="A1640" s="240">
        <v>41720</v>
      </c>
      <c r="B1640" s="233" t="s">
        <v>1832</v>
      </c>
      <c r="C1640" s="335" t="s">
        <v>2350</v>
      </c>
      <c r="D1640" s="235" t="s">
        <v>462</v>
      </c>
      <c r="E1640" s="236">
        <v>6227.5</v>
      </c>
      <c r="F1640" s="237">
        <v>41727</v>
      </c>
      <c r="G1640" s="30">
        <v>6227.5</v>
      </c>
      <c r="H1640" s="238">
        <f t="shared" si="26"/>
        <v>0</v>
      </c>
      <c r="I1640" s="235"/>
    </row>
    <row r="1641" spans="1:9" x14ac:dyDescent="0.25">
      <c r="A1641" s="284">
        <v>41720</v>
      </c>
      <c r="B1641" s="233" t="s">
        <v>1833</v>
      </c>
      <c r="C1641" s="335" t="s">
        <v>2350</v>
      </c>
      <c r="D1641" s="235" t="s">
        <v>135</v>
      </c>
      <c r="E1641" s="236">
        <v>5589</v>
      </c>
      <c r="F1641" s="237">
        <v>41723</v>
      </c>
      <c r="G1641" s="30">
        <v>5589</v>
      </c>
      <c r="H1641" s="238">
        <f t="shared" si="26"/>
        <v>0</v>
      </c>
      <c r="I1641" s="235" t="s">
        <v>4</v>
      </c>
    </row>
    <row r="1642" spans="1:9" x14ac:dyDescent="0.25">
      <c r="A1642" s="240">
        <v>41720</v>
      </c>
      <c r="B1642" s="233" t="s">
        <v>1834</v>
      </c>
      <c r="C1642" s="335" t="s">
        <v>2350</v>
      </c>
      <c r="D1642" s="235" t="s">
        <v>1</v>
      </c>
      <c r="E1642" s="236">
        <v>577.6</v>
      </c>
      <c r="F1642" s="237">
        <v>41720</v>
      </c>
      <c r="G1642" s="30">
        <v>577.6</v>
      </c>
      <c r="H1642" s="238">
        <f t="shared" si="26"/>
        <v>0</v>
      </c>
      <c r="I1642" s="235" t="s">
        <v>1</v>
      </c>
    </row>
    <row r="1643" spans="1:9" x14ac:dyDescent="0.25">
      <c r="A1643" s="284">
        <v>41720</v>
      </c>
      <c r="B1643" s="233" t="s">
        <v>1835</v>
      </c>
      <c r="C1643" s="335" t="s">
        <v>2350</v>
      </c>
      <c r="D1643" s="235" t="s">
        <v>1</v>
      </c>
      <c r="E1643" s="236">
        <v>231</v>
      </c>
      <c r="F1643" s="237">
        <v>41720</v>
      </c>
      <c r="G1643" s="30">
        <v>231</v>
      </c>
      <c r="H1643" s="238">
        <f t="shared" si="26"/>
        <v>0</v>
      </c>
      <c r="I1643" s="235" t="s">
        <v>1</v>
      </c>
    </row>
    <row r="1644" spans="1:9" x14ac:dyDescent="0.25">
      <c r="A1644" s="240">
        <v>41720</v>
      </c>
      <c r="B1644" s="233" t="s">
        <v>1836</v>
      </c>
      <c r="C1644" s="335" t="s">
        <v>2350</v>
      </c>
      <c r="D1644" s="235" t="s">
        <v>1</v>
      </c>
      <c r="E1644" s="236">
        <v>197</v>
      </c>
      <c r="F1644" s="237">
        <v>41720</v>
      </c>
      <c r="G1644" s="30">
        <v>197</v>
      </c>
      <c r="H1644" s="238">
        <f t="shared" si="26"/>
        <v>0</v>
      </c>
      <c r="I1644" s="235" t="s">
        <v>1</v>
      </c>
    </row>
    <row r="1645" spans="1:9" x14ac:dyDescent="0.25">
      <c r="A1645" s="284">
        <v>41720</v>
      </c>
      <c r="B1645" s="233" t="s">
        <v>1838</v>
      </c>
      <c r="C1645" s="335" t="s">
        <v>2350</v>
      </c>
      <c r="D1645" s="235" t="s">
        <v>217</v>
      </c>
      <c r="E1645" s="236">
        <v>3760</v>
      </c>
      <c r="F1645" s="269" t="s">
        <v>2396</v>
      </c>
      <c r="G1645" s="247">
        <v>3760</v>
      </c>
      <c r="H1645" s="238">
        <f t="shared" si="26"/>
        <v>0</v>
      </c>
      <c r="I1645" s="235" t="s">
        <v>4</v>
      </c>
    </row>
    <row r="1646" spans="1:9" x14ac:dyDescent="0.25">
      <c r="A1646" s="240">
        <v>41720</v>
      </c>
      <c r="B1646" s="233" t="s">
        <v>1839</v>
      </c>
      <c r="C1646" s="335" t="s">
        <v>2350</v>
      </c>
      <c r="D1646" s="235" t="s">
        <v>70</v>
      </c>
      <c r="E1646" s="236">
        <v>11590</v>
      </c>
      <c r="F1646" s="237">
        <v>41722</v>
      </c>
      <c r="G1646" s="30">
        <v>11590</v>
      </c>
      <c r="H1646" s="238">
        <f t="shared" si="26"/>
        <v>0</v>
      </c>
      <c r="I1646" s="235" t="s">
        <v>146</v>
      </c>
    </row>
    <row r="1647" spans="1:9" x14ac:dyDescent="0.25">
      <c r="A1647" s="284">
        <v>41720</v>
      </c>
      <c r="B1647" s="233" t="s">
        <v>1841</v>
      </c>
      <c r="C1647" s="335" t="s">
        <v>2350</v>
      </c>
      <c r="D1647" s="235" t="s">
        <v>576</v>
      </c>
      <c r="E1647" s="236">
        <v>14871.5</v>
      </c>
      <c r="F1647" s="237">
        <v>41723</v>
      </c>
      <c r="G1647" s="30">
        <v>14871.5</v>
      </c>
      <c r="H1647" s="238">
        <f t="shared" si="26"/>
        <v>0</v>
      </c>
      <c r="I1647" s="235" t="s">
        <v>14</v>
      </c>
    </row>
    <row r="1648" spans="1:9" x14ac:dyDescent="0.25">
      <c r="A1648" s="240">
        <v>41720</v>
      </c>
      <c r="B1648" s="233" t="s">
        <v>1842</v>
      </c>
      <c r="C1648" s="335" t="s">
        <v>2350</v>
      </c>
      <c r="D1648" s="235" t="s">
        <v>71</v>
      </c>
      <c r="E1648" s="236">
        <v>3050.4</v>
      </c>
      <c r="F1648" s="237">
        <v>41723</v>
      </c>
      <c r="G1648" s="30">
        <v>3050.4</v>
      </c>
      <c r="H1648" s="238">
        <f t="shared" si="26"/>
        <v>0</v>
      </c>
      <c r="I1648" s="235" t="s">
        <v>57</v>
      </c>
    </row>
    <row r="1649" spans="1:9" x14ac:dyDescent="0.25">
      <c r="A1649" s="284">
        <v>41720</v>
      </c>
      <c r="B1649" s="233" t="s">
        <v>1844</v>
      </c>
      <c r="C1649" s="335" t="s">
        <v>2350</v>
      </c>
      <c r="D1649" s="235" t="s">
        <v>131</v>
      </c>
      <c r="E1649" s="236">
        <v>3417.6</v>
      </c>
      <c r="F1649" s="237">
        <v>41723</v>
      </c>
      <c r="G1649" s="30">
        <v>3417.6</v>
      </c>
      <c r="H1649" s="238">
        <f t="shared" si="26"/>
        <v>0</v>
      </c>
      <c r="I1649" s="235" t="s">
        <v>57</v>
      </c>
    </row>
    <row r="1650" spans="1:9" x14ac:dyDescent="0.25">
      <c r="A1650" s="240">
        <v>41720</v>
      </c>
      <c r="B1650" s="233" t="s">
        <v>1845</v>
      </c>
      <c r="C1650" s="335" t="s">
        <v>2350</v>
      </c>
      <c r="D1650" s="235" t="s">
        <v>2039</v>
      </c>
      <c r="E1650" s="236">
        <v>512</v>
      </c>
      <c r="F1650" s="237">
        <v>41723</v>
      </c>
      <c r="G1650" s="30">
        <v>512</v>
      </c>
      <c r="H1650" s="238">
        <f t="shared" si="26"/>
        <v>0</v>
      </c>
      <c r="I1650" s="235" t="s">
        <v>57</v>
      </c>
    </row>
    <row r="1651" spans="1:9" x14ac:dyDescent="0.25">
      <c r="A1651" s="284">
        <v>41720</v>
      </c>
      <c r="B1651" s="233" t="s">
        <v>1846</v>
      </c>
      <c r="C1651" s="335" t="s">
        <v>2350</v>
      </c>
      <c r="D1651" s="235" t="s">
        <v>175</v>
      </c>
      <c r="E1651" s="236">
        <v>3654.5</v>
      </c>
      <c r="F1651" s="262" t="s">
        <v>2397</v>
      </c>
      <c r="G1651" s="247">
        <v>3654.5</v>
      </c>
      <c r="H1651" s="238">
        <f t="shared" si="26"/>
        <v>0</v>
      </c>
      <c r="I1651" s="235" t="s">
        <v>57</v>
      </c>
    </row>
    <row r="1652" spans="1:9" x14ac:dyDescent="0.25">
      <c r="A1652" s="240">
        <v>41720</v>
      </c>
      <c r="B1652" s="233" t="s">
        <v>1847</v>
      </c>
      <c r="C1652" s="335" t="s">
        <v>2350</v>
      </c>
      <c r="D1652" s="235" t="s">
        <v>2165</v>
      </c>
      <c r="E1652" s="236">
        <v>2456</v>
      </c>
      <c r="F1652" s="237">
        <v>41723</v>
      </c>
      <c r="G1652" s="30">
        <v>2456</v>
      </c>
      <c r="H1652" s="238">
        <f t="shared" si="26"/>
        <v>0</v>
      </c>
      <c r="I1652" s="235" t="s">
        <v>57</v>
      </c>
    </row>
    <row r="1653" spans="1:9" x14ac:dyDescent="0.25">
      <c r="A1653" s="284">
        <v>41720</v>
      </c>
      <c r="B1653" s="233" t="s">
        <v>1848</v>
      </c>
      <c r="C1653" s="335" t="s">
        <v>2350</v>
      </c>
      <c r="D1653" s="235" t="s">
        <v>1580</v>
      </c>
      <c r="E1653" s="236">
        <v>8114.5</v>
      </c>
      <c r="F1653" s="237">
        <v>41723</v>
      </c>
      <c r="G1653" s="30">
        <v>8114.5</v>
      </c>
      <c r="H1653" s="238">
        <f t="shared" si="26"/>
        <v>0</v>
      </c>
      <c r="I1653" s="235" t="s">
        <v>57</v>
      </c>
    </row>
    <row r="1654" spans="1:9" x14ac:dyDescent="0.25">
      <c r="A1654" s="240">
        <v>41720</v>
      </c>
      <c r="B1654" s="233" t="s">
        <v>1849</v>
      </c>
      <c r="C1654" s="335" t="s">
        <v>2350</v>
      </c>
      <c r="D1654" s="244" t="s">
        <v>46</v>
      </c>
      <c r="E1654" s="245">
        <v>0</v>
      </c>
      <c r="F1654" s="237"/>
      <c r="G1654" s="30"/>
      <c r="H1654" s="272">
        <f t="shared" si="26"/>
        <v>0</v>
      </c>
      <c r="I1654" s="235" t="s">
        <v>455</v>
      </c>
    </row>
    <row r="1655" spans="1:9" x14ac:dyDescent="0.25">
      <c r="A1655" s="284">
        <v>41720</v>
      </c>
      <c r="B1655" s="233" t="s">
        <v>1850</v>
      </c>
      <c r="C1655" s="335" t="s">
        <v>2350</v>
      </c>
      <c r="D1655" s="235" t="s">
        <v>55</v>
      </c>
      <c r="E1655" s="236">
        <v>2368</v>
      </c>
      <c r="F1655" s="237">
        <v>41723</v>
      </c>
      <c r="G1655" s="30">
        <v>2368</v>
      </c>
      <c r="H1655" s="272">
        <f t="shared" si="26"/>
        <v>0</v>
      </c>
      <c r="I1655" s="235" t="s">
        <v>14</v>
      </c>
    </row>
    <row r="1656" spans="1:9" x14ac:dyDescent="0.25">
      <c r="A1656" s="240">
        <v>41720</v>
      </c>
      <c r="B1656" s="233" t="s">
        <v>1851</v>
      </c>
      <c r="C1656" s="335" t="s">
        <v>2350</v>
      </c>
      <c r="D1656" s="244" t="s">
        <v>2398</v>
      </c>
      <c r="E1656" s="236">
        <v>0</v>
      </c>
      <c r="F1656" s="327" t="s">
        <v>2399</v>
      </c>
      <c r="G1656" s="328"/>
      <c r="H1656" s="272">
        <f t="shared" si="26"/>
        <v>0</v>
      </c>
      <c r="I1656" s="235" t="s">
        <v>57</v>
      </c>
    </row>
    <row r="1657" spans="1:9" x14ac:dyDescent="0.25">
      <c r="A1657" s="284">
        <v>41720</v>
      </c>
      <c r="B1657" s="233" t="s">
        <v>1852</v>
      </c>
      <c r="C1657" s="335" t="s">
        <v>2350</v>
      </c>
      <c r="D1657" s="244" t="s">
        <v>1635</v>
      </c>
      <c r="E1657" s="236">
        <v>0</v>
      </c>
      <c r="F1657" s="327" t="s">
        <v>2400</v>
      </c>
      <c r="G1657" s="30"/>
      <c r="H1657" s="272">
        <f t="shared" si="26"/>
        <v>0</v>
      </c>
      <c r="I1657" s="235" t="s">
        <v>57</v>
      </c>
    </row>
    <row r="1658" spans="1:9" x14ac:dyDescent="0.25">
      <c r="A1658" s="240">
        <v>41720</v>
      </c>
      <c r="B1658" s="233" t="s">
        <v>1853</v>
      </c>
      <c r="C1658" s="335" t="s">
        <v>2350</v>
      </c>
      <c r="D1658" s="235" t="s">
        <v>210</v>
      </c>
      <c r="E1658" s="236">
        <v>2177.4</v>
      </c>
      <c r="F1658" s="237">
        <v>41723</v>
      </c>
      <c r="G1658" s="30">
        <v>2177.4</v>
      </c>
      <c r="H1658" s="272">
        <f t="shared" si="26"/>
        <v>0</v>
      </c>
      <c r="I1658" s="235" t="s">
        <v>57</v>
      </c>
    </row>
    <row r="1659" spans="1:9" x14ac:dyDescent="0.25">
      <c r="A1659" s="284">
        <v>41720</v>
      </c>
      <c r="B1659" s="233" t="s">
        <v>1854</v>
      </c>
      <c r="C1659" s="335" t="s">
        <v>2350</v>
      </c>
      <c r="D1659" s="235" t="s">
        <v>32</v>
      </c>
      <c r="E1659" s="236">
        <v>17790</v>
      </c>
      <c r="F1659" s="269" t="s">
        <v>2401</v>
      </c>
      <c r="G1659" s="30">
        <v>17790</v>
      </c>
      <c r="H1659" s="238">
        <f t="shared" si="26"/>
        <v>0</v>
      </c>
      <c r="I1659" s="235"/>
    </row>
    <row r="1660" spans="1:9" x14ac:dyDescent="0.25">
      <c r="A1660" s="240">
        <v>41720</v>
      </c>
      <c r="B1660" s="233" t="s">
        <v>1856</v>
      </c>
      <c r="C1660" s="335" t="s">
        <v>2350</v>
      </c>
      <c r="D1660" s="235" t="s">
        <v>96</v>
      </c>
      <c r="E1660" s="236">
        <v>13600</v>
      </c>
      <c r="F1660" s="246">
        <v>41730</v>
      </c>
      <c r="G1660" s="247">
        <v>13600</v>
      </c>
      <c r="H1660" s="238">
        <f t="shared" si="26"/>
        <v>0</v>
      </c>
      <c r="I1660" s="235" t="s">
        <v>146</v>
      </c>
    </row>
    <row r="1661" spans="1:9" x14ac:dyDescent="0.25">
      <c r="A1661" s="284">
        <v>41720</v>
      </c>
      <c r="B1661" s="332" t="s">
        <v>1858</v>
      </c>
      <c r="C1661" s="332" t="s">
        <v>2350</v>
      </c>
      <c r="D1661" s="235" t="s">
        <v>137</v>
      </c>
      <c r="E1661" s="236">
        <v>36831.599999999999</v>
      </c>
      <c r="F1661" s="237">
        <v>41720</v>
      </c>
      <c r="G1661" s="30">
        <v>36831.599999999999</v>
      </c>
      <c r="H1661" s="272">
        <f t="shared" si="26"/>
        <v>0</v>
      </c>
      <c r="I1661" s="235" t="s">
        <v>38</v>
      </c>
    </row>
    <row r="1662" spans="1:9" x14ac:dyDescent="0.25">
      <c r="A1662" s="240">
        <v>41720</v>
      </c>
      <c r="B1662" s="233" t="s">
        <v>1859</v>
      </c>
      <c r="C1662" s="241" t="s">
        <v>2350</v>
      </c>
      <c r="D1662" s="235" t="s">
        <v>88</v>
      </c>
      <c r="E1662" s="236">
        <v>15764</v>
      </c>
      <c r="F1662" s="237">
        <v>41722</v>
      </c>
      <c r="G1662" s="30">
        <v>15764</v>
      </c>
      <c r="H1662" s="238">
        <f t="shared" si="26"/>
        <v>0</v>
      </c>
      <c r="I1662" s="235" t="s">
        <v>196</v>
      </c>
    </row>
    <row r="1663" spans="1:9" x14ac:dyDescent="0.25">
      <c r="A1663" s="284">
        <v>41720</v>
      </c>
      <c r="B1663" s="233" t="s">
        <v>1860</v>
      </c>
      <c r="C1663" s="241" t="s">
        <v>2350</v>
      </c>
      <c r="D1663" s="235" t="s">
        <v>54</v>
      </c>
      <c r="E1663" s="236">
        <v>20508</v>
      </c>
      <c r="F1663" s="237">
        <v>41722</v>
      </c>
      <c r="G1663" s="30">
        <v>20508</v>
      </c>
      <c r="H1663" s="238">
        <f t="shared" si="26"/>
        <v>0</v>
      </c>
      <c r="I1663" s="235" t="s">
        <v>196</v>
      </c>
    </row>
    <row r="1664" spans="1:9" x14ac:dyDescent="0.25">
      <c r="A1664" s="240">
        <v>41720</v>
      </c>
      <c r="B1664" s="233" t="s">
        <v>1862</v>
      </c>
      <c r="C1664" s="241" t="s">
        <v>2350</v>
      </c>
      <c r="D1664" s="244" t="s">
        <v>46</v>
      </c>
      <c r="E1664" s="245">
        <v>0</v>
      </c>
      <c r="F1664" s="237"/>
      <c r="G1664" s="30"/>
      <c r="H1664" s="238">
        <f t="shared" si="26"/>
        <v>0</v>
      </c>
      <c r="I1664" s="235" t="s">
        <v>294</v>
      </c>
    </row>
    <row r="1665" spans="1:9" x14ac:dyDescent="0.25">
      <c r="A1665" s="284">
        <v>41720</v>
      </c>
      <c r="B1665" s="233" t="s">
        <v>1863</v>
      </c>
      <c r="C1665" s="241" t="s">
        <v>2350</v>
      </c>
      <c r="D1665" s="235" t="s">
        <v>1</v>
      </c>
      <c r="E1665" s="236">
        <v>2425</v>
      </c>
      <c r="F1665" s="237">
        <v>41720</v>
      </c>
      <c r="G1665" s="30">
        <v>2425</v>
      </c>
      <c r="H1665" s="238">
        <f t="shared" si="26"/>
        <v>0</v>
      </c>
      <c r="I1665" s="235" t="s">
        <v>1</v>
      </c>
    </row>
    <row r="1666" spans="1:9" x14ac:dyDescent="0.25">
      <c r="A1666" s="240">
        <v>41720</v>
      </c>
      <c r="B1666" s="233" t="s">
        <v>1864</v>
      </c>
      <c r="C1666" s="241" t="s">
        <v>2350</v>
      </c>
      <c r="D1666" s="235" t="s">
        <v>61</v>
      </c>
      <c r="E1666" s="236">
        <v>441</v>
      </c>
      <c r="F1666" s="237">
        <v>41720</v>
      </c>
      <c r="G1666" s="30">
        <v>441</v>
      </c>
      <c r="H1666" s="238">
        <f t="shared" si="26"/>
        <v>0</v>
      </c>
      <c r="I1666" s="235" t="s">
        <v>1</v>
      </c>
    </row>
    <row r="1667" spans="1:9" x14ac:dyDescent="0.25">
      <c r="A1667" s="284">
        <v>41720</v>
      </c>
      <c r="B1667" s="233" t="s">
        <v>1865</v>
      </c>
      <c r="C1667" s="241" t="s">
        <v>2350</v>
      </c>
      <c r="D1667" s="235" t="s">
        <v>1</v>
      </c>
      <c r="E1667" s="236">
        <v>5568</v>
      </c>
      <c r="F1667" s="237">
        <v>41720</v>
      </c>
      <c r="G1667" s="30">
        <v>5568</v>
      </c>
      <c r="H1667" s="238">
        <f t="shared" si="26"/>
        <v>0</v>
      </c>
      <c r="I1667" s="235" t="s">
        <v>1</v>
      </c>
    </row>
    <row r="1668" spans="1:9" x14ac:dyDescent="0.25">
      <c r="A1668" s="240">
        <v>41720</v>
      </c>
      <c r="B1668" s="233" t="s">
        <v>1866</v>
      </c>
      <c r="C1668" s="241" t="s">
        <v>2350</v>
      </c>
      <c r="D1668" s="235" t="s">
        <v>6</v>
      </c>
      <c r="E1668" s="257">
        <v>7000</v>
      </c>
      <c r="F1668" s="237">
        <v>41722</v>
      </c>
      <c r="G1668" s="30">
        <v>7000</v>
      </c>
      <c r="H1668" s="238">
        <f t="shared" si="26"/>
        <v>0</v>
      </c>
      <c r="I1668" s="235" t="s">
        <v>38</v>
      </c>
    </row>
    <row r="1669" spans="1:9" x14ac:dyDescent="0.25">
      <c r="A1669" s="240">
        <v>41721</v>
      </c>
      <c r="B1669" s="233" t="s">
        <v>1867</v>
      </c>
      <c r="C1669" s="241" t="s">
        <v>2350</v>
      </c>
      <c r="D1669" s="235" t="s">
        <v>458</v>
      </c>
      <c r="E1669" s="236">
        <v>820</v>
      </c>
      <c r="F1669" s="237">
        <v>41721</v>
      </c>
      <c r="G1669" s="30">
        <v>820</v>
      </c>
      <c r="H1669" s="238">
        <f t="shared" si="26"/>
        <v>0</v>
      </c>
      <c r="I1669" s="235"/>
    </row>
    <row r="1670" spans="1:9" x14ac:dyDescent="0.25">
      <c r="A1670" s="240">
        <v>41721</v>
      </c>
      <c r="B1670" s="233" t="s">
        <v>1868</v>
      </c>
      <c r="C1670" s="241" t="s">
        <v>2350</v>
      </c>
      <c r="D1670" s="235" t="s">
        <v>2309</v>
      </c>
      <c r="E1670" s="236">
        <v>1026.5</v>
      </c>
      <c r="F1670" s="237">
        <v>41721</v>
      </c>
      <c r="G1670" s="30">
        <v>1026.5</v>
      </c>
      <c r="H1670" s="238">
        <f t="shared" si="26"/>
        <v>0</v>
      </c>
      <c r="I1670" s="45"/>
    </row>
    <row r="1671" spans="1:9" x14ac:dyDescent="0.25">
      <c r="A1671" s="240">
        <v>41721</v>
      </c>
      <c r="B1671" s="233" t="s">
        <v>1869</v>
      </c>
      <c r="C1671" s="241" t="s">
        <v>2350</v>
      </c>
      <c r="D1671" s="235" t="s">
        <v>124</v>
      </c>
      <c r="E1671" s="236">
        <v>3020</v>
      </c>
      <c r="F1671" s="237">
        <v>41721</v>
      </c>
      <c r="G1671" s="30">
        <v>3020</v>
      </c>
      <c r="H1671" s="238">
        <f t="shared" si="26"/>
        <v>0</v>
      </c>
      <c r="I1671" s="235"/>
    </row>
    <row r="1672" spans="1:9" x14ac:dyDescent="0.25">
      <c r="A1672" s="240">
        <v>41721</v>
      </c>
      <c r="B1672" s="233" t="s">
        <v>1871</v>
      </c>
      <c r="C1672" s="241" t="s">
        <v>2350</v>
      </c>
      <c r="D1672" s="235" t="s">
        <v>480</v>
      </c>
      <c r="E1672" s="236">
        <v>39807.300000000003</v>
      </c>
      <c r="F1672" s="237">
        <v>41723</v>
      </c>
      <c r="G1672" s="30">
        <v>39807.300000000003</v>
      </c>
      <c r="H1672" s="238">
        <f t="shared" si="26"/>
        <v>0</v>
      </c>
      <c r="I1672" s="235" t="s">
        <v>4</v>
      </c>
    </row>
    <row r="1673" spans="1:9" x14ac:dyDescent="0.25">
      <c r="A1673" s="240">
        <v>41721</v>
      </c>
      <c r="B1673" s="233" t="s">
        <v>1872</v>
      </c>
      <c r="C1673" s="241" t="s">
        <v>2350</v>
      </c>
      <c r="D1673" s="235" t="s">
        <v>37</v>
      </c>
      <c r="E1673" s="236">
        <v>5760</v>
      </c>
      <c r="F1673" s="237">
        <v>41729</v>
      </c>
      <c r="G1673" s="30">
        <v>5760</v>
      </c>
      <c r="H1673" s="238">
        <f t="shared" si="26"/>
        <v>0</v>
      </c>
      <c r="I1673" s="235" t="s">
        <v>4</v>
      </c>
    </row>
    <row r="1674" spans="1:9" x14ac:dyDescent="0.25">
      <c r="A1674" s="240">
        <v>41721</v>
      </c>
      <c r="B1674" s="233" t="s">
        <v>1873</v>
      </c>
      <c r="C1674" s="241" t="s">
        <v>2350</v>
      </c>
      <c r="D1674" s="235" t="s">
        <v>36</v>
      </c>
      <c r="E1674" s="236">
        <v>2400</v>
      </c>
      <c r="F1674" s="237">
        <v>41729</v>
      </c>
      <c r="G1674" s="30">
        <v>2400</v>
      </c>
      <c r="H1674" s="238">
        <f t="shared" si="26"/>
        <v>0</v>
      </c>
      <c r="I1674" s="235" t="s">
        <v>4</v>
      </c>
    </row>
    <row r="1675" spans="1:9" x14ac:dyDescent="0.25">
      <c r="A1675" s="240">
        <v>41721</v>
      </c>
      <c r="B1675" s="233" t="s">
        <v>1874</v>
      </c>
      <c r="C1675" s="241" t="s">
        <v>2350</v>
      </c>
      <c r="D1675" s="235" t="s">
        <v>48</v>
      </c>
      <c r="E1675" s="236">
        <v>16404.5</v>
      </c>
      <c r="F1675" s="237">
        <v>41721</v>
      </c>
      <c r="G1675" s="30">
        <v>16404.5</v>
      </c>
      <c r="H1675" s="238">
        <f t="shared" si="26"/>
        <v>0</v>
      </c>
      <c r="I1675" s="235" t="s">
        <v>1</v>
      </c>
    </row>
    <row r="1676" spans="1:9" x14ac:dyDescent="0.25">
      <c r="A1676" s="240">
        <v>41721</v>
      </c>
      <c r="B1676" s="233" t="s">
        <v>1876</v>
      </c>
      <c r="C1676" s="241" t="s">
        <v>2350</v>
      </c>
      <c r="D1676" s="235" t="s">
        <v>42</v>
      </c>
      <c r="E1676" s="236">
        <v>5940</v>
      </c>
      <c r="F1676" s="237">
        <v>41721</v>
      </c>
      <c r="G1676" s="30">
        <v>5940</v>
      </c>
      <c r="H1676" s="238">
        <f t="shared" si="26"/>
        <v>0</v>
      </c>
      <c r="I1676" s="235"/>
    </row>
    <row r="1677" spans="1:9" x14ac:dyDescent="0.25">
      <c r="A1677" s="240">
        <v>41721</v>
      </c>
      <c r="B1677" s="233" t="s">
        <v>1877</v>
      </c>
      <c r="C1677" s="241" t="s">
        <v>2350</v>
      </c>
      <c r="D1677" s="235" t="s">
        <v>112</v>
      </c>
      <c r="E1677" s="236">
        <v>3196</v>
      </c>
      <c r="F1677" s="237" t="s">
        <v>2402</v>
      </c>
      <c r="G1677" s="30">
        <v>3196</v>
      </c>
      <c r="H1677" s="238">
        <f t="shared" si="26"/>
        <v>0</v>
      </c>
      <c r="I1677" s="235"/>
    </row>
    <row r="1678" spans="1:9" x14ac:dyDescent="0.25">
      <c r="A1678" s="240">
        <v>41721</v>
      </c>
      <c r="B1678" s="233" t="s">
        <v>1878</v>
      </c>
      <c r="C1678" s="241" t="s">
        <v>2350</v>
      </c>
      <c r="D1678" s="235" t="s">
        <v>1706</v>
      </c>
      <c r="E1678" s="236">
        <v>1960</v>
      </c>
      <c r="F1678" s="237">
        <v>41721</v>
      </c>
      <c r="G1678" s="30">
        <v>1960</v>
      </c>
      <c r="H1678" s="238">
        <f t="shared" si="26"/>
        <v>0</v>
      </c>
      <c r="I1678" s="235" t="s">
        <v>4</v>
      </c>
    </row>
    <row r="1679" spans="1:9" x14ac:dyDescent="0.25">
      <c r="A1679" s="240">
        <v>41721</v>
      </c>
      <c r="B1679" s="233" t="s">
        <v>1879</v>
      </c>
      <c r="C1679" s="241" t="s">
        <v>2350</v>
      </c>
      <c r="D1679" s="235" t="s">
        <v>1</v>
      </c>
      <c r="E1679" s="236">
        <v>722.5</v>
      </c>
      <c r="F1679" s="237">
        <v>41721</v>
      </c>
      <c r="G1679" s="30">
        <v>722.5</v>
      </c>
      <c r="H1679" s="238">
        <f t="shared" si="26"/>
        <v>0</v>
      </c>
      <c r="I1679" s="235" t="s">
        <v>1</v>
      </c>
    </row>
    <row r="1680" spans="1:9" x14ac:dyDescent="0.25">
      <c r="A1680" s="240">
        <v>41721</v>
      </c>
      <c r="B1680" s="233" t="s">
        <v>1881</v>
      </c>
      <c r="C1680" s="241" t="s">
        <v>2350</v>
      </c>
      <c r="D1680" s="235" t="s">
        <v>40</v>
      </c>
      <c r="E1680" s="236">
        <v>3540</v>
      </c>
      <c r="F1680" s="237">
        <v>41721</v>
      </c>
      <c r="G1680" s="30">
        <v>3540</v>
      </c>
      <c r="H1680" s="238">
        <f t="shared" si="26"/>
        <v>0</v>
      </c>
      <c r="I1680" s="235" t="s">
        <v>4</v>
      </c>
    </row>
    <row r="1681" spans="1:9" x14ac:dyDescent="0.25">
      <c r="A1681" s="240">
        <v>41721</v>
      </c>
      <c r="B1681" s="233" t="s">
        <v>1882</v>
      </c>
      <c r="C1681" s="241" t="s">
        <v>2350</v>
      </c>
      <c r="D1681" s="235" t="s">
        <v>22</v>
      </c>
      <c r="E1681" s="236">
        <v>6280</v>
      </c>
      <c r="F1681" s="237">
        <v>41721</v>
      </c>
      <c r="G1681" s="30">
        <v>6280</v>
      </c>
      <c r="H1681" s="238">
        <f t="shared" si="26"/>
        <v>0</v>
      </c>
      <c r="I1681" s="235" t="s">
        <v>4</v>
      </c>
    </row>
    <row r="1682" spans="1:9" x14ac:dyDescent="0.25">
      <c r="A1682" s="240">
        <v>41721</v>
      </c>
      <c r="B1682" s="233" t="s">
        <v>1883</v>
      </c>
      <c r="C1682" s="241" t="s">
        <v>2350</v>
      </c>
      <c r="D1682" s="235" t="s">
        <v>5</v>
      </c>
      <c r="E1682" s="236">
        <v>7929.6</v>
      </c>
      <c r="F1682" s="237">
        <v>41721</v>
      </c>
      <c r="G1682" s="30">
        <v>7929.6</v>
      </c>
      <c r="H1682" s="238">
        <f t="shared" si="26"/>
        <v>0</v>
      </c>
      <c r="I1682" s="235"/>
    </row>
    <row r="1683" spans="1:9" x14ac:dyDescent="0.25">
      <c r="A1683" s="240">
        <v>41721</v>
      </c>
      <c r="B1683" s="233" t="s">
        <v>1884</v>
      </c>
      <c r="C1683" s="241" t="s">
        <v>2350</v>
      </c>
      <c r="D1683" s="235" t="s">
        <v>168</v>
      </c>
      <c r="E1683" s="236">
        <v>7010</v>
      </c>
      <c r="F1683" s="237">
        <v>41727</v>
      </c>
      <c r="G1683" s="30">
        <v>7010</v>
      </c>
      <c r="H1683" s="238">
        <f t="shared" si="26"/>
        <v>0</v>
      </c>
      <c r="I1683" s="235"/>
    </row>
    <row r="1684" spans="1:9" x14ac:dyDescent="0.25">
      <c r="A1684" s="240">
        <v>41721</v>
      </c>
      <c r="B1684" s="233" t="s">
        <v>1885</v>
      </c>
      <c r="C1684" s="241" t="s">
        <v>2350</v>
      </c>
      <c r="D1684" s="235" t="s">
        <v>119</v>
      </c>
      <c r="E1684" s="236">
        <v>8645</v>
      </c>
      <c r="F1684" s="237">
        <v>41721</v>
      </c>
      <c r="G1684" s="30">
        <v>8645</v>
      </c>
      <c r="H1684" s="238">
        <f t="shared" si="26"/>
        <v>0</v>
      </c>
      <c r="I1684" s="235"/>
    </row>
    <row r="1685" spans="1:9" x14ac:dyDescent="0.25">
      <c r="A1685" s="240">
        <v>41721</v>
      </c>
      <c r="B1685" s="233" t="s">
        <v>1886</v>
      </c>
      <c r="C1685" s="241" t="s">
        <v>2350</v>
      </c>
      <c r="D1685" s="235" t="s">
        <v>307</v>
      </c>
      <c r="E1685" s="236">
        <v>566.79999999999995</v>
      </c>
      <c r="F1685" s="237">
        <v>41721</v>
      </c>
      <c r="G1685" s="30">
        <v>566.79999999999995</v>
      </c>
      <c r="H1685" s="238">
        <f t="shared" si="26"/>
        <v>0</v>
      </c>
      <c r="I1685" s="235" t="s">
        <v>4</v>
      </c>
    </row>
    <row r="1686" spans="1:9" ht="26.25" x14ac:dyDescent="0.25">
      <c r="A1686" s="240">
        <v>41721</v>
      </c>
      <c r="B1686" s="233" t="s">
        <v>1887</v>
      </c>
      <c r="C1686" s="241" t="s">
        <v>2350</v>
      </c>
      <c r="D1686" s="235" t="s">
        <v>27</v>
      </c>
      <c r="E1686" s="236">
        <v>3180</v>
      </c>
      <c r="F1686" s="321" t="s">
        <v>2403</v>
      </c>
      <c r="G1686" s="30">
        <v>3180</v>
      </c>
      <c r="H1686" s="238">
        <f t="shared" si="26"/>
        <v>0</v>
      </c>
      <c r="I1686" s="235" t="s">
        <v>4</v>
      </c>
    </row>
    <row r="1687" spans="1:9" x14ac:dyDescent="0.25">
      <c r="A1687" s="240">
        <v>41721</v>
      </c>
      <c r="B1687" s="233" t="s">
        <v>1888</v>
      </c>
      <c r="C1687" s="241" t="s">
        <v>2350</v>
      </c>
      <c r="D1687" s="235" t="s">
        <v>3</v>
      </c>
      <c r="E1687" s="236">
        <v>19138.400000000001</v>
      </c>
      <c r="F1687" s="262" t="s">
        <v>2404</v>
      </c>
      <c r="G1687" s="247">
        <v>19138.400000000001</v>
      </c>
      <c r="H1687" s="238">
        <f t="shared" si="26"/>
        <v>0</v>
      </c>
      <c r="I1687" s="235" t="s">
        <v>14</v>
      </c>
    </row>
    <row r="1688" spans="1:9" x14ac:dyDescent="0.25">
      <c r="A1688" s="240">
        <v>41721</v>
      </c>
      <c r="B1688" s="233" t="s">
        <v>1889</v>
      </c>
      <c r="C1688" s="241" t="s">
        <v>2350</v>
      </c>
      <c r="D1688" s="235" t="s">
        <v>170</v>
      </c>
      <c r="E1688" s="236">
        <v>8433.5</v>
      </c>
      <c r="F1688" s="237">
        <v>41721</v>
      </c>
      <c r="G1688" s="30">
        <v>8433.5</v>
      </c>
      <c r="H1688" s="238">
        <f t="shared" si="26"/>
        <v>0</v>
      </c>
      <c r="I1688" s="235"/>
    </row>
    <row r="1689" spans="1:9" x14ac:dyDescent="0.25">
      <c r="A1689" s="240">
        <v>41721</v>
      </c>
      <c r="B1689" s="233" t="s">
        <v>1890</v>
      </c>
      <c r="C1689" s="241" t="s">
        <v>2350</v>
      </c>
      <c r="D1689" s="235" t="s">
        <v>124</v>
      </c>
      <c r="E1689" s="236">
        <v>910</v>
      </c>
      <c r="F1689" s="237">
        <v>41721</v>
      </c>
      <c r="G1689" s="30">
        <v>910</v>
      </c>
      <c r="H1689" s="238">
        <f t="shared" si="26"/>
        <v>0</v>
      </c>
      <c r="I1689" s="235"/>
    </row>
    <row r="1690" spans="1:9" x14ac:dyDescent="0.25">
      <c r="A1690" s="240">
        <v>41721</v>
      </c>
      <c r="B1690" s="233" t="s">
        <v>1891</v>
      </c>
      <c r="C1690" s="241" t="s">
        <v>2350</v>
      </c>
      <c r="D1690" s="235" t="s">
        <v>45</v>
      </c>
      <c r="E1690" s="236">
        <v>2588.6</v>
      </c>
      <c r="F1690" s="237">
        <v>41721</v>
      </c>
      <c r="G1690" s="30">
        <v>2588.6</v>
      </c>
      <c r="H1690" s="238">
        <f t="shared" si="26"/>
        <v>0</v>
      </c>
      <c r="I1690" s="235"/>
    </row>
    <row r="1691" spans="1:9" x14ac:dyDescent="0.25">
      <c r="A1691" s="240">
        <v>41721</v>
      </c>
      <c r="B1691" s="233" t="s">
        <v>1892</v>
      </c>
      <c r="C1691" s="241" t="s">
        <v>2350</v>
      </c>
      <c r="D1691" s="235" t="s">
        <v>245</v>
      </c>
      <c r="E1691" s="236">
        <v>4118.3999999999996</v>
      </c>
      <c r="F1691" s="237">
        <v>41721</v>
      </c>
      <c r="G1691" s="30">
        <v>4118.3999999999996</v>
      </c>
      <c r="H1691" s="238">
        <f t="shared" si="26"/>
        <v>0</v>
      </c>
      <c r="I1691" s="235"/>
    </row>
    <row r="1692" spans="1:9" x14ac:dyDescent="0.25">
      <c r="A1692" s="240">
        <v>41721</v>
      </c>
      <c r="B1692" s="233" t="s">
        <v>1893</v>
      </c>
      <c r="C1692" s="241" t="s">
        <v>2350</v>
      </c>
      <c r="D1692" s="235" t="s">
        <v>470</v>
      </c>
      <c r="E1692" s="236">
        <v>261.5</v>
      </c>
      <c r="F1692" s="237">
        <v>41721</v>
      </c>
      <c r="G1692" s="30">
        <v>261.5</v>
      </c>
      <c r="H1692" s="238">
        <f t="shared" si="26"/>
        <v>0</v>
      </c>
      <c r="I1692" s="235"/>
    </row>
    <row r="1693" spans="1:9" x14ac:dyDescent="0.25">
      <c r="A1693" s="240">
        <v>41721</v>
      </c>
      <c r="B1693" s="233" t="s">
        <v>1894</v>
      </c>
      <c r="C1693" s="241" t="s">
        <v>2350</v>
      </c>
      <c r="D1693" s="235" t="s">
        <v>6</v>
      </c>
      <c r="E1693" s="236">
        <v>3360</v>
      </c>
      <c r="F1693" s="261" t="s">
        <v>2405</v>
      </c>
      <c r="G1693" s="30">
        <v>3360</v>
      </c>
      <c r="H1693" s="238">
        <f t="shared" si="26"/>
        <v>0</v>
      </c>
      <c r="I1693" s="235" t="s">
        <v>4</v>
      </c>
    </row>
    <row r="1694" spans="1:9" x14ac:dyDescent="0.25">
      <c r="A1694" s="240">
        <v>41721</v>
      </c>
      <c r="B1694" s="233" t="s">
        <v>1896</v>
      </c>
      <c r="C1694" s="241" t="s">
        <v>2350</v>
      </c>
      <c r="D1694" s="235" t="s">
        <v>176</v>
      </c>
      <c r="E1694" s="236">
        <v>24029.5</v>
      </c>
      <c r="F1694" s="237">
        <v>41721</v>
      </c>
      <c r="G1694" s="30">
        <v>24029.5</v>
      </c>
      <c r="H1694" s="238">
        <f t="shared" si="26"/>
        <v>0</v>
      </c>
      <c r="I1694" s="235"/>
    </row>
    <row r="1695" spans="1:9" x14ac:dyDescent="0.25">
      <c r="A1695" s="240">
        <v>41721</v>
      </c>
      <c r="B1695" s="233" t="s">
        <v>1897</v>
      </c>
      <c r="C1695" s="241" t="s">
        <v>2350</v>
      </c>
      <c r="D1695" s="235" t="s">
        <v>4</v>
      </c>
      <c r="E1695" s="236">
        <v>50</v>
      </c>
      <c r="F1695" s="237">
        <v>41721</v>
      </c>
      <c r="G1695" s="30">
        <v>50</v>
      </c>
      <c r="H1695" s="238">
        <f t="shared" si="26"/>
        <v>0</v>
      </c>
      <c r="I1695" s="235"/>
    </row>
    <row r="1696" spans="1:9" x14ac:dyDescent="0.25">
      <c r="A1696" s="240">
        <v>41722</v>
      </c>
      <c r="B1696" s="233" t="s">
        <v>1898</v>
      </c>
      <c r="C1696" s="241" t="s">
        <v>2350</v>
      </c>
      <c r="D1696" s="235" t="s">
        <v>21</v>
      </c>
      <c r="E1696" s="236">
        <v>6416.5</v>
      </c>
      <c r="F1696" s="237">
        <v>41722</v>
      </c>
      <c r="G1696" s="43">
        <v>6416.5</v>
      </c>
      <c r="H1696" s="238">
        <f t="shared" si="26"/>
        <v>0</v>
      </c>
      <c r="I1696" s="235"/>
    </row>
    <row r="1697" spans="1:9" x14ac:dyDescent="0.25">
      <c r="A1697" s="240">
        <v>41722</v>
      </c>
      <c r="B1697" s="233" t="s">
        <v>1899</v>
      </c>
      <c r="C1697" s="241" t="s">
        <v>2350</v>
      </c>
      <c r="D1697" s="235" t="s">
        <v>3</v>
      </c>
      <c r="E1697" s="236">
        <v>21446.1</v>
      </c>
      <c r="F1697" s="246">
        <v>41732</v>
      </c>
      <c r="G1697" s="247">
        <v>21446.1</v>
      </c>
      <c r="H1697" s="238">
        <f t="shared" si="26"/>
        <v>0</v>
      </c>
      <c r="I1697" s="45" t="s">
        <v>196</v>
      </c>
    </row>
    <row r="1698" spans="1:9" x14ac:dyDescent="0.25">
      <c r="A1698" s="240">
        <v>41722</v>
      </c>
      <c r="B1698" s="233" t="s">
        <v>1901</v>
      </c>
      <c r="C1698" s="241" t="s">
        <v>2350</v>
      </c>
      <c r="D1698" s="235" t="s">
        <v>48</v>
      </c>
      <c r="E1698" s="236">
        <v>3688.5</v>
      </c>
      <c r="F1698" s="237">
        <v>41722</v>
      </c>
      <c r="G1698" s="30">
        <v>3688.5</v>
      </c>
      <c r="H1698" s="238">
        <f t="shared" si="26"/>
        <v>0</v>
      </c>
      <c r="I1698" s="235" t="s">
        <v>1</v>
      </c>
    </row>
    <row r="1699" spans="1:9" x14ac:dyDescent="0.25">
      <c r="A1699" s="240">
        <v>41722</v>
      </c>
      <c r="B1699" s="233" t="s">
        <v>1902</v>
      </c>
      <c r="C1699" s="241" t="s">
        <v>2350</v>
      </c>
      <c r="D1699" s="235" t="s">
        <v>480</v>
      </c>
      <c r="E1699" s="236">
        <v>16783.5</v>
      </c>
      <c r="F1699" s="237">
        <v>41722</v>
      </c>
      <c r="G1699" s="30">
        <v>16783.5</v>
      </c>
      <c r="H1699" s="238">
        <f t="shared" si="26"/>
        <v>0</v>
      </c>
      <c r="I1699" s="235"/>
    </row>
    <row r="1700" spans="1:9" x14ac:dyDescent="0.25">
      <c r="A1700" s="240">
        <v>41722</v>
      </c>
      <c r="B1700" s="233" t="s">
        <v>1904</v>
      </c>
      <c r="C1700" s="241" t="s">
        <v>2350</v>
      </c>
      <c r="D1700" s="235" t="s">
        <v>2406</v>
      </c>
      <c r="E1700" s="236">
        <v>6587</v>
      </c>
      <c r="F1700" s="237">
        <v>41722</v>
      </c>
      <c r="G1700" s="30">
        <v>6587</v>
      </c>
      <c r="H1700" s="238">
        <f t="shared" ref="H1700:H1730" si="27">E1700-G1700</f>
        <v>0</v>
      </c>
      <c r="I1700" s="235"/>
    </row>
    <row r="1701" spans="1:9" x14ac:dyDescent="0.25">
      <c r="A1701" s="240">
        <v>41722</v>
      </c>
      <c r="B1701" s="233" t="s">
        <v>1905</v>
      </c>
      <c r="C1701" s="241" t="s">
        <v>2350</v>
      </c>
      <c r="D1701" s="244" t="s">
        <v>46</v>
      </c>
      <c r="E1701" s="245">
        <v>0</v>
      </c>
      <c r="F1701" s="237"/>
      <c r="G1701" s="30"/>
      <c r="H1701" s="238">
        <f t="shared" si="27"/>
        <v>0</v>
      </c>
      <c r="I1701" s="235" t="s">
        <v>294</v>
      </c>
    </row>
    <row r="1702" spans="1:9" x14ac:dyDescent="0.25">
      <c r="A1702" s="240">
        <v>41722</v>
      </c>
      <c r="B1702" s="233" t="s">
        <v>1906</v>
      </c>
      <c r="C1702" s="241" t="s">
        <v>2350</v>
      </c>
      <c r="D1702" s="235" t="s">
        <v>445</v>
      </c>
      <c r="E1702" s="236">
        <v>1098.5</v>
      </c>
      <c r="F1702" s="237">
        <v>41722</v>
      </c>
      <c r="G1702" s="30">
        <v>1098.5</v>
      </c>
      <c r="H1702" s="238">
        <f t="shared" si="27"/>
        <v>0</v>
      </c>
      <c r="I1702" s="235"/>
    </row>
    <row r="1703" spans="1:9" x14ac:dyDescent="0.25">
      <c r="A1703" s="240">
        <v>41722</v>
      </c>
      <c r="B1703" s="233" t="s">
        <v>1908</v>
      </c>
      <c r="C1703" s="241" t="s">
        <v>2350</v>
      </c>
      <c r="D1703" s="235" t="s">
        <v>162</v>
      </c>
      <c r="E1703" s="236">
        <v>7200</v>
      </c>
      <c r="F1703" s="237">
        <v>41722</v>
      </c>
      <c r="G1703" s="30">
        <v>7200</v>
      </c>
      <c r="H1703" s="238">
        <f t="shared" si="27"/>
        <v>0</v>
      </c>
      <c r="I1703" s="235" t="s">
        <v>196</v>
      </c>
    </row>
    <row r="1704" spans="1:9" x14ac:dyDescent="0.25">
      <c r="A1704" s="240">
        <v>41722</v>
      </c>
      <c r="B1704" s="233" t="s">
        <v>1909</v>
      </c>
      <c r="C1704" s="241" t="s">
        <v>2350</v>
      </c>
      <c r="D1704" s="235" t="s">
        <v>951</v>
      </c>
      <c r="E1704" s="236">
        <v>7719</v>
      </c>
      <c r="F1704" s="237">
        <v>41722</v>
      </c>
      <c r="G1704" s="30">
        <v>7719</v>
      </c>
      <c r="H1704" s="238">
        <f t="shared" si="27"/>
        <v>0</v>
      </c>
      <c r="I1704" s="235"/>
    </row>
    <row r="1705" spans="1:9" x14ac:dyDescent="0.25">
      <c r="A1705" s="240">
        <v>41722</v>
      </c>
      <c r="B1705" s="233" t="s">
        <v>1910</v>
      </c>
      <c r="C1705" s="241" t="s">
        <v>2350</v>
      </c>
      <c r="D1705" s="235" t="s">
        <v>87</v>
      </c>
      <c r="E1705" s="236">
        <v>20973.599999999999</v>
      </c>
      <c r="F1705" s="237">
        <v>41722</v>
      </c>
      <c r="G1705" s="30">
        <v>20973.599999999999</v>
      </c>
      <c r="H1705" s="238">
        <f t="shared" si="27"/>
        <v>0</v>
      </c>
      <c r="I1705" s="235" t="s">
        <v>146</v>
      </c>
    </row>
    <row r="1706" spans="1:9" x14ac:dyDescent="0.25">
      <c r="A1706" s="240">
        <v>41722</v>
      </c>
      <c r="B1706" s="233" t="s">
        <v>1911</v>
      </c>
      <c r="C1706" s="241" t="s">
        <v>2350</v>
      </c>
      <c r="D1706" s="235" t="s">
        <v>996</v>
      </c>
      <c r="E1706" s="236">
        <v>19108.5</v>
      </c>
      <c r="F1706" s="237">
        <v>41722</v>
      </c>
      <c r="G1706" s="30">
        <v>19108.5</v>
      </c>
      <c r="H1706" s="238">
        <f t="shared" si="27"/>
        <v>0</v>
      </c>
      <c r="I1706" s="235" t="s">
        <v>146</v>
      </c>
    </row>
    <row r="1707" spans="1:9" x14ac:dyDescent="0.25">
      <c r="A1707" s="240">
        <v>41722</v>
      </c>
      <c r="B1707" s="233" t="s">
        <v>1912</v>
      </c>
      <c r="C1707" s="241" t="s">
        <v>2350</v>
      </c>
      <c r="D1707" s="235" t="s">
        <v>194</v>
      </c>
      <c r="E1707" s="236">
        <v>3510</v>
      </c>
      <c r="F1707" s="237">
        <v>41722</v>
      </c>
      <c r="G1707" s="30">
        <v>3510</v>
      </c>
      <c r="H1707" s="238">
        <f t="shared" si="27"/>
        <v>0</v>
      </c>
      <c r="I1707" s="235"/>
    </row>
    <row r="1708" spans="1:9" x14ac:dyDescent="0.25">
      <c r="A1708" s="240">
        <v>41722</v>
      </c>
      <c r="B1708" s="233" t="s">
        <v>1913</v>
      </c>
      <c r="C1708" s="241" t="s">
        <v>2350</v>
      </c>
      <c r="D1708" s="235" t="s">
        <v>36</v>
      </c>
      <c r="E1708" s="236">
        <v>1920</v>
      </c>
      <c r="F1708" s="246">
        <v>41737</v>
      </c>
      <c r="G1708" s="247">
        <v>1920</v>
      </c>
      <c r="H1708" s="238">
        <f t="shared" si="27"/>
        <v>0</v>
      </c>
      <c r="I1708" s="235" t="s">
        <v>23</v>
      </c>
    </row>
    <row r="1709" spans="1:9" x14ac:dyDescent="0.25">
      <c r="A1709" s="240">
        <v>41722</v>
      </c>
      <c r="B1709" s="233" t="s">
        <v>1914</v>
      </c>
      <c r="C1709" s="241" t="s">
        <v>2350</v>
      </c>
      <c r="D1709" s="235" t="s">
        <v>37</v>
      </c>
      <c r="E1709" s="236">
        <v>4800</v>
      </c>
      <c r="F1709" s="246">
        <v>41737</v>
      </c>
      <c r="G1709" s="247">
        <v>4800</v>
      </c>
      <c r="H1709" s="238">
        <f t="shared" si="27"/>
        <v>0</v>
      </c>
      <c r="I1709" s="235" t="s">
        <v>4</v>
      </c>
    </row>
    <row r="1710" spans="1:9" x14ac:dyDescent="0.25">
      <c r="A1710" s="240">
        <v>41722</v>
      </c>
      <c r="B1710" s="233" t="s">
        <v>1915</v>
      </c>
      <c r="C1710" s="241" t="s">
        <v>2350</v>
      </c>
      <c r="D1710" s="235" t="s">
        <v>236</v>
      </c>
      <c r="E1710" s="236">
        <v>1572</v>
      </c>
      <c r="F1710" s="237">
        <v>41722</v>
      </c>
      <c r="G1710" s="30">
        <v>1572</v>
      </c>
      <c r="H1710" s="238">
        <f t="shared" si="27"/>
        <v>0</v>
      </c>
      <c r="I1710" s="235" t="s">
        <v>4</v>
      </c>
    </row>
    <row r="1711" spans="1:9" x14ac:dyDescent="0.25">
      <c r="A1711" s="240">
        <v>41722</v>
      </c>
      <c r="B1711" s="233" t="s">
        <v>1917</v>
      </c>
      <c r="C1711" s="241" t="s">
        <v>2350</v>
      </c>
      <c r="D1711" s="235" t="s">
        <v>35</v>
      </c>
      <c r="E1711" s="236">
        <v>1920</v>
      </c>
      <c r="F1711" s="246">
        <v>41737</v>
      </c>
      <c r="G1711" s="247">
        <v>1920</v>
      </c>
      <c r="H1711" s="238">
        <f t="shared" si="27"/>
        <v>0</v>
      </c>
      <c r="I1711" s="235" t="s">
        <v>23</v>
      </c>
    </row>
    <row r="1712" spans="1:9" x14ac:dyDescent="0.25">
      <c r="A1712" s="240">
        <v>41722</v>
      </c>
      <c r="B1712" s="233" t="s">
        <v>1919</v>
      </c>
      <c r="C1712" s="241" t="s">
        <v>2350</v>
      </c>
      <c r="D1712" s="235" t="s">
        <v>49</v>
      </c>
      <c r="E1712" s="236">
        <v>980</v>
      </c>
      <c r="F1712" s="237">
        <v>41722</v>
      </c>
      <c r="G1712" s="30">
        <v>980</v>
      </c>
      <c r="H1712" s="238">
        <f t="shared" si="27"/>
        <v>0</v>
      </c>
      <c r="I1712" s="235" t="s">
        <v>23</v>
      </c>
    </row>
    <row r="1713" spans="1:9" x14ac:dyDescent="0.25">
      <c r="A1713" s="240">
        <v>41722</v>
      </c>
      <c r="B1713" s="233" t="s">
        <v>1920</v>
      </c>
      <c r="C1713" s="241" t="s">
        <v>2350</v>
      </c>
      <c r="D1713" s="235" t="s">
        <v>22</v>
      </c>
      <c r="E1713" s="236">
        <v>6024.5</v>
      </c>
      <c r="F1713" s="237">
        <v>41722</v>
      </c>
      <c r="G1713" s="30">
        <v>6024.5</v>
      </c>
      <c r="H1713" s="238">
        <f t="shared" si="27"/>
        <v>0</v>
      </c>
      <c r="I1713" s="235" t="s">
        <v>23</v>
      </c>
    </row>
    <row r="1714" spans="1:9" x14ac:dyDescent="0.25">
      <c r="A1714" s="240">
        <v>41722</v>
      </c>
      <c r="B1714" s="233" t="s">
        <v>1922</v>
      </c>
      <c r="C1714" s="241" t="s">
        <v>2350</v>
      </c>
      <c r="D1714" s="235" t="s">
        <v>604</v>
      </c>
      <c r="E1714" s="236">
        <v>1765</v>
      </c>
      <c r="F1714" s="237">
        <v>41722</v>
      </c>
      <c r="G1714" s="30">
        <v>1765</v>
      </c>
      <c r="H1714" s="238">
        <f t="shared" si="27"/>
        <v>0</v>
      </c>
      <c r="I1714" s="235" t="s">
        <v>4</v>
      </c>
    </row>
    <row r="1715" spans="1:9" x14ac:dyDescent="0.25">
      <c r="A1715" s="240">
        <v>41722</v>
      </c>
      <c r="B1715" s="233" t="s">
        <v>1924</v>
      </c>
      <c r="C1715" s="241" t="s">
        <v>2350</v>
      </c>
      <c r="D1715" s="235" t="s">
        <v>399</v>
      </c>
      <c r="E1715" s="236">
        <v>512</v>
      </c>
      <c r="F1715" s="237">
        <v>41722</v>
      </c>
      <c r="G1715" s="30">
        <v>512</v>
      </c>
      <c r="H1715" s="238">
        <f t="shared" si="27"/>
        <v>0</v>
      </c>
      <c r="I1715" s="235" t="s">
        <v>23</v>
      </c>
    </row>
    <row r="1716" spans="1:9" x14ac:dyDescent="0.25">
      <c r="A1716" s="240">
        <v>41722</v>
      </c>
      <c r="B1716" s="233" t="s">
        <v>1925</v>
      </c>
      <c r="C1716" s="241" t="s">
        <v>2350</v>
      </c>
      <c r="D1716" s="235" t="s">
        <v>41</v>
      </c>
      <c r="E1716" s="236">
        <v>641.6</v>
      </c>
      <c r="F1716" s="237">
        <v>41722</v>
      </c>
      <c r="G1716" s="30">
        <v>641.6</v>
      </c>
      <c r="H1716" s="238">
        <f t="shared" si="27"/>
        <v>0</v>
      </c>
      <c r="I1716" s="235"/>
    </row>
    <row r="1717" spans="1:9" x14ac:dyDescent="0.25">
      <c r="A1717" s="240">
        <v>41722</v>
      </c>
      <c r="B1717" s="233" t="s">
        <v>1926</v>
      </c>
      <c r="C1717" s="241" t="s">
        <v>2350</v>
      </c>
      <c r="D1717" s="235" t="s">
        <v>2361</v>
      </c>
      <c r="E1717" s="236">
        <v>13370.4</v>
      </c>
      <c r="F1717" s="237">
        <v>41722</v>
      </c>
      <c r="G1717" s="30">
        <v>13370.4</v>
      </c>
      <c r="H1717" s="238">
        <f t="shared" si="27"/>
        <v>0</v>
      </c>
      <c r="I1717" s="235" t="s">
        <v>4</v>
      </c>
    </row>
    <row r="1718" spans="1:9" x14ac:dyDescent="0.25">
      <c r="A1718" s="240">
        <v>41722</v>
      </c>
      <c r="B1718" s="233" t="s">
        <v>1928</v>
      </c>
      <c r="C1718" s="241" t="s">
        <v>2350</v>
      </c>
      <c r="D1718" s="235" t="s">
        <v>47</v>
      </c>
      <c r="E1718" s="236">
        <v>40275.5</v>
      </c>
      <c r="F1718" s="237">
        <v>41722</v>
      </c>
      <c r="G1718" s="30">
        <v>40275.5</v>
      </c>
      <c r="H1718" s="238">
        <f t="shared" si="27"/>
        <v>0</v>
      </c>
      <c r="I1718" s="235" t="s">
        <v>23</v>
      </c>
    </row>
    <row r="1719" spans="1:9" x14ac:dyDescent="0.25">
      <c r="A1719" s="240">
        <v>41722</v>
      </c>
      <c r="B1719" s="233" t="s">
        <v>1930</v>
      </c>
      <c r="C1719" s="241" t="s">
        <v>2350</v>
      </c>
      <c r="D1719" s="235" t="s">
        <v>25</v>
      </c>
      <c r="E1719" s="236">
        <v>10690</v>
      </c>
      <c r="F1719" s="237">
        <v>41722</v>
      </c>
      <c r="G1719" s="30">
        <v>10690</v>
      </c>
      <c r="H1719" s="238">
        <f t="shared" si="27"/>
        <v>0</v>
      </c>
      <c r="I1719" s="235" t="s">
        <v>23</v>
      </c>
    </row>
    <row r="1720" spans="1:9" x14ac:dyDescent="0.25">
      <c r="A1720" s="240">
        <v>41722</v>
      </c>
      <c r="B1720" s="233" t="s">
        <v>1932</v>
      </c>
      <c r="C1720" s="241" t="s">
        <v>2350</v>
      </c>
      <c r="D1720" s="235" t="s">
        <v>50</v>
      </c>
      <c r="E1720" s="236">
        <v>1517.5</v>
      </c>
      <c r="F1720" s="237">
        <v>41722</v>
      </c>
      <c r="G1720" s="30">
        <v>1517.5</v>
      </c>
      <c r="H1720" s="238">
        <f t="shared" si="27"/>
        <v>0</v>
      </c>
      <c r="I1720" s="235" t="s">
        <v>23</v>
      </c>
    </row>
    <row r="1721" spans="1:9" x14ac:dyDescent="0.25">
      <c r="A1721" s="240">
        <v>41722</v>
      </c>
      <c r="B1721" s="233" t="s">
        <v>1933</v>
      </c>
      <c r="C1721" s="241" t="s">
        <v>2350</v>
      </c>
      <c r="D1721" s="235" t="s">
        <v>1</v>
      </c>
      <c r="E1721" s="236">
        <v>614.5</v>
      </c>
      <c r="F1721" s="237">
        <v>41722</v>
      </c>
      <c r="G1721" s="30">
        <v>614.5</v>
      </c>
      <c r="H1721" s="238">
        <f t="shared" si="27"/>
        <v>0</v>
      </c>
      <c r="I1721" s="235" t="s">
        <v>1</v>
      </c>
    </row>
    <row r="1722" spans="1:9" x14ac:dyDescent="0.25">
      <c r="A1722" s="240">
        <v>41722</v>
      </c>
      <c r="B1722" s="233" t="s">
        <v>1936</v>
      </c>
      <c r="C1722" s="241" t="s">
        <v>2350</v>
      </c>
      <c r="D1722" s="235" t="s">
        <v>112</v>
      </c>
      <c r="E1722" s="236">
        <v>2715.5</v>
      </c>
      <c r="F1722" s="246" t="s">
        <v>2407</v>
      </c>
      <c r="G1722" s="30">
        <v>2715.5</v>
      </c>
      <c r="H1722" s="238">
        <f t="shared" si="27"/>
        <v>0</v>
      </c>
      <c r="I1722" s="235" t="s">
        <v>1</v>
      </c>
    </row>
    <row r="1723" spans="1:9" x14ac:dyDescent="0.25">
      <c r="A1723" s="240">
        <v>41722</v>
      </c>
      <c r="B1723" s="233" t="s">
        <v>1938</v>
      </c>
      <c r="C1723" s="241" t="s">
        <v>2350</v>
      </c>
      <c r="D1723" s="235" t="s">
        <v>961</v>
      </c>
      <c r="E1723" s="236">
        <v>1735</v>
      </c>
      <c r="F1723" s="237">
        <v>41722</v>
      </c>
      <c r="G1723" s="30">
        <v>1735</v>
      </c>
      <c r="H1723" s="272">
        <f t="shared" si="27"/>
        <v>0</v>
      </c>
      <c r="I1723" s="235" t="s">
        <v>23</v>
      </c>
    </row>
    <row r="1724" spans="1:9" x14ac:dyDescent="0.25">
      <c r="A1724" s="240">
        <v>41722</v>
      </c>
      <c r="B1724" s="233" t="s">
        <v>1940</v>
      </c>
      <c r="C1724" s="241" t="s">
        <v>2350</v>
      </c>
      <c r="D1724" s="235" t="s">
        <v>1706</v>
      </c>
      <c r="E1724" s="236">
        <v>980</v>
      </c>
      <c r="F1724" s="237">
        <v>41722</v>
      </c>
      <c r="G1724" s="30">
        <v>980</v>
      </c>
      <c r="H1724" s="272">
        <f t="shared" si="27"/>
        <v>0</v>
      </c>
      <c r="I1724" s="235" t="s">
        <v>23</v>
      </c>
    </row>
    <row r="1725" spans="1:9" x14ac:dyDescent="0.25">
      <c r="A1725" s="240">
        <v>41722</v>
      </c>
      <c r="B1725" s="233" t="s">
        <v>1941</v>
      </c>
      <c r="C1725" s="241" t="s">
        <v>2350</v>
      </c>
      <c r="D1725" s="235" t="s">
        <v>705</v>
      </c>
      <c r="E1725" s="236">
        <v>2070</v>
      </c>
      <c r="F1725" s="237">
        <v>41722</v>
      </c>
      <c r="G1725" s="30">
        <v>2070</v>
      </c>
      <c r="H1725" s="238">
        <f t="shared" si="27"/>
        <v>0</v>
      </c>
      <c r="I1725" s="235" t="s">
        <v>23</v>
      </c>
    </row>
    <row r="1726" spans="1:9" x14ac:dyDescent="0.25">
      <c r="A1726" s="240">
        <v>41722</v>
      </c>
      <c r="B1726" s="233" t="s">
        <v>1942</v>
      </c>
      <c r="C1726" s="233" t="s">
        <v>2350</v>
      </c>
      <c r="D1726" s="235" t="s">
        <v>2408</v>
      </c>
      <c r="E1726" s="236">
        <v>47366.5</v>
      </c>
      <c r="F1726" s="246" t="s">
        <v>2409</v>
      </c>
      <c r="G1726" s="30">
        <v>47366.5</v>
      </c>
      <c r="H1726" s="272">
        <f t="shared" si="27"/>
        <v>0</v>
      </c>
      <c r="I1726" s="235" t="s">
        <v>14</v>
      </c>
    </row>
    <row r="1727" spans="1:9" x14ac:dyDescent="0.25">
      <c r="A1727" s="240">
        <v>41722</v>
      </c>
      <c r="B1727" s="233" t="s">
        <v>1943</v>
      </c>
      <c r="C1727" s="241" t="s">
        <v>2350</v>
      </c>
      <c r="D1727" s="235" t="s">
        <v>119</v>
      </c>
      <c r="E1727" s="236">
        <v>2123.5</v>
      </c>
      <c r="F1727" s="237">
        <v>41723</v>
      </c>
      <c r="G1727" s="30">
        <v>2123.5</v>
      </c>
      <c r="H1727" s="238">
        <f t="shared" si="27"/>
        <v>0</v>
      </c>
      <c r="I1727" s="235" t="s">
        <v>14</v>
      </c>
    </row>
    <row r="1728" spans="1:9" x14ac:dyDescent="0.25">
      <c r="A1728" s="240">
        <v>41722</v>
      </c>
      <c r="B1728" s="233" t="s">
        <v>1945</v>
      </c>
      <c r="C1728" s="241" t="s">
        <v>2350</v>
      </c>
      <c r="D1728" s="235" t="s">
        <v>43</v>
      </c>
      <c r="E1728" s="236">
        <v>7914</v>
      </c>
      <c r="F1728" s="237">
        <v>41722</v>
      </c>
      <c r="G1728" s="30">
        <v>7914</v>
      </c>
      <c r="H1728" s="272">
        <f t="shared" si="27"/>
        <v>0</v>
      </c>
      <c r="I1728" s="235" t="s">
        <v>14</v>
      </c>
    </row>
    <row r="1729" spans="1:9" x14ac:dyDescent="0.25">
      <c r="A1729" s="240">
        <v>41722</v>
      </c>
      <c r="B1729" s="233" t="s">
        <v>1946</v>
      </c>
      <c r="C1729" s="241" t="s">
        <v>2350</v>
      </c>
      <c r="D1729" s="235" t="s">
        <v>5</v>
      </c>
      <c r="E1729" s="236">
        <v>2810.5</v>
      </c>
      <c r="F1729" s="237">
        <v>41722</v>
      </c>
      <c r="G1729" s="30">
        <v>2810.5</v>
      </c>
      <c r="H1729" s="272">
        <f t="shared" si="27"/>
        <v>0</v>
      </c>
      <c r="I1729" s="235"/>
    </row>
    <row r="1730" spans="1:9" x14ac:dyDescent="0.25">
      <c r="A1730" s="240">
        <v>41722</v>
      </c>
      <c r="B1730" s="233" t="s">
        <v>1947</v>
      </c>
      <c r="C1730" s="241" t="s">
        <v>2350</v>
      </c>
      <c r="D1730" s="235" t="s">
        <v>119</v>
      </c>
      <c r="E1730" s="236">
        <v>4605.8</v>
      </c>
      <c r="F1730" s="237">
        <v>41723</v>
      </c>
      <c r="G1730" s="30">
        <v>4605.8</v>
      </c>
      <c r="H1730" s="272">
        <f t="shared" si="27"/>
        <v>0</v>
      </c>
      <c r="I1730" s="235" t="s">
        <v>14</v>
      </c>
    </row>
    <row r="1731" spans="1:9" x14ac:dyDescent="0.25">
      <c r="A1731" s="240">
        <v>41722</v>
      </c>
      <c r="B1731" s="233" t="s">
        <v>1948</v>
      </c>
      <c r="C1731" s="241" t="s">
        <v>2350</v>
      </c>
      <c r="D1731" s="235" t="s">
        <v>66</v>
      </c>
      <c r="E1731" s="236">
        <v>6410</v>
      </c>
      <c r="F1731" s="237">
        <v>41722</v>
      </c>
      <c r="G1731" s="30">
        <v>6410</v>
      </c>
      <c r="H1731" s="272">
        <f>E1731-G1731</f>
        <v>0</v>
      </c>
      <c r="I1731" s="235"/>
    </row>
    <row r="1732" spans="1:9" x14ac:dyDescent="0.25">
      <c r="A1732" s="240">
        <v>41722</v>
      </c>
      <c r="B1732" s="233" t="s">
        <v>1949</v>
      </c>
      <c r="C1732" s="241" t="s">
        <v>2350</v>
      </c>
      <c r="D1732" s="235" t="s">
        <v>1</v>
      </c>
      <c r="E1732" s="236">
        <v>415</v>
      </c>
      <c r="F1732" s="237">
        <v>41722</v>
      </c>
      <c r="G1732" s="30">
        <v>415</v>
      </c>
      <c r="H1732" s="272">
        <f>E1732-G1732</f>
        <v>0</v>
      </c>
      <c r="I1732" s="235" t="s">
        <v>1</v>
      </c>
    </row>
    <row r="1733" spans="1:9" x14ac:dyDescent="0.25">
      <c r="A1733" s="240">
        <v>41722</v>
      </c>
      <c r="B1733" s="233" t="s">
        <v>1950</v>
      </c>
      <c r="C1733" s="241" t="s">
        <v>2350</v>
      </c>
      <c r="D1733" s="235" t="s">
        <v>2036</v>
      </c>
      <c r="E1733" s="236">
        <v>9954.5</v>
      </c>
      <c r="F1733" s="237">
        <v>41722</v>
      </c>
      <c r="G1733" s="30">
        <v>9954.5</v>
      </c>
      <c r="H1733" s="272">
        <f>E1733-G1733</f>
        <v>0</v>
      </c>
      <c r="I1733" s="235" t="s">
        <v>38</v>
      </c>
    </row>
    <row r="1734" spans="1:9" x14ac:dyDescent="0.25">
      <c r="A1734" s="240">
        <v>41722</v>
      </c>
      <c r="B1734" s="233" t="s">
        <v>1952</v>
      </c>
      <c r="C1734" s="241" t="s">
        <v>2350</v>
      </c>
      <c r="D1734" s="235" t="s">
        <v>2410</v>
      </c>
      <c r="E1734" s="236">
        <v>1310</v>
      </c>
      <c r="F1734" s="237">
        <v>41722</v>
      </c>
      <c r="G1734" s="30">
        <v>1310</v>
      </c>
      <c r="H1734" s="272">
        <f>E1734-G1734</f>
        <v>0</v>
      </c>
      <c r="I1734" s="235" t="s">
        <v>38</v>
      </c>
    </row>
    <row r="1735" spans="1:9" x14ac:dyDescent="0.25">
      <c r="A1735" s="240">
        <v>41722</v>
      </c>
      <c r="B1735" s="233" t="s">
        <v>1953</v>
      </c>
      <c r="C1735" s="241" t="s">
        <v>2350</v>
      </c>
      <c r="D1735" s="235" t="s">
        <v>8</v>
      </c>
      <c r="E1735" s="236">
        <v>23592.799999999999</v>
      </c>
      <c r="F1735" s="246">
        <v>41738</v>
      </c>
      <c r="G1735" s="247">
        <v>23592.799999999999</v>
      </c>
      <c r="H1735" s="238">
        <f t="shared" ref="H1735:H1798" si="28">E1735-G1735</f>
        <v>0</v>
      </c>
      <c r="I1735" s="235"/>
    </row>
    <row r="1736" spans="1:9" x14ac:dyDescent="0.25">
      <c r="A1736" s="240">
        <v>41722</v>
      </c>
      <c r="B1736" s="233" t="s">
        <v>1954</v>
      </c>
      <c r="C1736" s="241" t="s">
        <v>2350</v>
      </c>
      <c r="D1736" s="235" t="s">
        <v>828</v>
      </c>
      <c r="E1736" s="236">
        <v>19057</v>
      </c>
      <c r="F1736" s="237">
        <v>41722</v>
      </c>
      <c r="G1736" s="30">
        <v>19057</v>
      </c>
      <c r="H1736" s="272">
        <f t="shared" si="28"/>
        <v>0</v>
      </c>
      <c r="I1736" s="235" t="s">
        <v>1</v>
      </c>
    </row>
    <row r="1737" spans="1:9" x14ac:dyDescent="0.25">
      <c r="A1737" s="240">
        <v>41722</v>
      </c>
      <c r="B1737" s="233" t="s">
        <v>1955</v>
      </c>
      <c r="C1737" s="241" t="s">
        <v>2350</v>
      </c>
      <c r="D1737" s="235" t="s">
        <v>2411</v>
      </c>
      <c r="E1737" s="236">
        <v>420</v>
      </c>
      <c r="F1737" s="237">
        <v>41722</v>
      </c>
      <c r="G1737" s="30">
        <v>420</v>
      </c>
      <c r="H1737" s="272">
        <f t="shared" si="28"/>
        <v>0</v>
      </c>
      <c r="I1737" s="235"/>
    </row>
    <row r="1738" spans="1:9" x14ac:dyDescent="0.25">
      <c r="A1738" s="240">
        <v>41722</v>
      </c>
      <c r="B1738" s="233" t="s">
        <v>1956</v>
      </c>
      <c r="C1738" s="241" t="s">
        <v>2350</v>
      </c>
      <c r="D1738" s="235" t="s">
        <v>88</v>
      </c>
      <c r="E1738" s="236">
        <v>11340.4</v>
      </c>
      <c r="F1738" s="237">
        <v>41722</v>
      </c>
      <c r="G1738" s="30">
        <v>11340.4</v>
      </c>
      <c r="H1738" s="272">
        <f t="shared" si="28"/>
        <v>0</v>
      </c>
      <c r="I1738" s="235" t="s">
        <v>4</v>
      </c>
    </row>
    <row r="1739" spans="1:9" x14ac:dyDescent="0.25">
      <c r="A1739" s="240">
        <v>41722</v>
      </c>
      <c r="B1739" s="233" t="s">
        <v>1957</v>
      </c>
      <c r="C1739" s="241" t="s">
        <v>2350</v>
      </c>
      <c r="D1739" s="235" t="s">
        <v>124</v>
      </c>
      <c r="E1739" s="236">
        <v>842.5</v>
      </c>
      <c r="F1739" s="237">
        <v>41722</v>
      </c>
      <c r="G1739" s="30">
        <v>842.5</v>
      </c>
      <c r="H1739" s="272">
        <f t="shared" si="28"/>
        <v>0</v>
      </c>
      <c r="I1739" s="235"/>
    </row>
    <row r="1740" spans="1:9" x14ac:dyDescent="0.25">
      <c r="A1740" s="240">
        <v>41722</v>
      </c>
      <c r="B1740" s="233" t="s">
        <v>1958</v>
      </c>
      <c r="C1740" s="241" t="s">
        <v>2350</v>
      </c>
      <c r="D1740" s="235" t="s">
        <v>69</v>
      </c>
      <c r="E1740" s="236">
        <v>2544</v>
      </c>
      <c r="F1740" s="237">
        <v>41723</v>
      </c>
      <c r="G1740" s="30">
        <v>2544</v>
      </c>
      <c r="H1740" s="272">
        <f t="shared" si="28"/>
        <v>0</v>
      </c>
      <c r="I1740" s="235" t="s">
        <v>196</v>
      </c>
    </row>
    <row r="1741" spans="1:9" x14ac:dyDescent="0.25">
      <c r="A1741" s="240">
        <v>41722</v>
      </c>
      <c r="B1741" s="233" t="s">
        <v>1960</v>
      </c>
      <c r="C1741" s="241" t="s">
        <v>2350</v>
      </c>
      <c r="D1741" s="235" t="s">
        <v>131</v>
      </c>
      <c r="E1741" s="236">
        <v>2565.6</v>
      </c>
      <c r="F1741" s="237">
        <v>41723</v>
      </c>
      <c r="G1741" s="43">
        <v>2565.6</v>
      </c>
      <c r="H1741" s="238">
        <f t="shared" si="28"/>
        <v>0</v>
      </c>
      <c r="I1741" s="235" t="s">
        <v>196</v>
      </c>
    </row>
    <row r="1742" spans="1:9" x14ac:dyDescent="0.25">
      <c r="A1742" s="240">
        <v>41722</v>
      </c>
      <c r="B1742" s="233" t="s">
        <v>1961</v>
      </c>
      <c r="C1742" s="241" t="s">
        <v>2350</v>
      </c>
      <c r="D1742" s="235" t="s">
        <v>133</v>
      </c>
      <c r="E1742" s="236">
        <v>2024</v>
      </c>
      <c r="F1742" s="237">
        <v>41723</v>
      </c>
      <c r="G1742" s="43">
        <v>2024</v>
      </c>
      <c r="H1742" s="272">
        <f t="shared" si="28"/>
        <v>0</v>
      </c>
      <c r="I1742" s="235" t="s">
        <v>196</v>
      </c>
    </row>
    <row r="1743" spans="1:9" x14ac:dyDescent="0.25">
      <c r="A1743" s="240">
        <v>41722</v>
      </c>
      <c r="B1743" s="233" t="s">
        <v>1962</v>
      </c>
      <c r="C1743" s="241" t="s">
        <v>2350</v>
      </c>
      <c r="D1743" s="235" t="s">
        <v>89</v>
      </c>
      <c r="E1743" s="236">
        <v>3760</v>
      </c>
      <c r="F1743" s="237">
        <v>41723</v>
      </c>
      <c r="G1743" s="43">
        <v>3760</v>
      </c>
      <c r="H1743" s="272">
        <f t="shared" si="28"/>
        <v>0</v>
      </c>
      <c r="I1743" s="235" t="s">
        <v>196</v>
      </c>
    </row>
    <row r="1744" spans="1:9" x14ac:dyDescent="0.25">
      <c r="A1744" s="240">
        <v>41722</v>
      </c>
      <c r="B1744" s="233" t="s">
        <v>1964</v>
      </c>
      <c r="C1744" s="241" t="s">
        <v>2350</v>
      </c>
      <c r="D1744" s="235" t="s">
        <v>71</v>
      </c>
      <c r="E1744" s="236">
        <v>1901</v>
      </c>
      <c r="F1744" s="237">
        <v>41723</v>
      </c>
      <c r="G1744" s="43">
        <v>1901</v>
      </c>
      <c r="H1744" s="272">
        <f t="shared" si="28"/>
        <v>0</v>
      </c>
      <c r="I1744" s="235" t="s">
        <v>196</v>
      </c>
    </row>
    <row r="1745" spans="1:11" x14ac:dyDescent="0.25">
      <c r="A1745" s="240">
        <v>41722</v>
      </c>
      <c r="B1745" s="233" t="s">
        <v>1965</v>
      </c>
      <c r="C1745" s="241" t="s">
        <v>2350</v>
      </c>
      <c r="D1745" s="235" t="s">
        <v>1</v>
      </c>
      <c r="E1745" s="236">
        <v>914</v>
      </c>
      <c r="F1745" s="237">
        <v>41722</v>
      </c>
      <c r="G1745" s="30">
        <v>914</v>
      </c>
      <c r="H1745" s="238">
        <f t="shared" si="28"/>
        <v>0</v>
      </c>
      <c r="I1745" s="235" t="s">
        <v>1</v>
      </c>
    </row>
    <row r="1746" spans="1:11" x14ac:dyDescent="0.25">
      <c r="A1746" s="240">
        <v>41722</v>
      </c>
      <c r="B1746" s="233" t="s">
        <v>1966</v>
      </c>
      <c r="C1746" s="241" t="s">
        <v>2350</v>
      </c>
      <c r="D1746" s="244" t="s">
        <v>2412</v>
      </c>
      <c r="E1746" s="245">
        <v>0</v>
      </c>
      <c r="F1746" s="327" t="s">
        <v>2400</v>
      </c>
      <c r="G1746" s="328"/>
      <c r="H1746" s="238">
        <f t="shared" si="28"/>
        <v>0</v>
      </c>
      <c r="I1746" s="235" t="s">
        <v>196</v>
      </c>
    </row>
    <row r="1747" spans="1:11" x14ac:dyDescent="0.25">
      <c r="A1747" s="240">
        <v>41722</v>
      </c>
      <c r="B1747" s="233" t="s">
        <v>1967</v>
      </c>
      <c r="C1747" s="241" t="s">
        <v>2350</v>
      </c>
      <c r="D1747" s="235" t="s">
        <v>1</v>
      </c>
      <c r="E1747" s="236">
        <v>621.5</v>
      </c>
      <c r="F1747" s="237">
        <v>41722</v>
      </c>
      <c r="G1747" s="30">
        <v>621.5</v>
      </c>
      <c r="H1747" s="238">
        <f t="shared" si="28"/>
        <v>0</v>
      </c>
      <c r="I1747" s="235" t="s">
        <v>1</v>
      </c>
    </row>
    <row r="1748" spans="1:11" x14ac:dyDescent="0.25">
      <c r="A1748" s="240">
        <v>41722</v>
      </c>
      <c r="B1748" s="233" t="s">
        <v>1968</v>
      </c>
      <c r="C1748" s="241" t="s">
        <v>2350</v>
      </c>
      <c r="D1748" s="235" t="s">
        <v>493</v>
      </c>
      <c r="E1748" s="236">
        <v>2903</v>
      </c>
      <c r="F1748" s="237">
        <v>41723</v>
      </c>
      <c r="G1748" s="43">
        <v>2903</v>
      </c>
      <c r="H1748" s="238">
        <f t="shared" si="28"/>
        <v>0</v>
      </c>
      <c r="I1748" s="235" t="s">
        <v>196</v>
      </c>
    </row>
    <row r="1749" spans="1:11" x14ac:dyDescent="0.25">
      <c r="A1749" s="240">
        <v>41722</v>
      </c>
      <c r="B1749" s="233" t="s">
        <v>1970</v>
      </c>
      <c r="C1749" s="241" t="s">
        <v>2350</v>
      </c>
      <c r="D1749" s="235" t="s">
        <v>873</v>
      </c>
      <c r="E1749" s="236">
        <v>2251.1999999999998</v>
      </c>
      <c r="F1749" s="246" t="s">
        <v>2413</v>
      </c>
      <c r="G1749" s="43">
        <v>2251.1999999999998</v>
      </c>
      <c r="H1749" s="238">
        <f t="shared" si="28"/>
        <v>0</v>
      </c>
      <c r="I1749" s="235" t="s">
        <v>196</v>
      </c>
    </row>
    <row r="1750" spans="1:11" x14ac:dyDescent="0.25">
      <c r="A1750" s="240">
        <v>41722</v>
      </c>
      <c r="B1750" s="233" t="s">
        <v>1971</v>
      </c>
      <c r="C1750" s="241" t="s">
        <v>2350</v>
      </c>
      <c r="D1750" s="235" t="s">
        <v>210</v>
      </c>
      <c r="E1750" s="236">
        <v>1431.2</v>
      </c>
      <c r="F1750" s="237">
        <v>41723</v>
      </c>
      <c r="G1750" s="43">
        <v>1431.2</v>
      </c>
      <c r="H1750" s="238">
        <f t="shared" si="28"/>
        <v>0</v>
      </c>
      <c r="I1750" s="235" t="s">
        <v>196</v>
      </c>
    </row>
    <row r="1751" spans="1:11" x14ac:dyDescent="0.25">
      <c r="A1751" s="240">
        <v>41722</v>
      </c>
      <c r="B1751" s="233" t="s">
        <v>1972</v>
      </c>
      <c r="C1751" s="241" t="s">
        <v>2350</v>
      </c>
      <c r="D1751" s="235" t="s">
        <v>2414</v>
      </c>
      <c r="E1751" s="236">
        <v>2429</v>
      </c>
      <c r="F1751" s="237">
        <v>41723</v>
      </c>
      <c r="G1751" s="43">
        <v>2429</v>
      </c>
      <c r="H1751" s="238">
        <f t="shared" si="28"/>
        <v>0</v>
      </c>
      <c r="I1751" s="235"/>
    </row>
    <row r="1752" spans="1:11" ht="24.75" x14ac:dyDescent="0.25">
      <c r="A1752" s="240">
        <v>41722</v>
      </c>
      <c r="B1752" s="233" t="s">
        <v>1974</v>
      </c>
      <c r="C1752" s="241" t="s">
        <v>2350</v>
      </c>
      <c r="D1752" s="235" t="s">
        <v>387</v>
      </c>
      <c r="E1752" s="236">
        <v>3897.3</v>
      </c>
      <c r="F1752" s="338" t="s">
        <v>2415</v>
      </c>
      <c r="G1752" s="30">
        <v>3897.3</v>
      </c>
      <c r="H1752" s="238">
        <f t="shared" si="28"/>
        <v>0</v>
      </c>
      <c r="I1752" s="235"/>
    </row>
    <row r="1753" spans="1:11" x14ac:dyDescent="0.25">
      <c r="A1753" s="240">
        <v>41722</v>
      </c>
      <c r="B1753" s="233" t="s">
        <v>1975</v>
      </c>
      <c r="C1753" s="241" t="s">
        <v>2350</v>
      </c>
      <c r="D1753" s="235" t="s">
        <v>44</v>
      </c>
      <c r="E1753" s="236">
        <v>1969.8</v>
      </c>
      <c r="F1753" s="237">
        <v>41723</v>
      </c>
      <c r="G1753" s="30">
        <v>1969.8</v>
      </c>
      <c r="H1753" s="238">
        <f t="shared" si="28"/>
        <v>0</v>
      </c>
      <c r="I1753" s="235" t="s">
        <v>196</v>
      </c>
    </row>
    <row r="1754" spans="1:11" x14ac:dyDescent="0.25">
      <c r="A1754" s="240">
        <v>41722</v>
      </c>
      <c r="B1754" s="233" t="s">
        <v>1976</v>
      </c>
      <c r="C1754" s="241" t="s">
        <v>2350</v>
      </c>
      <c r="D1754" s="235" t="s">
        <v>70</v>
      </c>
      <c r="E1754" s="236">
        <v>73156</v>
      </c>
      <c r="F1754" s="262" t="s">
        <v>2416</v>
      </c>
      <c r="G1754" s="247">
        <v>73156</v>
      </c>
      <c r="H1754" s="238">
        <f t="shared" si="28"/>
        <v>0</v>
      </c>
      <c r="I1754" s="235" t="s">
        <v>146</v>
      </c>
    </row>
    <row r="1755" spans="1:11" x14ac:dyDescent="0.25">
      <c r="A1755" s="240">
        <v>41722</v>
      </c>
      <c r="B1755" s="233" t="s">
        <v>1977</v>
      </c>
      <c r="C1755" s="241" t="s">
        <v>2350</v>
      </c>
      <c r="D1755" s="235" t="s">
        <v>78</v>
      </c>
      <c r="E1755" s="236">
        <v>6224</v>
      </c>
      <c r="F1755" s="237">
        <v>41722</v>
      </c>
      <c r="G1755" s="30">
        <v>6224</v>
      </c>
      <c r="H1755" s="238">
        <f t="shared" si="28"/>
        <v>0</v>
      </c>
      <c r="I1755" s="235" t="s">
        <v>1</v>
      </c>
    </row>
    <row r="1756" spans="1:11" x14ac:dyDescent="0.25">
      <c r="A1756" s="240">
        <v>41722</v>
      </c>
      <c r="B1756" s="233" t="s">
        <v>1978</v>
      </c>
      <c r="C1756" s="241" t="s">
        <v>2350</v>
      </c>
      <c r="D1756" s="235" t="s">
        <v>1</v>
      </c>
      <c r="E1756" s="236">
        <v>861.5</v>
      </c>
      <c r="F1756" s="237">
        <v>41722</v>
      </c>
      <c r="G1756" s="30">
        <v>861.5</v>
      </c>
      <c r="H1756" s="238">
        <f t="shared" si="28"/>
        <v>0</v>
      </c>
      <c r="I1756" s="235" t="s">
        <v>1</v>
      </c>
    </row>
    <row r="1757" spans="1:11" x14ac:dyDescent="0.25">
      <c r="A1757" s="240">
        <v>41722</v>
      </c>
      <c r="B1757" s="233" t="s">
        <v>1979</v>
      </c>
      <c r="C1757" s="241" t="s">
        <v>2350</v>
      </c>
      <c r="D1757" s="235" t="s">
        <v>90</v>
      </c>
      <c r="E1757" s="236">
        <v>35572</v>
      </c>
      <c r="F1757" s="237">
        <v>41723</v>
      </c>
      <c r="G1757" s="30">
        <v>35572</v>
      </c>
      <c r="H1757" s="238">
        <f t="shared" si="28"/>
        <v>0</v>
      </c>
      <c r="I1757" s="235" t="s">
        <v>4</v>
      </c>
    </row>
    <row r="1758" spans="1:11" x14ac:dyDescent="0.25">
      <c r="A1758" s="240">
        <v>41722</v>
      </c>
      <c r="B1758" s="233" t="s">
        <v>1980</v>
      </c>
      <c r="C1758" s="241" t="s">
        <v>2350</v>
      </c>
      <c r="D1758" s="235" t="s">
        <v>480</v>
      </c>
      <c r="E1758" s="236">
        <v>25333.5</v>
      </c>
      <c r="F1758" s="237">
        <v>41723</v>
      </c>
      <c r="G1758" s="43">
        <v>25333.5</v>
      </c>
      <c r="H1758" s="238">
        <f t="shared" si="28"/>
        <v>0</v>
      </c>
      <c r="I1758" s="235" t="s">
        <v>4</v>
      </c>
    </row>
    <row r="1759" spans="1:11" x14ac:dyDescent="0.25">
      <c r="A1759" s="240">
        <v>41722</v>
      </c>
      <c r="B1759" s="233" t="s">
        <v>1981</v>
      </c>
      <c r="C1759" s="241" t="s">
        <v>2350</v>
      </c>
      <c r="D1759" s="235" t="s">
        <v>2361</v>
      </c>
      <c r="E1759" s="236">
        <v>10411.200000000001</v>
      </c>
      <c r="F1759" s="237">
        <v>41723</v>
      </c>
      <c r="G1759" s="43">
        <v>10411.200000000001</v>
      </c>
      <c r="H1759" s="238">
        <f t="shared" si="28"/>
        <v>0</v>
      </c>
      <c r="I1759" s="235" t="s">
        <v>14</v>
      </c>
    </row>
    <row r="1760" spans="1:11" x14ac:dyDescent="0.25">
      <c r="A1760" s="240">
        <v>41722</v>
      </c>
      <c r="B1760" s="233" t="s">
        <v>1982</v>
      </c>
      <c r="C1760" s="241" t="s">
        <v>2350</v>
      </c>
      <c r="D1760" s="235" t="s">
        <v>192</v>
      </c>
      <c r="E1760" s="236">
        <v>1192.5</v>
      </c>
      <c r="F1760" s="237">
        <v>41723</v>
      </c>
      <c r="G1760" s="43">
        <v>1192.5</v>
      </c>
      <c r="H1760" s="238">
        <f t="shared" si="28"/>
        <v>0</v>
      </c>
      <c r="I1760" s="235" t="s">
        <v>14</v>
      </c>
      <c r="J1760" s="13"/>
      <c r="K1760" s="13"/>
    </row>
    <row r="1761" spans="1:9" x14ac:dyDescent="0.25">
      <c r="A1761" s="240">
        <v>41722</v>
      </c>
      <c r="B1761" s="233" t="s">
        <v>1983</v>
      </c>
      <c r="C1761" s="241" t="s">
        <v>2350</v>
      </c>
      <c r="D1761" s="235" t="s">
        <v>6</v>
      </c>
      <c r="E1761" s="236">
        <v>7140</v>
      </c>
      <c r="F1761" s="237">
        <v>41723</v>
      </c>
      <c r="G1761" s="43">
        <v>7140</v>
      </c>
      <c r="H1761" s="238">
        <f t="shared" si="28"/>
        <v>0</v>
      </c>
      <c r="I1761" s="235" t="s">
        <v>23</v>
      </c>
    </row>
    <row r="1762" spans="1:9" x14ac:dyDescent="0.25">
      <c r="A1762" s="240">
        <v>41722</v>
      </c>
      <c r="B1762" s="233" t="s">
        <v>1984</v>
      </c>
      <c r="C1762" s="241" t="s">
        <v>2350</v>
      </c>
      <c r="D1762" s="235" t="s">
        <v>76</v>
      </c>
      <c r="E1762" s="236">
        <v>2448</v>
      </c>
      <c r="F1762" s="237">
        <v>41723</v>
      </c>
      <c r="G1762" s="30">
        <v>2448</v>
      </c>
      <c r="H1762" s="238">
        <f t="shared" si="28"/>
        <v>0</v>
      </c>
      <c r="I1762" s="235" t="s">
        <v>4</v>
      </c>
    </row>
    <row r="1763" spans="1:9" x14ac:dyDescent="0.25">
      <c r="A1763" s="240">
        <v>41722</v>
      </c>
      <c r="B1763" s="233" t="s">
        <v>1985</v>
      </c>
      <c r="C1763" s="241" t="s">
        <v>2350</v>
      </c>
      <c r="D1763" s="235" t="s">
        <v>138</v>
      </c>
      <c r="E1763" s="257">
        <v>7217</v>
      </c>
      <c r="F1763" s="237">
        <v>41722</v>
      </c>
      <c r="G1763" s="30">
        <v>7217</v>
      </c>
      <c r="H1763" s="238">
        <f t="shared" si="28"/>
        <v>0</v>
      </c>
      <c r="I1763" s="235"/>
    </row>
    <row r="1764" spans="1:9" x14ac:dyDescent="0.25">
      <c r="A1764" s="240">
        <v>41723</v>
      </c>
      <c r="B1764" s="233" t="s">
        <v>1986</v>
      </c>
      <c r="C1764" s="241" t="s">
        <v>2350</v>
      </c>
      <c r="D1764" s="235" t="s">
        <v>135</v>
      </c>
      <c r="E1764" s="236">
        <v>6341</v>
      </c>
      <c r="F1764" s="237">
        <v>41723</v>
      </c>
      <c r="G1764" s="30">
        <v>6341</v>
      </c>
      <c r="H1764" s="238">
        <f t="shared" si="28"/>
        <v>0</v>
      </c>
      <c r="I1764" s="235" t="s">
        <v>4</v>
      </c>
    </row>
    <row r="1765" spans="1:9" x14ac:dyDescent="0.25">
      <c r="A1765" s="240">
        <v>41723</v>
      </c>
      <c r="B1765" s="233" t="s">
        <v>1987</v>
      </c>
      <c r="C1765" s="241" t="s">
        <v>2350</v>
      </c>
      <c r="D1765" s="235" t="s">
        <v>147</v>
      </c>
      <c r="E1765" s="236">
        <v>14466.7</v>
      </c>
      <c r="F1765" s="237">
        <v>41724</v>
      </c>
      <c r="G1765" s="30">
        <v>14466.7</v>
      </c>
      <c r="H1765" s="238">
        <f t="shared" si="28"/>
        <v>0</v>
      </c>
      <c r="I1765" s="45" t="s">
        <v>146</v>
      </c>
    </row>
    <row r="1766" spans="1:9" x14ac:dyDescent="0.25">
      <c r="A1766" s="240">
        <v>41723</v>
      </c>
      <c r="B1766" s="233" t="s">
        <v>1988</v>
      </c>
      <c r="C1766" s="241" t="s">
        <v>2350</v>
      </c>
      <c r="D1766" s="235" t="s">
        <v>327</v>
      </c>
      <c r="E1766" s="236">
        <v>12902</v>
      </c>
      <c r="F1766" s="237">
        <v>41727</v>
      </c>
      <c r="G1766" s="30">
        <v>12902</v>
      </c>
      <c r="H1766" s="238">
        <f t="shared" si="28"/>
        <v>0</v>
      </c>
      <c r="I1766" s="235" t="s">
        <v>146</v>
      </c>
    </row>
    <row r="1767" spans="1:9" x14ac:dyDescent="0.25">
      <c r="A1767" s="240">
        <v>41723</v>
      </c>
      <c r="B1767" s="233" t="s">
        <v>1989</v>
      </c>
      <c r="C1767" s="241" t="s">
        <v>2350</v>
      </c>
      <c r="D1767" s="235" t="s">
        <v>860</v>
      </c>
      <c r="E1767" s="236">
        <v>11260.5</v>
      </c>
      <c r="F1767" s="237">
        <v>41724</v>
      </c>
      <c r="G1767" s="30">
        <v>11260.5</v>
      </c>
      <c r="H1767" s="238">
        <f t="shared" si="28"/>
        <v>0</v>
      </c>
      <c r="I1767" s="235" t="s">
        <v>146</v>
      </c>
    </row>
    <row r="1768" spans="1:9" x14ac:dyDescent="0.25">
      <c r="A1768" s="240">
        <v>41723</v>
      </c>
      <c r="B1768" s="233" t="s">
        <v>1991</v>
      </c>
      <c r="C1768" s="241" t="s">
        <v>2350</v>
      </c>
      <c r="D1768" s="235" t="s">
        <v>245</v>
      </c>
      <c r="E1768" s="236">
        <v>3074.5</v>
      </c>
      <c r="F1768" s="237">
        <v>41724</v>
      </c>
      <c r="G1768" s="43">
        <v>3074.5</v>
      </c>
      <c r="H1768" s="238">
        <f t="shared" si="28"/>
        <v>0</v>
      </c>
      <c r="I1768" s="235" t="s">
        <v>146</v>
      </c>
    </row>
    <row r="1769" spans="1:9" x14ac:dyDescent="0.25">
      <c r="A1769" s="240">
        <v>41723</v>
      </c>
      <c r="B1769" s="233" t="s">
        <v>1993</v>
      </c>
      <c r="C1769" s="241" t="s">
        <v>2350</v>
      </c>
      <c r="D1769" s="235" t="s">
        <v>144</v>
      </c>
      <c r="E1769" s="236">
        <v>157440</v>
      </c>
      <c r="F1769" s="288" t="s">
        <v>2417</v>
      </c>
      <c r="G1769" s="43">
        <v>157440</v>
      </c>
      <c r="H1769" s="238">
        <f t="shared" si="28"/>
        <v>0</v>
      </c>
      <c r="I1769" s="235" t="s">
        <v>146</v>
      </c>
    </row>
    <row r="1770" spans="1:9" x14ac:dyDescent="0.25">
      <c r="A1770" s="240">
        <v>41723</v>
      </c>
      <c r="B1770" s="233" t="s">
        <v>1994</v>
      </c>
      <c r="C1770" s="241" t="s">
        <v>2350</v>
      </c>
      <c r="D1770" s="235" t="s">
        <v>144</v>
      </c>
      <c r="E1770" s="236">
        <v>17452.599999999999</v>
      </c>
      <c r="F1770" s="288" t="s">
        <v>2418</v>
      </c>
      <c r="G1770" s="43">
        <v>17452.599999999999</v>
      </c>
      <c r="H1770" s="238">
        <f t="shared" si="28"/>
        <v>0</v>
      </c>
      <c r="I1770" s="235" t="s">
        <v>146</v>
      </c>
    </row>
    <row r="1771" spans="1:9" x14ac:dyDescent="0.25">
      <c r="A1771" s="240">
        <v>41723</v>
      </c>
      <c r="B1771" s="233" t="s">
        <v>1995</v>
      </c>
      <c r="C1771" s="241" t="s">
        <v>2350</v>
      </c>
      <c r="D1771" s="235" t="s">
        <v>152</v>
      </c>
      <c r="E1771" s="236">
        <v>7108.5</v>
      </c>
      <c r="F1771" s="237">
        <v>41724</v>
      </c>
      <c r="G1771" s="43">
        <v>7108.5</v>
      </c>
      <c r="H1771" s="238">
        <f t="shared" si="28"/>
        <v>0</v>
      </c>
      <c r="I1771" s="235" t="s">
        <v>146</v>
      </c>
    </row>
    <row r="1772" spans="1:9" x14ac:dyDescent="0.25">
      <c r="A1772" s="240">
        <v>41723</v>
      </c>
      <c r="B1772" s="233" t="s">
        <v>1996</v>
      </c>
      <c r="C1772" s="241" t="s">
        <v>2350</v>
      </c>
      <c r="D1772" s="235" t="s">
        <v>15</v>
      </c>
      <c r="E1772" s="236">
        <v>3557</v>
      </c>
      <c r="F1772" s="237">
        <v>41724</v>
      </c>
      <c r="G1772" s="43">
        <v>3557</v>
      </c>
      <c r="H1772" s="238">
        <f t="shared" si="28"/>
        <v>0</v>
      </c>
      <c r="I1772" s="235" t="s">
        <v>146</v>
      </c>
    </row>
    <row r="1773" spans="1:9" ht="34.5" x14ac:dyDescent="0.25">
      <c r="A1773" s="240">
        <v>41723</v>
      </c>
      <c r="B1773" s="233" t="s">
        <v>1997</v>
      </c>
      <c r="C1773" s="241" t="s">
        <v>2350</v>
      </c>
      <c r="D1773" s="235" t="s">
        <v>158</v>
      </c>
      <c r="E1773" s="236">
        <v>14259.4</v>
      </c>
      <c r="F1773" s="275" t="s">
        <v>2419</v>
      </c>
      <c r="G1773" s="30">
        <v>14259.4</v>
      </c>
      <c r="H1773" s="238">
        <f t="shared" si="28"/>
        <v>0</v>
      </c>
      <c r="I1773" s="235" t="s">
        <v>146</v>
      </c>
    </row>
    <row r="1774" spans="1:9" x14ac:dyDescent="0.25">
      <c r="A1774" s="240">
        <v>41723</v>
      </c>
      <c r="B1774" s="233" t="s">
        <v>1998</v>
      </c>
      <c r="C1774" s="241" t="s">
        <v>2350</v>
      </c>
      <c r="D1774" s="235" t="s">
        <v>158</v>
      </c>
      <c r="E1774" s="236">
        <v>26057.5</v>
      </c>
      <c r="F1774" s="288" t="s">
        <v>2420</v>
      </c>
      <c r="G1774" s="30">
        <v>26057.5</v>
      </c>
      <c r="H1774" s="238">
        <f t="shared" si="28"/>
        <v>0</v>
      </c>
      <c r="I1774" s="235" t="s">
        <v>146</v>
      </c>
    </row>
    <row r="1775" spans="1:9" x14ac:dyDescent="0.25">
      <c r="A1775" s="240">
        <v>41723</v>
      </c>
      <c r="B1775" s="233" t="s">
        <v>2000</v>
      </c>
      <c r="C1775" s="241" t="s">
        <v>2350</v>
      </c>
      <c r="D1775" s="235" t="s">
        <v>133</v>
      </c>
      <c r="E1775" s="236">
        <v>1439</v>
      </c>
      <c r="F1775" s="237">
        <v>41724</v>
      </c>
      <c r="G1775" s="30">
        <v>1439</v>
      </c>
      <c r="H1775" s="238">
        <f t="shared" si="28"/>
        <v>0</v>
      </c>
      <c r="I1775" s="235" t="s">
        <v>146</v>
      </c>
    </row>
    <row r="1776" spans="1:9" x14ac:dyDescent="0.25">
      <c r="A1776" s="240">
        <v>41723</v>
      </c>
      <c r="B1776" s="233" t="s">
        <v>2001</v>
      </c>
      <c r="C1776" s="241" t="s">
        <v>2350</v>
      </c>
      <c r="D1776" s="235" t="s">
        <v>245</v>
      </c>
      <c r="E1776" s="236">
        <v>7161.5</v>
      </c>
      <c r="F1776" s="237">
        <v>41723</v>
      </c>
      <c r="G1776" s="30">
        <v>7161.5</v>
      </c>
      <c r="H1776" s="238">
        <f t="shared" si="28"/>
        <v>0</v>
      </c>
      <c r="I1776" s="235"/>
    </row>
    <row r="1777" spans="1:9" x14ac:dyDescent="0.25">
      <c r="A1777" s="240">
        <v>41723</v>
      </c>
      <c r="B1777" s="233" t="s">
        <v>2002</v>
      </c>
      <c r="C1777" s="241" t="s">
        <v>2350</v>
      </c>
      <c r="D1777" s="235" t="s">
        <v>54</v>
      </c>
      <c r="E1777" s="236">
        <v>9180</v>
      </c>
      <c r="F1777" s="237">
        <v>41724</v>
      </c>
      <c r="G1777" s="30">
        <v>9180</v>
      </c>
      <c r="H1777" s="238">
        <f t="shared" si="28"/>
        <v>0</v>
      </c>
      <c r="I1777" s="235" t="s">
        <v>4</v>
      </c>
    </row>
    <row r="1778" spans="1:9" x14ac:dyDescent="0.25">
      <c r="A1778" s="240">
        <v>41723</v>
      </c>
      <c r="B1778" s="233" t="s">
        <v>2005</v>
      </c>
      <c r="C1778" s="241" t="s">
        <v>2350</v>
      </c>
      <c r="D1778" s="235" t="s">
        <v>2406</v>
      </c>
      <c r="E1778" s="236">
        <v>2850.5</v>
      </c>
      <c r="F1778" s="237">
        <v>41723</v>
      </c>
      <c r="G1778" s="30">
        <v>2850.5</v>
      </c>
      <c r="H1778" s="238">
        <f t="shared" si="28"/>
        <v>0</v>
      </c>
      <c r="I1778" s="235"/>
    </row>
    <row r="1779" spans="1:9" x14ac:dyDescent="0.25">
      <c r="A1779" s="240">
        <v>41723</v>
      </c>
      <c r="B1779" s="233" t="s">
        <v>2006</v>
      </c>
      <c r="C1779" s="241" t="s">
        <v>2350</v>
      </c>
      <c r="D1779" s="235" t="s">
        <v>1</v>
      </c>
      <c r="E1779" s="236">
        <v>1088</v>
      </c>
      <c r="F1779" s="237">
        <v>41723</v>
      </c>
      <c r="G1779" s="30">
        <v>1088</v>
      </c>
      <c r="H1779" s="238">
        <f t="shared" si="28"/>
        <v>0</v>
      </c>
      <c r="I1779" s="235" t="s">
        <v>1</v>
      </c>
    </row>
    <row r="1780" spans="1:9" x14ac:dyDescent="0.25">
      <c r="A1780" s="240">
        <v>41723</v>
      </c>
      <c r="B1780" s="233" t="s">
        <v>2007</v>
      </c>
      <c r="C1780" s="241" t="s">
        <v>2350</v>
      </c>
      <c r="D1780" s="235" t="s">
        <v>236</v>
      </c>
      <c r="E1780" s="236">
        <v>2176</v>
      </c>
      <c r="F1780" s="237">
        <v>41723</v>
      </c>
      <c r="G1780" s="30">
        <v>2176</v>
      </c>
      <c r="H1780" s="238">
        <f t="shared" si="28"/>
        <v>0</v>
      </c>
      <c r="I1780" s="235" t="s">
        <v>14</v>
      </c>
    </row>
    <row r="1781" spans="1:9" x14ac:dyDescent="0.25">
      <c r="A1781" s="240">
        <v>41723</v>
      </c>
      <c r="B1781" s="233" t="s">
        <v>2009</v>
      </c>
      <c r="C1781" s="241" t="s">
        <v>2350</v>
      </c>
      <c r="D1781" s="235" t="s">
        <v>8</v>
      </c>
      <c r="E1781" s="236">
        <v>43489.599999999999</v>
      </c>
      <c r="F1781" s="246">
        <v>41738</v>
      </c>
      <c r="G1781" s="247">
        <v>43489.599999999999</v>
      </c>
      <c r="H1781" s="238">
        <f t="shared" si="28"/>
        <v>0</v>
      </c>
      <c r="I1781" s="235" t="s">
        <v>23</v>
      </c>
    </row>
    <row r="1782" spans="1:9" x14ac:dyDescent="0.25">
      <c r="A1782" s="240">
        <v>41723</v>
      </c>
      <c r="B1782" s="233" t="s">
        <v>2010</v>
      </c>
      <c r="C1782" s="241" t="s">
        <v>2350</v>
      </c>
      <c r="D1782" s="235" t="s">
        <v>3</v>
      </c>
      <c r="E1782" s="236">
        <v>23011.200000000001</v>
      </c>
      <c r="F1782" s="246">
        <v>41732</v>
      </c>
      <c r="G1782" s="247">
        <v>23011.200000000001</v>
      </c>
      <c r="H1782" s="238">
        <f t="shared" si="28"/>
        <v>0</v>
      </c>
      <c r="I1782" s="235" t="s">
        <v>4</v>
      </c>
    </row>
    <row r="1783" spans="1:9" x14ac:dyDescent="0.25">
      <c r="A1783" s="240">
        <v>41723</v>
      </c>
      <c r="B1783" s="233" t="s">
        <v>2011</v>
      </c>
      <c r="C1783" s="241" t="s">
        <v>2350</v>
      </c>
      <c r="D1783" s="235" t="s">
        <v>131</v>
      </c>
      <c r="E1783" s="236">
        <v>4502.5</v>
      </c>
      <c r="F1783" s="237">
        <v>41723</v>
      </c>
      <c r="G1783" s="30">
        <v>4502.5</v>
      </c>
      <c r="H1783" s="238">
        <f t="shared" si="28"/>
        <v>0</v>
      </c>
      <c r="I1783" s="235" t="s">
        <v>23</v>
      </c>
    </row>
    <row r="1784" spans="1:9" x14ac:dyDescent="0.25">
      <c r="A1784" s="240">
        <v>41723</v>
      </c>
      <c r="B1784" s="233" t="s">
        <v>2012</v>
      </c>
      <c r="C1784" s="241" t="s">
        <v>2350</v>
      </c>
      <c r="D1784" s="235" t="s">
        <v>445</v>
      </c>
      <c r="E1784" s="236">
        <v>1262</v>
      </c>
      <c r="F1784" s="237">
        <v>41723</v>
      </c>
      <c r="G1784" s="30">
        <v>1262</v>
      </c>
      <c r="H1784" s="238">
        <f t="shared" si="28"/>
        <v>0</v>
      </c>
      <c r="I1784" s="235"/>
    </row>
    <row r="1785" spans="1:9" x14ac:dyDescent="0.25">
      <c r="A1785" s="240">
        <v>41723</v>
      </c>
      <c r="B1785" s="233" t="s">
        <v>2013</v>
      </c>
      <c r="C1785" s="241" t="s">
        <v>2350</v>
      </c>
      <c r="D1785" s="235" t="s">
        <v>106</v>
      </c>
      <c r="E1785" s="236">
        <v>5967.5</v>
      </c>
      <c r="F1785" s="237">
        <v>41723</v>
      </c>
      <c r="G1785" s="30">
        <v>5967.5</v>
      </c>
      <c r="H1785" s="238">
        <f t="shared" si="28"/>
        <v>0</v>
      </c>
      <c r="I1785" s="235"/>
    </row>
    <row r="1786" spans="1:9" x14ac:dyDescent="0.25">
      <c r="A1786" s="240">
        <v>41723</v>
      </c>
      <c r="B1786" s="233" t="s">
        <v>2015</v>
      </c>
      <c r="C1786" s="241" t="s">
        <v>2350</v>
      </c>
      <c r="D1786" s="244" t="s">
        <v>46</v>
      </c>
      <c r="E1786" s="245">
        <v>0</v>
      </c>
      <c r="F1786" s="237"/>
      <c r="G1786" s="30"/>
      <c r="H1786" s="238">
        <f t="shared" si="28"/>
        <v>0</v>
      </c>
      <c r="I1786" s="235" t="s">
        <v>294</v>
      </c>
    </row>
    <row r="1787" spans="1:9" x14ac:dyDescent="0.25">
      <c r="A1787" s="240">
        <v>41723</v>
      </c>
      <c r="B1787" s="233" t="s">
        <v>2016</v>
      </c>
      <c r="C1787" s="241" t="s">
        <v>2350</v>
      </c>
      <c r="D1787" s="235" t="s">
        <v>37</v>
      </c>
      <c r="E1787" s="236">
        <v>2880</v>
      </c>
      <c r="F1787" s="246">
        <v>41737</v>
      </c>
      <c r="G1787" s="247">
        <v>2880</v>
      </c>
      <c r="H1787" s="238">
        <f t="shared" si="28"/>
        <v>0</v>
      </c>
      <c r="I1787" s="235" t="s">
        <v>14</v>
      </c>
    </row>
    <row r="1788" spans="1:9" x14ac:dyDescent="0.25">
      <c r="A1788" s="240">
        <v>41723</v>
      </c>
      <c r="B1788" s="233" t="s">
        <v>2017</v>
      </c>
      <c r="C1788" s="241" t="s">
        <v>2350</v>
      </c>
      <c r="D1788" s="235" t="s">
        <v>2421</v>
      </c>
      <c r="E1788" s="236">
        <v>1077</v>
      </c>
      <c r="F1788" s="237">
        <v>41723</v>
      </c>
      <c r="G1788" s="30">
        <v>1077</v>
      </c>
      <c r="H1788" s="272">
        <f t="shared" si="28"/>
        <v>0</v>
      </c>
      <c r="I1788" s="235" t="s">
        <v>23</v>
      </c>
    </row>
    <row r="1789" spans="1:9" x14ac:dyDescent="0.25">
      <c r="A1789" s="240">
        <v>41723</v>
      </c>
      <c r="B1789" s="233" t="s">
        <v>2018</v>
      </c>
      <c r="C1789" s="241" t="s">
        <v>2350</v>
      </c>
      <c r="D1789" s="235" t="s">
        <v>35</v>
      </c>
      <c r="E1789" s="236">
        <v>960</v>
      </c>
      <c r="F1789" s="246">
        <v>41737</v>
      </c>
      <c r="G1789" s="247">
        <v>960</v>
      </c>
      <c r="H1789" s="238">
        <f t="shared" si="28"/>
        <v>0</v>
      </c>
      <c r="I1789" s="235" t="s">
        <v>57</v>
      </c>
    </row>
    <row r="1790" spans="1:9" x14ac:dyDescent="0.25">
      <c r="A1790" s="240">
        <v>41723</v>
      </c>
      <c r="B1790" s="233" t="s">
        <v>2019</v>
      </c>
      <c r="C1790" s="233" t="s">
        <v>2350</v>
      </c>
      <c r="D1790" s="235" t="s">
        <v>36</v>
      </c>
      <c r="E1790" s="236">
        <v>1440</v>
      </c>
      <c r="F1790" s="246">
        <v>41737</v>
      </c>
      <c r="G1790" s="247">
        <v>1440</v>
      </c>
      <c r="H1790" s="339">
        <f t="shared" si="28"/>
        <v>0</v>
      </c>
    </row>
    <row r="1791" spans="1:9" x14ac:dyDescent="0.25">
      <c r="A1791" s="240">
        <v>41723</v>
      </c>
      <c r="B1791" s="233" t="s">
        <v>2020</v>
      </c>
      <c r="C1791" s="241" t="s">
        <v>2350</v>
      </c>
      <c r="D1791" s="235" t="s">
        <v>45</v>
      </c>
      <c r="E1791" s="236">
        <v>261.60000000000002</v>
      </c>
      <c r="F1791" s="237">
        <v>41724</v>
      </c>
      <c r="G1791" s="30">
        <v>261.60000000000002</v>
      </c>
      <c r="H1791" s="272">
        <f t="shared" si="28"/>
        <v>0</v>
      </c>
    </row>
    <row r="1792" spans="1:9" x14ac:dyDescent="0.25">
      <c r="A1792" s="240">
        <v>41723</v>
      </c>
      <c r="B1792" s="233" t="s">
        <v>2021</v>
      </c>
      <c r="C1792" s="241" t="s">
        <v>2350</v>
      </c>
      <c r="D1792" s="235" t="s">
        <v>48</v>
      </c>
      <c r="E1792" s="236">
        <v>10573.75</v>
      </c>
      <c r="F1792" s="237">
        <v>41723</v>
      </c>
      <c r="G1792" s="30">
        <v>10573.75</v>
      </c>
      <c r="H1792" s="272">
        <f t="shared" si="28"/>
        <v>0</v>
      </c>
    </row>
    <row r="1793" spans="1:8" x14ac:dyDescent="0.25">
      <c r="A1793" s="240">
        <v>41723</v>
      </c>
      <c r="B1793" s="233" t="s">
        <v>2022</v>
      </c>
      <c r="C1793" s="241" t="s">
        <v>2350</v>
      </c>
      <c r="D1793" s="235" t="s">
        <v>576</v>
      </c>
      <c r="E1793" s="236">
        <v>10184.65</v>
      </c>
      <c r="F1793" s="237">
        <v>41723</v>
      </c>
      <c r="G1793" s="30">
        <v>10184.65</v>
      </c>
      <c r="H1793" s="272">
        <f t="shared" si="28"/>
        <v>0</v>
      </c>
    </row>
    <row r="1794" spans="1:8" x14ac:dyDescent="0.25">
      <c r="A1794" s="240">
        <v>41723</v>
      </c>
      <c r="B1794" s="233" t="s">
        <v>2023</v>
      </c>
      <c r="C1794" s="241" t="s">
        <v>2350</v>
      </c>
      <c r="D1794" s="235" t="s">
        <v>836</v>
      </c>
      <c r="E1794" s="236">
        <v>18179.2</v>
      </c>
      <c r="F1794" s="237">
        <v>41723</v>
      </c>
      <c r="G1794" s="30">
        <v>18179.2</v>
      </c>
      <c r="H1794" s="272">
        <f t="shared" si="28"/>
        <v>0</v>
      </c>
    </row>
    <row r="1795" spans="1:8" x14ac:dyDescent="0.25">
      <c r="A1795" s="240">
        <v>41723</v>
      </c>
      <c r="B1795" s="233" t="s">
        <v>2025</v>
      </c>
      <c r="C1795" s="241" t="s">
        <v>2350</v>
      </c>
      <c r="D1795" s="235" t="s">
        <v>171</v>
      </c>
      <c r="E1795" s="236">
        <v>14243.38</v>
      </c>
      <c r="F1795" s="246" t="s">
        <v>2422</v>
      </c>
      <c r="G1795" s="30">
        <v>14243.38</v>
      </c>
      <c r="H1795" s="238">
        <f t="shared" si="28"/>
        <v>0</v>
      </c>
    </row>
    <row r="1796" spans="1:8" x14ac:dyDescent="0.25">
      <c r="A1796" s="240">
        <v>41723</v>
      </c>
      <c r="B1796" s="233" t="s">
        <v>2026</v>
      </c>
      <c r="C1796" s="241" t="s">
        <v>2350</v>
      </c>
      <c r="D1796" s="235" t="s">
        <v>112</v>
      </c>
      <c r="E1796" s="236">
        <v>8096</v>
      </c>
      <c r="F1796" s="262" t="s">
        <v>2423</v>
      </c>
      <c r="G1796" s="30">
        <v>8096</v>
      </c>
      <c r="H1796" s="238">
        <f t="shared" si="28"/>
        <v>0</v>
      </c>
    </row>
    <row r="1797" spans="1:8" x14ac:dyDescent="0.25">
      <c r="A1797" s="240">
        <v>41723</v>
      </c>
      <c r="B1797" s="233" t="s">
        <v>2028</v>
      </c>
      <c r="C1797" s="241" t="s">
        <v>2350</v>
      </c>
      <c r="D1797" s="235" t="s">
        <v>339</v>
      </c>
      <c r="E1797" s="236">
        <v>3657.7</v>
      </c>
      <c r="F1797" s="237">
        <v>41723</v>
      </c>
      <c r="G1797" s="30">
        <v>3657.7</v>
      </c>
      <c r="H1797" s="238">
        <f t="shared" si="28"/>
        <v>0</v>
      </c>
    </row>
    <row r="1798" spans="1:8" x14ac:dyDescent="0.25">
      <c r="A1798" s="240">
        <v>41723</v>
      </c>
      <c r="B1798" s="233" t="s">
        <v>2030</v>
      </c>
      <c r="C1798" s="241" t="s">
        <v>2350</v>
      </c>
      <c r="D1798" s="235" t="s">
        <v>49</v>
      </c>
      <c r="E1798" s="236">
        <v>735</v>
      </c>
      <c r="F1798" s="237">
        <v>41723</v>
      </c>
      <c r="G1798" s="30">
        <v>735</v>
      </c>
      <c r="H1798" s="238">
        <f t="shared" si="28"/>
        <v>0</v>
      </c>
    </row>
    <row r="1799" spans="1:8" x14ac:dyDescent="0.25">
      <c r="A1799" s="240">
        <v>41723</v>
      </c>
      <c r="B1799" s="233" t="s">
        <v>2031</v>
      </c>
      <c r="C1799" s="241" t="s">
        <v>2350</v>
      </c>
      <c r="D1799" s="235" t="s">
        <v>47</v>
      </c>
      <c r="E1799" s="236">
        <v>6527</v>
      </c>
      <c r="F1799" s="237">
        <v>41723</v>
      </c>
      <c r="G1799" s="30">
        <v>6527</v>
      </c>
      <c r="H1799" s="238">
        <f t="shared" ref="H1799:H1862" si="29">E1799-G1799</f>
        <v>0</v>
      </c>
    </row>
    <row r="1800" spans="1:8" x14ac:dyDescent="0.25">
      <c r="A1800" s="240">
        <v>41723</v>
      </c>
      <c r="B1800" s="233" t="s">
        <v>2032</v>
      </c>
      <c r="C1800" s="241" t="s">
        <v>2350</v>
      </c>
      <c r="D1800" s="235" t="s">
        <v>27</v>
      </c>
      <c r="E1800" s="236">
        <v>3082.5</v>
      </c>
      <c r="F1800" s="237">
        <v>41723</v>
      </c>
      <c r="G1800" s="30">
        <v>3082.5</v>
      </c>
      <c r="H1800" s="238">
        <f t="shared" si="29"/>
        <v>0</v>
      </c>
    </row>
    <row r="1801" spans="1:8" x14ac:dyDescent="0.25">
      <c r="A1801" s="240">
        <v>41723</v>
      </c>
      <c r="B1801" s="233" t="s">
        <v>2034</v>
      </c>
      <c r="C1801" s="241" t="s">
        <v>2350</v>
      </c>
      <c r="D1801" s="235" t="s">
        <v>1</v>
      </c>
      <c r="E1801" s="236">
        <v>73</v>
      </c>
      <c r="F1801" s="237">
        <v>41723</v>
      </c>
      <c r="G1801" s="30">
        <v>73</v>
      </c>
      <c r="H1801" s="238">
        <f t="shared" si="29"/>
        <v>0</v>
      </c>
    </row>
    <row r="1802" spans="1:8" x14ac:dyDescent="0.25">
      <c r="A1802" s="240">
        <v>41723</v>
      </c>
      <c r="B1802" s="233" t="s">
        <v>2035</v>
      </c>
      <c r="C1802" s="241" t="s">
        <v>2350</v>
      </c>
      <c r="D1802" s="235" t="s">
        <v>22</v>
      </c>
      <c r="E1802" s="236">
        <v>5336</v>
      </c>
      <c r="F1802" s="237">
        <v>41723</v>
      </c>
      <c r="G1802" s="30">
        <v>5336</v>
      </c>
      <c r="H1802" s="238">
        <f t="shared" si="29"/>
        <v>0</v>
      </c>
    </row>
    <row r="1803" spans="1:8" x14ac:dyDescent="0.25">
      <c r="A1803" s="240">
        <v>41723</v>
      </c>
      <c r="B1803" s="233" t="s">
        <v>2037</v>
      </c>
      <c r="C1803" s="241" t="s">
        <v>2350</v>
      </c>
      <c r="D1803" s="235" t="s">
        <v>260</v>
      </c>
      <c r="E1803" s="236">
        <v>4900</v>
      </c>
      <c r="F1803" s="237">
        <v>41723</v>
      </c>
      <c r="G1803" s="30">
        <v>4900</v>
      </c>
      <c r="H1803" s="238">
        <f t="shared" si="29"/>
        <v>0</v>
      </c>
    </row>
    <row r="1804" spans="1:8" x14ac:dyDescent="0.25">
      <c r="A1804" s="240">
        <v>41723</v>
      </c>
      <c r="B1804" s="233" t="s">
        <v>2038</v>
      </c>
      <c r="C1804" s="241" t="s">
        <v>2350</v>
      </c>
      <c r="D1804" s="235" t="s">
        <v>124</v>
      </c>
      <c r="E1804" s="236">
        <v>545.20000000000005</v>
      </c>
      <c r="F1804" s="237">
        <v>41723</v>
      </c>
      <c r="G1804" s="30">
        <v>545.20000000000005</v>
      </c>
      <c r="H1804" s="238">
        <f t="shared" si="29"/>
        <v>0</v>
      </c>
    </row>
    <row r="1805" spans="1:8" x14ac:dyDescent="0.25">
      <c r="A1805" s="240">
        <v>41723</v>
      </c>
      <c r="B1805" s="233" t="s">
        <v>2040</v>
      </c>
      <c r="C1805" s="241" t="s">
        <v>2350</v>
      </c>
      <c r="D1805" s="235" t="s">
        <v>2338</v>
      </c>
      <c r="E1805" s="236">
        <v>1389</v>
      </c>
      <c r="F1805" s="237">
        <v>41723</v>
      </c>
      <c r="G1805" s="30">
        <v>1389</v>
      </c>
      <c r="H1805" s="238">
        <f t="shared" si="29"/>
        <v>0</v>
      </c>
    </row>
    <row r="1806" spans="1:8" x14ac:dyDescent="0.25">
      <c r="A1806" s="240">
        <v>41723</v>
      </c>
      <c r="B1806" s="233" t="s">
        <v>2043</v>
      </c>
      <c r="C1806" s="241" t="s">
        <v>2350</v>
      </c>
      <c r="D1806" s="235" t="s">
        <v>1</v>
      </c>
      <c r="E1806" s="236">
        <v>1608</v>
      </c>
      <c r="F1806" s="237">
        <v>41723</v>
      </c>
      <c r="G1806" s="30">
        <v>1608</v>
      </c>
      <c r="H1806" s="238">
        <f t="shared" si="29"/>
        <v>0</v>
      </c>
    </row>
    <row r="1807" spans="1:8" x14ac:dyDescent="0.25">
      <c r="A1807" s="240">
        <v>41723</v>
      </c>
      <c r="B1807" s="233" t="s">
        <v>2045</v>
      </c>
      <c r="C1807" s="241" t="s">
        <v>2350</v>
      </c>
      <c r="D1807" s="235" t="s">
        <v>275</v>
      </c>
      <c r="E1807" s="236">
        <v>4646</v>
      </c>
      <c r="F1807" s="237">
        <v>41724</v>
      </c>
      <c r="G1807" s="30">
        <v>4646</v>
      </c>
      <c r="H1807" s="238">
        <f t="shared" si="29"/>
        <v>0</v>
      </c>
    </row>
    <row r="1808" spans="1:8" x14ac:dyDescent="0.25">
      <c r="A1808" s="240">
        <v>41723</v>
      </c>
      <c r="B1808" s="233" t="s">
        <v>2046</v>
      </c>
      <c r="C1808" s="241" t="s">
        <v>2350</v>
      </c>
      <c r="D1808" s="235" t="s">
        <v>15</v>
      </c>
      <c r="E1808" s="236">
        <v>1989</v>
      </c>
      <c r="F1808" s="237">
        <v>41723</v>
      </c>
      <c r="G1808" s="30">
        <v>1989</v>
      </c>
      <c r="H1808" s="238">
        <f t="shared" si="29"/>
        <v>0</v>
      </c>
    </row>
    <row r="1809" spans="1:8" x14ac:dyDescent="0.25">
      <c r="A1809" s="240">
        <v>41723</v>
      </c>
      <c r="B1809" s="233" t="s">
        <v>2047</v>
      </c>
      <c r="C1809" s="241" t="s">
        <v>2350</v>
      </c>
      <c r="D1809" s="235" t="s">
        <v>119</v>
      </c>
      <c r="E1809" s="236">
        <v>4910</v>
      </c>
      <c r="F1809" s="237">
        <v>41725</v>
      </c>
      <c r="G1809" s="30">
        <v>4910</v>
      </c>
      <c r="H1809" s="238">
        <f t="shared" si="29"/>
        <v>0</v>
      </c>
    </row>
    <row r="1810" spans="1:8" x14ac:dyDescent="0.25">
      <c r="A1810" s="240">
        <v>41723</v>
      </c>
      <c r="B1810" s="233" t="s">
        <v>2049</v>
      </c>
      <c r="C1810" s="241" t="s">
        <v>2350</v>
      </c>
      <c r="D1810" s="235" t="s">
        <v>102</v>
      </c>
      <c r="E1810" s="236">
        <v>14419.6</v>
      </c>
      <c r="F1810" s="246">
        <v>41744</v>
      </c>
      <c r="G1810" s="247">
        <v>14419.6</v>
      </c>
      <c r="H1810" s="238">
        <f t="shared" si="29"/>
        <v>0</v>
      </c>
    </row>
    <row r="1811" spans="1:8" x14ac:dyDescent="0.25">
      <c r="A1811" s="240">
        <v>41723</v>
      </c>
      <c r="B1811" s="233" t="s">
        <v>2050</v>
      </c>
      <c r="C1811" s="241" t="s">
        <v>2350</v>
      </c>
      <c r="D1811" s="235" t="s">
        <v>2039</v>
      </c>
      <c r="E1811" s="236">
        <v>609.6</v>
      </c>
      <c r="F1811" s="237">
        <v>41724</v>
      </c>
      <c r="G1811" s="30">
        <v>609.6</v>
      </c>
      <c r="H1811" s="238">
        <f t="shared" si="29"/>
        <v>0</v>
      </c>
    </row>
    <row r="1812" spans="1:8" x14ac:dyDescent="0.25">
      <c r="A1812" s="240">
        <v>41723</v>
      </c>
      <c r="B1812" s="233" t="s">
        <v>2051</v>
      </c>
      <c r="C1812" s="241" t="s">
        <v>2350</v>
      </c>
      <c r="D1812" s="235" t="s">
        <v>233</v>
      </c>
      <c r="E1812" s="236">
        <v>12115.5</v>
      </c>
      <c r="F1812" s="237">
        <v>41724</v>
      </c>
      <c r="G1812" s="30">
        <v>12115.5</v>
      </c>
      <c r="H1812" s="238">
        <f t="shared" si="29"/>
        <v>0</v>
      </c>
    </row>
    <row r="1813" spans="1:8" x14ac:dyDescent="0.25">
      <c r="A1813" s="240">
        <v>41723</v>
      </c>
      <c r="B1813" s="233" t="s">
        <v>2052</v>
      </c>
      <c r="C1813" s="241" t="s">
        <v>2350</v>
      </c>
      <c r="D1813" s="235" t="s">
        <v>113</v>
      </c>
      <c r="E1813" s="236">
        <v>4800</v>
      </c>
      <c r="F1813" s="237">
        <v>41723</v>
      </c>
      <c r="G1813" s="30">
        <v>4800</v>
      </c>
      <c r="H1813" s="238">
        <f t="shared" si="29"/>
        <v>0</v>
      </c>
    </row>
    <row r="1814" spans="1:8" x14ac:dyDescent="0.25">
      <c r="A1814" s="240">
        <v>41723</v>
      </c>
      <c r="B1814" s="233" t="s">
        <v>2053</v>
      </c>
      <c r="C1814" s="241" t="s">
        <v>2350</v>
      </c>
      <c r="D1814" s="235" t="s">
        <v>1580</v>
      </c>
      <c r="E1814" s="236">
        <v>7320.6</v>
      </c>
      <c r="F1814" s="237">
        <v>41724</v>
      </c>
      <c r="G1814" s="30">
        <v>7320.6</v>
      </c>
      <c r="H1814" s="238">
        <f t="shared" si="29"/>
        <v>0</v>
      </c>
    </row>
    <row r="1815" spans="1:8" x14ac:dyDescent="0.25">
      <c r="A1815" s="240">
        <v>41723</v>
      </c>
      <c r="B1815" s="233" t="s">
        <v>2054</v>
      </c>
      <c r="C1815" s="241" t="s">
        <v>2350</v>
      </c>
      <c r="D1815" s="235" t="s">
        <v>208</v>
      </c>
      <c r="E1815" s="236">
        <v>1259.2</v>
      </c>
      <c r="F1815" s="237">
        <v>41724</v>
      </c>
      <c r="G1815" s="43">
        <v>1259.2</v>
      </c>
      <c r="H1815" s="238">
        <f t="shared" si="29"/>
        <v>0</v>
      </c>
    </row>
    <row r="1816" spans="1:8" x14ac:dyDescent="0.25">
      <c r="A1816" s="240">
        <v>41723</v>
      </c>
      <c r="B1816" s="233" t="s">
        <v>2055</v>
      </c>
      <c r="C1816" s="241" t="s">
        <v>2350</v>
      </c>
      <c r="D1816" s="235" t="s">
        <v>873</v>
      </c>
      <c r="E1816" s="236">
        <v>963.2</v>
      </c>
      <c r="F1816" s="246" t="s">
        <v>2424</v>
      </c>
      <c r="G1816" s="43">
        <v>963.2</v>
      </c>
      <c r="H1816" s="238">
        <f t="shared" si="29"/>
        <v>0</v>
      </c>
    </row>
    <row r="1817" spans="1:8" x14ac:dyDescent="0.25">
      <c r="A1817" s="240">
        <v>41723</v>
      </c>
      <c r="B1817" s="233" t="s">
        <v>2056</v>
      </c>
      <c r="C1817" s="241" t="s">
        <v>2350</v>
      </c>
      <c r="D1817" s="235" t="s">
        <v>1</v>
      </c>
      <c r="E1817" s="236">
        <v>1973</v>
      </c>
      <c r="F1817" s="237">
        <v>41723</v>
      </c>
      <c r="G1817" s="30">
        <v>1973</v>
      </c>
      <c r="H1817" s="238">
        <f t="shared" si="29"/>
        <v>0</v>
      </c>
    </row>
    <row r="1818" spans="1:8" x14ac:dyDescent="0.25">
      <c r="A1818" s="240">
        <v>41723</v>
      </c>
      <c r="B1818" s="233" t="s">
        <v>2057</v>
      </c>
      <c r="C1818" s="241" t="s">
        <v>2350</v>
      </c>
      <c r="D1818" s="235" t="s">
        <v>217</v>
      </c>
      <c r="E1818" s="236">
        <v>32256.6</v>
      </c>
      <c r="F1818" s="269" t="s">
        <v>2425</v>
      </c>
      <c r="G1818" s="247">
        <v>32256.6</v>
      </c>
      <c r="H1818" s="238">
        <f t="shared" si="29"/>
        <v>0</v>
      </c>
    </row>
    <row r="1819" spans="1:8" x14ac:dyDescent="0.25">
      <c r="A1819" s="240">
        <v>41723</v>
      </c>
      <c r="B1819" s="233" t="s">
        <v>2058</v>
      </c>
      <c r="C1819" s="241" t="s">
        <v>2350</v>
      </c>
      <c r="D1819" s="235" t="s">
        <v>219</v>
      </c>
      <c r="E1819" s="236">
        <v>24852</v>
      </c>
      <c r="F1819" s="269" t="s">
        <v>2426</v>
      </c>
      <c r="G1819" s="247">
        <v>24852</v>
      </c>
      <c r="H1819" s="238">
        <f t="shared" si="29"/>
        <v>0</v>
      </c>
    </row>
    <row r="1820" spans="1:8" x14ac:dyDescent="0.25">
      <c r="A1820" s="240">
        <v>41723</v>
      </c>
      <c r="B1820" s="233" t="s">
        <v>2059</v>
      </c>
      <c r="C1820" s="241" t="s">
        <v>2350</v>
      </c>
      <c r="D1820" s="235" t="s">
        <v>221</v>
      </c>
      <c r="E1820" s="236">
        <v>18459.599999999999</v>
      </c>
      <c r="F1820" s="269" t="s">
        <v>2427</v>
      </c>
      <c r="G1820" s="247">
        <v>18459.599999999999</v>
      </c>
      <c r="H1820" s="238">
        <f t="shared" si="29"/>
        <v>0</v>
      </c>
    </row>
    <row r="1821" spans="1:8" x14ac:dyDescent="0.25">
      <c r="A1821" s="240">
        <v>41723</v>
      </c>
      <c r="B1821" s="233" t="s">
        <v>2060</v>
      </c>
      <c r="C1821" s="241" t="s">
        <v>2350</v>
      </c>
      <c r="D1821" s="235" t="s">
        <v>135</v>
      </c>
      <c r="E1821" s="236">
        <v>12032.6</v>
      </c>
      <c r="F1821" s="249" t="s">
        <v>2428</v>
      </c>
      <c r="G1821" s="30">
        <v>12032.6</v>
      </c>
      <c r="H1821" s="238">
        <f t="shared" si="29"/>
        <v>0</v>
      </c>
    </row>
    <row r="1822" spans="1:8" x14ac:dyDescent="0.25">
      <c r="A1822" s="240">
        <v>41723</v>
      </c>
      <c r="B1822" s="233" t="s">
        <v>2062</v>
      </c>
      <c r="C1822" s="241" t="s">
        <v>2350</v>
      </c>
      <c r="D1822" s="235" t="s">
        <v>1</v>
      </c>
      <c r="E1822" s="236">
        <v>240</v>
      </c>
      <c r="F1822" s="237">
        <v>41723</v>
      </c>
      <c r="G1822" s="30">
        <v>240</v>
      </c>
      <c r="H1822" s="238">
        <f t="shared" si="29"/>
        <v>0</v>
      </c>
    </row>
    <row r="1823" spans="1:8" ht="34.5" x14ac:dyDescent="0.25">
      <c r="A1823" s="240">
        <v>41723</v>
      </c>
      <c r="B1823" s="233" t="s">
        <v>2063</v>
      </c>
      <c r="C1823" s="241" t="s">
        <v>2350</v>
      </c>
      <c r="D1823" s="235" t="s">
        <v>101</v>
      </c>
      <c r="E1823" s="236">
        <v>69271.89</v>
      </c>
      <c r="F1823" s="319" t="s">
        <v>2429</v>
      </c>
      <c r="G1823" s="247">
        <v>69271.89</v>
      </c>
      <c r="H1823" s="238">
        <f t="shared" si="29"/>
        <v>0</v>
      </c>
    </row>
    <row r="1824" spans="1:8" x14ac:dyDescent="0.25">
      <c r="A1824" s="240">
        <v>41723</v>
      </c>
      <c r="B1824" s="233" t="s">
        <v>2064</v>
      </c>
      <c r="C1824" s="241" t="s">
        <v>2350</v>
      </c>
      <c r="D1824" s="235" t="s">
        <v>2361</v>
      </c>
      <c r="E1824" s="236">
        <v>13377</v>
      </c>
      <c r="F1824" s="237">
        <v>41724</v>
      </c>
      <c r="G1824" s="30">
        <v>13377</v>
      </c>
      <c r="H1824" s="238">
        <f t="shared" si="29"/>
        <v>0</v>
      </c>
    </row>
    <row r="1825" spans="1:9" x14ac:dyDescent="0.25">
      <c r="A1825" s="240">
        <v>41723</v>
      </c>
      <c r="B1825" s="233" t="s">
        <v>2065</v>
      </c>
      <c r="C1825" s="241" t="s">
        <v>2350</v>
      </c>
      <c r="D1825" s="244" t="s">
        <v>46</v>
      </c>
      <c r="E1825" s="245">
        <v>0</v>
      </c>
      <c r="F1825" s="237"/>
      <c r="G1825" s="30"/>
      <c r="H1825" s="238">
        <f t="shared" si="29"/>
        <v>0</v>
      </c>
    </row>
    <row r="1826" spans="1:9" x14ac:dyDescent="0.25">
      <c r="A1826" s="240">
        <v>41723</v>
      </c>
      <c r="B1826" s="233" t="s">
        <v>2066</v>
      </c>
      <c r="C1826" s="241" t="s">
        <v>2350</v>
      </c>
      <c r="D1826" s="235" t="s">
        <v>387</v>
      </c>
      <c r="E1826" s="236">
        <v>992</v>
      </c>
      <c r="F1826" s="246" t="s">
        <v>2430</v>
      </c>
      <c r="G1826" s="30">
        <v>992</v>
      </c>
      <c r="H1826" s="238">
        <f t="shared" si="29"/>
        <v>0</v>
      </c>
    </row>
    <row r="1827" spans="1:9" x14ac:dyDescent="0.25">
      <c r="A1827" s="240">
        <v>41723</v>
      </c>
      <c r="B1827" s="233" t="s">
        <v>2067</v>
      </c>
      <c r="C1827" s="241" t="s">
        <v>2350</v>
      </c>
      <c r="D1827" s="235" t="s">
        <v>192</v>
      </c>
      <c r="E1827" s="236">
        <v>1830.5</v>
      </c>
      <c r="F1827" s="237">
        <v>41724</v>
      </c>
      <c r="G1827" s="30">
        <v>1830.5</v>
      </c>
      <c r="H1827" s="238">
        <f t="shared" si="29"/>
        <v>0</v>
      </c>
    </row>
    <row r="1828" spans="1:9" x14ac:dyDescent="0.25">
      <c r="A1828" s="240">
        <v>41723</v>
      </c>
      <c r="B1828" s="233" t="s">
        <v>2068</v>
      </c>
      <c r="C1828" s="241" t="s">
        <v>2350</v>
      </c>
      <c r="D1828" s="235" t="s">
        <v>2431</v>
      </c>
      <c r="E1828" s="236">
        <v>1689.5</v>
      </c>
      <c r="F1828" s="237">
        <v>41724</v>
      </c>
      <c r="G1828" s="30">
        <v>1689.5</v>
      </c>
      <c r="H1828" s="238">
        <f t="shared" si="29"/>
        <v>0</v>
      </c>
    </row>
    <row r="1829" spans="1:9" x14ac:dyDescent="0.25">
      <c r="A1829" s="240">
        <v>41724</v>
      </c>
      <c r="B1829" s="233" t="s">
        <v>2069</v>
      </c>
      <c r="C1829" s="241" t="s">
        <v>2350</v>
      </c>
      <c r="D1829" s="235" t="s">
        <v>991</v>
      </c>
      <c r="E1829" s="236">
        <v>47</v>
      </c>
      <c r="F1829" s="237">
        <v>41724</v>
      </c>
      <c r="G1829" s="30">
        <v>47</v>
      </c>
      <c r="H1829" s="238">
        <f t="shared" si="29"/>
        <v>0</v>
      </c>
      <c r="I1829" s="235"/>
    </row>
    <row r="1830" spans="1:9" x14ac:dyDescent="0.25">
      <c r="A1830" s="240">
        <v>41724</v>
      </c>
      <c r="B1830" s="233" t="s">
        <v>2070</v>
      </c>
      <c r="C1830" s="241" t="s">
        <v>2350</v>
      </c>
      <c r="D1830" s="235" t="s">
        <v>18</v>
      </c>
      <c r="E1830" s="236">
        <v>36309.800000000003</v>
      </c>
      <c r="F1830" s="262" t="s">
        <v>2432</v>
      </c>
      <c r="G1830" s="247">
        <v>36309.800000000003</v>
      </c>
      <c r="H1830" s="238">
        <f t="shared" si="29"/>
        <v>0</v>
      </c>
      <c r="I1830" s="45" t="s">
        <v>196</v>
      </c>
    </row>
    <row r="1831" spans="1:9" x14ac:dyDescent="0.25">
      <c r="A1831" s="240">
        <v>41724</v>
      </c>
      <c r="B1831" s="233" t="s">
        <v>2071</v>
      </c>
      <c r="C1831" s="241" t="s">
        <v>2350</v>
      </c>
      <c r="D1831" s="235" t="s">
        <v>138</v>
      </c>
      <c r="E1831" s="236">
        <v>7440.5</v>
      </c>
      <c r="F1831" s="237">
        <v>41724</v>
      </c>
      <c r="G1831" s="30">
        <v>7440.5</v>
      </c>
      <c r="H1831" s="238">
        <f t="shared" si="29"/>
        <v>0</v>
      </c>
      <c r="I1831" s="235"/>
    </row>
    <row r="1832" spans="1:9" x14ac:dyDescent="0.25">
      <c r="A1832" s="240">
        <v>41724</v>
      </c>
      <c r="B1832" s="233" t="s">
        <v>2072</v>
      </c>
      <c r="C1832" s="241" t="s">
        <v>2350</v>
      </c>
      <c r="D1832" s="244" t="s">
        <v>46</v>
      </c>
      <c r="E1832" s="245">
        <v>0</v>
      </c>
      <c r="F1832" s="237"/>
      <c r="G1832" s="30"/>
      <c r="H1832" s="238">
        <f t="shared" si="29"/>
        <v>0</v>
      </c>
      <c r="I1832" s="235" t="s">
        <v>1159</v>
      </c>
    </row>
    <row r="1833" spans="1:9" x14ac:dyDescent="0.25">
      <c r="A1833" s="240">
        <v>41724</v>
      </c>
      <c r="B1833" s="233" t="s">
        <v>2073</v>
      </c>
      <c r="C1833" s="241" t="s">
        <v>2350</v>
      </c>
      <c r="D1833" s="235" t="s">
        <v>6</v>
      </c>
      <c r="E1833" s="236">
        <v>5031.5</v>
      </c>
      <c r="F1833" s="237">
        <v>41724</v>
      </c>
      <c r="G1833" s="30">
        <v>5031.5</v>
      </c>
      <c r="H1833" s="238">
        <f t="shared" si="29"/>
        <v>0</v>
      </c>
      <c r="I1833" s="235" t="s">
        <v>57</v>
      </c>
    </row>
    <row r="1834" spans="1:9" x14ac:dyDescent="0.25">
      <c r="A1834" s="240">
        <v>41724</v>
      </c>
      <c r="B1834" s="233" t="s">
        <v>2074</v>
      </c>
      <c r="C1834" s="241" t="s">
        <v>2350</v>
      </c>
      <c r="D1834" s="235" t="s">
        <v>2433</v>
      </c>
      <c r="E1834" s="236">
        <v>3364</v>
      </c>
      <c r="F1834" s="237">
        <v>41724</v>
      </c>
      <c r="G1834" s="30">
        <v>3364</v>
      </c>
      <c r="H1834" s="238">
        <f t="shared" si="29"/>
        <v>0</v>
      </c>
      <c r="I1834" s="235"/>
    </row>
    <row r="1835" spans="1:9" x14ac:dyDescent="0.25">
      <c r="A1835" s="240">
        <v>41724</v>
      </c>
      <c r="B1835" s="233" t="s">
        <v>2075</v>
      </c>
      <c r="C1835" s="241" t="s">
        <v>2350</v>
      </c>
      <c r="D1835" s="235" t="s">
        <v>106</v>
      </c>
      <c r="E1835" s="236">
        <v>1364</v>
      </c>
      <c r="F1835" s="237">
        <v>41724</v>
      </c>
      <c r="G1835" s="30">
        <v>1364</v>
      </c>
      <c r="H1835" s="238">
        <f t="shared" si="29"/>
        <v>0</v>
      </c>
      <c r="I1835" s="235"/>
    </row>
    <row r="1836" spans="1:9" x14ac:dyDescent="0.25">
      <c r="A1836" s="240">
        <v>41724</v>
      </c>
      <c r="B1836" s="233" t="s">
        <v>2076</v>
      </c>
      <c r="C1836" s="241" t="s">
        <v>2350</v>
      </c>
      <c r="D1836" s="235" t="s">
        <v>2433</v>
      </c>
      <c r="E1836" s="236">
        <v>101</v>
      </c>
      <c r="F1836" s="237">
        <v>41724</v>
      </c>
      <c r="G1836" s="30">
        <v>101</v>
      </c>
      <c r="H1836" s="238">
        <f t="shared" si="29"/>
        <v>0</v>
      </c>
      <c r="I1836" s="235"/>
    </row>
    <row r="1837" spans="1:9" x14ac:dyDescent="0.25">
      <c r="A1837" s="240">
        <v>41724</v>
      </c>
      <c r="B1837" s="233" t="s">
        <v>2077</v>
      </c>
      <c r="C1837" s="241" t="s">
        <v>2350</v>
      </c>
      <c r="D1837" s="235" t="s">
        <v>37</v>
      </c>
      <c r="E1837" s="236">
        <v>3840</v>
      </c>
      <c r="F1837" s="246">
        <v>41737</v>
      </c>
      <c r="G1837" s="247">
        <v>3840</v>
      </c>
      <c r="H1837" s="238">
        <f t="shared" si="29"/>
        <v>0</v>
      </c>
      <c r="I1837" s="235" t="s">
        <v>57</v>
      </c>
    </row>
    <row r="1838" spans="1:9" x14ac:dyDescent="0.25">
      <c r="A1838" s="240">
        <v>41724</v>
      </c>
      <c r="B1838" s="233" t="s">
        <v>2078</v>
      </c>
      <c r="C1838" s="241" t="s">
        <v>2350</v>
      </c>
      <c r="D1838" s="235" t="s">
        <v>44</v>
      </c>
      <c r="E1838" s="236">
        <v>2575.5</v>
      </c>
      <c r="F1838" s="237">
        <v>41724</v>
      </c>
      <c r="G1838" s="30">
        <v>2575.5</v>
      </c>
      <c r="H1838" s="238">
        <f t="shared" si="29"/>
        <v>0</v>
      </c>
      <c r="I1838" s="235" t="s">
        <v>57</v>
      </c>
    </row>
    <row r="1839" spans="1:9" x14ac:dyDescent="0.25">
      <c r="A1839" s="240">
        <v>41724</v>
      </c>
      <c r="B1839" s="233" t="s">
        <v>2079</v>
      </c>
      <c r="C1839" s="241" t="s">
        <v>2350</v>
      </c>
      <c r="D1839" s="235" t="s">
        <v>29</v>
      </c>
      <c r="E1839" s="236">
        <v>11519</v>
      </c>
      <c r="F1839" s="246">
        <v>41769</v>
      </c>
      <c r="G1839" s="247">
        <v>11519</v>
      </c>
      <c r="H1839" s="238">
        <f t="shared" si="29"/>
        <v>0</v>
      </c>
      <c r="I1839" s="235" t="s">
        <v>57</v>
      </c>
    </row>
    <row r="1840" spans="1:9" x14ac:dyDescent="0.25">
      <c r="A1840" s="240">
        <v>41724</v>
      </c>
      <c r="B1840" s="233" t="s">
        <v>2080</v>
      </c>
      <c r="C1840" s="241" t="s">
        <v>2350</v>
      </c>
      <c r="D1840" s="235" t="s">
        <v>124</v>
      </c>
      <c r="E1840" s="236">
        <v>966</v>
      </c>
      <c r="F1840" s="237">
        <v>41724</v>
      </c>
      <c r="G1840" s="30">
        <v>966</v>
      </c>
      <c r="H1840" s="238">
        <f t="shared" si="29"/>
        <v>0</v>
      </c>
      <c r="I1840" s="235" t="s">
        <v>57</v>
      </c>
    </row>
    <row r="1841" spans="1:9" x14ac:dyDescent="0.25">
      <c r="A1841" s="240">
        <v>41724</v>
      </c>
      <c r="B1841" s="233" t="s">
        <v>2081</v>
      </c>
      <c r="C1841" s="241" t="s">
        <v>2350</v>
      </c>
      <c r="D1841" s="235" t="s">
        <v>236</v>
      </c>
      <c r="E1841" s="236">
        <v>1152</v>
      </c>
      <c r="F1841" s="237">
        <v>41724</v>
      </c>
      <c r="G1841" s="30">
        <v>1152</v>
      </c>
      <c r="H1841" s="238">
        <f t="shared" si="29"/>
        <v>0</v>
      </c>
      <c r="I1841" s="235" t="s">
        <v>57</v>
      </c>
    </row>
    <row r="1842" spans="1:9" x14ac:dyDescent="0.25">
      <c r="A1842" s="240">
        <v>41724</v>
      </c>
      <c r="B1842" s="233" t="s">
        <v>2083</v>
      </c>
      <c r="C1842" s="241" t="s">
        <v>2350</v>
      </c>
      <c r="D1842" s="235" t="s">
        <v>41</v>
      </c>
      <c r="E1842" s="236">
        <v>585.5</v>
      </c>
      <c r="F1842" s="237">
        <v>41724</v>
      </c>
      <c r="G1842" s="30">
        <v>585.5</v>
      </c>
      <c r="H1842" s="238">
        <f t="shared" si="29"/>
        <v>0</v>
      </c>
      <c r="I1842" s="235" t="s">
        <v>57</v>
      </c>
    </row>
    <row r="1843" spans="1:9" x14ac:dyDescent="0.25">
      <c r="A1843" s="240">
        <v>41724</v>
      </c>
      <c r="B1843" s="233" t="s">
        <v>2084</v>
      </c>
      <c r="C1843" s="241" t="s">
        <v>2350</v>
      </c>
      <c r="D1843" s="235" t="s">
        <v>112</v>
      </c>
      <c r="E1843" s="236">
        <v>4216</v>
      </c>
      <c r="F1843" s="246" t="s">
        <v>2434</v>
      </c>
      <c r="G1843" s="30">
        <v>4216</v>
      </c>
      <c r="H1843" s="238">
        <f t="shared" si="29"/>
        <v>0</v>
      </c>
      <c r="I1843" s="235" t="s">
        <v>1</v>
      </c>
    </row>
    <row r="1844" spans="1:9" x14ac:dyDescent="0.25">
      <c r="A1844" s="240">
        <v>41724</v>
      </c>
      <c r="B1844" s="233" t="s">
        <v>2085</v>
      </c>
      <c r="C1844" s="241" t="s">
        <v>2350</v>
      </c>
      <c r="D1844" s="235" t="s">
        <v>50</v>
      </c>
      <c r="E1844" s="236">
        <v>30758</v>
      </c>
      <c r="F1844" s="262" t="s">
        <v>2435</v>
      </c>
      <c r="G1844" s="30">
        <v>30758</v>
      </c>
      <c r="H1844" s="238">
        <f t="shared" si="29"/>
        <v>0</v>
      </c>
      <c r="I1844" s="235" t="s">
        <v>1</v>
      </c>
    </row>
    <row r="1845" spans="1:9" x14ac:dyDescent="0.25">
      <c r="A1845" s="240">
        <v>41724</v>
      </c>
      <c r="B1845" s="233" t="s">
        <v>2087</v>
      </c>
      <c r="C1845" s="241" t="s">
        <v>2350</v>
      </c>
      <c r="D1845" s="235" t="s">
        <v>48</v>
      </c>
      <c r="E1845" s="236">
        <v>5166</v>
      </c>
      <c r="F1845" s="237">
        <v>41724</v>
      </c>
      <c r="G1845" s="30">
        <v>5166</v>
      </c>
      <c r="H1845" s="238">
        <f t="shared" si="29"/>
        <v>0</v>
      </c>
      <c r="I1845" s="235" t="s">
        <v>1</v>
      </c>
    </row>
    <row r="1846" spans="1:9" x14ac:dyDescent="0.25">
      <c r="A1846" s="240">
        <v>41724</v>
      </c>
      <c r="B1846" s="233" t="s">
        <v>2088</v>
      </c>
      <c r="C1846" s="241" t="s">
        <v>2350</v>
      </c>
      <c r="D1846" s="235" t="s">
        <v>165</v>
      </c>
      <c r="E1846" s="236">
        <v>37029</v>
      </c>
      <c r="F1846" s="237">
        <v>41724</v>
      </c>
      <c r="G1846" s="30">
        <v>37029</v>
      </c>
      <c r="H1846" s="238">
        <f t="shared" si="29"/>
        <v>0</v>
      </c>
      <c r="I1846" s="235" t="s">
        <v>4</v>
      </c>
    </row>
    <row r="1847" spans="1:9" x14ac:dyDescent="0.25">
      <c r="A1847" s="240">
        <v>41724</v>
      </c>
      <c r="B1847" s="233" t="s">
        <v>2089</v>
      </c>
      <c r="C1847" s="241" t="s">
        <v>2350</v>
      </c>
      <c r="D1847" s="235" t="s">
        <v>3</v>
      </c>
      <c r="E1847" s="236">
        <v>25953.5</v>
      </c>
      <c r="F1847" s="246">
        <v>41754</v>
      </c>
      <c r="G1847" s="247">
        <v>25953.5</v>
      </c>
      <c r="H1847" s="238">
        <f t="shared" si="29"/>
        <v>0</v>
      </c>
      <c r="I1847" s="235" t="s">
        <v>196</v>
      </c>
    </row>
    <row r="1848" spans="1:9" x14ac:dyDescent="0.25">
      <c r="A1848" s="240">
        <v>41724</v>
      </c>
      <c r="B1848" s="233" t="s">
        <v>2090</v>
      </c>
      <c r="C1848" s="241" t="s">
        <v>2350</v>
      </c>
      <c r="D1848" s="235" t="s">
        <v>122</v>
      </c>
      <c r="E1848" s="236">
        <v>5046</v>
      </c>
      <c r="F1848" s="237">
        <v>41725</v>
      </c>
      <c r="G1848" s="30">
        <v>5046</v>
      </c>
      <c r="H1848" s="238">
        <f t="shared" si="29"/>
        <v>0</v>
      </c>
      <c r="I1848" s="235" t="s">
        <v>196</v>
      </c>
    </row>
    <row r="1849" spans="1:9" x14ac:dyDescent="0.25">
      <c r="A1849" s="240">
        <v>41724</v>
      </c>
      <c r="B1849" s="233" t="s">
        <v>2091</v>
      </c>
      <c r="C1849" s="241" t="s">
        <v>2350</v>
      </c>
      <c r="D1849" s="244" t="s">
        <v>46</v>
      </c>
      <c r="E1849" s="245">
        <v>0</v>
      </c>
      <c r="F1849" s="237"/>
      <c r="G1849" s="30"/>
      <c r="H1849" s="272">
        <f t="shared" si="29"/>
        <v>0</v>
      </c>
      <c r="I1849" s="235" t="s">
        <v>1159</v>
      </c>
    </row>
    <row r="1850" spans="1:9" x14ac:dyDescent="0.25">
      <c r="A1850" s="240">
        <v>41724</v>
      </c>
      <c r="B1850" s="233" t="s">
        <v>2092</v>
      </c>
      <c r="C1850" s="241" t="s">
        <v>2350</v>
      </c>
      <c r="D1850" s="235" t="s">
        <v>54</v>
      </c>
      <c r="E1850" s="236">
        <v>25576.5</v>
      </c>
      <c r="F1850" s="237">
        <v>41724</v>
      </c>
      <c r="G1850" s="30">
        <v>25576.5</v>
      </c>
      <c r="H1850" s="272">
        <f t="shared" si="29"/>
        <v>0</v>
      </c>
      <c r="I1850" s="235" t="s">
        <v>1</v>
      </c>
    </row>
    <row r="1851" spans="1:9" x14ac:dyDescent="0.25">
      <c r="A1851" s="240">
        <v>41724</v>
      </c>
      <c r="B1851" s="233" t="s">
        <v>2093</v>
      </c>
      <c r="C1851" s="241" t="s">
        <v>2350</v>
      </c>
      <c r="D1851" s="235" t="s">
        <v>101</v>
      </c>
      <c r="E1851" s="236">
        <v>24254</v>
      </c>
      <c r="F1851" s="246">
        <v>41737</v>
      </c>
      <c r="G1851" s="247">
        <v>24254</v>
      </c>
      <c r="H1851" s="238">
        <f t="shared" si="29"/>
        <v>0</v>
      </c>
      <c r="I1851" s="235" t="s">
        <v>23</v>
      </c>
    </row>
    <row r="1852" spans="1:9" x14ac:dyDescent="0.25">
      <c r="A1852" s="240">
        <v>41724</v>
      </c>
      <c r="B1852" s="233" t="s">
        <v>2094</v>
      </c>
      <c r="C1852" s="241" t="s">
        <v>2350</v>
      </c>
      <c r="D1852" s="235" t="s">
        <v>27</v>
      </c>
      <c r="E1852" s="236">
        <v>1917.5</v>
      </c>
      <c r="F1852" s="237">
        <v>41725</v>
      </c>
      <c r="G1852" s="30">
        <v>1917.5</v>
      </c>
      <c r="H1852" s="272">
        <f t="shared" si="29"/>
        <v>0</v>
      </c>
      <c r="I1852" s="235" t="s">
        <v>23</v>
      </c>
    </row>
    <row r="1853" spans="1:9" x14ac:dyDescent="0.25">
      <c r="A1853" s="240">
        <v>41724</v>
      </c>
      <c r="B1853" s="233" t="s">
        <v>2095</v>
      </c>
      <c r="C1853" s="241" t="s">
        <v>2350</v>
      </c>
      <c r="D1853" s="235" t="s">
        <v>60</v>
      </c>
      <c r="E1853" s="236">
        <v>2006</v>
      </c>
      <c r="F1853" s="237">
        <v>41725</v>
      </c>
      <c r="G1853" s="30">
        <v>2006</v>
      </c>
      <c r="H1853" s="272">
        <f t="shared" si="29"/>
        <v>0</v>
      </c>
      <c r="I1853" s="235" t="s">
        <v>196</v>
      </c>
    </row>
    <row r="1854" spans="1:9" x14ac:dyDescent="0.25">
      <c r="A1854" s="284">
        <v>41724</v>
      </c>
      <c r="B1854" s="332" t="s">
        <v>2096</v>
      </c>
      <c r="C1854" s="332" t="s">
        <v>2350</v>
      </c>
      <c r="D1854" s="235" t="s">
        <v>22</v>
      </c>
      <c r="E1854" s="236">
        <v>3940</v>
      </c>
      <c r="F1854" s="237">
        <v>41725</v>
      </c>
      <c r="G1854" s="30">
        <v>3940</v>
      </c>
      <c r="H1854" s="272">
        <f t="shared" si="29"/>
        <v>0</v>
      </c>
      <c r="I1854" s="235" t="s">
        <v>23</v>
      </c>
    </row>
    <row r="1855" spans="1:9" x14ac:dyDescent="0.25">
      <c r="A1855" s="240">
        <v>41724</v>
      </c>
      <c r="B1855" s="233" t="s">
        <v>2098</v>
      </c>
      <c r="C1855" s="241" t="s">
        <v>2350</v>
      </c>
      <c r="D1855" s="235" t="s">
        <v>194</v>
      </c>
      <c r="E1855" s="236">
        <v>479</v>
      </c>
      <c r="F1855" s="237">
        <v>41724</v>
      </c>
      <c r="G1855" s="30">
        <v>479</v>
      </c>
      <c r="H1855" s="272">
        <f t="shared" si="29"/>
        <v>0</v>
      </c>
      <c r="I1855" s="235"/>
    </row>
    <row r="1856" spans="1:9" x14ac:dyDescent="0.25">
      <c r="A1856" s="284">
        <v>41724</v>
      </c>
      <c r="B1856" s="233" t="s">
        <v>2100</v>
      </c>
      <c r="C1856" s="241" t="s">
        <v>2350</v>
      </c>
      <c r="D1856" s="235" t="s">
        <v>113</v>
      </c>
      <c r="E1856" s="236">
        <v>8554</v>
      </c>
      <c r="F1856" s="237">
        <v>41725</v>
      </c>
      <c r="G1856" s="30">
        <v>8554</v>
      </c>
      <c r="H1856" s="272">
        <f t="shared" si="29"/>
        <v>0</v>
      </c>
      <c r="I1856" s="235" t="s">
        <v>23</v>
      </c>
    </row>
    <row r="1857" spans="1:9" x14ac:dyDescent="0.25">
      <c r="A1857" s="240">
        <v>41724</v>
      </c>
      <c r="B1857" s="233" t="s">
        <v>2101</v>
      </c>
      <c r="C1857" s="241" t="s">
        <v>2350</v>
      </c>
      <c r="D1857" s="235" t="s">
        <v>1706</v>
      </c>
      <c r="E1857" s="236">
        <v>980</v>
      </c>
      <c r="F1857" s="237">
        <v>41725</v>
      </c>
      <c r="G1857" s="30">
        <v>980</v>
      </c>
      <c r="H1857" s="238">
        <f t="shared" si="29"/>
        <v>0</v>
      </c>
      <c r="I1857" s="235" t="s">
        <v>23</v>
      </c>
    </row>
    <row r="1858" spans="1:9" x14ac:dyDescent="0.25">
      <c r="A1858" s="284">
        <v>41724</v>
      </c>
      <c r="B1858" s="233" t="s">
        <v>2102</v>
      </c>
      <c r="C1858" s="241" t="s">
        <v>2350</v>
      </c>
      <c r="D1858" s="235" t="s">
        <v>37</v>
      </c>
      <c r="E1858" s="236">
        <v>1440</v>
      </c>
      <c r="F1858" s="246">
        <v>41737</v>
      </c>
      <c r="G1858" s="247">
        <v>1440</v>
      </c>
      <c r="H1858" s="238">
        <f t="shared" si="29"/>
        <v>0</v>
      </c>
      <c r="I1858" s="235" t="s">
        <v>23</v>
      </c>
    </row>
    <row r="1859" spans="1:9" x14ac:dyDescent="0.25">
      <c r="A1859" s="240">
        <v>41724</v>
      </c>
      <c r="B1859" s="233" t="s">
        <v>2104</v>
      </c>
      <c r="C1859" s="241" t="s">
        <v>2350</v>
      </c>
      <c r="D1859" s="235" t="s">
        <v>50</v>
      </c>
      <c r="E1859" s="236">
        <v>746</v>
      </c>
      <c r="F1859" s="237">
        <v>41725</v>
      </c>
      <c r="G1859" s="30">
        <v>746</v>
      </c>
      <c r="H1859" s="238">
        <f t="shared" si="29"/>
        <v>0</v>
      </c>
      <c r="I1859" s="235" t="s">
        <v>23</v>
      </c>
    </row>
    <row r="1860" spans="1:9" x14ac:dyDescent="0.25">
      <c r="A1860" s="284">
        <v>41724</v>
      </c>
      <c r="B1860" s="233" t="s">
        <v>2105</v>
      </c>
      <c r="C1860" s="241" t="s">
        <v>2350</v>
      </c>
      <c r="D1860" s="235" t="s">
        <v>260</v>
      </c>
      <c r="E1860" s="236">
        <v>5220</v>
      </c>
      <c r="F1860" s="237">
        <v>41725</v>
      </c>
      <c r="G1860" s="30">
        <v>5220</v>
      </c>
      <c r="H1860" s="238">
        <f t="shared" si="29"/>
        <v>0</v>
      </c>
      <c r="I1860" s="235" t="s">
        <v>23</v>
      </c>
    </row>
    <row r="1861" spans="1:9" x14ac:dyDescent="0.25">
      <c r="A1861" s="240">
        <v>41724</v>
      </c>
      <c r="B1861" s="233" t="s">
        <v>2106</v>
      </c>
      <c r="C1861" s="241" t="s">
        <v>2350</v>
      </c>
      <c r="D1861" s="235" t="s">
        <v>2338</v>
      </c>
      <c r="E1861" s="236">
        <v>312</v>
      </c>
      <c r="F1861" s="237">
        <v>41725</v>
      </c>
      <c r="G1861" s="30">
        <v>312</v>
      </c>
      <c r="H1861" s="238">
        <f t="shared" si="29"/>
        <v>0</v>
      </c>
      <c r="I1861" s="235" t="s">
        <v>23</v>
      </c>
    </row>
    <row r="1862" spans="1:9" x14ac:dyDescent="0.25">
      <c r="A1862" s="284">
        <v>41724</v>
      </c>
      <c r="B1862" s="233" t="s">
        <v>2108</v>
      </c>
      <c r="C1862" s="241" t="s">
        <v>2350</v>
      </c>
      <c r="D1862" s="235" t="s">
        <v>339</v>
      </c>
      <c r="E1862" s="236">
        <v>643</v>
      </c>
      <c r="F1862" s="237">
        <v>41725</v>
      </c>
      <c r="G1862" s="30">
        <v>643</v>
      </c>
      <c r="H1862" s="238">
        <f t="shared" si="29"/>
        <v>0</v>
      </c>
      <c r="I1862" s="235" t="s">
        <v>23</v>
      </c>
    </row>
    <row r="1863" spans="1:9" x14ac:dyDescent="0.25">
      <c r="A1863" s="240">
        <v>41724</v>
      </c>
      <c r="B1863" s="233" t="s">
        <v>2109</v>
      </c>
      <c r="C1863" s="241" t="s">
        <v>2350</v>
      </c>
      <c r="D1863" s="235" t="s">
        <v>168</v>
      </c>
      <c r="E1863" s="236">
        <v>15286</v>
      </c>
      <c r="F1863" s="237">
        <v>41724</v>
      </c>
      <c r="G1863" s="30">
        <v>15286</v>
      </c>
      <c r="H1863" s="238">
        <f t="shared" ref="H1863:H1926" si="30">E1863-G1863</f>
        <v>0</v>
      </c>
      <c r="I1863" s="235" t="s">
        <v>14</v>
      </c>
    </row>
    <row r="1864" spans="1:9" x14ac:dyDescent="0.25">
      <c r="A1864" s="284">
        <v>41724</v>
      </c>
      <c r="B1864" s="233" t="s">
        <v>2110</v>
      </c>
      <c r="C1864" s="241" t="s">
        <v>2350</v>
      </c>
      <c r="D1864" s="235" t="s">
        <v>88</v>
      </c>
      <c r="E1864" s="236">
        <v>12621</v>
      </c>
      <c r="F1864" s="237">
        <v>41725</v>
      </c>
      <c r="G1864" s="30">
        <v>12621</v>
      </c>
      <c r="H1864" s="238">
        <f t="shared" si="30"/>
        <v>0</v>
      </c>
      <c r="I1864" s="235" t="s">
        <v>196</v>
      </c>
    </row>
    <row r="1865" spans="1:9" x14ac:dyDescent="0.25">
      <c r="A1865" s="240">
        <v>41724</v>
      </c>
      <c r="B1865" s="233" t="s">
        <v>2112</v>
      </c>
      <c r="C1865" s="241" t="s">
        <v>2350</v>
      </c>
      <c r="D1865" s="235" t="s">
        <v>8</v>
      </c>
      <c r="E1865" s="236">
        <v>200117.5</v>
      </c>
      <c r="F1865" s="246">
        <v>41738</v>
      </c>
      <c r="G1865" s="247">
        <v>200117.5</v>
      </c>
      <c r="H1865" s="238">
        <f t="shared" si="30"/>
        <v>0</v>
      </c>
      <c r="I1865" s="235"/>
    </row>
    <row r="1866" spans="1:9" x14ac:dyDescent="0.25">
      <c r="A1866" s="284">
        <v>41724</v>
      </c>
      <c r="B1866" s="233" t="s">
        <v>2113</v>
      </c>
      <c r="C1866" s="241" t="s">
        <v>2350</v>
      </c>
      <c r="D1866" s="235" t="s">
        <v>58</v>
      </c>
      <c r="E1866" s="236">
        <v>1770</v>
      </c>
      <c r="F1866" s="237">
        <v>41724</v>
      </c>
      <c r="G1866" s="30">
        <v>1770</v>
      </c>
      <c r="H1866" s="238">
        <f t="shared" si="30"/>
        <v>0</v>
      </c>
      <c r="I1866" s="235" t="s">
        <v>4</v>
      </c>
    </row>
    <row r="1867" spans="1:9" x14ac:dyDescent="0.25">
      <c r="A1867" s="240">
        <v>41724</v>
      </c>
      <c r="B1867" s="233" t="s">
        <v>2114</v>
      </c>
      <c r="C1867" s="241" t="s">
        <v>2350</v>
      </c>
      <c r="D1867" s="235" t="s">
        <v>1440</v>
      </c>
      <c r="E1867" s="236">
        <v>27089</v>
      </c>
      <c r="F1867" s="246" t="s">
        <v>2436</v>
      </c>
      <c r="G1867" s="30">
        <v>27089</v>
      </c>
      <c r="H1867" s="238">
        <f t="shared" si="30"/>
        <v>0</v>
      </c>
      <c r="I1867" s="235" t="s">
        <v>196</v>
      </c>
    </row>
    <row r="1868" spans="1:9" x14ac:dyDescent="0.25">
      <c r="A1868" s="284">
        <v>41724</v>
      </c>
      <c r="B1868" s="233" t="s">
        <v>2115</v>
      </c>
      <c r="C1868" s="241" t="s">
        <v>2350</v>
      </c>
      <c r="D1868" s="235" t="s">
        <v>131</v>
      </c>
      <c r="E1868" s="236">
        <v>4646.5</v>
      </c>
      <c r="F1868" s="237">
        <v>41724</v>
      </c>
      <c r="G1868" s="30">
        <v>4646.5</v>
      </c>
      <c r="H1868" s="238">
        <f t="shared" si="30"/>
        <v>0</v>
      </c>
      <c r="I1868" s="235" t="s">
        <v>57</v>
      </c>
    </row>
    <row r="1869" spans="1:9" x14ac:dyDescent="0.25">
      <c r="A1869" s="240">
        <v>41724</v>
      </c>
      <c r="B1869" s="233" t="s">
        <v>2116</v>
      </c>
      <c r="C1869" s="241" t="s">
        <v>2350</v>
      </c>
      <c r="D1869" s="235" t="s">
        <v>52</v>
      </c>
      <c r="E1869" s="236">
        <v>5564</v>
      </c>
      <c r="F1869" s="246" t="s">
        <v>2437</v>
      </c>
      <c r="G1869" s="30">
        <v>5564</v>
      </c>
      <c r="H1869" s="238">
        <f t="shared" si="30"/>
        <v>0</v>
      </c>
      <c r="I1869" s="235" t="s">
        <v>1</v>
      </c>
    </row>
    <row r="1870" spans="1:9" x14ac:dyDescent="0.25">
      <c r="A1870" s="284">
        <v>41724</v>
      </c>
      <c r="B1870" s="233" t="s">
        <v>2117</v>
      </c>
      <c r="C1870" s="241" t="s">
        <v>2350</v>
      </c>
      <c r="D1870" s="235" t="s">
        <v>978</v>
      </c>
      <c r="E1870" s="236">
        <v>5314</v>
      </c>
      <c r="F1870" s="237">
        <v>41725</v>
      </c>
      <c r="G1870" s="30">
        <v>5314</v>
      </c>
      <c r="H1870" s="238">
        <f t="shared" si="30"/>
        <v>0</v>
      </c>
      <c r="I1870" s="235" t="s">
        <v>196</v>
      </c>
    </row>
    <row r="1871" spans="1:9" x14ac:dyDescent="0.25">
      <c r="A1871" s="240">
        <v>41724</v>
      </c>
      <c r="B1871" s="233" t="s">
        <v>2118</v>
      </c>
      <c r="C1871" s="241" t="s">
        <v>2350</v>
      </c>
      <c r="D1871" s="235" t="s">
        <v>60</v>
      </c>
      <c r="E1871" s="236">
        <v>3133</v>
      </c>
      <c r="F1871" s="237">
        <v>41725</v>
      </c>
      <c r="G1871" s="30">
        <v>3133</v>
      </c>
      <c r="H1871" s="238">
        <f t="shared" si="30"/>
        <v>0</v>
      </c>
      <c r="I1871" s="235" t="s">
        <v>196</v>
      </c>
    </row>
    <row r="1872" spans="1:9" x14ac:dyDescent="0.25">
      <c r="A1872" s="284">
        <v>41724</v>
      </c>
      <c r="B1872" s="233" t="s">
        <v>2119</v>
      </c>
      <c r="C1872" s="241" t="s">
        <v>2350</v>
      </c>
      <c r="D1872" s="235" t="s">
        <v>20</v>
      </c>
      <c r="E1872" s="236">
        <v>5079.5</v>
      </c>
      <c r="F1872" s="237">
        <v>41725</v>
      </c>
      <c r="G1872" s="30">
        <v>5079.5</v>
      </c>
      <c r="H1872" s="238">
        <f t="shared" si="30"/>
        <v>0</v>
      </c>
      <c r="I1872" s="235" t="s">
        <v>4</v>
      </c>
    </row>
    <row r="1873" spans="1:9" x14ac:dyDescent="0.25">
      <c r="A1873" s="240">
        <v>41724</v>
      </c>
      <c r="B1873" s="233" t="s">
        <v>2120</v>
      </c>
      <c r="C1873" s="241" t="s">
        <v>2350</v>
      </c>
      <c r="D1873" s="235" t="s">
        <v>1</v>
      </c>
      <c r="E1873" s="236">
        <v>8568</v>
      </c>
      <c r="F1873" s="237">
        <v>41724</v>
      </c>
      <c r="G1873" s="30">
        <v>8568</v>
      </c>
      <c r="H1873" s="238">
        <f t="shared" si="30"/>
        <v>0</v>
      </c>
      <c r="I1873" s="235" t="s">
        <v>1</v>
      </c>
    </row>
    <row r="1874" spans="1:9" x14ac:dyDescent="0.25">
      <c r="A1874" s="284">
        <v>41724</v>
      </c>
      <c r="B1874" s="233" t="s">
        <v>2121</v>
      </c>
      <c r="C1874" s="241" t="s">
        <v>2350</v>
      </c>
      <c r="D1874" s="235" t="s">
        <v>1</v>
      </c>
      <c r="E1874" s="236">
        <v>418</v>
      </c>
      <c r="F1874" s="237">
        <v>41724</v>
      </c>
      <c r="G1874" s="30">
        <v>418</v>
      </c>
      <c r="H1874" s="238">
        <f t="shared" si="30"/>
        <v>0</v>
      </c>
      <c r="I1874" s="235" t="s">
        <v>1</v>
      </c>
    </row>
    <row r="1875" spans="1:9" x14ac:dyDescent="0.25">
      <c r="A1875" s="240">
        <v>41724</v>
      </c>
      <c r="B1875" s="233" t="s">
        <v>2122</v>
      </c>
      <c r="C1875" s="241" t="s">
        <v>2350</v>
      </c>
      <c r="D1875" s="235" t="s">
        <v>2438</v>
      </c>
      <c r="E1875" s="236">
        <v>2041.5</v>
      </c>
      <c r="F1875" s="246" t="s">
        <v>2439</v>
      </c>
      <c r="G1875" s="30">
        <v>2041.5</v>
      </c>
      <c r="H1875" s="238">
        <f t="shared" si="30"/>
        <v>0</v>
      </c>
      <c r="I1875" s="235"/>
    </row>
    <row r="1876" spans="1:9" x14ac:dyDescent="0.25">
      <c r="A1876" s="284">
        <v>41724</v>
      </c>
      <c r="B1876" s="233" t="s">
        <v>2123</v>
      </c>
      <c r="C1876" s="241" t="s">
        <v>2350</v>
      </c>
      <c r="D1876" s="235" t="s">
        <v>480</v>
      </c>
      <c r="E1876" s="236">
        <v>15947</v>
      </c>
      <c r="F1876" s="237">
        <v>41725</v>
      </c>
      <c r="G1876" s="30">
        <v>15947</v>
      </c>
      <c r="H1876" s="238">
        <f t="shared" si="30"/>
        <v>0</v>
      </c>
      <c r="I1876" s="235" t="s">
        <v>4</v>
      </c>
    </row>
    <row r="1877" spans="1:9" x14ac:dyDescent="0.25">
      <c r="A1877" s="240">
        <v>41724</v>
      </c>
      <c r="B1877" s="233" t="s">
        <v>2125</v>
      </c>
      <c r="C1877" s="241" t="s">
        <v>2350</v>
      </c>
      <c r="D1877" s="235" t="s">
        <v>2440</v>
      </c>
      <c r="E1877" s="236">
        <v>406</v>
      </c>
      <c r="F1877" s="237">
        <v>41724</v>
      </c>
      <c r="G1877" s="30">
        <v>406</v>
      </c>
      <c r="H1877" s="238">
        <f t="shared" si="30"/>
        <v>0</v>
      </c>
      <c r="I1877" s="235"/>
    </row>
    <row r="1878" spans="1:9" x14ac:dyDescent="0.25">
      <c r="A1878" s="284">
        <v>41724</v>
      </c>
      <c r="B1878" s="233" t="s">
        <v>2127</v>
      </c>
      <c r="C1878" s="241" t="s">
        <v>2350</v>
      </c>
      <c r="D1878" s="235" t="s">
        <v>83</v>
      </c>
      <c r="E1878" s="236">
        <v>7194</v>
      </c>
      <c r="F1878" s="237">
        <v>41725</v>
      </c>
      <c r="G1878" s="30">
        <v>7194</v>
      </c>
      <c r="H1878" s="238">
        <f t="shared" si="30"/>
        <v>0</v>
      </c>
      <c r="I1878" s="235" t="s">
        <v>4</v>
      </c>
    </row>
    <row r="1879" spans="1:9" x14ac:dyDescent="0.25">
      <c r="A1879" s="240">
        <v>41724</v>
      </c>
      <c r="B1879" s="233" t="s">
        <v>2128</v>
      </c>
      <c r="C1879" s="241" t="s">
        <v>2350</v>
      </c>
      <c r="D1879" s="235" t="s">
        <v>82</v>
      </c>
      <c r="E1879" s="236">
        <v>14342.5</v>
      </c>
      <c r="F1879" s="237">
        <v>41725</v>
      </c>
      <c r="G1879" s="30">
        <v>14342.5</v>
      </c>
      <c r="H1879" s="238">
        <f t="shared" si="30"/>
        <v>0</v>
      </c>
      <c r="I1879" s="235" t="s">
        <v>4</v>
      </c>
    </row>
    <row r="1880" spans="1:9" x14ac:dyDescent="0.25">
      <c r="A1880" s="284">
        <v>41724</v>
      </c>
      <c r="B1880" s="233" t="s">
        <v>2129</v>
      </c>
      <c r="C1880" s="241" t="s">
        <v>2350</v>
      </c>
      <c r="D1880" s="235" t="s">
        <v>82</v>
      </c>
      <c r="E1880" s="236">
        <v>11947</v>
      </c>
      <c r="F1880" s="237">
        <v>41725</v>
      </c>
      <c r="G1880" s="30">
        <v>11947</v>
      </c>
      <c r="H1880" s="238">
        <f t="shared" si="30"/>
        <v>0</v>
      </c>
      <c r="I1880" s="235" t="s">
        <v>4</v>
      </c>
    </row>
    <row r="1881" spans="1:9" x14ac:dyDescent="0.25">
      <c r="A1881" s="240">
        <v>41724</v>
      </c>
      <c r="B1881" s="233" t="s">
        <v>2131</v>
      </c>
      <c r="C1881" s="241" t="s">
        <v>2350</v>
      </c>
      <c r="D1881" s="244" t="s">
        <v>46</v>
      </c>
      <c r="E1881" s="245">
        <v>0</v>
      </c>
      <c r="F1881" s="237"/>
      <c r="G1881" s="30"/>
      <c r="H1881" s="238">
        <f t="shared" si="30"/>
        <v>0</v>
      </c>
      <c r="I1881" s="235" t="s">
        <v>455</v>
      </c>
    </row>
    <row r="1882" spans="1:9" x14ac:dyDescent="0.25">
      <c r="A1882" s="284">
        <v>41724</v>
      </c>
      <c r="B1882" s="233" t="s">
        <v>2133</v>
      </c>
      <c r="C1882" s="241" t="s">
        <v>2350</v>
      </c>
      <c r="D1882" s="235" t="s">
        <v>226</v>
      </c>
      <c r="E1882" s="236">
        <v>26354</v>
      </c>
      <c r="F1882" s="320">
        <v>41788</v>
      </c>
      <c r="G1882" s="51">
        <v>26354</v>
      </c>
      <c r="H1882" s="238">
        <f t="shared" si="30"/>
        <v>0</v>
      </c>
      <c r="I1882" s="235" t="s">
        <v>14</v>
      </c>
    </row>
    <row r="1883" spans="1:9" x14ac:dyDescent="0.25">
      <c r="A1883" s="240">
        <v>41724</v>
      </c>
      <c r="B1883" s="233" t="s">
        <v>2134</v>
      </c>
      <c r="C1883" s="241" t="s">
        <v>2350</v>
      </c>
      <c r="D1883" s="235" t="s">
        <v>222</v>
      </c>
      <c r="E1883" s="236">
        <v>10060</v>
      </c>
      <c r="F1883" s="237">
        <v>41725</v>
      </c>
      <c r="G1883" s="30">
        <v>10060</v>
      </c>
      <c r="H1883" s="238">
        <f t="shared" si="30"/>
        <v>0</v>
      </c>
      <c r="I1883" s="235" t="s">
        <v>4</v>
      </c>
    </row>
    <row r="1884" spans="1:9" x14ac:dyDescent="0.25">
      <c r="A1884" s="284">
        <v>41724</v>
      </c>
      <c r="B1884" s="233" t="s">
        <v>2135</v>
      </c>
      <c r="C1884" s="241" t="s">
        <v>2350</v>
      </c>
      <c r="D1884" s="235" t="s">
        <v>11</v>
      </c>
      <c r="E1884" s="236">
        <v>125087.4</v>
      </c>
      <c r="F1884" s="237">
        <v>41727</v>
      </c>
      <c r="G1884" s="30">
        <v>125087.4</v>
      </c>
      <c r="H1884" s="238">
        <f t="shared" si="30"/>
        <v>0</v>
      </c>
      <c r="I1884" s="235" t="s">
        <v>367</v>
      </c>
    </row>
    <row r="1885" spans="1:9" x14ac:dyDescent="0.25">
      <c r="A1885" s="240">
        <v>41724</v>
      </c>
      <c r="B1885" s="233" t="s">
        <v>2136</v>
      </c>
      <c r="C1885" s="241" t="s">
        <v>2350</v>
      </c>
      <c r="D1885" s="235" t="s">
        <v>55</v>
      </c>
      <c r="E1885" s="236">
        <v>2582</v>
      </c>
      <c r="F1885" s="237">
        <v>41725</v>
      </c>
      <c r="G1885" s="30">
        <v>2582</v>
      </c>
      <c r="H1885" s="238">
        <f t="shared" si="30"/>
        <v>0</v>
      </c>
      <c r="I1885" s="235" t="s">
        <v>14</v>
      </c>
    </row>
    <row r="1886" spans="1:9" x14ac:dyDescent="0.25">
      <c r="A1886" s="284">
        <v>41724</v>
      </c>
      <c r="B1886" s="233" t="s">
        <v>2137</v>
      </c>
      <c r="C1886" s="241" t="s">
        <v>2350</v>
      </c>
      <c r="D1886" s="235" t="s">
        <v>387</v>
      </c>
      <c r="E1886" s="236">
        <v>7045</v>
      </c>
      <c r="F1886" s="262" t="s">
        <v>2441</v>
      </c>
      <c r="G1886" s="30">
        <v>7045</v>
      </c>
      <c r="H1886" s="238">
        <f t="shared" si="30"/>
        <v>0</v>
      </c>
      <c r="I1886" s="235" t="s">
        <v>1</v>
      </c>
    </row>
    <row r="1887" spans="1:9" x14ac:dyDescent="0.25">
      <c r="A1887" s="240">
        <v>41725</v>
      </c>
      <c r="B1887" s="233" t="s">
        <v>2138</v>
      </c>
      <c r="C1887" s="241" t="s">
        <v>2350</v>
      </c>
      <c r="D1887" s="235" t="s">
        <v>6</v>
      </c>
      <c r="E1887" s="236">
        <v>3153.5</v>
      </c>
      <c r="F1887" s="237">
        <v>41725</v>
      </c>
      <c r="G1887" s="30">
        <v>3153.5</v>
      </c>
      <c r="H1887" s="238">
        <f t="shared" si="30"/>
        <v>0</v>
      </c>
      <c r="I1887" s="235" t="s">
        <v>57</v>
      </c>
    </row>
    <row r="1888" spans="1:9" x14ac:dyDescent="0.25">
      <c r="A1888" s="240">
        <v>41725</v>
      </c>
      <c r="B1888" s="233" t="s">
        <v>2139</v>
      </c>
      <c r="C1888" s="241" t="s">
        <v>2350</v>
      </c>
      <c r="D1888" s="235" t="s">
        <v>2442</v>
      </c>
      <c r="E1888" s="236">
        <v>5144</v>
      </c>
      <c r="F1888" s="237">
        <v>41725</v>
      </c>
      <c r="G1888" s="30">
        <v>5144</v>
      </c>
      <c r="H1888" s="238">
        <f t="shared" si="30"/>
        <v>0</v>
      </c>
      <c r="I1888" s="45" t="s">
        <v>57</v>
      </c>
    </row>
    <row r="1889" spans="1:9" x14ac:dyDescent="0.25">
      <c r="A1889" s="240">
        <v>41725</v>
      </c>
      <c r="B1889" s="233" t="s">
        <v>2140</v>
      </c>
      <c r="C1889" s="241" t="s">
        <v>2350</v>
      </c>
      <c r="D1889" s="244" t="s">
        <v>46</v>
      </c>
      <c r="E1889" s="245">
        <v>0</v>
      </c>
      <c r="F1889" s="237"/>
      <c r="G1889" s="30"/>
      <c r="H1889" s="238">
        <f t="shared" si="30"/>
        <v>0</v>
      </c>
      <c r="I1889" s="235" t="s">
        <v>455</v>
      </c>
    </row>
    <row r="1890" spans="1:9" x14ac:dyDescent="0.25">
      <c r="A1890" s="240">
        <v>41725</v>
      </c>
      <c r="B1890" s="233" t="s">
        <v>2141</v>
      </c>
      <c r="C1890" s="241" t="s">
        <v>2350</v>
      </c>
      <c r="D1890" s="235" t="s">
        <v>96</v>
      </c>
      <c r="E1890" s="236">
        <v>1821.5</v>
      </c>
      <c r="F1890" s="246">
        <v>41730</v>
      </c>
      <c r="G1890" s="247">
        <v>1821.5</v>
      </c>
      <c r="H1890" s="238">
        <f t="shared" si="30"/>
        <v>0</v>
      </c>
      <c r="I1890" s="235" t="s">
        <v>1</v>
      </c>
    </row>
    <row r="1891" spans="1:9" x14ac:dyDescent="0.25">
      <c r="A1891" s="240">
        <v>41725</v>
      </c>
      <c r="B1891" s="233" t="s">
        <v>2142</v>
      </c>
      <c r="C1891" s="241" t="s">
        <v>2350</v>
      </c>
      <c r="D1891" s="235" t="s">
        <v>386</v>
      </c>
      <c r="E1891" s="236">
        <v>3596</v>
      </c>
      <c r="F1891" s="246">
        <v>41732</v>
      </c>
      <c r="G1891" s="247">
        <v>3596</v>
      </c>
      <c r="H1891" s="238">
        <f t="shared" si="30"/>
        <v>0</v>
      </c>
      <c r="I1891" s="235" t="s">
        <v>1</v>
      </c>
    </row>
    <row r="1892" spans="1:9" x14ac:dyDescent="0.25">
      <c r="A1892" s="240">
        <v>41725</v>
      </c>
      <c r="B1892" s="233" t="s">
        <v>2143</v>
      </c>
      <c r="C1892" s="241" t="s">
        <v>2350</v>
      </c>
      <c r="D1892" s="235" t="s">
        <v>37</v>
      </c>
      <c r="E1892" s="236">
        <v>3360</v>
      </c>
      <c r="F1892" s="246">
        <v>41737</v>
      </c>
      <c r="G1892" s="247">
        <v>3360</v>
      </c>
      <c r="H1892" s="238">
        <f t="shared" si="30"/>
        <v>0</v>
      </c>
      <c r="I1892" s="235" t="s">
        <v>57</v>
      </c>
    </row>
    <row r="1893" spans="1:9" x14ac:dyDescent="0.25">
      <c r="A1893" s="240">
        <v>41725</v>
      </c>
      <c r="B1893" s="233" t="s">
        <v>2144</v>
      </c>
      <c r="C1893" s="241" t="s">
        <v>2350</v>
      </c>
      <c r="D1893" s="235" t="s">
        <v>36</v>
      </c>
      <c r="E1893" s="236">
        <v>1920</v>
      </c>
      <c r="F1893" s="246">
        <v>41737</v>
      </c>
      <c r="G1893" s="247">
        <v>1920</v>
      </c>
      <c r="H1893" s="238">
        <f t="shared" si="30"/>
        <v>0</v>
      </c>
      <c r="I1893" s="235" t="s">
        <v>4</v>
      </c>
    </row>
    <row r="1894" spans="1:9" x14ac:dyDescent="0.25">
      <c r="A1894" s="240">
        <v>41725</v>
      </c>
      <c r="B1894" s="233" t="s">
        <v>2145</v>
      </c>
      <c r="C1894" s="241" t="s">
        <v>2350</v>
      </c>
      <c r="D1894" s="235" t="s">
        <v>35</v>
      </c>
      <c r="E1894" s="236">
        <v>1440</v>
      </c>
      <c r="F1894" s="246">
        <v>41737</v>
      </c>
      <c r="G1894" s="247">
        <v>1440</v>
      </c>
      <c r="H1894" s="238">
        <f t="shared" si="30"/>
        <v>0</v>
      </c>
      <c r="I1894" s="235" t="s">
        <v>4</v>
      </c>
    </row>
    <row r="1895" spans="1:9" x14ac:dyDescent="0.25">
      <c r="A1895" s="240">
        <v>41725</v>
      </c>
      <c r="B1895" s="233" t="s">
        <v>2146</v>
      </c>
      <c r="C1895" s="241" t="s">
        <v>2350</v>
      </c>
      <c r="D1895" s="235" t="s">
        <v>236</v>
      </c>
      <c r="E1895" s="236">
        <v>1764</v>
      </c>
      <c r="F1895" s="237">
        <v>41725</v>
      </c>
      <c r="G1895" s="30">
        <v>1764</v>
      </c>
      <c r="H1895" s="265">
        <f t="shared" si="30"/>
        <v>0</v>
      </c>
      <c r="I1895" s="235" t="s">
        <v>57</v>
      </c>
    </row>
    <row r="1896" spans="1:9" x14ac:dyDescent="0.25">
      <c r="A1896" s="240">
        <v>41725</v>
      </c>
      <c r="B1896" s="233" t="s">
        <v>2149</v>
      </c>
      <c r="C1896" s="241" t="s">
        <v>2350</v>
      </c>
      <c r="D1896" s="235" t="s">
        <v>168</v>
      </c>
      <c r="E1896" s="236">
        <v>208799</v>
      </c>
      <c r="F1896" s="237">
        <v>41726</v>
      </c>
      <c r="G1896" s="30">
        <v>208799</v>
      </c>
      <c r="H1896" s="238">
        <f>E1896-G1896</f>
        <v>0</v>
      </c>
      <c r="I1896" s="235"/>
    </row>
    <row r="1897" spans="1:9" x14ac:dyDescent="0.25">
      <c r="A1897" s="240">
        <v>41725</v>
      </c>
      <c r="B1897" s="233" t="s">
        <v>2151</v>
      </c>
      <c r="C1897" s="241" t="s">
        <v>2350</v>
      </c>
      <c r="D1897" s="235" t="s">
        <v>5</v>
      </c>
      <c r="E1897" s="236">
        <v>2640</v>
      </c>
      <c r="F1897" s="237">
        <v>41725</v>
      </c>
      <c r="G1897" s="30">
        <v>2640</v>
      </c>
      <c r="H1897" s="238">
        <f>E1897-G1897</f>
        <v>0</v>
      </c>
      <c r="I1897" s="235" t="s">
        <v>23</v>
      </c>
    </row>
    <row r="1898" spans="1:9" x14ac:dyDescent="0.25">
      <c r="A1898" s="240">
        <v>41725</v>
      </c>
      <c r="B1898" s="233" t="s">
        <v>2152</v>
      </c>
      <c r="C1898" s="241" t="s">
        <v>2350</v>
      </c>
      <c r="D1898" s="235" t="s">
        <v>17</v>
      </c>
      <c r="E1898" s="236">
        <v>2772</v>
      </c>
      <c r="F1898" s="237">
        <v>41725</v>
      </c>
      <c r="G1898" s="30">
        <v>2772</v>
      </c>
      <c r="H1898" s="238">
        <f>E1898-G1898</f>
        <v>0</v>
      </c>
      <c r="I1898" s="235"/>
    </row>
    <row r="1899" spans="1:9" x14ac:dyDescent="0.25">
      <c r="A1899" s="240">
        <v>41725</v>
      </c>
      <c r="B1899" s="233" t="s">
        <v>2154</v>
      </c>
      <c r="C1899" s="241" t="s">
        <v>2350</v>
      </c>
      <c r="D1899" s="235" t="s">
        <v>43</v>
      </c>
      <c r="E1899" s="236">
        <v>3290</v>
      </c>
      <c r="F1899" s="237">
        <v>41725</v>
      </c>
      <c r="G1899" s="30">
        <v>3290</v>
      </c>
      <c r="H1899" s="238">
        <f t="shared" si="30"/>
        <v>0</v>
      </c>
      <c r="I1899" s="235"/>
    </row>
    <row r="1900" spans="1:9" x14ac:dyDescent="0.25">
      <c r="A1900" s="240">
        <v>41725</v>
      </c>
      <c r="B1900" s="233" t="s">
        <v>2155</v>
      </c>
      <c r="C1900" s="241" t="s">
        <v>2350</v>
      </c>
      <c r="D1900" s="235" t="s">
        <v>2433</v>
      </c>
      <c r="E1900" s="236">
        <v>2994</v>
      </c>
      <c r="F1900" s="237">
        <v>41725</v>
      </c>
      <c r="G1900" s="30">
        <v>2994</v>
      </c>
      <c r="H1900" s="238">
        <f t="shared" si="30"/>
        <v>0</v>
      </c>
      <c r="I1900" s="235"/>
    </row>
    <row r="1901" spans="1:9" x14ac:dyDescent="0.25">
      <c r="A1901" s="240">
        <v>41725</v>
      </c>
      <c r="B1901" s="233" t="s">
        <v>2156</v>
      </c>
      <c r="C1901" s="241" t="s">
        <v>2350</v>
      </c>
      <c r="D1901" s="235" t="s">
        <v>48</v>
      </c>
      <c r="E1901" s="236">
        <v>10072</v>
      </c>
      <c r="F1901" s="237">
        <v>41725</v>
      </c>
      <c r="G1901" s="30">
        <v>10072</v>
      </c>
      <c r="H1901" s="238">
        <f t="shared" si="30"/>
        <v>0</v>
      </c>
      <c r="I1901" s="235" t="s">
        <v>1</v>
      </c>
    </row>
    <row r="1902" spans="1:9" x14ac:dyDescent="0.25">
      <c r="A1902" s="240">
        <v>41725</v>
      </c>
      <c r="B1902" s="233" t="s">
        <v>2157</v>
      </c>
      <c r="C1902" s="241" t="s">
        <v>2350</v>
      </c>
      <c r="D1902" s="235" t="s">
        <v>1</v>
      </c>
      <c r="E1902" s="236">
        <v>4344.5</v>
      </c>
      <c r="F1902" s="237">
        <v>41725</v>
      </c>
      <c r="G1902" s="30">
        <v>4344.5</v>
      </c>
      <c r="H1902" s="238">
        <f t="shared" si="30"/>
        <v>0</v>
      </c>
      <c r="I1902" s="235" t="s">
        <v>1</v>
      </c>
    </row>
    <row r="1903" spans="1:9" x14ac:dyDescent="0.25">
      <c r="A1903" s="240">
        <v>41725</v>
      </c>
      <c r="B1903" s="233" t="s">
        <v>2158</v>
      </c>
      <c r="C1903" s="241" t="s">
        <v>2350</v>
      </c>
      <c r="D1903" s="235" t="s">
        <v>43</v>
      </c>
      <c r="E1903" s="236">
        <v>1925</v>
      </c>
      <c r="F1903" s="237">
        <v>41725</v>
      </c>
      <c r="G1903" s="30">
        <v>1925</v>
      </c>
      <c r="H1903" s="238">
        <f t="shared" si="30"/>
        <v>0</v>
      </c>
      <c r="I1903" s="235"/>
    </row>
    <row r="1904" spans="1:9" x14ac:dyDescent="0.25">
      <c r="A1904" s="240">
        <v>41725</v>
      </c>
      <c r="B1904" s="233" t="s">
        <v>2159</v>
      </c>
      <c r="C1904" s="241" t="s">
        <v>2350</v>
      </c>
      <c r="D1904" s="235" t="s">
        <v>2408</v>
      </c>
      <c r="E1904" s="236">
        <v>16821</v>
      </c>
      <c r="F1904" s="246" t="s">
        <v>2443</v>
      </c>
      <c r="G1904" s="30">
        <v>16821</v>
      </c>
      <c r="H1904" s="238">
        <f t="shared" si="30"/>
        <v>0</v>
      </c>
      <c r="I1904" s="235" t="s">
        <v>4</v>
      </c>
    </row>
    <row r="1905" spans="1:9" x14ac:dyDescent="0.25">
      <c r="A1905" s="240">
        <v>41725</v>
      </c>
      <c r="B1905" s="233" t="s">
        <v>2160</v>
      </c>
      <c r="C1905" s="241" t="s">
        <v>2350</v>
      </c>
      <c r="D1905" s="235" t="s">
        <v>43</v>
      </c>
      <c r="E1905" s="236">
        <v>4885</v>
      </c>
      <c r="F1905" s="237">
        <v>41725</v>
      </c>
      <c r="G1905" s="30">
        <v>4885</v>
      </c>
      <c r="H1905" s="238">
        <f t="shared" si="30"/>
        <v>0</v>
      </c>
      <c r="I1905" s="235"/>
    </row>
    <row r="1906" spans="1:9" x14ac:dyDescent="0.25">
      <c r="A1906" s="240">
        <v>41725</v>
      </c>
      <c r="B1906" s="233" t="s">
        <v>2161</v>
      </c>
      <c r="C1906" s="241" t="s">
        <v>2350</v>
      </c>
      <c r="D1906" s="235" t="s">
        <v>112</v>
      </c>
      <c r="E1906" s="236">
        <v>2594</v>
      </c>
      <c r="F1906" s="237">
        <v>41726</v>
      </c>
      <c r="G1906" s="30">
        <v>2594</v>
      </c>
      <c r="H1906" s="238">
        <f t="shared" si="30"/>
        <v>0</v>
      </c>
      <c r="I1906" s="235" t="s">
        <v>1</v>
      </c>
    </row>
    <row r="1907" spans="1:9" x14ac:dyDescent="0.25">
      <c r="A1907" s="240">
        <v>41725</v>
      </c>
      <c r="B1907" s="233" t="s">
        <v>2162</v>
      </c>
      <c r="C1907" s="241" t="s">
        <v>2350</v>
      </c>
      <c r="D1907" s="235" t="s">
        <v>22</v>
      </c>
      <c r="E1907" s="236">
        <v>2530</v>
      </c>
      <c r="F1907" s="237">
        <v>41725</v>
      </c>
      <c r="G1907" s="30">
        <v>2530</v>
      </c>
      <c r="H1907" s="238">
        <f t="shared" si="30"/>
        <v>0</v>
      </c>
      <c r="I1907" s="235" t="s">
        <v>4</v>
      </c>
    </row>
    <row r="1908" spans="1:9" x14ac:dyDescent="0.25">
      <c r="A1908" s="240">
        <v>41725</v>
      </c>
      <c r="B1908" s="233" t="s">
        <v>2163</v>
      </c>
      <c r="C1908" s="241" t="s">
        <v>2350</v>
      </c>
      <c r="D1908" s="235" t="s">
        <v>49</v>
      </c>
      <c r="E1908" s="236">
        <v>1225</v>
      </c>
      <c r="F1908" s="237">
        <v>41725</v>
      </c>
      <c r="G1908" s="30">
        <v>1225</v>
      </c>
      <c r="H1908" s="238">
        <f t="shared" si="30"/>
        <v>0</v>
      </c>
      <c r="I1908" s="235" t="s">
        <v>4</v>
      </c>
    </row>
    <row r="1909" spans="1:9" x14ac:dyDescent="0.25">
      <c r="A1909" s="240">
        <v>41725</v>
      </c>
      <c r="B1909" s="233" t="s">
        <v>2164</v>
      </c>
      <c r="C1909" s="241" t="s">
        <v>2350</v>
      </c>
      <c r="D1909" s="235" t="s">
        <v>27</v>
      </c>
      <c r="E1909" s="236">
        <v>1615</v>
      </c>
      <c r="F1909" s="246" t="s">
        <v>2444</v>
      </c>
      <c r="G1909" s="30">
        <v>1615</v>
      </c>
      <c r="H1909" s="238">
        <f t="shared" si="30"/>
        <v>0</v>
      </c>
      <c r="I1909" s="235"/>
    </row>
    <row r="1910" spans="1:9" x14ac:dyDescent="0.25">
      <c r="A1910" s="240">
        <v>41725</v>
      </c>
      <c r="B1910" s="233" t="s">
        <v>2166</v>
      </c>
      <c r="C1910" s="241" t="s">
        <v>2350</v>
      </c>
      <c r="D1910" s="235" t="s">
        <v>282</v>
      </c>
      <c r="E1910" s="236">
        <v>8209.5</v>
      </c>
      <c r="F1910" s="237">
        <v>41725</v>
      </c>
      <c r="G1910" s="30">
        <v>8209.5</v>
      </c>
      <c r="H1910" s="238">
        <f t="shared" si="30"/>
        <v>0</v>
      </c>
      <c r="I1910" s="235" t="s">
        <v>14</v>
      </c>
    </row>
    <row r="1911" spans="1:9" x14ac:dyDescent="0.25">
      <c r="A1911" s="240">
        <v>41725</v>
      </c>
      <c r="B1911" s="233" t="s">
        <v>2167</v>
      </c>
      <c r="C1911" s="241" t="s">
        <v>2350</v>
      </c>
      <c r="D1911" s="235" t="s">
        <v>1706</v>
      </c>
      <c r="E1911" s="236">
        <v>1099.8</v>
      </c>
      <c r="F1911" s="237">
        <v>41725</v>
      </c>
      <c r="G1911" s="30">
        <v>1099.8</v>
      </c>
      <c r="H1911" s="238">
        <f t="shared" si="30"/>
        <v>0</v>
      </c>
      <c r="I1911" s="235" t="s">
        <v>4</v>
      </c>
    </row>
    <row r="1912" spans="1:9" x14ac:dyDescent="0.25">
      <c r="A1912" s="240">
        <v>41725</v>
      </c>
      <c r="B1912" s="233" t="s">
        <v>2168</v>
      </c>
      <c r="C1912" s="241" t="s">
        <v>2350</v>
      </c>
      <c r="D1912" s="235" t="s">
        <v>42</v>
      </c>
      <c r="E1912" s="236">
        <v>1977</v>
      </c>
      <c r="F1912" s="246">
        <v>41748</v>
      </c>
      <c r="G1912" s="247">
        <v>1977</v>
      </c>
      <c r="H1912" s="238">
        <f t="shared" si="30"/>
        <v>0</v>
      </c>
      <c r="I1912" s="235"/>
    </row>
    <row r="1913" spans="1:9" x14ac:dyDescent="0.25">
      <c r="A1913" s="240">
        <v>41725</v>
      </c>
      <c r="B1913" s="233" t="s">
        <v>2169</v>
      </c>
      <c r="C1913" s="241" t="s">
        <v>2350</v>
      </c>
      <c r="D1913" s="235" t="s">
        <v>2338</v>
      </c>
      <c r="E1913" s="236">
        <v>1900</v>
      </c>
      <c r="F1913" s="237">
        <v>41725</v>
      </c>
      <c r="G1913" s="30">
        <v>1900</v>
      </c>
      <c r="H1913" s="238">
        <f t="shared" si="30"/>
        <v>0</v>
      </c>
      <c r="I1913" s="235" t="s">
        <v>4</v>
      </c>
    </row>
    <row r="1914" spans="1:9" x14ac:dyDescent="0.25">
      <c r="A1914" s="240">
        <v>41725</v>
      </c>
      <c r="B1914" s="233" t="s">
        <v>2170</v>
      </c>
      <c r="C1914" s="241" t="s">
        <v>2350</v>
      </c>
      <c r="D1914" s="235" t="s">
        <v>162</v>
      </c>
      <c r="E1914" s="236">
        <v>32284.799999999999</v>
      </c>
      <c r="F1914" s="262" t="s">
        <v>2445</v>
      </c>
      <c r="G1914" s="247">
        <v>32284.799999999999</v>
      </c>
      <c r="H1914" s="238">
        <f t="shared" si="30"/>
        <v>0</v>
      </c>
      <c r="I1914" s="235" t="s">
        <v>196</v>
      </c>
    </row>
    <row r="1915" spans="1:9" x14ac:dyDescent="0.25">
      <c r="A1915" s="240">
        <v>41725</v>
      </c>
      <c r="B1915" s="233" t="s">
        <v>2171</v>
      </c>
      <c r="C1915" s="241" t="s">
        <v>2350</v>
      </c>
      <c r="D1915" s="235" t="s">
        <v>399</v>
      </c>
      <c r="E1915" s="236">
        <v>1056</v>
      </c>
      <c r="F1915" s="237">
        <v>41725</v>
      </c>
      <c r="G1915" s="30">
        <v>1056</v>
      </c>
      <c r="H1915" s="238">
        <f t="shared" si="30"/>
        <v>0</v>
      </c>
      <c r="I1915" s="235" t="s">
        <v>4</v>
      </c>
    </row>
    <row r="1916" spans="1:9" x14ac:dyDescent="0.25">
      <c r="A1916" s="240">
        <v>41725</v>
      </c>
      <c r="B1916" s="233" t="s">
        <v>2172</v>
      </c>
      <c r="C1916" s="241" t="s">
        <v>2350</v>
      </c>
      <c r="D1916" s="235" t="s">
        <v>679</v>
      </c>
      <c r="E1916" s="236">
        <v>2660</v>
      </c>
      <c r="F1916" s="237">
        <v>41725</v>
      </c>
      <c r="G1916" s="30">
        <v>2660</v>
      </c>
      <c r="H1916" s="238">
        <f t="shared" si="30"/>
        <v>0</v>
      </c>
      <c r="I1916" s="235" t="s">
        <v>57</v>
      </c>
    </row>
    <row r="1917" spans="1:9" x14ac:dyDescent="0.25">
      <c r="A1917" s="240">
        <v>41725</v>
      </c>
      <c r="B1917" s="233" t="s">
        <v>2173</v>
      </c>
      <c r="C1917" s="241" t="s">
        <v>2350</v>
      </c>
      <c r="D1917" s="235" t="s">
        <v>58</v>
      </c>
      <c r="E1917" s="236">
        <v>1385</v>
      </c>
      <c r="F1917" s="237">
        <v>41725</v>
      </c>
      <c r="G1917" s="30">
        <v>1385</v>
      </c>
      <c r="H1917" s="238">
        <f t="shared" si="30"/>
        <v>0</v>
      </c>
      <c r="I1917" s="235" t="s">
        <v>146</v>
      </c>
    </row>
    <row r="1918" spans="1:9" x14ac:dyDescent="0.25">
      <c r="A1918" s="240">
        <v>41725</v>
      </c>
      <c r="B1918" s="233" t="s">
        <v>2174</v>
      </c>
      <c r="C1918" s="233" t="s">
        <v>2350</v>
      </c>
      <c r="D1918" s="235" t="s">
        <v>108</v>
      </c>
      <c r="E1918" s="340">
        <v>3412.2</v>
      </c>
      <c r="F1918" s="237">
        <v>41725</v>
      </c>
      <c r="G1918" s="30">
        <v>3412.2</v>
      </c>
      <c r="H1918" s="339">
        <f t="shared" si="30"/>
        <v>0</v>
      </c>
      <c r="I1918" s="235" t="s">
        <v>57</v>
      </c>
    </row>
    <row r="1919" spans="1:9" x14ac:dyDescent="0.25">
      <c r="A1919" s="240">
        <v>41725</v>
      </c>
      <c r="B1919" s="233" t="s">
        <v>2175</v>
      </c>
      <c r="C1919" s="241" t="s">
        <v>2350</v>
      </c>
      <c r="D1919" s="235" t="s">
        <v>119</v>
      </c>
      <c r="E1919" s="236">
        <v>6477</v>
      </c>
      <c r="F1919" s="237">
        <v>41726</v>
      </c>
      <c r="G1919" s="30">
        <v>6477</v>
      </c>
      <c r="H1919" s="238">
        <f t="shared" si="30"/>
        <v>0</v>
      </c>
      <c r="I1919" s="235" t="s">
        <v>14</v>
      </c>
    </row>
    <row r="1920" spans="1:9" x14ac:dyDescent="0.25">
      <c r="A1920" s="240">
        <v>41725</v>
      </c>
      <c r="B1920" s="233" t="s">
        <v>2176</v>
      </c>
      <c r="C1920" s="241" t="s">
        <v>2350</v>
      </c>
      <c r="D1920" s="235" t="s">
        <v>332</v>
      </c>
      <c r="E1920" s="236">
        <v>9475</v>
      </c>
      <c r="F1920" s="237">
        <v>41725</v>
      </c>
      <c r="G1920" s="30">
        <v>9475</v>
      </c>
      <c r="H1920" s="238">
        <f t="shared" si="30"/>
        <v>0</v>
      </c>
      <c r="I1920" s="235" t="s">
        <v>14</v>
      </c>
    </row>
    <row r="1921" spans="1:9" x14ac:dyDescent="0.25">
      <c r="A1921" s="240">
        <v>41725</v>
      </c>
      <c r="B1921" s="233" t="s">
        <v>2177</v>
      </c>
      <c r="C1921" s="241" t="s">
        <v>2350</v>
      </c>
      <c r="D1921" s="235" t="s">
        <v>3</v>
      </c>
      <c r="E1921" s="236">
        <v>46018.5</v>
      </c>
      <c r="F1921" s="246">
        <v>41754</v>
      </c>
      <c r="G1921" s="247">
        <v>46018.5</v>
      </c>
      <c r="H1921" s="238">
        <f t="shared" si="30"/>
        <v>0</v>
      </c>
      <c r="I1921" s="235" t="s">
        <v>196</v>
      </c>
    </row>
    <row r="1922" spans="1:9" x14ac:dyDescent="0.25">
      <c r="A1922" s="240">
        <v>41725</v>
      </c>
      <c r="B1922" s="233" t="s">
        <v>2178</v>
      </c>
      <c r="C1922" s="241" t="s">
        <v>2350</v>
      </c>
      <c r="D1922" s="235" t="s">
        <v>4</v>
      </c>
      <c r="E1922" s="236">
        <v>1216</v>
      </c>
      <c r="F1922" s="341" t="s">
        <v>2446</v>
      </c>
      <c r="G1922" s="30">
        <v>1216</v>
      </c>
      <c r="H1922" s="238">
        <f t="shared" si="30"/>
        <v>0</v>
      </c>
      <c r="I1922" s="235"/>
    </row>
    <row r="1923" spans="1:9" x14ac:dyDescent="0.25">
      <c r="A1923" s="240">
        <v>41725</v>
      </c>
      <c r="B1923" s="233" t="s">
        <v>2179</v>
      </c>
      <c r="C1923" s="241" t="s">
        <v>2350</v>
      </c>
      <c r="D1923" s="235" t="s">
        <v>66</v>
      </c>
      <c r="E1923" s="236">
        <v>15278.2</v>
      </c>
      <c r="F1923" s="237">
        <v>41725</v>
      </c>
      <c r="G1923" s="30">
        <v>15278.2</v>
      </c>
      <c r="H1923" s="238">
        <f t="shared" si="30"/>
        <v>0</v>
      </c>
      <c r="I1923" s="235"/>
    </row>
    <row r="1924" spans="1:9" x14ac:dyDescent="0.25">
      <c r="A1924" s="240">
        <v>41725</v>
      </c>
      <c r="B1924" s="233" t="s">
        <v>2181</v>
      </c>
      <c r="C1924" s="241" t="s">
        <v>2350</v>
      </c>
      <c r="D1924" s="235" t="s">
        <v>83</v>
      </c>
      <c r="E1924" s="236">
        <v>8144.5</v>
      </c>
      <c r="F1924" s="237">
        <v>41726</v>
      </c>
      <c r="G1924" s="30">
        <v>8144.5</v>
      </c>
      <c r="H1924" s="238">
        <f t="shared" si="30"/>
        <v>0</v>
      </c>
      <c r="I1924" s="235" t="s">
        <v>23</v>
      </c>
    </row>
    <row r="1925" spans="1:9" x14ac:dyDescent="0.25">
      <c r="A1925" s="240">
        <v>41725</v>
      </c>
      <c r="B1925" s="233" t="s">
        <v>2182</v>
      </c>
      <c r="C1925" s="241" t="s">
        <v>2350</v>
      </c>
      <c r="D1925" s="235" t="s">
        <v>66</v>
      </c>
      <c r="E1925" s="236">
        <v>528</v>
      </c>
      <c r="F1925" s="237">
        <v>41725</v>
      </c>
      <c r="G1925" s="30">
        <v>528</v>
      </c>
      <c r="H1925" s="238">
        <f t="shared" si="30"/>
        <v>0</v>
      </c>
      <c r="I1925" s="235"/>
    </row>
    <row r="1926" spans="1:9" x14ac:dyDescent="0.25">
      <c r="A1926" s="240">
        <v>41725</v>
      </c>
      <c r="B1926" s="233" t="s">
        <v>2183</v>
      </c>
      <c r="C1926" s="241" t="s">
        <v>2350</v>
      </c>
      <c r="D1926" s="235" t="s">
        <v>135</v>
      </c>
      <c r="E1926" s="236">
        <v>9727.2000000000007</v>
      </c>
      <c r="F1926" s="249" t="s">
        <v>2447</v>
      </c>
      <c r="G1926" s="30">
        <v>9727.2000000000007</v>
      </c>
      <c r="H1926" s="238">
        <f t="shared" si="30"/>
        <v>0</v>
      </c>
      <c r="I1926" s="235" t="s">
        <v>23</v>
      </c>
    </row>
    <row r="1927" spans="1:9" x14ac:dyDescent="0.25">
      <c r="A1927" s="240">
        <v>41725</v>
      </c>
      <c r="B1927" s="233" t="s">
        <v>2185</v>
      </c>
      <c r="C1927" s="241" t="s">
        <v>2350</v>
      </c>
      <c r="D1927" s="235" t="s">
        <v>168</v>
      </c>
      <c r="E1927" s="236">
        <v>21824</v>
      </c>
      <c r="F1927" s="237">
        <v>41726</v>
      </c>
      <c r="G1927" s="30">
        <v>21824</v>
      </c>
      <c r="H1927" s="238">
        <f t="shared" ref="H1927:H1990" si="31">E1927-G1927</f>
        <v>0</v>
      </c>
      <c r="I1927" s="235"/>
    </row>
    <row r="1928" spans="1:9" x14ac:dyDescent="0.25">
      <c r="A1928" s="240">
        <v>41725</v>
      </c>
      <c r="B1928" s="233" t="s">
        <v>2186</v>
      </c>
      <c r="C1928" s="241" t="s">
        <v>2350</v>
      </c>
      <c r="D1928" s="235" t="s">
        <v>2448</v>
      </c>
      <c r="E1928" s="236">
        <v>660</v>
      </c>
      <c r="F1928" s="237">
        <v>41725</v>
      </c>
      <c r="G1928" s="30">
        <v>660</v>
      </c>
      <c r="H1928" s="238">
        <f t="shared" si="31"/>
        <v>0</v>
      </c>
      <c r="I1928" s="235"/>
    </row>
    <row r="1929" spans="1:9" x14ac:dyDescent="0.25">
      <c r="A1929" s="240">
        <v>41725</v>
      </c>
      <c r="B1929" s="233" t="s">
        <v>2187</v>
      </c>
      <c r="C1929" s="241" t="s">
        <v>2350</v>
      </c>
      <c r="D1929" s="235" t="s">
        <v>2448</v>
      </c>
      <c r="E1929" s="236">
        <v>660</v>
      </c>
      <c r="F1929" s="237">
        <v>41725</v>
      </c>
      <c r="G1929" s="30">
        <v>660</v>
      </c>
      <c r="H1929" s="238">
        <f t="shared" si="31"/>
        <v>0</v>
      </c>
      <c r="I1929" s="235"/>
    </row>
    <row r="1930" spans="1:9" x14ac:dyDescent="0.25">
      <c r="A1930" s="240">
        <v>41725</v>
      </c>
      <c r="B1930" s="233" t="s">
        <v>2189</v>
      </c>
      <c r="C1930" s="241" t="s">
        <v>2350</v>
      </c>
      <c r="D1930" s="235" t="s">
        <v>60</v>
      </c>
      <c r="E1930" s="236">
        <v>3062.5</v>
      </c>
      <c r="F1930" s="237">
        <v>41725</v>
      </c>
      <c r="G1930" s="30">
        <v>3062.5</v>
      </c>
      <c r="H1930" s="238">
        <f t="shared" si="31"/>
        <v>0</v>
      </c>
      <c r="I1930" s="235" t="s">
        <v>57</v>
      </c>
    </row>
    <row r="1931" spans="1:9" x14ac:dyDescent="0.25">
      <c r="A1931" s="240">
        <v>41725</v>
      </c>
      <c r="B1931" s="233" t="s">
        <v>2190</v>
      </c>
      <c r="C1931" s="241" t="s">
        <v>2350</v>
      </c>
      <c r="D1931" s="235" t="s">
        <v>2218</v>
      </c>
      <c r="E1931" s="236">
        <v>4608</v>
      </c>
      <c r="F1931" s="237">
        <v>41725</v>
      </c>
      <c r="G1931" s="30">
        <v>4608</v>
      </c>
      <c r="H1931" s="238">
        <f t="shared" si="31"/>
        <v>0</v>
      </c>
      <c r="I1931" s="235"/>
    </row>
    <row r="1932" spans="1:9" x14ac:dyDescent="0.25">
      <c r="A1932" s="240">
        <v>41725</v>
      </c>
      <c r="B1932" s="233" t="s">
        <v>2191</v>
      </c>
      <c r="C1932" s="241" t="s">
        <v>2350</v>
      </c>
      <c r="D1932" s="235" t="s">
        <v>48</v>
      </c>
      <c r="E1932" s="236">
        <v>159</v>
      </c>
      <c r="F1932" s="237">
        <v>41725</v>
      </c>
      <c r="G1932" s="30">
        <v>159</v>
      </c>
      <c r="H1932" s="238">
        <f t="shared" si="31"/>
        <v>0</v>
      </c>
      <c r="I1932" s="235" t="s">
        <v>1</v>
      </c>
    </row>
    <row r="1933" spans="1:9" x14ac:dyDescent="0.25">
      <c r="A1933" s="240">
        <v>41725</v>
      </c>
      <c r="B1933" s="233" t="s">
        <v>2192</v>
      </c>
      <c r="C1933" s="241" t="s">
        <v>2350</v>
      </c>
      <c r="D1933" s="235" t="s">
        <v>8</v>
      </c>
      <c r="E1933" s="236">
        <v>152821.9</v>
      </c>
      <c r="F1933" s="246">
        <v>41738</v>
      </c>
      <c r="G1933" s="247">
        <v>152821.9</v>
      </c>
      <c r="H1933" s="238">
        <f t="shared" si="31"/>
        <v>0</v>
      </c>
      <c r="I1933" s="235" t="s">
        <v>57</v>
      </c>
    </row>
    <row r="1934" spans="1:9" x14ac:dyDescent="0.25">
      <c r="A1934" s="240">
        <v>41725</v>
      </c>
      <c r="B1934" s="233" t="s">
        <v>2193</v>
      </c>
      <c r="C1934" s="241" t="s">
        <v>2350</v>
      </c>
      <c r="D1934" s="235" t="s">
        <v>753</v>
      </c>
      <c r="E1934" s="236">
        <v>7453</v>
      </c>
      <c r="F1934" s="246" t="s">
        <v>2449</v>
      </c>
      <c r="G1934" s="30">
        <v>7453</v>
      </c>
      <c r="H1934" s="238">
        <f t="shared" si="31"/>
        <v>0</v>
      </c>
      <c r="I1934" s="235"/>
    </row>
    <row r="1935" spans="1:9" x14ac:dyDescent="0.25">
      <c r="A1935" s="240">
        <v>41725</v>
      </c>
      <c r="B1935" s="233" t="s">
        <v>2194</v>
      </c>
      <c r="C1935" s="241" t="s">
        <v>2350</v>
      </c>
      <c r="D1935" s="235" t="s">
        <v>144</v>
      </c>
      <c r="E1935" s="236">
        <v>114292.6</v>
      </c>
      <c r="F1935" s="237">
        <v>41727</v>
      </c>
      <c r="G1935" s="30">
        <v>114292.6</v>
      </c>
      <c r="H1935" s="238">
        <f t="shared" si="31"/>
        <v>0</v>
      </c>
      <c r="I1935" s="235" t="s">
        <v>146</v>
      </c>
    </row>
    <row r="1936" spans="1:9" x14ac:dyDescent="0.25">
      <c r="A1936" s="240">
        <v>41725</v>
      </c>
      <c r="B1936" s="233" t="s">
        <v>2195</v>
      </c>
      <c r="C1936" s="241" t="s">
        <v>2350</v>
      </c>
      <c r="D1936" s="235" t="s">
        <v>481</v>
      </c>
      <c r="E1936" s="236">
        <v>2350</v>
      </c>
      <c r="F1936" s="237">
        <v>41727</v>
      </c>
      <c r="G1936" s="30">
        <v>2350</v>
      </c>
      <c r="H1936" s="238">
        <f t="shared" si="31"/>
        <v>0</v>
      </c>
      <c r="I1936" s="235" t="s">
        <v>146</v>
      </c>
    </row>
    <row r="1937" spans="1:9" x14ac:dyDescent="0.25">
      <c r="A1937" s="240">
        <v>41725</v>
      </c>
      <c r="B1937" s="233" t="s">
        <v>2196</v>
      </c>
      <c r="C1937" s="241" t="s">
        <v>2350</v>
      </c>
      <c r="D1937" s="235" t="s">
        <v>147</v>
      </c>
      <c r="E1937" s="236">
        <v>3967.2</v>
      </c>
      <c r="F1937" s="248" t="s">
        <v>2450</v>
      </c>
      <c r="G1937" s="30">
        <v>3967.2</v>
      </c>
      <c r="H1937" s="238">
        <f t="shared" si="31"/>
        <v>0</v>
      </c>
      <c r="I1937" s="235" t="s">
        <v>146</v>
      </c>
    </row>
    <row r="1938" spans="1:9" x14ac:dyDescent="0.25">
      <c r="A1938" s="240">
        <v>41725</v>
      </c>
      <c r="B1938" s="233" t="s">
        <v>2197</v>
      </c>
      <c r="C1938" s="241" t="s">
        <v>2350</v>
      </c>
      <c r="D1938" s="235" t="s">
        <v>15</v>
      </c>
      <c r="E1938" s="236">
        <v>13112.7</v>
      </c>
      <c r="F1938" s="237">
        <v>41727</v>
      </c>
      <c r="G1938" s="30">
        <v>13112.7</v>
      </c>
      <c r="H1938" s="238">
        <f t="shared" si="31"/>
        <v>0</v>
      </c>
      <c r="I1938" s="235" t="s">
        <v>146</v>
      </c>
    </row>
    <row r="1939" spans="1:9" x14ac:dyDescent="0.25">
      <c r="A1939" s="240">
        <v>41725</v>
      </c>
      <c r="B1939" s="233" t="s">
        <v>2199</v>
      </c>
      <c r="C1939" s="241" t="s">
        <v>2350</v>
      </c>
      <c r="D1939" s="235" t="s">
        <v>153</v>
      </c>
      <c r="E1939" s="236">
        <v>21128.5</v>
      </c>
      <c r="F1939" s="237">
        <v>41727</v>
      </c>
      <c r="G1939" s="30">
        <v>21128.5</v>
      </c>
      <c r="H1939" s="238">
        <f t="shared" si="31"/>
        <v>0</v>
      </c>
      <c r="I1939" s="235" t="s">
        <v>146</v>
      </c>
    </row>
    <row r="1940" spans="1:9" x14ac:dyDescent="0.25">
      <c r="A1940" s="240">
        <v>41725</v>
      </c>
      <c r="B1940" s="233" t="s">
        <v>2200</v>
      </c>
      <c r="C1940" s="241" t="s">
        <v>2350</v>
      </c>
      <c r="D1940" s="235" t="s">
        <v>1923</v>
      </c>
      <c r="E1940" s="236">
        <v>17325.5</v>
      </c>
      <c r="F1940" s="246">
        <v>41731</v>
      </c>
      <c r="G1940" s="247">
        <v>17325.5</v>
      </c>
      <c r="H1940" s="238">
        <f t="shared" si="31"/>
        <v>0</v>
      </c>
      <c r="I1940" s="235" t="s">
        <v>146</v>
      </c>
    </row>
    <row r="1941" spans="1:9" x14ac:dyDescent="0.25">
      <c r="A1941" s="240">
        <v>41725</v>
      </c>
      <c r="B1941" s="233" t="s">
        <v>2202</v>
      </c>
      <c r="C1941" s="241" t="s">
        <v>2350</v>
      </c>
      <c r="D1941" s="235" t="s">
        <v>158</v>
      </c>
      <c r="E1941" s="236">
        <v>25363.200000000001</v>
      </c>
      <c r="F1941" s="269" t="s">
        <v>2451</v>
      </c>
      <c r="G1941" s="30">
        <v>25363.200000000001</v>
      </c>
      <c r="H1941" s="238">
        <f t="shared" si="31"/>
        <v>0</v>
      </c>
      <c r="I1941" s="235" t="s">
        <v>146</v>
      </c>
    </row>
    <row r="1942" spans="1:9" x14ac:dyDescent="0.25">
      <c r="A1942" s="240">
        <v>41725</v>
      </c>
      <c r="B1942" s="233" t="s">
        <v>2203</v>
      </c>
      <c r="C1942" s="241" t="s">
        <v>2350</v>
      </c>
      <c r="D1942" s="235" t="s">
        <v>152</v>
      </c>
      <c r="E1942" s="236">
        <v>13014</v>
      </c>
      <c r="F1942" s="246" t="s">
        <v>2452</v>
      </c>
      <c r="G1942" s="30">
        <v>13014</v>
      </c>
      <c r="H1942" s="238">
        <f t="shared" si="31"/>
        <v>0</v>
      </c>
      <c r="I1942" s="235" t="s">
        <v>146</v>
      </c>
    </row>
    <row r="1943" spans="1:9" x14ac:dyDescent="0.25">
      <c r="A1943" s="240">
        <v>41725</v>
      </c>
      <c r="B1943" s="233" t="s">
        <v>2204</v>
      </c>
      <c r="C1943" s="241" t="s">
        <v>2350</v>
      </c>
      <c r="D1943" s="235" t="s">
        <v>245</v>
      </c>
      <c r="E1943" s="236">
        <v>5544</v>
      </c>
      <c r="F1943" s="248" t="s">
        <v>2453</v>
      </c>
      <c r="G1943" s="30">
        <v>5544</v>
      </c>
      <c r="H1943" s="238">
        <f t="shared" si="31"/>
        <v>0</v>
      </c>
      <c r="I1943" s="235" t="s">
        <v>146</v>
      </c>
    </row>
    <row r="1944" spans="1:9" x14ac:dyDescent="0.25">
      <c r="A1944" s="240">
        <v>41725</v>
      </c>
      <c r="B1944" s="233" t="s">
        <v>2205</v>
      </c>
      <c r="C1944" s="241" t="s">
        <v>2350</v>
      </c>
      <c r="D1944" s="235" t="s">
        <v>168</v>
      </c>
      <c r="E1944" s="236">
        <v>27799.200000000001</v>
      </c>
      <c r="F1944" s="261" t="s">
        <v>2454</v>
      </c>
      <c r="G1944" s="43">
        <v>27799.200000000001</v>
      </c>
      <c r="H1944" s="238">
        <f t="shared" si="31"/>
        <v>0</v>
      </c>
      <c r="I1944" s="235" t="s">
        <v>57</v>
      </c>
    </row>
    <row r="1945" spans="1:9" x14ac:dyDescent="0.25">
      <c r="A1945" s="240">
        <v>41725</v>
      </c>
      <c r="B1945" s="233" t="s">
        <v>2206</v>
      </c>
      <c r="C1945" s="241" t="s">
        <v>2350</v>
      </c>
      <c r="D1945" s="235" t="s">
        <v>2455</v>
      </c>
      <c r="E1945" s="236">
        <v>1831.2</v>
      </c>
      <c r="F1945" s="246" t="s">
        <v>2456</v>
      </c>
      <c r="G1945" s="43">
        <v>1831.2</v>
      </c>
      <c r="H1945" s="238">
        <f t="shared" si="31"/>
        <v>0</v>
      </c>
      <c r="I1945" s="235" t="s">
        <v>196</v>
      </c>
    </row>
    <row r="1946" spans="1:9" x14ac:dyDescent="0.25">
      <c r="A1946" s="240">
        <v>41725</v>
      </c>
      <c r="B1946" s="233" t="s">
        <v>2207</v>
      </c>
      <c r="C1946" s="241" t="s">
        <v>2350</v>
      </c>
      <c r="D1946" s="235" t="s">
        <v>71</v>
      </c>
      <c r="E1946" s="236">
        <v>1824</v>
      </c>
      <c r="F1946" s="261" t="s">
        <v>2457</v>
      </c>
      <c r="G1946" s="30">
        <v>1824</v>
      </c>
      <c r="H1946" s="238">
        <f t="shared" si="31"/>
        <v>0</v>
      </c>
      <c r="I1946" s="235" t="s">
        <v>196</v>
      </c>
    </row>
    <row r="1947" spans="1:9" x14ac:dyDescent="0.25">
      <c r="A1947" s="240">
        <v>41725</v>
      </c>
      <c r="B1947" s="233" t="s">
        <v>2208</v>
      </c>
      <c r="C1947" s="241" t="s">
        <v>2350</v>
      </c>
      <c r="D1947" s="235" t="s">
        <v>69</v>
      </c>
      <c r="E1947" s="236">
        <v>3461.5</v>
      </c>
      <c r="F1947" s="237">
        <v>41726</v>
      </c>
      <c r="G1947" s="43">
        <v>3461.5</v>
      </c>
      <c r="H1947" s="238">
        <f t="shared" si="31"/>
        <v>0</v>
      </c>
      <c r="I1947" s="235" t="s">
        <v>196</v>
      </c>
    </row>
    <row r="1948" spans="1:9" x14ac:dyDescent="0.25">
      <c r="A1948" s="240">
        <v>41725</v>
      </c>
      <c r="B1948" s="233" t="s">
        <v>2210</v>
      </c>
      <c r="C1948" s="241" t="s">
        <v>2350</v>
      </c>
      <c r="D1948" s="235" t="s">
        <v>133</v>
      </c>
      <c r="E1948" s="236">
        <v>37456</v>
      </c>
      <c r="F1948" s="237">
        <v>41726</v>
      </c>
      <c r="G1948" s="43">
        <v>37456</v>
      </c>
      <c r="H1948" s="238">
        <f t="shared" si="31"/>
        <v>0</v>
      </c>
      <c r="I1948" s="235" t="s">
        <v>196</v>
      </c>
    </row>
    <row r="1949" spans="1:9" x14ac:dyDescent="0.25">
      <c r="A1949" s="240">
        <v>41725</v>
      </c>
      <c r="B1949" s="233" t="s">
        <v>2211</v>
      </c>
      <c r="C1949" s="241" t="s">
        <v>2350</v>
      </c>
      <c r="D1949" s="235" t="s">
        <v>1001</v>
      </c>
      <c r="E1949" s="236">
        <v>4713.6000000000004</v>
      </c>
      <c r="F1949" s="237">
        <v>41726</v>
      </c>
      <c r="G1949" s="43">
        <v>4713.6000000000004</v>
      </c>
      <c r="H1949" s="238">
        <f t="shared" si="31"/>
        <v>0</v>
      </c>
      <c r="I1949" s="235" t="s">
        <v>196</v>
      </c>
    </row>
    <row r="1950" spans="1:9" x14ac:dyDescent="0.25">
      <c r="A1950" s="240">
        <v>41725</v>
      </c>
      <c r="B1950" s="233" t="s">
        <v>2213</v>
      </c>
      <c r="C1950" s="241" t="s">
        <v>2350</v>
      </c>
      <c r="D1950" s="235" t="s">
        <v>317</v>
      </c>
      <c r="E1950" s="236">
        <v>2069.6999999999998</v>
      </c>
      <c r="F1950" s="237">
        <v>41726</v>
      </c>
      <c r="G1950" s="43">
        <v>2069.6999999999998</v>
      </c>
      <c r="H1950" s="238">
        <f t="shared" si="31"/>
        <v>0</v>
      </c>
      <c r="I1950" s="235" t="s">
        <v>196</v>
      </c>
    </row>
    <row r="1951" spans="1:9" x14ac:dyDescent="0.25">
      <c r="A1951" s="240">
        <v>41725</v>
      </c>
      <c r="B1951" s="233" t="s">
        <v>2214</v>
      </c>
      <c r="C1951" s="241" t="s">
        <v>2350</v>
      </c>
      <c r="D1951" s="235" t="s">
        <v>131</v>
      </c>
      <c r="E1951" s="236">
        <v>4877</v>
      </c>
      <c r="F1951" s="237">
        <v>41726</v>
      </c>
      <c r="G1951" s="43">
        <v>4877</v>
      </c>
      <c r="H1951" s="238">
        <f t="shared" si="31"/>
        <v>0</v>
      </c>
      <c r="I1951" s="235" t="s">
        <v>196</v>
      </c>
    </row>
    <row r="1952" spans="1:9" x14ac:dyDescent="0.25">
      <c r="A1952" s="240">
        <v>41725</v>
      </c>
      <c r="B1952" s="233" t="s">
        <v>2215</v>
      </c>
      <c r="C1952" s="241" t="s">
        <v>2350</v>
      </c>
      <c r="D1952" s="235" t="s">
        <v>320</v>
      </c>
      <c r="E1952" s="236">
        <v>1220</v>
      </c>
      <c r="F1952" s="237">
        <v>41726</v>
      </c>
      <c r="G1952" s="43">
        <v>1220</v>
      </c>
      <c r="H1952" s="238">
        <f t="shared" si="31"/>
        <v>0</v>
      </c>
      <c r="I1952" s="235" t="s">
        <v>196</v>
      </c>
    </row>
    <row r="1953" spans="1:9" x14ac:dyDescent="0.25">
      <c r="A1953" s="240">
        <v>41725</v>
      </c>
      <c r="B1953" s="233" t="s">
        <v>2217</v>
      </c>
      <c r="C1953" s="241" t="s">
        <v>2350</v>
      </c>
      <c r="D1953" s="235" t="s">
        <v>138</v>
      </c>
      <c r="E1953" s="236">
        <v>7664.5</v>
      </c>
      <c r="F1953" s="237">
        <v>41725</v>
      </c>
      <c r="G1953" s="30">
        <v>7664.5</v>
      </c>
      <c r="H1953" s="238">
        <f t="shared" si="31"/>
        <v>0</v>
      </c>
      <c r="I1953" s="235"/>
    </row>
    <row r="1954" spans="1:9" x14ac:dyDescent="0.25">
      <c r="A1954" s="240">
        <v>41725</v>
      </c>
      <c r="B1954" s="233" t="s">
        <v>2219</v>
      </c>
      <c r="C1954" s="241" t="s">
        <v>2350</v>
      </c>
      <c r="D1954" s="235" t="s">
        <v>1</v>
      </c>
      <c r="E1954" s="257">
        <v>1756.5</v>
      </c>
      <c r="F1954" s="237">
        <v>41725</v>
      </c>
      <c r="G1954" s="30">
        <v>1756.5</v>
      </c>
      <c r="H1954" s="238">
        <f t="shared" si="31"/>
        <v>0</v>
      </c>
      <c r="I1954" s="235" t="s">
        <v>1</v>
      </c>
    </row>
    <row r="1955" spans="1:9" x14ac:dyDescent="0.25">
      <c r="A1955" s="240">
        <v>41726</v>
      </c>
      <c r="B1955" s="233" t="s">
        <v>2220</v>
      </c>
      <c r="C1955" s="241" t="s">
        <v>2350</v>
      </c>
      <c r="D1955" s="235" t="s">
        <v>61</v>
      </c>
      <c r="E1955" s="236">
        <v>1013</v>
      </c>
      <c r="F1955" s="237">
        <v>41726</v>
      </c>
      <c r="G1955" s="30">
        <v>1013</v>
      </c>
      <c r="H1955" s="238">
        <f t="shared" si="31"/>
        <v>0</v>
      </c>
      <c r="I1955" s="235"/>
    </row>
    <row r="1956" spans="1:9" x14ac:dyDescent="0.25">
      <c r="A1956" s="240">
        <v>41726</v>
      </c>
      <c r="B1956" s="233" t="s">
        <v>2222</v>
      </c>
      <c r="C1956" s="241" t="s">
        <v>2350</v>
      </c>
      <c r="D1956" s="235" t="s">
        <v>6</v>
      </c>
      <c r="E1956" s="236">
        <v>5200</v>
      </c>
      <c r="F1956" s="237">
        <v>41726</v>
      </c>
      <c r="G1956" s="30">
        <v>5200</v>
      </c>
      <c r="H1956" s="238">
        <f t="shared" si="31"/>
        <v>0</v>
      </c>
      <c r="I1956" s="45" t="s">
        <v>57</v>
      </c>
    </row>
    <row r="1957" spans="1:9" x14ac:dyDescent="0.25">
      <c r="A1957" s="240">
        <v>41726</v>
      </c>
      <c r="B1957" s="233" t="s">
        <v>2224</v>
      </c>
      <c r="C1957" s="241" t="s">
        <v>2350</v>
      </c>
      <c r="D1957" s="235" t="s">
        <v>56</v>
      </c>
      <c r="E1957" s="236">
        <v>14156</v>
      </c>
      <c r="F1957" s="237">
        <v>41726</v>
      </c>
      <c r="G1957" s="30">
        <v>14156</v>
      </c>
      <c r="H1957" s="238">
        <f t="shared" si="31"/>
        <v>0</v>
      </c>
      <c r="I1957" s="235" t="s">
        <v>4</v>
      </c>
    </row>
    <row r="1958" spans="1:9" x14ac:dyDescent="0.25">
      <c r="A1958" s="240">
        <v>41726</v>
      </c>
      <c r="B1958" s="233" t="s">
        <v>2225</v>
      </c>
      <c r="C1958" s="241" t="s">
        <v>2350</v>
      </c>
      <c r="D1958" s="235" t="s">
        <v>54</v>
      </c>
      <c r="E1958" s="236">
        <v>14848</v>
      </c>
      <c r="F1958" s="246" t="s">
        <v>2458</v>
      </c>
      <c r="G1958" s="30">
        <v>14848</v>
      </c>
      <c r="H1958" s="238">
        <f t="shared" si="31"/>
        <v>0</v>
      </c>
      <c r="I1958" s="235" t="s">
        <v>4</v>
      </c>
    </row>
    <row r="1959" spans="1:9" x14ac:dyDescent="0.25">
      <c r="A1959" s="240">
        <v>41726</v>
      </c>
      <c r="B1959" s="233" t="s">
        <v>2226</v>
      </c>
      <c r="C1959" s="241" t="s">
        <v>2350</v>
      </c>
      <c r="D1959" s="244" t="s">
        <v>590</v>
      </c>
      <c r="E1959" s="245">
        <v>0</v>
      </c>
      <c r="F1959" s="342" t="s">
        <v>2459</v>
      </c>
      <c r="G1959" s="30"/>
      <c r="H1959" s="238">
        <f t="shared" si="31"/>
        <v>0</v>
      </c>
      <c r="I1959" s="235" t="s">
        <v>146</v>
      </c>
    </row>
    <row r="1960" spans="1:9" x14ac:dyDescent="0.25">
      <c r="A1960" s="240">
        <v>41726</v>
      </c>
      <c r="B1960" s="233" t="s">
        <v>2227</v>
      </c>
      <c r="C1960" s="241" t="s">
        <v>2350</v>
      </c>
      <c r="D1960" s="235" t="s">
        <v>1016</v>
      </c>
      <c r="E1960" s="236">
        <v>3085</v>
      </c>
      <c r="F1960" s="237">
        <v>41726</v>
      </c>
      <c r="G1960" s="30">
        <v>3085</v>
      </c>
      <c r="H1960" s="238">
        <f t="shared" si="31"/>
        <v>0</v>
      </c>
      <c r="I1960" s="235" t="s">
        <v>57</v>
      </c>
    </row>
    <row r="1961" spans="1:9" x14ac:dyDescent="0.25">
      <c r="A1961" s="240">
        <v>41726</v>
      </c>
      <c r="B1961" s="233" t="s">
        <v>2229</v>
      </c>
      <c r="C1961" s="241" t="s">
        <v>2350</v>
      </c>
      <c r="D1961" s="235" t="s">
        <v>170</v>
      </c>
      <c r="E1961" s="236">
        <v>1180</v>
      </c>
      <c r="F1961" s="237">
        <v>41727</v>
      </c>
      <c r="G1961" s="30">
        <v>1180</v>
      </c>
      <c r="H1961" s="238">
        <f t="shared" si="31"/>
        <v>0</v>
      </c>
      <c r="I1961" s="235"/>
    </row>
    <row r="1962" spans="1:9" x14ac:dyDescent="0.25">
      <c r="A1962" s="240">
        <v>41726</v>
      </c>
      <c r="B1962" s="233" t="s">
        <v>2230</v>
      </c>
      <c r="C1962" s="241" t="s">
        <v>2350</v>
      </c>
      <c r="D1962" s="235" t="s">
        <v>39</v>
      </c>
      <c r="E1962" s="236">
        <v>4116</v>
      </c>
      <c r="F1962" s="237">
        <v>41726</v>
      </c>
      <c r="G1962" s="30">
        <v>4116</v>
      </c>
      <c r="H1962" s="238">
        <f t="shared" si="31"/>
        <v>0</v>
      </c>
      <c r="I1962" s="235" t="s">
        <v>57</v>
      </c>
    </row>
    <row r="1963" spans="1:9" x14ac:dyDescent="0.25">
      <c r="A1963" s="240">
        <v>41726</v>
      </c>
      <c r="B1963" s="233" t="s">
        <v>2231</v>
      </c>
      <c r="C1963" s="241" t="s">
        <v>2350</v>
      </c>
      <c r="D1963" s="235" t="s">
        <v>37</v>
      </c>
      <c r="E1963" s="236">
        <v>7200</v>
      </c>
      <c r="F1963" s="246">
        <v>41737</v>
      </c>
      <c r="G1963" s="247">
        <v>7200</v>
      </c>
      <c r="H1963" s="238">
        <f t="shared" si="31"/>
        <v>0</v>
      </c>
      <c r="I1963" s="235" t="s">
        <v>57</v>
      </c>
    </row>
    <row r="1964" spans="1:9" x14ac:dyDescent="0.25">
      <c r="A1964" s="240">
        <v>41726</v>
      </c>
      <c r="B1964" s="233" t="s">
        <v>2233</v>
      </c>
      <c r="C1964" s="241" t="s">
        <v>2350</v>
      </c>
      <c r="D1964" s="235" t="s">
        <v>5</v>
      </c>
      <c r="E1964" s="236">
        <v>3360</v>
      </c>
      <c r="F1964" s="237">
        <v>41726</v>
      </c>
      <c r="G1964" s="30">
        <v>3360</v>
      </c>
      <c r="H1964" s="238">
        <f t="shared" si="31"/>
        <v>0</v>
      </c>
      <c r="I1964" s="235" t="s">
        <v>23</v>
      </c>
    </row>
    <row r="1965" spans="1:9" x14ac:dyDescent="0.25">
      <c r="A1965" s="240">
        <v>41726</v>
      </c>
      <c r="B1965" s="233" t="s">
        <v>2234</v>
      </c>
      <c r="C1965" s="241" t="s">
        <v>2350</v>
      </c>
      <c r="D1965" s="235" t="s">
        <v>96</v>
      </c>
      <c r="E1965" s="236">
        <v>176508</v>
      </c>
      <c r="F1965" s="246">
        <v>41733</v>
      </c>
      <c r="G1965" s="247">
        <v>176508</v>
      </c>
      <c r="H1965" s="238">
        <f t="shared" si="31"/>
        <v>0</v>
      </c>
      <c r="I1965" s="235"/>
    </row>
    <row r="1966" spans="1:9" x14ac:dyDescent="0.25">
      <c r="A1966" s="240">
        <v>41726</v>
      </c>
      <c r="B1966" s="233" t="s">
        <v>2235</v>
      </c>
      <c r="C1966" s="241" t="s">
        <v>2350</v>
      </c>
      <c r="D1966" s="235" t="s">
        <v>96</v>
      </c>
      <c r="E1966" s="236">
        <v>367724</v>
      </c>
      <c r="F1966" s="246">
        <v>41744</v>
      </c>
      <c r="G1966" s="247">
        <v>367724</v>
      </c>
      <c r="H1966" s="238">
        <f t="shared" si="31"/>
        <v>0</v>
      </c>
      <c r="I1966" s="235"/>
    </row>
    <row r="1967" spans="1:9" x14ac:dyDescent="0.25">
      <c r="A1967" s="240">
        <v>41726</v>
      </c>
      <c r="B1967" s="233" t="s">
        <v>2236</v>
      </c>
      <c r="C1967" s="241" t="s">
        <v>2350</v>
      </c>
      <c r="D1967" s="235" t="s">
        <v>96</v>
      </c>
      <c r="E1967" s="236">
        <v>180180</v>
      </c>
      <c r="F1967" s="246">
        <v>41733</v>
      </c>
      <c r="G1967" s="247">
        <v>180180</v>
      </c>
      <c r="H1967" s="238">
        <f t="shared" si="31"/>
        <v>0</v>
      </c>
      <c r="I1967" s="235"/>
    </row>
    <row r="1968" spans="1:9" x14ac:dyDescent="0.25">
      <c r="A1968" s="240">
        <v>41726</v>
      </c>
      <c r="B1968" s="233" t="s">
        <v>2237</v>
      </c>
      <c r="C1968" s="241" t="s">
        <v>2350</v>
      </c>
      <c r="D1968" s="235" t="s">
        <v>96</v>
      </c>
      <c r="E1968" s="236">
        <v>115752</v>
      </c>
      <c r="F1968" s="246">
        <v>41730</v>
      </c>
      <c r="G1968" s="247">
        <v>115752</v>
      </c>
      <c r="H1968" s="238">
        <f t="shared" si="31"/>
        <v>0</v>
      </c>
      <c r="I1968" s="235"/>
    </row>
    <row r="1969" spans="1:9" x14ac:dyDescent="0.25">
      <c r="A1969" s="240">
        <v>41726</v>
      </c>
      <c r="B1969" s="233" t="s">
        <v>2238</v>
      </c>
      <c r="C1969" s="241" t="s">
        <v>2350</v>
      </c>
      <c r="D1969" s="235" t="s">
        <v>96</v>
      </c>
      <c r="E1969" s="236">
        <v>113204</v>
      </c>
      <c r="F1969" s="246">
        <v>41730</v>
      </c>
      <c r="G1969" s="247">
        <v>113204</v>
      </c>
      <c r="H1969" s="238">
        <f t="shared" si="31"/>
        <v>0</v>
      </c>
      <c r="I1969" s="235"/>
    </row>
    <row r="1970" spans="1:9" x14ac:dyDescent="0.25">
      <c r="A1970" s="240">
        <v>41726</v>
      </c>
      <c r="B1970" s="233" t="s">
        <v>2240</v>
      </c>
      <c r="C1970" s="241" t="s">
        <v>2350</v>
      </c>
      <c r="D1970" s="235" t="s">
        <v>96</v>
      </c>
      <c r="E1970" s="236">
        <v>132132</v>
      </c>
      <c r="F1970" s="246">
        <v>41730</v>
      </c>
      <c r="G1970" s="247">
        <v>132132</v>
      </c>
      <c r="H1970" s="238">
        <f t="shared" si="31"/>
        <v>0</v>
      </c>
      <c r="I1970" s="235"/>
    </row>
    <row r="1971" spans="1:9" x14ac:dyDescent="0.25">
      <c r="A1971" s="240">
        <v>41726</v>
      </c>
      <c r="B1971" s="233" t="s">
        <v>2241</v>
      </c>
      <c r="C1971" s="241" t="s">
        <v>2350</v>
      </c>
      <c r="D1971" s="244" t="s">
        <v>46</v>
      </c>
      <c r="E1971" s="245">
        <v>0</v>
      </c>
      <c r="F1971" s="237"/>
      <c r="G1971" s="30"/>
      <c r="H1971" s="238">
        <f t="shared" si="31"/>
        <v>0</v>
      </c>
      <c r="I1971" s="235" t="s">
        <v>294</v>
      </c>
    </row>
    <row r="1972" spans="1:9" x14ac:dyDescent="0.25">
      <c r="A1972" s="240">
        <v>41726</v>
      </c>
      <c r="B1972" s="233" t="s">
        <v>2243</v>
      </c>
      <c r="C1972" s="241" t="s">
        <v>2350</v>
      </c>
      <c r="D1972" s="235" t="s">
        <v>1</v>
      </c>
      <c r="E1972" s="236">
        <v>993.5</v>
      </c>
      <c r="F1972" s="237">
        <v>41726</v>
      </c>
      <c r="G1972" s="30">
        <v>993.5</v>
      </c>
      <c r="H1972" s="238">
        <f t="shared" si="31"/>
        <v>0</v>
      </c>
      <c r="I1972" s="235" t="s">
        <v>1</v>
      </c>
    </row>
    <row r="1973" spans="1:9" x14ac:dyDescent="0.25">
      <c r="A1973" s="240">
        <v>41726</v>
      </c>
      <c r="B1973" s="233" t="s">
        <v>2245</v>
      </c>
      <c r="C1973" s="241" t="s">
        <v>2350</v>
      </c>
      <c r="D1973" s="235" t="s">
        <v>1</v>
      </c>
      <c r="E1973" s="236">
        <v>3367</v>
      </c>
      <c r="F1973" s="237">
        <v>41726</v>
      </c>
      <c r="G1973" s="30">
        <v>3367</v>
      </c>
      <c r="H1973" s="238">
        <f t="shared" si="31"/>
        <v>0</v>
      </c>
      <c r="I1973" s="235" t="s">
        <v>1</v>
      </c>
    </row>
    <row r="1974" spans="1:9" x14ac:dyDescent="0.25">
      <c r="A1974" s="240">
        <v>41726</v>
      </c>
      <c r="B1974" s="233" t="s">
        <v>2246</v>
      </c>
      <c r="C1974" s="241" t="s">
        <v>2350</v>
      </c>
      <c r="D1974" s="235" t="s">
        <v>41</v>
      </c>
      <c r="E1974" s="236">
        <v>639.20000000000005</v>
      </c>
      <c r="F1974" s="237">
        <v>41726</v>
      </c>
      <c r="G1974" s="30">
        <v>639.20000000000005</v>
      </c>
      <c r="H1974" s="238">
        <f t="shared" si="31"/>
        <v>0</v>
      </c>
      <c r="I1974" s="235" t="s">
        <v>57</v>
      </c>
    </row>
    <row r="1975" spans="1:9" x14ac:dyDescent="0.25">
      <c r="A1975" s="240">
        <v>41726</v>
      </c>
      <c r="B1975" s="233" t="s">
        <v>2247</v>
      </c>
      <c r="C1975" s="241" t="s">
        <v>2350</v>
      </c>
      <c r="D1975" s="235" t="s">
        <v>480</v>
      </c>
      <c r="E1975" s="236">
        <v>17621.599999999999</v>
      </c>
      <c r="F1975" s="237">
        <v>41726</v>
      </c>
      <c r="G1975" s="30">
        <v>17621.599999999999</v>
      </c>
      <c r="H1975" s="238">
        <f t="shared" si="31"/>
        <v>0</v>
      </c>
      <c r="I1975" s="235"/>
    </row>
    <row r="1976" spans="1:9" x14ac:dyDescent="0.25">
      <c r="A1976" s="240">
        <v>41726</v>
      </c>
      <c r="B1976" s="233" t="s">
        <v>2248</v>
      </c>
      <c r="C1976" s="241" t="s">
        <v>2350</v>
      </c>
      <c r="D1976" s="235" t="s">
        <v>35</v>
      </c>
      <c r="E1976" s="236">
        <v>1920</v>
      </c>
      <c r="F1976" s="246">
        <v>41737</v>
      </c>
      <c r="G1976" s="247">
        <v>1920</v>
      </c>
      <c r="H1976" s="238">
        <f t="shared" si="31"/>
        <v>0</v>
      </c>
      <c r="I1976" s="235" t="s">
        <v>23</v>
      </c>
    </row>
    <row r="1977" spans="1:9" x14ac:dyDescent="0.25">
      <c r="A1977" s="240">
        <v>41726</v>
      </c>
      <c r="B1977" s="233" t="s">
        <v>2249</v>
      </c>
      <c r="C1977" s="241" t="s">
        <v>2350</v>
      </c>
      <c r="D1977" s="235" t="s">
        <v>1</v>
      </c>
      <c r="E1977" s="236">
        <v>296</v>
      </c>
      <c r="F1977" s="237">
        <v>41726</v>
      </c>
      <c r="G1977" s="30">
        <v>296</v>
      </c>
      <c r="H1977" s="238">
        <f t="shared" si="31"/>
        <v>0</v>
      </c>
      <c r="I1977" s="235" t="s">
        <v>1</v>
      </c>
    </row>
    <row r="1978" spans="1:9" x14ac:dyDescent="0.25">
      <c r="A1978" s="240">
        <v>41726</v>
      </c>
      <c r="B1978" s="233" t="s">
        <v>2250</v>
      </c>
      <c r="C1978" s="241" t="s">
        <v>2350</v>
      </c>
      <c r="D1978" s="235" t="s">
        <v>36</v>
      </c>
      <c r="E1978" s="236">
        <v>1920</v>
      </c>
      <c r="F1978" s="246">
        <v>41737</v>
      </c>
      <c r="G1978" s="247">
        <v>1920</v>
      </c>
      <c r="H1978" s="238">
        <f t="shared" si="31"/>
        <v>0</v>
      </c>
      <c r="I1978" s="235" t="s">
        <v>23</v>
      </c>
    </row>
    <row r="1979" spans="1:9" x14ac:dyDescent="0.25">
      <c r="A1979" s="240">
        <v>41726</v>
      </c>
      <c r="B1979" s="233" t="s">
        <v>2251</v>
      </c>
      <c r="C1979" s="241" t="s">
        <v>2350</v>
      </c>
      <c r="D1979" s="235" t="s">
        <v>29</v>
      </c>
      <c r="E1979" s="236">
        <v>34956.199999999997</v>
      </c>
      <c r="F1979" s="237">
        <v>41726</v>
      </c>
      <c r="G1979" s="30">
        <v>34956.199999999997</v>
      </c>
      <c r="H1979" s="272">
        <f t="shared" si="31"/>
        <v>0</v>
      </c>
      <c r="I1979" s="235" t="s">
        <v>57</v>
      </c>
    </row>
    <row r="1980" spans="1:9" x14ac:dyDescent="0.25">
      <c r="A1980" s="240">
        <v>41726</v>
      </c>
      <c r="B1980" s="233" t="s">
        <v>2253</v>
      </c>
      <c r="C1980" s="241" t="s">
        <v>2350</v>
      </c>
      <c r="D1980" s="235" t="s">
        <v>1</v>
      </c>
      <c r="E1980" s="236">
        <v>63</v>
      </c>
      <c r="F1980" s="237">
        <v>41726</v>
      </c>
      <c r="G1980" s="30">
        <v>63</v>
      </c>
      <c r="H1980" s="272">
        <f t="shared" si="31"/>
        <v>0</v>
      </c>
      <c r="I1980" s="235" t="s">
        <v>1</v>
      </c>
    </row>
    <row r="1981" spans="1:9" x14ac:dyDescent="0.25">
      <c r="A1981" s="240">
        <v>41726</v>
      </c>
      <c r="B1981" s="233" t="s">
        <v>2254</v>
      </c>
      <c r="C1981" s="241" t="s">
        <v>2350</v>
      </c>
      <c r="D1981" s="235" t="s">
        <v>112</v>
      </c>
      <c r="E1981" s="236">
        <v>1376</v>
      </c>
      <c r="F1981" s="237">
        <v>41726</v>
      </c>
      <c r="G1981" s="30">
        <v>1376</v>
      </c>
      <c r="H1981" s="272">
        <f t="shared" si="31"/>
        <v>0</v>
      </c>
      <c r="I1981" s="235" t="s">
        <v>1</v>
      </c>
    </row>
    <row r="1982" spans="1:9" x14ac:dyDescent="0.25">
      <c r="A1982" s="240">
        <v>41726</v>
      </c>
      <c r="B1982" s="233" t="s">
        <v>2255</v>
      </c>
      <c r="C1982" s="241" t="s">
        <v>2350</v>
      </c>
      <c r="D1982" s="235" t="s">
        <v>88</v>
      </c>
      <c r="E1982" s="340">
        <v>10253</v>
      </c>
      <c r="F1982" s="237">
        <v>41726</v>
      </c>
      <c r="G1982" s="30">
        <v>10253</v>
      </c>
      <c r="H1982" s="339">
        <f t="shared" si="31"/>
        <v>0</v>
      </c>
      <c r="I1982" s="235" t="s">
        <v>4</v>
      </c>
    </row>
    <row r="1983" spans="1:9" x14ac:dyDescent="0.25">
      <c r="A1983" s="240">
        <v>41726</v>
      </c>
      <c r="B1983" s="233" t="s">
        <v>2256</v>
      </c>
      <c r="C1983" s="241" t="s">
        <v>2350</v>
      </c>
      <c r="D1983" s="235" t="s">
        <v>48</v>
      </c>
      <c r="E1983" s="236">
        <v>7657</v>
      </c>
      <c r="F1983" s="237">
        <v>41726</v>
      </c>
      <c r="G1983" s="30">
        <v>7657</v>
      </c>
      <c r="H1983" s="238">
        <f t="shared" si="31"/>
        <v>0</v>
      </c>
      <c r="I1983" s="235" t="s">
        <v>1</v>
      </c>
    </row>
    <row r="1984" spans="1:9" x14ac:dyDescent="0.25">
      <c r="A1984" s="240">
        <v>41726</v>
      </c>
      <c r="B1984" s="233" t="s">
        <v>2258</v>
      </c>
      <c r="C1984" s="241" t="s">
        <v>2350</v>
      </c>
      <c r="D1984" s="235" t="s">
        <v>458</v>
      </c>
      <c r="E1984" s="236">
        <v>907.5</v>
      </c>
      <c r="F1984" s="237">
        <v>41726</v>
      </c>
      <c r="G1984" s="30">
        <v>907.5</v>
      </c>
      <c r="H1984" s="238">
        <f t="shared" si="31"/>
        <v>0</v>
      </c>
      <c r="I1984" s="235"/>
    </row>
    <row r="1985" spans="1:9" x14ac:dyDescent="0.25">
      <c r="A1985" s="240">
        <v>41726</v>
      </c>
      <c r="B1985" s="233" t="s">
        <v>2259</v>
      </c>
      <c r="C1985" s="241" t="s">
        <v>2350</v>
      </c>
      <c r="D1985" s="235" t="s">
        <v>3</v>
      </c>
      <c r="E1985" s="236">
        <v>48534</v>
      </c>
      <c r="F1985" s="246">
        <v>41754</v>
      </c>
      <c r="G1985" s="247">
        <v>48534</v>
      </c>
      <c r="H1985" s="238">
        <f t="shared" si="31"/>
        <v>0</v>
      </c>
      <c r="I1985" s="235" t="s">
        <v>4</v>
      </c>
    </row>
    <row r="1986" spans="1:9" x14ac:dyDescent="0.25">
      <c r="A1986" s="240">
        <v>41726</v>
      </c>
      <c r="B1986" s="233" t="s">
        <v>2260</v>
      </c>
      <c r="C1986" s="241" t="s">
        <v>2350</v>
      </c>
      <c r="D1986" s="235" t="s">
        <v>131</v>
      </c>
      <c r="E1986" s="236">
        <v>3504</v>
      </c>
      <c r="F1986" s="237">
        <v>41727</v>
      </c>
      <c r="G1986" s="30">
        <v>3504</v>
      </c>
      <c r="H1986" s="238">
        <f t="shared" si="31"/>
        <v>0</v>
      </c>
      <c r="I1986" s="235" t="s">
        <v>196</v>
      </c>
    </row>
    <row r="1987" spans="1:9" x14ac:dyDescent="0.25">
      <c r="A1987" s="240">
        <v>41726</v>
      </c>
      <c r="B1987" s="233" t="s">
        <v>2261</v>
      </c>
      <c r="C1987" s="241" t="s">
        <v>2350</v>
      </c>
      <c r="D1987" s="235" t="s">
        <v>69</v>
      </c>
      <c r="E1987" s="236">
        <v>3694</v>
      </c>
      <c r="F1987" s="237">
        <v>41727</v>
      </c>
      <c r="G1987" s="30">
        <v>3694</v>
      </c>
      <c r="H1987" s="238">
        <f t="shared" si="31"/>
        <v>0</v>
      </c>
      <c r="I1987" s="235" t="s">
        <v>196</v>
      </c>
    </row>
    <row r="1988" spans="1:9" x14ac:dyDescent="0.25">
      <c r="A1988" s="240">
        <v>41726</v>
      </c>
      <c r="B1988" s="233" t="s">
        <v>2262</v>
      </c>
      <c r="C1988" s="241" t="s">
        <v>2350</v>
      </c>
      <c r="D1988" s="235" t="s">
        <v>211</v>
      </c>
      <c r="E1988" s="236">
        <v>710</v>
      </c>
      <c r="F1988" s="237">
        <v>41727</v>
      </c>
      <c r="G1988" s="30">
        <v>710</v>
      </c>
      <c r="H1988" s="238">
        <f t="shared" si="31"/>
        <v>0</v>
      </c>
      <c r="I1988" s="235" t="s">
        <v>196</v>
      </c>
    </row>
    <row r="1989" spans="1:9" x14ac:dyDescent="0.25">
      <c r="A1989" s="240">
        <v>41726</v>
      </c>
      <c r="B1989" s="233" t="s">
        <v>2263</v>
      </c>
      <c r="C1989" s="241" t="s">
        <v>2350</v>
      </c>
      <c r="D1989" s="235" t="s">
        <v>506</v>
      </c>
      <c r="E1989" s="236">
        <v>1657.5</v>
      </c>
      <c r="F1989" s="237">
        <v>41726</v>
      </c>
      <c r="G1989" s="30">
        <v>1657.5</v>
      </c>
      <c r="H1989" s="238">
        <f t="shared" si="31"/>
        <v>0</v>
      </c>
      <c r="I1989" s="235" t="s">
        <v>38</v>
      </c>
    </row>
    <row r="1990" spans="1:9" x14ac:dyDescent="0.25">
      <c r="A1990" s="240">
        <v>41726</v>
      </c>
      <c r="B1990" s="233" t="s">
        <v>2264</v>
      </c>
      <c r="C1990" s="241" t="s">
        <v>2350</v>
      </c>
      <c r="D1990" s="235" t="s">
        <v>786</v>
      </c>
      <c r="E1990" s="236">
        <v>7467.6</v>
      </c>
      <c r="F1990" s="237">
        <v>41727</v>
      </c>
      <c r="G1990" s="30">
        <v>7467.6</v>
      </c>
      <c r="H1990" s="238">
        <f t="shared" si="31"/>
        <v>0</v>
      </c>
      <c r="I1990" s="235" t="s">
        <v>196</v>
      </c>
    </row>
    <row r="1991" spans="1:9" x14ac:dyDescent="0.25">
      <c r="A1991" s="240">
        <v>41726</v>
      </c>
      <c r="B1991" s="233" t="s">
        <v>2265</v>
      </c>
      <c r="C1991" s="241" t="s">
        <v>2350</v>
      </c>
      <c r="D1991" s="235" t="s">
        <v>472</v>
      </c>
      <c r="E1991" s="236">
        <v>3939</v>
      </c>
      <c r="F1991" s="237">
        <v>41726</v>
      </c>
      <c r="G1991" s="30">
        <v>3939</v>
      </c>
      <c r="H1991" s="238">
        <f t="shared" ref="H1991:H2054" si="32">E1991-G1991</f>
        <v>0</v>
      </c>
      <c r="I1991" s="235"/>
    </row>
    <row r="1992" spans="1:9" x14ac:dyDescent="0.25">
      <c r="A1992" s="240">
        <v>41726</v>
      </c>
      <c r="B1992" s="233" t="s">
        <v>2266</v>
      </c>
      <c r="C1992" s="241" t="s">
        <v>2350</v>
      </c>
      <c r="D1992" s="235" t="s">
        <v>339</v>
      </c>
      <c r="E1992" s="236">
        <v>35853</v>
      </c>
      <c r="F1992" s="237">
        <v>41727</v>
      </c>
      <c r="G1992" s="30">
        <v>35853</v>
      </c>
      <c r="H1992" s="238">
        <f t="shared" si="32"/>
        <v>0</v>
      </c>
      <c r="I1992" s="235" t="s">
        <v>23</v>
      </c>
    </row>
    <row r="1993" spans="1:9" x14ac:dyDescent="0.25">
      <c r="A1993" s="240">
        <v>41726</v>
      </c>
      <c r="B1993" s="233" t="s">
        <v>2267</v>
      </c>
      <c r="C1993" s="241" t="s">
        <v>2350</v>
      </c>
      <c r="D1993" s="235" t="s">
        <v>50</v>
      </c>
      <c r="E1993" s="236">
        <v>2505.2199999999998</v>
      </c>
      <c r="F1993" s="237">
        <v>41727</v>
      </c>
      <c r="G1993" s="30">
        <v>2505.2199999999998</v>
      </c>
      <c r="H1993" s="238">
        <f t="shared" si="32"/>
        <v>0</v>
      </c>
      <c r="I1993" s="235" t="s">
        <v>23</v>
      </c>
    </row>
    <row r="1994" spans="1:9" x14ac:dyDescent="0.25">
      <c r="A1994" s="240">
        <v>41726</v>
      </c>
      <c r="B1994" s="233" t="s">
        <v>2269</v>
      </c>
      <c r="C1994" s="241" t="s">
        <v>2350</v>
      </c>
      <c r="D1994" s="235" t="s">
        <v>307</v>
      </c>
      <c r="E1994" s="236">
        <v>574.6</v>
      </c>
      <c r="F1994" s="237">
        <v>41727</v>
      </c>
      <c r="G1994" s="30">
        <v>574.6</v>
      </c>
      <c r="H1994" s="238">
        <f t="shared" si="32"/>
        <v>0</v>
      </c>
      <c r="I1994" s="235" t="s">
        <v>23</v>
      </c>
    </row>
    <row r="1995" spans="1:9" x14ac:dyDescent="0.25">
      <c r="A1995" s="240">
        <v>41726</v>
      </c>
      <c r="B1995" s="233" t="s">
        <v>2270</v>
      </c>
      <c r="C1995" s="241" t="s">
        <v>2350</v>
      </c>
      <c r="D1995" s="235" t="s">
        <v>2315</v>
      </c>
      <c r="E1995" s="236">
        <v>5188</v>
      </c>
      <c r="F1995" s="237">
        <v>41727</v>
      </c>
      <c r="G1995" s="30">
        <v>5188</v>
      </c>
      <c r="H1995" s="238">
        <f t="shared" si="32"/>
        <v>0</v>
      </c>
      <c r="I1995" s="235" t="s">
        <v>23</v>
      </c>
    </row>
    <row r="1996" spans="1:9" x14ac:dyDescent="0.25">
      <c r="A1996" s="240">
        <v>41726</v>
      </c>
      <c r="B1996" s="233" t="s">
        <v>2271</v>
      </c>
      <c r="C1996" s="241" t="s">
        <v>2350</v>
      </c>
      <c r="D1996" s="235" t="s">
        <v>2364</v>
      </c>
      <c r="E1996" s="236">
        <v>1950</v>
      </c>
      <c r="F1996" s="237">
        <v>41726</v>
      </c>
      <c r="G1996" s="30">
        <v>1950</v>
      </c>
      <c r="H1996" s="238">
        <f t="shared" si="32"/>
        <v>0</v>
      </c>
      <c r="I1996" s="235"/>
    </row>
    <row r="1997" spans="1:9" x14ac:dyDescent="0.25">
      <c r="A1997" s="240">
        <v>41726</v>
      </c>
      <c r="B1997" s="233" t="s">
        <v>2272</v>
      </c>
      <c r="C1997" s="241" t="s">
        <v>2350</v>
      </c>
      <c r="D1997" s="235" t="s">
        <v>113</v>
      </c>
      <c r="E1997" s="236">
        <v>7113.6</v>
      </c>
      <c r="F1997" s="237">
        <v>41727</v>
      </c>
      <c r="G1997" s="30">
        <v>7113.6</v>
      </c>
      <c r="H1997" s="238">
        <f t="shared" si="32"/>
        <v>0</v>
      </c>
      <c r="I1997" s="235" t="s">
        <v>23</v>
      </c>
    </row>
    <row r="1998" spans="1:9" x14ac:dyDescent="0.25">
      <c r="A1998" s="240">
        <v>41726</v>
      </c>
      <c r="B1998" s="233" t="s">
        <v>2273</v>
      </c>
      <c r="C1998" s="241" t="s">
        <v>2350</v>
      </c>
      <c r="D1998" s="235" t="s">
        <v>49</v>
      </c>
      <c r="E1998" s="236">
        <v>1715</v>
      </c>
      <c r="F1998" s="237">
        <v>41727</v>
      </c>
      <c r="G1998" s="30">
        <v>1715</v>
      </c>
      <c r="H1998" s="238">
        <f t="shared" si="32"/>
        <v>0</v>
      </c>
      <c r="I1998" s="235" t="s">
        <v>23</v>
      </c>
    </row>
    <row r="1999" spans="1:9" x14ac:dyDescent="0.25">
      <c r="A1999" s="240">
        <v>41726</v>
      </c>
      <c r="B1999" s="233" t="s">
        <v>2274</v>
      </c>
      <c r="C1999" s="241" t="s">
        <v>2350</v>
      </c>
      <c r="D1999" s="235" t="s">
        <v>71</v>
      </c>
      <c r="E1999" s="236">
        <v>3172</v>
      </c>
      <c r="F1999" s="237">
        <v>41727</v>
      </c>
      <c r="G1999" s="30">
        <v>3172</v>
      </c>
      <c r="H1999" s="238">
        <f t="shared" si="32"/>
        <v>0</v>
      </c>
      <c r="I1999" s="235" t="s">
        <v>38</v>
      </c>
    </row>
    <row r="2000" spans="1:9" x14ac:dyDescent="0.25">
      <c r="A2000" s="240">
        <v>41726</v>
      </c>
      <c r="B2000" s="233" t="s">
        <v>2275</v>
      </c>
      <c r="C2000" s="241" t="s">
        <v>2350</v>
      </c>
      <c r="D2000" s="235" t="s">
        <v>332</v>
      </c>
      <c r="E2000" s="236">
        <v>9682</v>
      </c>
      <c r="F2000" s="237">
        <v>41726</v>
      </c>
      <c r="G2000" s="30">
        <v>9682</v>
      </c>
      <c r="H2000" s="238">
        <f t="shared" si="32"/>
        <v>0</v>
      </c>
      <c r="I2000" s="235" t="s">
        <v>14</v>
      </c>
    </row>
    <row r="2001" spans="1:9" x14ac:dyDescent="0.25">
      <c r="A2001" s="240">
        <v>41726</v>
      </c>
      <c r="B2001" s="233" t="s">
        <v>2276</v>
      </c>
      <c r="C2001" s="241" t="s">
        <v>2350</v>
      </c>
      <c r="D2001" s="235" t="s">
        <v>2311</v>
      </c>
      <c r="E2001" s="236">
        <v>1995</v>
      </c>
      <c r="F2001" s="237">
        <v>41727</v>
      </c>
      <c r="G2001" s="30">
        <v>1995</v>
      </c>
      <c r="H2001" s="238">
        <f t="shared" si="32"/>
        <v>0</v>
      </c>
      <c r="I2001" s="235" t="s">
        <v>14</v>
      </c>
    </row>
    <row r="2002" spans="1:9" x14ac:dyDescent="0.25">
      <c r="A2002" s="240">
        <v>41726</v>
      </c>
      <c r="B2002" s="233" t="s">
        <v>2277</v>
      </c>
      <c r="C2002" s="241" t="s">
        <v>2350</v>
      </c>
      <c r="D2002" s="244" t="s">
        <v>46</v>
      </c>
      <c r="E2002" s="245">
        <v>0</v>
      </c>
      <c r="F2002" s="237"/>
      <c r="G2002" s="30"/>
      <c r="H2002" s="238">
        <f t="shared" si="32"/>
        <v>0</v>
      </c>
      <c r="I2002" s="235" t="s">
        <v>294</v>
      </c>
    </row>
    <row r="2003" spans="1:9" x14ac:dyDescent="0.25">
      <c r="A2003" s="240">
        <v>41726</v>
      </c>
      <c r="B2003" s="233" t="s">
        <v>1052</v>
      </c>
      <c r="C2003" s="241" t="s">
        <v>2350</v>
      </c>
      <c r="D2003" s="235" t="s">
        <v>2338</v>
      </c>
      <c r="E2003" s="236">
        <v>1263.5</v>
      </c>
      <c r="F2003" s="237">
        <v>41727</v>
      </c>
      <c r="G2003" s="30">
        <v>1263.5</v>
      </c>
      <c r="H2003" s="238">
        <f t="shared" si="32"/>
        <v>0</v>
      </c>
      <c r="I2003" s="235" t="s">
        <v>23</v>
      </c>
    </row>
    <row r="2004" spans="1:9" x14ac:dyDescent="0.25">
      <c r="A2004" s="240">
        <v>41726</v>
      </c>
      <c r="B2004" s="233" t="s">
        <v>1053</v>
      </c>
      <c r="C2004" s="241" t="s">
        <v>2350</v>
      </c>
      <c r="D2004" s="235" t="s">
        <v>8</v>
      </c>
      <c r="E2004" s="236">
        <v>67309.5</v>
      </c>
      <c r="F2004" s="246">
        <v>41738</v>
      </c>
      <c r="G2004" s="247">
        <v>67309.5</v>
      </c>
      <c r="H2004" s="238">
        <f t="shared" si="32"/>
        <v>0</v>
      </c>
      <c r="I2004" s="235" t="s">
        <v>196</v>
      </c>
    </row>
    <row r="2005" spans="1:9" x14ac:dyDescent="0.25">
      <c r="A2005" s="240">
        <v>41726</v>
      </c>
      <c r="B2005" s="233" t="s">
        <v>1054</v>
      </c>
      <c r="C2005" s="241" t="s">
        <v>2350</v>
      </c>
      <c r="D2005" s="235" t="s">
        <v>2188</v>
      </c>
      <c r="E2005" s="236">
        <v>1645</v>
      </c>
      <c r="F2005" s="246" t="s">
        <v>2460</v>
      </c>
      <c r="G2005" s="30">
        <v>1645</v>
      </c>
      <c r="H2005" s="238">
        <f t="shared" si="32"/>
        <v>0</v>
      </c>
      <c r="I2005" s="235" t="s">
        <v>23</v>
      </c>
    </row>
    <row r="2006" spans="1:9" x14ac:dyDescent="0.25">
      <c r="A2006" s="240">
        <v>41726</v>
      </c>
      <c r="B2006" s="233" t="s">
        <v>1055</v>
      </c>
      <c r="C2006" s="241" t="s">
        <v>2350</v>
      </c>
      <c r="D2006" s="235" t="s">
        <v>107</v>
      </c>
      <c r="E2006" s="236">
        <v>13040</v>
      </c>
      <c r="F2006" s="246" t="s">
        <v>2461</v>
      </c>
      <c r="G2006" s="30">
        <v>13040</v>
      </c>
      <c r="H2006" s="238">
        <f t="shared" si="32"/>
        <v>0</v>
      </c>
      <c r="I2006" s="235" t="s">
        <v>14</v>
      </c>
    </row>
    <row r="2007" spans="1:9" x14ac:dyDescent="0.25">
      <c r="A2007" s="240">
        <v>41726</v>
      </c>
      <c r="B2007" s="233" t="s">
        <v>1056</v>
      </c>
      <c r="C2007" s="241" t="s">
        <v>2350</v>
      </c>
      <c r="D2007" s="235" t="s">
        <v>2311</v>
      </c>
      <c r="E2007" s="236">
        <v>496</v>
      </c>
      <c r="F2007" s="237">
        <v>41727</v>
      </c>
      <c r="G2007" s="30">
        <v>496</v>
      </c>
      <c r="H2007" s="238">
        <f t="shared" si="32"/>
        <v>0</v>
      </c>
      <c r="I2007" s="235" t="s">
        <v>14</v>
      </c>
    </row>
    <row r="2008" spans="1:9" x14ac:dyDescent="0.25">
      <c r="A2008" s="240">
        <v>41726</v>
      </c>
      <c r="B2008" s="233" t="s">
        <v>1057</v>
      </c>
      <c r="C2008" s="241" t="s">
        <v>2350</v>
      </c>
      <c r="D2008" s="235" t="s">
        <v>15</v>
      </c>
      <c r="E2008" s="236">
        <v>1562.4</v>
      </c>
      <c r="F2008" s="237">
        <v>41726</v>
      </c>
      <c r="G2008" s="30">
        <v>1562.4</v>
      </c>
      <c r="H2008" s="238">
        <f t="shared" si="32"/>
        <v>0</v>
      </c>
      <c r="I2008" s="235"/>
    </row>
    <row r="2009" spans="1:9" x14ac:dyDescent="0.25">
      <c r="A2009" s="240">
        <v>41726</v>
      </c>
      <c r="B2009" s="233" t="s">
        <v>1058</v>
      </c>
      <c r="C2009" s="241" t="s">
        <v>2350</v>
      </c>
      <c r="D2009" s="235" t="s">
        <v>2111</v>
      </c>
      <c r="E2009" s="236">
        <v>1269</v>
      </c>
      <c r="F2009" s="237">
        <v>41727</v>
      </c>
      <c r="G2009" s="30">
        <v>1269</v>
      </c>
      <c r="H2009" s="238">
        <f t="shared" si="32"/>
        <v>0</v>
      </c>
      <c r="I2009" s="235" t="s">
        <v>23</v>
      </c>
    </row>
    <row r="2010" spans="1:9" x14ac:dyDescent="0.25">
      <c r="A2010" s="240">
        <v>41726</v>
      </c>
      <c r="B2010" s="233" t="s">
        <v>1059</v>
      </c>
      <c r="C2010" s="241" t="s">
        <v>2350</v>
      </c>
      <c r="D2010" s="235" t="s">
        <v>47</v>
      </c>
      <c r="E2010" s="236">
        <v>40548.5</v>
      </c>
      <c r="F2010" s="237">
        <v>41726</v>
      </c>
      <c r="G2010" s="30">
        <v>40548.5</v>
      </c>
      <c r="H2010" s="238">
        <f t="shared" si="32"/>
        <v>0</v>
      </c>
      <c r="I2010" s="235" t="s">
        <v>57</v>
      </c>
    </row>
    <row r="2011" spans="1:9" x14ac:dyDescent="0.25">
      <c r="A2011" s="240">
        <v>41726</v>
      </c>
      <c r="B2011" s="233" t="s">
        <v>1060</v>
      </c>
      <c r="C2011" s="241" t="s">
        <v>2350</v>
      </c>
      <c r="D2011" s="235" t="s">
        <v>58</v>
      </c>
      <c r="E2011" s="236">
        <v>1700</v>
      </c>
      <c r="F2011" s="237">
        <v>41726</v>
      </c>
      <c r="G2011" s="30">
        <v>1700</v>
      </c>
      <c r="H2011" s="238">
        <f t="shared" si="32"/>
        <v>0</v>
      </c>
      <c r="I2011" s="235" t="s">
        <v>57</v>
      </c>
    </row>
    <row r="2012" spans="1:9" x14ac:dyDescent="0.25">
      <c r="A2012" s="240">
        <v>41726</v>
      </c>
      <c r="B2012" s="233" t="s">
        <v>1061</v>
      </c>
      <c r="C2012" s="241" t="s">
        <v>2350</v>
      </c>
      <c r="D2012" s="235" t="s">
        <v>2462</v>
      </c>
      <c r="E2012" s="236">
        <v>4969.2</v>
      </c>
      <c r="F2012" s="237">
        <v>41727</v>
      </c>
      <c r="G2012" s="30">
        <v>4969.2</v>
      </c>
      <c r="H2012" s="238">
        <f t="shared" si="32"/>
        <v>0</v>
      </c>
      <c r="I2012" s="235" t="s">
        <v>196</v>
      </c>
    </row>
    <row r="2013" spans="1:9" x14ac:dyDescent="0.25">
      <c r="A2013" s="240">
        <v>41726</v>
      </c>
      <c r="B2013" s="233" t="s">
        <v>1062</v>
      </c>
      <c r="C2013" s="241" t="s">
        <v>2350</v>
      </c>
      <c r="D2013" s="235" t="s">
        <v>124</v>
      </c>
      <c r="E2013" s="236">
        <v>2870</v>
      </c>
      <c r="F2013" s="237">
        <v>41726</v>
      </c>
      <c r="G2013" s="30">
        <v>2870</v>
      </c>
      <c r="H2013" s="238">
        <f t="shared" si="32"/>
        <v>0</v>
      </c>
      <c r="I2013" s="235"/>
    </row>
    <row r="2014" spans="1:9" x14ac:dyDescent="0.25">
      <c r="A2014" s="240">
        <v>41726</v>
      </c>
      <c r="B2014" s="233" t="s">
        <v>1063</v>
      </c>
      <c r="C2014" s="241" t="s">
        <v>2350</v>
      </c>
      <c r="D2014" s="235" t="s">
        <v>130</v>
      </c>
      <c r="E2014" s="236">
        <v>2183.15</v>
      </c>
      <c r="F2014" s="237">
        <v>41727</v>
      </c>
      <c r="G2014" s="30">
        <v>2183.15</v>
      </c>
      <c r="H2014" s="238">
        <f t="shared" si="32"/>
        <v>0</v>
      </c>
      <c r="I2014" s="235" t="s">
        <v>196</v>
      </c>
    </row>
    <row r="2015" spans="1:9" x14ac:dyDescent="0.25">
      <c r="A2015" s="240">
        <v>41726</v>
      </c>
      <c r="B2015" s="233" t="s">
        <v>1064</v>
      </c>
      <c r="C2015" s="241" t="s">
        <v>2350</v>
      </c>
      <c r="D2015" s="235" t="s">
        <v>318</v>
      </c>
      <c r="E2015" s="236">
        <v>6981.5</v>
      </c>
      <c r="F2015" s="237">
        <v>41727</v>
      </c>
      <c r="G2015" s="43">
        <v>6981.5</v>
      </c>
      <c r="H2015" s="238">
        <f t="shared" si="32"/>
        <v>0</v>
      </c>
      <c r="I2015" s="235" t="s">
        <v>196</v>
      </c>
    </row>
    <row r="2016" spans="1:9" x14ac:dyDescent="0.25">
      <c r="A2016" s="240">
        <v>41726</v>
      </c>
      <c r="B2016" s="233" t="s">
        <v>1065</v>
      </c>
      <c r="C2016" s="241" t="s">
        <v>2350</v>
      </c>
      <c r="D2016" s="235" t="s">
        <v>89</v>
      </c>
      <c r="E2016" s="236">
        <v>3649</v>
      </c>
      <c r="F2016" s="237">
        <v>41727</v>
      </c>
      <c r="G2016" s="43">
        <v>3649</v>
      </c>
      <c r="H2016" s="238">
        <f t="shared" si="32"/>
        <v>0</v>
      </c>
      <c r="I2016" s="235" t="s">
        <v>196</v>
      </c>
    </row>
    <row r="2017" spans="1:9" x14ac:dyDescent="0.25">
      <c r="A2017" s="240">
        <v>41726</v>
      </c>
      <c r="B2017" s="233" t="s">
        <v>1066</v>
      </c>
      <c r="C2017" s="241" t="s">
        <v>2350</v>
      </c>
      <c r="D2017" s="235" t="s">
        <v>82</v>
      </c>
      <c r="E2017" s="236">
        <v>27501.599999999999</v>
      </c>
      <c r="F2017" s="237">
        <v>41727</v>
      </c>
      <c r="G2017" s="43">
        <v>27501.599999999999</v>
      </c>
      <c r="H2017" s="238">
        <f t="shared" si="32"/>
        <v>0</v>
      </c>
      <c r="I2017" s="235" t="s">
        <v>14</v>
      </c>
    </row>
    <row r="2018" spans="1:9" x14ac:dyDescent="0.25">
      <c r="A2018" s="240">
        <v>41726</v>
      </c>
      <c r="B2018" s="233" t="s">
        <v>1067</v>
      </c>
      <c r="C2018" s="241" t="s">
        <v>2350</v>
      </c>
      <c r="D2018" s="235" t="s">
        <v>20</v>
      </c>
      <c r="E2018" s="236">
        <v>26693.5</v>
      </c>
      <c r="F2018" s="237">
        <v>41727</v>
      </c>
      <c r="G2018" s="43">
        <v>26693.5</v>
      </c>
      <c r="H2018" s="238">
        <f t="shared" si="32"/>
        <v>0</v>
      </c>
      <c r="I2018" s="235" t="s">
        <v>14</v>
      </c>
    </row>
    <row r="2019" spans="1:9" x14ac:dyDescent="0.25">
      <c r="A2019" s="240">
        <v>41726</v>
      </c>
      <c r="B2019" s="233" t="s">
        <v>1068</v>
      </c>
      <c r="C2019" s="241" t="s">
        <v>2350</v>
      </c>
      <c r="D2019" s="235" t="s">
        <v>480</v>
      </c>
      <c r="E2019" s="236">
        <v>34763</v>
      </c>
      <c r="F2019" s="237">
        <v>41727</v>
      </c>
      <c r="G2019" s="43">
        <v>34763</v>
      </c>
      <c r="H2019" s="238">
        <f t="shared" si="32"/>
        <v>0</v>
      </c>
      <c r="I2019" s="235" t="s">
        <v>14</v>
      </c>
    </row>
    <row r="2020" spans="1:9" x14ac:dyDescent="0.25">
      <c r="A2020" s="240">
        <v>41726</v>
      </c>
      <c r="B2020" s="233" t="s">
        <v>1069</v>
      </c>
      <c r="C2020" s="241" t="s">
        <v>2350</v>
      </c>
      <c r="D2020" s="235" t="s">
        <v>76</v>
      </c>
      <c r="E2020" s="236">
        <v>10099.200000000001</v>
      </c>
      <c r="F2020" s="237">
        <v>41727</v>
      </c>
      <c r="G2020" s="43">
        <v>10099.200000000001</v>
      </c>
      <c r="H2020" s="238">
        <f t="shared" si="32"/>
        <v>0</v>
      </c>
      <c r="I2020" s="235" t="s">
        <v>4</v>
      </c>
    </row>
    <row r="2021" spans="1:9" x14ac:dyDescent="0.25">
      <c r="A2021" s="240">
        <v>41726</v>
      </c>
      <c r="B2021" s="233" t="s">
        <v>1070</v>
      </c>
      <c r="C2021" s="241" t="s">
        <v>2350</v>
      </c>
      <c r="D2021" s="235" t="s">
        <v>315</v>
      </c>
      <c r="E2021" s="236">
        <v>595.1</v>
      </c>
      <c r="F2021" s="237">
        <v>41727</v>
      </c>
      <c r="G2021" s="43">
        <v>595.1</v>
      </c>
      <c r="H2021" s="265">
        <f t="shared" si="32"/>
        <v>0</v>
      </c>
      <c r="I2021" s="235" t="s">
        <v>4</v>
      </c>
    </row>
    <row r="2022" spans="1:9" x14ac:dyDescent="0.25">
      <c r="A2022" s="240">
        <v>41726</v>
      </c>
      <c r="B2022" s="233" t="s">
        <v>1071</v>
      </c>
      <c r="C2022" s="241" t="s">
        <v>2350</v>
      </c>
      <c r="D2022" s="235" t="s">
        <v>83</v>
      </c>
      <c r="E2022" s="236">
        <v>8065.2</v>
      </c>
      <c r="F2022" s="237">
        <v>41727</v>
      </c>
      <c r="G2022" s="43">
        <v>8065.2</v>
      </c>
      <c r="H2022" s="238">
        <f>E2022-G2022</f>
        <v>0</v>
      </c>
      <c r="I2022" s="235" t="s">
        <v>4</v>
      </c>
    </row>
    <row r="2023" spans="1:9" x14ac:dyDescent="0.25">
      <c r="A2023" s="240">
        <v>41726</v>
      </c>
      <c r="B2023" s="233" t="s">
        <v>1072</v>
      </c>
      <c r="C2023" s="241" t="s">
        <v>2350</v>
      </c>
      <c r="D2023" s="235" t="s">
        <v>219</v>
      </c>
      <c r="E2023" s="236">
        <v>48655</v>
      </c>
      <c r="F2023" s="343" t="s">
        <v>2463</v>
      </c>
      <c r="G2023" s="51">
        <v>48655</v>
      </c>
      <c r="H2023" s="238">
        <f>E2023-G2023</f>
        <v>0</v>
      </c>
      <c r="I2023" s="235" t="s">
        <v>4</v>
      </c>
    </row>
    <row r="2024" spans="1:9" x14ac:dyDescent="0.25">
      <c r="A2024" s="240">
        <v>41726</v>
      </c>
      <c r="B2024" s="233" t="s">
        <v>1073</v>
      </c>
      <c r="C2024" s="241" t="s">
        <v>2350</v>
      </c>
      <c r="D2024" s="235" t="s">
        <v>221</v>
      </c>
      <c r="E2024" s="236">
        <v>20779.2</v>
      </c>
      <c r="F2024" s="288" t="s">
        <v>2464</v>
      </c>
      <c r="G2024" s="247">
        <v>20779.2</v>
      </c>
      <c r="H2024" s="238">
        <f>E2024-G2024</f>
        <v>0</v>
      </c>
      <c r="I2024" s="235" t="s">
        <v>4</v>
      </c>
    </row>
    <row r="2025" spans="1:9" x14ac:dyDescent="0.25">
      <c r="A2025" s="240">
        <v>41726</v>
      </c>
      <c r="B2025" s="233" t="s">
        <v>1074</v>
      </c>
      <c r="C2025" s="241" t="s">
        <v>2350</v>
      </c>
      <c r="D2025" s="235" t="s">
        <v>217</v>
      </c>
      <c r="E2025" s="236">
        <v>37160</v>
      </c>
      <c r="F2025" s="288" t="s">
        <v>2465</v>
      </c>
      <c r="G2025" s="247">
        <v>37160</v>
      </c>
      <c r="H2025" s="238">
        <f t="shared" si="32"/>
        <v>0</v>
      </c>
      <c r="I2025" s="235" t="s">
        <v>4</v>
      </c>
    </row>
    <row r="2026" spans="1:9" x14ac:dyDescent="0.25">
      <c r="A2026" s="240">
        <v>41726</v>
      </c>
      <c r="B2026" s="233" t="s">
        <v>1075</v>
      </c>
      <c r="C2026" s="241" t="s">
        <v>2350</v>
      </c>
      <c r="D2026" s="235" t="s">
        <v>54</v>
      </c>
      <c r="E2026" s="236">
        <v>23274</v>
      </c>
      <c r="F2026" s="237">
        <v>41727</v>
      </c>
      <c r="G2026" s="30">
        <v>23274</v>
      </c>
      <c r="H2026" s="238">
        <f t="shared" si="32"/>
        <v>0</v>
      </c>
      <c r="I2026" s="235" t="s">
        <v>57</v>
      </c>
    </row>
    <row r="2027" spans="1:9" x14ac:dyDescent="0.25">
      <c r="A2027" s="240">
        <v>41726</v>
      </c>
      <c r="B2027" s="233" t="s">
        <v>1076</v>
      </c>
      <c r="C2027" s="241" t="s">
        <v>2350</v>
      </c>
      <c r="D2027" s="235" t="s">
        <v>162</v>
      </c>
      <c r="E2027" s="236">
        <v>14269.2</v>
      </c>
      <c r="F2027" s="237">
        <v>41727</v>
      </c>
      <c r="G2027" s="30">
        <v>14269.2</v>
      </c>
      <c r="H2027" s="238">
        <f t="shared" si="32"/>
        <v>0</v>
      </c>
      <c r="I2027" s="235" t="s">
        <v>57</v>
      </c>
    </row>
    <row r="2028" spans="1:9" x14ac:dyDescent="0.25">
      <c r="A2028" s="240">
        <v>41726</v>
      </c>
      <c r="B2028" s="233" t="s">
        <v>1077</v>
      </c>
      <c r="C2028" s="241" t="s">
        <v>2350</v>
      </c>
      <c r="D2028" s="235" t="s">
        <v>135</v>
      </c>
      <c r="E2028" s="236">
        <v>8285</v>
      </c>
      <c r="F2028" s="249" t="s">
        <v>2466</v>
      </c>
      <c r="G2028" s="30">
        <v>8285</v>
      </c>
      <c r="H2028" s="238">
        <f t="shared" si="32"/>
        <v>0</v>
      </c>
      <c r="I2028" s="235" t="s">
        <v>4</v>
      </c>
    </row>
    <row r="2029" spans="1:9" x14ac:dyDescent="0.25">
      <c r="A2029" s="240">
        <v>41726</v>
      </c>
      <c r="B2029" s="233" t="s">
        <v>1079</v>
      </c>
      <c r="C2029" s="241" t="s">
        <v>2350</v>
      </c>
      <c r="D2029" s="235" t="s">
        <v>282</v>
      </c>
      <c r="E2029" s="236">
        <v>353.6</v>
      </c>
      <c r="F2029" s="237">
        <v>41726</v>
      </c>
      <c r="G2029" s="30">
        <v>353.6</v>
      </c>
      <c r="H2029" s="238">
        <f t="shared" si="32"/>
        <v>0</v>
      </c>
      <c r="I2029" s="235"/>
    </row>
    <row r="2030" spans="1:9" x14ac:dyDescent="0.25">
      <c r="A2030" s="240">
        <v>41726</v>
      </c>
      <c r="B2030" s="233" t="s">
        <v>1080</v>
      </c>
      <c r="C2030" s="241" t="s">
        <v>2350</v>
      </c>
      <c r="D2030" s="235" t="s">
        <v>11</v>
      </c>
      <c r="E2030" s="236">
        <v>707621.22</v>
      </c>
      <c r="F2030" s="262" t="s">
        <v>2467</v>
      </c>
      <c r="G2030" s="247">
        <f>33267.52+323980+278900+71473.7</f>
        <v>707621.22</v>
      </c>
      <c r="H2030" s="238">
        <f t="shared" si="32"/>
        <v>0</v>
      </c>
      <c r="I2030" s="235"/>
    </row>
    <row r="2031" spans="1:9" x14ac:dyDescent="0.25">
      <c r="A2031" s="240">
        <v>41726</v>
      </c>
      <c r="B2031" s="233" t="s">
        <v>1081</v>
      </c>
      <c r="C2031" s="241" t="s">
        <v>2350</v>
      </c>
      <c r="D2031" s="235" t="s">
        <v>1</v>
      </c>
      <c r="E2031" s="236">
        <v>582</v>
      </c>
      <c r="F2031" s="237">
        <v>41726</v>
      </c>
      <c r="G2031" s="30">
        <v>582</v>
      </c>
      <c r="H2031" s="238">
        <f t="shared" si="32"/>
        <v>0</v>
      </c>
      <c r="I2031" s="235" t="s">
        <v>1</v>
      </c>
    </row>
    <row r="2032" spans="1:9" x14ac:dyDescent="0.25">
      <c r="A2032" s="240">
        <v>41726</v>
      </c>
      <c r="B2032" s="233" t="s">
        <v>1082</v>
      </c>
      <c r="C2032" s="241" t="s">
        <v>2350</v>
      </c>
      <c r="D2032" s="235" t="s">
        <v>564</v>
      </c>
      <c r="E2032" s="257">
        <v>24970.5</v>
      </c>
      <c r="F2032" s="237">
        <v>41726</v>
      </c>
      <c r="G2032" s="30">
        <v>24970.5</v>
      </c>
      <c r="H2032" s="238">
        <f t="shared" si="32"/>
        <v>0</v>
      </c>
      <c r="I2032" s="235" t="s">
        <v>1</v>
      </c>
    </row>
    <row r="2033" spans="1:9" x14ac:dyDescent="0.25">
      <c r="A2033" s="240">
        <v>41727</v>
      </c>
      <c r="B2033" s="233" t="s">
        <v>1083</v>
      </c>
      <c r="C2033" s="241" t="s">
        <v>2350</v>
      </c>
      <c r="D2033" s="235" t="s">
        <v>102</v>
      </c>
      <c r="E2033" s="236">
        <v>27974.400000000001</v>
      </c>
      <c r="F2033" s="246">
        <v>41738</v>
      </c>
      <c r="G2033" s="247">
        <v>27974.400000000001</v>
      </c>
      <c r="H2033" s="238">
        <f t="shared" si="32"/>
        <v>0</v>
      </c>
      <c r="I2033" s="235" t="s">
        <v>14</v>
      </c>
    </row>
    <row r="2034" spans="1:9" x14ac:dyDescent="0.25">
      <c r="A2034" s="240">
        <v>41727</v>
      </c>
      <c r="B2034" s="233" t="s">
        <v>1084</v>
      </c>
      <c r="C2034" s="241" t="s">
        <v>2350</v>
      </c>
      <c r="D2034" s="235" t="s">
        <v>138</v>
      </c>
      <c r="E2034" s="236">
        <v>7543</v>
      </c>
      <c r="F2034" s="237">
        <v>41727</v>
      </c>
      <c r="G2034" s="30">
        <v>7543</v>
      </c>
      <c r="H2034" s="238">
        <f t="shared" si="32"/>
        <v>0</v>
      </c>
      <c r="I2034" s="45"/>
    </row>
    <row r="2035" spans="1:9" x14ac:dyDescent="0.25">
      <c r="A2035" s="240">
        <v>41727</v>
      </c>
      <c r="B2035" s="233" t="s">
        <v>1086</v>
      </c>
      <c r="C2035" s="241" t="s">
        <v>2350</v>
      </c>
      <c r="D2035" s="235" t="s">
        <v>6</v>
      </c>
      <c r="E2035" s="236">
        <v>4800</v>
      </c>
      <c r="F2035" s="237">
        <v>41727</v>
      </c>
      <c r="G2035" s="30">
        <v>4800</v>
      </c>
      <c r="H2035" s="238">
        <f t="shared" si="32"/>
        <v>0</v>
      </c>
      <c r="I2035" s="235" t="s">
        <v>14</v>
      </c>
    </row>
    <row r="2036" spans="1:9" x14ac:dyDescent="0.25">
      <c r="A2036" s="240">
        <v>41727</v>
      </c>
      <c r="B2036" s="233" t="s">
        <v>1087</v>
      </c>
      <c r="C2036" s="241" t="s">
        <v>2350</v>
      </c>
      <c r="D2036" s="235" t="s">
        <v>294</v>
      </c>
      <c r="E2036" s="236">
        <v>162</v>
      </c>
      <c r="F2036" s="237">
        <v>41727</v>
      </c>
      <c r="G2036" s="30">
        <v>162</v>
      </c>
      <c r="H2036" s="238">
        <f t="shared" si="32"/>
        <v>0</v>
      </c>
      <c r="I2036" s="235" t="s">
        <v>1</v>
      </c>
    </row>
    <row r="2037" spans="1:9" x14ac:dyDescent="0.25">
      <c r="A2037" s="240">
        <v>41727</v>
      </c>
      <c r="B2037" s="233" t="s">
        <v>1089</v>
      </c>
      <c r="C2037" s="241" t="s">
        <v>2350</v>
      </c>
      <c r="D2037" s="235" t="s">
        <v>1</v>
      </c>
      <c r="E2037" s="236">
        <v>2097</v>
      </c>
      <c r="F2037" s="237">
        <v>41727</v>
      </c>
      <c r="G2037" s="30">
        <v>2097</v>
      </c>
      <c r="H2037" s="238">
        <f t="shared" si="32"/>
        <v>0</v>
      </c>
      <c r="I2037" s="235" t="s">
        <v>1</v>
      </c>
    </row>
    <row r="2038" spans="1:9" x14ac:dyDescent="0.25">
      <c r="A2038" s="240">
        <v>41727</v>
      </c>
      <c r="B2038" s="233" t="s">
        <v>1090</v>
      </c>
      <c r="C2038" s="241" t="s">
        <v>2350</v>
      </c>
      <c r="D2038" s="235" t="s">
        <v>3</v>
      </c>
      <c r="E2038" s="236">
        <v>886</v>
      </c>
      <c r="F2038" s="237">
        <v>41727</v>
      </c>
      <c r="G2038" s="30">
        <v>886</v>
      </c>
      <c r="H2038" s="238">
        <f t="shared" si="32"/>
        <v>0</v>
      </c>
      <c r="I2038" s="235"/>
    </row>
    <row r="2039" spans="1:9" x14ac:dyDescent="0.25">
      <c r="A2039" s="240">
        <v>41727</v>
      </c>
      <c r="B2039" s="233" t="s">
        <v>1091</v>
      </c>
      <c r="C2039" s="241" t="s">
        <v>2350</v>
      </c>
      <c r="D2039" s="235" t="s">
        <v>425</v>
      </c>
      <c r="E2039" s="236">
        <v>16905</v>
      </c>
      <c r="F2039" s="237">
        <v>41727</v>
      </c>
      <c r="G2039" s="30">
        <v>16905</v>
      </c>
      <c r="H2039" s="238">
        <f t="shared" si="32"/>
        <v>0</v>
      </c>
      <c r="I2039" s="235" t="s">
        <v>4</v>
      </c>
    </row>
    <row r="2040" spans="1:9" x14ac:dyDescent="0.25">
      <c r="A2040" s="240">
        <v>41727</v>
      </c>
      <c r="B2040" s="233" t="s">
        <v>1092</v>
      </c>
      <c r="C2040" s="241" t="s">
        <v>2350</v>
      </c>
      <c r="D2040" s="235" t="s">
        <v>236</v>
      </c>
      <c r="E2040" s="236">
        <v>1764</v>
      </c>
      <c r="F2040" s="237">
        <v>41727</v>
      </c>
      <c r="G2040" s="30">
        <v>1764</v>
      </c>
      <c r="H2040" s="238">
        <f t="shared" si="32"/>
        <v>0</v>
      </c>
      <c r="I2040" s="235" t="s">
        <v>23</v>
      </c>
    </row>
    <row r="2041" spans="1:9" x14ac:dyDescent="0.25">
      <c r="A2041" s="240">
        <v>41727</v>
      </c>
      <c r="B2041" s="233" t="s">
        <v>1093</v>
      </c>
      <c r="C2041" s="241" t="s">
        <v>2350</v>
      </c>
      <c r="D2041" s="235" t="s">
        <v>5</v>
      </c>
      <c r="E2041" s="236">
        <v>8035</v>
      </c>
      <c r="F2041" s="237">
        <v>41727</v>
      </c>
      <c r="G2041" s="30">
        <v>8035</v>
      </c>
      <c r="H2041" s="238">
        <f t="shared" si="32"/>
        <v>0</v>
      </c>
      <c r="I2041" s="235" t="s">
        <v>196</v>
      </c>
    </row>
    <row r="2042" spans="1:9" x14ac:dyDescent="0.25">
      <c r="A2042" s="240">
        <v>41727</v>
      </c>
      <c r="B2042" s="233" t="s">
        <v>1095</v>
      </c>
      <c r="C2042" s="241" t="s">
        <v>2350</v>
      </c>
      <c r="D2042" s="235" t="s">
        <v>8</v>
      </c>
      <c r="E2042" s="236">
        <v>252217.35</v>
      </c>
      <c r="F2042" s="246">
        <v>41738</v>
      </c>
      <c r="G2042" s="247">
        <v>252217.35</v>
      </c>
      <c r="H2042" s="238">
        <f t="shared" si="32"/>
        <v>0</v>
      </c>
      <c r="I2042" s="235" t="s">
        <v>14</v>
      </c>
    </row>
    <row r="2043" spans="1:9" x14ac:dyDescent="0.25">
      <c r="A2043" s="240">
        <v>41727</v>
      </c>
      <c r="B2043" s="233" t="s">
        <v>1097</v>
      </c>
      <c r="C2043" s="241" t="s">
        <v>2350</v>
      </c>
      <c r="D2043" s="235" t="s">
        <v>2165</v>
      </c>
      <c r="E2043" s="236">
        <v>2235.1999999999998</v>
      </c>
      <c r="F2043" s="237">
        <v>41727</v>
      </c>
      <c r="G2043" s="30">
        <v>2235.1999999999998</v>
      </c>
      <c r="H2043" s="238">
        <f t="shared" si="32"/>
        <v>0</v>
      </c>
      <c r="I2043" s="235" t="s">
        <v>14</v>
      </c>
    </row>
    <row r="2044" spans="1:9" x14ac:dyDescent="0.25">
      <c r="A2044" s="240">
        <v>41727</v>
      </c>
      <c r="B2044" s="233" t="s">
        <v>1098</v>
      </c>
      <c r="C2044" s="241" t="s">
        <v>2350</v>
      </c>
      <c r="D2044" s="244" t="s">
        <v>46</v>
      </c>
      <c r="E2044" s="245">
        <v>0</v>
      </c>
      <c r="F2044" s="237"/>
      <c r="G2044" s="30"/>
      <c r="H2044" s="238">
        <f t="shared" si="32"/>
        <v>0</v>
      </c>
      <c r="I2044" s="235" t="s">
        <v>455</v>
      </c>
    </row>
    <row r="2045" spans="1:9" x14ac:dyDescent="0.25">
      <c r="A2045" s="240">
        <v>41727</v>
      </c>
      <c r="B2045" s="233" t="s">
        <v>1099</v>
      </c>
      <c r="C2045" s="241" t="s">
        <v>2350</v>
      </c>
      <c r="D2045" s="235" t="s">
        <v>227</v>
      </c>
      <c r="E2045" s="236">
        <v>9264</v>
      </c>
      <c r="F2045" s="237">
        <v>41727</v>
      </c>
      <c r="G2045" s="30">
        <v>9264</v>
      </c>
      <c r="H2045" s="272">
        <f t="shared" si="32"/>
        <v>0</v>
      </c>
      <c r="I2045" s="235" t="s">
        <v>196</v>
      </c>
    </row>
    <row r="2046" spans="1:9" x14ac:dyDescent="0.25">
      <c r="A2046" s="240">
        <v>41727</v>
      </c>
      <c r="B2046" s="233" t="s">
        <v>1100</v>
      </c>
      <c r="C2046" s="241" t="s">
        <v>2350</v>
      </c>
      <c r="D2046" s="235" t="s">
        <v>332</v>
      </c>
      <c r="E2046" s="236">
        <v>9738.5</v>
      </c>
      <c r="F2046" s="237">
        <v>41727</v>
      </c>
      <c r="G2046" s="30">
        <v>9738.5</v>
      </c>
      <c r="H2046" s="272">
        <f t="shared" si="32"/>
        <v>0</v>
      </c>
      <c r="I2046" s="235" t="s">
        <v>196</v>
      </c>
    </row>
    <row r="2047" spans="1:9" x14ac:dyDescent="0.25">
      <c r="A2047" s="240">
        <v>41727</v>
      </c>
      <c r="B2047" s="233" t="s">
        <v>1101</v>
      </c>
      <c r="C2047" s="241" t="s">
        <v>2350</v>
      </c>
      <c r="D2047" s="235" t="s">
        <v>51</v>
      </c>
      <c r="E2047" s="236">
        <v>2845</v>
      </c>
      <c r="F2047" s="246" t="s">
        <v>2468</v>
      </c>
      <c r="G2047" s="30">
        <v>2845</v>
      </c>
      <c r="H2047" s="344">
        <f t="shared" si="32"/>
        <v>0</v>
      </c>
      <c r="I2047" s="235" t="s">
        <v>196</v>
      </c>
    </row>
    <row r="2048" spans="1:9" x14ac:dyDescent="0.25">
      <c r="A2048" s="240">
        <v>41727</v>
      </c>
      <c r="B2048" s="233" t="s">
        <v>1102</v>
      </c>
      <c r="C2048" s="241" t="s">
        <v>2350</v>
      </c>
      <c r="D2048" s="235" t="s">
        <v>119</v>
      </c>
      <c r="E2048" s="236">
        <v>12745</v>
      </c>
      <c r="F2048" s="237">
        <v>41729</v>
      </c>
      <c r="G2048" s="30">
        <v>12745</v>
      </c>
      <c r="H2048" s="272">
        <f t="shared" si="32"/>
        <v>0</v>
      </c>
      <c r="I2048" s="235" t="s">
        <v>196</v>
      </c>
    </row>
    <row r="2049" spans="1:9" x14ac:dyDescent="0.25">
      <c r="A2049" s="240">
        <v>41727</v>
      </c>
      <c r="B2049" s="233" t="s">
        <v>1103</v>
      </c>
      <c r="C2049" s="241" t="s">
        <v>2350</v>
      </c>
      <c r="D2049" s="235" t="s">
        <v>339</v>
      </c>
      <c r="E2049" s="236">
        <v>2820</v>
      </c>
      <c r="F2049" s="246">
        <v>41732</v>
      </c>
      <c r="G2049" s="247">
        <v>2820</v>
      </c>
      <c r="H2049" s="238">
        <f t="shared" si="32"/>
        <v>0</v>
      </c>
      <c r="I2049" s="235" t="s">
        <v>23</v>
      </c>
    </row>
    <row r="2050" spans="1:9" x14ac:dyDescent="0.25">
      <c r="A2050" s="240">
        <v>41727</v>
      </c>
      <c r="B2050" s="233" t="s">
        <v>1104</v>
      </c>
      <c r="C2050" s="241" t="s">
        <v>2350</v>
      </c>
      <c r="D2050" s="235" t="s">
        <v>181</v>
      </c>
      <c r="E2050" s="236">
        <v>28163</v>
      </c>
      <c r="F2050" s="264" t="s">
        <v>2469</v>
      </c>
      <c r="G2050" s="247">
        <v>28163</v>
      </c>
      <c r="H2050" s="238">
        <f t="shared" si="32"/>
        <v>0</v>
      </c>
      <c r="I2050" s="235"/>
    </row>
    <row r="2051" spans="1:9" x14ac:dyDescent="0.25">
      <c r="A2051" s="240">
        <v>41727</v>
      </c>
      <c r="B2051" s="233" t="s">
        <v>1105</v>
      </c>
      <c r="C2051" s="241" t="s">
        <v>2350</v>
      </c>
      <c r="D2051" s="235" t="s">
        <v>48</v>
      </c>
      <c r="E2051" s="236">
        <v>13941.5</v>
      </c>
      <c r="F2051" s="237">
        <v>41727</v>
      </c>
      <c r="G2051" s="30">
        <v>13941.5</v>
      </c>
      <c r="H2051" s="238">
        <f t="shared" si="32"/>
        <v>0</v>
      </c>
      <c r="I2051" s="235" t="s">
        <v>1</v>
      </c>
    </row>
    <row r="2052" spans="1:9" x14ac:dyDescent="0.25">
      <c r="A2052" s="240">
        <v>41727</v>
      </c>
      <c r="B2052" s="233" t="s">
        <v>1106</v>
      </c>
      <c r="C2052" s="241" t="s">
        <v>2350</v>
      </c>
      <c r="D2052" s="235" t="s">
        <v>66</v>
      </c>
      <c r="E2052" s="236">
        <v>122.1</v>
      </c>
      <c r="F2052" s="237">
        <v>41727</v>
      </c>
      <c r="G2052" s="30">
        <v>122.1</v>
      </c>
      <c r="H2052" s="238">
        <f t="shared" si="32"/>
        <v>0</v>
      </c>
      <c r="I2052" s="235"/>
    </row>
    <row r="2053" spans="1:9" x14ac:dyDescent="0.25">
      <c r="A2053" s="240">
        <v>41727</v>
      </c>
      <c r="B2053" s="233" t="s">
        <v>1107</v>
      </c>
      <c r="C2053" s="241" t="s">
        <v>2350</v>
      </c>
      <c r="D2053" s="235" t="s">
        <v>2470</v>
      </c>
      <c r="E2053" s="236">
        <v>9943</v>
      </c>
      <c r="F2053" s="237">
        <v>41727</v>
      </c>
      <c r="G2053" s="30">
        <v>9943</v>
      </c>
      <c r="H2053" s="238">
        <f t="shared" si="32"/>
        <v>0</v>
      </c>
      <c r="I2053" s="235"/>
    </row>
    <row r="2054" spans="1:9" x14ac:dyDescent="0.25">
      <c r="A2054" s="240">
        <v>41727</v>
      </c>
      <c r="B2054" s="233" t="s">
        <v>1108</v>
      </c>
      <c r="C2054" s="241" t="s">
        <v>2350</v>
      </c>
      <c r="D2054" s="235" t="s">
        <v>48</v>
      </c>
      <c r="E2054" s="236">
        <v>647</v>
      </c>
      <c r="F2054" s="237">
        <v>41727</v>
      </c>
      <c r="G2054" s="30">
        <v>647</v>
      </c>
      <c r="H2054" s="238">
        <f t="shared" si="32"/>
        <v>0</v>
      </c>
      <c r="I2054" s="235" t="s">
        <v>1</v>
      </c>
    </row>
    <row r="2055" spans="1:9" x14ac:dyDescent="0.25">
      <c r="A2055" s="240">
        <v>41727</v>
      </c>
      <c r="B2055" s="233" t="s">
        <v>1109</v>
      </c>
      <c r="C2055" s="241" t="s">
        <v>2350</v>
      </c>
      <c r="D2055" s="235" t="s">
        <v>3</v>
      </c>
      <c r="E2055" s="236">
        <v>40373</v>
      </c>
      <c r="F2055" s="246">
        <v>41754</v>
      </c>
      <c r="G2055" s="247">
        <v>40373</v>
      </c>
      <c r="H2055" s="238">
        <f>E2055-G2055</f>
        <v>0</v>
      </c>
      <c r="I2055" s="235" t="s">
        <v>57</v>
      </c>
    </row>
    <row r="2056" spans="1:9" x14ac:dyDescent="0.25">
      <c r="A2056" s="240">
        <v>41727</v>
      </c>
      <c r="B2056" s="233" t="s">
        <v>1110</v>
      </c>
      <c r="C2056" s="241" t="s">
        <v>2350</v>
      </c>
      <c r="D2056" s="244" t="s">
        <v>46</v>
      </c>
      <c r="E2056" s="245">
        <v>0</v>
      </c>
      <c r="F2056" s="237"/>
      <c r="G2056" s="30"/>
      <c r="H2056" s="238">
        <f t="shared" ref="H2056:H2119" si="33">E2056-G2056</f>
        <v>0</v>
      </c>
      <c r="I2056" s="235" t="s">
        <v>455</v>
      </c>
    </row>
    <row r="2057" spans="1:9" x14ac:dyDescent="0.25">
      <c r="A2057" s="240">
        <v>41727</v>
      </c>
      <c r="B2057" s="233" t="s">
        <v>1111</v>
      </c>
      <c r="C2057" s="241" t="s">
        <v>2350</v>
      </c>
      <c r="D2057" s="235" t="s">
        <v>227</v>
      </c>
      <c r="E2057" s="236">
        <v>4729</v>
      </c>
      <c r="F2057" s="237">
        <v>41727</v>
      </c>
      <c r="G2057" s="30">
        <v>4729</v>
      </c>
      <c r="H2057" s="238">
        <f t="shared" si="33"/>
        <v>0</v>
      </c>
      <c r="I2057" s="235" t="s">
        <v>38</v>
      </c>
    </row>
    <row r="2058" spans="1:9" x14ac:dyDescent="0.25">
      <c r="A2058" s="240">
        <v>41727</v>
      </c>
      <c r="B2058" s="233" t="s">
        <v>1112</v>
      </c>
      <c r="C2058" s="241" t="s">
        <v>2350</v>
      </c>
      <c r="D2058" s="235" t="s">
        <v>60</v>
      </c>
      <c r="E2058" s="236">
        <v>4318</v>
      </c>
      <c r="F2058" s="262" t="s">
        <v>2471</v>
      </c>
      <c r="G2058" s="247">
        <v>4318</v>
      </c>
      <c r="H2058" s="238">
        <f t="shared" si="33"/>
        <v>0</v>
      </c>
      <c r="I2058" s="235" t="s">
        <v>57</v>
      </c>
    </row>
    <row r="2059" spans="1:9" x14ac:dyDescent="0.25">
      <c r="A2059" s="240">
        <v>41727</v>
      </c>
      <c r="B2059" s="233" t="s">
        <v>1113</v>
      </c>
      <c r="C2059" s="241" t="s">
        <v>2350</v>
      </c>
      <c r="D2059" s="235" t="s">
        <v>162</v>
      </c>
      <c r="E2059" s="236">
        <v>19481</v>
      </c>
      <c r="F2059" s="246">
        <v>41734</v>
      </c>
      <c r="G2059" s="247">
        <v>19481</v>
      </c>
      <c r="H2059" s="238">
        <f t="shared" si="33"/>
        <v>0</v>
      </c>
      <c r="I2059" s="235" t="s">
        <v>57</v>
      </c>
    </row>
    <row r="2060" spans="1:9" x14ac:dyDescent="0.25">
      <c r="A2060" s="240">
        <v>41727</v>
      </c>
      <c r="B2060" s="233" t="s">
        <v>1114</v>
      </c>
      <c r="C2060" s="241" t="s">
        <v>2350</v>
      </c>
      <c r="D2060" s="235" t="s">
        <v>1</v>
      </c>
      <c r="E2060" s="236">
        <v>595</v>
      </c>
      <c r="F2060" s="237">
        <v>41727</v>
      </c>
      <c r="G2060" s="30">
        <v>595</v>
      </c>
      <c r="H2060" s="238">
        <f t="shared" si="33"/>
        <v>0</v>
      </c>
      <c r="I2060" s="235" t="s">
        <v>1</v>
      </c>
    </row>
    <row r="2061" spans="1:9" x14ac:dyDescent="0.25">
      <c r="A2061" s="240">
        <v>41727</v>
      </c>
      <c r="B2061" s="233" t="s">
        <v>1115</v>
      </c>
      <c r="C2061" s="241" t="s">
        <v>2350</v>
      </c>
      <c r="D2061" s="235" t="s">
        <v>21</v>
      </c>
      <c r="E2061" s="236">
        <v>2597</v>
      </c>
      <c r="F2061" s="237">
        <v>41727</v>
      </c>
      <c r="G2061" s="30">
        <v>2597</v>
      </c>
      <c r="H2061" s="238">
        <f t="shared" si="33"/>
        <v>0</v>
      </c>
      <c r="I2061" s="235"/>
    </row>
    <row r="2062" spans="1:9" x14ac:dyDescent="0.25">
      <c r="A2062" s="240">
        <v>41727</v>
      </c>
      <c r="B2062" s="233" t="s">
        <v>1116</v>
      </c>
      <c r="C2062" s="241" t="s">
        <v>2350</v>
      </c>
      <c r="D2062" s="235" t="s">
        <v>112</v>
      </c>
      <c r="E2062" s="236">
        <v>2265.5</v>
      </c>
      <c r="F2062" s="248" t="s">
        <v>2472</v>
      </c>
      <c r="G2062" s="247">
        <v>2265.5</v>
      </c>
      <c r="H2062" s="238">
        <f t="shared" si="33"/>
        <v>0</v>
      </c>
      <c r="I2062" s="235" t="s">
        <v>1</v>
      </c>
    </row>
    <row r="2063" spans="1:9" x14ac:dyDescent="0.25">
      <c r="A2063" s="240">
        <v>41727</v>
      </c>
      <c r="B2063" s="233" t="s">
        <v>1117</v>
      </c>
      <c r="C2063" s="241" t="s">
        <v>2350</v>
      </c>
      <c r="D2063" s="235" t="s">
        <v>260</v>
      </c>
      <c r="E2063" s="236">
        <v>30245</v>
      </c>
      <c r="F2063" s="246">
        <v>41732</v>
      </c>
      <c r="G2063" s="247">
        <v>30245</v>
      </c>
      <c r="H2063" s="238">
        <f t="shared" si="33"/>
        <v>0</v>
      </c>
      <c r="I2063" s="235" t="s">
        <v>23</v>
      </c>
    </row>
    <row r="2064" spans="1:9" x14ac:dyDescent="0.25">
      <c r="A2064" s="240">
        <v>41727</v>
      </c>
      <c r="B2064" s="233" t="s">
        <v>1118</v>
      </c>
      <c r="C2064" s="241" t="s">
        <v>2350</v>
      </c>
      <c r="D2064" s="235" t="s">
        <v>22</v>
      </c>
      <c r="E2064" s="236">
        <v>6410</v>
      </c>
      <c r="F2064" s="246">
        <v>41732</v>
      </c>
      <c r="G2064" s="247">
        <v>6410</v>
      </c>
      <c r="H2064" s="238">
        <f t="shared" si="33"/>
        <v>0</v>
      </c>
      <c r="I2064" s="235" t="s">
        <v>23</v>
      </c>
    </row>
    <row r="2065" spans="1:9" x14ac:dyDescent="0.25">
      <c r="A2065" s="240">
        <v>41727</v>
      </c>
      <c r="B2065" s="233" t="s">
        <v>1119</v>
      </c>
      <c r="C2065" s="241" t="s">
        <v>2350</v>
      </c>
      <c r="D2065" s="235" t="s">
        <v>1706</v>
      </c>
      <c r="E2065" s="236">
        <v>4629.5</v>
      </c>
      <c r="F2065" s="246">
        <v>41732</v>
      </c>
      <c r="G2065" s="247">
        <v>4629.5</v>
      </c>
      <c r="H2065" s="238">
        <f t="shared" si="33"/>
        <v>0</v>
      </c>
      <c r="I2065" s="235" t="s">
        <v>23</v>
      </c>
    </row>
    <row r="2066" spans="1:9" x14ac:dyDescent="0.25">
      <c r="A2066" s="240">
        <v>41727</v>
      </c>
      <c r="B2066" s="233" t="s">
        <v>1120</v>
      </c>
      <c r="C2066" s="241" t="s">
        <v>2350</v>
      </c>
      <c r="D2066" s="235" t="s">
        <v>49</v>
      </c>
      <c r="E2066" s="236">
        <v>1960</v>
      </c>
      <c r="F2066" s="246">
        <v>41732</v>
      </c>
      <c r="G2066" s="247">
        <v>1960</v>
      </c>
      <c r="H2066" s="238">
        <f t="shared" si="33"/>
        <v>0</v>
      </c>
      <c r="I2066" s="235" t="s">
        <v>23</v>
      </c>
    </row>
    <row r="2067" spans="1:9" x14ac:dyDescent="0.25">
      <c r="A2067" s="240">
        <v>41727</v>
      </c>
      <c r="B2067" s="233" t="s">
        <v>1122</v>
      </c>
      <c r="C2067" s="241" t="s">
        <v>2350</v>
      </c>
      <c r="D2067" s="235" t="s">
        <v>2338</v>
      </c>
      <c r="E2067" s="236">
        <v>1675.6</v>
      </c>
      <c r="F2067" s="246">
        <v>41732</v>
      </c>
      <c r="G2067" s="247">
        <v>1675.6</v>
      </c>
      <c r="H2067" s="238">
        <f t="shared" si="33"/>
        <v>0</v>
      </c>
      <c r="I2067" s="235" t="s">
        <v>23</v>
      </c>
    </row>
    <row r="2068" spans="1:9" x14ac:dyDescent="0.25">
      <c r="A2068" s="240">
        <v>41727</v>
      </c>
      <c r="B2068" s="233" t="s">
        <v>1123</v>
      </c>
      <c r="C2068" s="241" t="s">
        <v>2350</v>
      </c>
      <c r="D2068" s="235" t="s">
        <v>113</v>
      </c>
      <c r="E2068" s="236">
        <v>6670</v>
      </c>
      <c r="F2068" s="246">
        <v>41732</v>
      </c>
      <c r="G2068" s="247">
        <v>6670</v>
      </c>
      <c r="H2068" s="238">
        <f t="shared" si="33"/>
        <v>0</v>
      </c>
      <c r="I2068" s="235" t="s">
        <v>23</v>
      </c>
    </row>
    <row r="2069" spans="1:9" x14ac:dyDescent="0.25">
      <c r="A2069" s="240">
        <v>41727</v>
      </c>
      <c r="B2069" s="233" t="s">
        <v>1124</v>
      </c>
      <c r="C2069" s="241" t="s">
        <v>2350</v>
      </c>
      <c r="D2069" s="235" t="s">
        <v>27</v>
      </c>
      <c r="E2069" s="236">
        <v>1895</v>
      </c>
      <c r="F2069" s="288" t="s">
        <v>2473</v>
      </c>
      <c r="G2069" s="247">
        <v>1895</v>
      </c>
      <c r="H2069" s="238">
        <f t="shared" si="33"/>
        <v>0</v>
      </c>
      <c r="I2069" s="235" t="s">
        <v>23</v>
      </c>
    </row>
    <row r="2070" spans="1:9" x14ac:dyDescent="0.25">
      <c r="A2070" s="240">
        <v>41727</v>
      </c>
      <c r="B2070" s="233" t="s">
        <v>1126</v>
      </c>
      <c r="C2070" s="241" t="s">
        <v>2350</v>
      </c>
      <c r="D2070" s="235" t="s">
        <v>47</v>
      </c>
      <c r="E2070" s="236">
        <v>8382.5</v>
      </c>
      <c r="F2070" s="237">
        <v>41727</v>
      </c>
      <c r="G2070" s="30">
        <v>8382.5</v>
      </c>
      <c r="H2070" s="238">
        <f t="shared" si="33"/>
        <v>0</v>
      </c>
      <c r="I2070" s="235" t="s">
        <v>23</v>
      </c>
    </row>
    <row r="2071" spans="1:9" x14ac:dyDescent="0.25">
      <c r="A2071" s="240">
        <v>41727</v>
      </c>
      <c r="B2071" s="233" t="s">
        <v>1128</v>
      </c>
      <c r="C2071" s="241" t="s">
        <v>2350</v>
      </c>
      <c r="D2071" s="235" t="s">
        <v>47</v>
      </c>
      <c r="E2071" s="236">
        <v>1949.5</v>
      </c>
      <c r="F2071" s="237">
        <v>41727</v>
      </c>
      <c r="G2071" s="30">
        <v>1949.5</v>
      </c>
      <c r="H2071" s="238">
        <f t="shared" si="33"/>
        <v>0</v>
      </c>
      <c r="I2071" s="235" t="s">
        <v>23</v>
      </c>
    </row>
    <row r="2072" spans="1:9" x14ac:dyDescent="0.25">
      <c r="A2072" s="240">
        <v>41727</v>
      </c>
      <c r="B2072" s="233" t="s">
        <v>1130</v>
      </c>
      <c r="C2072" s="241" t="s">
        <v>2350</v>
      </c>
      <c r="D2072" s="235" t="s">
        <v>17</v>
      </c>
      <c r="E2072" s="236">
        <v>1240.5</v>
      </c>
      <c r="F2072" s="237">
        <v>41727</v>
      </c>
      <c r="G2072" s="30">
        <v>1240.5</v>
      </c>
      <c r="H2072" s="238">
        <f t="shared" si="33"/>
        <v>0</v>
      </c>
      <c r="I2072" s="235" t="s">
        <v>1</v>
      </c>
    </row>
    <row r="2073" spans="1:9" x14ac:dyDescent="0.25">
      <c r="A2073" s="240">
        <v>41727</v>
      </c>
      <c r="B2073" s="233" t="s">
        <v>1131</v>
      </c>
      <c r="C2073" s="241" t="s">
        <v>2350</v>
      </c>
      <c r="D2073" s="235" t="s">
        <v>76</v>
      </c>
      <c r="E2073" s="236">
        <v>17126.400000000001</v>
      </c>
      <c r="F2073" s="237">
        <v>41728</v>
      </c>
      <c r="G2073" s="30">
        <v>17126.400000000001</v>
      </c>
      <c r="H2073" s="238">
        <f t="shared" si="33"/>
        <v>0</v>
      </c>
      <c r="I2073" s="235" t="s">
        <v>20</v>
      </c>
    </row>
    <row r="2074" spans="1:9" x14ac:dyDescent="0.25">
      <c r="A2074" s="240">
        <v>41727</v>
      </c>
      <c r="B2074" s="233" t="s">
        <v>1132</v>
      </c>
      <c r="C2074" s="241" t="s">
        <v>2350</v>
      </c>
      <c r="D2074" s="235" t="s">
        <v>951</v>
      </c>
      <c r="E2074" s="236">
        <v>8967</v>
      </c>
      <c r="F2074" s="237">
        <v>41727</v>
      </c>
      <c r="G2074" s="30">
        <v>8967</v>
      </c>
      <c r="H2074" s="238">
        <f t="shared" si="33"/>
        <v>0</v>
      </c>
      <c r="I2074" s="235"/>
    </row>
    <row r="2075" spans="1:9" x14ac:dyDescent="0.25">
      <c r="A2075" s="240">
        <v>41727</v>
      </c>
      <c r="B2075" s="233" t="s">
        <v>1133</v>
      </c>
      <c r="C2075" s="241" t="s">
        <v>2350</v>
      </c>
      <c r="D2075" s="235" t="s">
        <v>222</v>
      </c>
      <c r="E2075" s="236">
        <v>17883.5</v>
      </c>
      <c r="F2075" s="237">
        <v>41728</v>
      </c>
      <c r="G2075" s="30">
        <v>17883.5</v>
      </c>
      <c r="H2075" s="238">
        <f t="shared" si="33"/>
        <v>0</v>
      </c>
      <c r="I2075" s="235" t="s">
        <v>20</v>
      </c>
    </row>
    <row r="2076" spans="1:9" x14ac:dyDescent="0.25">
      <c r="A2076" s="240">
        <v>41727</v>
      </c>
      <c r="B2076" s="233" t="s">
        <v>1134</v>
      </c>
      <c r="C2076" s="241" t="s">
        <v>2350</v>
      </c>
      <c r="D2076" s="235" t="s">
        <v>339</v>
      </c>
      <c r="E2076" s="236">
        <v>28832</v>
      </c>
      <c r="F2076" s="237">
        <v>41732</v>
      </c>
      <c r="G2076" s="30">
        <v>28832</v>
      </c>
      <c r="H2076" s="238">
        <f t="shared" si="33"/>
        <v>0</v>
      </c>
      <c r="I2076" s="235" t="s">
        <v>146</v>
      </c>
    </row>
    <row r="2077" spans="1:9" ht="23.25" x14ac:dyDescent="0.25">
      <c r="A2077" s="240">
        <v>41727</v>
      </c>
      <c r="B2077" s="233" t="s">
        <v>1135</v>
      </c>
      <c r="C2077" s="241" t="s">
        <v>2350</v>
      </c>
      <c r="D2077" s="235" t="s">
        <v>480</v>
      </c>
      <c r="E2077" s="236">
        <v>38021.22</v>
      </c>
      <c r="F2077" s="275" t="s">
        <v>2474</v>
      </c>
      <c r="G2077" s="30">
        <v>38021.22</v>
      </c>
      <c r="H2077" s="238">
        <f t="shared" si="33"/>
        <v>0</v>
      </c>
      <c r="I2077" s="235" t="s">
        <v>20</v>
      </c>
    </row>
    <row r="2078" spans="1:9" ht="34.5" x14ac:dyDescent="0.25">
      <c r="A2078" s="240">
        <v>41727</v>
      </c>
      <c r="B2078" s="233" t="s">
        <v>1136</v>
      </c>
      <c r="C2078" s="241" t="s">
        <v>2350</v>
      </c>
      <c r="D2078" s="235" t="s">
        <v>480</v>
      </c>
      <c r="E2078" s="236">
        <v>952.7</v>
      </c>
      <c r="F2078" s="275" t="s">
        <v>2475</v>
      </c>
      <c r="G2078" s="30">
        <v>952.7</v>
      </c>
      <c r="H2078" s="238">
        <f t="shared" si="33"/>
        <v>0</v>
      </c>
      <c r="I2078" s="235" t="s">
        <v>20</v>
      </c>
    </row>
    <row r="2079" spans="1:9" x14ac:dyDescent="0.25">
      <c r="A2079" s="240">
        <v>41727</v>
      </c>
      <c r="B2079" s="233" t="s">
        <v>1138</v>
      </c>
      <c r="C2079" s="241" t="s">
        <v>2350</v>
      </c>
      <c r="D2079" s="235" t="s">
        <v>438</v>
      </c>
      <c r="E2079" s="236">
        <v>2786.2</v>
      </c>
      <c r="F2079" s="237">
        <v>41727</v>
      </c>
      <c r="G2079" s="30">
        <v>2786.2</v>
      </c>
      <c r="H2079" s="238">
        <f t="shared" si="33"/>
        <v>0</v>
      </c>
      <c r="I2079" s="235"/>
    </row>
    <row r="2080" spans="1:9" x14ac:dyDescent="0.25">
      <c r="A2080" s="240">
        <v>41727</v>
      </c>
      <c r="B2080" s="233" t="s">
        <v>1139</v>
      </c>
      <c r="C2080" s="241" t="s">
        <v>2350</v>
      </c>
      <c r="D2080" s="235" t="s">
        <v>133</v>
      </c>
      <c r="E2080" s="236">
        <v>2651</v>
      </c>
      <c r="F2080" s="237">
        <v>41729</v>
      </c>
      <c r="G2080" s="30">
        <v>2651</v>
      </c>
      <c r="H2080" s="238">
        <f t="shared" si="33"/>
        <v>0</v>
      </c>
      <c r="I2080" s="235" t="s">
        <v>146</v>
      </c>
    </row>
    <row r="2081" spans="1:9" x14ac:dyDescent="0.25">
      <c r="A2081" s="240">
        <v>41727</v>
      </c>
      <c r="B2081" s="233" t="s">
        <v>1140</v>
      </c>
      <c r="C2081" s="241" t="s">
        <v>2350</v>
      </c>
      <c r="D2081" s="244" t="s">
        <v>46</v>
      </c>
      <c r="E2081" s="245">
        <v>0</v>
      </c>
      <c r="F2081" s="237"/>
      <c r="G2081" s="30"/>
      <c r="H2081" s="238">
        <f t="shared" si="33"/>
        <v>0</v>
      </c>
      <c r="I2081" s="235" t="s">
        <v>455</v>
      </c>
    </row>
    <row r="2082" spans="1:9" x14ac:dyDescent="0.25">
      <c r="A2082" s="240">
        <v>41727</v>
      </c>
      <c r="B2082" s="233" t="s">
        <v>1141</v>
      </c>
      <c r="C2082" s="241" t="s">
        <v>2350</v>
      </c>
      <c r="D2082" s="235" t="s">
        <v>786</v>
      </c>
      <c r="E2082" s="236">
        <v>7605</v>
      </c>
      <c r="F2082" s="237">
        <v>41729</v>
      </c>
      <c r="G2082" s="30">
        <v>7605</v>
      </c>
      <c r="H2082" s="238">
        <f t="shared" si="33"/>
        <v>0</v>
      </c>
      <c r="I2082" s="235" t="s">
        <v>146</v>
      </c>
    </row>
    <row r="2083" spans="1:9" x14ac:dyDescent="0.25">
      <c r="A2083" s="240">
        <v>41727</v>
      </c>
      <c r="B2083" s="233" t="s">
        <v>1142</v>
      </c>
      <c r="C2083" s="241" t="s">
        <v>2350</v>
      </c>
      <c r="D2083" s="235" t="s">
        <v>69</v>
      </c>
      <c r="E2083" s="236">
        <v>3882</v>
      </c>
      <c r="F2083" s="237">
        <v>41729</v>
      </c>
      <c r="G2083" s="43">
        <v>3882</v>
      </c>
      <c r="H2083" s="238">
        <f t="shared" si="33"/>
        <v>0</v>
      </c>
      <c r="I2083" s="235" t="s">
        <v>146</v>
      </c>
    </row>
    <row r="2084" spans="1:9" x14ac:dyDescent="0.25">
      <c r="A2084" s="240">
        <v>41727</v>
      </c>
      <c r="B2084" s="233" t="s">
        <v>1144</v>
      </c>
      <c r="C2084" s="241" t="s">
        <v>2350</v>
      </c>
      <c r="D2084" s="235" t="s">
        <v>2476</v>
      </c>
      <c r="E2084" s="236">
        <v>4972</v>
      </c>
      <c r="F2084" s="237">
        <v>41729</v>
      </c>
      <c r="G2084" s="43">
        <v>4972</v>
      </c>
      <c r="H2084" s="238">
        <f t="shared" si="33"/>
        <v>0</v>
      </c>
      <c r="I2084" s="235" t="s">
        <v>146</v>
      </c>
    </row>
    <row r="2085" spans="1:9" x14ac:dyDescent="0.25">
      <c r="A2085" s="240">
        <v>41727</v>
      </c>
      <c r="B2085" s="233" t="s">
        <v>1145</v>
      </c>
      <c r="C2085" s="241" t="s">
        <v>2350</v>
      </c>
      <c r="D2085" s="235" t="s">
        <v>493</v>
      </c>
      <c r="E2085" s="236">
        <v>2871</v>
      </c>
      <c r="F2085" s="237">
        <v>41729</v>
      </c>
      <c r="G2085" s="43">
        <v>2871</v>
      </c>
      <c r="H2085" s="238">
        <f t="shared" si="33"/>
        <v>0</v>
      </c>
      <c r="I2085" s="235" t="s">
        <v>146</v>
      </c>
    </row>
    <row r="2086" spans="1:9" x14ac:dyDescent="0.25">
      <c r="A2086" s="240">
        <v>41727</v>
      </c>
      <c r="B2086" s="233" t="s">
        <v>1146</v>
      </c>
      <c r="C2086" s="241" t="s">
        <v>2350</v>
      </c>
      <c r="D2086" s="235" t="s">
        <v>2414</v>
      </c>
      <c r="E2086" s="236">
        <v>1440</v>
      </c>
      <c r="F2086" s="237">
        <v>41729</v>
      </c>
      <c r="G2086" s="43">
        <v>1440</v>
      </c>
      <c r="H2086" s="238">
        <f t="shared" si="33"/>
        <v>0</v>
      </c>
      <c r="I2086" s="235" t="s">
        <v>146</v>
      </c>
    </row>
    <row r="2087" spans="1:9" x14ac:dyDescent="0.25">
      <c r="A2087" s="240">
        <v>41727</v>
      </c>
      <c r="B2087" s="233" t="s">
        <v>1147</v>
      </c>
      <c r="C2087" s="241" t="s">
        <v>2350</v>
      </c>
      <c r="D2087" s="235" t="s">
        <v>210</v>
      </c>
      <c r="E2087" s="236">
        <v>1613</v>
      </c>
      <c r="F2087" s="237">
        <v>41729</v>
      </c>
      <c r="G2087" s="43">
        <v>1613</v>
      </c>
      <c r="H2087" s="238">
        <f t="shared" si="33"/>
        <v>0</v>
      </c>
      <c r="I2087" s="235" t="s">
        <v>146</v>
      </c>
    </row>
    <row r="2088" spans="1:9" x14ac:dyDescent="0.25">
      <c r="A2088" s="240">
        <v>41727</v>
      </c>
      <c r="B2088" s="233" t="s">
        <v>1149</v>
      </c>
      <c r="C2088" s="241" t="s">
        <v>2350</v>
      </c>
      <c r="D2088" s="235" t="s">
        <v>133</v>
      </c>
      <c r="E2088" s="236">
        <v>1896</v>
      </c>
      <c r="F2088" s="237">
        <v>41729</v>
      </c>
      <c r="G2088" s="43">
        <v>1896</v>
      </c>
      <c r="H2088" s="238">
        <f t="shared" si="33"/>
        <v>0</v>
      </c>
      <c r="I2088" s="235" t="s">
        <v>146</v>
      </c>
    </row>
    <row r="2089" spans="1:9" x14ac:dyDescent="0.25">
      <c r="A2089" s="240">
        <v>41727</v>
      </c>
      <c r="B2089" s="233" t="s">
        <v>1150</v>
      </c>
      <c r="C2089" s="241" t="s">
        <v>2350</v>
      </c>
      <c r="D2089" s="235" t="s">
        <v>71</v>
      </c>
      <c r="E2089" s="236">
        <v>3155</v>
      </c>
      <c r="F2089" s="248" t="s">
        <v>2477</v>
      </c>
      <c r="G2089" s="43">
        <v>3155</v>
      </c>
      <c r="H2089" s="238">
        <f t="shared" si="33"/>
        <v>0</v>
      </c>
      <c r="I2089" s="235" t="s">
        <v>146</v>
      </c>
    </row>
    <row r="2090" spans="1:9" x14ac:dyDescent="0.25">
      <c r="A2090" s="240">
        <v>41727</v>
      </c>
      <c r="B2090" s="233" t="s">
        <v>1151</v>
      </c>
      <c r="C2090" s="241" t="s">
        <v>2350</v>
      </c>
      <c r="D2090" s="235" t="s">
        <v>131</v>
      </c>
      <c r="E2090" s="236">
        <v>4070</v>
      </c>
      <c r="F2090" s="237">
        <v>41729</v>
      </c>
      <c r="G2090" s="43">
        <v>4070</v>
      </c>
      <c r="H2090" s="238">
        <f t="shared" si="33"/>
        <v>0</v>
      </c>
      <c r="I2090" s="235" t="s">
        <v>146</v>
      </c>
    </row>
    <row r="2091" spans="1:9" x14ac:dyDescent="0.25">
      <c r="A2091" s="240">
        <v>41727</v>
      </c>
      <c r="B2091" s="233" t="s">
        <v>1152</v>
      </c>
      <c r="C2091" s="241" t="s">
        <v>2350</v>
      </c>
      <c r="D2091" s="235" t="s">
        <v>2478</v>
      </c>
      <c r="E2091" s="236">
        <v>11240</v>
      </c>
      <c r="F2091" s="237">
        <v>41729</v>
      </c>
      <c r="G2091" s="43">
        <v>11240</v>
      </c>
      <c r="H2091" s="265">
        <f t="shared" si="33"/>
        <v>0</v>
      </c>
      <c r="I2091" s="235" t="s">
        <v>146</v>
      </c>
    </row>
    <row r="2092" spans="1:9" x14ac:dyDescent="0.25">
      <c r="A2092" s="240">
        <v>41727</v>
      </c>
      <c r="B2092" s="233" t="s">
        <v>1154</v>
      </c>
      <c r="C2092" s="241" t="s">
        <v>2350</v>
      </c>
      <c r="D2092" s="235" t="s">
        <v>462</v>
      </c>
      <c r="E2092" s="236">
        <v>8697</v>
      </c>
      <c r="F2092" s="246">
        <v>41734</v>
      </c>
      <c r="G2092" s="247">
        <v>8697</v>
      </c>
      <c r="H2092" s="238">
        <f>E2092-G2092</f>
        <v>0</v>
      </c>
      <c r="I2092" s="235" t="s">
        <v>1</v>
      </c>
    </row>
    <row r="2093" spans="1:9" x14ac:dyDescent="0.25">
      <c r="A2093" s="240">
        <v>41727</v>
      </c>
      <c r="B2093" s="233" t="s">
        <v>1155</v>
      </c>
      <c r="C2093" s="241" t="s">
        <v>2350</v>
      </c>
      <c r="D2093" s="235" t="s">
        <v>21</v>
      </c>
      <c r="E2093" s="236">
        <v>1715</v>
      </c>
      <c r="F2093" s="237">
        <v>41727</v>
      </c>
      <c r="G2093" s="30">
        <v>1715</v>
      </c>
      <c r="H2093" s="238">
        <f>E2093-G2093</f>
        <v>0</v>
      </c>
      <c r="I2093" s="235"/>
    </row>
    <row r="2094" spans="1:9" x14ac:dyDescent="0.25">
      <c r="A2094" s="240">
        <v>41727</v>
      </c>
      <c r="B2094" s="233" t="s">
        <v>1156</v>
      </c>
      <c r="C2094" s="241" t="s">
        <v>2350</v>
      </c>
      <c r="D2094" s="235" t="s">
        <v>45</v>
      </c>
      <c r="E2094" s="236">
        <v>4808.5</v>
      </c>
      <c r="F2094" s="246">
        <v>41732</v>
      </c>
      <c r="G2094" s="247">
        <v>4808.5</v>
      </c>
      <c r="H2094" s="238">
        <f>E2094-G2094</f>
        <v>0</v>
      </c>
      <c r="I2094" s="235" t="s">
        <v>14</v>
      </c>
    </row>
    <row r="2095" spans="1:9" x14ac:dyDescent="0.25">
      <c r="A2095" s="240">
        <v>41727</v>
      </c>
      <c r="B2095" s="233" t="s">
        <v>1157</v>
      </c>
      <c r="C2095" s="241" t="s">
        <v>2350</v>
      </c>
      <c r="D2095" s="235" t="s">
        <v>70</v>
      </c>
      <c r="E2095" s="236">
        <v>45152</v>
      </c>
      <c r="F2095" s="250" t="s">
        <v>2479</v>
      </c>
      <c r="G2095" s="247">
        <v>45152</v>
      </c>
      <c r="H2095" s="238">
        <f t="shared" si="33"/>
        <v>0</v>
      </c>
      <c r="I2095" s="235" t="s">
        <v>196</v>
      </c>
    </row>
    <row r="2096" spans="1:9" x14ac:dyDescent="0.25">
      <c r="A2096" s="240">
        <v>41727</v>
      </c>
      <c r="B2096" s="233" t="s">
        <v>1158</v>
      </c>
      <c r="C2096" s="241" t="s">
        <v>2350</v>
      </c>
      <c r="D2096" s="235" t="s">
        <v>332</v>
      </c>
      <c r="E2096" s="236">
        <v>5881.5</v>
      </c>
      <c r="F2096" s="246">
        <v>41732</v>
      </c>
      <c r="G2096" s="247">
        <v>5881.5</v>
      </c>
      <c r="H2096" s="238">
        <f t="shared" si="33"/>
        <v>0</v>
      </c>
      <c r="I2096" s="235" t="s">
        <v>196</v>
      </c>
    </row>
    <row r="2097" spans="1:9" x14ac:dyDescent="0.25">
      <c r="A2097" s="240">
        <v>41727</v>
      </c>
      <c r="B2097" s="233" t="s">
        <v>1160</v>
      </c>
      <c r="C2097" s="241" t="s">
        <v>2350</v>
      </c>
      <c r="D2097" s="235" t="s">
        <v>10</v>
      </c>
      <c r="E2097" s="236">
        <v>2622.5</v>
      </c>
      <c r="F2097" s="237">
        <v>41727</v>
      </c>
      <c r="G2097" s="30">
        <v>2622.5</v>
      </c>
      <c r="H2097" s="238">
        <f t="shared" si="33"/>
        <v>0</v>
      </c>
      <c r="I2097" s="235"/>
    </row>
    <row r="2098" spans="1:9" x14ac:dyDescent="0.25">
      <c r="A2098" s="240">
        <v>41727</v>
      </c>
      <c r="B2098" s="233" t="s">
        <v>1161</v>
      </c>
      <c r="C2098" s="241" t="s">
        <v>2350</v>
      </c>
      <c r="D2098" s="235" t="s">
        <v>355</v>
      </c>
      <c r="E2098" s="236">
        <v>530</v>
      </c>
      <c r="F2098" s="237">
        <v>41727</v>
      </c>
      <c r="G2098" s="30">
        <v>530</v>
      </c>
      <c r="H2098" s="238">
        <f t="shared" si="33"/>
        <v>0</v>
      </c>
      <c r="I2098" s="235" t="s">
        <v>1</v>
      </c>
    </row>
    <row r="2099" spans="1:9" x14ac:dyDescent="0.25">
      <c r="A2099" s="240">
        <v>41727</v>
      </c>
      <c r="B2099" s="233" t="s">
        <v>1163</v>
      </c>
      <c r="C2099" s="241" t="s">
        <v>2350</v>
      </c>
      <c r="D2099" s="235" t="s">
        <v>1440</v>
      </c>
      <c r="E2099" s="236">
        <v>4010</v>
      </c>
      <c r="F2099" s="237">
        <v>41728</v>
      </c>
      <c r="G2099" s="30">
        <v>4010</v>
      </c>
      <c r="H2099" s="238">
        <f t="shared" si="33"/>
        <v>0</v>
      </c>
      <c r="I2099" s="235" t="s">
        <v>57</v>
      </c>
    </row>
    <row r="2100" spans="1:9" x14ac:dyDescent="0.25">
      <c r="A2100" s="240">
        <v>41727</v>
      </c>
      <c r="B2100" s="233" t="s">
        <v>1164</v>
      </c>
      <c r="C2100" s="241" t="s">
        <v>2350</v>
      </c>
      <c r="D2100" s="235" t="s">
        <v>167</v>
      </c>
      <c r="E2100" s="236">
        <v>8459</v>
      </c>
      <c r="F2100" s="237">
        <v>41727</v>
      </c>
      <c r="G2100" s="30">
        <v>8459</v>
      </c>
      <c r="H2100" s="238">
        <f t="shared" si="33"/>
        <v>0</v>
      </c>
      <c r="I2100" s="235"/>
    </row>
    <row r="2101" spans="1:9" x14ac:dyDescent="0.25">
      <c r="A2101" s="240">
        <v>41727</v>
      </c>
      <c r="B2101" s="233" t="s">
        <v>1166</v>
      </c>
      <c r="C2101" s="241" t="s">
        <v>2350</v>
      </c>
      <c r="D2101" s="235" t="s">
        <v>96</v>
      </c>
      <c r="E2101" s="236">
        <v>88253</v>
      </c>
      <c r="F2101" s="246">
        <v>41733</v>
      </c>
      <c r="G2101" s="247">
        <v>88253</v>
      </c>
      <c r="H2101" s="238">
        <f t="shared" si="33"/>
        <v>0</v>
      </c>
      <c r="I2101" s="235"/>
    </row>
    <row r="2102" spans="1:9" x14ac:dyDescent="0.25">
      <c r="A2102" s="240">
        <v>41727</v>
      </c>
      <c r="B2102" s="233" t="s">
        <v>1167</v>
      </c>
      <c r="C2102" s="241" t="s">
        <v>2350</v>
      </c>
      <c r="D2102" s="235" t="s">
        <v>691</v>
      </c>
      <c r="E2102" s="236">
        <v>1335</v>
      </c>
      <c r="F2102" s="237">
        <v>41728</v>
      </c>
      <c r="G2102" s="30">
        <v>1335</v>
      </c>
      <c r="H2102" s="238">
        <f t="shared" si="33"/>
        <v>0</v>
      </c>
      <c r="I2102" s="235" t="s">
        <v>57</v>
      </c>
    </row>
    <row r="2103" spans="1:9" x14ac:dyDescent="0.25">
      <c r="A2103" s="240">
        <v>41727</v>
      </c>
      <c r="B2103" s="233" t="s">
        <v>1168</v>
      </c>
      <c r="C2103" s="241" t="s">
        <v>2350</v>
      </c>
      <c r="D2103" s="235" t="s">
        <v>88</v>
      </c>
      <c r="E2103" s="236">
        <v>9667.2000000000007</v>
      </c>
      <c r="F2103" s="237">
        <v>41728</v>
      </c>
      <c r="G2103" s="30">
        <v>9667.2000000000007</v>
      </c>
      <c r="H2103" s="238">
        <f t="shared" si="33"/>
        <v>0</v>
      </c>
      <c r="I2103" s="235" t="s">
        <v>57</v>
      </c>
    </row>
    <row r="2104" spans="1:9" x14ac:dyDescent="0.25">
      <c r="A2104" s="240">
        <v>41727</v>
      </c>
      <c r="B2104" s="233" t="s">
        <v>1169</v>
      </c>
      <c r="C2104" s="241" t="s">
        <v>2350</v>
      </c>
      <c r="D2104" s="235" t="s">
        <v>124</v>
      </c>
      <c r="E2104" s="236">
        <v>1565</v>
      </c>
      <c r="F2104" s="237">
        <v>41727</v>
      </c>
      <c r="G2104" s="30">
        <v>1565</v>
      </c>
      <c r="H2104" s="238">
        <f t="shared" si="33"/>
        <v>0</v>
      </c>
      <c r="I2104" s="235"/>
    </row>
    <row r="2105" spans="1:9" x14ac:dyDescent="0.25">
      <c r="A2105" s="240">
        <v>41727</v>
      </c>
      <c r="B2105" s="233" t="s">
        <v>1170</v>
      </c>
      <c r="C2105" s="241" t="s">
        <v>2350</v>
      </c>
      <c r="D2105" s="235" t="s">
        <v>54</v>
      </c>
      <c r="E2105" s="236">
        <v>26751.200000000001</v>
      </c>
      <c r="F2105" s="237">
        <v>41728</v>
      </c>
      <c r="G2105" s="30">
        <v>26751.200000000001</v>
      </c>
      <c r="H2105" s="238">
        <f t="shared" si="33"/>
        <v>0</v>
      </c>
      <c r="I2105" s="235" t="s">
        <v>57</v>
      </c>
    </row>
    <row r="2106" spans="1:9" x14ac:dyDescent="0.25">
      <c r="A2106" s="240">
        <v>41728</v>
      </c>
      <c r="B2106" s="233" t="s">
        <v>1171</v>
      </c>
      <c r="C2106" s="241" t="s">
        <v>2350</v>
      </c>
      <c r="D2106" s="235" t="s">
        <v>6</v>
      </c>
      <c r="E2106" s="236">
        <v>8440</v>
      </c>
      <c r="F2106" s="237">
        <v>41729</v>
      </c>
      <c r="G2106" s="30">
        <v>8440</v>
      </c>
      <c r="H2106" s="238">
        <f t="shared" si="33"/>
        <v>0</v>
      </c>
      <c r="I2106" s="235" t="s">
        <v>23</v>
      </c>
    </row>
    <row r="2107" spans="1:9" x14ac:dyDescent="0.25">
      <c r="A2107" s="240">
        <v>41728</v>
      </c>
      <c r="B2107" s="233" t="s">
        <v>1172</v>
      </c>
      <c r="C2107" s="241" t="s">
        <v>2350</v>
      </c>
      <c r="D2107" s="235" t="s">
        <v>387</v>
      </c>
      <c r="E2107" s="236">
        <v>8264.5</v>
      </c>
      <c r="F2107" s="248" t="s">
        <v>2480</v>
      </c>
      <c r="G2107" s="247">
        <v>8264.5</v>
      </c>
      <c r="H2107" s="238">
        <f t="shared" si="33"/>
        <v>0</v>
      </c>
      <c r="I2107" s="45" t="s">
        <v>1</v>
      </c>
    </row>
    <row r="2108" spans="1:9" x14ac:dyDescent="0.25">
      <c r="A2108" s="240">
        <v>41728</v>
      </c>
      <c r="B2108" s="233" t="s">
        <v>1173</v>
      </c>
      <c r="C2108" s="241" t="s">
        <v>2350</v>
      </c>
      <c r="D2108" s="235" t="s">
        <v>2481</v>
      </c>
      <c r="E2108" s="236">
        <v>6565.5</v>
      </c>
      <c r="F2108" s="237">
        <v>41728</v>
      </c>
      <c r="G2108" s="30">
        <v>6565.5</v>
      </c>
      <c r="H2108" s="238">
        <f t="shared" si="33"/>
        <v>0</v>
      </c>
      <c r="I2108" s="235"/>
    </row>
    <row r="2109" spans="1:9" x14ac:dyDescent="0.25">
      <c r="A2109" s="240">
        <v>41728</v>
      </c>
      <c r="B2109" s="233" t="s">
        <v>1174</v>
      </c>
      <c r="C2109" s="241" t="s">
        <v>2350</v>
      </c>
      <c r="D2109" s="235" t="s">
        <v>1</v>
      </c>
      <c r="E2109" s="236">
        <v>462.5</v>
      </c>
      <c r="F2109" s="237">
        <v>41728</v>
      </c>
      <c r="G2109" s="30">
        <v>462.5</v>
      </c>
      <c r="H2109" s="238">
        <f t="shared" si="33"/>
        <v>0</v>
      </c>
      <c r="I2109" s="235" t="s">
        <v>1</v>
      </c>
    </row>
    <row r="2110" spans="1:9" x14ac:dyDescent="0.25">
      <c r="A2110" s="240">
        <v>41728</v>
      </c>
      <c r="B2110" s="233" t="s">
        <v>1175</v>
      </c>
      <c r="C2110" s="241" t="s">
        <v>2350</v>
      </c>
      <c r="D2110" s="235" t="s">
        <v>1</v>
      </c>
      <c r="E2110" s="236">
        <v>1211.5</v>
      </c>
      <c r="F2110" s="237">
        <v>41728</v>
      </c>
      <c r="G2110" s="30">
        <v>1211.5</v>
      </c>
      <c r="H2110" s="238">
        <f t="shared" si="33"/>
        <v>0</v>
      </c>
      <c r="I2110" s="235" t="s">
        <v>1</v>
      </c>
    </row>
    <row r="2111" spans="1:9" x14ac:dyDescent="0.25">
      <c r="A2111" s="240">
        <v>41728</v>
      </c>
      <c r="B2111" s="233" t="s">
        <v>1176</v>
      </c>
      <c r="C2111" s="241" t="s">
        <v>2350</v>
      </c>
      <c r="D2111" s="235" t="s">
        <v>2433</v>
      </c>
      <c r="E2111" s="236">
        <v>1544</v>
      </c>
      <c r="F2111" s="237">
        <v>41728</v>
      </c>
      <c r="G2111" s="30">
        <v>1544</v>
      </c>
      <c r="H2111" s="339">
        <f t="shared" si="33"/>
        <v>0</v>
      </c>
      <c r="I2111" s="235"/>
    </row>
    <row r="2112" spans="1:9" x14ac:dyDescent="0.25">
      <c r="A2112" s="240">
        <v>41728</v>
      </c>
      <c r="B2112" s="233" t="s">
        <v>1177</v>
      </c>
      <c r="C2112" s="241" t="s">
        <v>2350</v>
      </c>
      <c r="D2112" s="235" t="s">
        <v>2433</v>
      </c>
      <c r="E2112" s="236">
        <v>957.5</v>
      </c>
      <c r="F2112" s="237">
        <v>41728</v>
      </c>
      <c r="G2112" s="30">
        <v>957.5</v>
      </c>
      <c r="H2112" s="238">
        <f t="shared" si="33"/>
        <v>0</v>
      </c>
      <c r="I2112" s="235"/>
    </row>
    <row r="2113" spans="1:9" x14ac:dyDescent="0.25">
      <c r="A2113" s="240">
        <v>41728</v>
      </c>
      <c r="B2113" s="233" t="s">
        <v>1179</v>
      </c>
      <c r="C2113" s="241" t="s">
        <v>2350</v>
      </c>
      <c r="D2113" s="235" t="s">
        <v>1</v>
      </c>
      <c r="E2113" s="236">
        <v>2420</v>
      </c>
      <c r="F2113" s="237">
        <v>41728</v>
      </c>
      <c r="G2113" s="30">
        <v>2420</v>
      </c>
      <c r="H2113" s="272">
        <f t="shared" si="33"/>
        <v>0</v>
      </c>
      <c r="I2113" s="235" t="s">
        <v>1</v>
      </c>
    </row>
    <row r="2114" spans="1:9" x14ac:dyDescent="0.25">
      <c r="A2114" s="240">
        <v>41728</v>
      </c>
      <c r="B2114" s="233" t="s">
        <v>1180</v>
      </c>
      <c r="C2114" s="241" t="s">
        <v>2350</v>
      </c>
      <c r="D2114" s="235" t="s">
        <v>88</v>
      </c>
      <c r="E2114" s="236">
        <v>10969.2</v>
      </c>
      <c r="F2114" s="237">
        <v>41728</v>
      </c>
      <c r="G2114" s="30">
        <v>10969.2</v>
      </c>
      <c r="H2114" s="272">
        <f t="shared" si="33"/>
        <v>0</v>
      </c>
      <c r="I2114" s="235"/>
    </row>
    <row r="2115" spans="1:9" x14ac:dyDescent="0.25">
      <c r="A2115" s="240">
        <v>41728</v>
      </c>
      <c r="B2115" s="233" t="s">
        <v>1181</v>
      </c>
      <c r="C2115" s="241" t="s">
        <v>2350</v>
      </c>
      <c r="D2115" s="235" t="s">
        <v>124</v>
      </c>
      <c r="E2115" s="236">
        <v>7609.5</v>
      </c>
      <c r="F2115" s="237">
        <v>41728</v>
      </c>
      <c r="G2115" s="30">
        <v>7609.5</v>
      </c>
      <c r="H2115" s="272">
        <f t="shared" si="33"/>
        <v>0</v>
      </c>
      <c r="I2115" s="235"/>
    </row>
    <row r="2116" spans="1:9" x14ac:dyDescent="0.25">
      <c r="A2116" s="240">
        <v>41728</v>
      </c>
      <c r="B2116" s="233" t="s">
        <v>1182</v>
      </c>
      <c r="C2116" s="241" t="s">
        <v>2350</v>
      </c>
      <c r="D2116" s="235" t="s">
        <v>42</v>
      </c>
      <c r="E2116" s="236">
        <v>2660</v>
      </c>
      <c r="F2116" s="237">
        <v>41728</v>
      </c>
      <c r="G2116" s="30">
        <v>2660</v>
      </c>
      <c r="H2116" s="272">
        <f t="shared" si="33"/>
        <v>0</v>
      </c>
      <c r="I2116" s="235"/>
    </row>
    <row r="2117" spans="1:9" x14ac:dyDescent="0.25">
      <c r="A2117" s="240">
        <v>41728</v>
      </c>
      <c r="B2117" s="233" t="s">
        <v>1183</v>
      </c>
      <c r="C2117" s="241" t="s">
        <v>2350</v>
      </c>
      <c r="D2117" s="235" t="s">
        <v>194</v>
      </c>
      <c r="E2117" s="236">
        <v>580.5</v>
      </c>
      <c r="F2117" s="237">
        <v>41728</v>
      </c>
      <c r="G2117" s="30">
        <v>580.5</v>
      </c>
      <c r="H2117" s="272">
        <f t="shared" si="33"/>
        <v>0</v>
      </c>
      <c r="I2117" s="235"/>
    </row>
    <row r="2118" spans="1:9" x14ac:dyDescent="0.25">
      <c r="A2118" s="240">
        <v>41728</v>
      </c>
      <c r="B2118" s="233" t="s">
        <v>1184</v>
      </c>
      <c r="C2118" s="241" t="s">
        <v>2350</v>
      </c>
      <c r="D2118" s="235" t="s">
        <v>22</v>
      </c>
      <c r="E2118" s="236">
        <v>6550</v>
      </c>
      <c r="F2118" s="237">
        <v>41729</v>
      </c>
      <c r="G2118" s="30">
        <v>6550</v>
      </c>
      <c r="H2118" s="272">
        <f t="shared" si="33"/>
        <v>0</v>
      </c>
      <c r="I2118" s="235" t="s">
        <v>4</v>
      </c>
    </row>
    <row r="2119" spans="1:9" x14ac:dyDescent="0.25">
      <c r="A2119" s="240">
        <v>41728</v>
      </c>
      <c r="B2119" s="233" t="s">
        <v>1185</v>
      </c>
      <c r="C2119" s="241" t="s">
        <v>2350</v>
      </c>
      <c r="D2119" s="235" t="s">
        <v>112</v>
      </c>
      <c r="E2119" s="236">
        <v>3964.5</v>
      </c>
      <c r="F2119" s="262" t="s">
        <v>2482</v>
      </c>
      <c r="G2119" s="30">
        <v>3964.5</v>
      </c>
      <c r="H2119" s="272">
        <f t="shared" si="33"/>
        <v>0</v>
      </c>
      <c r="I2119" s="235" t="s">
        <v>1</v>
      </c>
    </row>
    <row r="2120" spans="1:9" x14ac:dyDescent="0.25">
      <c r="A2120" s="240">
        <v>41728</v>
      </c>
      <c r="B2120" s="233" t="s">
        <v>1186</v>
      </c>
      <c r="C2120" s="241" t="s">
        <v>2350</v>
      </c>
      <c r="D2120" s="235" t="s">
        <v>3</v>
      </c>
      <c r="E2120" s="236">
        <v>28905</v>
      </c>
      <c r="F2120" s="246">
        <v>41754</v>
      </c>
      <c r="G2120" s="247">
        <v>28905</v>
      </c>
      <c r="H2120" s="238">
        <f>E2120-G2120</f>
        <v>0</v>
      </c>
      <c r="I2120" s="235" t="s">
        <v>57</v>
      </c>
    </row>
    <row r="2121" spans="1:9" x14ac:dyDescent="0.25">
      <c r="A2121" s="240">
        <v>41728</v>
      </c>
      <c r="B2121" s="233" t="s">
        <v>1187</v>
      </c>
      <c r="C2121" s="241" t="s">
        <v>2350</v>
      </c>
      <c r="D2121" s="235" t="s">
        <v>236</v>
      </c>
      <c r="E2121" s="236">
        <v>1788</v>
      </c>
      <c r="F2121" s="237">
        <v>41728</v>
      </c>
      <c r="G2121" s="30">
        <v>1788</v>
      </c>
      <c r="H2121" s="272">
        <f>E2121-G2121</f>
        <v>0</v>
      </c>
      <c r="I2121" s="235" t="s">
        <v>14</v>
      </c>
    </row>
    <row r="2122" spans="1:9" x14ac:dyDescent="0.25">
      <c r="A2122" s="240">
        <v>41728</v>
      </c>
      <c r="B2122" s="233" t="s">
        <v>1188</v>
      </c>
      <c r="C2122" s="241" t="s">
        <v>2350</v>
      </c>
      <c r="D2122" s="235" t="s">
        <v>113</v>
      </c>
      <c r="E2122" s="236">
        <v>6547.2</v>
      </c>
      <c r="F2122" s="237">
        <v>41728</v>
      </c>
      <c r="G2122" s="30">
        <v>6547.2</v>
      </c>
      <c r="H2122" s="238">
        <f t="shared" ref="H2122:H2185" si="34">E2122-G2122</f>
        <v>0</v>
      </c>
      <c r="I2122" s="235" t="s">
        <v>4</v>
      </c>
    </row>
    <row r="2123" spans="1:9" x14ac:dyDescent="0.25">
      <c r="A2123" s="240">
        <v>41728</v>
      </c>
      <c r="B2123" s="233" t="s">
        <v>1189</v>
      </c>
      <c r="C2123" s="241" t="s">
        <v>2350</v>
      </c>
      <c r="D2123" s="235" t="s">
        <v>162</v>
      </c>
      <c r="E2123" s="236">
        <v>24684.5</v>
      </c>
      <c r="F2123" s="262" t="s">
        <v>2483</v>
      </c>
      <c r="G2123" s="247">
        <v>24684.5</v>
      </c>
      <c r="H2123" s="238">
        <f t="shared" si="34"/>
        <v>0</v>
      </c>
      <c r="I2123" s="235" t="s">
        <v>57</v>
      </c>
    </row>
    <row r="2124" spans="1:9" x14ac:dyDescent="0.25">
      <c r="A2124" s="240">
        <v>41728</v>
      </c>
      <c r="B2124" s="233" t="s">
        <v>1190</v>
      </c>
      <c r="C2124" s="241" t="s">
        <v>2350</v>
      </c>
      <c r="D2124" s="235" t="s">
        <v>227</v>
      </c>
      <c r="E2124" s="236">
        <v>16376</v>
      </c>
      <c r="F2124" s="237">
        <v>41728</v>
      </c>
      <c r="G2124" s="30">
        <v>16376</v>
      </c>
      <c r="H2124" s="238">
        <f t="shared" si="34"/>
        <v>0</v>
      </c>
      <c r="I2124" s="235" t="s">
        <v>4</v>
      </c>
    </row>
    <row r="2125" spans="1:9" x14ac:dyDescent="0.25">
      <c r="A2125" s="240">
        <v>41728</v>
      </c>
      <c r="B2125" s="233" t="s">
        <v>1191</v>
      </c>
      <c r="C2125" s="241" t="s">
        <v>2350</v>
      </c>
      <c r="D2125" s="235" t="s">
        <v>576</v>
      </c>
      <c r="E2125" s="236">
        <v>19464</v>
      </c>
      <c r="F2125" s="237">
        <v>41729</v>
      </c>
      <c r="G2125" s="30">
        <v>19464</v>
      </c>
      <c r="H2125" s="238">
        <f t="shared" si="34"/>
        <v>0</v>
      </c>
      <c r="I2125" s="235" t="s">
        <v>20</v>
      </c>
    </row>
    <row r="2126" spans="1:9" x14ac:dyDescent="0.25">
      <c r="A2126" s="240">
        <v>41728</v>
      </c>
      <c r="B2126" s="233" t="s">
        <v>1192</v>
      </c>
      <c r="C2126" s="241" t="s">
        <v>2350</v>
      </c>
      <c r="D2126" s="235" t="s">
        <v>1</v>
      </c>
      <c r="E2126" s="236">
        <v>482.5</v>
      </c>
      <c r="F2126" s="237">
        <v>41728</v>
      </c>
      <c r="G2126" s="30">
        <v>482.5</v>
      </c>
      <c r="H2126" s="238">
        <f t="shared" si="34"/>
        <v>0</v>
      </c>
      <c r="I2126" s="235" t="s">
        <v>1</v>
      </c>
    </row>
    <row r="2127" spans="1:9" x14ac:dyDescent="0.25">
      <c r="A2127" s="240">
        <v>41728</v>
      </c>
      <c r="B2127" s="233" t="s">
        <v>1193</v>
      </c>
      <c r="C2127" s="241" t="s">
        <v>2350</v>
      </c>
      <c r="D2127" s="235" t="s">
        <v>48</v>
      </c>
      <c r="E2127" s="236">
        <v>16944.5</v>
      </c>
      <c r="F2127" s="237">
        <v>41728</v>
      </c>
      <c r="G2127" s="30">
        <v>16944.5</v>
      </c>
      <c r="H2127" s="238">
        <f t="shared" si="34"/>
        <v>0</v>
      </c>
      <c r="I2127" s="235" t="s">
        <v>1</v>
      </c>
    </row>
    <row r="2128" spans="1:9" x14ac:dyDescent="0.25">
      <c r="A2128" s="240">
        <v>41728</v>
      </c>
      <c r="B2128" s="233" t="s">
        <v>1194</v>
      </c>
      <c r="C2128" s="241" t="s">
        <v>2350</v>
      </c>
      <c r="D2128" s="235" t="s">
        <v>152</v>
      </c>
      <c r="E2128" s="236">
        <v>6799</v>
      </c>
      <c r="F2128" s="237">
        <v>41728</v>
      </c>
      <c r="G2128" s="30">
        <v>6799</v>
      </c>
      <c r="H2128" s="238">
        <f t="shared" si="34"/>
        <v>0</v>
      </c>
      <c r="I2128" s="235"/>
    </row>
    <row r="2129" spans="1:9" x14ac:dyDescent="0.25">
      <c r="A2129" s="240">
        <v>41728</v>
      </c>
      <c r="B2129" s="233" t="s">
        <v>1195</v>
      </c>
      <c r="C2129" s="241" t="s">
        <v>2350</v>
      </c>
      <c r="D2129" s="235" t="s">
        <v>119</v>
      </c>
      <c r="E2129" s="236">
        <v>8433.2999999999993</v>
      </c>
      <c r="F2129" s="237">
        <v>41729</v>
      </c>
      <c r="G2129" s="30">
        <v>8433.2999999999993</v>
      </c>
      <c r="H2129" s="238">
        <f t="shared" si="34"/>
        <v>0</v>
      </c>
      <c r="I2129" s="235" t="s">
        <v>14</v>
      </c>
    </row>
    <row r="2130" spans="1:9" x14ac:dyDescent="0.25">
      <c r="A2130" s="240">
        <v>41728</v>
      </c>
      <c r="B2130" s="233" t="s">
        <v>1196</v>
      </c>
      <c r="C2130" s="241" t="s">
        <v>2350</v>
      </c>
      <c r="D2130" s="235" t="s">
        <v>43</v>
      </c>
      <c r="E2130" s="236">
        <v>8232</v>
      </c>
      <c r="F2130" s="237">
        <v>41728</v>
      </c>
      <c r="G2130" s="30">
        <v>8232</v>
      </c>
      <c r="H2130" s="238">
        <f t="shared" si="34"/>
        <v>0</v>
      </c>
      <c r="I2130" s="235" t="s">
        <v>14</v>
      </c>
    </row>
    <row r="2131" spans="1:9" x14ac:dyDescent="0.25">
      <c r="A2131" s="240">
        <v>41728</v>
      </c>
      <c r="B2131" s="233" t="s">
        <v>1198</v>
      </c>
      <c r="C2131" s="241" t="s">
        <v>2350</v>
      </c>
      <c r="D2131" s="235" t="s">
        <v>60</v>
      </c>
      <c r="E2131" s="236">
        <v>4602.3999999999996</v>
      </c>
      <c r="F2131" s="262" t="s">
        <v>2484</v>
      </c>
      <c r="G2131" s="247">
        <v>4602.3999999999996</v>
      </c>
      <c r="H2131" s="238">
        <f t="shared" si="34"/>
        <v>0</v>
      </c>
      <c r="I2131" s="235" t="s">
        <v>57</v>
      </c>
    </row>
    <row r="2132" spans="1:9" x14ac:dyDescent="0.25">
      <c r="A2132" s="240">
        <v>41728</v>
      </c>
      <c r="B2132" s="233" t="s">
        <v>1199</v>
      </c>
      <c r="C2132" s="241" t="s">
        <v>2350</v>
      </c>
      <c r="D2132" s="235" t="s">
        <v>29</v>
      </c>
      <c r="E2132" s="236">
        <v>10576.2</v>
      </c>
      <c r="F2132" s="237">
        <v>41728</v>
      </c>
      <c r="G2132" s="30">
        <v>10576.2</v>
      </c>
      <c r="H2132" s="238">
        <f t="shared" si="34"/>
        <v>0</v>
      </c>
      <c r="I2132" s="235" t="s">
        <v>14</v>
      </c>
    </row>
    <row r="2133" spans="1:9" x14ac:dyDescent="0.25">
      <c r="A2133" s="240">
        <v>41728</v>
      </c>
      <c r="B2133" s="233" t="s">
        <v>1200</v>
      </c>
      <c r="C2133" s="241" t="s">
        <v>2350</v>
      </c>
      <c r="D2133" s="235" t="s">
        <v>1</v>
      </c>
      <c r="E2133" s="236">
        <v>630.5</v>
      </c>
      <c r="F2133" s="237">
        <v>41728</v>
      </c>
      <c r="G2133" s="30">
        <v>630.5</v>
      </c>
      <c r="H2133" s="238">
        <f t="shared" si="34"/>
        <v>0</v>
      </c>
      <c r="I2133" s="235" t="s">
        <v>1</v>
      </c>
    </row>
    <row r="2134" spans="1:9" x14ac:dyDescent="0.25">
      <c r="A2134" s="240">
        <v>41728</v>
      </c>
      <c r="B2134" s="233" t="s">
        <v>1201</v>
      </c>
      <c r="C2134" s="241" t="s">
        <v>2350</v>
      </c>
      <c r="D2134" s="235" t="s">
        <v>89</v>
      </c>
      <c r="E2134" s="236">
        <v>754.5</v>
      </c>
      <c r="F2134" s="237">
        <v>41728</v>
      </c>
      <c r="G2134" s="30">
        <v>754.5</v>
      </c>
      <c r="H2134" s="238">
        <f t="shared" si="34"/>
        <v>0</v>
      </c>
      <c r="I2134" s="235"/>
    </row>
    <row r="2135" spans="1:9" x14ac:dyDescent="0.25">
      <c r="A2135" s="240">
        <v>41728</v>
      </c>
      <c r="B2135" s="233" t="s">
        <v>1202</v>
      </c>
      <c r="C2135" s="241" t="s">
        <v>2350</v>
      </c>
      <c r="D2135" s="235" t="s">
        <v>8</v>
      </c>
      <c r="E2135" s="236">
        <v>2116</v>
      </c>
      <c r="F2135" s="246">
        <v>41738</v>
      </c>
      <c r="G2135" s="247">
        <v>2116</v>
      </c>
      <c r="H2135" s="238">
        <f t="shared" si="34"/>
        <v>0</v>
      </c>
      <c r="I2135" s="235"/>
    </row>
    <row r="2136" spans="1:9" x14ac:dyDescent="0.25">
      <c r="A2136" s="240">
        <v>41728</v>
      </c>
      <c r="B2136" s="233" t="s">
        <v>1203</v>
      </c>
      <c r="C2136" s="241" t="s">
        <v>2350</v>
      </c>
      <c r="D2136" s="235" t="s">
        <v>230</v>
      </c>
      <c r="E2136" s="236">
        <v>2315.5</v>
      </c>
      <c r="F2136" s="237">
        <v>41728</v>
      </c>
      <c r="G2136" s="30">
        <v>2315.5</v>
      </c>
      <c r="H2136" s="238">
        <f t="shared" si="34"/>
        <v>0</v>
      </c>
      <c r="I2136" s="235"/>
    </row>
    <row r="2137" spans="1:9" ht="23.25" x14ac:dyDescent="0.25">
      <c r="A2137" s="240">
        <v>41728</v>
      </c>
      <c r="B2137" s="233" t="s">
        <v>1204</v>
      </c>
      <c r="C2137" s="241" t="s">
        <v>2350</v>
      </c>
      <c r="D2137" s="235" t="s">
        <v>101</v>
      </c>
      <c r="E2137" s="236">
        <v>47057</v>
      </c>
      <c r="F2137" s="319" t="s">
        <v>2485</v>
      </c>
      <c r="G2137" s="247">
        <v>47057</v>
      </c>
      <c r="H2137" s="238">
        <f t="shared" si="34"/>
        <v>0</v>
      </c>
      <c r="I2137" s="235" t="s">
        <v>4</v>
      </c>
    </row>
    <row r="2138" spans="1:9" x14ac:dyDescent="0.25">
      <c r="A2138" s="240">
        <v>41728</v>
      </c>
      <c r="B2138" s="233" t="s">
        <v>1206</v>
      </c>
      <c r="C2138" s="241" t="s">
        <v>2350</v>
      </c>
      <c r="D2138" s="235" t="s">
        <v>721</v>
      </c>
      <c r="E2138" s="236">
        <v>743</v>
      </c>
      <c r="F2138" s="237" t="s">
        <v>2486</v>
      </c>
      <c r="G2138" s="30">
        <v>743</v>
      </c>
      <c r="H2138" s="238">
        <f t="shared" si="34"/>
        <v>0</v>
      </c>
      <c r="I2138" s="235" t="s">
        <v>4</v>
      </c>
    </row>
    <row r="2139" spans="1:9" x14ac:dyDescent="0.25">
      <c r="A2139" s="240">
        <v>41728</v>
      </c>
      <c r="B2139" s="233" t="s">
        <v>1207</v>
      </c>
      <c r="C2139" s="241" t="s">
        <v>2350</v>
      </c>
      <c r="D2139" s="235" t="s">
        <v>1706</v>
      </c>
      <c r="E2139" s="236">
        <v>2373</v>
      </c>
      <c r="F2139" s="237">
        <v>41729</v>
      </c>
      <c r="G2139" s="30">
        <v>2373</v>
      </c>
      <c r="H2139" s="238">
        <f t="shared" si="34"/>
        <v>0</v>
      </c>
      <c r="I2139" s="235" t="s">
        <v>4</v>
      </c>
    </row>
    <row r="2140" spans="1:9" x14ac:dyDescent="0.25">
      <c r="A2140" s="240">
        <v>41728</v>
      </c>
      <c r="B2140" s="233" t="s">
        <v>1208</v>
      </c>
      <c r="C2140" s="241" t="s">
        <v>2350</v>
      </c>
      <c r="D2140" s="235" t="s">
        <v>50</v>
      </c>
      <c r="E2140" s="236">
        <v>2441</v>
      </c>
      <c r="F2140" s="237">
        <v>41729</v>
      </c>
      <c r="G2140" s="30">
        <v>2441</v>
      </c>
      <c r="H2140" s="238">
        <f t="shared" si="34"/>
        <v>0</v>
      </c>
      <c r="I2140" s="235" t="s">
        <v>4</v>
      </c>
    </row>
    <row r="2141" spans="1:9" x14ac:dyDescent="0.25">
      <c r="A2141" s="240">
        <v>41728</v>
      </c>
      <c r="B2141" s="233" t="s">
        <v>1209</v>
      </c>
      <c r="C2141" s="241" t="s">
        <v>2350</v>
      </c>
      <c r="D2141" s="235" t="s">
        <v>480</v>
      </c>
      <c r="E2141" s="236">
        <v>18753</v>
      </c>
      <c r="F2141" s="237">
        <v>41728</v>
      </c>
      <c r="G2141" s="30">
        <v>18753</v>
      </c>
      <c r="H2141" s="238">
        <f t="shared" si="34"/>
        <v>0</v>
      </c>
      <c r="I2141" s="235"/>
    </row>
    <row r="2142" spans="1:9" x14ac:dyDescent="0.25">
      <c r="A2142" s="240">
        <v>41728</v>
      </c>
      <c r="B2142" s="233" t="s">
        <v>1210</v>
      </c>
      <c r="C2142" s="241" t="s">
        <v>2350</v>
      </c>
      <c r="D2142" s="235" t="s">
        <v>131</v>
      </c>
      <c r="E2142" s="236">
        <v>2313.6</v>
      </c>
      <c r="F2142" s="237">
        <v>41729</v>
      </c>
      <c r="G2142" s="30">
        <v>2313.6</v>
      </c>
      <c r="H2142" s="238">
        <f t="shared" si="34"/>
        <v>0</v>
      </c>
      <c r="I2142" s="235" t="s">
        <v>4</v>
      </c>
    </row>
    <row r="2143" spans="1:9" x14ac:dyDescent="0.25">
      <c r="A2143" s="240">
        <v>41728</v>
      </c>
      <c r="B2143" s="233" t="s">
        <v>1211</v>
      </c>
      <c r="C2143" s="241" t="s">
        <v>2350</v>
      </c>
      <c r="D2143" s="235" t="s">
        <v>124</v>
      </c>
      <c r="E2143" s="236">
        <v>1165</v>
      </c>
      <c r="F2143" s="237">
        <v>41728</v>
      </c>
      <c r="G2143" s="30">
        <v>1165</v>
      </c>
      <c r="H2143" s="238">
        <f t="shared" si="34"/>
        <v>0</v>
      </c>
      <c r="I2143" s="235"/>
    </row>
    <row r="2144" spans="1:9" x14ac:dyDescent="0.25">
      <c r="A2144" s="240">
        <v>41728</v>
      </c>
      <c r="B2144" s="233" t="s">
        <v>1212</v>
      </c>
      <c r="C2144" s="241" t="s">
        <v>2350</v>
      </c>
      <c r="D2144" s="235" t="s">
        <v>644</v>
      </c>
      <c r="E2144" s="236">
        <v>1176</v>
      </c>
      <c r="F2144" s="237">
        <v>41728</v>
      </c>
      <c r="G2144" s="30">
        <v>1176</v>
      </c>
      <c r="H2144" s="238">
        <f t="shared" si="34"/>
        <v>0</v>
      </c>
      <c r="I2144" s="235"/>
    </row>
    <row r="2145" spans="1:9" x14ac:dyDescent="0.25">
      <c r="A2145" s="240">
        <v>41729</v>
      </c>
      <c r="B2145" s="233" t="s">
        <v>1213</v>
      </c>
      <c r="C2145" s="241" t="s">
        <v>2350</v>
      </c>
      <c r="D2145" s="235" t="s">
        <v>972</v>
      </c>
      <c r="E2145" s="236">
        <v>259</v>
      </c>
      <c r="F2145" s="237">
        <v>41729</v>
      </c>
      <c r="G2145" s="30">
        <v>259</v>
      </c>
      <c r="H2145" s="238">
        <f t="shared" si="34"/>
        <v>0</v>
      </c>
      <c r="I2145" s="235" t="s">
        <v>1</v>
      </c>
    </row>
    <row r="2146" spans="1:9" x14ac:dyDescent="0.25">
      <c r="A2146" s="240">
        <v>41729</v>
      </c>
      <c r="B2146" s="233" t="s">
        <v>1215</v>
      </c>
      <c r="C2146" s="241" t="s">
        <v>2350</v>
      </c>
      <c r="D2146" s="235" t="s">
        <v>133</v>
      </c>
      <c r="E2146" s="236">
        <v>14460.6</v>
      </c>
      <c r="F2146" s="237">
        <v>41729</v>
      </c>
      <c r="G2146" s="30">
        <v>14460.6</v>
      </c>
      <c r="H2146" s="238">
        <f t="shared" si="34"/>
        <v>0</v>
      </c>
      <c r="I2146" s="45" t="s">
        <v>14</v>
      </c>
    </row>
    <row r="2147" spans="1:9" x14ac:dyDescent="0.25">
      <c r="A2147" s="240">
        <v>41729</v>
      </c>
      <c r="B2147" s="233" t="s">
        <v>1217</v>
      </c>
      <c r="C2147" s="241" t="s">
        <v>2350</v>
      </c>
      <c r="D2147" s="235" t="s">
        <v>6</v>
      </c>
      <c r="E2147" s="236">
        <v>4800</v>
      </c>
      <c r="F2147" s="237">
        <v>41729</v>
      </c>
      <c r="G2147" s="30">
        <v>4800</v>
      </c>
      <c r="H2147" s="238">
        <f t="shared" si="34"/>
        <v>0</v>
      </c>
      <c r="I2147" s="235" t="s">
        <v>14</v>
      </c>
    </row>
    <row r="2148" spans="1:9" x14ac:dyDescent="0.25">
      <c r="A2148" s="240">
        <v>41729</v>
      </c>
      <c r="B2148" s="233" t="s">
        <v>1218</v>
      </c>
      <c r="C2148" s="241" t="s">
        <v>2350</v>
      </c>
      <c r="D2148" s="235" t="s">
        <v>536</v>
      </c>
      <c r="E2148" s="236">
        <v>24183</v>
      </c>
      <c r="F2148" s="237">
        <v>41729</v>
      </c>
      <c r="G2148" s="30">
        <v>24183</v>
      </c>
      <c r="H2148" s="238">
        <f t="shared" si="34"/>
        <v>0</v>
      </c>
      <c r="I2148" s="235" t="s">
        <v>14</v>
      </c>
    </row>
    <row r="2149" spans="1:9" x14ac:dyDescent="0.25">
      <c r="A2149" s="240">
        <v>41729</v>
      </c>
      <c r="B2149" s="233" t="s">
        <v>1220</v>
      </c>
      <c r="C2149" s="241" t="s">
        <v>2350</v>
      </c>
      <c r="D2149" s="235" t="s">
        <v>138</v>
      </c>
      <c r="E2149" s="236">
        <v>8250</v>
      </c>
      <c r="F2149" s="237">
        <v>41729</v>
      </c>
      <c r="G2149" s="30">
        <v>8250</v>
      </c>
      <c r="H2149" s="238">
        <f t="shared" si="34"/>
        <v>0</v>
      </c>
      <c r="I2149" s="235"/>
    </row>
    <row r="2150" spans="1:9" x14ac:dyDescent="0.25">
      <c r="A2150" s="240">
        <v>41729</v>
      </c>
      <c r="B2150" s="233" t="s">
        <v>1221</v>
      </c>
      <c r="C2150" s="241" t="s">
        <v>2350</v>
      </c>
      <c r="D2150" s="244" t="s">
        <v>46</v>
      </c>
      <c r="E2150" s="245">
        <v>0</v>
      </c>
      <c r="F2150" s="237"/>
      <c r="G2150" s="30"/>
      <c r="H2150" s="238">
        <f t="shared" si="34"/>
        <v>0</v>
      </c>
      <c r="I2150" s="235" t="s">
        <v>294</v>
      </c>
    </row>
    <row r="2151" spans="1:9" x14ac:dyDescent="0.25">
      <c r="A2151" s="240">
        <v>41729</v>
      </c>
      <c r="B2151" s="233" t="s">
        <v>1222</v>
      </c>
      <c r="C2151" s="241" t="s">
        <v>2350</v>
      </c>
      <c r="D2151" s="235" t="s">
        <v>1440</v>
      </c>
      <c r="E2151" s="236">
        <v>19768</v>
      </c>
      <c r="F2151" s="237">
        <v>41729</v>
      </c>
      <c r="G2151" s="30">
        <v>19768</v>
      </c>
      <c r="H2151" s="238">
        <f t="shared" si="34"/>
        <v>0</v>
      </c>
      <c r="I2151" s="235" t="s">
        <v>57</v>
      </c>
    </row>
    <row r="2152" spans="1:9" x14ac:dyDescent="0.25">
      <c r="A2152" s="240">
        <v>41729</v>
      </c>
      <c r="B2152" s="233" t="s">
        <v>1223</v>
      </c>
      <c r="C2152" s="241" t="s">
        <v>2350</v>
      </c>
      <c r="D2152" s="235" t="s">
        <v>48</v>
      </c>
      <c r="E2152" s="236">
        <v>3346.5</v>
      </c>
      <c r="F2152" s="237">
        <v>41729</v>
      </c>
      <c r="G2152" s="30">
        <v>3346.5</v>
      </c>
      <c r="H2152" s="238">
        <f t="shared" si="34"/>
        <v>0</v>
      </c>
      <c r="I2152" s="235" t="s">
        <v>1</v>
      </c>
    </row>
    <row r="2153" spans="1:9" x14ac:dyDescent="0.25">
      <c r="A2153" s="240">
        <v>41729</v>
      </c>
      <c r="B2153" s="233" t="s">
        <v>1224</v>
      </c>
      <c r="C2153" s="241" t="s">
        <v>2350</v>
      </c>
      <c r="D2153" s="235" t="s">
        <v>16</v>
      </c>
      <c r="E2153" s="236">
        <v>5049</v>
      </c>
      <c r="F2153" s="237">
        <v>41729</v>
      </c>
      <c r="G2153" s="30">
        <v>5049</v>
      </c>
      <c r="H2153" s="238">
        <f>E2153-G2153</f>
        <v>0</v>
      </c>
      <c r="I2153" s="235"/>
    </row>
    <row r="2154" spans="1:9" x14ac:dyDescent="0.25">
      <c r="A2154" s="240">
        <v>41729</v>
      </c>
      <c r="B2154" s="233" t="s">
        <v>1225</v>
      </c>
      <c r="C2154" s="241" t="s">
        <v>2350</v>
      </c>
      <c r="D2154" s="235" t="s">
        <v>41</v>
      </c>
      <c r="E2154" s="236">
        <v>567</v>
      </c>
      <c r="F2154" s="237">
        <v>41729</v>
      </c>
      <c r="G2154" s="30">
        <v>567</v>
      </c>
      <c r="H2154" s="238">
        <f t="shared" si="34"/>
        <v>0</v>
      </c>
      <c r="I2154" s="235" t="s">
        <v>196</v>
      </c>
    </row>
    <row r="2155" spans="1:9" x14ac:dyDescent="0.25">
      <c r="A2155" s="240">
        <v>41729</v>
      </c>
      <c r="B2155" s="233" t="s">
        <v>1226</v>
      </c>
      <c r="C2155" s="241" t="s">
        <v>2350</v>
      </c>
      <c r="D2155" s="235" t="s">
        <v>286</v>
      </c>
      <c r="E2155" s="236">
        <v>1050</v>
      </c>
      <c r="F2155" s="246">
        <v>41730</v>
      </c>
      <c r="G2155" s="247">
        <v>1050</v>
      </c>
      <c r="H2155" s="238">
        <f t="shared" si="34"/>
        <v>0</v>
      </c>
      <c r="I2155" s="235" t="s">
        <v>23</v>
      </c>
    </row>
    <row r="2156" spans="1:9" x14ac:dyDescent="0.25">
      <c r="A2156" s="240">
        <v>41729</v>
      </c>
      <c r="B2156" s="233" t="s">
        <v>1228</v>
      </c>
      <c r="C2156" s="241" t="s">
        <v>2350</v>
      </c>
      <c r="D2156" s="235" t="s">
        <v>105</v>
      </c>
      <c r="E2156" s="236">
        <v>2768</v>
      </c>
      <c r="F2156" s="237">
        <v>41729</v>
      </c>
      <c r="G2156" s="30">
        <v>2768</v>
      </c>
      <c r="H2156" s="238">
        <f t="shared" si="34"/>
        <v>0</v>
      </c>
      <c r="I2156" s="235"/>
    </row>
    <row r="2157" spans="1:9" x14ac:dyDescent="0.25">
      <c r="A2157" s="240">
        <v>41729</v>
      </c>
      <c r="B2157" s="233" t="s">
        <v>1229</v>
      </c>
      <c r="C2157" s="241" t="s">
        <v>2350</v>
      </c>
      <c r="D2157" s="235" t="s">
        <v>445</v>
      </c>
      <c r="E2157" s="236">
        <v>1221</v>
      </c>
      <c r="F2157" s="237">
        <v>41729</v>
      </c>
      <c r="G2157" s="30">
        <v>1221</v>
      </c>
      <c r="H2157" s="265">
        <f t="shared" si="34"/>
        <v>0</v>
      </c>
      <c r="I2157" s="235"/>
    </row>
    <row r="2158" spans="1:9" x14ac:dyDescent="0.25">
      <c r="A2158" s="240">
        <v>41729</v>
      </c>
      <c r="B2158" s="233" t="s">
        <v>1230</v>
      </c>
      <c r="C2158" s="241" t="s">
        <v>2350</v>
      </c>
      <c r="D2158" s="235" t="s">
        <v>332</v>
      </c>
      <c r="E2158" s="236">
        <v>19063</v>
      </c>
      <c r="F2158" s="237">
        <v>41729</v>
      </c>
      <c r="G2158" s="30">
        <v>19063</v>
      </c>
      <c r="H2158" s="238">
        <f>E2158-G2158</f>
        <v>0</v>
      </c>
      <c r="I2158" s="235" t="s">
        <v>14</v>
      </c>
    </row>
    <row r="2159" spans="1:9" x14ac:dyDescent="0.25">
      <c r="A2159" s="240">
        <v>41729</v>
      </c>
      <c r="B2159" s="233" t="s">
        <v>1232</v>
      </c>
      <c r="C2159" s="241" t="s">
        <v>2350</v>
      </c>
      <c r="D2159" s="235" t="s">
        <v>29</v>
      </c>
      <c r="E2159" s="236">
        <v>35214.5</v>
      </c>
      <c r="F2159" s="237">
        <v>41729</v>
      </c>
      <c r="G2159" s="30">
        <v>35214.5</v>
      </c>
      <c r="H2159" s="238">
        <f>E2159-G2159</f>
        <v>0</v>
      </c>
      <c r="I2159" s="235" t="s">
        <v>196</v>
      </c>
    </row>
    <row r="2160" spans="1:9" x14ac:dyDescent="0.25">
      <c r="A2160" s="240">
        <v>41729</v>
      </c>
      <c r="B2160" s="233" t="s">
        <v>1233</v>
      </c>
      <c r="C2160" s="241" t="s">
        <v>2350</v>
      </c>
      <c r="D2160" s="235" t="s">
        <v>21</v>
      </c>
      <c r="E2160" s="236">
        <v>3744</v>
      </c>
      <c r="F2160" s="237">
        <v>41729</v>
      </c>
      <c r="G2160" s="30">
        <v>3744</v>
      </c>
      <c r="H2160" s="238">
        <f>E2160-G2160</f>
        <v>0</v>
      </c>
      <c r="I2160" s="235"/>
    </row>
    <row r="2161" spans="1:9" x14ac:dyDescent="0.25">
      <c r="A2161" s="240">
        <v>41729</v>
      </c>
      <c r="B2161" s="233" t="s">
        <v>1234</v>
      </c>
      <c r="C2161" s="241" t="s">
        <v>2350</v>
      </c>
      <c r="D2161" s="235" t="s">
        <v>58</v>
      </c>
      <c r="E2161" s="236">
        <v>1495</v>
      </c>
      <c r="F2161" s="237">
        <v>41729</v>
      </c>
      <c r="G2161" s="30">
        <v>1495</v>
      </c>
      <c r="H2161" s="238">
        <f t="shared" si="34"/>
        <v>0</v>
      </c>
      <c r="I2161" s="235" t="s">
        <v>196</v>
      </c>
    </row>
    <row r="2162" spans="1:9" x14ac:dyDescent="0.25">
      <c r="A2162" s="240">
        <v>41729</v>
      </c>
      <c r="B2162" s="233" t="s">
        <v>1235</v>
      </c>
      <c r="C2162" s="241" t="s">
        <v>2350</v>
      </c>
      <c r="D2162" s="235" t="s">
        <v>27</v>
      </c>
      <c r="E2162" s="236">
        <v>2000</v>
      </c>
      <c r="F2162" s="246" t="s">
        <v>2487</v>
      </c>
      <c r="G2162" s="30">
        <v>2000</v>
      </c>
      <c r="H2162" s="238">
        <f t="shared" si="34"/>
        <v>0</v>
      </c>
      <c r="I2162" s="235" t="s">
        <v>23</v>
      </c>
    </row>
    <row r="2163" spans="1:9" x14ac:dyDescent="0.25">
      <c r="A2163" s="240">
        <v>41729</v>
      </c>
      <c r="B2163" s="233" t="s">
        <v>1236</v>
      </c>
      <c r="C2163" s="241" t="s">
        <v>2350</v>
      </c>
      <c r="D2163" s="235" t="s">
        <v>15</v>
      </c>
      <c r="E2163" s="236">
        <v>1488</v>
      </c>
      <c r="F2163" s="237">
        <v>41729</v>
      </c>
      <c r="G2163" s="30">
        <v>1488</v>
      </c>
      <c r="H2163" s="238">
        <f t="shared" si="34"/>
        <v>0</v>
      </c>
      <c r="I2163" s="235"/>
    </row>
    <row r="2164" spans="1:9" x14ac:dyDescent="0.25">
      <c r="A2164" s="240">
        <v>41729</v>
      </c>
      <c r="B2164" s="233" t="s">
        <v>1237</v>
      </c>
      <c r="C2164" s="241" t="s">
        <v>2350</v>
      </c>
      <c r="D2164" s="235" t="s">
        <v>49</v>
      </c>
      <c r="E2164" s="236">
        <v>1225</v>
      </c>
      <c r="F2164" s="237">
        <v>41729</v>
      </c>
      <c r="G2164" s="30">
        <v>1225</v>
      </c>
      <c r="H2164" s="238">
        <f t="shared" si="34"/>
        <v>0</v>
      </c>
      <c r="I2164" s="235" t="s">
        <v>23</v>
      </c>
    </row>
    <row r="2165" spans="1:9" x14ac:dyDescent="0.25">
      <c r="A2165" s="240">
        <v>41729</v>
      </c>
      <c r="B2165" s="233" t="s">
        <v>1239</v>
      </c>
      <c r="C2165" s="241" t="s">
        <v>2350</v>
      </c>
      <c r="D2165" s="235" t="s">
        <v>44</v>
      </c>
      <c r="E2165" s="236">
        <v>2180</v>
      </c>
      <c r="F2165" s="237">
        <v>41729</v>
      </c>
      <c r="G2165" s="30">
        <v>2180</v>
      </c>
      <c r="H2165" s="238">
        <f t="shared" si="34"/>
        <v>0</v>
      </c>
      <c r="I2165" s="235" t="s">
        <v>196</v>
      </c>
    </row>
    <row r="2166" spans="1:9" x14ac:dyDescent="0.25">
      <c r="A2166" s="240">
        <v>41729</v>
      </c>
      <c r="B2166" s="233" t="s">
        <v>1240</v>
      </c>
      <c r="C2166" s="241" t="s">
        <v>2350</v>
      </c>
      <c r="D2166" s="235" t="s">
        <v>22</v>
      </c>
      <c r="E2166" s="236">
        <v>5300</v>
      </c>
      <c r="F2166" s="237">
        <v>41729</v>
      </c>
      <c r="G2166" s="30">
        <v>5300</v>
      </c>
      <c r="H2166" s="238">
        <f t="shared" si="34"/>
        <v>0</v>
      </c>
      <c r="I2166" s="235" t="s">
        <v>23</v>
      </c>
    </row>
    <row r="2167" spans="1:9" x14ac:dyDescent="0.25">
      <c r="A2167" s="240">
        <v>41729</v>
      </c>
      <c r="B2167" s="233" t="s">
        <v>1242</v>
      </c>
      <c r="C2167" s="241" t="s">
        <v>2350</v>
      </c>
      <c r="D2167" s="235" t="s">
        <v>194</v>
      </c>
      <c r="E2167" s="236">
        <v>3908</v>
      </c>
      <c r="F2167" s="237">
        <v>41729</v>
      </c>
      <c r="G2167" s="30">
        <v>3908</v>
      </c>
      <c r="H2167" s="238">
        <f>E2167-G2167</f>
        <v>0</v>
      </c>
      <c r="I2167" s="235"/>
    </row>
    <row r="2168" spans="1:9" x14ac:dyDescent="0.25">
      <c r="A2168" s="240">
        <v>41729</v>
      </c>
      <c r="B2168" s="233" t="s">
        <v>1243</v>
      </c>
      <c r="C2168" s="241" t="s">
        <v>2350</v>
      </c>
      <c r="D2168" s="235" t="s">
        <v>112</v>
      </c>
      <c r="E2168" s="236">
        <v>4250.6000000000004</v>
      </c>
      <c r="F2168" s="262" t="s">
        <v>2488</v>
      </c>
      <c r="G2168" s="30">
        <v>4250.6000000000004</v>
      </c>
      <c r="H2168" s="238">
        <f t="shared" si="34"/>
        <v>0</v>
      </c>
      <c r="I2168" s="235"/>
    </row>
    <row r="2169" spans="1:9" x14ac:dyDescent="0.25">
      <c r="A2169" s="240">
        <v>41729</v>
      </c>
      <c r="B2169" s="233" t="s">
        <v>1244</v>
      </c>
      <c r="C2169" s="241" t="s">
        <v>2350</v>
      </c>
      <c r="D2169" s="235" t="s">
        <v>1706</v>
      </c>
      <c r="E2169" s="236">
        <v>996.5</v>
      </c>
      <c r="F2169" s="237">
        <v>41729</v>
      </c>
      <c r="G2169" s="30">
        <v>996.5</v>
      </c>
      <c r="H2169" s="238">
        <f t="shared" si="34"/>
        <v>0</v>
      </c>
      <c r="I2169" s="235" t="s">
        <v>23</v>
      </c>
    </row>
    <row r="2170" spans="1:9" x14ac:dyDescent="0.25">
      <c r="A2170" s="240">
        <v>41729</v>
      </c>
      <c r="B2170" s="233" t="s">
        <v>1247</v>
      </c>
      <c r="C2170" s="241" t="s">
        <v>2350</v>
      </c>
      <c r="D2170" s="235" t="s">
        <v>458</v>
      </c>
      <c r="E2170" s="236">
        <v>865</v>
      </c>
      <c r="F2170" s="237">
        <v>41729</v>
      </c>
      <c r="G2170" s="30">
        <v>865</v>
      </c>
      <c r="H2170" s="238">
        <f t="shared" si="34"/>
        <v>0</v>
      </c>
      <c r="I2170" s="235"/>
    </row>
    <row r="2171" spans="1:9" x14ac:dyDescent="0.25">
      <c r="A2171" s="240">
        <v>41729</v>
      </c>
      <c r="B2171" s="233" t="s">
        <v>1248</v>
      </c>
      <c r="C2171" s="241" t="s">
        <v>2350</v>
      </c>
      <c r="D2171" s="235" t="s">
        <v>2338</v>
      </c>
      <c r="E2171" s="236">
        <v>1469.6</v>
      </c>
      <c r="F2171" s="237">
        <v>41729</v>
      </c>
      <c r="G2171" s="30">
        <v>1469.6</v>
      </c>
      <c r="H2171" s="238">
        <f t="shared" si="34"/>
        <v>0</v>
      </c>
      <c r="I2171" s="235" t="s">
        <v>23</v>
      </c>
    </row>
    <row r="2172" spans="1:9" x14ac:dyDescent="0.25">
      <c r="A2172" s="240">
        <v>41729</v>
      </c>
      <c r="B2172" s="233" t="s">
        <v>1249</v>
      </c>
      <c r="C2172" s="241" t="s">
        <v>2350</v>
      </c>
      <c r="D2172" s="235" t="s">
        <v>480</v>
      </c>
      <c r="E2172" s="236">
        <v>5818.6</v>
      </c>
      <c r="F2172" s="237">
        <v>41729</v>
      </c>
      <c r="G2172" s="30">
        <v>5818.6</v>
      </c>
      <c r="H2172" s="238">
        <f t="shared" si="34"/>
        <v>0</v>
      </c>
      <c r="I2172" s="235"/>
    </row>
    <row r="2173" spans="1:9" x14ac:dyDescent="0.25">
      <c r="A2173" s="240">
        <v>41729</v>
      </c>
      <c r="B2173" s="233" t="s">
        <v>1250</v>
      </c>
      <c r="C2173" s="241" t="s">
        <v>2350</v>
      </c>
      <c r="D2173" s="235" t="s">
        <v>47</v>
      </c>
      <c r="E2173" s="236">
        <v>6082</v>
      </c>
      <c r="F2173" s="237">
        <v>41729</v>
      </c>
      <c r="G2173" s="30">
        <v>6082</v>
      </c>
      <c r="H2173" s="238">
        <f t="shared" si="34"/>
        <v>0</v>
      </c>
      <c r="I2173" s="235" t="s">
        <v>23</v>
      </c>
    </row>
    <row r="2174" spans="1:9" x14ac:dyDescent="0.25">
      <c r="A2174" s="240">
        <v>41729</v>
      </c>
      <c r="B2174" s="233" t="s">
        <v>1251</v>
      </c>
      <c r="C2174" s="241" t="s">
        <v>2350</v>
      </c>
      <c r="D2174" s="235" t="s">
        <v>124</v>
      </c>
      <c r="E2174" s="236">
        <v>728.5</v>
      </c>
      <c r="F2174" s="237">
        <v>41729</v>
      </c>
      <c r="G2174" s="30">
        <v>728.5</v>
      </c>
      <c r="H2174" s="238">
        <f t="shared" si="34"/>
        <v>0</v>
      </c>
      <c r="I2174" s="235"/>
    </row>
    <row r="2175" spans="1:9" x14ac:dyDescent="0.25">
      <c r="A2175" s="240">
        <v>41729</v>
      </c>
      <c r="B2175" s="233" t="s">
        <v>1252</v>
      </c>
      <c r="C2175" s="241" t="s">
        <v>2350</v>
      </c>
      <c r="D2175" s="235" t="s">
        <v>60</v>
      </c>
      <c r="E2175" s="236">
        <v>4186</v>
      </c>
      <c r="F2175" s="246" t="s">
        <v>2489</v>
      </c>
      <c r="G2175" s="247">
        <v>4186</v>
      </c>
      <c r="H2175" s="238">
        <f t="shared" si="34"/>
        <v>0</v>
      </c>
      <c r="I2175" s="235" t="s">
        <v>57</v>
      </c>
    </row>
    <row r="2176" spans="1:9" x14ac:dyDescent="0.25">
      <c r="A2176" s="240">
        <v>41729</v>
      </c>
      <c r="B2176" s="233" t="s">
        <v>1254</v>
      </c>
      <c r="C2176" s="241" t="s">
        <v>2350</v>
      </c>
      <c r="D2176" s="235" t="s">
        <v>438</v>
      </c>
      <c r="E2176" s="236">
        <v>2258.5</v>
      </c>
      <c r="F2176" s="237">
        <v>41729</v>
      </c>
      <c r="G2176" s="30">
        <v>2258.5</v>
      </c>
      <c r="H2176" s="238">
        <f t="shared" si="34"/>
        <v>0</v>
      </c>
      <c r="I2176" s="235" t="s">
        <v>196</v>
      </c>
    </row>
    <row r="2177" spans="1:9" x14ac:dyDescent="0.25">
      <c r="A2177" s="240">
        <v>41729</v>
      </c>
      <c r="B2177" s="233" t="s">
        <v>1255</v>
      </c>
      <c r="C2177" s="241" t="s">
        <v>2350</v>
      </c>
      <c r="D2177" s="235" t="s">
        <v>87</v>
      </c>
      <c r="E2177" s="236">
        <v>19474</v>
      </c>
      <c r="F2177" s="246">
        <v>41752</v>
      </c>
      <c r="G2177" s="247">
        <v>19474</v>
      </c>
      <c r="H2177" s="238">
        <f t="shared" si="34"/>
        <v>0</v>
      </c>
      <c r="I2177" s="235" t="s">
        <v>146</v>
      </c>
    </row>
    <row r="2178" spans="1:9" x14ac:dyDescent="0.25">
      <c r="A2178" s="240">
        <v>41729</v>
      </c>
      <c r="B2178" s="233" t="s">
        <v>1256</v>
      </c>
      <c r="C2178" s="241" t="s">
        <v>2350</v>
      </c>
      <c r="D2178" s="235" t="s">
        <v>119</v>
      </c>
      <c r="E2178" s="236">
        <v>8843</v>
      </c>
      <c r="F2178" s="246">
        <v>41730</v>
      </c>
      <c r="G2178" s="247">
        <v>8843</v>
      </c>
      <c r="H2178" s="238">
        <f t="shared" si="34"/>
        <v>0</v>
      </c>
      <c r="I2178" s="235" t="s">
        <v>14</v>
      </c>
    </row>
    <row r="2179" spans="1:9" x14ac:dyDescent="0.25">
      <c r="A2179" s="240">
        <v>41729</v>
      </c>
      <c r="B2179" s="233" t="s">
        <v>1257</v>
      </c>
      <c r="C2179" s="241" t="s">
        <v>2350</v>
      </c>
      <c r="D2179" s="235" t="s">
        <v>43</v>
      </c>
      <c r="E2179" s="236">
        <v>12080</v>
      </c>
      <c r="F2179" s="237">
        <v>41729</v>
      </c>
      <c r="G2179" s="30">
        <v>12080</v>
      </c>
      <c r="H2179" s="238">
        <f t="shared" si="34"/>
        <v>0</v>
      </c>
      <c r="I2179" s="235"/>
    </row>
    <row r="2180" spans="1:9" x14ac:dyDescent="0.25">
      <c r="A2180" s="240">
        <v>41729</v>
      </c>
      <c r="B2180" s="233" t="s">
        <v>1258</v>
      </c>
      <c r="C2180" s="241" t="s">
        <v>2350</v>
      </c>
      <c r="D2180" s="235" t="s">
        <v>996</v>
      </c>
      <c r="E2180" s="236">
        <v>19924</v>
      </c>
      <c r="F2180" s="237">
        <v>41729</v>
      </c>
      <c r="G2180" s="30">
        <v>19924</v>
      </c>
      <c r="H2180" s="238">
        <f t="shared" si="34"/>
        <v>0</v>
      </c>
      <c r="I2180" s="235" t="s">
        <v>146</v>
      </c>
    </row>
    <row r="2181" spans="1:9" x14ac:dyDescent="0.25">
      <c r="A2181" s="240">
        <v>41729</v>
      </c>
      <c r="B2181" s="233" t="s">
        <v>1260</v>
      </c>
      <c r="C2181" s="241" t="s">
        <v>2350</v>
      </c>
      <c r="D2181" s="235" t="s">
        <v>176</v>
      </c>
      <c r="E2181" s="236">
        <v>24490.5</v>
      </c>
      <c r="F2181" s="237">
        <v>41729</v>
      </c>
      <c r="G2181" s="30">
        <v>24490.5</v>
      </c>
      <c r="H2181" s="238">
        <f t="shared" si="34"/>
        <v>0</v>
      </c>
      <c r="I2181" s="235"/>
    </row>
    <row r="2182" spans="1:9" x14ac:dyDescent="0.25">
      <c r="A2182" s="240">
        <v>41729</v>
      </c>
      <c r="B2182" s="233" t="s">
        <v>1261</v>
      </c>
      <c r="C2182" s="241" t="s">
        <v>2350</v>
      </c>
      <c r="D2182" s="235" t="s">
        <v>214</v>
      </c>
      <c r="E2182" s="236">
        <v>5899.5</v>
      </c>
      <c r="F2182" s="237">
        <v>41729</v>
      </c>
      <c r="G2182" s="30">
        <v>5899.5</v>
      </c>
      <c r="H2182" s="238">
        <f t="shared" si="34"/>
        <v>0</v>
      </c>
      <c r="I2182" s="235"/>
    </row>
    <row r="2183" spans="1:9" x14ac:dyDescent="0.25">
      <c r="A2183" s="240">
        <v>41729</v>
      </c>
      <c r="B2183" s="233" t="s">
        <v>1262</v>
      </c>
      <c r="C2183" s="241" t="s">
        <v>2350</v>
      </c>
      <c r="D2183" s="235" t="s">
        <v>3</v>
      </c>
      <c r="E2183" s="236">
        <v>25934.6</v>
      </c>
      <c r="F2183" s="246">
        <v>41754</v>
      </c>
      <c r="G2183" s="247">
        <v>25934.6</v>
      </c>
      <c r="H2183" s="238">
        <f t="shared" si="34"/>
        <v>0</v>
      </c>
      <c r="I2183" s="235" t="s">
        <v>57</v>
      </c>
    </row>
    <row r="2184" spans="1:9" x14ac:dyDescent="0.25">
      <c r="A2184" s="240">
        <v>41729</v>
      </c>
      <c r="B2184" s="233" t="s">
        <v>1263</v>
      </c>
      <c r="C2184" s="241" t="s">
        <v>2350</v>
      </c>
      <c r="D2184" s="235" t="s">
        <v>426</v>
      </c>
      <c r="E2184" s="236">
        <v>35618</v>
      </c>
      <c r="F2184" s="237">
        <v>41729</v>
      </c>
      <c r="G2184" s="30">
        <v>35618</v>
      </c>
      <c r="H2184" s="238">
        <f t="shared" si="34"/>
        <v>0</v>
      </c>
      <c r="I2184" s="235" t="s">
        <v>146</v>
      </c>
    </row>
    <row r="2185" spans="1:9" x14ac:dyDescent="0.25">
      <c r="A2185" s="240">
        <v>41729</v>
      </c>
      <c r="B2185" s="233" t="s">
        <v>1264</v>
      </c>
      <c r="C2185" s="241" t="s">
        <v>2350</v>
      </c>
      <c r="D2185" s="235" t="s">
        <v>5</v>
      </c>
      <c r="E2185" s="236">
        <v>2969</v>
      </c>
      <c r="F2185" s="237">
        <v>41729</v>
      </c>
      <c r="G2185" s="30">
        <v>2969</v>
      </c>
      <c r="H2185" s="238">
        <f t="shared" si="34"/>
        <v>0</v>
      </c>
      <c r="I2185" s="235"/>
    </row>
    <row r="2186" spans="1:9" x14ac:dyDescent="0.25">
      <c r="A2186" s="240">
        <v>41729</v>
      </c>
      <c r="B2186" s="233" t="s">
        <v>1265</v>
      </c>
      <c r="C2186" s="241" t="s">
        <v>2350</v>
      </c>
      <c r="D2186" s="235" t="s">
        <v>1440</v>
      </c>
      <c r="E2186" s="236">
        <v>2479</v>
      </c>
      <c r="F2186" s="246">
        <v>41730</v>
      </c>
      <c r="G2186" s="247">
        <v>2479</v>
      </c>
      <c r="H2186" s="238">
        <f>E2186-G2186</f>
        <v>0</v>
      </c>
      <c r="I2186" s="235" t="s">
        <v>57</v>
      </c>
    </row>
    <row r="2187" spans="1:9" x14ac:dyDescent="0.25">
      <c r="A2187" s="240">
        <v>41729</v>
      </c>
      <c r="B2187" s="233" t="s">
        <v>1267</v>
      </c>
      <c r="C2187" s="241" t="s">
        <v>2350</v>
      </c>
      <c r="D2187" s="235" t="s">
        <v>162</v>
      </c>
      <c r="E2187" s="236">
        <v>15517.5</v>
      </c>
      <c r="F2187" s="262" t="s">
        <v>2490</v>
      </c>
      <c r="G2187" s="247">
        <v>15517.5</v>
      </c>
      <c r="H2187" s="238">
        <f>E2187-G2187</f>
        <v>0</v>
      </c>
      <c r="I2187" s="235" t="s">
        <v>57</v>
      </c>
    </row>
    <row r="2188" spans="1:9" x14ac:dyDescent="0.25">
      <c r="A2188" s="240">
        <v>41729</v>
      </c>
      <c r="B2188" s="233" t="s">
        <v>1268</v>
      </c>
      <c r="C2188" s="241" t="s">
        <v>2350</v>
      </c>
      <c r="D2188" s="235" t="s">
        <v>66</v>
      </c>
      <c r="E2188" s="236">
        <v>7473.2</v>
      </c>
      <c r="F2188" s="237">
        <v>41729</v>
      </c>
      <c r="G2188" s="30">
        <v>7473.2</v>
      </c>
      <c r="H2188" s="238">
        <f t="shared" ref="H2188:H2251" si="35">E2188-G2188</f>
        <v>0</v>
      </c>
      <c r="I2188" s="235"/>
    </row>
    <row r="2189" spans="1:9" x14ac:dyDescent="0.25">
      <c r="A2189" s="240">
        <v>41729</v>
      </c>
      <c r="B2189" s="233" t="s">
        <v>1270</v>
      </c>
      <c r="C2189" s="241" t="s">
        <v>2350</v>
      </c>
      <c r="D2189" s="235" t="s">
        <v>60</v>
      </c>
      <c r="E2189" s="236">
        <v>1900</v>
      </c>
      <c r="F2189" s="246">
        <v>41730</v>
      </c>
      <c r="G2189" s="247">
        <v>1900</v>
      </c>
      <c r="H2189" s="238">
        <f t="shared" si="35"/>
        <v>0</v>
      </c>
      <c r="I2189" s="235" t="s">
        <v>57</v>
      </c>
    </row>
    <row r="2190" spans="1:9" x14ac:dyDescent="0.25">
      <c r="A2190" s="240">
        <v>41729</v>
      </c>
      <c r="B2190" s="233" t="s">
        <v>1272</v>
      </c>
      <c r="C2190" s="241" t="s">
        <v>2350</v>
      </c>
      <c r="D2190" s="235" t="s">
        <v>236</v>
      </c>
      <c r="E2190" s="236">
        <v>600</v>
      </c>
      <c r="F2190" s="237">
        <v>41729</v>
      </c>
      <c r="G2190" s="30">
        <v>600</v>
      </c>
      <c r="H2190" s="238">
        <f t="shared" si="35"/>
        <v>0</v>
      </c>
      <c r="I2190" s="235" t="s">
        <v>38</v>
      </c>
    </row>
    <row r="2191" spans="1:9" x14ac:dyDescent="0.25">
      <c r="A2191" s="240">
        <v>41729</v>
      </c>
      <c r="B2191" s="233" t="s">
        <v>1273</v>
      </c>
      <c r="C2191" s="241" t="s">
        <v>2350</v>
      </c>
      <c r="D2191" s="235" t="s">
        <v>88</v>
      </c>
      <c r="E2191" s="236">
        <v>10842.2</v>
      </c>
      <c r="F2191" s="246">
        <v>41730</v>
      </c>
      <c r="G2191" s="247">
        <v>10842.2</v>
      </c>
      <c r="H2191" s="238">
        <f t="shared" si="35"/>
        <v>0</v>
      </c>
      <c r="I2191" s="235" t="s">
        <v>57</v>
      </c>
    </row>
    <row r="2192" spans="1:9" x14ac:dyDescent="0.25">
      <c r="A2192" s="240">
        <v>41729</v>
      </c>
      <c r="B2192" s="233" t="s">
        <v>1274</v>
      </c>
      <c r="C2192" s="241" t="s">
        <v>2350</v>
      </c>
      <c r="D2192" s="235" t="s">
        <v>48</v>
      </c>
      <c r="E2192" s="236">
        <v>2071.5</v>
      </c>
      <c r="F2192" s="237">
        <v>41729</v>
      </c>
      <c r="G2192" s="30">
        <v>2071.5</v>
      </c>
      <c r="H2192" s="238">
        <f t="shared" si="35"/>
        <v>0</v>
      </c>
      <c r="I2192" s="235" t="s">
        <v>1</v>
      </c>
    </row>
    <row r="2193" spans="1:10" x14ac:dyDescent="0.25">
      <c r="A2193" s="240">
        <v>41729</v>
      </c>
      <c r="B2193" s="233" t="s">
        <v>1276</v>
      </c>
      <c r="C2193" s="241" t="s">
        <v>2350</v>
      </c>
      <c r="D2193" s="235" t="s">
        <v>96</v>
      </c>
      <c r="E2193" s="236">
        <v>203750</v>
      </c>
      <c r="F2193" s="246">
        <v>41736</v>
      </c>
      <c r="G2193" s="247">
        <v>203750</v>
      </c>
      <c r="H2193" s="238">
        <f t="shared" si="35"/>
        <v>0</v>
      </c>
      <c r="I2193" s="235" t="s">
        <v>38</v>
      </c>
    </row>
    <row r="2194" spans="1:10" x14ac:dyDescent="0.25">
      <c r="A2194" s="240">
        <v>41729</v>
      </c>
      <c r="B2194" s="233" t="s">
        <v>1277</v>
      </c>
      <c r="C2194" s="241" t="s">
        <v>2350</v>
      </c>
      <c r="D2194" s="235" t="s">
        <v>96</v>
      </c>
      <c r="E2194" s="236">
        <v>317300</v>
      </c>
      <c r="F2194" s="246">
        <v>41736</v>
      </c>
      <c r="G2194" s="247">
        <v>317300</v>
      </c>
      <c r="H2194" s="238">
        <f t="shared" si="35"/>
        <v>0</v>
      </c>
      <c r="I2194" s="235" t="s">
        <v>38</v>
      </c>
    </row>
    <row r="2195" spans="1:10" x14ac:dyDescent="0.25">
      <c r="A2195" s="240">
        <v>41729</v>
      </c>
      <c r="B2195" s="233" t="s">
        <v>1279</v>
      </c>
      <c r="C2195" s="241" t="s">
        <v>2350</v>
      </c>
      <c r="D2195" s="235" t="s">
        <v>96</v>
      </c>
      <c r="E2195" s="236">
        <v>58117</v>
      </c>
      <c r="F2195" s="246">
        <v>41733</v>
      </c>
      <c r="G2195" s="247">
        <v>58117</v>
      </c>
      <c r="H2195" s="238">
        <f t="shared" si="35"/>
        <v>0</v>
      </c>
      <c r="I2195" s="235" t="s">
        <v>38</v>
      </c>
    </row>
    <row r="2196" spans="1:10" x14ac:dyDescent="0.25">
      <c r="A2196" s="240">
        <v>41729</v>
      </c>
      <c r="B2196" s="233" t="s">
        <v>1280</v>
      </c>
      <c r="C2196" s="241" t="s">
        <v>2350</v>
      </c>
      <c r="D2196" s="235" t="s">
        <v>210</v>
      </c>
      <c r="E2196" s="236">
        <v>1975</v>
      </c>
      <c r="F2196" s="246">
        <v>41730</v>
      </c>
      <c r="G2196" s="247">
        <v>1975</v>
      </c>
      <c r="H2196" s="238">
        <f t="shared" si="35"/>
        <v>0</v>
      </c>
      <c r="I2196" s="235" t="s">
        <v>196</v>
      </c>
    </row>
    <row r="2197" spans="1:10" x14ac:dyDescent="0.25">
      <c r="A2197" s="240">
        <v>41729</v>
      </c>
      <c r="B2197" s="233" t="s">
        <v>1282</v>
      </c>
      <c r="C2197" s="241" t="s">
        <v>2350</v>
      </c>
      <c r="D2197" s="235" t="s">
        <v>2039</v>
      </c>
      <c r="E2197" s="236">
        <v>681</v>
      </c>
      <c r="F2197" s="246">
        <v>41730</v>
      </c>
      <c r="G2197" s="334">
        <v>681</v>
      </c>
      <c r="H2197" s="238">
        <f t="shared" si="35"/>
        <v>0</v>
      </c>
      <c r="I2197" s="235" t="s">
        <v>196</v>
      </c>
    </row>
    <row r="2198" spans="1:10" x14ac:dyDescent="0.25">
      <c r="A2198" s="240">
        <v>41729</v>
      </c>
      <c r="B2198" s="233" t="s">
        <v>1283</v>
      </c>
      <c r="C2198" s="241" t="s">
        <v>2350</v>
      </c>
      <c r="D2198" s="235" t="s">
        <v>131</v>
      </c>
      <c r="E2198" s="236">
        <v>2681</v>
      </c>
      <c r="F2198" s="246">
        <v>41730</v>
      </c>
      <c r="G2198" s="334">
        <v>2681</v>
      </c>
      <c r="H2198" s="238">
        <f t="shared" si="35"/>
        <v>0</v>
      </c>
      <c r="I2198" s="235" t="s">
        <v>196</v>
      </c>
    </row>
    <row r="2199" spans="1:10" x14ac:dyDescent="0.25">
      <c r="A2199" s="240">
        <v>41729</v>
      </c>
      <c r="B2199" s="233" t="s">
        <v>1285</v>
      </c>
      <c r="C2199" s="241" t="s">
        <v>2350</v>
      </c>
      <c r="D2199" s="235" t="s">
        <v>175</v>
      </c>
      <c r="E2199" s="236">
        <v>220</v>
      </c>
      <c r="F2199" s="246">
        <v>41730</v>
      </c>
      <c r="G2199" s="334">
        <v>220</v>
      </c>
      <c r="H2199" s="238">
        <f t="shared" si="35"/>
        <v>0</v>
      </c>
      <c r="I2199" s="235" t="s">
        <v>196</v>
      </c>
    </row>
    <row r="2200" spans="1:10" x14ac:dyDescent="0.25">
      <c r="A2200" s="240">
        <v>41729</v>
      </c>
      <c r="B2200" s="233" t="s">
        <v>1286</v>
      </c>
      <c r="C2200" s="241" t="s">
        <v>2350</v>
      </c>
      <c r="D2200" s="235" t="s">
        <v>493</v>
      </c>
      <c r="E2200" s="236">
        <v>1527</v>
      </c>
      <c r="F2200" s="246">
        <v>41730</v>
      </c>
      <c r="G2200" s="334">
        <v>1527</v>
      </c>
      <c r="H2200" s="238">
        <f t="shared" si="35"/>
        <v>0</v>
      </c>
      <c r="I2200" s="235" t="s">
        <v>196</v>
      </c>
    </row>
    <row r="2201" spans="1:10" x14ac:dyDescent="0.25">
      <c r="A2201" s="240">
        <v>41729</v>
      </c>
      <c r="B2201" s="233" t="s">
        <v>1288</v>
      </c>
      <c r="C2201" s="241" t="s">
        <v>2350</v>
      </c>
      <c r="D2201" s="235" t="s">
        <v>2414</v>
      </c>
      <c r="E2201" s="236">
        <v>1640</v>
      </c>
      <c r="F2201" s="246">
        <v>41730</v>
      </c>
      <c r="G2201" s="334">
        <v>1640</v>
      </c>
      <c r="H2201" s="238">
        <f t="shared" si="35"/>
        <v>0</v>
      </c>
      <c r="I2201" s="235" t="s">
        <v>196</v>
      </c>
    </row>
    <row r="2202" spans="1:10" x14ac:dyDescent="0.25">
      <c r="A2202" s="240">
        <v>41729</v>
      </c>
      <c r="B2202" s="233" t="s">
        <v>1289</v>
      </c>
      <c r="C2202" s="241" t="s">
        <v>2350</v>
      </c>
      <c r="D2202" s="235" t="s">
        <v>2491</v>
      </c>
      <c r="E2202" s="236">
        <v>3096</v>
      </c>
      <c r="F2202" s="246">
        <v>41730</v>
      </c>
      <c r="G2202" s="334">
        <v>3096</v>
      </c>
      <c r="H2202" s="238">
        <f t="shared" si="35"/>
        <v>0</v>
      </c>
      <c r="I2202" s="235" t="s">
        <v>196</v>
      </c>
    </row>
    <row r="2203" spans="1:10" x14ac:dyDescent="0.25">
      <c r="A2203" s="240">
        <v>41729</v>
      </c>
      <c r="B2203" s="233" t="s">
        <v>1290</v>
      </c>
      <c r="C2203" s="241" t="s">
        <v>2350</v>
      </c>
      <c r="D2203" s="235" t="s">
        <v>416</v>
      </c>
      <c r="E2203" s="236">
        <v>1415.5</v>
      </c>
      <c r="F2203" s="246">
        <v>41730</v>
      </c>
      <c r="G2203" s="334">
        <v>1415.5</v>
      </c>
      <c r="H2203" s="238">
        <f t="shared" si="35"/>
        <v>0</v>
      </c>
      <c r="I2203" s="235" t="s">
        <v>196</v>
      </c>
    </row>
    <row r="2204" spans="1:10" x14ac:dyDescent="0.25">
      <c r="A2204" s="240">
        <v>41729</v>
      </c>
      <c r="B2204" s="233" t="s">
        <v>1291</v>
      </c>
      <c r="C2204" s="241" t="s">
        <v>2350</v>
      </c>
      <c r="D2204" s="235" t="s">
        <v>786</v>
      </c>
      <c r="E2204" s="236">
        <v>7262</v>
      </c>
      <c r="F2204" s="246">
        <v>41730</v>
      </c>
      <c r="G2204" s="334">
        <v>7262</v>
      </c>
      <c r="H2204" s="238">
        <f t="shared" si="35"/>
        <v>0</v>
      </c>
      <c r="I2204" s="235" t="s">
        <v>14</v>
      </c>
    </row>
    <row r="2205" spans="1:10" x14ac:dyDescent="0.25">
      <c r="A2205" s="240">
        <v>41729</v>
      </c>
      <c r="B2205" s="233" t="s">
        <v>1292</v>
      </c>
      <c r="C2205" s="241" t="s">
        <v>2350</v>
      </c>
      <c r="D2205" s="235" t="s">
        <v>89</v>
      </c>
      <c r="E2205" s="236">
        <v>4486</v>
      </c>
      <c r="F2205" s="246">
        <v>41730</v>
      </c>
      <c r="G2205" s="334">
        <v>4486</v>
      </c>
      <c r="H2205" s="238">
        <f t="shared" si="35"/>
        <v>0</v>
      </c>
      <c r="I2205" s="235" t="s">
        <v>196</v>
      </c>
    </row>
    <row r="2206" spans="1:10" x14ac:dyDescent="0.25">
      <c r="A2206" s="240">
        <v>41729</v>
      </c>
      <c r="B2206" s="233" t="s">
        <v>1294</v>
      </c>
      <c r="C2206" s="241" t="s">
        <v>2350</v>
      </c>
      <c r="D2206" s="244" t="s">
        <v>46</v>
      </c>
      <c r="E2206" s="245">
        <v>0</v>
      </c>
      <c r="F2206" s="237"/>
      <c r="G2206" s="30"/>
      <c r="H2206" s="238">
        <f t="shared" si="35"/>
        <v>0</v>
      </c>
      <c r="I2206" s="235" t="s">
        <v>294</v>
      </c>
    </row>
    <row r="2207" spans="1:10" x14ac:dyDescent="0.25">
      <c r="A2207" s="240">
        <v>41729</v>
      </c>
      <c r="B2207" s="233" t="s">
        <v>1295</v>
      </c>
      <c r="C2207" s="241" t="s">
        <v>2350</v>
      </c>
      <c r="D2207" s="235" t="s">
        <v>452</v>
      </c>
      <c r="E2207" s="236">
        <v>9154</v>
      </c>
      <c r="F2207" s="246" t="s">
        <v>2492</v>
      </c>
      <c r="G2207" s="30">
        <v>9154</v>
      </c>
      <c r="H2207" s="238">
        <f t="shared" si="35"/>
        <v>0</v>
      </c>
      <c r="I2207" s="235" t="s">
        <v>1</v>
      </c>
    </row>
    <row r="2208" spans="1:10" x14ac:dyDescent="0.25">
      <c r="A2208" s="240">
        <v>41729</v>
      </c>
      <c r="B2208" s="233" t="s">
        <v>1296</v>
      </c>
      <c r="C2208" s="241" t="s">
        <v>2350</v>
      </c>
      <c r="D2208" s="235" t="s">
        <v>76</v>
      </c>
      <c r="E2208" s="236">
        <v>20637</v>
      </c>
      <c r="F2208" s="246">
        <v>41730</v>
      </c>
      <c r="G2208" s="247">
        <v>20637</v>
      </c>
      <c r="H2208" s="238">
        <f t="shared" si="35"/>
        <v>0</v>
      </c>
      <c r="I2208" s="235" t="s">
        <v>20</v>
      </c>
      <c r="J2208" s="6"/>
    </row>
    <row r="2209" spans="1:10" x14ac:dyDescent="0.25">
      <c r="A2209" s="240">
        <v>41729</v>
      </c>
      <c r="B2209" s="233" t="s">
        <v>1298</v>
      </c>
      <c r="C2209" s="241" t="s">
        <v>2350</v>
      </c>
      <c r="D2209" s="235" t="s">
        <v>1</v>
      </c>
      <c r="E2209" s="236">
        <v>600</v>
      </c>
      <c r="F2209" s="237">
        <v>41729</v>
      </c>
      <c r="G2209" s="30">
        <v>600</v>
      </c>
      <c r="H2209" s="238">
        <f t="shared" si="35"/>
        <v>0</v>
      </c>
      <c r="I2209" s="235" t="s">
        <v>1</v>
      </c>
      <c r="J2209" s="6"/>
    </row>
    <row r="2210" spans="1:10" x14ac:dyDescent="0.25">
      <c r="A2210" s="240">
        <v>41729</v>
      </c>
      <c r="B2210" s="233" t="s">
        <v>1299</v>
      </c>
      <c r="C2210" s="241" t="s">
        <v>2350</v>
      </c>
      <c r="D2210" s="235" t="s">
        <v>83</v>
      </c>
      <c r="E2210" s="236">
        <v>7779.4</v>
      </c>
      <c r="F2210" s="246">
        <v>41730</v>
      </c>
      <c r="G2210" s="247">
        <v>7779.4</v>
      </c>
      <c r="H2210" s="238">
        <f t="shared" si="35"/>
        <v>0</v>
      </c>
      <c r="I2210" s="235" t="s">
        <v>20</v>
      </c>
      <c r="J2210" s="6"/>
    </row>
    <row r="2211" spans="1:10" x14ac:dyDescent="0.25">
      <c r="A2211" s="240">
        <v>41729</v>
      </c>
      <c r="B2211" s="233" t="s">
        <v>1300</v>
      </c>
      <c r="C2211" s="241" t="s">
        <v>2350</v>
      </c>
      <c r="D2211" s="235" t="s">
        <v>82</v>
      </c>
      <c r="E2211" s="236">
        <v>12949.8</v>
      </c>
      <c r="F2211" s="246">
        <v>41730</v>
      </c>
      <c r="G2211" s="247">
        <v>12949.8</v>
      </c>
      <c r="H2211" s="238">
        <f t="shared" si="35"/>
        <v>0</v>
      </c>
      <c r="I2211" s="235" t="s">
        <v>20</v>
      </c>
      <c r="J2211" s="6"/>
    </row>
    <row r="2212" spans="1:10" x14ac:dyDescent="0.25">
      <c r="A2212" s="240">
        <v>41729</v>
      </c>
      <c r="B2212" s="233" t="s">
        <v>1302</v>
      </c>
      <c r="C2212" s="241" t="s">
        <v>2350</v>
      </c>
      <c r="D2212" s="235" t="s">
        <v>133</v>
      </c>
      <c r="E2212" s="236">
        <v>30490</v>
      </c>
      <c r="F2212" s="246">
        <v>41730</v>
      </c>
      <c r="G2212" s="247">
        <v>30490</v>
      </c>
      <c r="H2212" s="238">
        <f t="shared" si="35"/>
        <v>0</v>
      </c>
      <c r="I2212" s="235" t="s">
        <v>196</v>
      </c>
      <c r="J2212" s="6"/>
    </row>
    <row r="2213" spans="1:10" x14ac:dyDescent="0.25">
      <c r="A2213" s="240">
        <v>41729</v>
      </c>
      <c r="B2213" s="233" t="s">
        <v>1303</v>
      </c>
      <c r="C2213" s="241" t="s">
        <v>2350</v>
      </c>
      <c r="D2213" s="235" t="s">
        <v>1</v>
      </c>
      <c r="E2213" s="236">
        <v>616</v>
      </c>
      <c r="F2213" s="237">
        <v>41729</v>
      </c>
      <c r="G2213" s="30">
        <v>616</v>
      </c>
      <c r="H2213" s="238">
        <f t="shared" si="35"/>
        <v>0</v>
      </c>
      <c r="I2213" s="235" t="s">
        <v>1</v>
      </c>
      <c r="J2213" s="6"/>
    </row>
    <row r="2214" spans="1:10" x14ac:dyDescent="0.25">
      <c r="A2214" s="240">
        <v>41729</v>
      </c>
      <c r="B2214" s="233" t="s">
        <v>1304</v>
      </c>
      <c r="C2214" s="241" t="s">
        <v>2350</v>
      </c>
      <c r="D2214" s="235" t="s">
        <v>339</v>
      </c>
      <c r="E2214" s="236">
        <v>36757</v>
      </c>
      <c r="F2214" s="246">
        <v>41730</v>
      </c>
      <c r="G2214" s="334">
        <v>36757</v>
      </c>
      <c r="H2214" s="238">
        <f t="shared" si="35"/>
        <v>0</v>
      </c>
      <c r="I2214" s="235" t="s">
        <v>14</v>
      </c>
      <c r="J2214" s="6"/>
    </row>
    <row r="2215" spans="1:10" x14ac:dyDescent="0.25">
      <c r="A2215" s="240">
        <v>41729</v>
      </c>
      <c r="B2215" s="233" t="s">
        <v>1306</v>
      </c>
      <c r="C2215" s="241" t="s">
        <v>2350</v>
      </c>
      <c r="D2215" s="235" t="s">
        <v>135</v>
      </c>
      <c r="E2215" s="236">
        <v>18543.599999999999</v>
      </c>
      <c r="F2215" s="262" t="s">
        <v>2493</v>
      </c>
      <c r="G2215" s="247">
        <v>18543.599999999999</v>
      </c>
      <c r="H2215" s="238">
        <f t="shared" si="35"/>
        <v>0</v>
      </c>
      <c r="I2215" s="235" t="s">
        <v>20</v>
      </c>
      <c r="J2215" s="6"/>
    </row>
    <row r="2216" spans="1:10" x14ac:dyDescent="0.25">
      <c r="A2216" s="240">
        <v>41729</v>
      </c>
      <c r="B2216" s="233" t="s">
        <v>1308</v>
      </c>
      <c r="C2216" s="241" t="s">
        <v>2350</v>
      </c>
      <c r="D2216" s="235" t="s">
        <v>438</v>
      </c>
      <c r="E2216" s="236">
        <v>2251.5</v>
      </c>
      <c r="F2216" s="246">
        <v>41730</v>
      </c>
      <c r="G2216" s="334">
        <v>2251.5</v>
      </c>
      <c r="H2216" s="238">
        <f t="shared" si="35"/>
        <v>0</v>
      </c>
      <c r="I2216" s="235" t="s">
        <v>38</v>
      </c>
      <c r="J2216" s="6"/>
    </row>
    <row r="2217" spans="1:10" x14ac:dyDescent="0.25">
      <c r="A2217" s="240">
        <v>41729</v>
      </c>
      <c r="B2217" s="233" t="s">
        <v>1311</v>
      </c>
      <c r="C2217" s="241" t="s">
        <v>2350</v>
      </c>
      <c r="D2217" s="235" t="s">
        <v>480</v>
      </c>
      <c r="E2217" s="236">
        <v>25248.65</v>
      </c>
      <c r="F2217" s="246">
        <v>41730</v>
      </c>
      <c r="G2217" s="334">
        <v>25248.65</v>
      </c>
      <c r="H2217" s="238">
        <f t="shared" si="35"/>
        <v>0</v>
      </c>
      <c r="I2217" s="235" t="s">
        <v>20</v>
      </c>
      <c r="J2217" s="6" t="s">
        <v>2494</v>
      </c>
    </row>
    <row r="2218" spans="1:10" x14ac:dyDescent="0.25">
      <c r="A2218" s="240">
        <v>41729</v>
      </c>
      <c r="B2218" s="233" t="s">
        <v>1312</v>
      </c>
      <c r="C2218" s="241" t="s">
        <v>2350</v>
      </c>
      <c r="D2218" s="235" t="s">
        <v>2495</v>
      </c>
      <c r="E2218" s="236">
        <v>1417</v>
      </c>
      <c r="F2218" s="246">
        <v>41730</v>
      </c>
      <c r="G2218" s="334">
        <v>1417</v>
      </c>
      <c r="H2218" s="238">
        <f t="shared" si="35"/>
        <v>0</v>
      </c>
      <c r="I2218" s="235" t="s">
        <v>196</v>
      </c>
      <c r="J2218" s="6"/>
    </row>
    <row r="2219" spans="1:10" x14ac:dyDescent="0.25">
      <c r="A2219" s="240">
        <v>41729</v>
      </c>
      <c r="B2219" s="233" t="s">
        <v>1313</v>
      </c>
      <c r="C2219" s="241" t="s">
        <v>2350</v>
      </c>
      <c r="D2219" s="235" t="s">
        <v>6</v>
      </c>
      <c r="E2219" s="236">
        <v>4800</v>
      </c>
      <c r="F2219" s="246">
        <v>41730</v>
      </c>
      <c r="G2219" s="334">
        <v>4800</v>
      </c>
      <c r="H2219" s="238">
        <f t="shared" si="35"/>
        <v>0</v>
      </c>
      <c r="I2219" s="235" t="s">
        <v>14</v>
      </c>
      <c r="J2219" s="6"/>
    </row>
    <row r="2220" spans="1:10" x14ac:dyDescent="0.25">
      <c r="A2220" s="240">
        <v>41729</v>
      </c>
      <c r="B2220" s="233" t="s">
        <v>1314</v>
      </c>
      <c r="C2220" s="241" t="s">
        <v>2350</v>
      </c>
      <c r="D2220" s="235" t="s">
        <v>20</v>
      </c>
      <c r="E2220" s="236">
        <v>21216</v>
      </c>
      <c r="F2220" s="246">
        <v>41730</v>
      </c>
      <c r="G2220" s="334">
        <v>21216</v>
      </c>
      <c r="H2220" s="238">
        <f t="shared" si="35"/>
        <v>0</v>
      </c>
      <c r="I2220" s="235" t="s">
        <v>20</v>
      </c>
      <c r="J2220" s="6"/>
    </row>
    <row r="2221" spans="1:10" x14ac:dyDescent="0.25">
      <c r="A2221" s="240">
        <v>41729</v>
      </c>
      <c r="B2221" s="233" t="s">
        <v>1316</v>
      </c>
      <c r="C2221" s="241" t="s">
        <v>2350</v>
      </c>
      <c r="D2221" s="235" t="s">
        <v>55</v>
      </c>
      <c r="E2221" s="236">
        <v>2541.6</v>
      </c>
      <c r="F2221" s="246">
        <v>41730</v>
      </c>
      <c r="G2221" s="334">
        <v>2541.6</v>
      </c>
      <c r="H2221" s="238">
        <f t="shared" si="35"/>
        <v>0</v>
      </c>
      <c r="I2221" s="235" t="s">
        <v>14</v>
      </c>
      <c r="J2221" s="6"/>
    </row>
    <row r="2222" spans="1:10" x14ac:dyDescent="0.25">
      <c r="A2222" s="240">
        <v>41729</v>
      </c>
      <c r="B2222" s="233" t="s">
        <v>1317</v>
      </c>
      <c r="C2222" s="241" t="s">
        <v>2350</v>
      </c>
      <c r="D2222" s="235" t="s">
        <v>2431</v>
      </c>
      <c r="E2222" s="236">
        <v>1225</v>
      </c>
      <c r="F2222" s="246">
        <v>41730</v>
      </c>
      <c r="G2222" s="334">
        <v>1225</v>
      </c>
      <c r="H2222" s="238">
        <f t="shared" si="35"/>
        <v>0</v>
      </c>
      <c r="I2222" s="235" t="s">
        <v>14</v>
      </c>
      <c r="J2222" s="6"/>
    </row>
    <row r="2223" spans="1:10" x14ac:dyDescent="0.25">
      <c r="A2223" s="240">
        <v>41729</v>
      </c>
      <c r="B2223" s="233" t="s">
        <v>1318</v>
      </c>
      <c r="C2223" s="241" t="s">
        <v>2350</v>
      </c>
      <c r="D2223" s="235" t="s">
        <v>549</v>
      </c>
      <c r="E2223" s="236">
        <v>11555</v>
      </c>
      <c r="F2223" s="246">
        <v>41730</v>
      </c>
      <c r="G2223" s="334">
        <v>11555</v>
      </c>
      <c r="H2223" s="238">
        <f t="shared" si="35"/>
        <v>0</v>
      </c>
      <c r="I2223" s="235" t="s">
        <v>20</v>
      </c>
      <c r="J2223" s="6"/>
    </row>
    <row r="2224" spans="1:10" x14ac:dyDescent="0.25">
      <c r="A2224" s="240">
        <v>41729</v>
      </c>
      <c r="B2224" s="233" t="s">
        <v>1319</v>
      </c>
      <c r="C2224" s="241" t="s">
        <v>2350</v>
      </c>
      <c r="D2224" s="235" t="s">
        <v>673</v>
      </c>
      <c r="E2224" s="236">
        <v>4033</v>
      </c>
      <c r="F2224" s="246">
        <v>41730</v>
      </c>
      <c r="G2224" s="334">
        <v>4033</v>
      </c>
      <c r="H2224" s="238">
        <f t="shared" si="35"/>
        <v>0</v>
      </c>
      <c r="I2224" s="235" t="s">
        <v>20</v>
      </c>
      <c r="J2224" s="6"/>
    </row>
    <row r="2225" spans="1:10" x14ac:dyDescent="0.25">
      <c r="A2225" s="240">
        <v>41729</v>
      </c>
      <c r="B2225" s="233" t="s">
        <v>1321</v>
      </c>
      <c r="C2225" s="241" t="s">
        <v>2350</v>
      </c>
      <c r="D2225" s="235" t="s">
        <v>1</v>
      </c>
      <c r="E2225" s="236">
        <v>1050</v>
      </c>
      <c r="F2225" s="237">
        <v>41729</v>
      </c>
      <c r="G2225" s="30">
        <v>1050</v>
      </c>
      <c r="H2225" s="238">
        <f t="shared" si="35"/>
        <v>0</v>
      </c>
      <c r="I2225" s="235" t="s">
        <v>1</v>
      </c>
      <c r="J2225" s="6"/>
    </row>
    <row r="2226" spans="1:10" x14ac:dyDescent="0.25">
      <c r="A2226" s="240">
        <v>41729</v>
      </c>
      <c r="B2226" s="233" t="s">
        <v>1323</v>
      </c>
      <c r="C2226" s="241" t="s">
        <v>2350</v>
      </c>
      <c r="D2226" s="235" t="s">
        <v>222</v>
      </c>
      <c r="E2226" s="236">
        <v>12642.6</v>
      </c>
      <c r="F2226" s="246">
        <v>41730</v>
      </c>
      <c r="G2226" s="247">
        <v>12642.6</v>
      </c>
      <c r="H2226" s="238">
        <f t="shared" si="35"/>
        <v>0</v>
      </c>
      <c r="I2226" s="235" t="s">
        <v>20</v>
      </c>
      <c r="J2226" s="6"/>
    </row>
    <row r="2227" spans="1:10" x14ac:dyDescent="0.25">
      <c r="A2227" s="240">
        <v>41729</v>
      </c>
      <c r="B2227" s="233" t="s">
        <v>1324</v>
      </c>
      <c r="C2227" s="241" t="s">
        <v>2350</v>
      </c>
      <c r="D2227" s="235" t="s">
        <v>79</v>
      </c>
      <c r="E2227" s="236">
        <v>4718.1000000000004</v>
      </c>
      <c r="F2227" s="246">
        <v>41730</v>
      </c>
      <c r="G2227" s="247">
        <v>4718.1000000000004</v>
      </c>
      <c r="H2227" s="238">
        <f t="shared" si="35"/>
        <v>0</v>
      </c>
      <c r="I2227" s="235" t="s">
        <v>20</v>
      </c>
      <c r="J2227" s="6"/>
    </row>
    <row r="2228" spans="1:10" x14ac:dyDescent="0.25">
      <c r="A2228" s="240">
        <v>41729</v>
      </c>
      <c r="B2228" s="233" t="s">
        <v>1325</v>
      </c>
      <c r="C2228" s="241" t="s">
        <v>2350</v>
      </c>
      <c r="D2228" s="235" t="s">
        <v>89</v>
      </c>
      <c r="E2228" s="236">
        <v>953</v>
      </c>
      <c r="F2228" s="246">
        <v>41730</v>
      </c>
      <c r="G2228" s="247">
        <v>953</v>
      </c>
      <c r="H2228" s="238">
        <f t="shared" si="35"/>
        <v>0</v>
      </c>
      <c r="I2228" s="235" t="s">
        <v>20</v>
      </c>
      <c r="J2228" s="6"/>
    </row>
    <row r="2229" spans="1:10" x14ac:dyDescent="0.25">
      <c r="A2229" s="240">
        <v>41729</v>
      </c>
      <c r="B2229" s="233" t="s">
        <v>1326</v>
      </c>
      <c r="C2229" s="241" t="s">
        <v>2350</v>
      </c>
      <c r="D2229" s="235" t="s">
        <v>89</v>
      </c>
      <c r="E2229" s="236">
        <v>10412.25</v>
      </c>
      <c r="F2229" s="246">
        <v>41731</v>
      </c>
      <c r="G2229" s="247">
        <v>10412.25</v>
      </c>
      <c r="H2229" s="238">
        <f t="shared" si="35"/>
        <v>0</v>
      </c>
      <c r="I2229" s="235" t="s">
        <v>146</v>
      </c>
      <c r="J2229" s="6"/>
    </row>
    <row r="2230" spans="1:10" x14ac:dyDescent="0.25">
      <c r="A2230" s="240">
        <v>41729</v>
      </c>
      <c r="B2230" s="233" t="s">
        <v>1328</v>
      </c>
      <c r="C2230" s="241" t="s">
        <v>2350</v>
      </c>
      <c r="D2230" s="235" t="s">
        <v>245</v>
      </c>
      <c r="E2230" s="236">
        <v>3835.5</v>
      </c>
      <c r="F2230" s="246">
        <v>41731</v>
      </c>
      <c r="G2230" s="247">
        <v>3835.5</v>
      </c>
      <c r="H2230" s="238">
        <f t="shared" si="35"/>
        <v>0</v>
      </c>
      <c r="I2230" s="235" t="s">
        <v>146</v>
      </c>
      <c r="J2230" s="6"/>
    </row>
    <row r="2231" spans="1:10" x14ac:dyDescent="0.25">
      <c r="A2231" s="240">
        <v>41729</v>
      </c>
      <c r="B2231" s="233" t="s">
        <v>1330</v>
      </c>
      <c r="C2231" s="241" t="s">
        <v>2350</v>
      </c>
      <c r="D2231" s="235" t="s">
        <v>144</v>
      </c>
      <c r="E2231" s="236">
        <v>67470.8</v>
      </c>
      <c r="F2231" s="246" t="s">
        <v>2496</v>
      </c>
      <c r="G2231" s="247">
        <v>67470.8</v>
      </c>
      <c r="H2231" s="238">
        <f t="shared" si="35"/>
        <v>0</v>
      </c>
      <c r="I2231" s="235" t="s">
        <v>146</v>
      </c>
      <c r="J2231" s="6"/>
    </row>
    <row r="2232" spans="1:10" x14ac:dyDescent="0.25">
      <c r="A2232" s="240">
        <v>41729</v>
      </c>
      <c r="B2232" s="233" t="s">
        <v>1331</v>
      </c>
      <c r="C2232" s="241" t="s">
        <v>2350</v>
      </c>
      <c r="D2232" s="235" t="s">
        <v>144</v>
      </c>
      <c r="E2232" s="236">
        <v>58838.79</v>
      </c>
      <c r="F2232" s="246" t="s">
        <v>2497</v>
      </c>
      <c r="G2232" s="247">
        <v>58838.79</v>
      </c>
      <c r="H2232" s="238">
        <f t="shared" si="35"/>
        <v>0</v>
      </c>
      <c r="I2232" s="235" t="s">
        <v>146</v>
      </c>
      <c r="J2232" s="6"/>
    </row>
    <row r="2233" spans="1:10" x14ac:dyDescent="0.25">
      <c r="A2233" s="240">
        <v>41729</v>
      </c>
      <c r="B2233" s="233" t="s">
        <v>1332</v>
      </c>
      <c r="C2233" s="241" t="s">
        <v>2350</v>
      </c>
      <c r="D2233" s="235" t="s">
        <v>327</v>
      </c>
      <c r="E2233" s="236">
        <v>4907.8999999999996</v>
      </c>
      <c r="F2233" s="246">
        <v>41734</v>
      </c>
      <c r="G2233" s="247">
        <v>4907.8999999999996</v>
      </c>
      <c r="H2233" s="238">
        <f t="shared" si="35"/>
        <v>0</v>
      </c>
      <c r="I2233" s="235" t="s">
        <v>146</v>
      </c>
      <c r="J2233" s="6"/>
    </row>
    <row r="2234" spans="1:10" x14ac:dyDescent="0.25">
      <c r="A2234" s="240">
        <v>41729</v>
      </c>
      <c r="B2234" s="233" t="s">
        <v>1334</v>
      </c>
      <c r="C2234" s="241" t="s">
        <v>2350</v>
      </c>
      <c r="D2234" s="235" t="s">
        <v>247</v>
      </c>
      <c r="E2234" s="236">
        <v>4482.3999999999996</v>
      </c>
      <c r="F2234" s="246" t="s">
        <v>2498</v>
      </c>
      <c r="G2234" s="247">
        <v>4482.3999999999996</v>
      </c>
      <c r="H2234" s="238">
        <f t="shared" si="35"/>
        <v>0</v>
      </c>
      <c r="I2234" s="235" t="s">
        <v>146</v>
      </c>
      <c r="J2234" s="6"/>
    </row>
    <row r="2235" spans="1:10" x14ac:dyDescent="0.25">
      <c r="A2235" s="240">
        <v>41729</v>
      </c>
      <c r="B2235" s="233" t="s">
        <v>1335</v>
      </c>
      <c r="C2235" s="241" t="s">
        <v>2350</v>
      </c>
      <c r="D2235" s="235" t="s">
        <v>15</v>
      </c>
      <c r="E2235" s="236">
        <v>10469.030000000001</v>
      </c>
      <c r="F2235" s="246">
        <v>41731</v>
      </c>
      <c r="G2235" s="247">
        <v>10469.030000000001</v>
      </c>
      <c r="H2235" s="238">
        <f t="shared" si="35"/>
        <v>0</v>
      </c>
      <c r="I2235" s="235" t="s">
        <v>146</v>
      </c>
      <c r="J2235" s="6"/>
    </row>
    <row r="2236" spans="1:10" x14ac:dyDescent="0.25">
      <c r="A2236" s="240">
        <v>41729</v>
      </c>
      <c r="B2236" s="233" t="s">
        <v>1336</v>
      </c>
      <c r="C2236" s="241" t="s">
        <v>2350</v>
      </c>
      <c r="D2236" s="235" t="s">
        <v>153</v>
      </c>
      <c r="E2236" s="236">
        <v>40179.949999999997</v>
      </c>
      <c r="F2236" s="246">
        <v>41731</v>
      </c>
      <c r="G2236" s="247">
        <v>40179.949999999997</v>
      </c>
      <c r="H2236" s="238">
        <f t="shared" si="35"/>
        <v>0</v>
      </c>
      <c r="I2236" s="235" t="s">
        <v>146</v>
      </c>
      <c r="J2236" s="6"/>
    </row>
    <row r="2237" spans="1:10" x14ac:dyDescent="0.25">
      <c r="A2237" s="240">
        <v>41729</v>
      </c>
      <c r="B2237" s="233" t="s">
        <v>1338</v>
      </c>
      <c r="C2237" s="241" t="s">
        <v>2350</v>
      </c>
      <c r="D2237" s="235" t="s">
        <v>152</v>
      </c>
      <c r="E2237" s="236">
        <v>11052.6</v>
      </c>
      <c r="F2237" s="246">
        <v>41731</v>
      </c>
      <c r="G2237" s="247">
        <v>11052.6</v>
      </c>
      <c r="H2237" s="238">
        <f t="shared" si="35"/>
        <v>0</v>
      </c>
      <c r="I2237" s="235" t="s">
        <v>146</v>
      </c>
      <c r="J2237" s="6"/>
    </row>
    <row r="2238" spans="1:10" x14ac:dyDescent="0.25">
      <c r="A2238" s="240">
        <v>41729</v>
      </c>
      <c r="B2238" s="233" t="s">
        <v>1339</v>
      </c>
      <c r="C2238" s="241" t="s">
        <v>2350</v>
      </c>
      <c r="D2238" s="235" t="s">
        <v>133</v>
      </c>
      <c r="E2238" s="236">
        <v>2563</v>
      </c>
      <c r="F2238" s="246">
        <v>41731</v>
      </c>
      <c r="G2238" s="247">
        <v>2563</v>
      </c>
      <c r="H2238" s="238">
        <f t="shared" si="35"/>
        <v>0</v>
      </c>
      <c r="I2238" s="235" t="s">
        <v>146</v>
      </c>
      <c r="J2238" s="6"/>
    </row>
    <row r="2239" spans="1:10" x14ac:dyDescent="0.25">
      <c r="A2239" s="240">
        <v>41729</v>
      </c>
      <c r="B2239" s="233" t="s">
        <v>1340</v>
      </c>
      <c r="C2239" s="241" t="s">
        <v>2350</v>
      </c>
      <c r="D2239" s="235" t="s">
        <v>138</v>
      </c>
      <c r="E2239" s="236">
        <v>7421.4</v>
      </c>
      <c r="F2239" s="237">
        <v>41729</v>
      </c>
      <c r="G2239" s="30">
        <v>7421.4</v>
      </c>
      <c r="H2239" s="238">
        <f t="shared" si="35"/>
        <v>0</v>
      </c>
      <c r="I2239" s="235"/>
      <c r="J2239" s="6"/>
    </row>
    <row r="2240" spans="1:10" x14ac:dyDescent="0.25">
      <c r="A2240" s="240">
        <v>41729</v>
      </c>
      <c r="B2240" s="233" t="s">
        <v>1342</v>
      </c>
      <c r="C2240" s="241" t="s">
        <v>2350</v>
      </c>
      <c r="D2240" s="235" t="s">
        <v>158</v>
      </c>
      <c r="E2240" s="236">
        <v>18912.599999999999</v>
      </c>
      <c r="F2240" s="264" t="s">
        <v>2499</v>
      </c>
      <c r="G2240" s="247">
        <v>18912.599999999999</v>
      </c>
      <c r="H2240" s="238">
        <f>E2240-G2240</f>
        <v>0</v>
      </c>
      <c r="I2240" s="235" t="s">
        <v>146</v>
      </c>
      <c r="J2240" s="6"/>
    </row>
    <row r="2241" spans="1:10" x14ac:dyDescent="0.25">
      <c r="A2241" s="240">
        <v>41729</v>
      </c>
      <c r="B2241" s="233" t="s">
        <v>1343</v>
      </c>
      <c r="C2241" s="241" t="s">
        <v>2350</v>
      </c>
      <c r="D2241" s="235" t="s">
        <v>387</v>
      </c>
      <c r="E2241" s="236">
        <v>2599</v>
      </c>
      <c r="F2241" s="246" t="s">
        <v>2500</v>
      </c>
      <c r="G2241" s="30">
        <v>2599</v>
      </c>
      <c r="H2241" s="238">
        <f t="shared" si="35"/>
        <v>0</v>
      </c>
      <c r="I2241" s="235" t="s">
        <v>1</v>
      </c>
      <c r="J2241" s="6"/>
    </row>
    <row r="2242" spans="1:10" x14ac:dyDescent="0.25">
      <c r="A2242" s="240">
        <v>41729</v>
      </c>
      <c r="B2242" s="233" t="s">
        <v>1344</v>
      </c>
      <c r="C2242" s="241" t="s">
        <v>2350</v>
      </c>
      <c r="D2242" s="235" t="s">
        <v>133</v>
      </c>
      <c r="E2242" s="236">
        <v>5952.4</v>
      </c>
      <c r="F2242" s="246">
        <v>41736</v>
      </c>
      <c r="G2242" s="345">
        <v>5952.4</v>
      </c>
      <c r="H2242" s="346">
        <f t="shared" si="35"/>
        <v>0</v>
      </c>
      <c r="I2242" s="235"/>
      <c r="J2242" s="6" t="s">
        <v>2501</v>
      </c>
    </row>
    <row r="2243" spans="1:10" x14ac:dyDescent="0.25">
      <c r="A2243" s="240">
        <v>41729</v>
      </c>
      <c r="B2243" s="233" t="s">
        <v>1346</v>
      </c>
      <c r="C2243" s="241" t="s">
        <v>2350</v>
      </c>
      <c r="D2243" s="235" t="s">
        <v>32</v>
      </c>
      <c r="E2243" s="257">
        <v>357105</v>
      </c>
      <c r="F2243" s="246" t="s">
        <v>2502</v>
      </c>
      <c r="G2243" s="247">
        <v>357105</v>
      </c>
      <c r="H2243" s="238">
        <f t="shared" si="35"/>
        <v>0</v>
      </c>
      <c r="I2243" s="235"/>
      <c r="J2243" s="6"/>
    </row>
    <row r="2244" spans="1:10" x14ac:dyDescent="0.25">
      <c r="A2244" s="347"/>
      <c r="B2244" s="13"/>
      <c r="C2244" s="13"/>
      <c r="D2244" s="13"/>
      <c r="E2244" s="13"/>
      <c r="F2244" s="348"/>
      <c r="G2244" s="13"/>
      <c r="H2244" s="238">
        <f t="shared" si="35"/>
        <v>0</v>
      </c>
      <c r="I2244" s="13"/>
      <c r="J2244" s="6"/>
    </row>
    <row r="2245" spans="1:10" x14ac:dyDescent="0.25">
      <c r="A2245" s="240"/>
      <c r="B2245" s="233"/>
      <c r="C2245" s="241"/>
      <c r="D2245" s="21"/>
      <c r="E2245" s="22"/>
      <c r="F2245" s="294"/>
      <c r="G2245" s="22"/>
      <c r="H2245" s="238">
        <f t="shared" si="35"/>
        <v>0</v>
      </c>
    </row>
    <row r="2246" spans="1:10" x14ac:dyDescent="0.25">
      <c r="A2246" s="240"/>
      <c r="B2246" s="233"/>
      <c r="C2246" s="241"/>
      <c r="D2246" s="21"/>
      <c r="E2246" s="22"/>
      <c r="F2246" s="313"/>
      <c r="G2246" s="28"/>
      <c r="H2246" s="238">
        <f t="shared" si="35"/>
        <v>0</v>
      </c>
    </row>
    <row r="2247" spans="1:10" x14ac:dyDescent="0.25">
      <c r="A2247" s="240"/>
      <c r="B2247" s="233"/>
      <c r="C2247" s="241"/>
      <c r="D2247" s="21"/>
      <c r="E2247" s="22"/>
      <c r="F2247" s="303"/>
      <c r="G2247" s="28"/>
      <c r="H2247" s="238">
        <f t="shared" si="35"/>
        <v>0</v>
      </c>
    </row>
    <row r="2248" spans="1:10" x14ac:dyDescent="0.25">
      <c r="A2248" s="240"/>
      <c r="B2248" s="233"/>
      <c r="C2248" s="241"/>
      <c r="D2248" s="21"/>
      <c r="E2248" s="22"/>
      <c r="F2248" s="294"/>
      <c r="G2248" s="22"/>
      <c r="H2248" s="24">
        <f t="shared" si="35"/>
        <v>0</v>
      </c>
    </row>
    <row r="2249" spans="1:10" x14ac:dyDescent="0.25">
      <c r="A2249" s="240"/>
      <c r="B2249" s="233"/>
      <c r="C2249" s="241"/>
      <c r="D2249" s="21"/>
      <c r="E2249" s="22"/>
      <c r="F2249" s="294"/>
      <c r="G2249" s="22"/>
      <c r="H2249" s="24">
        <f t="shared" si="35"/>
        <v>0</v>
      </c>
    </row>
    <row r="2250" spans="1:10" x14ac:dyDescent="0.25">
      <c r="A2250" s="240"/>
      <c r="B2250" s="233"/>
      <c r="C2250" s="241"/>
      <c r="D2250" s="21"/>
      <c r="E2250" s="22"/>
      <c r="F2250" s="294"/>
      <c r="G2250" s="22"/>
      <c r="H2250" s="24">
        <f t="shared" si="35"/>
        <v>0</v>
      </c>
    </row>
    <row r="2251" spans="1:10" x14ac:dyDescent="0.25">
      <c r="A2251" s="240"/>
      <c r="B2251" s="233"/>
      <c r="C2251" s="241"/>
      <c r="D2251" s="21"/>
      <c r="E2251" s="22"/>
      <c r="F2251" s="349"/>
      <c r="G2251" s="22"/>
      <c r="H2251" s="24">
        <f t="shared" si="35"/>
        <v>0</v>
      </c>
    </row>
    <row r="2252" spans="1:10" x14ac:dyDescent="0.25">
      <c r="A2252" s="240"/>
      <c r="B2252" s="233"/>
      <c r="C2252" s="241"/>
      <c r="D2252" s="21" t="s">
        <v>2503</v>
      </c>
      <c r="E2252" s="22"/>
      <c r="F2252" s="294"/>
      <c r="G2252" s="22"/>
      <c r="H2252" s="272">
        <f t="shared" ref="H2252:H2255" si="36">E2252-G2252</f>
        <v>0</v>
      </c>
    </row>
    <row r="2253" spans="1:10" x14ac:dyDescent="0.25">
      <c r="A2253" s="240"/>
      <c r="B2253" s="233"/>
      <c r="C2253" s="241"/>
      <c r="D2253" s="21" t="s">
        <v>2503</v>
      </c>
      <c r="E2253" s="22"/>
      <c r="F2253" s="294"/>
      <c r="G2253" s="22"/>
      <c r="H2253" s="272">
        <f t="shared" si="36"/>
        <v>0</v>
      </c>
    </row>
    <row r="2254" spans="1:10" ht="15.75" x14ac:dyDescent="0.25">
      <c r="A2254" s="240"/>
      <c r="B2254" s="233"/>
      <c r="C2254" s="281"/>
      <c r="D2254" s="350"/>
      <c r="E2254" s="24"/>
      <c r="F2254" s="351"/>
      <c r="G2254" s="24"/>
      <c r="H2254" s="272">
        <f t="shared" si="36"/>
        <v>0</v>
      </c>
    </row>
    <row r="2255" spans="1:10" ht="15.75" x14ac:dyDescent="0.25">
      <c r="A2255" s="240"/>
      <c r="B2255" s="233"/>
      <c r="C2255" s="281"/>
      <c r="D2255" s="350"/>
      <c r="E2255" s="24"/>
      <c r="F2255" s="351"/>
      <c r="G2255" s="24"/>
      <c r="H2255" s="272">
        <f t="shared" si="36"/>
        <v>0</v>
      </c>
    </row>
    <row r="2256" spans="1:10" ht="15.75" thickBot="1" x14ac:dyDescent="0.3">
      <c r="D2256" s="355"/>
      <c r="E2256" s="36"/>
      <c r="F2256" s="356"/>
      <c r="G2256" s="357"/>
      <c r="H2256" s="358"/>
    </row>
    <row r="2257" spans="1:8" ht="15.75" thickTop="1" x14ac:dyDescent="0.25">
      <c r="A2257" s="359"/>
      <c r="B2257" s="360"/>
      <c r="C2257" s="361"/>
      <c r="D2257" s="216"/>
      <c r="E2257" s="362">
        <f>SUM(E4:E2256)</f>
        <v>28370576.829999968</v>
      </c>
      <c r="F2257" s="363"/>
      <c r="G2257" s="364">
        <f>SUM(G4:G2255)</f>
        <v>28357273.92999997</v>
      </c>
      <c r="H2257" s="365"/>
    </row>
    <row r="2258" spans="1:8" ht="15.75" thickBot="1" x14ac:dyDescent="0.3">
      <c r="A2258" s="359"/>
      <c r="B2258" s="360"/>
      <c r="C2258" s="361"/>
      <c r="D2258" s="216"/>
      <c r="E2258" s="366"/>
      <c r="F2258" s="363"/>
      <c r="G2258" s="367"/>
      <c r="H2258" s="365"/>
    </row>
    <row r="2259" spans="1:8" x14ac:dyDescent="0.25">
      <c r="A2259" s="359"/>
      <c r="B2259" s="360"/>
      <c r="C2259" s="361"/>
      <c r="D2259" s="216"/>
      <c r="E2259" s="216"/>
      <c r="F2259" s="363"/>
      <c r="G2259" s="368"/>
      <c r="H2259" s="365"/>
    </row>
    <row r="2260" spans="1:8" ht="31.5" x14ac:dyDescent="0.25">
      <c r="A2260" s="359"/>
      <c r="B2260" s="360"/>
      <c r="C2260" s="361"/>
      <c r="D2260" s="13"/>
      <c r="E2260" s="369" t="s">
        <v>1048</v>
      </c>
      <c r="F2260" s="363"/>
      <c r="G2260" s="370" t="s">
        <v>1049</v>
      </c>
      <c r="H2260" s="365"/>
    </row>
    <row r="2261" spans="1:8" x14ac:dyDescent="0.25">
      <c r="A2261" s="359"/>
      <c r="B2261" s="360"/>
      <c r="C2261" s="361"/>
      <c r="D2261" s="216"/>
      <c r="E2261" s="216"/>
      <c r="F2261" s="363"/>
      <c r="G2261" s="368"/>
      <c r="H2261" s="365"/>
    </row>
    <row r="2262" spans="1:8" x14ac:dyDescent="0.25">
      <c r="A2262" s="359"/>
      <c r="B2262" s="360"/>
      <c r="C2262" s="361"/>
      <c r="D2262" s="216"/>
      <c r="E2262" s="216"/>
      <c r="F2262" s="363"/>
      <c r="G2262" s="368"/>
      <c r="H2262" s="365"/>
    </row>
    <row r="2263" spans="1:8" x14ac:dyDescent="0.25">
      <c r="A2263" s="359"/>
      <c r="B2263" s="360"/>
      <c r="C2263" s="361"/>
      <c r="D2263" s="216"/>
      <c r="E2263" s="216"/>
      <c r="F2263" s="363"/>
      <c r="G2263" s="368"/>
      <c r="H2263" s="365"/>
    </row>
    <row r="2264" spans="1:8" ht="21" x14ac:dyDescent="0.35">
      <c r="A2264" s="359"/>
      <c r="B2264" s="360"/>
      <c r="C2264" s="361"/>
      <c r="D2264" s="216"/>
      <c r="E2264" s="666">
        <f>E2257-G2257</f>
        <v>13302.89999999851</v>
      </c>
      <c r="F2264" s="667"/>
      <c r="G2264" s="667"/>
      <c r="H2264" s="365"/>
    </row>
    <row r="2265" spans="1:8" x14ac:dyDescent="0.25">
      <c r="A2265" s="359"/>
      <c r="B2265" s="360"/>
      <c r="C2265" s="361"/>
      <c r="D2265" s="216"/>
      <c r="E2265" s="216"/>
      <c r="F2265" s="363"/>
      <c r="G2265" s="368"/>
      <c r="H2265" s="365"/>
    </row>
    <row r="2266" spans="1:8" ht="18.75" x14ac:dyDescent="0.3">
      <c r="A2266" s="359"/>
      <c r="B2266" s="360"/>
      <c r="C2266" s="361"/>
      <c r="D2266" s="216"/>
      <c r="E2266" s="679" t="s">
        <v>2504</v>
      </c>
      <c r="F2266" s="679"/>
      <c r="G2266" s="679"/>
      <c r="H2266" s="365"/>
    </row>
    <row r="2267" spans="1:8" x14ac:dyDescent="0.25">
      <c r="A2267" s="359"/>
      <c r="B2267" s="360"/>
      <c r="C2267" s="361"/>
      <c r="D2267" s="216"/>
      <c r="E2267" s="216"/>
      <c r="F2267" s="363"/>
      <c r="G2267" s="368"/>
      <c r="H2267" s="365"/>
    </row>
    <row r="2268" spans="1:8" x14ac:dyDescent="0.25">
      <c r="A2268" s="359"/>
      <c r="B2268" s="360"/>
      <c r="C2268" s="361"/>
      <c r="D2268" s="216"/>
      <c r="E2268" s="216"/>
      <c r="F2268" s="363"/>
      <c r="G2268" s="368"/>
      <c r="H2268" s="365"/>
    </row>
    <row r="2269" spans="1:8" x14ac:dyDescent="0.25">
      <c r="A2269" s="359"/>
      <c r="B2269" s="360"/>
      <c r="C2269" s="361"/>
      <c r="D2269" s="216"/>
      <c r="E2269" s="216"/>
      <c r="F2269" s="363"/>
      <c r="G2269" s="368"/>
      <c r="H2269" s="365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663"/>
  <sheetViews>
    <sheetView topLeftCell="A279" workbookViewId="0">
      <selection activeCell="D282" sqref="D282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9" customWidth="1"/>
    <col min="6" max="6" width="22" style="371" customWidth="1"/>
    <col min="7" max="7" width="15.42578125" style="372" bestFit="1" customWidth="1"/>
    <col min="8" max="8" width="15.28515625" style="35" customWidth="1"/>
    <col min="9" max="9" width="11.42578125" style="13" customWidth="1"/>
    <col min="10" max="16384" width="11.42578125" style="9"/>
  </cols>
  <sheetData>
    <row r="1" spans="1:9" ht="18.75" x14ac:dyDescent="0.3">
      <c r="A1" s="678" t="s">
        <v>5403</v>
      </c>
      <c r="B1" s="678"/>
      <c r="C1" s="678"/>
      <c r="D1" s="678"/>
      <c r="E1" s="678"/>
      <c r="F1" s="678"/>
      <c r="G1" s="222"/>
      <c r="H1" s="561"/>
    </row>
    <row r="2" spans="1:9" ht="34.5" thickBot="1" x14ac:dyDescent="0.3">
      <c r="A2" s="224" t="s">
        <v>653</v>
      </c>
      <c r="B2" s="225" t="s">
        <v>654</v>
      </c>
      <c r="C2" s="226"/>
      <c r="D2" s="227" t="s">
        <v>1051</v>
      </c>
      <c r="E2" s="228" t="s">
        <v>656</v>
      </c>
      <c r="F2" s="562" t="s">
        <v>657</v>
      </c>
      <c r="G2" s="489" t="s">
        <v>658</v>
      </c>
      <c r="H2" s="563" t="s">
        <v>659</v>
      </c>
    </row>
    <row r="3" spans="1:9" ht="15.75" thickTop="1" x14ac:dyDescent="0.25">
      <c r="A3" s="232"/>
      <c r="B3" s="233" t="s">
        <v>2106</v>
      </c>
      <c r="C3" s="394" t="s">
        <v>5404</v>
      </c>
      <c r="D3" s="235" t="s">
        <v>5445</v>
      </c>
      <c r="E3" s="236">
        <v>1555</v>
      </c>
      <c r="F3" s="23">
        <v>41795</v>
      </c>
      <c r="G3" s="30">
        <v>1555</v>
      </c>
      <c r="H3" s="30">
        <f>E3-G3</f>
        <v>0</v>
      </c>
      <c r="I3" s="491" t="s">
        <v>23</v>
      </c>
    </row>
    <row r="4" spans="1:9" x14ac:dyDescent="0.25">
      <c r="A4" s="232"/>
      <c r="B4" s="241"/>
      <c r="C4" s="394"/>
      <c r="D4" s="235"/>
      <c r="E4" s="236"/>
      <c r="F4" s="23"/>
      <c r="G4" s="30"/>
      <c r="H4" s="30"/>
      <c r="I4" s="491"/>
    </row>
    <row r="5" spans="1:9" x14ac:dyDescent="0.25">
      <c r="A5" s="240"/>
      <c r="B5" s="241" t="s">
        <v>2064</v>
      </c>
      <c r="C5" s="394" t="s">
        <v>5404</v>
      </c>
      <c r="D5" s="235" t="s">
        <v>105</v>
      </c>
      <c r="E5" s="236">
        <v>2050</v>
      </c>
      <c r="F5" s="23">
        <v>41794</v>
      </c>
      <c r="G5" s="30">
        <v>2050</v>
      </c>
      <c r="H5" s="5">
        <f t="shared" ref="H5:H17" si="0">E5-G5</f>
        <v>0</v>
      </c>
      <c r="I5" s="491"/>
    </row>
    <row r="6" spans="1:9" x14ac:dyDescent="0.25">
      <c r="A6" s="240"/>
      <c r="B6" s="241" t="s">
        <v>1501</v>
      </c>
      <c r="C6" s="394" t="s">
        <v>5404</v>
      </c>
      <c r="D6" s="235" t="s">
        <v>105</v>
      </c>
      <c r="E6" s="236">
        <v>319.60000000000002</v>
      </c>
      <c r="F6" s="23">
        <v>41802</v>
      </c>
      <c r="G6" s="30">
        <v>319.60000000000002</v>
      </c>
      <c r="H6" s="5">
        <f t="shared" si="0"/>
        <v>0</v>
      </c>
      <c r="I6" s="491"/>
    </row>
    <row r="7" spans="1:9" x14ac:dyDescent="0.25">
      <c r="A7" s="240"/>
      <c r="B7" s="588" t="s">
        <v>1912</v>
      </c>
      <c r="C7" s="573" t="s">
        <v>5542</v>
      </c>
      <c r="D7" s="235" t="s">
        <v>105</v>
      </c>
      <c r="E7" s="236">
        <v>228</v>
      </c>
      <c r="F7" s="23">
        <v>41806</v>
      </c>
      <c r="G7" s="30">
        <v>228</v>
      </c>
      <c r="H7" s="5">
        <f t="shared" si="0"/>
        <v>0</v>
      </c>
      <c r="I7" s="491"/>
    </row>
    <row r="8" spans="1:9" x14ac:dyDescent="0.25">
      <c r="A8" s="240"/>
      <c r="B8" s="588" t="s">
        <v>2011</v>
      </c>
      <c r="C8" s="573" t="s">
        <v>5542</v>
      </c>
      <c r="D8" s="235" t="s">
        <v>105</v>
      </c>
      <c r="E8" s="236">
        <v>492.5</v>
      </c>
      <c r="F8" s="23">
        <v>41807</v>
      </c>
      <c r="G8" s="30">
        <v>492.5</v>
      </c>
      <c r="H8" s="5">
        <f t="shared" si="0"/>
        <v>0</v>
      </c>
      <c r="I8" s="491"/>
    </row>
    <row r="9" spans="1:9" x14ac:dyDescent="0.25">
      <c r="A9" s="578">
        <v>41808</v>
      </c>
      <c r="B9" s="589" t="s">
        <v>2112</v>
      </c>
      <c r="C9" s="580" t="s">
        <v>5542</v>
      </c>
      <c r="D9" s="235" t="s">
        <v>105</v>
      </c>
      <c r="E9" s="236">
        <v>1663</v>
      </c>
      <c r="F9" s="23">
        <v>41808</v>
      </c>
      <c r="G9" s="30">
        <v>1663</v>
      </c>
      <c r="H9" s="5">
        <f t="shared" si="0"/>
        <v>0</v>
      </c>
      <c r="I9" s="491"/>
    </row>
    <row r="10" spans="1:9" x14ac:dyDescent="0.25">
      <c r="A10" s="240">
        <v>41810</v>
      </c>
      <c r="B10" s="588" t="s">
        <v>2207</v>
      </c>
      <c r="C10" s="573" t="s">
        <v>5542</v>
      </c>
      <c r="D10" s="235" t="s">
        <v>105</v>
      </c>
      <c r="E10" s="236">
        <v>2375.5</v>
      </c>
      <c r="F10" s="23">
        <v>41810</v>
      </c>
      <c r="G10" s="30">
        <v>2375.5</v>
      </c>
      <c r="H10" s="5">
        <f t="shared" si="0"/>
        <v>0</v>
      </c>
      <c r="I10" s="491"/>
    </row>
    <row r="11" spans="1:9" x14ac:dyDescent="0.25">
      <c r="A11" s="240"/>
      <c r="B11" s="588" t="s">
        <v>1084</v>
      </c>
      <c r="C11" s="573" t="s">
        <v>5542</v>
      </c>
      <c r="D11" s="235" t="s">
        <v>105</v>
      </c>
      <c r="E11" s="236">
        <v>2959</v>
      </c>
      <c r="F11" s="23">
        <v>41810</v>
      </c>
      <c r="G11" s="30">
        <v>2959</v>
      </c>
      <c r="H11" s="5">
        <f t="shared" si="0"/>
        <v>0</v>
      </c>
      <c r="I11" s="491"/>
    </row>
    <row r="12" spans="1:9" x14ac:dyDescent="0.25">
      <c r="A12" s="240"/>
      <c r="B12" s="588" t="s">
        <v>1149</v>
      </c>
      <c r="C12" s="573" t="s">
        <v>5542</v>
      </c>
      <c r="D12" s="235" t="s">
        <v>105</v>
      </c>
      <c r="E12" s="236">
        <v>3315</v>
      </c>
      <c r="F12" s="23">
        <v>41811</v>
      </c>
      <c r="G12" s="30">
        <v>3315</v>
      </c>
      <c r="H12" s="5">
        <f t="shared" si="0"/>
        <v>0</v>
      </c>
      <c r="I12" s="491"/>
    </row>
    <row r="13" spans="1:9" x14ac:dyDescent="0.25">
      <c r="A13" s="240"/>
      <c r="B13" s="588" t="s">
        <v>1242</v>
      </c>
      <c r="C13" s="573" t="s">
        <v>5542</v>
      </c>
      <c r="D13" s="235" t="s">
        <v>105</v>
      </c>
      <c r="E13" s="236">
        <v>1955.2</v>
      </c>
      <c r="F13" s="23">
        <v>41812</v>
      </c>
      <c r="G13" s="30">
        <v>1955.2</v>
      </c>
      <c r="H13" s="5">
        <f t="shared" si="0"/>
        <v>0</v>
      </c>
      <c r="I13" s="491"/>
    </row>
    <row r="14" spans="1:9" x14ac:dyDescent="0.25">
      <c r="A14" s="240"/>
      <c r="B14" s="588" t="s">
        <v>1291</v>
      </c>
      <c r="C14" s="573" t="s">
        <v>5542</v>
      </c>
      <c r="D14" s="235" t="s">
        <v>105</v>
      </c>
      <c r="E14" s="236">
        <v>462</v>
      </c>
      <c r="F14" s="23">
        <v>41813</v>
      </c>
      <c r="G14" s="30">
        <v>462</v>
      </c>
      <c r="H14" s="5">
        <f t="shared" si="0"/>
        <v>0</v>
      </c>
      <c r="I14" s="491"/>
    </row>
    <row r="15" spans="1:9" x14ac:dyDescent="0.25">
      <c r="A15" s="240"/>
      <c r="B15" s="241" t="s">
        <v>1683</v>
      </c>
      <c r="C15" s="273" t="s">
        <v>4912</v>
      </c>
      <c r="D15" s="235" t="s">
        <v>105</v>
      </c>
      <c r="E15" s="236">
        <v>3330</v>
      </c>
      <c r="F15" s="23">
        <v>41817</v>
      </c>
      <c r="G15" s="30">
        <v>3330</v>
      </c>
      <c r="H15" s="5">
        <f t="shared" si="0"/>
        <v>0</v>
      </c>
      <c r="I15" s="491"/>
    </row>
    <row r="16" spans="1:9" x14ac:dyDescent="0.25">
      <c r="A16" s="240"/>
      <c r="B16" s="241" t="s">
        <v>1835</v>
      </c>
      <c r="C16" s="273" t="s">
        <v>4912</v>
      </c>
      <c r="D16" s="235" t="s">
        <v>105</v>
      </c>
      <c r="E16" s="236">
        <v>3726</v>
      </c>
      <c r="F16" s="23">
        <v>41819</v>
      </c>
      <c r="G16" s="30">
        <v>3726</v>
      </c>
      <c r="H16" s="5">
        <f t="shared" si="0"/>
        <v>0</v>
      </c>
      <c r="I16" s="491"/>
    </row>
    <row r="17" spans="1:9" x14ac:dyDescent="0.25">
      <c r="A17" s="240"/>
      <c r="B17" s="241" t="s">
        <v>1926</v>
      </c>
      <c r="C17" s="273" t="s">
        <v>4912</v>
      </c>
      <c r="D17" s="235" t="s">
        <v>105</v>
      </c>
      <c r="E17" s="236">
        <v>1066.5</v>
      </c>
      <c r="F17" s="23">
        <v>41820</v>
      </c>
      <c r="G17" s="30">
        <v>1066.5</v>
      </c>
      <c r="H17" s="5">
        <f t="shared" si="0"/>
        <v>0</v>
      </c>
      <c r="I17" s="491"/>
    </row>
    <row r="18" spans="1:9" x14ac:dyDescent="0.25">
      <c r="A18" s="240"/>
      <c r="B18" s="241"/>
      <c r="C18" s="273"/>
      <c r="D18" s="235"/>
      <c r="E18" s="236"/>
      <c r="F18" s="23" t="s">
        <v>645</v>
      </c>
      <c r="G18" s="30">
        <f>SUM(G5:G17)</f>
        <v>23942.300000000003</v>
      </c>
      <c r="H18" s="5"/>
      <c r="I18" s="491"/>
    </row>
    <row r="19" spans="1:9" x14ac:dyDescent="0.25">
      <c r="A19" s="240"/>
      <c r="B19" s="241"/>
      <c r="C19" s="273"/>
      <c r="D19" s="235"/>
      <c r="E19" s="236"/>
      <c r="F19" s="23"/>
      <c r="G19" s="30"/>
      <c r="H19" s="5"/>
      <c r="I19" s="491"/>
    </row>
    <row r="20" spans="1:9" x14ac:dyDescent="0.25">
      <c r="A20" s="240"/>
      <c r="B20" s="241"/>
      <c r="C20" s="273"/>
      <c r="D20" s="235"/>
      <c r="E20" s="236"/>
      <c r="F20" s="23"/>
      <c r="G20" s="30"/>
      <c r="H20" s="5"/>
      <c r="I20" s="491"/>
    </row>
    <row r="21" spans="1:9" x14ac:dyDescent="0.25">
      <c r="A21" s="240"/>
      <c r="B21" s="241" t="s">
        <v>2091</v>
      </c>
      <c r="C21" s="394" t="s">
        <v>5404</v>
      </c>
      <c r="D21" s="235" t="s">
        <v>5444</v>
      </c>
      <c r="E21" s="236">
        <v>4111</v>
      </c>
      <c r="F21" s="23">
        <v>41795</v>
      </c>
      <c r="G21" s="30">
        <v>4111</v>
      </c>
      <c r="H21" s="5">
        <f>E21-G21</f>
        <v>0</v>
      </c>
      <c r="I21" s="491" t="s">
        <v>4</v>
      </c>
    </row>
    <row r="22" spans="1:9" x14ac:dyDescent="0.25">
      <c r="A22" s="240"/>
      <c r="B22" s="241"/>
      <c r="C22" s="394"/>
      <c r="D22" s="235"/>
      <c r="E22" s="236"/>
      <c r="F22" s="23"/>
      <c r="G22" s="30"/>
      <c r="H22" s="5"/>
      <c r="I22" s="491"/>
    </row>
    <row r="23" spans="1:9" x14ac:dyDescent="0.25">
      <c r="A23" s="240"/>
      <c r="B23" s="241" t="s">
        <v>2058</v>
      </c>
      <c r="C23" s="394" t="s">
        <v>5404</v>
      </c>
      <c r="D23" s="235" t="s">
        <v>11</v>
      </c>
      <c r="E23" s="236">
        <v>326126.03999999998</v>
      </c>
      <c r="F23" s="568" t="s">
        <v>5443</v>
      </c>
      <c r="G23" s="30">
        <f>61446.7+138500+78530+47649.34</f>
        <v>326126.04000000004</v>
      </c>
      <c r="H23" s="5">
        <f t="shared" ref="H23:H30" si="1">E23-G23</f>
        <v>0</v>
      </c>
      <c r="I23" s="491"/>
    </row>
    <row r="24" spans="1:9" x14ac:dyDescent="0.25">
      <c r="A24" s="240"/>
      <c r="B24" s="241" t="s">
        <v>2269</v>
      </c>
      <c r="C24" s="394" t="s">
        <v>5404</v>
      </c>
      <c r="D24" s="235" t="s">
        <v>11</v>
      </c>
      <c r="E24" s="236">
        <v>715489.32</v>
      </c>
      <c r="F24" s="568" t="s">
        <v>5471</v>
      </c>
      <c r="G24" s="30">
        <f>117350.66+144770+289650+125360+38358.66</f>
        <v>715489.32000000007</v>
      </c>
      <c r="H24" s="5">
        <f t="shared" si="1"/>
        <v>0</v>
      </c>
      <c r="I24" s="491"/>
    </row>
    <row r="25" spans="1:9" x14ac:dyDescent="0.25">
      <c r="A25" s="240"/>
      <c r="B25" s="241" t="s">
        <v>1199</v>
      </c>
      <c r="C25" s="394" t="s">
        <v>5404</v>
      </c>
      <c r="D25" s="235" t="s">
        <v>11</v>
      </c>
      <c r="E25" s="236">
        <v>3800</v>
      </c>
      <c r="F25" s="23">
        <v>41799</v>
      </c>
      <c r="G25" s="30">
        <v>3800</v>
      </c>
      <c r="H25" s="5">
        <f t="shared" si="1"/>
        <v>0</v>
      </c>
      <c r="I25" s="491" t="s">
        <v>146</v>
      </c>
    </row>
    <row r="26" spans="1:9" x14ac:dyDescent="0.25">
      <c r="A26" s="240"/>
      <c r="B26" s="588" t="s">
        <v>1655</v>
      </c>
      <c r="C26" s="573" t="s">
        <v>5542</v>
      </c>
      <c r="D26" s="235" t="s">
        <v>11</v>
      </c>
      <c r="E26" s="236">
        <v>14399</v>
      </c>
      <c r="F26" s="23">
        <v>41804</v>
      </c>
      <c r="G26" s="30">
        <v>14399</v>
      </c>
      <c r="H26" s="5">
        <f t="shared" si="1"/>
        <v>0</v>
      </c>
      <c r="I26" s="491" t="s">
        <v>2849</v>
      </c>
    </row>
    <row r="27" spans="1:9" x14ac:dyDescent="0.25">
      <c r="A27" s="240"/>
      <c r="B27" s="588" t="s">
        <v>1735</v>
      </c>
      <c r="C27" s="573" t="s">
        <v>5542</v>
      </c>
      <c r="D27" s="235" t="s">
        <v>11</v>
      </c>
      <c r="E27" s="236">
        <v>702865.37</v>
      </c>
      <c r="F27" s="568" t="s">
        <v>5572</v>
      </c>
      <c r="G27" s="30">
        <f>71141.34+257070+115785+258869.03</f>
        <v>702865.37</v>
      </c>
      <c r="H27" s="5">
        <f t="shared" si="1"/>
        <v>0</v>
      </c>
      <c r="I27" s="491"/>
    </row>
    <row r="28" spans="1:9" x14ac:dyDescent="0.25">
      <c r="A28" s="240"/>
      <c r="B28" s="588" t="s">
        <v>2025</v>
      </c>
      <c r="C28" s="573" t="s">
        <v>5542</v>
      </c>
      <c r="D28" s="235" t="s">
        <v>11</v>
      </c>
      <c r="E28" s="236">
        <v>15165.5</v>
      </c>
      <c r="F28" s="23">
        <v>41808</v>
      </c>
      <c r="G28" s="30">
        <v>15165.5</v>
      </c>
      <c r="H28" s="5">
        <f t="shared" si="1"/>
        <v>0</v>
      </c>
      <c r="I28" s="491" t="s">
        <v>14</v>
      </c>
    </row>
    <row r="29" spans="1:9" x14ac:dyDescent="0.25">
      <c r="A29" s="240"/>
      <c r="B29" s="588" t="s">
        <v>2031</v>
      </c>
      <c r="C29" s="573" t="s">
        <v>5542</v>
      </c>
      <c r="D29" s="235" t="s">
        <v>11</v>
      </c>
      <c r="E29" s="236">
        <v>13065.5</v>
      </c>
      <c r="F29" s="23">
        <v>41812</v>
      </c>
      <c r="G29" s="30">
        <v>13065.5</v>
      </c>
      <c r="H29" s="5">
        <f t="shared" si="1"/>
        <v>0</v>
      </c>
      <c r="I29" s="491" t="s">
        <v>196</v>
      </c>
    </row>
    <row r="30" spans="1:9" x14ac:dyDescent="0.25">
      <c r="A30" s="240"/>
      <c r="B30" s="241" t="s">
        <v>1620</v>
      </c>
      <c r="C30" s="273" t="s">
        <v>4912</v>
      </c>
      <c r="D30" s="235" t="s">
        <v>11</v>
      </c>
      <c r="E30" s="236">
        <v>9988</v>
      </c>
      <c r="F30" s="23">
        <v>41817</v>
      </c>
      <c r="G30" s="22">
        <v>9988</v>
      </c>
      <c r="H30" s="5">
        <f t="shared" si="1"/>
        <v>0</v>
      </c>
      <c r="I30" s="508" t="s">
        <v>4</v>
      </c>
    </row>
    <row r="31" spans="1:9" x14ac:dyDescent="0.25">
      <c r="A31" s="240"/>
      <c r="B31" s="241"/>
      <c r="C31" s="273"/>
      <c r="D31" s="235"/>
      <c r="E31" s="236"/>
      <c r="F31" s="23" t="s">
        <v>645</v>
      </c>
      <c r="G31" s="22">
        <f>SUM(G23:G30)</f>
        <v>1800898.73</v>
      </c>
      <c r="H31" s="5"/>
      <c r="I31" s="508"/>
    </row>
    <row r="32" spans="1:9" x14ac:dyDescent="0.25">
      <c r="A32" s="240"/>
      <c r="B32" s="241"/>
      <c r="C32" s="273"/>
      <c r="D32" s="235"/>
      <c r="E32" s="236"/>
      <c r="F32" s="23"/>
      <c r="G32" s="22"/>
      <c r="H32" s="5"/>
      <c r="I32" s="508"/>
    </row>
    <row r="33" spans="1:9" ht="15.75" x14ac:dyDescent="0.25">
      <c r="A33" s="240"/>
      <c r="B33" s="588" t="s">
        <v>1421</v>
      </c>
      <c r="C33" s="573" t="s">
        <v>5542</v>
      </c>
      <c r="D33" s="235" t="s">
        <v>576</v>
      </c>
      <c r="E33" s="236">
        <v>9921.6</v>
      </c>
      <c r="F33" s="23">
        <v>41815</v>
      </c>
      <c r="G33" s="22">
        <v>9921.6</v>
      </c>
      <c r="H33" s="5">
        <f t="shared" ref="H33:H54" si="2">E33-G33</f>
        <v>0</v>
      </c>
      <c r="I33" s="508" t="s">
        <v>4</v>
      </c>
    </row>
    <row r="34" spans="1:9" x14ac:dyDescent="0.25">
      <c r="A34" s="240"/>
      <c r="B34" s="241" t="s">
        <v>1873</v>
      </c>
      <c r="C34" s="394" t="s">
        <v>5404</v>
      </c>
      <c r="D34" s="235" t="s">
        <v>147</v>
      </c>
      <c r="E34" s="236">
        <v>12466</v>
      </c>
      <c r="F34" s="23">
        <v>41794</v>
      </c>
      <c r="G34" s="43">
        <v>12466</v>
      </c>
      <c r="H34" s="24">
        <f t="shared" si="2"/>
        <v>0</v>
      </c>
      <c r="I34" s="508" t="s">
        <v>146</v>
      </c>
    </row>
    <row r="35" spans="1:9" x14ac:dyDescent="0.25">
      <c r="A35" s="240"/>
      <c r="B35" s="241" t="s">
        <v>2057</v>
      </c>
      <c r="C35" s="394" t="s">
        <v>5404</v>
      </c>
      <c r="D35" s="235" t="s">
        <v>147</v>
      </c>
      <c r="E35" s="236">
        <v>3725.5</v>
      </c>
      <c r="F35" s="23">
        <v>41794</v>
      </c>
      <c r="G35" s="30">
        <v>3725.5</v>
      </c>
      <c r="H35" s="5">
        <f t="shared" si="2"/>
        <v>0</v>
      </c>
      <c r="I35" s="491"/>
    </row>
    <row r="36" spans="1:9" x14ac:dyDescent="0.25">
      <c r="A36" s="240"/>
      <c r="B36" s="241" t="s">
        <v>2154</v>
      </c>
      <c r="C36" s="394" t="s">
        <v>5404</v>
      </c>
      <c r="D36" s="235" t="s">
        <v>147</v>
      </c>
      <c r="E36" s="236">
        <v>1987</v>
      </c>
      <c r="F36" s="23">
        <v>41799</v>
      </c>
      <c r="G36" s="43">
        <v>1987</v>
      </c>
      <c r="H36" s="5">
        <f t="shared" si="2"/>
        <v>0</v>
      </c>
      <c r="I36" s="491" t="s">
        <v>146</v>
      </c>
    </row>
    <row r="37" spans="1:9" x14ac:dyDescent="0.25">
      <c r="A37" s="240"/>
      <c r="B37" s="241" t="s">
        <v>1343</v>
      </c>
      <c r="C37" s="394" t="s">
        <v>5404</v>
      </c>
      <c r="D37" s="235" t="s">
        <v>147</v>
      </c>
      <c r="E37" s="236">
        <v>3250</v>
      </c>
      <c r="F37" s="23">
        <v>41800</v>
      </c>
      <c r="G37" s="30">
        <v>3250</v>
      </c>
      <c r="H37" s="5">
        <f t="shared" si="2"/>
        <v>0</v>
      </c>
      <c r="I37" s="491"/>
    </row>
    <row r="38" spans="1:9" x14ac:dyDescent="0.25">
      <c r="A38" s="240"/>
      <c r="B38" s="588" t="s">
        <v>1692</v>
      </c>
      <c r="C38" s="573" t="s">
        <v>5542</v>
      </c>
      <c r="D38" s="235" t="s">
        <v>147</v>
      </c>
      <c r="E38" s="236">
        <v>3222</v>
      </c>
      <c r="F38" s="23">
        <v>41804</v>
      </c>
      <c r="G38" s="30">
        <v>3222</v>
      </c>
      <c r="H38" s="5">
        <f t="shared" si="2"/>
        <v>0</v>
      </c>
      <c r="I38" s="491"/>
    </row>
    <row r="39" spans="1:9" x14ac:dyDescent="0.25">
      <c r="A39" s="240"/>
      <c r="B39" s="588" t="s">
        <v>1753</v>
      </c>
      <c r="C39" s="573" t="s">
        <v>5542</v>
      </c>
      <c r="D39" s="235" t="s">
        <v>147</v>
      </c>
      <c r="E39" s="236">
        <v>343</v>
      </c>
      <c r="F39" s="23">
        <v>41804</v>
      </c>
      <c r="G39" s="30">
        <v>343</v>
      </c>
      <c r="H39" s="5">
        <f t="shared" si="2"/>
        <v>0</v>
      </c>
      <c r="I39" s="491"/>
    </row>
    <row r="40" spans="1:9" x14ac:dyDescent="0.25">
      <c r="A40" s="240"/>
      <c r="B40" s="588" t="s">
        <v>1919</v>
      </c>
      <c r="C40" s="573" t="s">
        <v>5542</v>
      </c>
      <c r="D40" s="235" t="s">
        <v>147</v>
      </c>
      <c r="E40" s="236">
        <v>16687</v>
      </c>
      <c r="F40" s="23">
        <v>41808</v>
      </c>
      <c r="G40" s="43">
        <v>16687</v>
      </c>
      <c r="H40" s="5">
        <f t="shared" si="2"/>
        <v>0</v>
      </c>
      <c r="I40" s="491" t="s">
        <v>146</v>
      </c>
    </row>
    <row r="41" spans="1:9" x14ac:dyDescent="0.25">
      <c r="A41" s="240"/>
      <c r="B41" s="588" t="s">
        <v>2017</v>
      </c>
      <c r="C41" s="573" t="s">
        <v>5542</v>
      </c>
      <c r="D41" s="235" t="s">
        <v>147</v>
      </c>
      <c r="E41" s="236">
        <v>9630</v>
      </c>
      <c r="F41" s="23">
        <v>41808</v>
      </c>
      <c r="G41" s="43">
        <v>9630</v>
      </c>
      <c r="H41" s="5">
        <f t="shared" si="2"/>
        <v>0</v>
      </c>
      <c r="I41" s="491" t="s">
        <v>14</v>
      </c>
    </row>
    <row r="42" spans="1:9" x14ac:dyDescent="0.25">
      <c r="A42" s="518">
        <v>41809</v>
      </c>
      <c r="B42" s="590" t="s">
        <v>2074</v>
      </c>
      <c r="C42" s="577" t="s">
        <v>5542</v>
      </c>
      <c r="D42" s="235" t="s">
        <v>147</v>
      </c>
      <c r="E42" s="236">
        <v>2101</v>
      </c>
      <c r="F42" s="23">
        <v>41809</v>
      </c>
      <c r="G42" s="30">
        <v>2101</v>
      </c>
      <c r="H42" s="5">
        <f t="shared" si="2"/>
        <v>0</v>
      </c>
      <c r="I42" s="491"/>
    </row>
    <row r="43" spans="1:9" x14ac:dyDescent="0.25">
      <c r="A43" s="518">
        <v>41809</v>
      </c>
      <c r="B43" s="590" t="s">
        <v>2084</v>
      </c>
      <c r="C43" s="577" t="s">
        <v>5542</v>
      </c>
      <c r="D43" s="235" t="s">
        <v>147</v>
      </c>
      <c r="E43" s="236">
        <v>359</v>
      </c>
      <c r="F43" s="23">
        <v>41809</v>
      </c>
      <c r="G43" s="30">
        <v>359</v>
      </c>
      <c r="H43" s="5">
        <f t="shared" si="2"/>
        <v>0</v>
      </c>
      <c r="I43" s="491"/>
    </row>
    <row r="44" spans="1:9" x14ac:dyDescent="0.25">
      <c r="A44" s="578">
        <v>41808</v>
      </c>
      <c r="B44" s="589" t="s">
        <v>2105</v>
      </c>
      <c r="C44" s="580" t="s">
        <v>5542</v>
      </c>
      <c r="D44" s="235" t="s">
        <v>147</v>
      </c>
      <c r="E44" s="236">
        <v>833</v>
      </c>
      <c r="F44" s="23">
        <v>41808</v>
      </c>
      <c r="G44" s="30">
        <v>833</v>
      </c>
      <c r="H44" s="5">
        <f t="shared" si="2"/>
        <v>0</v>
      </c>
      <c r="I44" s="491"/>
    </row>
    <row r="45" spans="1:9" x14ac:dyDescent="0.25">
      <c r="A45" s="240"/>
      <c r="B45" s="588" t="s">
        <v>2183</v>
      </c>
      <c r="C45" s="573" t="s">
        <v>5542</v>
      </c>
      <c r="D45" s="235" t="s">
        <v>147</v>
      </c>
      <c r="E45" s="236">
        <v>13484</v>
      </c>
      <c r="F45" s="23">
        <v>41811</v>
      </c>
      <c r="G45" s="30">
        <v>13484</v>
      </c>
      <c r="H45" s="5">
        <f t="shared" si="2"/>
        <v>0</v>
      </c>
      <c r="I45" s="491" t="s">
        <v>146</v>
      </c>
    </row>
    <row r="46" spans="1:9" x14ac:dyDescent="0.25">
      <c r="A46" s="240"/>
      <c r="B46" s="588" t="s">
        <v>1166</v>
      </c>
      <c r="C46" s="573" t="s">
        <v>5542</v>
      </c>
      <c r="D46" s="235" t="s">
        <v>147</v>
      </c>
      <c r="E46" s="236">
        <v>647.5</v>
      </c>
      <c r="F46" s="23">
        <v>41811</v>
      </c>
      <c r="G46" s="30">
        <v>647.5</v>
      </c>
      <c r="H46" s="5">
        <f t="shared" si="2"/>
        <v>0</v>
      </c>
      <c r="I46" s="491"/>
    </row>
    <row r="47" spans="1:9" x14ac:dyDescent="0.25">
      <c r="A47" s="240"/>
      <c r="B47" s="588" t="s">
        <v>1445</v>
      </c>
      <c r="C47" s="573" t="s">
        <v>5542</v>
      </c>
      <c r="D47" s="235" t="s">
        <v>147</v>
      </c>
      <c r="E47" s="236">
        <v>2864</v>
      </c>
      <c r="F47" s="23">
        <v>41815</v>
      </c>
      <c r="G47" s="22">
        <v>2864</v>
      </c>
      <c r="H47" s="5">
        <f t="shared" si="2"/>
        <v>0</v>
      </c>
      <c r="I47" s="508"/>
    </row>
    <row r="48" spans="1:9" x14ac:dyDescent="0.25">
      <c r="A48" s="240"/>
      <c r="B48" s="588" t="s">
        <v>1486</v>
      </c>
      <c r="C48" s="573" t="s">
        <v>5542</v>
      </c>
      <c r="D48" s="235" t="s">
        <v>147</v>
      </c>
      <c r="E48" s="236">
        <v>3125</v>
      </c>
      <c r="F48" s="23">
        <v>41815</v>
      </c>
      <c r="G48" s="22">
        <v>3125</v>
      </c>
      <c r="H48" s="5">
        <f t="shared" si="2"/>
        <v>0</v>
      </c>
      <c r="I48" s="508"/>
    </row>
    <row r="49" spans="1:9" x14ac:dyDescent="0.25">
      <c r="A49" s="240"/>
      <c r="B49" s="241" t="s">
        <v>1587</v>
      </c>
      <c r="C49" s="273" t="s">
        <v>4912</v>
      </c>
      <c r="D49" s="235" t="s">
        <v>147</v>
      </c>
      <c r="E49" s="236">
        <v>2286</v>
      </c>
      <c r="F49" s="23">
        <v>41818</v>
      </c>
      <c r="G49" s="22">
        <v>2286</v>
      </c>
      <c r="H49" s="5">
        <f t="shared" si="2"/>
        <v>0</v>
      </c>
      <c r="I49" s="508" t="s">
        <v>146</v>
      </c>
    </row>
    <row r="50" spans="1:9" x14ac:dyDescent="0.25">
      <c r="A50" s="240"/>
      <c r="B50" s="241" t="s">
        <v>1596</v>
      </c>
      <c r="C50" s="273" t="s">
        <v>4912</v>
      </c>
      <c r="D50" s="235" t="s">
        <v>147</v>
      </c>
      <c r="E50" s="236">
        <v>14358.5</v>
      </c>
      <c r="F50" s="23">
        <v>41818</v>
      </c>
      <c r="G50" s="22">
        <v>14358.5</v>
      </c>
      <c r="H50" s="5">
        <f t="shared" si="2"/>
        <v>0</v>
      </c>
      <c r="I50" s="508" t="s">
        <v>146</v>
      </c>
    </row>
    <row r="51" spans="1:9" x14ac:dyDescent="0.25">
      <c r="A51" s="240"/>
      <c r="B51" s="241" t="s">
        <v>1755</v>
      </c>
      <c r="C51" s="273" t="s">
        <v>4912</v>
      </c>
      <c r="D51" s="235" t="s">
        <v>147</v>
      </c>
      <c r="E51" s="236">
        <v>1222</v>
      </c>
      <c r="F51" s="23">
        <v>41818</v>
      </c>
      <c r="G51" s="30">
        <v>1222</v>
      </c>
      <c r="H51" s="5">
        <f t="shared" si="2"/>
        <v>0</v>
      </c>
      <c r="I51" s="491"/>
    </row>
    <row r="52" spans="1:9" x14ac:dyDescent="0.25">
      <c r="A52" s="240"/>
      <c r="B52" s="241" t="s">
        <v>1920</v>
      </c>
      <c r="C52" s="273" t="s">
        <v>4912</v>
      </c>
      <c r="D52" s="235" t="s">
        <v>147</v>
      </c>
      <c r="E52" s="236">
        <v>472</v>
      </c>
      <c r="F52" s="23">
        <v>41820</v>
      </c>
      <c r="G52" s="30">
        <v>472</v>
      </c>
      <c r="H52" s="5">
        <f t="shared" si="2"/>
        <v>0</v>
      </c>
      <c r="I52" s="491"/>
    </row>
    <row r="53" spans="1:9" x14ac:dyDescent="0.25">
      <c r="A53" s="240"/>
      <c r="B53" s="241" t="s">
        <v>1524</v>
      </c>
      <c r="C53" s="394" t="s">
        <v>5404</v>
      </c>
      <c r="D53" s="235" t="s">
        <v>4770</v>
      </c>
      <c r="E53" s="236">
        <v>2463.6</v>
      </c>
      <c r="F53" s="23">
        <v>41804</v>
      </c>
      <c r="G53" s="30">
        <v>2463.6</v>
      </c>
      <c r="H53" s="5">
        <f t="shared" si="2"/>
        <v>0</v>
      </c>
      <c r="I53" s="491" t="s">
        <v>146</v>
      </c>
    </row>
    <row r="54" spans="1:9" ht="15.75" x14ac:dyDescent="0.25">
      <c r="A54" s="240"/>
      <c r="B54" s="588" t="s">
        <v>2204</v>
      </c>
      <c r="C54" s="573" t="s">
        <v>5542</v>
      </c>
      <c r="D54" s="235" t="s">
        <v>4770</v>
      </c>
      <c r="E54" s="236">
        <v>1500</v>
      </c>
      <c r="F54" s="23">
        <v>41811</v>
      </c>
      <c r="G54" s="30">
        <v>1500</v>
      </c>
      <c r="H54" s="5">
        <f t="shared" si="2"/>
        <v>0</v>
      </c>
      <c r="I54" s="491" t="s">
        <v>146</v>
      </c>
    </row>
    <row r="55" spans="1:9" ht="15.75" x14ac:dyDescent="0.25">
      <c r="A55" s="240"/>
      <c r="B55" s="588"/>
      <c r="C55" s="573"/>
      <c r="D55" s="235"/>
      <c r="E55" s="236"/>
      <c r="F55" s="23" t="s">
        <v>645</v>
      </c>
      <c r="G55" s="30">
        <f>SUM(G33:G54)</f>
        <v>106947.70000000001</v>
      </c>
      <c r="H55" s="5"/>
      <c r="I55" s="491"/>
    </row>
    <row r="56" spans="1:9" ht="15.75" x14ac:dyDescent="0.25">
      <c r="A56" s="240"/>
      <c r="B56" s="588"/>
      <c r="C56" s="573"/>
      <c r="D56" s="235"/>
      <c r="E56" s="236"/>
      <c r="F56" s="23"/>
      <c r="G56" s="30"/>
      <c r="H56" s="5"/>
      <c r="I56" s="491"/>
    </row>
    <row r="57" spans="1:9" ht="15.75" x14ac:dyDescent="0.25">
      <c r="A57" s="240"/>
      <c r="B57" s="588" t="s">
        <v>1339</v>
      </c>
      <c r="C57" s="573" t="s">
        <v>5542</v>
      </c>
      <c r="D57" s="235" t="s">
        <v>4649</v>
      </c>
      <c r="E57" s="236">
        <v>5688.6</v>
      </c>
      <c r="F57" s="566" t="s">
        <v>5669</v>
      </c>
      <c r="G57" s="30">
        <v>5688.6</v>
      </c>
      <c r="H57" s="5">
        <f>E57-G57</f>
        <v>0</v>
      </c>
      <c r="I57" s="491" t="s">
        <v>146</v>
      </c>
    </row>
    <row r="58" spans="1:9" ht="15.75" x14ac:dyDescent="0.25">
      <c r="A58" s="240"/>
      <c r="B58" s="588"/>
      <c r="C58" s="573"/>
      <c r="D58" s="235"/>
      <c r="E58" s="236"/>
      <c r="F58" s="566"/>
      <c r="G58" s="30"/>
      <c r="H58" s="5"/>
      <c r="I58" s="491"/>
    </row>
    <row r="59" spans="1:9" ht="15.75" x14ac:dyDescent="0.25">
      <c r="A59" s="240"/>
      <c r="B59" s="588" t="s">
        <v>1920</v>
      </c>
      <c r="C59" s="573" t="s">
        <v>5542</v>
      </c>
      <c r="D59" s="235" t="s">
        <v>2747</v>
      </c>
      <c r="E59" s="236">
        <v>11988</v>
      </c>
      <c r="F59" s="23">
        <v>41808</v>
      </c>
      <c r="G59" s="43">
        <v>11988</v>
      </c>
      <c r="H59" s="5">
        <f>E59-G59</f>
        <v>0</v>
      </c>
      <c r="I59" s="491" t="s">
        <v>146</v>
      </c>
    </row>
    <row r="60" spans="1:9" ht="15.75" x14ac:dyDescent="0.25">
      <c r="A60" s="240"/>
      <c r="B60" s="588" t="s">
        <v>2182</v>
      </c>
      <c r="C60" s="573" t="s">
        <v>5542</v>
      </c>
      <c r="D60" s="235" t="s">
        <v>2747</v>
      </c>
      <c r="E60" s="236">
        <v>11357</v>
      </c>
      <c r="F60" s="23">
        <v>41811</v>
      </c>
      <c r="G60" s="30">
        <v>11357</v>
      </c>
      <c r="H60" s="5">
        <f>E60-G60</f>
        <v>0</v>
      </c>
      <c r="I60" s="491" t="s">
        <v>146</v>
      </c>
    </row>
    <row r="61" spans="1:9" ht="15.75" x14ac:dyDescent="0.25">
      <c r="A61" s="240"/>
      <c r="B61" s="588"/>
      <c r="C61" s="573"/>
      <c r="D61" s="235"/>
      <c r="E61" s="236"/>
      <c r="F61" s="23" t="s">
        <v>645</v>
      </c>
      <c r="G61" s="30">
        <f>SUM(G59:G60)</f>
        <v>23345</v>
      </c>
      <c r="H61" s="5"/>
      <c r="I61" s="491"/>
    </row>
    <row r="62" spans="1:9" ht="15.75" x14ac:dyDescent="0.25">
      <c r="A62" s="240"/>
      <c r="B62" s="588"/>
      <c r="C62" s="573"/>
      <c r="D62" s="235"/>
      <c r="E62" s="236"/>
      <c r="F62" s="23"/>
      <c r="G62" s="30"/>
      <c r="H62" s="5"/>
      <c r="I62" s="491"/>
    </row>
    <row r="63" spans="1:9" x14ac:dyDescent="0.25">
      <c r="A63" s="240"/>
      <c r="B63" s="241" t="s">
        <v>1876</v>
      </c>
      <c r="C63" s="394" t="s">
        <v>5404</v>
      </c>
      <c r="D63" s="235" t="s">
        <v>155</v>
      </c>
      <c r="E63" s="236">
        <v>8555</v>
      </c>
      <c r="F63" s="23">
        <v>41794</v>
      </c>
      <c r="G63" s="43">
        <v>8555</v>
      </c>
      <c r="H63" s="24">
        <f>E63-G63</f>
        <v>0</v>
      </c>
      <c r="I63" s="508" t="s">
        <v>146</v>
      </c>
    </row>
    <row r="64" spans="1:9" x14ac:dyDescent="0.25">
      <c r="A64" s="240"/>
      <c r="B64" s="241" t="s">
        <v>1228</v>
      </c>
      <c r="C64" s="394" t="s">
        <v>5404</v>
      </c>
      <c r="D64" s="235" t="s">
        <v>155</v>
      </c>
      <c r="E64" s="236">
        <v>8025.6</v>
      </c>
      <c r="F64" s="23">
        <v>41801</v>
      </c>
      <c r="G64" s="43">
        <v>8025.6</v>
      </c>
      <c r="H64" s="5">
        <f>E64-G64</f>
        <v>0</v>
      </c>
      <c r="I64" s="491" t="s">
        <v>146</v>
      </c>
    </row>
    <row r="65" spans="1:9" x14ac:dyDescent="0.25">
      <c r="A65" s="240"/>
      <c r="B65" s="588" t="s">
        <v>1712</v>
      </c>
      <c r="C65" s="573" t="s">
        <v>5542</v>
      </c>
      <c r="D65" s="235" t="s">
        <v>155</v>
      </c>
      <c r="E65" s="236">
        <v>15032</v>
      </c>
      <c r="F65" s="23">
        <v>41804</v>
      </c>
      <c r="G65" s="30">
        <v>15032</v>
      </c>
      <c r="H65" s="5">
        <f>E65-G65</f>
        <v>0</v>
      </c>
      <c r="I65" s="491"/>
    </row>
    <row r="66" spans="1:9" x14ac:dyDescent="0.25">
      <c r="A66" s="240"/>
      <c r="B66" s="588" t="s">
        <v>1932</v>
      </c>
      <c r="C66" s="573" t="s">
        <v>5542</v>
      </c>
      <c r="D66" s="235" t="s">
        <v>155</v>
      </c>
      <c r="E66" s="236">
        <v>8769.4</v>
      </c>
      <c r="F66" s="23">
        <v>41808</v>
      </c>
      <c r="G66" s="43">
        <v>8769.4</v>
      </c>
      <c r="H66" s="5">
        <f>E66-G66</f>
        <v>0</v>
      </c>
      <c r="I66" s="491" t="s">
        <v>146</v>
      </c>
    </row>
    <row r="67" spans="1:9" ht="15.75" x14ac:dyDescent="0.25">
      <c r="A67" s="240"/>
      <c r="B67" s="588" t="s">
        <v>1340</v>
      </c>
      <c r="C67" s="573" t="s">
        <v>5542</v>
      </c>
      <c r="D67" s="235" t="s">
        <v>155</v>
      </c>
      <c r="E67" s="236">
        <v>6333.6</v>
      </c>
      <c r="F67" s="23">
        <v>41815</v>
      </c>
      <c r="G67" s="30">
        <v>6333.6</v>
      </c>
      <c r="H67" s="5">
        <f>E67-G67</f>
        <v>0</v>
      </c>
      <c r="I67" s="491" t="s">
        <v>146</v>
      </c>
    </row>
    <row r="68" spans="1:9" ht="15.75" x14ac:dyDescent="0.25">
      <c r="A68" s="240"/>
      <c r="B68" s="588"/>
      <c r="C68" s="573"/>
      <c r="D68" s="235"/>
      <c r="E68" s="236"/>
      <c r="F68" s="23" t="s">
        <v>645</v>
      </c>
      <c r="G68" s="30">
        <f>SUM(G63:G67)</f>
        <v>46715.6</v>
      </c>
      <c r="H68" s="5"/>
      <c r="I68" s="491"/>
    </row>
    <row r="69" spans="1:9" ht="15.75" x14ac:dyDescent="0.25">
      <c r="A69" s="240"/>
      <c r="B69" s="588"/>
      <c r="C69" s="573"/>
      <c r="D69" s="235"/>
      <c r="E69" s="236"/>
      <c r="F69" s="23"/>
      <c r="G69" s="30"/>
      <c r="H69" s="5"/>
      <c r="I69" s="491"/>
    </row>
    <row r="70" spans="1:9" ht="15.75" x14ac:dyDescent="0.25">
      <c r="A70" s="240"/>
      <c r="B70" s="588"/>
      <c r="C70" s="573"/>
      <c r="D70" s="235"/>
      <c r="E70" s="236"/>
      <c r="F70" s="23"/>
      <c r="G70" s="30"/>
      <c r="H70" s="5"/>
      <c r="I70" s="491"/>
    </row>
    <row r="71" spans="1:9" x14ac:dyDescent="0.25">
      <c r="A71" s="240"/>
      <c r="B71" s="241" t="s">
        <v>5747</v>
      </c>
      <c r="C71" s="394" t="s">
        <v>5404</v>
      </c>
      <c r="D71" s="235" t="s">
        <v>836</v>
      </c>
      <c r="E71" s="236">
        <v>18230.400000000001</v>
      </c>
      <c r="F71" s="23">
        <v>41795</v>
      </c>
      <c r="G71" s="30">
        <v>18230.400000000001</v>
      </c>
      <c r="H71" s="5">
        <f t="shared" ref="H71:H76" si="3">E71-G71</f>
        <v>0</v>
      </c>
      <c r="I71" s="491" t="s">
        <v>20</v>
      </c>
    </row>
    <row r="72" spans="1:9" x14ac:dyDescent="0.25">
      <c r="A72" s="240"/>
      <c r="B72" s="241" t="s">
        <v>1186</v>
      </c>
      <c r="C72" s="394" t="s">
        <v>5404</v>
      </c>
      <c r="D72" s="235" t="s">
        <v>836</v>
      </c>
      <c r="E72" s="236">
        <v>17939.7</v>
      </c>
      <c r="F72" s="23">
        <v>41799</v>
      </c>
      <c r="G72" s="30">
        <v>17939.7</v>
      </c>
      <c r="H72" s="5">
        <f t="shared" si="3"/>
        <v>0</v>
      </c>
      <c r="I72" s="491" t="s">
        <v>5482</v>
      </c>
    </row>
    <row r="73" spans="1:9" ht="15.75" x14ac:dyDescent="0.25">
      <c r="A73" s="240"/>
      <c r="B73" s="588" t="s">
        <v>1848</v>
      </c>
      <c r="C73" s="573" t="s">
        <v>5542</v>
      </c>
      <c r="D73" s="235" t="s">
        <v>484</v>
      </c>
      <c r="E73" s="236">
        <v>35945</v>
      </c>
      <c r="F73" s="23">
        <v>41807</v>
      </c>
      <c r="G73" s="30">
        <v>35945</v>
      </c>
      <c r="H73" s="5">
        <f t="shared" si="3"/>
        <v>0</v>
      </c>
      <c r="I73" s="491" t="s">
        <v>4723</v>
      </c>
    </row>
    <row r="74" spans="1:9" x14ac:dyDescent="0.25">
      <c r="A74" s="240"/>
      <c r="B74" s="588" t="s">
        <v>1852</v>
      </c>
      <c r="C74" s="573" t="s">
        <v>5542</v>
      </c>
      <c r="D74" s="235" t="s">
        <v>484</v>
      </c>
      <c r="E74" s="236">
        <v>342</v>
      </c>
      <c r="F74" s="23">
        <v>41807</v>
      </c>
      <c r="G74" s="30">
        <v>342</v>
      </c>
      <c r="H74" s="5">
        <f t="shared" si="3"/>
        <v>0</v>
      </c>
      <c r="I74" s="491" t="s">
        <v>4723</v>
      </c>
    </row>
    <row r="75" spans="1:9" x14ac:dyDescent="0.25">
      <c r="A75" s="240"/>
      <c r="B75" s="241" t="s">
        <v>1335</v>
      </c>
      <c r="C75" s="394" t="s">
        <v>5404</v>
      </c>
      <c r="D75" s="235" t="s">
        <v>484</v>
      </c>
      <c r="E75" s="236">
        <v>19016</v>
      </c>
      <c r="F75" s="23">
        <v>41800</v>
      </c>
      <c r="G75" s="30">
        <v>19016</v>
      </c>
      <c r="H75" s="5">
        <f t="shared" si="3"/>
        <v>0</v>
      </c>
      <c r="I75" s="491" t="s">
        <v>4</v>
      </c>
    </row>
    <row r="76" spans="1:9" x14ac:dyDescent="0.25">
      <c r="A76" s="240"/>
      <c r="B76" s="241" t="s">
        <v>1812</v>
      </c>
      <c r="C76" s="394" t="s">
        <v>5404</v>
      </c>
      <c r="D76" s="235" t="s">
        <v>484</v>
      </c>
      <c r="E76" s="236">
        <v>45355</v>
      </c>
      <c r="F76" s="23">
        <v>41793</v>
      </c>
      <c r="G76" s="22">
        <v>45355</v>
      </c>
      <c r="H76" s="24">
        <f t="shared" si="3"/>
        <v>0</v>
      </c>
      <c r="I76" s="508" t="s">
        <v>20</v>
      </c>
    </row>
    <row r="77" spans="1:9" x14ac:dyDescent="0.25">
      <c r="A77" s="240"/>
      <c r="B77" s="241"/>
      <c r="C77" s="394"/>
      <c r="D77" s="235"/>
      <c r="E77" s="236"/>
      <c r="F77" s="23" t="s">
        <v>645</v>
      </c>
      <c r="G77" s="22">
        <f>SUM(G71:G76)</f>
        <v>136828.1</v>
      </c>
      <c r="H77" s="24"/>
      <c r="I77" s="508"/>
    </row>
    <row r="78" spans="1:9" x14ac:dyDescent="0.25">
      <c r="A78" s="240"/>
      <c r="B78" s="241"/>
      <c r="C78" s="394"/>
      <c r="D78" s="235"/>
      <c r="E78" s="236"/>
      <c r="F78" s="23"/>
      <c r="G78" s="22"/>
      <c r="H78" s="24"/>
      <c r="I78" s="508"/>
    </row>
    <row r="79" spans="1:9" ht="15.75" x14ac:dyDescent="0.25">
      <c r="A79" s="240"/>
      <c r="B79" s="588" t="s">
        <v>1768</v>
      </c>
      <c r="C79" s="573" t="s">
        <v>5542</v>
      </c>
      <c r="D79" s="235" t="s">
        <v>129</v>
      </c>
      <c r="E79" s="236">
        <v>10414</v>
      </c>
      <c r="F79" s="23">
        <v>41805</v>
      </c>
      <c r="G79" s="30">
        <v>10414</v>
      </c>
      <c r="H79" s="5">
        <f>E79-G79</f>
        <v>0</v>
      </c>
      <c r="I79" s="491"/>
    </row>
    <row r="80" spans="1:9" ht="15.75" x14ac:dyDescent="0.25">
      <c r="A80" s="240"/>
      <c r="B80" s="588"/>
      <c r="C80" s="573"/>
      <c r="D80" s="235"/>
      <c r="E80" s="236"/>
      <c r="F80" s="23"/>
      <c r="G80" s="30"/>
      <c r="H80" s="5"/>
      <c r="I80" s="491"/>
    </row>
    <row r="81" spans="1:9" x14ac:dyDescent="0.25">
      <c r="A81" s="240"/>
      <c r="B81" s="241" t="s">
        <v>1839</v>
      </c>
      <c r="C81" s="394" t="s">
        <v>5404</v>
      </c>
      <c r="D81" s="235" t="s">
        <v>89</v>
      </c>
      <c r="E81" s="236">
        <v>3247</v>
      </c>
      <c r="F81" s="23">
        <v>41793</v>
      </c>
      <c r="G81" s="22">
        <v>3247</v>
      </c>
      <c r="H81" s="24">
        <f t="shared" ref="H81:H100" si="4">E81-G81</f>
        <v>0</v>
      </c>
      <c r="I81" s="508" t="s">
        <v>4723</v>
      </c>
    </row>
    <row r="82" spans="1:9" x14ac:dyDescent="0.25">
      <c r="A82" s="240"/>
      <c r="B82" s="241" t="s">
        <v>2034</v>
      </c>
      <c r="C82" s="394" t="s">
        <v>5404</v>
      </c>
      <c r="D82" s="235" t="s">
        <v>89</v>
      </c>
      <c r="E82" s="236">
        <v>925.4</v>
      </c>
      <c r="F82" s="23">
        <v>41795</v>
      </c>
      <c r="G82" s="22">
        <v>925.4</v>
      </c>
      <c r="H82" s="5">
        <f t="shared" si="4"/>
        <v>0</v>
      </c>
      <c r="I82" s="508" t="s">
        <v>20</v>
      </c>
    </row>
    <row r="83" spans="1:9" x14ac:dyDescent="0.25">
      <c r="A83" s="240"/>
      <c r="B83" s="241" t="s">
        <v>2052</v>
      </c>
      <c r="C83" s="394" t="s">
        <v>5404</v>
      </c>
      <c r="D83" s="235" t="s">
        <v>89</v>
      </c>
      <c r="E83" s="236">
        <v>2464</v>
      </c>
      <c r="F83" s="23">
        <v>41795</v>
      </c>
      <c r="G83" s="30">
        <v>2464</v>
      </c>
      <c r="H83" s="5">
        <f t="shared" si="4"/>
        <v>0</v>
      </c>
      <c r="I83" s="491" t="s">
        <v>196</v>
      </c>
    </row>
    <row r="84" spans="1:9" x14ac:dyDescent="0.25">
      <c r="A84" s="240"/>
      <c r="B84" s="241" t="s">
        <v>2246</v>
      </c>
      <c r="C84" s="394" t="s">
        <v>5404</v>
      </c>
      <c r="D84" s="235" t="s">
        <v>89</v>
      </c>
      <c r="E84" s="236">
        <v>3056</v>
      </c>
      <c r="F84" s="23">
        <v>41797</v>
      </c>
      <c r="G84" s="43">
        <v>3056</v>
      </c>
      <c r="H84" s="5">
        <f t="shared" si="4"/>
        <v>0</v>
      </c>
      <c r="I84" s="491" t="s">
        <v>196</v>
      </c>
    </row>
    <row r="85" spans="1:9" x14ac:dyDescent="0.25">
      <c r="A85" s="240"/>
      <c r="B85" s="241" t="s">
        <v>1111</v>
      </c>
      <c r="C85" s="394" t="s">
        <v>5404</v>
      </c>
      <c r="D85" s="235" t="s">
        <v>89</v>
      </c>
      <c r="E85" s="236">
        <v>2861.73</v>
      </c>
      <c r="F85" s="23">
        <v>41798</v>
      </c>
      <c r="G85" s="30">
        <v>2861.73</v>
      </c>
      <c r="H85" s="5">
        <f t="shared" si="4"/>
        <v>0</v>
      </c>
      <c r="I85" s="491" t="s">
        <v>2849</v>
      </c>
    </row>
    <row r="86" spans="1:9" x14ac:dyDescent="0.25">
      <c r="A86" s="240"/>
      <c r="B86" s="241" t="s">
        <v>1220</v>
      </c>
      <c r="C86" s="394" t="s">
        <v>5404</v>
      </c>
      <c r="D86" s="235" t="s">
        <v>89</v>
      </c>
      <c r="E86" s="236">
        <v>1250</v>
      </c>
      <c r="F86" s="23">
        <v>41800</v>
      </c>
      <c r="G86" s="43">
        <v>1250</v>
      </c>
      <c r="H86" s="5">
        <f t="shared" si="4"/>
        <v>0</v>
      </c>
      <c r="I86" s="491" t="s">
        <v>57</v>
      </c>
    </row>
    <row r="87" spans="1:9" x14ac:dyDescent="0.25">
      <c r="A87" s="240"/>
      <c r="B87" s="241" t="s">
        <v>1403</v>
      </c>
      <c r="C87" s="394" t="s">
        <v>5404</v>
      </c>
      <c r="D87" s="235" t="s">
        <v>89</v>
      </c>
      <c r="E87" s="236">
        <v>898</v>
      </c>
      <c r="F87" s="23">
        <v>41802</v>
      </c>
      <c r="G87" s="30">
        <v>898</v>
      </c>
      <c r="H87" s="5">
        <f t="shared" si="4"/>
        <v>0</v>
      </c>
      <c r="I87" s="491" t="s">
        <v>20</v>
      </c>
    </row>
    <row r="88" spans="1:9" x14ac:dyDescent="0.25">
      <c r="A88" s="240"/>
      <c r="B88" s="588" t="s">
        <v>1618</v>
      </c>
      <c r="C88" s="573" t="s">
        <v>5542</v>
      </c>
      <c r="D88" s="235" t="s">
        <v>89</v>
      </c>
      <c r="E88" s="236">
        <v>2521.5</v>
      </c>
      <c r="F88" s="23">
        <v>41804</v>
      </c>
      <c r="G88" s="43">
        <v>2521.5</v>
      </c>
      <c r="H88" s="5">
        <f t="shared" si="4"/>
        <v>0</v>
      </c>
      <c r="I88" s="491" t="s">
        <v>14</v>
      </c>
    </row>
    <row r="89" spans="1:9" x14ac:dyDescent="0.25">
      <c r="A89" s="240"/>
      <c r="B89" s="588" t="s">
        <v>1730</v>
      </c>
      <c r="C89" s="573" t="s">
        <v>5542</v>
      </c>
      <c r="D89" s="235" t="s">
        <v>89</v>
      </c>
      <c r="E89" s="236">
        <v>3521</v>
      </c>
      <c r="F89" s="23">
        <v>41805</v>
      </c>
      <c r="G89" s="30">
        <v>3521</v>
      </c>
      <c r="H89" s="5">
        <f t="shared" si="4"/>
        <v>0</v>
      </c>
      <c r="I89" s="491" t="s">
        <v>14</v>
      </c>
    </row>
    <row r="90" spans="1:9" x14ac:dyDescent="0.25">
      <c r="A90" s="240"/>
      <c r="B90" s="588" t="s">
        <v>1872</v>
      </c>
      <c r="C90" s="573" t="s">
        <v>5542</v>
      </c>
      <c r="D90" s="235" t="s">
        <v>89</v>
      </c>
      <c r="E90" s="236">
        <v>4752.5</v>
      </c>
      <c r="F90" s="23">
        <v>41807</v>
      </c>
      <c r="G90" s="30">
        <v>4752.5</v>
      </c>
      <c r="H90" s="5">
        <f t="shared" si="4"/>
        <v>0</v>
      </c>
      <c r="I90" s="491" t="s">
        <v>2849</v>
      </c>
    </row>
    <row r="91" spans="1:9" x14ac:dyDescent="0.25">
      <c r="A91" s="240"/>
      <c r="B91" s="588" t="s">
        <v>1995</v>
      </c>
      <c r="C91" s="573" t="s">
        <v>5542</v>
      </c>
      <c r="D91" s="235" t="s">
        <v>89</v>
      </c>
      <c r="E91" s="236">
        <v>3066</v>
      </c>
      <c r="F91" s="23">
        <v>41808</v>
      </c>
      <c r="G91" s="30">
        <v>3066</v>
      </c>
      <c r="H91" s="5">
        <f t="shared" si="4"/>
        <v>0</v>
      </c>
      <c r="I91" s="491" t="s">
        <v>196</v>
      </c>
    </row>
    <row r="92" spans="1:9" x14ac:dyDescent="0.25">
      <c r="A92" s="240"/>
      <c r="B92" s="588" t="s">
        <v>1998</v>
      </c>
      <c r="C92" s="573" t="s">
        <v>5542</v>
      </c>
      <c r="D92" s="235" t="s">
        <v>89</v>
      </c>
      <c r="E92" s="236">
        <v>925.5</v>
      </c>
      <c r="F92" s="23">
        <v>41808</v>
      </c>
      <c r="G92" s="43">
        <v>925.5</v>
      </c>
      <c r="H92" s="5">
        <f t="shared" si="4"/>
        <v>0</v>
      </c>
      <c r="I92" s="491" t="s">
        <v>20</v>
      </c>
    </row>
    <row r="93" spans="1:9" x14ac:dyDescent="0.25">
      <c r="A93" s="578">
        <v>41808</v>
      </c>
      <c r="B93" s="589" t="s">
        <v>2136</v>
      </c>
      <c r="C93" s="580" t="s">
        <v>5542</v>
      </c>
      <c r="D93" s="235" t="s">
        <v>89</v>
      </c>
      <c r="E93" s="236">
        <v>10604</v>
      </c>
      <c r="F93" s="23">
        <v>41809</v>
      </c>
      <c r="G93" s="30">
        <v>10604</v>
      </c>
      <c r="H93" s="5">
        <f t="shared" si="4"/>
        <v>0</v>
      </c>
      <c r="I93" s="491" t="s">
        <v>4723</v>
      </c>
    </row>
    <row r="94" spans="1:9" x14ac:dyDescent="0.25">
      <c r="A94" s="240"/>
      <c r="B94" s="588" t="s">
        <v>2177</v>
      </c>
      <c r="C94" s="573" t="s">
        <v>5542</v>
      </c>
      <c r="D94" s="235" t="s">
        <v>89</v>
      </c>
      <c r="E94" s="236">
        <v>925</v>
      </c>
      <c r="F94" s="23">
        <v>41810</v>
      </c>
      <c r="G94" s="30">
        <v>925</v>
      </c>
      <c r="H94" s="5">
        <f t="shared" si="4"/>
        <v>0</v>
      </c>
      <c r="I94" s="491" t="s">
        <v>20</v>
      </c>
    </row>
    <row r="95" spans="1:9" x14ac:dyDescent="0.25">
      <c r="A95" s="240"/>
      <c r="B95" s="588" t="s">
        <v>1060</v>
      </c>
      <c r="C95" s="573" t="s">
        <v>5542</v>
      </c>
      <c r="D95" s="235" t="s">
        <v>89</v>
      </c>
      <c r="E95" s="236">
        <v>2931</v>
      </c>
      <c r="F95" s="23">
        <v>41811</v>
      </c>
      <c r="G95" s="30">
        <v>2931</v>
      </c>
      <c r="H95" s="5">
        <f t="shared" si="4"/>
        <v>0</v>
      </c>
      <c r="I95" s="491" t="s">
        <v>196</v>
      </c>
    </row>
    <row r="96" spans="1:9" x14ac:dyDescent="0.25">
      <c r="A96" s="240"/>
      <c r="B96" s="588" t="s">
        <v>1188</v>
      </c>
      <c r="C96" s="573" t="s">
        <v>5542</v>
      </c>
      <c r="D96" s="235" t="s">
        <v>89</v>
      </c>
      <c r="E96" s="236">
        <v>1340</v>
      </c>
      <c r="F96" s="23">
        <v>41813</v>
      </c>
      <c r="G96" s="30">
        <v>1340</v>
      </c>
      <c r="H96" s="5">
        <f t="shared" si="4"/>
        <v>0</v>
      </c>
      <c r="I96" s="491" t="s">
        <v>196</v>
      </c>
    </row>
    <row r="97" spans="1:9" x14ac:dyDescent="0.25">
      <c r="A97" s="240"/>
      <c r="B97" s="588" t="s">
        <v>1233</v>
      </c>
      <c r="C97" s="573" t="s">
        <v>5542</v>
      </c>
      <c r="D97" s="235" t="s">
        <v>89</v>
      </c>
      <c r="E97" s="236">
        <v>1413.5</v>
      </c>
      <c r="F97" s="23">
        <v>41812</v>
      </c>
      <c r="G97" s="30">
        <v>1413.5</v>
      </c>
      <c r="H97" s="5">
        <f t="shared" si="4"/>
        <v>0</v>
      </c>
      <c r="I97" s="491"/>
    </row>
    <row r="98" spans="1:9" x14ac:dyDescent="0.25">
      <c r="A98" s="240"/>
      <c r="B98" s="588" t="s">
        <v>1351</v>
      </c>
      <c r="C98" s="573" t="s">
        <v>5542</v>
      </c>
      <c r="D98" s="235" t="s">
        <v>89</v>
      </c>
      <c r="E98" s="236">
        <v>925.5</v>
      </c>
      <c r="F98" s="23">
        <v>41815</v>
      </c>
      <c r="G98" s="30">
        <v>925.5</v>
      </c>
      <c r="H98" s="5">
        <f t="shared" si="4"/>
        <v>0</v>
      </c>
      <c r="I98" s="491" t="s">
        <v>20</v>
      </c>
    </row>
    <row r="99" spans="1:9" x14ac:dyDescent="0.25">
      <c r="A99" s="240"/>
      <c r="B99" s="241" t="s">
        <v>1576</v>
      </c>
      <c r="C99" s="273" t="s">
        <v>4912</v>
      </c>
      <c r="D99" s="235" t="s">
        <v>89</v>
      </c>
      <c r="E99" s="236">
        <v>1422</v>
      </c>
      <c r="F99" s="23">
        <v>41817</v>
      </c>
      <c r="G99" s="43">
        <v>1422</v>
      </c>
      <c r="H99" s="5">
        <f t="shared" si="4"/>
        <v>0</v>
      </c>
      <c r="I99" s="508" t="s">
        <v>196</v>
      </c>
    </row>
    <row r="100" spans="1:9" x14ac:dyDescent="0.25">
      <c r="A100" s="240"/>
      <c r="B100" s="241" t="s">
        <v>1780</v>
      </c>
      <c r="C100" s="273" t="s">
        <v>4912</v>
      </c>
      <c r="D100" s="235" t="s">
        <v>89</v>
      </c>
      <c r="E100" s="236">
        <v>4755</v>
      </c>
      <c r="F100" s="23">
        <v>41819</v>
      </c>
      <c r="G100" s="30">
        <v>4755</v>
      </c>
      <c r="H100" s="5">
        <f t="shared" si="4"/>
        <v>0</v>
      </c>
      <c r="I100" s="491" t="s">
        <v>4</v>
      </c>
    </row>
    <row r="101" spans="1:9" x14ac:dyDescent="0.25">
      <c r="A101" s="240"/>
      <c r="B101" s="241"/>
      <c r="C101" s="273"/>
      <c r="D101" s="235"/>
      <c r="E101" s="236"/>
      <c r="F101" s="23" t="s">
        <v>645</v>
      </c>
      <c r="G101" s="30">
        <f>SUM(G81:G100)</f>
        <v>53804.63</v>
      </c>
      <c r="H101" s="5"/>
      <c r="I101" s="491"/>
    </row>
    <row r="102" spans="1:9" x14ac:dyDescent="0.25">
      <c r="A102" s="240"/>
      <c r="B102" s="241"/>
      <c r="C102" s="273"/>
      <c r="D102" s="235"/>
      <c r="E102" s="236"/>
      <c r="F102" s="23"/>
      <c r="G102" s="30"/>
      <c r="H102" s="5"/>
      <c r="I102" s="491"/>
    </row>
    <row r="103" spans="1:9" x14ac:dyDescent="0.25">
      <c r="A103" s="240"/>
      <c r="B103" s="241" t="s">
        <v>2050</v>
      </c>
      <c r="C103" s="394" t="s">
        <v>5404</v>
      </c>
      <c r="D103" s="235" t="s">
        <v>1001</v>
      </c>
      <c r="E103" s="236">
        <v>5377</v>
      </c>
      <c r="F103" s="23">
        <v>41794</v>
      </c>
      <c r="G103" s="30">
        <v>5377</v>
      </c>
      <c r="H103" s="5">
        <f>E103-G103</f>
        <v>0</v>
      </c>
      <c r="I103" s="491"/>
    </row>
    <row r="104" spans="1:9" x14ac:dyDescent="0.25">
      <c r="A104" s="240"/>
      <c r="B104" s="241"/>
      <c r="C104" s="394"/>
      <c r="D104" s="235"/>
      <c r="E104" s="236"/>
      <c r="F104" s="23"/>
      <c r="G104" s="30"/>
      <c r="H104" s="5"/>
      <c r="I104" s="491"/>
    </row>
    <row r="105" spans="1:9" x14ac:dyDescent="0.25">
      <c r="A105" s="240"/>
      <c r="B105" s="241" t="s">
        <v>1881</v>
      </c>
      <c r="C105" s="394" t="s">
        <v>5404</v>
      </c>
      <c r="D105" s="235" t="s">
        <v>158</v>
      </c>
      <c r="E105" s="236">
        <v>27147.9</v>
      </c>
      <c r="F105" s="26" t="s">
        <v>5416</v>
      </c>
      <c r="G105" s="22">
        <v>27147.9</v>
      </c>
      <c r="H105" s="24">
        <f t="shared" ref="H105:H111" si="5">E105-G105</f>
        <v>0</v>
      </c>
      <c r="I105" s="508" t="s">
        <v>146</v>
      </c>
    </row>
    <row r="106" spans="1:9" x14ac:dyDescent="0.25">
      <c r="A106" s="240"/>
      <c r="B106" s="241" t="s">
        <v>2156</v>
      </c>
      <c r="C106" s="394" t="s">
        <v>5404</v>
      </c>
      <c r="D106" s="235" t="s">
        <v>158</v>
      </c>
      <c r="E106" s="236">
        <v>5324.85</v>
      </c>
      <c r="F106" s="26" t="s">
        <v>5453</v>
      </c>
      <c r="G106" s="30">
        <v>5324.85</v>
      </c>
      <c r="H106" s="5">
        <f t="shared" si="5"/>
        <v>0</v>
      </c>
      <c r="I106" s="491" t="s">
        <v>146</v>
      </c>
    </row>
    <row r="107" spans="1:9" x14ac:dyDescent="0.25">
      <c r="A107" s="240"/>
      <c r="B107" s="241" t="s">
        <v>1232</v>
      </c>
      <c r="C107" s="394" t="s">
        <v>5404</v>
      </c>
      <c r="D107" s="235" t="s">
        <v>158</v>
      </c>
      <c r="E107" s="236">
        <v>12448.2</v>
      </c>
      <c r="F107" s="26" t="s">
        <v>5491</v>
      </c>
      <c r="G107" s="43">
        <v>12448.2</v>
      </c>
      <c r="H107" s="5">
        <f t="shared" si="5"/>
        <v>0</v>
      </c>
      <c r="I107" s="491" t="s">
        <v>146</v>
      </c>
    </row>
    <row r="108" spans="1:9" x14ac:dyDescent="0.25">
      <c r="A108" s="240"/>
      <c r="B108" s="241" t="s">
        <v>1537</v>
      </c>
      <c r="C108" s="394" t="s">
        <v>5404</v>
      </c>
      <c r="D108" s="235" t="s">
        <v>158</v>
      </c>
      <c r="E108" s="236">
        <v>2242.5</v>
      </c>
      <c r="F108" s="26" t="s">
        <v>5541</v>
      </c>
      <c r="G108" s="30">
        <v>2242.5</v>
      </c>
      <c r="H108" s="5">
        <f t="shared" si="5"/>
        <v>0</v>
      </c>
      <c r="I108" s="491" t="s">
        <v>146</v>
      </c>
    </row>
    <row r="109" spans="1:9" x14ac:dyDescent="0.25">
      <c r="A109" s="240"/>
      <c r="B109" s="588" t="s">
        <v>1924</v>
      </c>
      <c r="C109" s="573" t="s">
        <v>5542</v>
      </c>
      <c r="D109" s="235" t="s">
        <v>158</v>
      </c>
      <c r="E109" s="236">
        <v>21453.5</v>
      </c>
      <c r="F109" s="23">
        <v>41808</v>
      </c>
      <c r="G109" s="43">
        <v>21453.5</v>
      </c>
      <c r="H109" s="5">
        <f t="shared" si="5"/>
        <v>0</v>
      </c>
      <c r="I109" s="492" t="s">
        <v>146</v>
      </c>
    </row>
    <row r="110" spans="1:9" x14ac:dyDescent="0.25">
      <c r="A110" s="240"/>
      <c r="B110" s="588" t="s">
        <v>2194</v>
      </c>
      <c r="C110" s="573" t="s">
        <v>5542</v>
      </c>
      <c r="D110" s="235" t="s">
        <v>158</v>
      </c>
      <c r="E110" s="236">
        <v>22369.439999999999</v>
      </c>
      <c r="F110" s="23">
        <v>41811</v>
      </c>
      <c r="G110" s="30">
        <v>22369.439999999999</v>
      </c>
      <c r="H110" s="5">
        <f t="shared" si="5"/>
        <v>0</v>
      </c>
      <c r="I110" s="491" t="s">
        <v>146</v>
      </c>
    </row>
    <row r="111" spans="1:9" ht="15.75" x14ac:dyDescent="0.25">
      <c r="A111" s="240"/>
      <c r="B111" s="588" t="s">
        <v>1360</v>
      </c>
      <c r="C111" s="573" t="s">
        <v>5542</v>
      </c>
      <c r="D111" s="235" t="s">
        <v>158</v>
      </c>
      <c r="E111" s="236">
        <v>12632</v>
      </c>
      <c r="F111" s="566" t="s">
        <v>5674</v>
      </c>
      <c r="G111" s="30">
        <v>12632</v>
      </c>
      <c r="H111" s="5">
        <f t="shared" si="5"/>
        <v>0</v>
      </c>
      <c r="I111" s="491" t="s">
        <v>146</v>
      </c>
    </row>
    <row r="112" spans="1:9" ht="15.75" x14ac:dyDescent="0.25">
      <c r="A112" s="240"/>
      <c r="B112" s="588"/>
      <c r="C112" s="573"/>
      <c r="D112" s="235"/>
      <c r="E112" s="236"/>
      <c r="F112" s="566" t="s">
        <v>645</v>
      </c>
      <c r="G112" s="30">
        <f>SUM(G105:G111)</f>
        <v>103618.39</v>
      </c>
      <c r="H112" s="5"/>
      <c r="I112" s="491"/>
    </row>
    <row r="113" spans="1:9" ht="15.75" x14ac:dyDescent="0.25">
      <c r="A113" s="240"/>
      <c r="B113" s="588"/>
      <c r="C113" s="573"/>
      <c r="D113" s="235"/>
      <c r="E113" s="236"/>
      <c r="F113" s="566"/>
      <c r="G113" s="30"/>
      <c r="H113" s="5"/>
      <c r="I113" s="491"/>
    </row>
    <row r="114" spans="1:9" ht="15.75" x14ac:dyDescent="0.25">
      <c r="A114" s="240"/>
      <c r="B114" s="588" t="s">
        <v>1431</v>
      </c>
      <c r="C114" s="573" t="s">
        <v>5542</v>
      </c>
      <c r="D114" s="235" t="s">
        <v>562</v>
      </c>
      <c r="E114" s="236">
        <v>3677</v>
      </c>
      <c r="F114" s="23" t="s">
        <v>5679</v>
      </c>
      <c r="G114" s="22">
        <v>3677</v>
      </c>
      <c r="H114" s="5">
        <f t="shared" ref="H114:H121" si="6">E114-G114</f>
        <v>0</v>
      </c>
      <c r="I114" s="508"/>
    </row>
    <row r="115" spans="1:9" ht="15.75" x14ac:dyDescent="0.25">
      <c r="A115" s="240"/>
      <c r="B115" s="588"/>
      <c r="C115" s="573"/>
      <c r="D115" s="235"/>
      <c r="E115" s="236"/>
      <c r="F115" s="23"/>
      <c r="G115" s="22"/>
      <c r="H115" s="5"/>
      <c r="I115" s="508"/>
    </row>
    <row r="116" spans="1:9" x14ac:dyDescent="0.25">
      <c r="A116" s="240"/>
      <c r="B116" s="241" t="s">
        <v>1156</v>
      </c>
      <c r="C116" s="394" t="s">
        <v>5404</v>
      </c>
      <c r="D116" s="235" t="s">
        <v>82</v>
      </c>
      <c r="E116" s="236">
        <v>33164</v>
      </c>
      <c r="F116" s="23">
        <v>41799</v>
      </c>
      <c r="G116" s="30">
        <v>33164</v>
      </c>
      <c r="H116" s="5">
        <f t="shared" si="6"/>
        <v>0</v>
      </c>
      <c r="I116" s="491" t="s">
        <v>20</v>
      </c>
    </row>
    <row r="117" spans="1:9" x14ac:dyDescent="0.25">
      <c r="A117" s="240"/>
      <c r="B117" s="588" t="s">
        <v>2175</v>
      </c>
      <c r="C117" s="573" t="s">
        <v>5542</v>
      </c>
      <c r="D117" s="235" t="s">
        <v>82</v>
      </c>
      <c r="E117" s="236">
        <v>7884</v>
      </c>
      <c r="F117" s="23">
        <v>41810</v>
      </c>
      <c r="G117" s="30">
        <v>7884</v>
      </c>
      <c r="H117" s="5">
        <f t="shared" si="6"/>
        <v>0</v>
      </c>
      <c r="I117" s="491" t="s">
        <v>20</v>
      </c>
    </row>
    <row r="118" spans="1:9" x14ac:dyDescent="0.25">
      <c r="A118" s="240"/>
      <c r="B118" s="588" t="s">
        <v>1211</v>
      </c>
      <c r="C118" s="573" t="s">
        <v>5542</v>
      </c>
      <c r="D118" s="235" t="s">
        <v>82</v>
      </c>
      <c r="E118" s="236">
        <v>5292</v>
      </c>
      <c r="F118" s="23">
        <v>41812</v>
      </c>
      <c r="G118" s="30">
        <v>5292</v>
      </c>
      <c r="H118" s="5">
        <f t="shared" si="6"/>
        <v>0</v>
      </c>
      <c r="I118" s="491" t="s">
        <v>20</v>
      </c>
    </row>
    <row r="119" spans="1:9" x14ac:dyDescent="0.25">
      <c r="A119" s="240"/>
      <c r="B119" s="588" t="s">
        <v>1319</v>
      </c>
      <c r="C119" s="573" t="s">
        <v>5542</v>
      </c>
      <c r="D119" s="235" t="s">
        <v>82</v>
      </c>
      <c r="E119" s="236">
        <v>22215.599999999999</v>
      </c>
      <c r="F119" s="23">
        <v>41815</v>
      </c>
      <c r="G119" s="43">
        <v>22215.599999999999</v>
      </c>
      <c r="H119" s="5">
        <f t="shared" si="6"/>
        <v>0</v>
      </c>
      <c r="I119" s="491" t="s">
        <v>20</v>
      </c>
    </row>
    <row r="120" spans="1:9" x14ac:dyDescent="0.25">
      <c r="A120" s="240"/>
      <c r="B120" s="241" t="s">
        <v>1662</v>
      </c>
      <c r="C120" s="273" t="s">
        <v>4912</v>
      </c>
      <c r="D120" s="235" t="s">
        <v>82</v>
      </c>
      <c r="E120" s="236">
        <v>8825.5</v>
      </c>
      <c r="F120" s="23">
        <v>41818</v>
      </c>
      <c r="G120" s="30">
        <v>8825.5</v>
      </c>
      <c r="H120" s="5">
        <f t="shared" si="6"/>
        <v>0</v>
      </c>
      <c r="I120" s="491" t="s">
        <v>20</v>
      </c>
    </row>
    <row r="121" spans="1:9" x14ac:dyDescent="0.25">
      <c r="A121" s="240"/>
      <c r="B121" s="241" t="s">
        <v>1566</v>
      </c>
      <c r="C121" s="273" t="s">
        <v>4912</v>
      </c>
      <c r="D121" s="235" t="s">
        <v>5691</v>
      </c>
      <c r="E121" s="236">
        <v>13597</v>
      </c>
      <c r="F121" s="23">
        <v>41817</v>
      </c>
      <c r="G121" s="22">
        <v>13597</v>
      </c>
      <c r="H121" s="5">
        <f t="shared" si="6"/>
        <v>0</v>
      </c>
      <c r="I121" s="508" t="s">
        <v>20</v>
      </c>
    </row>
    <row r="122" spans="1:9" x14ac:dyDescent="0.25">
      <c r="A122" s="240"/>
      <c r="B122" s="241"/>
      <c r="C122" s="273"/>
      <c r="D122" s="235"/>
      <c r="E122" s="236"/>
      <c r="F122" s="23" t="s">
        <v>645</v>
      </c>
      <c r="G122" s="22">
        <f>SUM(G116:G121)</f>
        <v>90978.1</v>
      </c>
      <c r="H122" s="5"/>
      <c r="I122" s="508"/>
    </row>
    <row r="123" spans="1:9" x14ac:dyDescent="0.25">
      <c r="A123" s="240"/>
      <c r="B123" s="241"/>
      <c r="C123" s="273"/>
      <c r="D123" s="235"/>
      <c r="E123" s="236"/>
      <c r="F123" s="23"/>
      <c r="G123" s="22"/>
      <c r="H123" s="5"/>
      <c r="I123" s="508"/>
    </row>
    <row r="124" spans="1:9" ht="15.75" x14ac:dyDescent="0.25">
      <c r="A124" s="240"/>
      <c r="B124" s="588" t="s">
        <v>1453</v>
      </c>
      <c r="C124" s="573" t="s">
        <v>5542</v>
      </c>
      <c r="D124" s="235" t="s">
        <v>5680</v>
      </c>
      <c r="E124" s="236">
        <v>10574</v>
      </c>
      <c r="F124" s="23">
        <v>41816</v>
      </c>
      <c r="G124" s="22">
        <v>10574</v>
      </c>
      <c r="H124" s="5">
        <f>E124-G124</f>
        <v>0</v>
      </c>
      <c r="I124" s="508" t="s">
        <v>23</v>
      </c>
    </row>
    <row r="125" spans="1:9" x14ac:dyDescent="0.25">
      <c r="A125" s="240"/>
      <c r="B125" s="241" t="s">
        <v>2108</v>
      </c>
      <c r="C125" s="394" t="s">
        <v>5404</v>
      </c>
      <c r="D125" s="235" t="s">
        <v>625</v>
      </c>
      <c r="E125" s="236">
        <v>3880.5</v>
      </c>
      <c r="F125" s="23">
        <v>41795</v>
      </c>
      <c r="G125" s="30">
        <v>3880.5</v>
      </c>
      <c r="H125" s="5">
        <f>E125-G125</f>
        <v>0</v>
      </c>
      <c r="I125" s="491" t="s">
        <v>23</v>
      </c>
    </row>
    <row r="126" spans="1:9" x14ac:dyDescent="0.25">
      <c r="A126" s="240"/>
      <c r="B126" s="241"/>
      <c r="C126" s="394"/>
      <c r="D126" s="235"/>
      <c r="E126" s="236"/>
      <c r="F126" s="23"/>
      <c r="G126" s="30"/>
      <c r="H126" s="5"/>
      <c r="I126" s="491"/>
    </row>
    <row r="127" spans="1:9" x14ac:dyDescent="0.25">
      <c r="A127" s="240"/>
      <c r="B127" s="241"/>
      <c r="C127" s="394"/>
      <c r="D127" s="235"/>
      <c r="E127" s="236"/>
      <c r="F127" s="23"/>
      <c r="G127" s="30"/>
      <c r="H127" s="5"/>
      <c r="I127" s="491"/>
    </row>
    <row r="128" spans="1:9" x14ac:dyDescent="0.25">
      <c r="A128" s="240"/>
      <c r="B128" s="241" t="s">
        <v>1661</v>
      </c>
      <c r="C128" s="273" t="s">
        <v>4912</v>
      </c>
      <c r="D128" s="235" t="s">
        <v>18</v>
      </c>
      <c r="E128" s="236">
        <v>5043.5</v>
      </c>
      <c r="F128" s="32" t="s">
        <v>5705</v>
      </c>
      <c r="G128" s="30">
        <v>5043.5</v>
      </c>
      <c r="H128" s="5">
        <f>E128-G128</f>
        <v>0</v>
      </c>
      <c r="I128" s="491" t="s">
        <v>57</v>
      </c>
    </row>
    <row r="129" spans="1:9" x14ac:dyDescent="0.25">
      <c r="A129" s="240"/>
      <c r="B129" s="241" t="s">
        <v>1887</v>
      </c>
      <c r="C129" s="273" t="s">
        <v>4912</v>
      </c>
      <c r="D129" s="235" t="s">
        <v>18</v>
      </c>
      <c r="E129" s="236">
        <v>5891.5</v>
      </c>
      <c r="F129" s="32" t="s">
        <v>5720</v>
      </c>
      <c r="G129" s="30">
        <v>5891.5</v>
      </c>
      <c r="H129" s="5">
        <f>E129-G129</f>
        <v>0</v>
      </c>
      <c r="I129" s="491" t="s">
        <v>57</v>
      </c>
    </row>
    <row r="130" spans="1:9" x14ac:dyDescent="0.25">
      <c r="A130" s="240"/>
      <c r="B130" s="241"/>
      <c r="C130" s="273"/>
      <c r="D130" s="235"/>
      <c r="E130" s="236"/>
      <c r="F130" s="32"/>
      <c r="G130" s="30">
        <f>SUM(G128:G129)</f>
        <v>10935</v>
      </c>
      <c r="H130" s="5"/>
      <c r="I130" s="491"/>
    </row>
    <row r="131" spans="1:9" x14ac:dyDescent="0.25">
      <c r="A131" s="240"/>
      <c r="B131" s="241"/>
      <c r="C131" s="273"/>
      <c r="D131" s="235"/>
      <c r="E131" s="236"/>
      <c r="F131" s="32"/>
      <c r="G131" s="30"/>
      <c r="H131" s="5"/>
      <c r="I131" s="491"/>
    </row>
    <row r="132" spans="1:9" ht="15.75" x14ac:dyDescent="0.25">
      <c r="A132" s="240"/>
      <c r="B132" s="588" t="s">
        <v>1113</v>
      </c>
      <c r="C132" s="573" t="s">
        <v>5542</v>
      </c>
      <c r="D132" s="235" t="s">
        <v>5649</v>
      </c>
      <c r="E132" s="236">
        <v>2117</v>
      </c>
      <c r="F132" s="23">
        <v>41811</v>
      </c>
      <c r="G132" s="30">
        <v>2117</v>
      </c>
      <c r="H132" s="5">
        <f>E132-G132</f>
        <v>0</v>
      </c>
      <c r="I132" s="491"/>
    </row>
    <row r="133" spans="1:9" ht="15.75" x14ac:dyDescent="0.25">
      <c r="A133" s="240"/>
      <c r="B133" s="588"/>
      <c r="C133" s="573"/>
      <c r="D133" s="235"/>
      <c r="E133" s="236"/>
      <c r="F133" s="23"/>
      <c r="G133" s="30"/>
      <c r="H133" s="5"/>
      <c r="I133" s="491"/>
    </row>
    <row r="134" spans="1:9" ht="15.75" x14ac:dyDescent="0.25">
      <c r="A134" s="240"/>
      <c r="B134" s="588"/>
      <c r="C134" s="573"/>
      <c r="D134" s="235"/>
      <c r="E134" s="236"/>
      <c r="F134" s="23"/>
      <c r="G134" s="30"/>
      <c r="H134" s="5"/>
      <c r="I134" s="491"/>
    </row>
    <row r="135" spans="1:9" x14ac:dyDescent="0.25">
      <c r="A135" s="240"/>
      <c r="B135" s="241" t="s">
        <v>2186</v>
      </c>
      <c r="C135" s="394" t="s">
        <v>5404</v>
      </c>
      <c r="D135" s="235" t="s">
        <v>2448</v>
      </c>
      <c r="E135" s="236">
        <v>2329.3200000000002</v>
      </c>
      <c r="F135" s="23">
        <v>41796</v>
      </c>
      <c r="G135" s="30">
        <v>2329.3200000000002</v>
      </c>
      <c r="H135" s="5">
        <f>E135-G135</f>
        <v>0</v>
      </c>
      <c r="I135" s="491"/>
    </row>
    <row r="136" spans="1:9" x14ac:dyDescent="0.25">
      <c r="A136" s="240"/>
      <c r="B136" s="241" t="s">
        <v>1378</v>
      </c>
      <c r="C136" s="394" t="s">
        <v>5404</v>
      </c>
      <c r="D136" s="235" t="s">
        <v>2448</v>
      </c>
      <c r="E136" s="236">
        <v>2555</v>
      </c>
      <c r="F136" s="23">
        <v>41801</v>
      </c>
      <c r="G136" s="30">
        <v>2555</v>
      </c>
      <c r="H136" s="5">
        <f>E136-G136</f>
        <v>0</v>
      </c>
      <c r="I136" s="491" t="s">
        <v>57</v>
      </c>
    </row>
    <row r="137" spans="1:9" ht="15.75" x14ac:dyDescent="0.25">
      <c r="A137" s="518">
        <v>41809</v>
      </c>
      <c r="B137" s="590" t="s">
        <v>2100</v>
      </c>
      <c r="C137" s="577" t="s">
        <v>5542</v>
      </c>
      <c r="D137" s="235" t="s">
        <v>2448</v>
      </c>
      <c r="E137" s="236">
        <v>1593.3</v>
      </c>
      <c r="F137" s="23">
        <v>41809</v>
      </c>
      <c r="G137" s="30">
        <v>1593.3</v>
      </c>
      <c r="H137" s="5">
        <f>E137-G137</f>
        <v>0</v>
      </c>
      <c r="I137" s="491"/>
    </row>
    <row r="138" spans="1:9" ht="15.75" x14ac:dyDescent="0.25">
      <c r="A138" s="518"/>
      <c r="B138" s="590"/>
      <c r="C138" s="577"/>
      <c r="D138" s="235"/>
      <c r="E138" s="236"/>
      <c r="F138" s="23"/>
      <c r="G138" s="30">
        <f>SUM(G135:G137)</f>
        <v>6477.62</v>
      </c>
      <c r="H138" s="5"/>
      <c r="I138" s="491"/>
    </row>
    <row r="139" spans="1:9" ht="15.75" x14ac:dyDescent="0.25">
      <c r="A139" s="518"/>
      <c r="B139" s="590"/>
      <c r="C139" s="577"/>
      <c r="D139" s="235"/>
      <c r="E139" s="236"/>
      <c r="F139" s="23"/>
      <c r="G139" s="30"/>
      <c r="H139" s="5"/>
      <c r="I139" s="491"/>
    </row>
    <row r="140" spans="1:9" ht="15.75" x14ac:dyDescent="0.25">
      <c r="A140" s="240"/>
      <c r="B140" s="588" t="s">
        <v>1570</v>
      </c>
      <c r="C140" s="573" t="s">
        <v>5542</v>
      </c>
      <c r="D140" s="235" t="s">
        <v>5549</v>
      </c>
      <c r="E140" s="236">
        <v>823.5</v>
      </c>
      <c r="F140" s="23">
        <v>41804</v>
      </c>
      <c r="G140" s="30">
        <v>823.5</v>
      </c>
      <c r="H140" s="5">
        <f>E140-G140</f>
        <v>0</v>
      </c>
      <c r="I140" s="491" t="s">
        <v>23</v>
      </c>
    </row>
    <row r="141" spans="1:9" x14ac:dyDescent="0.25">
      <c r="A141" s="240"/>
      <c r="B141" s="588" t="s">
        <v>1682</v>
      </c>
      <c r="C141" s="573" t="s">
        <v>5542</v>
      </c>
      <c r="D141" s="235" t="s">
        <v>5549</v>
      </c>
      <c r="E141" s="236">
        <v>840</v>
      </c>
      <c r="F141" s="23">
        <v>41805</v>
      </c>
      <c r="G141" s="30">
        <v>840</v>
      </c>
      <c r="H141" s="5">
        <f>E141-G141</f>
        <v>0</v>
      </c>
      <c r="I141" s="491" t="s">
        <v>23</v>
      </c>
    </row>
    <row r="142" spans="1:9" x14ac:dyDescent="0.25">
      <c r="A142" s="240"/>
      <c r="B142" s="241" t="s">
        <v>1725</v>
      </c>
      <c r="C142" s="273" t="s">
        <v>4912</v>
      </c>
      <c r="D142" s="235" t="s">
        <v>5710</v>
      </c>
      <c r="E142" s="236">
        <v>1165</v>
      </c>
      <c r="F142" s="23">
        <v>41818</v>
      </c>
      <c r="G142" s="30">
        <v>1165</v>
      </c>
      <c r="H142" s="5">
        <f>E142-G142</f>
        <v>0</v>
      </c>
      <c r="I142" s="491" t="s">
        <v>23</v>
      </c>
    </row>
    <row r="143" spans="1:9" x14ac:dyDescent="0.25">
      <c r="A143" s="240"/>
      <c r="B143" s="241"/>
      <c r="C143" s="273"/>
      <c r="D143" s="235"/>
      <c r="E143" s="236"/>
      <c r="F143" s="23"/>
      <c r="G143" s="30"/>
      <c r="H143" s="5"/>
      <c r="I143" s="491"/>
    </row>
    <row r="144" spans="1:9" ht="15.75" x14ac:dyDescent="0.25">
      <c r="A144" s="240"/>
      <c r="B144" s="588" t="s">
        <v>1972</v>
      </c>
      <c r="C144" s="573" t="s">
        <v>5542</v>
      </c>
      <c r="D144" s="235" t="s">
        <v>5599</v>
      </c>
      <c r="E144" s="236">
        <v>561</v>
      </c>
      <c r="F144" s="23">
        <v>41807</v>
      </c>
      <c r="G144" s="30">
        <v>561</v>
      </c>
      <c r="H144" s="5">
        <f>E144-G144</f>
        <v>0</v>
      </c>
      <c r="I144" s="491" t="s">
        <v>4</v>
      </c>
    </row>
    <row r="145" spans="1:9" ht="15.75" x14ac:dyDescent="0.25">
      <c r="A145" s="518">
        <v>41809</v>
      </c>
      <c r="B145" s="590" t="s">
        <v>2073</v>
      </c>
      <c r="C145" s="577" t="s">
        <v>5542</v>
      </c>
      <c r="D145" s="235" t="s">
        <v>5599</v>
      </c>
      <c r="E145" s="236">
        <v>1101.5</v>
      </c>
      <c r="F145" s="23">
        <v>41809</v>
      </c>
      <c r="G145" s="30">
        <v>1101.5</v>
      </c>
      <c r="H145" s="5">
        <f>E145-G145</f>
        <v>0</v>
      </c>
      <c r="I145" s="491"/>
    </row>
    <row r="146" spans="1:9" ht="15.75" x14ac:dyDescent="0.25">
      <c r="A146" s="518"/>
      <c r="B146" s="590"/>
      <c r="C146" s="577"/>
      <c r="D146" s="235"/>
      <c r="E146" s="236"/>
      <c r="F146" s="23"/>
      <c r="G146" s="30"/>
      <c r="H146" s="5"/>
      <c r="I146" s="491"/>
    </row>
    <row r="147" spans="1:9" ht="15.75" x14ac:dyDescent="0.25">
      <c r="A147" s="518">
        <v>41809</v>
      </c>
      <c r="B147" s="590" t="s">
        <v>2087</v>
      </c>
      <c r="C147" s="577" t="s">
        <v>5542</v>
      </c>
      <c r="D147" s="235" t="s">
        <v>159</v>
      </c>
      <c r="E147" s="236">
        <v>1628</v>
      </c>
      <c r="F147" s="23">
        <v>41809</v>
      </c>
      <c r="G147" s="30">
        <v>1628</v>
      </c>
      <c r="H147" s="5">
        <f>E147-G147</f>
        <v>0</v>
      </c>
      <c r="I147" s="491"/>
    </row>
    <row r="148" spans="1:9" x14ac:dyDescent="0.25">
      <c r="A148" s="518">
        <v>41809</v>
      </c>
      <c r="B148" s="590" t="s">
        <v>2092</v>
      </c>
      <c r="C148" s="577" t="s">
        <v>5542</v>
      </c>
      <c r="D148" s="235" t="s">
        <v>159</v>
      </c>
      <c r="E148" s="236">
        <v>270</v>
      </c>
      <c r="F148" s="23">
        <v>41809</v>
      </c>
      <c r="G148" s="30">
        <v>270</v>
      </c>
      <c r="H148" s="5">
        <f>E148-G148</f>
        <v>0</v>
      </c>
      <c r="I148" s="491"/>
    </row>
    <row r="149" spans="1:9" ht="15.75" x14ac:dyDescent="0.25">
      <c r="A149" s="240"/>
      <c r="B149" s="588" t="s">
        <v>1380</v>
      </c>
      <c r="C149" s="573" t="s">
        <v>5542</v>
      </c>
      <c r="D149" s="235" t="s">
        <v>159</v>
      </c>
      <c r="E149" s="236">
        <v>2849</v>
      </c>
      <c r="F149" s="23">
        <v>41814</v>
      </c>
      <c r="G149" s="22">
        <v>2849</v>
      </c>
      <c r="H149" s="5">
        <f>E149-G149</f>
        <v>0</v>
      </c>
      <c r="I149" s="508"/>
    </row>
    <row r="150" spans="1:9" ht="15.75" x14ac:dyDescent="0.25">
      <c r="A150" s="240"/>
      <c r="B150" s="588"/>
      <c r="C150" s="573"/>
      <c r="D150" s="235"/>
      <c r="E150" s="236"/>
      <c r="F150" s="23"/>
      <c r="G150" s="22">
        <f>SUM(G147:G149)</f>
        <v>4747</v>
      </c>
      <c r="H150" s="5"/>
      <c r="I150" s="508"/>
    </row>
    <row r="151" spans="1:9" ht="15.75" x14ac:dyDescent="0.25">
      <c r="A151" s="240"/>
      <c r="B151" s="588"/>
      <c r="C151" s="573"/>
      <c r="D151" s="235"/>
      <c r="E151" s="236"/>
      <c r="F151" s="23"/>
      <c r="G151" s="22"/>
      <c r="H151" s="5"/>
      <c r="I151" s="508"/>
    </row>
    <row r="152" spans="1:9" x14ac:dyDescent="0.25">
      <c r="A152" s="240">
        <v>41802</v>
      </c>
      <c r="B152" s="241" t="s">
        <v>1446</v>
      </c>
      <c r="C152" s="394" t="s">
        <v>5404</v>
      </c>
      <c r="D152" s="235" t="s">
        <v>80</v>
      </c>
      <c r="E152" s="236">
        <v>15220</v>
      </c>
      <c r="F152" s="26" t="s">
        <v>5522</v>
      </c>
      <c r="G152" s="30">
        <v>15220</v>
      </c>
      <c r="H152" s="5">
        <f t="shared" ref="H152:H157" si="7">E152-G152</f>
        <v>0</v>
      </c>
      <c r="I152" s="491"/>
    </row>
    <row r="153" spans="1:9" x14ac:dyDescent="0.25">
      <c r="A153" s="240"/>
      <c r="B153" s="241" t="s">
        <v>1472</v>
      </c>
      <c r="C153" s="394" t="s">
        <v>5404</v>
      </c>
      <c r="D153" s="235" t="s">
        <v>80</v>
      </c>
      <c r="E153" s="236">
        <v>2632</v>
      </c>
      <c r="F153" s="23">
        <v>41802</v>
      </c>
      <c r="G153" s="30">
        <v>2632</v>
      </c>
      <c r="H153" s="5">
        <f t="shared" si="7"/>
        <v>0</v>
      </c>
      <c r="I153" s="491" t="s">
        <v>23</v>
      </c>
    </row>
    <row r="154" spans="1:9" x14ac:dyDescent="0.25">
      <c r="A154" s="240"/>
      <c r="B154" s="588" t="s">
        <v>2015</v>
      </c>
      <c r="C154" s="573" t="s">
        <v>5542</v>
      </c>
      <c r="D154" s="235" t="s">
        <v>80</v>
      </c>
      <c r="E154" s="236">
        <v>37995</v>
      </c>
      <c r="F154" s="26" t="s">
        <v>5606</v>
      </c>
      <c r="G154" s="30">
        <v>37995</v>
      </c>
      <c r="H154" s="5">
        <f t="shared" si="7"/>
        <v>0</v>
      </c>
      <c r="I154" s="491" t="s">
        <v>57</v>
      </c>
    </row>
    <row r="155" spans="1:9" x14ac:dyDescent="0.25">
      <c r="A155" s="578">
        <v>41808</v>
      </c>
      <c r="B155" s="589" t="s">
        <v>2157</v>
      </c>
      <c r="C155" s="580" t="s">
        <v>5542</v>
      </c>
      <c r="D155" s="235" t="s">
        <v>80</v>
      </c>
      <c r="E155" s="236">
        <v>16230</v>
      </c>
      <c r="F155" s="23">
        <v>41809</v>
      </c>
      <c r="G155" s="30">
        <v>16230</v>
      </c>
      <c r="H155" s="5">
        <f t="shared" si="7"/>
        <v>0</v>
      </c>
      <c r="I155" s="491" t="s">
        <v>14</v>
      </c>
    </row>
    <row r="156" spans="1:9" x14ac:dyDescent="0.25">
      <c r="A156" s="240"/>
      <c r="B156" s="588" t="s">
        <v>2178</v>
      </c>
      <c r="C156" s="573" t="s">
        <v>5542</v>
      </c>
      <c r="D156" s="235" t="s">
        <v>80</v>
      </c>
      <c r="E156" s="236">
        <v>3467</v>
      </c>
      <c r="F156" s="23">
        <v>41811</v>
      </c>
      <c r="G156" s="30">
        <v>3467</v>
      </c>
      <c r="H156" s="5">
        <f t="shared" si="7"/>
        <v>0</v>
      </c>
      <c r="I156" s="491"/>
    </row>
    <row r="157" spans="1:9" x14ac:dyDescent="0.25">
      <c r="A157" s="240"/>
      <c r="B157" s="241" t="s">
        <v>1574</v>
      </c>
      <c r="C157" s="273" t="s">
        <v>4912</v>
      </c>
      <c r="D157" s="235" t="s">
        <v>80</v>
      </c>
      <c r="E157" s="236">
        <v>18847.400000000001</v>
      </c>
      <c r="F157" s="23">
        <v>41817</v>
      </c>
      <c r="G157" s="43">
        <v>18847.400000000001</v>
      </c>
      <c r="H157" s="5">
        <f t="shared" si="7"/>
        <v>0</v>
      </c>
      <c r="I157" s="508" t="s">
        <v>196</v>
      </c>
    </row>
    <row r="158" spans="1:9" x14ac:dyDescent="0.25">
      <c r="A158" s="240"/>
      <c r="B158" s="241"/>
      <c r="C158" s="273"/>
      <c r="D158" s="235"/>
      <c r="E158" s="236"/>
      <c r="F158" s="23" t="s">
        <v>645</v>
      </c>
      <c r="G158" s="43">
        <f>SUM(G152:G157)</f>
        <v>94391.4</v>
      </c>
      <c r="H158" s="5"/>
      <c r="I158" s="508"/>
    </row>
    <row r="159" spans="1:9" x14ac:dyDescent="0.25">
      <c r="A159" s="240"/>
      <c r="B159" s="241"/>
      <c r="C159" s="273"/>
      <c r="D159" s="235"/>
      <c r="E159" s="236"/>
      <c r="F159" s="23"/>
      <c r="G159" s="43"/>
      <c r="H159" s="5"/>
      <c r="I159" s="508"/>
    </row>
    <row r="160" spans="1:9" x14ac:dyDescent="0.25">
      <c r="A160" s="240"/>
      <c r="B160" s="241" t="s">
        <v>1862</v>
      </c>
      <c r="C160" s="394" t="s">
        <v>5404</v>
      </c>
      <c r="D160" s="235" t="s">
        <v>679</v>
      </c>
      <c r="E160" s="236">
        <v>4189.5</v>
      </c>
      <c r="F160" s="23">
        <v>41792</v>
      </c>
      <c r="G160" s="22">
        <v>4189.5</v>
      </c>
      <c r="H160" s="24">
        <f t="shared" ref="H160:H169" si="8">E160-G160</f>
        <v>0</v>
      </c>
      <c r="I160" s="508"/>
    </row>
    <row r="161" spans="1:9" x14ac:dyDescent="0.25">
      <c r="A161" s="240"/>
      <c r="B161" s="241" t="s">
        <v>1928</v>
      </c>
      <c r="C161" s="394" t="s">
        <v>5404</v>
      </c>
      <c r="D161" s="235" t="s">
        <v>679</v>
      </c>
      <c r="E161" s="236">
        <v>588.5</v>
      </c>
      <c r="F161" s="23">
        <v>41793</v>
      </c>
      <c r="G161" s="22">
        <v>588.5</v>
      </c>
      <c r="H161" s="24">
        <f t="shared" si="8"/>
        <v>0</v>
      </c>
      <c r="I161" s="508"/>
    </row>
    <row r="162" spans="1:9" x14ac:dyDescent="0.25">
      <c r="A162" s="240"/>
      <c r="B162" s="241" t="s">
        <v>2250</v>
      </c>
      <c r="C162" s="394" t="s">
        <v>5404</v>
      </c>
      <c r="D162" s="235" t="s">
        <v>679</v>
      </c>
      <c r="E162" s="236">
        <v>202.5</v>
      </c>
      <c r="F162" s="23">
        <v>41796</v>
      </c>
      <c r="G162" s="30">
        <v>202.5</v>
      </c>
      <c r="H162" s="5">
        <f t="shared" si="8"/>
        <v>0</v>
      </c>
      <c r="I162" s="491"/>
    </row>
    <row r="163" spans="1:9" x14ac:dyDescent="0.25">
      <c r="A163" s="240"/>
      <c r="B163" s="241" t="s">
        <v>1149</v>
      </c>
      <c r="C163" s="394" t="s">
        <v>5404</v>
      </c>
      <c r="D163" s="235" t="s">
        <v>679</v>
      </c>
      <c r="E163" s="236">
        <v>4665</v>
      </c>
      <c r="F163" s="23">
        <v>41798</v>
      </c>
      <c r="G163" s="30">
        <v>4665</v>
      </c>
      <c r="H163" s="5">
        <f t="shared" si="8"/>
        <v>0</v>
      </c>
      <c r="I163" s="491"/>
    </row>
    <row r="164" spans="1:9" x14ac:dyDescent="0.25">
      <c r="A164" s="240"/>
      <c r="B164" s="241" t="s">
        <v>1340</v>
      </c>
      <c r="C164" s="394" t="s">
        <v>5404</v>
      </c>
      <c r="D164" s="235" t="s">
        <v>679</v>
      </c>
      <c r="E164" s="236">
        <v>250</v>
      </c>
      <c r="F164" s="23">
        <v>41800</v>
      </c>
      <c r="G164" s="30">
        <v>250</v>
      </c>
      <c r="H164" s="5">
        <f t="shared" si="8"/>
        <v>0</v>
      </c>
      <c r="I164" s="491"/>
    </row>
    <row r="165" spans="1:9" x14ac:dyDescent="0.25">
      <c r="A165" s="240"/>
      <c r="B165" s="588" t="s">
        <v>1713</v>
      </c>
      <c r="C165" s="573" t="s">
        <v>5542</v>
      </c>
      <c r="D165" s="235" t="s">
        <v>679</v>
      </c>
      <c r="E165" s="236">
        <v>2839</v>
      </c>
      <c r="F165" s="23">
        <v>41804</v>
      </c>
      <c r="G165" s="30">
        <v>2839</v>
      </c>
      <c r="H165" s="5">
        <f t="shared" si="8"/>
        <v>0</v>
      </c>
      <c r="I165" s="491"/>
    </row>
    <row r="166" spans="1:9" x14ac:dyDescent="0.25">
      <c r="A166" s="240"/>
      <c r="B166" s="588" t="s">
        <v>1882</v>
      </c>
      <c r="C166" s="573" t="s">
        <v>5542</v>
      </c>
      <c r="D166" s="235" t="s">
        <v>679</v>
      </c>
      <c r="E166" s="236">
        <v>3380</v>
      </c>
      <c r="F166" s="23">
        <v>41806</v>
      </c>
      <c r="G166" s="30">
        <v>3380</v>
      </c>
      <c r="H166" s="5">
        <f t="shared" si="8"/>
        <v>0</v>
      </c>
      <c r="I166" s="491"/>
    </row>
    <row r="167" spans="1:9" x14ac:dyDescent="0.25">
      <c r="A167" s="578">
        <v>41808</v>
      </c>
      <c r="B167" s="589" t="s">
        <v>2127</v>
      </c>
      <c r="C167" s="580" t="s">
        <v>5542</v>
      </c>
      <c r="D167" s="235" t="s">
        <v>679</v>
      </c>
      <c r="E167" s="236">
        <v>5053.5</v>
      </c>
      <c r="F167" s="23">
        <v>41808</v>
      </c>
      <c r="G167" s="30">
        <v>5053.5</v>
      </c>
      <c r="H167" s="5">
        <f t="shared" si="8"/>
        <v>0</v>
      </c>
      <c r="I167" s="491"/>
    </row>
    <row r="168" spans="1:9" x14ac:dyDescent="0.25">
      <c r="A168" s="578">
        <v>41808</v>
      </c>
      <c r="B168" s="589" t="s">
        <v>2129</v>
      </c>
      <c r="C168" s="580" t="s">
        <v>5542</v>
      </c>
      <c r="D168" s="235" t="s">
        <v>679</v>
      </c>
      <c r="E168" s="236">
        <v>270</v>
      </c>
      <c r="F168" s="23">
        <v>41808</v>
      </c>
      <c r="G168" s="30">
        <v>270</v>
      </c>
      <c r="H168" s="5">
        <f t="shared" si="8"/>
        <v>0</v>
      </c>
      <c r="I168" s="491"/>
    </row>
    <row r="169" spans="1:9" ht="15.75" x14ac:dyDescent="0.25">
      <c r="A169" s="240"/>
      <c r="B169" s="588" t="s">
        <v>1795</v>
      </c>
      <c r="C169" s="573" t="s">
        <v>5542</v>
      </c>
      <c r="D169" s="235" t="s">
        <v>4101</v>
      </c>
      <c r="E169" s="236">
        <v>4199.5</v>
      </c>
      <c r="F169" s="23">
        <v>41805</v>
      </c>
      <c r="G169" s="30">
        <v>4199.5</v>
      </c>
      <c r="H169" s="5">
        <f t="shared" si="8"/>
        <v>0</v>
      </c>
      <c r="I169" s="491"/>
    </row>
    <row r="170" spans="1:9" ht="15.75" x14ac:dyDescent="0.25">
      <c r="A170" s="240"/>
      <c r="B170" s="588"/>
      <c r="C170" s="573"/>
      <c r="D170" s="235"/>
      <c r="E170" s="236"/>
      <c r="F170" s="23" t="s">
        <v>645</v>
      </c>
      <c r="G170" s="30">
        <f>SUM(G160:G169)</f>
        <v>25637.5</v>
      </c>
      <c r="H170" s="5"/>
      <c r="I170" s="491"/>
    </row>
    <row r="171" spans="1:9" ht="15.75" x14ac:dyDescent="0.25">
      <c r="A171" s="240"/>
      <c r="B171" s="588"/>
      <c r="C171" s="573"/>
      <c r="D171" s="235"/>
      <c r="E171" s="236"/>
      <c r="F171" s="23"/>
      <c r="G171" s="30"/>
      <c r="H171" s="5"/>
      <c r="I171" s="491"/>
    </row>
    <row r="172" spans="1:9" x14ac:dyDescent="0.25">
      <c r="A172" s="240">
        <v>41791</v>
      </c>
      <c r="B172" s="241" t="s">
        <v>1775</v>
      </c>
      <c r="C172" s="394" t="s">
        <v>5404</v>
      </c>
      <c r="D172" s="235" t="s">
        <v>1532</v>
      </c>
      <c r="E172" s="236">
        <v>3573</v>
      </c>
      <c r="F172" s="23">
        <v>41791</v>
      </c>
      <c r="G172" s="30">
        <v>3573</v>
      </c>
      <c r="H172" s="24">
        <f t="shared" ref="H172:H187" si="9">E172-G172</f>
        <v>0</v>
      </c>
      <c r="I172" s="491"/>
    </row>
    <row r="173" spans="1:9" x14ac:dyDescent="0.25">
      <c r="A173" s="232"/>
      <c r="B173" s="241" t="s">
        <v>1926</v>
      </c>
      <c r="C173" s="394" t="s">
        <v>5404</v>
      </c>
      <c r="D173" s="235" t="s">
        <v>1532</v>
      </c>
      <c r="E173" s="236">
        <v>3775</v>
      </c>
      <c r="F173" s="23">
        <v>41793</v>
      </c>
      <c r="G173" s="22">
        <v>3775</v>
      </c>
      <c r="H173" s="24">
        <f t="shared" si="9"/>
        <v>0</v>
      </c>
      <c r="I173" s="508" t="s">
        <v>4</v>
      </c>
    </row>
    <row r="174" spans="1:9" x14ac:dyDescent="0.25">
      <c r="A174" s="232"/>
      <c r="B174" s="241" t="s">
        <v>2006</v>
      </c>
      <c r="C174" s="394" t="s">
        <v>5404</v>
      </c>
      <c r="D174" s="235" t="s">
        <v>1532</v>
      </c>
      <c r="E174" s="236">
        <v>4193</v>
      </c>
      <c r="F174" s="23">
        <v>41794</v>
      </c>
      <c r="G174" s="22">
        <v>4193</v>
      </c>
      <c r="H174" s="5">
        <f t="shared" si="9"/>
        <v>0</v>
      </c>
      <c r="I174" s="508" t="s">
        <v>4</v>
      </c>
    </row>
    <row r="175" spans="1:9" x14ac:dyDescent="0.25">
      <c r="A175" s="240"/>
      <c r="B175" s="241" t="s">
        <v>2219</v>
      </c>
      <c r="C175" s="394" t="s">
        <v>5404</v>
      </c>
      <c r="D175" s="235" t="s">
        <v>1532</v>
      </c>
      <c r="E175" s="236">
        <v>4725</v>
      </c>
      <c r="F175" s="23">
        <v>41796</v>
      </c>
      <c r="G175" s="30">
        <v>4725</v>
      </c>
      <c r="H175" s="5">
        <f t="shared" si="9"/>
        <v>0</v>
      </c>
      <c r="I175" s="491"/>
    </row>
    <row r="176" spans="1:9" x14ac:dyDescent="0.25">
      <c r="A176" s="240"/>
      <c r="B176" s="241" t="s">
        <v>1339</v>
      </c>
      <c r="C176" s="394" t="s">
        <v>5404</v>
      </c>
      <c r="D176" s="235" t="s">
        <v>1532</v>
      </c>
      <c r="E176" s="236">
        <v>3745</v>
      </c>
      <c r="F176" s="23">
        <v>41800</v>
      </c>
      <c r="G176" s="30">
        <v>3745</v>
      </c>
      <c r="H176" s="5">
        <f t="shared" si="9"/>
        <v>0</v>
      </c>
      <c r="I176" s="491" t="s">
        <v>4</v>
      </c>
    </row>
    <row r="177" spans="1:9" x14ac:dyDescent="0.25">
      <c r="A177" s="240"/>
      <c r="B177" s="241" t="s">
        <v>1489</v>
      </c>
      <c r="C177" s="394" t="s">
        <v>5404</v>
      </c>
      <c r="D177" s="235" t="s">
        <v>1532</v>
      </c>
      <c r="E177" s="236">
        <v>2131.5</v>
      </c>
      <c r="F177" s="23">
        <v>41802</v>
      </c>
      <c r="G177" s="30">
        <v>2131.5</v>
      </c>
      <c r="H177" s="5">
        <f t="shared" si="9"/>
        <v>0</v>
      </c>
      <c r="I177" s="491" t="s">
        <v>4</v>
      </c>
    </row>
    <row r="178" spans="1:9" x14ac:dyDescent="0.25">
      <c r="A178" s="240"/>
      <c r="B178" s="588" t="s">
        <v>1611</v>
      </c>
      <c r="C178" s="573" t="s">
        <v>5542</v>
      </c>
      <c r="D178" s="235" t="s">
        <v>1532</v>
      </c>
      <c r="E178" s="236">
        <v>3644.6</v>
      </c>
      <c r="F178" s="23">
        <v>41803</v>
      </c>
      <c r="G178" s="30">
        <v>3644.6</v>
      </c>
      <c r="H178" s="5">
        <f t="shared" si="9"/>
        <v>0</v>
      </c>
      <c r="I178" s="491"/>
    </row>
    <row r="179" spans="1:9" x14ac:dyDescent="0.25">
      <c r="A179" s="240"/>
      <c r="B179" s="588" t="s">
        <v>2171</v>
      </c>
      <c r="C179" s="573" t="s">
        <v>5542</v>
      </c>
      <c r="D179" s="235" t="s">
        <v>1532</v>
      </c>
      <c r="E179" s="236">
        <v>2948</v>
      </c>
      <c r="F179" s="23">
        <v>41809</v>
      </c>
      <c r="G179" s="30">
        <v>2948</v>
      </c>
      <c r="H179" s="5">
        <f t="shared" si="9"/>
        <v>0</v>
      </c>
      <c r="I179" s="491"/>
    </row>
    <row r="180" spans="1:9" x14ac:dyDescent="0.25">
      <c r="A180" s="240"/>
      <c r="B180" s="588" t="s">
        <v>2275</v>
      </c>
      <c r="C180" s="573" t="s">
        <v>5542</v>
      </c>
      <c r="D180" s="235" t="s">
        <v>1532</v>
      </c>
      <c r="E180" s="236">
        <v>4368</v>
      </c>
      <c r="F180" s="23">
        <v>41810</v>
      </c>
      <c r="G180" s="30">
        <v>4368</v>
      </c>
      <c r="H180" s="5">
        <f t="shared" si="9"/>
        <v>0</v>
      </c>
      <c r="I180" s="491"/>
    </row>
    <row r="181" spans="1:9" x14ac:dyDescent="0.25">
      <c r="A181" s="240"/>
      <c r="B181" s="588" t="s">
        <v>1155</v>
      </c>
      <c r="C181" s="573" t="s">
        <v>5542</v>
      </c>
      <c r="D181" s="235" t="s">
        <v>1532</v>
      </c>
      <c r="E181" s="236">
        <v>5300</v>
      </c>
      <c r="F181" s="23">
        <v>41812</v>
      </c>
      <c r="G181" s="30">
        <v>5300</v>
      </c>
      <c r="H181" s="5">
        <f t="shared" si="9"/>
        <v>0</v>
      </c>
      <c r="I181" s="491" t="s">
        <v>20</v>
      </c>
    </row>
    <row r="182" spans="1:9" x14ac:dyDescent="0.25">
      <c r="A182" s="240"/>
      <c r="B182" s="588" t="s">
        <v>1226</v>
      </c>
      <c r="C182" s="573" t="s">
        <v>5542</v>
      </c>
      <c r="D182" s="235" t="s">
        <v>1532</v>
      </c>
      <c r="E182" s="236">
        <v>4349</v>
      </c>
      <c r="F182" s="23">
        <v>41812</v>
      </c>
      <c r="G182" s="30">
        <v>4349</v>
      </c>
      <c r="H182" s="5">
        <f t="shared" si="9"/>
        <v>0</v>
      </c>
      <c r="I182" s="491"/>
    </row>
    <row r="183" spans="1:9" x14ac:dyDescent="0.25">
      <c r="A183" s="240"/>
      <c r="B183" s="588" t="s">
        <v>1398</v>
      </c>
      <c r="C183" s="573" t="s">
        <v>5542</v>
      </c>
      <c r="D183" s="235" t="s">
        <v>1532</v>
      </c>
      <c r="E183" s="236">
        <v>5443</v>
      </c>
      <c r="F183" s="23">
        <v>41814</v>
      </c>
      <c r="G183" s="22">
        <v>5443</v>
      </c>
      <c r="H183" s="5">
        <f t="shared" si="9"/>
        <v>0</v>
      </c>
      <c r="I183" s="508"/>
    </row>
    <row r="184" spans="1:9" x14ac:dyDescent="0.25">
      <c r="A184" s="240"/>
      <c r="B184" s="241" t="s">
        <v>1563</v>
      </c>
      <c r="C184" s="273" t="s">
        <v>4912</v>
      </c>
      <c r="D184" s="235" t="s">
        <v>1532</v>
      </c>
      <c r="E184" s="236">
        <v>5168.5</v>
      </c>
      <c r="F184" s="23">
        <v>41816</v>
      </c>
      <c r="G184" s="22">
        <v>5168.5</v>
      </c>
      <c r="H184" s="5">
        <f t="shared" si="9"/>
        <v>0</v>
      </c>
      <c r="I184" s="508"/>
    </row>
    <row r="185" spans="1:9" x14ac:dyDescent="0.25">
      <c r="A185" s="240"/>
      <c r="B185" s="241" t="s">
        <v>1671</v>
      </c>
      <c r="C185" s="273" t="s">
        <v>4912</v>
      </c>
      <c r="D185" s="235" t="s">
        <v>1532</v>
      </c>
      <c r="E185" s="236">
        <v>5245</v>
      </c>
      <c r="F185" s="23">
        <v>41817</v>
      </c>
      <c r="G185" s="30">
        <v>5245</v>
      </c>
      <c r="H185" s="5">
        <f t="shared" si="9"/>
        <v>0</v>
      </c>
      <c r="I185" s="491"/>
    </row>
    <row r="186" spans="1:9" x14ac:dyDescent="0.25">
      <c r="A186" s="240"/>
      <c r="B186" s="241" t="s">
        <v>1751</v>
      </c>
      <c r="C186" s="273" t="s">
        <v>4912</v>
      </c>
      <c r="D186" s="235" t="s">
        <v>1532</v>
      </c>
      <c r="E186" s="236">
        <v>6614.5</v>
      </c>
      <c r="F186" s="23">
        <v>41818</v>
      </c>
      <c r="G186" s="30">
        <v>6614.5</v>
      </c>
      <c r="H186" s="5">
        <f t="shared" si="9"/>
        <v>0</v>
      </c>
      <c r="I186" s="491"/>
    </row>
    <row r="187" spans="1:9" x14ac:dyDescent="0.25">
      <c r="A187" s="240"/>
      <c r="B187" s="241" t="s">
        <v>1908</v>
      </c>
      <c r="C187" s="273" t="s">
        <v>4912</v>
      </c>
      <c r="D187" s="235" t="s">
        <v>1532</v>
      </c>
      <c r="E187" s="236">
        <v>4128</v>
      </c>
      <c r="F187" s="23">
        <v>41820</v>
      </c>
      <c r="G187" s="30">
        <v>4128</v>
      </c>
      <c r="H187" s="5">
        <f t="shared" si="9"/>
        <v>0</v>
      </c>
      <c r="I187" s="491"/>
    </row>
    <row r="188" spans="1:9" x14ac:dyDescent="0.25">
      <c r="A188" s="240"/>
      <c r="B188" s="241"/>
      <c r="C188" s="273"/>
      <c r="D188" s="235"/>
      <c r="E188" s="236"/>
      <c r="F188" s="23" t="s">
        <v>645</v>
      </c>
      <c r="G188" s="30">
        <f>SUM(G172:G187)</f>
        <v>69351.100000000006</v>
      </c>
      <c r="H188" s="5"/>
      <c r="I188" s="491"/>
    </row>
    <row r="189" spans="1:9" x14ac:dyDescent="0.25">
      <c r="A189" s="240"/>
      <c r="B189" s="241"/>
      <c r="C189" s="273"/>
      <c r="D189" s="235"/>
      <c r="E189" s="236"/>
      <c r="F189" s="23"/>
      <c r="G189" s="30"/>
      <c r="H189" s="5"/>
      <c r="I189" s="491"/>
    </row>
    <row r="190" spans="1:9" x14ac:dyDescent="0.25">
      <c r="A190" s="240"/>
      <c r="B190" s="241" t="s">
        <v>1779</v>
      </c>
      <c r="C190" s="394" t="s">
        <v>5404</v>
      </c>
      <c r="D190" s="235" t="s">
        <v>260</v>
      </c>
      <c r="E190" s="236">
        <v>3062.5</v>
      </c>
      <c r="F190" s="23">
        <v>41792</v>
      </c>
      <c r="G190" s="30">
        <v>3062.5</v>
      </c>
      <c r="H190" s="24">
        <f t="shared" ref="H190:H199" si="10">E190-G190</f>
        <v>0</v>
      </c>
      <c r="I190" s="491" t="s">
        <v>2849</v>
      </c>
    </row>
    <row r="191" spans="1:9" x14ac:dyDescent="0.25">
      <c r="A191" s="240"/>
      <c r="B191" s="241" t="s">
        <v>2018</v>
      </c>
      <c r="C191" s="394" t="s">
        <v>5404</v>
      </c>
      <c r="D191" s="235" t="s">
        <v>260</v>
      </c>
      <c r="E191" s="236">
        <v>2719.5</v>
      </c>
      <c r="F191" s="567" t="s">
        <v>5438</v>
      </c>
      <c r="G191" s="22">
        <v>2719.5</v>
      </c>
      <c r="H191" s="5">
        <f t="shared" si="10"/>
        <v>0</v>
      </c>
      <c r="I191" s="508" t="s">
        <v>23</v>
      </c>
    </row>
    <row r="192" spans="1:9" x14ac:dyDescent="0.25">
      <c r="A192" s="240"/>
      <c r="B192" s="241" t="s">
        <v>2193</v>
      </c>
      <c r="C192" s="394" t="s">
        <v>5404</v>
      </c>
      <c r="D192" s="235" t="s">
        <v>260</v>
      </c>
      <c r="E192" s="236">
        <v>3941</v>
      </c>
      <c r="F192" s="23">
        <v>41797</v>
      </c>
      <c r="G192" s="30">
        <v>3941</v>
      </c>
      <c r="H192" s="5">
        <f t="shared" si="10"/>
        <v>0</v>
      </c>
      <c r="I192" s="491" t="s">
        <v>23</v>
      </c>
    </row>
    <row r="193" spans="1:9" x14ac:dyDescent="0.25">
      <c r="A193" s="240"/>
      <c r="B193" s="241" t="s">
        <v>1072</v>
      </c>
      <c r="C193" s="394" t="s">
        <v>5404</v>
      </c>
      <c r="D193" s="235" t="s">
        <v>260</v>
      </c>
      <c r="E193" s="236">
        <v>3787.35</v>
      </c>
      <c r="F193" s="23">
        <v>41797</v>
      </c>
      <c r="G193" s="30">
        <v>3787.35</v>
      </c>
      <c r="H193" s="5">
        <f t="shared" si="10"/>
        <v>0</v>
      </c>
      <c r="I193" s="491" t="s">
        <v>23</v>
      </c>
    </row>
    <row r="194" spans="1:9" x14ac:dyDescent="0.25">
      <c r="A194" s="240"/>
      <c r="B194" s="241" t="s">
        <v>1390</v>
      </c>
      <c r="C194" s="394" t="s">
        <v>5404</v>
      </c>
      <c r="D194" s="235" t="s">
        <v>260</v>
      </c>
      <c r="E194" s="236">
        <v>3014</v>
      </c>
      <c r="F194" s="23">
        <v>41801</v>
      </c>
      <c r="G194" s="30">
        <v>3014</v>
      </c>
      <c r="H194" s="5">
        <f t="shared" si="10"/>
        <v>0</v>
      </c>
      <c r="I194" s="491"/>
    </row>
    <row r="195" spans="1:9" x14ac:dyDescent="0.25">
      <c r="A195" s="240"/>
      <c r="B195" s="588" t="s">
        <v>1589</v>
      </c>
      <c r="C195" s="573" t="s">
        <v>5542</v>
      </c>
      <c r="D195" s="235" t="s">
        <v>260</v>
      </c>
      <c r="E195" s="236">
        <v>2850</v>
      </c>
      <c r="F195" s="23">
        <v>41804</v>
      </c>
      <c r="G195" s="30">
        <v>2850</v>
      </c>
      <c r="H195" s="5">
        <f t="shared" si="10"/>
        <v>0</v>
      </c>
      <c r="I195" s="491" t="s">
        <v>23</v>
      </c>
    </row>
    <row r="196" spans="1:9" x14ac:dyDescent="0.25">
      <c r="A196" s="578">
        <v>41808</v>
      </c>
      <c r="B196" s="589" t="s">
        <v>2121</v>
      </c>
      <c r="C196" s="580" t="s">
        <v>5542</v>
      </c>
      <c r="D196" s="235" t="s">
        <v>260</v>
      </c>
      <c r="E196" s="236">
        <v>1841</v>
      </c>
      <c r="F196" s="23">
        <v>41808</v>
      </c>
      <c r="G196" s="30">
        <v>1841</v>
      </c>
      <c r="H196" s="5">
        <f t="shared" si="10"/>
        <v>0</v>
      </c>
      <c r="I196" s="491" t="s">
        <v>4</v>
      </c>
    </row>
    <row r="197" spans="1:9" x14ac:dyDescent="0.25">
      <c r="A197" s="240"/>
      <c r="B197" s="588" t="s">
        <v>1118</v>
      </c>
      <c r="C197" s="573" t="s">
        <v>5542</v>
      </c>
      <c r="D197" s="235" t="s">
        <v>260</v>
      </c>
      <c r="E197" s="236">
        <v>1890</v>
      </c>
      <c r="F197" s="23">
        <v>41811</v>
      </c>
      <c r="G197" s="30">
        <v>1890</v>
      </c>
      <c r="H197" s="5">
        <f t="shared" si="10"/>
        <v>0</v>
      </c>
      <c r="I197" s="491" t="s">
        <v>23</v>
      </c>
    </row>
    <row r="198" spans="1:9" x14ac:dyDescent="0.25">
      <c r="A198" s="240"/>
      <c r="B198" s="241" t="s">
        <v>1723</v>
      </c>
      <c r="C198" s="273" t="s">
        <v>4912</v>
      </c>
      <c r="D198" s="235" t="s">
        <v>260</v>
      </c>
      <c r="E198" s="236">
        <v>3295</v>
      </c>
      <c r="F198" s="23">
        <v>41818</v>
      </c>
      <c r="G198" s="30">
        <v>3295</v>
      </c>
      <c r="H198" s="5">
        <f t="shared" si="10"/>
        <v>0</v>
      </c>
      <c r="I198" s="491" t="s">
        <v>23</v>
      </c>
    </row>
    <row r="199" spans="1:9" x14ac:dyDescent="0.25">
      <c r="A199" s="240"/>
      <c r="B199" s="241" t="s">
        <v>1822</v>
      </c>
      <c r="C199" s="273" t="s">
        <v>4912</v>
      </c>
      <c r="D199" s="235" t="s">
        <v>260</v>
      </c>
      <c r="E199" s="236">
        <v>3385</v>
      </c>
      <c r="F199" s="23">
        <v>41820</v>
      </c>
      <c r="G199" s="30">
        <v>3385</v>
      </c>
      <c r="H199" s="5">
        <f t="shared" si="10"/>
        <v>0</v>
      </c>
      <c r="I199" s="491" t="s">
        <v>20</v>
      </c>
    </row>
    <row r="200" spans="1:9" x14ac:dyDescent="0.25">
      <c r="A200" s="240"/>
      <c r="B200" s="241"/>
      <c r="C200" s="273"/>
      <c r="D200" s="235"/>
      <c r="E200" s="236"/>
      <c r="F200" s="23" t="s">
        <v>645</v>
      </c>
      <c r="G200" s="30">
        <f>SUM(G190:G199)</f>
        <v>29785.35</v>
      </c>
      <c r="H200" s="5"/>
      <c r="I200" s="491"/>
    </row>
    <row r="201" spans="1:9" x14ac:dyDescent="0.25">
      <c r="A201" s="240"/>
      <c r="B201" s="241"/>
      <c r="C201" s="273"/>
      <c r="D201" s="235"/>
      <c r="E201" s="236"/>
      <c r="F201" s="23"/>
      <c r="G201" s="30"/>
      <c r="H201" s="5"/>
      <c r="I201" s="491"/>
    </row>
    <row r="202" spans="1:9" s="13" customFormat="1" x14ac:dyDescent="0.25">
      <c r="A202" s="240"/>
      <c r="B202" s="241" t="s">
        <v>1300</v>
      </c>
      <c r="C202" s="394" t="s">
        <v>5404</v>
      </c>
      <c r="D202" s="235" t="s">
        <v>59</v>
      </c>
      <c r="E202" s="236">
        <v>686</v>
      </c>
      <c r="F202" s="23">
        <v>41801</v>
      </c>
      <c r="G202" s="30">
        <v>686</v>
      </c>
      <c r="H202" s="5">
        <f>E202-G202</f>
        <v>0</v>
      </c>
      <c r="I202" s="491" t="s">
        <v>196</v>
      </c>
    </row>
    <row r="203" spans="1:9" s="13" customFormat="1" x14ac:dyDescent="0.25">
      <c r="A203" s="518">
        <v>41809</v>
      </c>
      <c r="B203" s="590" t="s">
        <v>2060</v>
      </c>
      <c r="C203" s="577" t="s">
        <v>5542</v>
      </c>
      <c r="D203" s="235" t="s">
        <v>59</v>
      </c>
      <c r="E203" s="236">
        <v>6812</v>
      </c>
      <c r="F203" s="23">
        <v>41809</v>
      </c>
      <c r="G203" s="30">
        <v>6812</v>
      </c>
      <c r="H203" s="5">
        <f>E203-G203</f>
        <v>0</v>
      </c>
      <c r="I203" s="491" t="s">
        <v>4</v>
      </c>
    </row>
    <row r="204" spans="1:9" s="13" customFormat="1" x14ac:dyDescent="0.25">
      <c r="A204" s="240"/>
      <c r="B204" s="241" t="s">
        <v>1582</v>
      </c>
      <c r="C204" s="273" t="s">
        <v>4912</v>
      </c>
      <c r="D204" s="235" t="s">
        <v>59</v>
      </c>
      <c r="E204" s="236">
        <v>2548</v>
      </c>
      <c r="F204" s="23">
        <v>41816</v>
      </c>
      <c r="G204" s="22">
        <v>2548</v>
      </c>
      <c r="H204" s="5">
        <f>E204-G204</f>
        <v>0</v>
      </c>
      <c r="I204" s="508" t="s">
        <v>14</v>
      </c>
    </row>
    <row r="205" spans="1:9" s="13" customFormat="1" x14ac:dyDescent="0.25">
      <c r="A205" s="240"/>
      <c r="B205" s="241"/>
      <c r="C205" s="273"/>
      <c r="D205" s="235"/>
      <c r="E205" s="236"/>
      <c r="F205" s="23"/>
      <c r="G205" s="22"/>
      <c r="H205" s="5"/>
      <c r="I205" s="508"/>
    </row>
    <row r="206" spans="1:9" s="13" customFormat="1" x14ac:dyDescent="0.25">
      <c r="A206" s="240"/>
      <c r="B206" s="241" t="s">
        <v>1833</v>
      </c>
      <c r="C206" s="394" t="s">
        <v>5404</v>
      </c>
      <c r="D206" s="235" t="s">
        <v>32</v>
      </c>
      <c r="E206" s="236">
        <v>37227.4</v>
      </c>
      <c r="F206" s="23">
        <v>41796</v>
      </c>
      <c r="G206" s="22">
        <v>37227.4</v>
      </c>
      <c r="H206" s="24">
        <f t="shared" ref="H206:H214" si="11">E206-G206</f>
        <v>0</v>
      </c>
      <c r="I206" s="508"/>
    </row>
    <row r="207" spans="1:9" s="13" customFormat="1" x14ac:dyDescent="0.25">
      <c r="A207" s="240"/>
      <c r="B207" s="241" t="s">
        <v>1964</v>
      </c>
      <c r="C207" s="394" t="s">
        <v>5404</v>
      </c>
      <c r="D207" s="235" t="s">
        <v>32</v>
      </c>
      <c r="E207" s="236">
        <v>99152.4</v>
      </c>
      <c r="F207" s="23">
        <v>41794</v>
      </c>
      <c r="G207" s="22">
        <v>99152.4</v>
      </c>
      <c r="H207" s="24">
        <f t="shared" si="11"/>
        <v>0</v>
      </c>
      <c r="I207" s="508" t="s">
        <v>20</v>
      </c>
    </row>
    <row r="208" spans="1:9" s="13" customFormat="1" x14ac:dyDescent="0.25">
      <c r="A208" s="240"/>
      <c r="B208" s="241" t="s">
        <v>2060</v>
      </c>
      <c r="C208" s="394" t="s">
        <v>5404</v>
      </c>
      <c r="D208" s="235" t="s">
        <v>32</v>
      </c>
      <c r="E208" s="236">
        <v>2200</v>
      </c>
      <c r="F208" s="47">
        <v>41885</v>
      </c>
      <c r="G208" s="51">
        <v>2200</v>
      </c>
      <c r="H208" s="5">
        <f t="shared" si="11"/>
        <v>0</v>
      </c>
      <c r="I208" s="491"/>
    </row>
    <row r="209" spans="1:9" s="13" customFormat="1" x14ac:dyDescent="0.25">
      <c r="A209" s="240"/>
      <c r="B209" s="241" t="s">
        <v>2062</v>
      </c>
      <c r="C209" s="394" t="s">
        <v>5404</v>
      </c>
      <c r="D209" s="235" t="s">
        <v>32</v>
      </c>
      <c r="E209" s="236">
        <v>31989.5</v>
      </c>
      <c r="F209" s="23">
        <v>41796</v>
      </c>
      <c r="G209" s="30">
        <v>31989.5</v>
      </c>
      <c r="H209" s="5">
        <f t="shared" si="11"/>
        <v>0</v>
      </c>
      <c r="I209" s="491"/>
    </row>
    <row r="210" spans="1:9" s="13" customFormat="1" x14ac:dyDescent="0.25">
      <c r="A210" s="240"/>
      <c r="B210" s="588" t="s">
        <v>1724</v>
      </c>
      <c r="C210" s="573" t="s">
        <v>5542</v>
      </c>
      <c r="D210" s="235" t="s">
        <v>32</v>
      </c>
      <c r="E210" s="236">
        <v>111404</v>
      </c>
      <c r="F210" s="23">
        <v>41808</v>
      </c>
      <c r="G210" s="30">
        <v>111404</v>
      </c>
      <c r="H210" s="5">
        <f t="shared" si="11"/>
        <v>0</v>
      </c>
      <c r="I210" s="491"/>
    </row>
    <row r="211" spans="1:9" s="13" customFormat="1" x14ac:dyDescent="0.25">
      <c r="A211" s="240"/>
      <c r="B211" s="588" t="s">
        <v>1539</v>
      </c>
      <c r="C211" s="573" t="s">
        <v>5542</v>
      </c>
      <c r="D211" s="235" t="s">
        <v>32</v>
      </c>
      <c r="E211" s="236">
        <v>7186</v>
      </c>
      <c r="F211" s="566" t="s">
        <v>5688</v>
      </c>
      <c r="G211" s="28">
        <v>7186</v>
      </c>
      <c r="H211" s="5">
        <f t="shared" si="11"/>
        <v>0</v>
      </c>
      <c r="I211" s="508" t="s">
        <v>4</v>
      </c>
    </row>
    <row r="212" spans="1:9" s="13" customFormat="1" x14ac:dyDescent="0.25">
      <c r="A212" s="240"/>
      <c r="B212" s="241" t="s">
        <v>1602</v>
      </c>
      <c r="C212" s="273" t="s">
        <v>4912</v>
      </c>
      <c r="D212" s="235" t="s">
        <v>32</v>
      </c>
      <c r="E212" s="236">
        <v>10888</v>
      </c>
      <c r="F212" s="26" t="s">
        <v>5697</v>
      </c>
      <c r="G212" s="22">
        <v>10888</v>
      </c>
      <c r="H212" s="5">
        <f t="shared" si="11"/>
        <v>0</v>
      </c>
      <c r="I212" s="272" t="s">
        <v>4</v>
      </c>
    </row>
    <row r="213" spans="1:9" s="13" customFormat="1" x14ac:dyDescent="0.25">
      <c r="A213" s="240"/>
      <c r="B213" s="241" t="s">
        <v>1614</v>
      </c>
      <c r="C213" s="273" t="s">
        <v>4912</v>
      </c>
      <c r="D213" s="235" t="s">
        <v>32</v>
      </c>
      <c r="E213" s="236">
        <v>9799</v>
      </c>
      <c r="F213" s="26" t="s">
        <v>5699</v>
      </c>
      <c r="G213" s="28">
        <v>9799</v>
      </c>
      <c r="H213" s="5">
        <f t="shared" si="11"/>
        <v>0</v>
      </c>
      <c r="I213" s="508"/>
    </row>
    <row r="214" spans="1:9" x14ac:dyDescent="0.25">
      <c r="A214" s="240"/>
      <c r="B214" s="241" t="s">
        <v>1766</v>
      </c>
      <c r="C214" s="273" t="s">
        <v>4912</v>
      </c>
      <c r="D214" s="235" t="s">
        <v>32</v>
      </c>
      <c r="E214" s="236">
        <v>11759</v>
      </c>
      <c r="F214" s="26" t="s">
        <v>5712</v>
      </c>
      <c r="G214" s="30">
        <v>11759</v>
      </c>
      <c r="H214" s="5">
        <f t="shared" si="11"/>
        <v>0</v>
      </c>
      <c r="I214" s="491"/>
    </row>
    <row r="215" spans="1:9" x14ac:dyDescent="0.25">
      <c r="A215" s="240"/>
      <c r="B215" s="241"/>
      <c r="C215" s="273"/>
      <c r="D215" s="235"/>
      <c r="E215" s="236"/>
      <c r="F215" s="26"/>
      <c r="G215" s="30">
        <f>SUM(G206:G214)</f>
        <v>321605.3</v>
      </c>
      <c r="H215" s="5"/>
      <c r="I215" s="491"/>
    </row>
    <row r="216" spans="1:9" x14ac:dyDescent="0.25">
      <c r="A216" s="240"/>
      <c r="B216" s="241"/>
      <c r="C216" s="273"/>
      <c r="D216" s="235"/>
      <c r="E216" s="236"/>
      <c r="F216" s="26"/>
      <c r="G216" s="30"/>
      <c r="H216" s="5"/>
      <c r="I216" s="491"/>
    </row>
    <row r="217" spans="1:9" x14ac:dyDescent="0.25">
      <c r="A217" s="240"/>
      <c r="B217" s="241" t="s">
        <v>1463</v>
      </c>
      <c r="C217" s="394" t="s">
        <v>5404</v>
      </c>
      <c r="D217" s="235" t="s">
        <v>795</v>
      </c>
      <c r="E217" s="236">
        <v>855</v>
      </c>
      <c r="F217" s="23">
        <v>41802</v>
      </c>
      <c r="G217" s="30">
        <v>855</v>
      </c>
      <c r="H217" s="5">
        <f>E217-G217</f>
        <v>0</v>
      </c>
      <c r="I217" s="491"/>
    </row>
    <row r="218" spans="1:9" x14ac:dyDescent="0.25">
      <c r="A218" s="240"/>
      <c r="B218" s="241" t="s">
        <v>1794</v>
      </c>
      <c r="C218" s="394" t="s">
        <v>5404</v>
      </c>
      <c r="D218" s="235" t="s">
        <v>445</v>
      </c>
      <c r="E218" s="236">
        <v>708</v>
      </c>
      <c r="F218" s="23">
        <v>41792</v>
      </c>
      <c r="G218" s="30">
        <v>708</v>
      </c>
      <c r="H218" s="24">
        <f>E218-G218</f>
        <v>0</v>
      </c>
      <c r="I218" s="491"/>
    </row>
    <row r="219" spans="1:9" ht="15.75" x14ac:dyDescent="0.25">
      <c r="A219" s="240"/>
      <c r="B219" s="588" t="s">
        <v>1780</v>
      </c>
      <c r="C219" s="573" t="s">
        <v>5542</v>
      </c>
      <c r="D219" s="235" t="s">
        <v>445</v>
      </c>
      <c r="E219" s="236">
        <v>4282</v>
      </c>
      <c r="F219" s="23">
        <v>41805</v>
      </c>
      <c r="G219" s="30">
        <v>4282</v>
      </c>
      <c r="H219" s="5">
        <f>E219-G219</f>
        <v>0</v>
      </c>
      <c r="I219" s="491"/>
    </row>
    <row r="220" spans="1:9" ht="15.75" x14ac:dyDescent="0.25">
      <c r="A220" s="240"/>
      <c r="B220" s="588"/>
      <c r="C220" s="573"/>
      <c r="D220" s="235"/>
      <c r="E220" s="236"/>
      <c r="F220" s="23"/>
      <c r="G220" s="30"/>
      <c r="H220" s="5"/>
      <c r="I220" s="491"/>
    </row>
    <row r="221" spans="1:9" x14ac:dyDescent="0.25">
      <c r="A221" s="240"/>
      <c r="B221" s="241" t="s">
        <v>1611</v>
      </c>
      <c r="C221" s="273" t="s">
        <v>4912</v>
      </c>
      <c r="D221" s="235" t="s">
        <v>523</v>
      </c>
      <c r="E221" s="236">
        <v>3640</v>
      </c>
      <c r="F221" s="26">
        <v>41836</v>
      </c>
      <c r="G221" s="28">
        <v>3640</v>
      </c>
      <c r="H221" s="5">
        <f t="shared" ref="H221:H230" si="12">E221-G221</f>
        <v>0</v>
      </c>
      <c r="I221" s="508" t="s">
        <v>23</v>
      </c>
    </row>
    <row r="222" spans="1:9" x14ac:dyDescent="0.25">
      <c r="A222" s="240"/>
      <c r="B222" s="241" t="s">
        <v>1612</v>
      </c>
      <c r="C222" s="273" t="s">
        <v>4912</v>
      </c>
      <c r="D222" s="235" t="s">
        <v>523</v>
      </c>
      <c r="E222" s="236">
        <v>3120</v>
      </c>
      <c r="F222" s="26">
        <v>41836</v>
      </c>
      <c r="G222" s="28">
        <v>3120</v>
      </c>
      <c r="H222" s="5">
        <f t="shared" si="12"/>
        <v>0</v>
      </c>
      <c r="I222" s="508" t="s">
        <v>23</v>
      </c>
    </row>
    <row r="223" spans="1:9" x14ac:dyDescent="0.25">
      <c r="A223" s="240"/>
      <c r="B223" s="241" t="s">
        <v>1613</v>
      </c>
      <c r="C223" s="273" t="s">
        <v>4912</v>
      </c>
      <c r="D223" s="235" t="s">
        <v>523</v>
      </c>
      <c r="E223" s="236">
        <v>5720</v>
      </c>
      <c r="F223" s="26">
        <v>41836</v>
      </c>
      <c r="G223" s="28">
        <v>5720</v>
      </c>
      <c r="H223" s="5">
        <f t="shared" si="12"/>
        <v>0</v>
      </c>
      <c r="I223" s="508" t="s">
        <v>4</v>
      </c>
    </row>
    <row r="224" spans="1:9" x14ac:dyDescent="0.25">
      <c r="A224" s="240"/>
      <c r="B224" s="241" t="s">
        <v>1708</v>
      </c>
      <c r="C224" s="273" t="s">
        <v>4912</v>
      </c>
      <c r="D224" s="235" t="s">
        <v>523</v>
      </c>
      <c r="E224" s="236">
        <v>11960</v>
      </c>
      <c r="F224" s="26">
        <v>41836</v>
      </c>
      <c r="G224" s="247">
        <v>11960</v>
      </c>
      <c r="H224" s="5">
        <f t="shared" si="12"/>
        <v>0</v>
      </c>
      <c r="I224" s="491" t="s">
        <v>4</v>
      </c>
    </row>
    <row r="225" spans="1:9" x14ac:dyDescent="0.25">
      <c r="A225" s="240"/>
      <c r="B225" s="241" t="s">
        <v>1796</v>
      </c>
      <c r="C225" s="273" t="s">
        <v>4912</v>
      </c>
      <c r="D225" s="235" t="s">
        <v>37</v>
      </c>
      <c r="E225" s="236">
        <v>6240</v>
      </c>
      <c r="F225" s="26">
        <v>41836</v>
      </c>
      <c r="G225" s="247">
        <v>6240</v>
      </c>
      <c r="H225" s="5">
        <f t="shared" si="12"/>
        <v>0</v>
      </c>
      <c r="I225" s="491" t="s">
        <v>4</v>
      </c>
    </row>
    <row r="226" spans="1:9" x14ac:dyDescent="0.25">
      <c r="A226" s="240"/>
      <c r="B226" s="241" t="s">
        <v>1854</v>
      </c>
      <c r="C226" s="273" t="s">
        <v>4912</v>
      </c>
      <c r="D226" s="235" t="s">
        <v>37</v>
      </c>
      <c r="E226" s="236">
        <v>4160</v>
      </c>
      <c r="F226" s="26">
        <v>41836</v>
      </c>
      <c r="G226" s="247">
        <v>4160</v>
      </c>
      <c r="H226" s="5">
        <f t="shared" si="12"/>
        <v>0</v>
      </c>
      <c r="I226" s="491" t="s">
        <v>196</v>
      </c>
    </row>
    <row r="227" spans="1:9" x14ac:dyDescent="0.25">
      <c r="A227" s="240"/>
      <c r="B227" s="241" t="s">
        <v>1797</v>
      </c>
      <c r="C227" s="273" t="s">
        <v>4912</v>
      </c>
      <c r="D227" s="235" t="s">
        <v>35</v>
      </c>
      <c r="E227" s="236">
        <v>2080</v>
      </c>
      <c r="F227" s="26">
        <v>41836</v>
      </c>
      <c r="G227" s="247">
        <v>2080</v>
      </c>
      <c r="H227" s="5">
        <f t="shared" si="12"/>
        <v>0</v>
      </c>
      <c r="I227" s="491" t="s">
        <v>4</v>
      </c>
    </row>
    <row r="228" spans="1:9" x14ac:dyDescent="0.25">
      <c r="A228" s="240"/>
      <c r="B228" s="241" t="s">
        <v>1856</v>
      </c>
      <c r="C228" s="273" t="s">
        <v>4912</v>
      </c>
      <c r="D228" s="235" t="s">
        <v>35</v>
      </c>
      <c r="E228" s="236">
        <v>2860</v>
      </c>
      <c r="F228" s="26">
        <v>41836</v>
      </c>
      <c r="G228" s="247">
        <v>2860</v>
      </c>
      <c r="H228" s="5">
        <f t="shared" si="12"/>
        <v>0</v>
      </c>
      <c r="I228" s="491" t="s">
        <v>23</v>
      </c>
    </row>
    <row r="229" spans="1:9" x14ac:dyDescent="0.25">
      <c r="A229" s="240"/>
      <c r="B229" s="241" t="s">
        <v>1799</v>
      </c>
      <c r="C229" s="273" t="s">
        <v>4912</v>
      </c>
      <c r="D229" s="235" t="s">
        <v>36</v>
      </c>
      <c r="E229" s="236">
        <v>2080</v>
      </c>
      <c r="F229" s="26">
        <v>41836</v>
      </c>
      <c r="G229" s="247">
        <v>2080</v>
      </c>
      <c r="H229" s="5">
        <f t="shared" si="12"/>
        <v>0</v>
      </c>
      <c r="I229" s="491" t="s">
        <v>4</v>
      </c>
    </row>
    <row r="230" spans="1:9" x14ac:dyDescent="0.25">
      <c r="A230" s="240"/>
      <c r="B230" s="241" t="s">
        <v>1858</v>
      </c>
      <c r="C230" s="273" t="s">
        <v>4912</v>
      </c>
      <c r="D230" s="235" t="s">
        <v>36</v>
      </c>
      <c r="E230" s="236">
        <v>3640</v>
      </c>
      <c r="F230" s="26">
        <v>41836</v>
      </c>
      <c r="G230" s="247">
        <v>3640</v>
      </c>
      <c r="H230" s="5">
        <f t="shared" si="12"/>
        <v>0</v>
      </c>
      <c r="I230" s="491" t="s">
        <v>23</v>
      </c>
    </row>
    <row r="231" spans="1:9" x14ac:dyDescent="0.25">
      <c r="A231" s="240"/>
      <c r="B231" s="241"/>
      <c r="C231" s="273"/>
      <c r="D231" s="235"/>
      <c r="E231" s="236"/>
      <c r="F231" s="26"/>
      <c r="G231" s="247"/>
      <c r="H231" s="5"/>
      <c r="I231" s="491"/>
    </row>
    <row r="232" spans="1:9" ht="15.75" x14ac:dyDescent="0.25">
      <c r="A232" s="240"/>
      <c r="B232" s="588" t="s">
        <v>1828</v>
      </c>
      <c r="C232" s="573" t="s">
        <v>5542</v>
      </c>
      <c r="D232" s="235" t="s">
        <v>363</v>
      </c>
      <c r="E232" s="236">
        <v>5365</v>
      </c>
      <c r="F232" s="23">
        <v>41806</v>
      </c>
      <c r="G232" s="30">
        <v>5365</v>
      </c>
      <c r="H232" s="5">
        <f>E232-G232</f>
        <v>0</v>
      </c>
      <c r="I232" s="491"/>
    </row>
    <row r="233" spans="1:9" ht="15.75" x14ac:dyDescent="0.25">
      <c r="A233" s="240"/>
      <c r="B233" s="588"/>
      <c r="C233" s="573"/>
      <c r="D233" s="235"/>
      <c r="E233" s="236"/>
      <c r="F233" s="23"/>
      <c r="G233" s="30"/>
      <c r="H233" s="5"/>
      <c r="I233" s="491"/>
    </row>
    <row r="234" spans="1:9" x14ac:dyDescent="0.25">
      <c r="A234" s="240"/>
      <c r="B234" s="241" t="s">
        <v>1986</v>
      </c>
      <c r="C234" s="394" t="s">
        <v>5404</v>
      </c>
      <c r="D234" s="235" t="s">
        <v>20</v>
      </c>
      <c r="E234" s="236">
        <v>11449.5</v>
      </c>
      <c r="F234" s="23">
        <v>41797</v>
      </c>
      <c r="G234" s="22">
        <v>11449.5</v>
      </c>
      <c r="H234" s="5">
        <f t="shared" ref="H234:H242" si="13">E234-G234</f>
        <v>0</v>
      </c>
      <c r="I234" s="508" t="s">
        <v>20</v>
      </c>
    </row>
    <row r="235" spans="1:9" x14ac:dyDescent="0.25">
      <c r="A235" s="240"/>
      <c r="B235" s="241" t="s">
        <v>2262</v>
      </c>
      <c r="C235" s="394" t="s">
        <v>5404</v>
      </c>
      <c r="D235" s="235" t="s">
        <v>20</v>
      </c>
      <c r="E235" s="236">
        <v>30576.5</v>
      </c>
      <c r="F235" s="23">
        <v>41797</v>
      </c>
      <c r="G235" s="30">
        <v>30576.5</v>
      </c>
      <c r="H235" s="5">
        <f t="shared" si="13"/>
        <v>0</v>
      </c>
      <c r="I235" s="491" t="s">
        <v>20</v>
      </c>
    </row>
    <row r="236" spans="1:9" x14ac:dyDescent="0.25">
      <c r="A236" s="240"/>
      <c r="B236" s="241" t="s">
        <v>1252</v>
      </c>
      <c r="C236" s="394" t="s">
        <v>5404</v>
      </c>
      <c r="D236" s="235" t="s">
        <v>20</v>
      </c>
      <c r="E236" s="236">
        <v>23952.6</v>
      </c>
      <c r="F236" s="23">
        <v>41800</v>
      </c>
      <c r="G236" s="43">
        <v>23952.6</v>
      </c>
      <c r="H236" s="5">
        <f t="shared" si="13"/>
        <v>0</v>
      </c>
      <c r="I236" s="491" t="s">
        <v>20</v>
      </c>
    </row>
    <row r="237" spans="1:9" x14ac:dyDescent="0.25">
      <c r="A237" s="240"/>
      <c r="B237" s="241" t="s">
        <v>1408</v>
      </c>
      <c r="C237" s="394" t="s">
        <v>5404</v>
      </c>
      <c r="D237" s="235" t="s">
        <v>20</v>
      </c>
      <c r="E237" s="236">
        <v>7178</v>
      </c>
      <c r="F237" s="23">
        <v>41802</v>
      </c>
      <c r="G237" s="30">
        <v>7178</v>
      </c>
      <c r="H237" s="5">
        <f t="shared" si="13"/>
        <v>0</v>
      </c>
      <c r="I237" s="491" t="s">
        <v>20</v>
      </c>
    </row>
    <row r="238" spans="1:9" x14ac:dyDescent="0.25">
      <c r="A238" s="240"/>
      <c r="B238" s="588" t="s">
        <v>1631</v>
      </c>
      <c r="C238" s="573" t="s">
        <v>5542</v>
      </c>
      <c r="D238" s="235" t="s">
        <v>20</v>
      </c>
      <c r="E238" s="236">
        <v>27651.4</v>
      </c>
      <c r="F238" s="23">
        <v>41808</v>
      </c>
      <c r="G238" s="30">
        <v>27651.4</v>
      </c>
      <c r="H238" s="5">
        <f t="shared" si="13"/>
        <v>0</v>
      </c>
      <c r="I238" s="491" t="s">
        <v>2864</v>
      </c>
    </row>
    <row r="239" spans="1:9" x14ac:dyDescent="0.25">
      <c r="A239" s="240"/>
      <c r="B239" s="588" t="s">
        <v>2002</v>
      </c>
      <c r="C239" s="573" t="s">
        <v>5542</v>
      </c>
      <c r="D239" s="235" t="s">
        <v>20</v>
      </c>
      <c r="E239" s="236">
        <v>12805.5</v>
      </c>
      <c r="F239" s="23">
        <v>41808</v>
      </c>
      <c r="G239" s="30">
        <v>12805.5</v>
      </c>
      <c r="H239" s="5">
        <f t="shared" si="13"/>
        <v>0</v>
      </c>
      <c r="I239" s="491" t="s">
        <v>20</v>
      </c>
    </row>
    <row r="240" spans="1:9" x14ac:dyDescent="0.25">
      <c r="A240" s="240"/>
      <c r="B240" s="588" t="s">
        <v>1195</v>
      </c>
      <c r="C240" s="573" t="s">
        <v>5542</v>
      </c>
      <c r="D240" s="235" t="s">
        <v>20</v>
      </c>
      <c r="E240" s="236">
        <v>22227</v>
      </c>
      <c r="F240" s="23">
        <v>41813</v>
      </c>
      <c r="G240" s="30">
        <v>22227</v>
      </c>
      <c r="H240" s="5">
        <f t="shared" si="13"/>
        <v>0</v>
      </c>
      <c r="I240" s="491" t="s">
        <v>20</v>
      </c>
    </row>
    <row r="241" spans="1:9" x14ac:dyDescent="0.25">
      <c r="A241" s="240"/>
      <c r="B241" s="588" t="s">
        <v>1317</v>
      </c>
      <c r="C241" s="573" t="s">
        <v>5542</v>
      </c>
      <c r="D241" s="235" t="s">
        <v>20</v>
      </c>
      <c r="E241" s="236">
        <v>16793.2</v>
      </c>
      <c r="F241" s="23">
        <v>41815</v>
      </c>
      <c r="G241" s="30">
        <v>16793.2</v>
      </c>
      <c r="H241" s="5">
        <f t="shared" si="13"/>
        <v>0</v>
      </c>
      <c r="I241" s="491" t="s">
        <v>20</v>
      </c>
    </row>
    <row r="242" spans="1:9" x14ac:dyDescent="0.25">
      <c r="A242" s="240"/>
      <c r="B242" s="241" t="s">
        <v>1555</v>
      </c>
      <c r="C242" s="273" t="s">
        <v>4912</v>
      </c>
      <c r="D242" s="235" t="s">
        <v>20</v>
      </c>
      <c r="E242" s="236">
        <v>26381</v>
      </c>
      <c r="F242" s="23">
        <v>41818</v>
      </c>
      <c r="G242" s="22">
        <v>26381</v>
      </c>
      <c r="H242" s="5">
        <f t="shared" si="13"/>
        <v>0</v>
      </c>
      <c r="I242" s="508" t="s">
        <v>20</v>
      </c>
    </row>
    <row r="243" spans="1:9" x14ac:dyDescent="0.25">
      <c r="A243" s="240"/>
      <c r="B243" s="241"/>
      <c r="C243" s="273"/>
      <c r="D243" s="235"/>
      <c r="E243" s="236"/>
      <c r="F243" s="23" t="s">
        <v>5726</v>
      </c>
      <c r="G243" s="22">
        <f>SUM(G234:G242)</f>
        <v>179014.7</v>
      </c>
      <c r="H243" s="5"/>
      <c r="I243" s="508"/>
    </row>
    <row r="244" spans="1:9" x14ac:dyDescent="0.25">
      <c r="A244" s="240"/>
      <c r="B244" s="241"/>
      <c r="C244" s="273"/>
      <c r="D244" s="235"/>
      <c r="E244" s="236"/>
      <c r="F244" s="23"/>
      <c r="G244" s="22"/>
      <c r="H244" s="5"/>
      <c r="I244" s="508"/>
    </row>
    <row r="245" spans="1:9" ht="15.75" x14ac:dyDescent="0.25">
      <c r="A245" s="240"/>
      <c r="B245" s="588" t="s">
        <v>1563</v>
      </c>
      <c r="C245" s="573" t="s">
        <v>5542</v>
      </c>
      <c r="D245" s="235" t="s">
        <v>62</v>
      </c>
      <c r="E245" s="236">
        <v>15000</v>
      </c>
      <c r="F245" s="32" t="s">
        <v>5547</v>
      </c>
      <c r="G245" s="30">
        <v>15000</v>
      </c>
      <c r="H245" s="5">
        <f>E245-G245</f>
        <v>0</v>
      </c>
      <c r="I245" s="491"/>
    </row>
    <row r="246" spans="1:9" x14ac:dyDescent="0.25">
      <c r="A246" s="240"/>
      <c r="B246" s="588" t="s">
        <v>2231</v>
      </c>
      <c r="C246" s="573" t="s">
        <v>5542</v>
      </c>
      <c r="D246" s="235" t="s">
        <v>62</v>
      </c>
      <c r="E246" s="236">
        <v>12070</v>
      </c>
      <c r="F246" s="23">
        <v>41810</v>
      </c>
      <c r="G246" s="30">
        <v>12070</v>
      </c>
      <c r="H246" s="5">
        <f>E246-G246</f>
        <v>0</v>
      </c>
      <c r="I246" s="491"/>
    </row>
    <row r="247" spans="1:9" x14ac:dyDescent="0.25">
      <c r="A247" s="240"/>
      <c r="B247" s="241" t="s">
        <v>1852</v>
      </c>
      <c r="C247" s="273" t="s">
        <v>4912</v>
      </c>
      <c r="D247" s="235" t="s">
        <v>62</v>
      </c>
      <c r="E247" s="236">
        <v>6115</v>
      </c>
      <c r="F247" s="23">
        <v>41820</v>
      </c>
      <c r="G247" s="30">
        <v>6115</v>
      </c>
      <c r="H247" s="5">
        <f>E247-G247</f>
        <v>0</v>
      </c>
      <c r="I247" s="491"/>
    </row>
    <row r="248" spans="1:9" x14ac:dyDescent="0.25">
      <c r="A248" s="240"/>
      <c r="B248" s="241" t="s">
        <v>1874</v>
      </c>
      <c r="C248" s="273" t="s">
        <v>4912</v>
      </c>
      <c r="D248" s="235" t="s">
        <v>62</v>
      </c>
      <c r="E248" s="236">
        <v>3021</v>
      </c>
      <c r="F248" s="23">
        <v>41820</v>
      </c>
      <c r="G248" s="30">
        <v>3021</v>
      </c>
      <c r="H248" s="5">
        <f>E248-G248</f>
        <v>0</v>
      </c>
      <c r="I248" s="491"/>
    </row>
    <row r="249" spans="1:9" ht="15.75" x14ac:dyDescent="0.25">
      <c r="A249" s="240"/>
      <c r="B249" s="588" t="s">
        <v>1483</v>
      </c>
      <c r="C249" s="573" t="s">
        <v>5542</v>
      </c>
      <c r="D249" s="235" t="s">
        <v>463</v>
      </c>
      <c r="E249" s="236">
        <v>262</v>
      </c>
      <c r="F249" s="23">
        <v>41815</v>
      </c>
      <c r="G249" s="22">
        <v>262</v>
      </c>
      <c r="H249" s="5">
        <f>E249-G249</f>
        <v>0</v>
      </c>
      <c r="I249" s="508"/>
    </row>
    <row r="250" spans="1:9" ht="15.75" x14ac:dyDescent="0.25">
      <c r="A250" s="232"/>
      <c r="B250" s="588"/>
      <c r="C250" s="573"/>
      <c r="D250" s="235"/>
      <c r="E250" s="236"/>
      <c r="F250" s="23" t="s">
        <v>5726</v>
      </c>
      <c r="G250" s="22">
        <f>SUM(G245:G249)</f>
        <v>36468</v>
      </c>
      <c r="H250" s="5"/>
      <c r="I250" s="508"/>
    </row>
    <row r="251" spans="1:9" ht="15.75" x14ac:dyDescent="0.25">
      <c r="A251" s="232"/>
      <c r="B251" s="588"/>
      <c r="C251" s="573"/>
      <c r="D251" s="235"/>
      <c r="E251" s="236"/>
      <c r="F251" s="23"/>
      <c r="G251" s="22"/>
      <c r="H251" s="5"/>
      <c r="I251" s="508"/>
    </row>
    <row r="252" spans="1:9" ht="15.75" x14ac:dyDescent="0.25">
      <c r="A252" s="232"/>
      <c r="B252" s="588" t="s">
        <v>1634</v>
      </c>
      <c r="C252" s="573" t="s">
        <v>5542</v>
      </c>
      <c r="D252" s="8" t="s">
        <v>5559</v>
      </c>
      <c r="E252" s="252">
        <v>5950</v>
      </c>
      <c r="F252" s="574" t="s">
        <v>5560</v>
      </c>
      <c r="G252" s="51">
        <v>5950</v>
      </c>
      <c r="H252" s="5">
        <f>E252-G252</f>
        <v>0</v>
      </c>
      <c r="I252" s="497"/>
    </row>
    <row r="253" spans="1:9" x14ac:dyDescent="0.25">
      <c r="A253" s="232"/>
      <c r="B253" s="241" t="s">
        <v>2256</v>
      </c>
      <c r="C253" s="394" t="s">
        <v>5404</v>
      </c>
      <c r="D253" s="235" t="s">
        <v>2352</v>
      </c>
      <c r="E253" s="236">
        <v>23927</v>
      </c>
      <c r="F253" s="23">
        <v>41796</v>
      </c>
      <c r="G253" s="30">
        <v>23927</v>
      </c>
      <c r="H253" s="5">
        <f>E253-G253</f>
        <v>0</v>
      </c>
      <c r="I253" s="491" t="s">
        <v>2849</v>
      </c>
    </row>
    <row r="254" spans="1:9" x14ac:dyDescent="0.25">
      <c r="A254" s="232"/>
      <c r="B254" s="241"/>
      <c r="C254" s="394"/>
      <c r="D254" s="235"/>
      <c r="E254" s="236"/>
      <c r="F254" s="23"/>
      <c r="G254" s="30"/>
      <c r="H254" s="5"/>
      <c r="I254" s="491"/>
    </row>
    <row r="255" spans="1:9" x14ac:dyDescent="0.25">
      <c r="A255" s="240"/>
      <c r="B255" s="241" t="s">
        <v>1854</v>
      </c>
      <c r="C255" s="394" t="s">
        <v>5404</v>
      </c>
      <c r="D255" s="235" t="s">
        <v>1440</v>
      </c>
      <c r="E255" s="236">
        <v>7654</v>
      </c>
      <c r="F255" s="23">
        <v>41793</v>
      </c>
      <c r="G255" s="22">
        <v>7654</v>
      </c>
      <c r="H255" s="24">
        <f>E255-G255</f>
        <v>0</v>
      </c>
      <c r="I255" s="508" t="s">
        <v>2849</v>
      </c>
    </row>
    <row r="256" spans="1:9" x14ac:dyDescent="0.25">
      <c r="A256" s="240"/>
      <c r="B256" s="588" t="s">
        <v>1645</v>
      </c>
      <c r="C256" s="573" t="s">
        <v>5542</v>
      </c>
      <c r="D256" s="235" t="s">
        <v>1440</v>
      </c>
      <c r="E256" s="236">
        <v>2925.6</v>
      </c>
      <c r="F256" s="23">
        <v>41804</v>
      </c>
      <c r="G256" s="30">
        <v>2925.6</v>
      </c>
      <c r="H256" s="5">
        <f>E256-G256</f>
        <v>0</v>
      </c>
      <c r="I256" s="491" t="s">
        <v>57</v>
      </c>
    </row>
    <row r="257" spans="1:9" x14ac:dyDescent="0.25">
      <c r="A257" s="240"/>
      <c r="B257" s="588" t="s">
        <v>1886</v>
      </c>
      <c r="C257" s="573" t="s">
        <v>5542</v>
      </c>
      <c r="D257" s="235" t="s">
        <v>1440</v>
      </c>
      <c r="E257" s="236">
        <v>6000</v>
      </c>
      <c r="F257" s="23">
        <v>41806</v>
      </c>
      <c r="G257" s="30">
        <v>6000</v>
      </c>
      <c r="H257" s="5">
        <f>E257-G257</f>
        <v>0</v>
      </c>
      <c r="I257" s="491" t="s">
        <v>57</v>
      </c>
    </row>
    <row r="258" spans="1:9" x14ac:dyDescent="0.25">
      <c r="A258" s="240"/>
      <c r="B258" s="241" t="s">
        <v>1664</v>
      </c>
      <c r="C258" s="273" t="s">
        <v>4912</v>
      </c>
      <c r="D258" s="235" t="s">
        <v>1440</v>
      </c>
      <c r="E258" s="236">
        <v>12367</v>
      </c>
      <c r="F258" s="23">
        <v>41818</v>
      </c>
      <c r="G258" s="30">
        <v>12367</v>
      </c>
      <c r="H258" s="5">
        <f>E258-G258</f>
        <v>0</v>
      </c>
      <c r="I258" s="491" t="s">
        <v>57</v>
      </c>
    </row>
    <row r="259" spans="1:9" x14ac:dyDescent="0.25">
      <c r="A259" s="240"/>
      <c r="B259" s="241"/>
      <c r="C259" s="273"/>
      <c r="D259" s="235"/>
      <c r="E259" s="236"/>
      <c r="F259" s="23" t="s">
        <v>5727</v>
      </c>
      <c r="G259" s="30">
        <f>SUM(G255:G258)</f>
        <v>28946.6</v>
      </c>
      <c r="H259" s="5"/>
      <c r="I259" s="491"/>
    </row>
    <row r="260" spans="1:9" x14ac:dyDescent="0.25">
      <c r="A260" s="240"/>
      <c r="B260" s="241"/>
      <c r="C260" s="273"/>
      <c r="D260" s="235"/>
      <c r="E260" s="236"/>
      <c r="F260" s="23"/>
      <c r="G260" s="30"/>
      <c r="H260" s="5"/>
      <c r="I260" s="491"/>
    </row>
    <row r="261" spans="1:9" x14ac:dyDescent="0.25">
      <c r="A261" s="240"/>
      <c r="B261" s="241" t="s">
        <v>2089</v>
      </c>
      <c r="C261" s="394" t="s">
        <v>5404</v>
      </c>
      <c r="D261" s="235" t="s">
        <v>339</v>
      </c>
      <c r="E261" s="236">
        <v>3307</v>
      </c>
      <c r="F261" s="23">
        <v>41795</v>
      </c>
      <c r="G261" s="30">
        <v>3307</v>
      </c>
      <c r="H261" s="5">
        <f t="shared" ref="H261:H271" si="14">E261-G261</f>
        <v>0</v>
      </c>
      <c r="I261" s="491" t="s">
        <v>196</v>
      </c>
    </row>
    <row r="262" spans="1:9" x14ac:dyDescent="0.25">
      <c r="A262" s="240"/>
      <c r="B262" s="241" t="s">
        <v>2234</v>
      </c>
      <c r="C262" s="394" t="s">
        <v>5404</v>
      </c>
      <c r="D262" s="235" t="s">
        <v>339</v>
      </c>
      <c r="E262" s="236">
        <v>34853.5</v>
      </c>
      <c r="F262" s="23">
        <v>41797</v>
      </c>
      <c r="G262" s="30">
        <v>34853.5</v>
      </c>
      <c r="H262" s="5">
        <f t="shared" si="14"/>
        <v>0</v>
      </c>
      <c r="I262" s="491" t="s">
        <v>196</v>
      </c>
    </row>
    <row r="263" spans="1:9" x14ac:dyDescent="0.25">
      <c r="A263" s="240"/>
      <c r="B263" s="241" t="s">
        <v>1126</v>
      </c>
      <c r="C263" s="394" t="s">
        <v>5404</v>
      </c>
      <c r="D263" s="235" t="s">
        <v>339</v>
      </c>
      <c r="E263" s="236">
        <v>33331.5</v>
      </c>
      <c r="F263" s="23">
        <v>41798</v>
      </c>
      <c r="G263" s="30">
        <v>33331.5</v>
      </c>
      <c r="H263" s="5">
        <f t="shared" si="14"/>
        <v>0</v>
      </c>
      <c r="I263" s="491" t="s">
        <v>4</v>
      </c>
    </row>
    <row r="264" spans="1:9" x14ac:dyDescent="0.25">
      <c r="A264" s="240"/>
      <c r="B264" s="588" t="s">
        <v>1884</v>
      </c>
      <c r="C264" s="573" t="s">
        <v>5542</v>
      </c>
      <c r="D264" s="235" t="s">
        <v>339</v>
      </c>
      <c r="E264" s="236">
        <v>3473.5</v>
      </c>
      <c r="F264" s="23">
        <v>41807</v>
      </c>
      <c r="G264" s="30">
        <v>3473.5</v>
      </c>
      <c r="H264" s="5">
        <f t="shared" si="14"/>
        <v>0</v>
      </c>
      <c r="I264" s="491"/>
    </row>
    <row r="265" spans="1:9" x14ac:dyDescent="0.25">
      <c r="A265" s="240"/>
      <c r="B265" s="588" t="s">
        <v>2196</v>
      </c>
      <c r="C265" s="573" t="s">
        <v>5542</v>
      </c>
      <c r="D265" s="235" t="s">
        <v>339</v>
      </c>
      <c r="E265" s="236">
        <v>925</v>
      </c>
      <c r="F265" s="23">
        <v>41810</v>
      </c>
      <c r="G265" s="30">
        <v>925</v>
      </c>
      <c r="H265" s="5">
        <f t="shared" si="14"/>
        <v>0</v>
      </c>
      <c r="I265" s="491" t="s">
        <v>4</v>
      </c>
    </row>
    <row r="266" spans="1:9" x14ac:dyDescent="0.25">
      <c r="A266" s="240"/>
      <c r="B266" s="588" t="s">
        <v>1147</v>
      </c>
      <c r="C266" s="573" t="s">
        <v>5542</v>
      </c>
      <c r="D266" s="235" t="s">
        <v>339</v>
      </c>
      <c r="E266" s="236">
        <v>40019</v>
      </c>
      <c r="F266" s="23">
        <v>41812</v>
      </c>
      <c r="G266" s="30">
        <v>40019</v>
      </c>
      <c r="H266" s="5">
        <f t="shared" si="14"/>
        <v>0</v>
      </c>
      <c r="I266" s="491" t="s">
        <v>20</v>
      </c>
    </row>
    <row r="267" spans="1:9" x14ac:dyDescent="0.25">
      <c r="A267" s="240"/>
      <c r="B267" s="588" t="s">
        <v>1376</v>
      </c>
      <c r="C267" s="573" t="s">
        <v>5542</v>
      </c>
      <c r="D267" s="235" t="s">
        <v>339</v>
      </c>
      <c r="E267" s="236">
        <v>36660</v>
      </c>
      <c r="F267" s="23">
        <v>41815</v>
      </c>
      <c r="G267" s="22">
        <v>36660</v>
      </c>
      <c r="H267" s="5">
        <f t="shared" si="14"/>
        <v>0</v>
      </c>
      <c r="I267" s="508" t="s">
        <v>23</v>
      </c>
    </row>
    <row r="268" spans="1:9" x14ac:dyDescent="0.25">
      <c r="A268" s="240"/>
      <c r="B268" s="588" t="s">
        <v>1484</v>
      </c>
      <c r="C268" s="573" t="s">
        <v>5542</v>
      </c>
      <c r="D268" s="235" t="s">
        <v>339</v>
      </c>
      <c r="E268" s="236">
        <v>39597</v>
      </c>
      <c r="F268" s="23">
        <v>41816</v>
      </c>
      <c r="G268" s="22">
        <v>39597</v>
      </c>
      <c r="H268" s="5">
        <f t="shared" si="14"/>
        <v>0</v>
      </c>
      <c r="I268" s="508" t="s">
        <v>20</v>
      </c>
    </row>
    <row r="269" spans="1:9" x14ac:dyDescent="0.25">
      <c r="A269" s="240"/>
      <c r="B269" s="588" t="s">
        <v>1528</v>
      </c>
      <c r="C269" s="573" t="s">
        <v>5542</v>
      </c>
      <c r="D269" s="235" t="s">
        <v>339</v>
      </c>
      <c r="E269" s="236">
        <v>925</v>
      </c>
      <c r="F269" s="23">
        <v>41816</v>
      </c>
      <c r="G269" s="22">
        <v>925</v>
      </c>
      <c r="H269" s="5">
        <f t="shared" si="14"/>
        <v>0</v>
      </c>
      <c r="I269" s="508" t="s">
        <v>23</v>
      </c>
    </row>
    <row r="270" spans="1:9" x14ac:dyDescent="0.25">
      <c r="A270" s="240"/>
      <c r="B270" s="241" t="s">
        <v>1599</v>
      </c>
      <c r="C270" s="273" t="s">
        <v>4912</v>
      </c>
      <c r="D270" s="235" t="s">
        <v>339</v>
      </c>
      <c r="E270" s="236">
        <v>2285.5</v>
      </c>
      <c r="F270" s="23">
        <v>41816</v>
      </c>
      <c r="G270" s="22">
        <v>2285.5</v>
      </c>
      <c r="H270" s="5">
        <f t="shared" si="14"/>
        <v>0</v>
      </c>
      <c r="I270" s="508" t="s">
        <v>23</v>
      </c>
    </row>
    <row r="271" spans="1:9" x14ac:dyDescent="0.25">
      <c r="A271" s="240"/>
      <c r="B271" s="241" t="s">
        <v>1736</v>
      </c>
      <c r="C271" s="273" t="s">
        <v>4912</v>
      </c>
      <c r="D271" s="235" t="s">
        <v>339</v>
      </c>
      <c r="E271" s="236">
        <v>36300</v>
      </c>
      <c r="F271" s="23">
        <v>41818</v>
      </c>
      <c r="G271" s="30">
        <v>36300</v>
      </c>
      <c r="H271" s="5">
        <f t="shared" si="14"/>
        <v>0</v>
      </c>
      <c r="I271" s="491" t="s">
        <v>23</v>
      </c>
    </row>
    <row r="272" spans="1:9" x14ac:dyDescent="0.25">
      <c r="A272" s="240"/>
      <c r="B272" s="241"/>
      <c r="C272" s="273"/>
      <c r="D272" s="235"/>
      <c r="E272" s="236"/>
      <c r="F272" s="23" t="s">
        <v>645</v>
      </c>
      <c r="G272" s="30">
        <f>SUM(G261:G271)</f>
        <v>231677</v>
      </c>
      <c r="H272" s="5"/>
      <c r="I272" s="491"/>
    </row>
    <row r="273" spans="1:9" x14ac:dyDescent="0.25">
      <c r="A273" s="240"/>
      <c r="B273" s="241"/>
      <c r="C273" s="273"/>
      <c r="D273" s="235"/>
      <c r="E273" s="236"/>
      <c r="F273" s="23"/>
      <c r="G273" s="30"/>
      <c r="H273" s="5"/>
      <c r="I273" s="491"/>
    </row>
    <row r="274" spans="1:9" x14ac:dyDescent="0.25">
      <c r="A274" s="240">
        <v>41794</v>
      </c>
      <c r="B274" s="241" t="s">
        <v>1972</v>
      </c>
      <c r="C274" s="394" t="s">
        <v>5404</v>
      </c>
      <c r="D274" s="235" t="s">
        <v>2765</v>
      </c>
      <c r="E274" s="474">
        <v>7590</v>
      </c>
      <c r="F274" s="23">
        <v>41794</v>
      </c>
      <c r="G274" s="22">
        <v>7590</v>
      </c>
      <c r="H274" s="24">
        <f t="shared" ref="H274:H279" si="15">E274-G274</f>
        <v>0</v>
      </c>
      <c r="I274" s="508" t="s">
        <v>23</v>
      </c>
    </row>
    <row r="275" spans="1:9" x14ac:dyDescent="0.25">
      <c r="A275" s="240"/>
      <c r="B275" s="241" t="s">
        <v>2070</v>
      </c>
      <c r="C275" s="394" t="s">
        <v>5404</v>
      </c>
      <c r="D275" s="235" t="s">
        <v>2765</v>
      </c>
      <c r="E275" s="236">
        <v>8391.5</v>
      </c>
      <c r="F275" s="23">
        <v>41795</v>
      </c>
      <c r="G275" s="30">
        <v>8391.5</v>
      </c>
      <c r="H275" s="5">
        <f t="shared" si="15"/>
        <v>0</v>
      </c>
      <c r="I275" s="491" t="s">
        <v>57</v>
      </c>
    </row>
    <row r="276" spans="1:9" x14ac:dyDescent="0.25">
      <c r="A276" s="240"/>
      <c r="B276" s="241" t="s">
        <v>2163</v>
      </c>
      <c r="C276" s="394" t="s">
        <v>5404</v>
      </c>
      <c r="D276" s="235" t="s">
        <v>2765</v>
      </c>
      <c r="E276" s="236">
        <v>7815</v>
      </c>
      <c r="F276" s="23">
        <v>41796</v>
      </c>
      <c r="G276" s="30">
        <v>7815</v>
      </c>
      <c r="H276" s="5">
        <f t="shared" si="15"/>
        <v>0</v>
      </c>
      <c r="I276" s="491" t="s">
        <v>4</v>
      </c>
    </row>
    <row r="277" spans="1:9" x14ac:dyDescent="0.25">
      <c r="A277" s="240"/>
      <c r="B277" s="241" t="s">
        <v>1119</v>
      </c>
      <c r="C277" s="394" t="s">
        <v>5404</v>
      </c>
      <c r="D277" s="235" t="s">
        <v>2765</v>
      </c>
      <c r="E277" s="236">
        <v>32476.29</v>
      </c>
      <c r="F277" s="23">
        <v>41799</v>
      </c>
      <c r="G277" s="30">
        <v>32476.29</v>
      </c>
      <c r="H277" s="5">
        <f t="shared" si="15"/>
        <v>0</v>
      </c>
      <c r="I277" s="491" t="s">
        <v>196</v>
      </c>
    </row>
    <row r="278" spans="1:9" x14ac:dyDescent="0.25">
      <c r="A278" s="240"/>
      <c r="B278" s="241" t="s">
        <v>1244</v>
      </c>
      <c r="C278" s="394" t="s">
        <v>5404</v>
      </c>
      <c r="D278" s="235" t="s">
        <v>2765</v>
      </c>
      <c r="E278" s="236">
        <v>36731</v>
      </c>
      <c r="F278" s="23">
        <v>41800</v>
      </c>
      <c r="G278" s="43">
        <v>36731</v>
      </c>
      <c r="H278" s="5">
        <f t="shared" si="15"/>
        <v>0</v>
      </c>
      <c r="I278" s="491" t="s">
        <v>196</v>
      </c>
    </row>
    <row r="279" spans="1:9" ht="15.75" x14ac:dyDescent="0.25">
      <c r="A279" s="240"/>
      <c r="B279" s="588" t="s">
        <v>1701</v>
      </c>
      <c r="C279" s="573" t="s">
        <v>5542</v>
      </c>
      <c r="D279" s="235" t="s">
        <v>2765</v>
      </c>
      <c r="E279" s="236">
        <v>32236</v>
      </c>
      <c r="F279" s="23">
        <v>41804</v>
      </c>
      <c r="G279" s="30">
        <v>32236</v>
      </c>
      <c r="H279" s="5">
        <f t="shared" si="15"/>
        <v>0</v>
      </c>
      <c r="I279" s="491" t="s">
        <v>2849</v>
      </c>
    </row>
    <row r="280" spans="1:9" ht="15.75" x14ac:dyDescent="0.25">
      <c r="A280" s="240"/>
      <c r="B280" s="588"/>
      <c r="C280" s="573"/>
      <c r="D280" s="235"/>
      <c r="E280" s="236"/>
      <c r="F280" s="23" t="s">
        <v>645</v>
      </c>
      <c r="G280" s="30">
        <f>SUM(G274:G279)</f>
        <v>125239.79000000001</v>
      </c>
      <c r="H280" s="5"/>
      <c r="I280" s="491"/>
    </row>
    <row r="281" spans="1:9" ht="15.75" x14ac:dyDescent="0.25">
      <c r="A281" s="240"/>
      <c r="B281" s="588"/>
      <c r="C281" s="573"/>
      <c r="D281" s="235"/>
      <c r="E281" s="236"/>
      <c r="F281" s="23"/>
      <c r="G281" s="30"/>
      <c r="H281" s="5"/>
      <c r="I281" s="491"/>
    </row>
    <row r="282" spans="1:9" x14ac:dyDescent="0.25">
      <c r="A282" s="240"/>
      <c r="B282" s="241" t="s">
        <v>1809</v>
      </c>
      <c r="C282" s="394" t="s">
        <v>5404</v>
      </c>
      <c r="D282" s="235" t="s">
        <v>49</v>
      </c>
      <c r="E282" s="236">
        <v>1270</v>
      </c>
      <c r="F282" s="23">
        <v>41792</v>
      </c>
      <c r="G282" s="30">
        <v>1270</v>
      </c>
      <c r="H282" s="24">
        <f t="shared" ref="H282:H304" si="16">E282-G282</f>
        <v>0</v>
      </c>
      <c r="I282" s="508" t="s">
        <v>23</v>
      </c>
    </row>
    <row r="283" spans="1:9" x14ac:dyDescent="0.25">
      <c r="A283" s="240"/>
      <c r="B283" s="241" t="s">
        <v>2015</v>
      </c>
      <c r="C283" s="394" t="s">
        <v>5404</v>
      </c>
      <c r="D283" s="235" t="s">
        <v>49</v>
      </c>
      <c r="E283" s="236">
        <v>1040</v>
      </c>
      <c r="F283" s="23">
        <v>41795</v>
      </c>
      <c r="G283" s="22">
        <v>1040</v>
      </c>
      <c r="H283" s="5">
        <f t="shared" si="16"/>
        <v>0</v>
      </c>
      <c r="I283" s="508" t="s">
        <v>23</v>
      </c>
    </row>
    <row r="284" spans="1:9" x14ac:dyDescent="0.25">
      <c r="A284" s="240"/>
      <c r="B284" s="241" t="s">
        <v>2101</v>
      </c>
      <c r="C284" s="394" t="s">
        <v>5404</v>
      </c>
      <c r="D284" s="235" t="s">
        <v>49</v>
      </c>
      <c r="E284" s="236">
        <v>1270</v>
      </c>
      <c r="F284" s="23">
        <v>41795</v>
      </c>
      <c r="G284" s="30">
        <v>1270</v>
      </c>
      <c r="H284" s="5">
        <f t="shared" si="16"/>
        <v>0</v>
      </c>
      <c r="I284" s="491" t="s">
        <v>23</v>
      </c>
    </row>
    <row r="285" spans="1:9" x14ac:dyDescent="0.25">
      <c r="A285" s="240"/>
      <c r="B285" s="241" t="s">
        <v>1098</v>
      </c>
      <c r="C285" s="394" t="s">
        <v>5404</v>
      </c>
      <c r="D285" s="235" t="s">
        <v>49</v>
      </c>
      <c r="E285" s="236">
        <v>1730</v>
      </c>
      <c r="F285" s="23">
        <v>41797</v>
      </c>
      <c r="G285" s="30">
        <v>1730</v>
      </c>
      <c r="H285" s="5">
        <f t="shared" si="16"/>
        <v>0</v>
      </c>
      <c r="I285" s="491" t="s">
        <v>23</v>
      </c>
    </row>
    <row r="286" spans="1:9" x14ac:dyDescent="0.25">
      <c r="A286" s="240"/>
      <c r="B286" s="241" t="s">
        <v>1188</v>
      </c>
      <c r="C286" s="394" t="s">
        <v>5404</v>
      </c>
      <c r="D286" s="235" t="s">
        <v>49</v>
      </c>
      <c r="E286" s="236">
        <v>1040</v>
      </c>
      <c r="F286" s="23">
        <v>41799</v>
      </c>
      <c r="G286" s="30">
        <v>1040</v>
      </c>
      <c r="H286" s="5">
        <f t="shared" si="16"/>
        <v>0</v>
      </c>
      <c r="I286" s="491" t="s">
        <v>23</v>
      </c>
    </row>
    <row r="287" spans="1:9" x14ac:dyDescent="0.25">
      <c r="A287" s="240"/>
      <c r="B287" s="241" t="s">
        <v>1358</v>
      </c>
      <c r="C287" s="394" t="s">
        <v>5404</v>
      </c>
      <c r="D287" s="235" t="s">
        <v>49</v>
      </c>
      <c r="E287" s="236">
        <v>1060</v>
      </c>
      <c r="F287" s="23">
        <v>41801</v>
      </c>
      <c r="G287" s="30">
        <v>1060</v>
      </c>
      <c r="H287" s="5">
        <f t="shared" si="16"/>
        <v>0</v>
      </c>
      <c r="I287" s="491" t="s">
        <v>23</v>
      </c>
    </row>
    <row r="288" spans="1:9" x14ac:dyDescent="0.25">
      <c r="A288" s="240"/>
      <c r="B288" s="241" t="s">
        <v>1467</v>
      </c>
      <c r="C288" s="394" t="s">
        <v>5404</v>
      </c>
      <c r="D288" s="235" t="s">
        <v>49</v>
      </c>
      <c r="E288" s="236">
        <v>849</v>
      </c>
      <c r="F288" s="23">
        <v>41802</v>
      </c>
      <c r="G288" s="30">
        <v>849</v>
      </c>
      <c r="H288" s="5">
        <f t="shared" si="16"/>
        <v>0</v>
      </c>
      <c r="I288" s="491" t="s">
        <v>23</v>
      </c>
    </row>
    <row r="289" spans="1:9" ht="15.75" x14ac:dyDescent="0.25">
      <c r="A289" s="240"/>
      <c r="B289" s="588" t="s">
        <v>1598</v>
      </c>
      <c r="C289" s="573" t="s">
        <v>5542</v>
      </c>
      <c r="D289" s="235" t="s">
        <v>49</v>
      </c>
      <c r="E289" s="236">
        <v>1175</v>
      </c>
      <c r="F289" s="41" t="s">
        <v>5551</v>
      </c>
      <c r="G289" s="30">
        <v>1175</v>
      </c>
      <c r="H289" s="5">
        <f t="shared" si="16"/>
        <v>0</v>
      </c>
      <c r="I289" s="491" t="s">
        <v>23</v>
      </c>
    </row>
    <row r="290" spans="1:9" ht="15.75" x14ac:dyDescent="0.25">
      <c r="A290" s="240"/>
      <c r="B290" s="588" t="s">
        <v>1663</v>
      </c>
      <c r="C290" s="573" t="s">
        <v>5542</v>
      </c>
      <c r="D290" s="235" t="s">
        <v>49</v>
      </c>
      <c r="E290" s="236">
        <v>1800</v>
      </c>
      <c r="F290" s="23">
        <v>41805</v>
      </c>
      <c r="G290" s="30">
        <v>1800</v>
      </c>
      <c r="H290" s="5">
        <f t="shared" si="16"/>
        <v>0</v>
      </c>
      <c r="I290" s="491" t="s">
        <v>23</v>
      </c>
    </row>
    <row r="291" spans="1:9" ht="15.75" x14ac:dyDescent="0.25">
      <c r="A291" s="240"/>
      <c r="B291" s="588" t="s">
        <v>1833</v>
      </c>
      <c r="C291" s="573" t="s">
        <v>5542</v>
      </c>
      <c r="D291" s="235" t="s">
        <v>49</v>
      </c>
      <c r="E291" s="236">
        <v>1650</v>
      </c>
      <c r="F291" s="23">
        <v>41806</v>
      </c>
      <c r="G291" s="30">
        <v>1650</v>
      </c>
      <c r="H291" s="5">
        <f t="shared" si="16"/>
        <v>0</v>
      </c>
      <c r="I291" s="491"/>
    </row>
    <row r="292" spans="1:9" ht="15.75" x14ac:dyDescent="0.25">
      <c r="A292" s="240"/>
      <c r="B292" s="588" t="s">
        <v>1955</v>
      </c>
      <c r="C292" s="573" t="s">
        <v>5542</v>
      </c>
      <c r="D292" s="235" t="s">
        <v>49</v>
      </c>
      <c r="E292" s="236">
        <v>885</v>
      </c>
      <c r="F292" s="23">
        <v>41807</v>
      </c>
      <c r="G292" s="30">
        <v>885</v>
      </c>
      <c r="H292" s="5">
        <f t="shared" si="16"/>
        <v>0</v>
      </c>
      <c r="I292" s="491" t="s">
        <v>4</v>
      </c>
    </row>
    <row r="293" spans="1:9" ht="15.75" x14ac:dyDescent="0.25">
      <c r="A293" s="518">
        <v>41809</v>
      </c>
      <c r="B293" s="590" t="s">
        <v>2075</v>
      </c>
      <c r="C293" s="577" t="s">
        <v>5542</v>
      </c>
      <c r="D293" s="235" t="s">
        <v>49</v>
      </c>
      <c r="E293" s="236">
        <v>1180</v>
      </c>
      <c r="F293" s="23">
        <v>41809</v>
      </c>
      <c r="G293" s="30">
        <v>1180</v>
      </c>
      <c r="H293" s="5">
        <f t="shared" si="16"/>
        <v>0</v>
      </c>
      <c r="I293" s="491"/>
    </row>
    <row r="294" spans="1:9" ht="15.75" x14ac:dyDescent="0.25">
      <c r="A294" s="578">
        <v>41808</v>
      </c>
      <c r="B294" s="589" t="s">
        <v>2115</v>
      </c>
      <c r="C294" s="580" t="s">
        <v>5542</v>
      </c>
      <c r="D294" s="235" t="s">
        <v>49</v>
      </c>
      <c r="E294" s="236">
        <v>915</v>
      </c>
      <c r="F294" s="23">
        <v>41808</v>
      </c>
      <c r="G294" s="30">
        <v>915</v>
      </c>
      <c r="H294" s="5">
        <f t="shared" si="16"/>
        <v>0</v>
      </c>
      <c r="I294" s="491" t="s">
        <v>4</v>
      </c>
    </row>
    <row r="295" spans="1:9" ht="15.75" x14ac:dyDescent="0.25">
      <c r="A295" s="240"/>
      <c r="B295" s="588" t="s">
        <v>2229</v>
      </c>
      <c r="C295" s="573" t="s">
        <v>5542</v>
      </c>
      <c r="D295" s="235" t="s">
        <v>49</v>
      </c>
      <c r="E295" s="236">
        <v>650</v>
      </c>
      <c r="F295" s="23">
        <v>41810</v>
      </c>
      <c r="G295" s="30">
        <v>650</v>
      </c>
      <c r="H295" s="5">
        <f t="shared" si="16"/>
        <v>0</v>
      </c>
      <c r="I295" s="491" t="s">
        <v>23</v>
      </c>
    </row>
    <row r="296" spans="1:9" ht="15.75" x14ac:dyDescent="0.25">
      <c r="A296" s="240"/>
      <c r="B296" s="588" t="s">
        <v>1112</v>
      </c>
      <c r="C296" s="573" t="s">
        <v>5542</v>
      </c>
      <c r="D296" s="235" t="s">
        <v>49</v>
      </c>
      <c r="E296" s="236">
        <v>1962</v>
      </c>
      <c r="F296" s="23">
        <v>41811</v>
      </c>
      <c r="G296" s="30">
        <v>1962</v>
      </c>
      <c r="H296" s="5">
        <f t="shared" si="16"/>
        <v>0</v>
      </c>
      <c r="I296" s="491" t="s">
        <v>23</v>
      </c>
    </row>
    <row r="297" spans="1:9" ht="15.75" x14ac:dyDescent="0.25">
      <c r="A297" s="240"/>
      <c r="B297" s="588" t="s">
        <v>1224</v>
      </c>
      <c r="C297" s="573" t="s">
        <v>5542</v>
      </c>
      <c r="D297" s="235" t="s">
        <v>49</v>
      </c>
      <c r="E297" s="236">
        <v>1350</v>
      </c>
      <c r="F297" s="23">
        <v>41812</v>
      </c>
      <c r="G297" s="30">
        <v>1350</v>
      </c>
      <c r="H297" s="5">
        <f t="shared" si="16"/>
        <v>0</v>
      </c>
      <c r="I297" s="491" t="s">
        <v>5458</v>
      </c>
    </row>
    <row r="298" spans="1:9" ht="15.75" x14ac:dyDescent="0.25">
      <c r="A298" s="240"/>
      <c r="B298" s="588" t="s">
        <v>1383</v>
      </c>
      <c r="C298" s="573" t="s">
        <v>5542</v>
      </c>
      <c r="D298" s="235" t="s">
        <v>49</v>
      </c>
      <c r="E298" s="236">
        <v>1400</v>
      </c>
      <c r="F298" s="41" t="s">
        <v>5677</v>
      </c>
      <c r="G298" s="22">
        <v>1400</v>
      </c>
      <c r="H298" s="5">
        <f t="shared" si="16"/>
        <v>0</v>
      </c>
      <c r="I298" s="508" t="s">
        <v>23</v>
      </c>
    </row>
    <row r="299" spans="1:9" ht="15.75" x14ac:dyDescent="0.25">
      <c r="A299" s="240"/>
      <c r="B299" s="588" t="s">
        <v>1451</v>
      </c>
      <c r="C299" s="573" t="s">
        <v>5542</v>
      </c>
      <c r="D299" s="235" t="s">
        <v>49</v>
      </c>
      <c r="E299" s="236">
        <v>960</v>
      </c>
      <c r="F299" s="23">
        <v>41816</v>
      </c>
      <c r="G299" s="22">
        <v>960</v>
      </c>
      <c r="H299" s="5">
        <f t="shared" si="16"/>
        <v>0</v>
      </c>
      <c r="I299" s="508" t="s">
        <v>23</v>
      </c>
    </row>
    <row r="300" spans="1:9" ht="15.75" x14ac:dyDescent="0.25">
      <c r="A300" s="240"/>
      <c r="B300" s="588" t="s">
        <v>1506</v>
      </c>
      <c r="C300" s="573" t="s">
        <v>5542</v>
      </c>
      <c r="D300" s="235" t="s">
        <v>49</v>
      </c>
      <c r="E300" s="236">
        <v>960</v>
      </c>
      <c r="F300" s="23">
        <v>41816</v>
      </c>
      <c r="G300" s="22">
        <v>960</v>
      </c>
      <c r="H300" s="5">
        <f t="shared" si="16"/>
        <v>0</v>
      </c>
      <c r="I300" s="508" t="s">
        <v>23</v>
      </c>
    </row>
    <row r="301" spans="1:9" x14ac:dyDescent="0.25">
      <c r="A301" s="240"/>
      <c r="B301" s="241" t="s">
        <v>1630</v>
      </c>
      <c r="C301" s="273" t="s">
        <v>4912</v>
      </c>
      <c r="D301" s="235" t="s">
        <v>49</v>
      </c>
      <c r="E301" s="236">
        <v>2080</v>
      </c>
      <c r="F301" s="23">
        <v>41818</v>
      </c>
      <c r="G301" s="22">
        <v>2080</v>
      </c>
      <c r="H301" s="5">
        <f t="shared" si="16"/>
        <v>0</v>
      </c>
      <c r="I301" s="508" t="s">
        <v>23</v>
      </c>
    </row>
    <row r="302" spans="1:9" x14ac:dyDescent="0.25">
      <c r="A302" s="240"/>
      <c r="B302" s="241" t="s">
        <v>1720</v>
      </c>
      <c r="C302" s="273" t="s">
        <v>4912</v>
      </c>
      <c r="D302" s="235" t="s">
        <v>49</v>
      </c>
      <c r="E302" s="236">
        <v>1800</v>
      </c>
      <c r="F302" s="23">
        <v>41818</v>
      </c>
      <c r="G302" s="30">
        <v>1800</v>
      </c>
      <c r="H302" s="5">
        <f t="shared" si="16"/>
        <v>0</v>
      </c>
      <c r="I302" s="491" t="s">
        <v>23</v>
      </c>
    </row>
    <row r="303" spans="1:9" x14ac:dyDescent="0.25">
      <c r="A303" s="240"/>
      <c r="B303" s="241" t="s">
        <v>1729</v>
      </c>
      <c r="C303" s="273" t="s">
        <v>4912</v>
      </c>
      <c r="D303" s="235" t="s">
        <v>49</v>
      </c>
      <c r="E303" s="236">
        <v>1512</v>
      </c>
      <c r="F303" s="23">
        <v>41818</v>
      </c>
      <c r="G303" s="30">
        <v>1512</v>
      </c>
      <c r="H303" s="5">
        <f t="shared" si="16"/>
        <v>0</v>
      </c>
      <c r="I303" s="491" t="s">
        <v>23</v>
      </c>
    </row>
    <row r="304" spans="1:9" x14ac:dyDescent="0.25">
      <c r="A304" s="240"/>
      <c r="B304" s="241" t="s">
        <v>1801</v>
      </c>
      <c r="C304" s="273" t="s">
        <v>4912</v>
      </c>
      <c r="D304" s="235" t="s">
        <v>49</v>
      </c>
      <c r="E304" s="236">
        <v>1822</v>
      </c>
      <c r="F304" s="23">
        <v>41820</v>
      </c>
      <c r="G304" s="30">
        <v>1822</v>
      </c>
      <c r="H304" s="5">
        <f t="shared" si="16"/>
        <v>0</v>
      </c>
      <c r="I304" s="491" t="s">
        <v>20</v>
      </c>
    </row>
    <row r="305" spans="1:9" x14ac:dyDescent="0.25">
      <c r="A305" s="240"/>
      <c r="B305" s="241"/>
      <c r="C305" s="273"/>
      <c r="D305" s="235"/>
      <c r="E305" s="236"/>
      <c r="F305" s="23" t="s">
        <v>645</v>
      </c>
      <c r="G305" s="30">
        <f>SUM(G282:G304)</f>
        <v>30360</v>
      </c>
      <c r="H305" s="5"/>
      <c r="I305" s="491"/>
    </row>
    <row r="306" spans="1:9" x14ac:dyDescent="0.25">
      <c r="A306" s="240"/>
      <c r="B306" s="241"/>
      <c r="C306" s="273"/>
      <c r="D306" s="235"/>
      <c r="E306" s="236"/>
      <c r="F306" s="23"/>
      <c r="G306" s="30"/>
      <c r="H306" s="5"/>
      <c r="I306" s="491"/>
    </row>
    <row r="307" spans="1:9" x14ac:dyDescent="0.25">
      <c r="A307" s="240"/>
      <c r="B307" s="241" t="s">
        <v>1846</v>
      </c>
      <c r="C307" s="394" t="s">
        <v>5404</v>
      </c>
      <c r="D307" s="244" t="s">
        <v>2767</v>
      </c>
      <c r="E307" s="245">
        <v>0</v>
      </c>
      <c r="F307" s="23"/>
      <c r="G307" s="22"/>
      <c r="H307" s="24">
        <f t="shared" ref="H307:H338" si="17">E307-G307</f>
        <v>0</v>
      </c>
      <c r="I307" s="508" t="s">
        <v>455</v>
      </c>
    </row>
    <row r="308" spans="1:9" x14ac:dyDescent="0.25">
      <c r="A308" s="240"/>
      <c r="B308" s="241" t="s">
        <v>1888</v>
      </c>
      <c r="C308" s="394" t="s">
        <v>5404</v>
      </c>
      <c r="D308" s="244" t="s">
        <v>2767</v>
      </c>
      <c r="E308" s="245">
        <v>0</v>
      </c>
      <c r="F308" s="23"/>
      <c r="G308" s="22"/>
      <c r="H308" s="24">
        <f t="shared" si="17"/>
        <v>0</v>
      </c>
      <c r="I308" s="272" t="s">
        <v>5419</v>
      </c>
    </row>
    <row r="309" spans="1:9" x14ac:dyDescent="0.25">
      <c r="A309" s="240"/>
      <c r="B309" s="241" t="s">
        <v>1899</v>
      </c>
      <c r="C309" s="394" t="s">
        <v>5404</v>
      </c>
      <c r="D309" s="244" t="s">
        <v>2767</v>
      </c>
      <c r="E309" s="245">
        <v>0</v>
      </c>
      <c r="F309" s="23"/>
      <c r="G309" s="22"/>
      <c r="H309" s="24">
        <f t="shared" si="17"/>
        <v>0</v>
      </c>
      <c r="I309" s="508" t="s">
        <v>455</v>
      </c>
    </row>
    <row r="310" spans="1:9" x14ac:dyDescent="0.25">
      <c r="A310" s="240"/>
      <c r="B310" s="241" t="s">
        <v>1938</v>
      </c>
      <c r="C310" s="394" t="s">
        <v>5404</v>
      </c>
      <c r="D310" s="244" t="s">
        <v>2767</v>
      </c>
      <c r="E310" s="245">
        <v>0</v>
      </c>
      <c r="F310" s="23"/>
      <c r="G310" s="22"/>
      <c r="H310" s="24">
        <f t="shared" si="17"/>
        <v>0</v>
      </c>
      <c r="I310" s="508" t="s">
        <v>5425</v>
      </c>
    </row>
    <row r="311" spans="1:9" x14ac:dyDescent="0.25">
      <c r="A311" s="240"/>
      <c r="B311" s="241" t="s">
        <v>2112</v>
      </c>
      <c r="C311" s="394" t="s">
        <v>5404</v>
      </c>
      <c r="D311" s="244" t="s">
        <v>2767</v>
      </c>
      <c r="E311" s="245">
        <v>0</v>
      </c>
      <c r="F311" s="23"/>
      <c r="G311" s="30"/>
      <c r="H311" s="5">
        <f t="shared" si="17"/>
        <v>0</v>
      </c>
      <c r="I311" s="491"/>
    </row>
    <row r="312" spans="1:9" x14ac:dyDescent="0.25">
      <c r="A312" s="240"/>
      <c r="B312" s="241" t="s">
        <v>2229</v>
      </c>
      <c r="C312" s="394" t="s">
        <v>5404</v>
      </c>
      <c r="D312" s="244" t="s">
        <v>2767</v>
      </c>
      <c r="E312" s="245">
        <v>0</v>
      </c>
      <c r="F312" s="23"/>
      <c r="G312" s="30"/>
      <c r="H312" s="5">
        <f t="shared" si="17"/>
        <v>0</v>
      </c>
      <c r="I312" s="491" t="s">
        <v>5463</v>
      </c>
    </row>
    <row r="313" spans="1:9" x14ac:dyDescent="0.25">
      <c r="A313" s="240"/>
      <c r="B313" s="241" t="s">
        <v>1067</v>
      </c>
      <c r="C313" s="394" t="s">
        <v>5404</v>
      </c>
      <c r="D313" s="244" t="s">
        <v>2767</v>
      </c>
      <c r="E313" s="245">
        <v>0</v>
      </c>
      <c r="F313" s="23"/>
      <c r="G313" s="30"/>
      <c r="H313" s="5">
        <f t="shared" si="17"/>
        <v>0</v>
      </c>
      <c r="I313" s="491" t="s">
        <v>455</v>
      </c>
    </row>
    <row r="314" spans="1:9" x14ac:dyDescent="0.25">
      <c r="A314" s="240"/>
      <c r="B314" s="241" t="s">
        <v>1185</v>
      </c>
      <c r="C314" s="394" t="s">
        <v>5404</v>
      </c>
      <c r="D314" s="244" t="s">
        <v>2767</v>
      </c>
      <c r="E314" s="245">
        <v>0</v>
      </c>
      <c r="F314" s="23"/>
      <c r="G314" s="30"/>
      <c r="H314" s="5">
        <f t="shared" si="17"/>
        <v>0</v>
      </c>
      <c r="I314" s="491" t="s">
        <v>4722</v>
      </c>
    </row>
    <row r="315" spans="1:9" x14ac:dyDescent="0.25">
      <c r="A315" s="240"/>
      <c r="B315" s="241" t="s">
        <v>1201</v>
      </c>
      <c r="C315" s="394" t="s">
        <v>5404</v>
      </c>
      <c r="D315" s="244" t="s">
        <v>2767</v>
      </c>
      <c r="E315" s="245">
        <v>0</v>
      </c>
      <c r="F315" s="23"/>
      <c r="G315" s="30"/>
      <c r="H315" s="5">
        <f t="shared" si="17"/>
        <v>0</v>
      </c>
      <c r="I315" s="491" t="s">
        <v>5483</v>
      </c>
    </row>
    <row r="316" spans="1:9" x14ac:dyDescent="0.25">
      <c r="A316" s="240"/>
      <c r="B316" s="241" t="s">
        <v>1330</v>
      </c>
      <c r="C316" s="394" t="s">
        <v>5404</v>
      </c>
      <c r="D316" s="244" t="s">
        <v>2767</v>
      </c>
      <c r="E316" s="245">
        <v>0</v>
      </c>
      <c r="F316" s="23"/>
      <c r="G316" s="30"/>
      <c r="H316" s="5">
        <f t="shared" si="17"/>
        <v>0</v>
      </c>
      <c r="I316" s="491" t="s">
        <v>5503</v>
      </c>
    </row>
    <row r="317" spans="1:9" x14ac:dyDescent="0.25">
      <c r="A317" s="240"/>
      <c r="B317" s="241" t="s">
        <v>1414</v>
      </c>
      <c r="C317" s="394" t="s">
        <v>5404</v>
      </c>
      <c r="D317" s="244" t="s">
        <v>2767</v>
      </c>
      <c r="E317" s="245">
        <v>0</v>
      </c>
      <c r="F317" s="23"/>
      <c r="G317" s="30"/>
      <c r="H317" s="5">
        <f t="shared" si="17"/>
        <v>0</v>
      </c>
      <c r="I317" s="491" t="s">
        <v>455</v>
      </c>
    </row>
    <row r="318" spans="1:9" x14ac:dyDescent="0.25">
      <c r="A318" s="240"/>
      <c r="B318" s="241" t="s">
        <v>1428</v>
      </c>
      <c r="C318" s="394" t="s">
        <v>5404</v>
      </c>
      <c r="D318" s="244" t="s">
        <v>2767</v>
      </c>
      <c r="E318" s="245">
        <v>0</v>
      </c>
      <c r="F318" s="23"/>
      <c r="G318" s="30"/>
      <c r="H318" s="5">
        <f t="shared" si="17"/>
        <v>0</v>
      </c>
      <c r="I318" s="491" t="s">
        <v>455</v>
      </c>
    </row>
    <row r="319" spans="1:9" ht="15.75" x14ac:dyDescent="0.25">
      <c r="A319" s="240"/>
      <c r="B319" s="588" t="s">
        <v>1626</v>
      </c>
      <c r="C319" s="573" t="s">
        <v>5542</v>
      </c>
      <c r="D319" s="244" t="s">
        <v>2767</v>
      </c>
      <c r="E319" s="245">
        <v>0</v>
      </c>
      <c r="F319" s="23"/>
      <c r="G319" s="30"/>
      <c r="H319" s="5">
        <f t="shared" si="17"/>
        <v>0</v>
      </c>
      <c r="I319" s="491" t="s">
        <v>5554</v>
      </c>
    </row>
    <row r="320" spans="1:9" ht="15.75" x14ac:dyDescent="0.25">
      <c r="A320" s="240"/>
      <c r="B320" s="588" t="s">
        <v>1720</v>
      </c>
      <c r="C320" s="573" t="s">
        <v>5542</v>
      </c>
      <c r="D320" s="244" t="s">
        <v>2767</v>
      </c>
      <c r="E320" s="245">
        <v>0</v>
      </c>
      <c r="F320" s="23"/>
      <c r="G320" s="30"/>
      <c r="H320" s="5">
        <f t="shared" si="17"/>
        <v>0</v>
      </c>
      <c r="I320" s="491" t="s">
        <v>294</v>
      </c>
    </row>
    <row r="321" spans="1:9" ht="15.75" x14ac:dyDescent="0.25">
      <c r="A321" s="240"/>
      <c r="B321" s="588" t="s">
        <v>1747</v>
      </c>
      <c r="C321" s="573" t="s">
        <v>5542</v>
      </c>
      <c r="D321" s="244" t="s">
        <v>2767</v>
      </c>
      <c r="E321" s="245">
        <v>0</v>
      </c>
      <c r="F321" s="23"/>
      <c r="G321" s="30"/>
      <c r="H321" s="5">
        <f t="shared" si="17"/>
        <v>0</v>
      </c>
      <c r="I321" s="491" t="s">
        <v>5574</v>
      </c>
    </row>
    <row r="322" spans="1:9" ht="15.75" x14ac:dyDescent="0.25">
      <c r="A322" s="240"/>
      <c r="B322" s="588" t="s">
        <v>1784</v>
      </c>
      <c r="C322" s="573" t="s">
        <v>5542</v>
      </c>
      <c r="D322" s="244" t="s">
        <v>2767</v>
      </c>
      <c r="E322" s="245">
        <v>0</v>
      </c>
      <c r="F322" s="23"/>
      <c r="G322" s="30"/>
      <c r="H322" s="5">
        <f t="shared" si="17"/>
        <v>0</v>
      </c>
      <c r="I322" s="491" t="s">
        <v>72</v>
      </c>
    </row>
    <row r="323" spans="1:9" ht="15.75" x14ac:dyDescent="0.25">
      <c r="A323" s="240"/>
      <c r="B323" s="588" t="s">
        <v>1793</v>
      </c>
      <c r="C323" s="573" t="s">
        <v>5542</v>
      </c>
      <c r="D323" s="244" t="s">
        <v>2767</v>
      </c>
      <c r="E323" s="245">
        <v>0</v>
      </c>
      <c r="F323" s="23"/>
      <c r="G323" s="30"/>
      <c r="H323" s="5">
        <f t="shared" si="17"/>
        <v>0</v>
      </c>
      <c r="I323" s="491" t="s">
        <v>294</v>
      </c>
    </row>
    <row r="324" spans="1:9" ht="15.75" x14ac:dyDescent="0.25">
      <c r="A324" s="240"/>
      <c r="B324" s="588" t="s">
        <v>1839</v>
      </c>
      <c r="C324" s="573" t="s">
        <v>5542</v>
      </c>
      <c r="D324" s="244" t="s">
        <v>2767</v>
      </c>
      <c r="E324" s="245">
        <v>0</v>
      </c>
      <c r="F324" s="23"/>
      <c r="G324" s="30"/>
      <c r="H324" s="5">
        <f t="shared" si="17"/>
        <v>0</v>
      </c>
      <c r="I324" s="491" t="s">
        <v>455</v>
      </c>
    </row>
    <row r="325" spans="1:9" ht="15.75" x14ac:dyDescent="0.25">
      <c r="A325" s="240"/>
      <c r="B325" s="588" t="s">
        <v>1865</v>
      </c>
      <c r="C325" s="573" t="s">
        <v>5542</v>
      </c>
      <c r="D325" s="244" t="s">
        <v>2767</v>
      </c>
      <c r="E325" s="245">
        <v>0</v>
      </c>
      <c r="F325" s="23"/>
      <c r="G325" s="30"/>
      <c r="H325" s="5">
        <f t="shared" si="17"/>
        <v>0</v>
      </c>
      <c r="I325" s="491" t="s">
        <v>5583</v>
      </c>
    </row>
    <row r="326" spans="1:9" ht="15.75" x14ac:dyDescent="0.25">
      <c r="A326" s="232"/>
      <c r="B326" s="588" t="s">
        <v>1902</v>
      </c>
      <c r="C326" s="573" t="s">
        <v>5542</v>
      </c>
      <c r="D326" s="244" t="s">
        <v>2767</v>
      </c>
      <c r="E326" s="245">
        <v>0</v>
      </c>
      <c r="F326" s="23"/>
      <c r="G326" s="30"/>
      <c r="H326" s="5">
        <f t="shared" si="17"/>
        <v>0</v>
      </c>
      <c r="I326" s="491" t="s">
        <v>455</v>
      </c>
    </row>
    <row r="327" spans="1:9" ht="15.75" x14ac:dyDescent="0.25">
      <c r="A327" s="586">
        <v>41809</v>
      </c>
      <c r="B327" s="590" t="s">
        <v>2096</v>
      </c>
      <c r="C327" s="577" t="s">
        <v>5542</v>
      </c>
      <c r="D327" s="244" t="s">
        <v>2767</v>
      </c>
      <c r="E327" s="245">
        <v>0</v>
      </c>
      <c r="F327" s="23"/>
      <c r="G327" s="30"/>
      <c r="H327" s="5">
        <f t="shared" si="17"/>
        <v>0</v>
      </c>
      <c r="I327" s="491"/>
    </row>
    <row r="328" spans="1:9" ht="15.75" x14ac:dyDescent="0.25">
      <c r="A328" s="587">
        <v>41808</v>
      </c>
      <c r="B328" s="589" t="s">
        <v>2154</v>
      </c>
      <c r="C328" s="580" t="s">
        <v>5542</v>
      </c>
      <c r="D328" s="244" t="s">
        <v>2767</v>
      </c>
      <c r="E328" s="245">
        <v>0</v>
      </c>
      <c r="F328" s="23"/>
      <c r="G328" s="30"/>
      <c r="H328" s="5">
        <f t="shared" si="17"/>
        <v>0</v>
      </c>
      <c r="I328" s="491" t="s">
        <v>455</v>
      </c>
    </row>
    <row r="329" spans="1:9" ht="15.75" x14ac:dyDescent="0.25">
      <c r="A329" s="569"/>
      <c r="B329" s="588" t="s">
        <v>2211</v>
      </c>
      <c r="C329" s="573" t="s">
        <v>5542</v>
      </c>
      <c r="D329" s="244" t="s">
        <v>2767</v>
      </c>
      <c r="E329" s="245">
        <v>0</v>
      </c>
      <c r="F329" s="23"/>
      <c r="G329" s="30"/>
      <c r="H329" s="5">
        <f t="shared" si="17"/>
        <v>0</v>
      </c>
      <c r="I329" s="491" t="s">
        <v>5631</v>
      </c>
    </row>
    <row r="330" spans="1:9" ht="15.75" x14ac:dyDescent="0.25">
      <c r="A330" s="240"/>
      <c r="B330" s="588" t="s">
        <v>1068</v>
      </c>
      <c r="C330" s="573" t="s">
        <v>5542</v>
      </c>
      <c r="D330" s="244" t="s">
        <v>2767</v>
      </c>
      <c r="E330" s="245">
        <v>0</v>
      </c>
      <c r="F330" s="23"/>
      <c r="G330" s="30"/>
      <c r="H330" s="5">
        <f t="shared" si="17"/>
        <v>0</v>
      </c>
      <c r="I330" s="491" t="s">
        <v>5638</v>
      </c>
    </row>
    <row r="331" spans="1:9" ht="15.75" x14ac:dyDescent="0.25">
      <c r="A331" s="240"/>
      <c r="B331" s="588" t="s">
        <v>1135</v>
      </c>
      <c r="C331" s="573" t="s">
        <v>5542</v>
      </c>
      <c r="D331" s="244" t="s">
        <v>2767</v>
      </c>
      <c r="E331" s="245">
        <v>0</v>
      </c>
      <c r="F331" s="23"/>
      <c r="G331" s="30"/>
      <c r="H331" s="5">
        <f t="shared" si="17"/>
        <v>0</v>
      </c>
      <c r="I331" s="491" t="s">
        <v>5651</v>
      </c>
    </row>
    <row r="332" spans="1:9" ht="15.75" x14ac:dyDescent="0.25">
      <c r="A332" s="240"/>
      <c r="B332" s="588" t="s">
        <v>1300</v>
      </c>
      <c r="C332" s="573" t="s">
        <v>5542</v>
      </c>
      <c r="D332" s="244" t="s">
        <v>2767</v>
      </c>
      <c r="E332" s="245">
        <v>0</v>
      </c>
      <c r="F332" s="23"/>
      <c r="G332" s="30"/>
      <c r="H332" s="5">
        <f t="shared" si="17"/>
        <v>0</v>
      </c>
      <c r="I332" s="491" t="s">
        <v>5661</v>
      </c>
    </row>
    <row r="333" spans="1:9" ht="15.75" x14ac:dyDescent="0.25">
      <c r="A333" s="240"/>
      <c r="B333" s="588" t="s">
        <v>1312</v>
      </c>
      <c r="C333" s="573" t="s">
        <v>5542</v>
      </c>
      <c r="D333" s="244" t="s">
        <v>2767</v>
      </c>
      <c r="E333" s="245">
        <v>0</v>
      </c>
      <c r="F333" s="23"/>
      <c r="G333" s="30"/>
      <c r="H333" s="5">
        <f t="shared" si="17"/>
        <v>0</v>
      </c>
      <c r="I333" s="491" t="s">
        <v>455</v>
      </c>
    </row>
    <row r="334" spans="1:9" ht="15.75" x14ac:dyDescent="0.25">
      <c r="A334" s="240"/>
      <c r="B334" s="588" t="s">
        <v>1325</v>
      </c>
      <c r="C334" s="573" t="s">
        <v>5542</v>
      </c>
      <c r="D334" s="244" t="s">
        <v>2767</v>
      </c>
      <c r="E334" s="245">
        <v>0</v>
      </c>
      <c r="F334" s="23"/>
      <c r="G334" s="30"/>
      <c r="H334" s="5">
        <f t="shared" si="17"/>
        <v>0</v>
      </c>
      <c r="I334" s="491" t="s">
        <v>5666</v>
      </c>
    </row>
    <row r="335" spans="1:9" ht="15.75" x14ac:dyDescent="0.25">
      <c r="A335" s="240"/>
      <c r="B335" s="588" t="s">
        <v>1328</v>
      </c>
      <c r="C335" s="573" t="s">
        <v>5542</v>
      </c>
      <c r="D335" s="244" t="s">
        <v>2767</v>
      </c>
      <c r="E335" s="245">
        <v>0</v>
      </c>
      <c r="F335" s="23"/>
      <c r="G335" s="30"/>
      <c r="H335" s="5">
        <f t="shared" si="17"/>
        <v>0</v>
      </c>
      <c r="I335" s="491" t="s">
        <v>455</v>
      </c>
    </row>
    <row r="336" spans="1:9" ht="15.75" x14ac:dyDescent="0.25">
      <c r="A336" s="240"/>
      <c r="B336" s="588" t="s">
        <v>1531</v>
      </c>
      <c r="C336" s="573" t="s">
        <v>5542</v>
      </c>
      <c r="D336" s="244" t="s">
        <v>2767</v>
      </c>
      <c r="E336" s="245">
        <v>0</v>
      </c>
      <c r="F336" s="23"/>
      <c r="G336" s="22"/>
      <c r="H336" s="5">
        <f t="shared" si="17"/>
        <v>0</v>
      </c>
      <c r="I336" s="508" t="s">
        <v>294</v>
      </c>
    </row>
    <row r="337" spans="1:9" x14ac:dyDescent="0.25">
      <c r="A337" s="240"/>
      <c r="B337" s="241" t="s">
        <v>1709</v>
      </c>
      <c r="C337" s="273" t="s">
        <v>4912</v>
      </c>
      <c r="D337" s="244" t="s">
        <v>2767</v>
      </c>
      <c r="E337" s="245">
        <v>0</v>
      </c>
      <c r="F337" s="23"/>
      <c r="G337" s="30"/>
      <c r="H337" s="5">
        <f t="shared" si="17"/>
        <v>0</v>
      </c>
      <c r="I337" s="491"/>
    </row>
    <row r="338" spans="1:9" x14ac:dyDescent="0.25">
      <c r="A338" s="240"/>
      <c r="B338" s="241" t="s">
        <v>1482</v>
      </c>
      <c r="C338" s="394" t="s">
        <v>5404</v>
      </c>
      <c r="D338" s="235" t="s">
        <v>2638</v>
      </c>
      <c r="E338" s="236">
        <v>31000</v>
      </c>
      <c r="F338" s="26" t="s">
        <v>5529</v>
      </c>
      <c r="G338" s="30">
        <v>31000</v>
      </c>
      <c r="H338" s="5">
        <f t="shared" si="17"/>
        <v>0</v>
      </c>
      <c r="I338" s="491"/>
    </row>
    <row r="339" spans="1:9" x14ac:dyDescent="0.25">
      <c r="A339" s="240"/>
      <c r="B339" s="241"/>
      <c r="C339" s="394"/>
      <c r="D339" s="235"/>
      <c r="E339" s="236"/>
      <c r="F339" s="26"/>
      <c r="G339" s="30"/>
      <c r="H339" s="5"/>
      <c r="I339" s="491"/>
    </row>
    <row r="340" spans="1:9" ht="15.75" x14ac:dyDescent="0.25">
      <c r="A340" s="240"/>
      <c r="B340" s="588" t="s">
        <v>1717</v>
      </c>
      <c r="C340" s="573" t="s">
        <v>5542</v>
      </c>
      <c r="D340" s="235" t="s">
        <v>286</v>
      </c>
      <c r="E340" s="236">
        <v>810</v>
      </c>
      <c r="F340" s="23">
        <v>41805</v>
      </c>
      <c r="G340" s="30">
        <v>810</v>
      </c>
      <c r="H340" s="5">
        <f>E340-G340</f>
        <v>0</v>
      </c>
      <c r="I340" s="491" t="s">
        <v>23</v>
      </c>
    </row>
    <row r="341" spans="1:9" ht="15.75" x14ac:dyDescent="0.25">
      <c r="A341" s="240"/>
      <c r="B341" s="588" t="s">
        <v>2224</v>
      </c>
      <c r="C341" s="573" t="s">
        <v>5542</v>
      </c>
      <c r="D341" s="235" t="s">
        <v>286</v>
      </c>
      <c r="E341" s="236">
        <v>560</v>
      </c>
      <c r="F341" s="23">
        <v>41811</v>
      </c>
      <c r="G341" s="30">
        <v>560</v>
      </c>
      <c r="H341" s="5">
        <f>E341-G341</f>
        <v>0</v>
      </c>
      <c r="I341" s="491" t="s">
        <v>23</v>
      </c>
    </row>
    <row r="342" spans="1:9" ht="15.75" x14ac:dyDescent="0.25">
      <c r="A342" s="240"/>
      <c r="B342" s="588" t="s">
        <v>2241</v>
      </c>
      <c r="C342" s="573" t="s">
        <v>5542</v>
      </c>
      <c r="D342" s="235" t="s">
        <v>286</v>
      </c>
      <c r="E342" s="236">
        <v>831</v>
      </c>
      <c r="F342" s="23">
        <v>41810</v>
      </c>
      <c r="G342" s="30">
        <v>831</v>
      </c>
      <c r="H342" s="5">
        <f>E342-G342</f>
        <v>0</v>
      </c>
      <c r="I342" s="491"/>
    </row>
    <row r="343" spans="1:9" ht="15.75" x14ac:dyDescent="0.25">
      <c r="A343" s="240"/>
      <c r="B343" s="588" t="s">
        <v>1262</v>
      </c>
      <c r="C343" s="573" t="s">
        <v>5542</v>
      </c>
      <c r="D343" s="235" t="s">
        <v>286</v>
      </c>
      <c r="E343" s="236">
        <v>453.5</v>
      </c>
      <c r="F343" s="23">
        <v>41813</v>
      </c>
      <c r="G343" s="30">
        <v>453.5</v>
      </c>
      <c r="H343" s="5">
        <f>E343-G343</f>
        <v>0</v>
      </c>
      <c r="I343" s="491" t="s">
        <v>23</v>
      </c>
    </row>
    <row r="344" spans="1:9" ht="15.75" x14ac:dyDescent="0.25">
      <c r="A344" s="240"/>
      <c r="B344" s="588"/>
      <c r="C344" s="573"/>
      <c r="D344" s="235"/>
      <c r="E344" s="236"/>
      <c r="F344" s="23"/>
      <c r="G344" s="30"/>
      <c r="H344" s="5"/>
      <c r="I344" s="491"/>
    </row>
    <row r="345" spans="1:9" ht="15.75" x14ac:dyDescent="0.25">
      <c r="A345" s="240"/>
      <c r="B345" s="588"/>
      <c r="C345" s="573"/>
      <c r="D345" s="235"/>
      <c r="E345" s="236"/>
      <c r="F345" s="23"/>
      <c r="G345" s="30"/>
      <c r="H345" s="5"/>
      <c r="I345" s="491"/>
    </row>
    <row r="346" spans="1:9" x14ac:dyDescent="0.25">
      <c r="A346" s="240"/>
      <c r="B346" s="241" t="s">
        <v>2096</v>
      </c>
      <c r="C346" s="394" t="s">
        <v>5404</v>
      </c>
      <c r="D346" s="235" t="s">
        <v>10</v>
      </c>
      <c r="E346" s="236">
        <v>2902.03</v>
      </c>
      <c r="F346" s="23">
        <v>41795</v>
      </c>
      <c r="G346" s="30">
        <v>2902.03</v>
      </c>
      <c r="H346" s="5">
        <f t="shared" ref="H346:H352" si="18">E346-G346</f>
        <v>0</v>
      </c>
      <c r="I346" s="491"/>
    </row>
    <row r="347" spans="1:9" x14ac:dyDescent="0.25">
      <c r="A347" s="240"/>
      <c r="B347" s="241" t="s">
        <v>1190</v>
      </c>
      <c r="C347" s="394" t="s">
        <v>5404</v>
      </c>
      <c r="D347" s="235" t="s">
        <v>10</v>
      </c>
      <c r="E347" s="236">
        <v>2873</v>
      </c>
      <c r="F347" s="23">
        <v>41799</v>
      </c>
      <c r="G347" s="30">
        <v>2873</v>
      </c>
      <c r="H347" s="5">
        <f t="shared" si="18"/>
        <v>0</v>
      </c>
      <c r="I347" s="491"/>
    </row>
    <row r="348" spans="1:9" x14ac:dyDescent="0.25">
      <c r="A348" s="240"/>
      <c r="B348" s="241" t="s">
        <v>1388</v>
      </c>
      <c r="C348" s="394" t="s">
        <v>5404</v>
      </c>
      <c r="D348" s="235" t="s">
        <v>10</v>
      </c>
      <c r="E348" s="236">
        <v>710</v>
      </c>
      <c r="F348" s="23">
        <v>41801</v>
      </c>
      <c r="G348" s="30">
        <v>710</v>
      </c>
      <c r="H348" s="5">
        <f t="shared" si="18"/>
        <v>0</v>
      </c>
      <c r="I348" s="491"/>
    </row>
    <row r="349" spans="1:9" x14ac:dyDescent="0.25">
      <c r="A349" s="240"/>
      <c r="B349" s="241" t="s">
        <v>1535</v>
      </c>
      <c r="C349" s="394" t="s">
        <v>5404</v>
      </c>
      <c r="D349" s="235" t="s">
        <v>10</v>
      </c>
      <c r="E349" s="236">
        <v>644</v>
      </c>
      <c r="F349" s="23">
        <v>41802</v>
      </c>
      <c r="G349" s="30">
        <v>644</v>
      </c>
      <c r="H349" s="5">
        <f t="shared" si="18"/>
        <v>0</v>
      </c>
      <c r="I349" s="491"/>
    </row>
    <row r="350" spans="1:9" ht="15.75" x14ac:dyDescent="0.25">
      <c r="A350" s="240"/>
      <c r="B350" s="588" t="s">
        <v>1750</v>
      </c>
      <c r="C350" s="573" t="s">
        <v>5542</v>
      </c>
      <c r="D350" s="235" t="s">
        <v>10</v>
      </c>
      <c r="E350" s="236">
        <v>3165.5</v>
      </c>
      <c r="F350" s="23">
        <v>41804</v>
      </c>
      <c r="G350" s="30">
        <v>3165.5</v>
      </c>
      <c r="H350" s="5">
        <f t="shared" si="18"/>
        <v>0</v>
      </c>
      <c r="I350" s="491"/>
    </row>
    <row r="351" spans="1:9" ht="15.75" x14ac:dyDescent="0.25">
      <c r="A351" s="240"/>
      <c r="B351" s="588" t="s">
        <v>2013</v>
      </c>
      <c r="C351" s="573" t="s">
        <v>5542</v>
      </c>
      <c r="D351" s="235" t="s">
        <v>10</v>
      </c>
      <c r="E351" s="236">
        <v>2793</v>
      </c>
      <c r="F351" s="23">
        <v>41807</v>
      </c>
      <c r="G351" s="30">
        <v>2793</v>
      </c>
      <c r="H351" s="5">
        <f t="shared" si="18"/>
        <v>0</v>
      </c>
      <c r="I351" s="491"/>
    </row>
    <row r="352" spans="1:9" x14ac:dyDescent="0.25">
      <c r="A352" s="240"/>
      <c r="B352" s="241" t="s">
        <v>1744</v>
      </c>
      <c r="C352" s="273" t="s">
        <v>4912</v>
      </c>
      <c r="D352" s="235" t="s">
        <v>10</v>
      </c>
      <c r="E352" s="236">
        <v>714</v>
      </c>
      <c r="F352" s="23">
        <v>41818</v>
      </c>
      <c r="G352" s="30">
        <v>714</v>
      </c>
      <c r="H352" s="5">
        <f t="shared" si="18"/>
        <v>0</v>
      </c>
      <c r="I352" s="491"/>
    </row>
    <row r="353" spans="1:9" x14ac:dyDescent="0.25">
      <c r="A353" s="240"/>
      <c r="B353" s="241"/>
      <c r="C353" s="273"/>
      <c r="D353" s="235"/>
      <c r="E353" s="236"/>
      <c r="F353" s="23"/>
      <c r="G353" s="30">
        <f>SUM(G346:G352)</f>
        <v>13801.53</v>
      </c>
      <c r="H353" s="5"/>
      <c r="I353" s="491"/>
    </row>
    <row r="354" spans="1:9" x14ac:dyDescent="0.25">
      <c r="A354" s="240"/>
      <c r="B354" s="241"/>
      <c r="C354" s="273"/>
      <c r="D354" s="235"/>
      <c r="E354" s="236"/>
      <c r="F354" s="23"/>
      <c r="G354" s="30"/>
      <c r="H354" s="5"/>
      <c r="I354" s="491"/>
    </row>
    <row r="355" spans="1:9" x14ac:dyDescent="0.25">
      <c r="A355" s="240"/>
      <c r="B355" s="241" t="s">
        <v>1519</v>
      </c>
      <c r="C355" s="394" t="s">
        <v>5404</v>
      </c>
      <c r="D355" s="235" t="s">
        <v>157</v>
      </c>
      <c r="E355" s="236">
        <v>19532.8</v>
      </c>
      <c r="F355" s="23">
        <v>41804</v>
      </c>
      <c r="G355" s="30">
        <v>19532.8</v>
      </c>
      <c r="H355" s="5">
        <f>E355-G355</f>
        <v>0</v>
      </c>
      <c r="I355" s="491" t="s">
        <v>146</v>
      </c>
    </row>
    <row r="356" spans="1:9" x14ac:dyDescent="0.25">
      <c r="A356" s="240"/>
      <c r="B356" s="241"/>
      <c r="C356" s="394"/>
      <c r="D356" s="235"/>
      <c r="E356" s="236"/>
      <c r="F356" s="23"/>
      <c r="G356" s="30"/>
      <c r="H356" s="5"/>
      <c r="I356" s="491"/>
    </row>
    <row r="357" spans="1:9" x14ac:dyDescent="0.25">
      <c r="A357" s="240"/>
      <c r="B357" s="241" t="s">
        <v>1957</v>
      </c>
      <c r="C357" s="394" t="s">
        <v>5404</v>
      </c>
      <c r="D357" s="235" t="s">
        <v>70</v>
      </c>
      <c r="E357" s="236">
        <v>10618</v>
      </c>
      <c r="F357" s="23">
        <v>41799</v>
      </c>
      <c r="G357" s="22">
        <v>10618</v>
      </c>
      <c r="H357" s="24">
        <f>E357-G357</f>
        <v>0</v>
      </c>
      <c r="I357" s="508" t="s">
        <v>4956</v>
      </c>
    </row>
    <row r="358" spans="1:9" ht="23.25" x14ac:dyDescent="0.25">
      <c r="A358" s="240"/>
      <c r="B358" s="241" t="s">
        <v>1962</v>
      </c>
      <c r="C358" s="394" t="s">
        <v>5404</v>
      </c>
      <c r="D358" s="235" t="s">
        <v>70</v>
      </c>
      <c r="E358" s="236">
        <v>33364</v>
      </c>
      <c r="F358" s="564" t="s">
        <v>5427</v>
      </c>
      <c r="G358" s="28">
        <v>33364</v>
      </c>
      <c r="H358" s="24">
        <f>E358-G358</f>
        <v>0</v>
      </c>
      <c r="I358" s="508" t="s">
        <v>57</v>
      </c>
    </row>
    <row r="359" spans="1:9" x14ac:dyDescent="0.25">
      <c r="A359" s="240"/>
      <c r="B359" s="241" t="s">
        <v>1210</v>
      </c>
      <c r="C359" s="394" t="s">
        <v>5404</v>
      </c>
      <c r="D359" s="235" t="s">
        <v>70</v>
      </c>
      <c r="E359" s="236">
        <v>16161.5</v>
      </c>
      <c r="F359" s="41" t="s">
        <v>5485</v>
      </c>
      <c r="G359" s="30">
        <v>16161.5</v>
      </c>
      <c r="H359" s="5">
        <f>E359-G359</f>
        <v>0</v>
      </c>
      <c r="I359" s="491" t="s">
        <v>196</v>
      </c>
    </row>
    <row r="360" spans="1:9" x14ac:dyDescent="0.25">
      <c r="A360" s="240"/>
      <c r="B360" s="241"/>
      <c r="C360" s="394"/>
      <c r="D360" s="235"/>
      <c r="E360" s="236"/>
      <c r="F360" s="593" t="s">
        <v>645</v>
      </c>
      <c r="G360" s="30">
        <f>SUM(G357:G359)</f>
        <v>60143.5</v>
      </c>
      <c r="H360" s="5"/>
      <c r="I360" s="491"/>
    </row>
    <row r="361" spans="1:9" x14ac:dyDescent="0.25">
      <c r="A361" s="240"/>
      <c r="B361" s="241"/>
      <c r="C361" s="394"/>
      <c r="D361" s="235"/>
      <c r="E361" s="236"/>
      <c r="F361" s="41"/>
      <c r="G361" s="30"/>
      <c r="H361" s="5"/>
      <c r="I361" s="491"/>
    </row>
    <row r="362" spans="1:9" x14ac:dyDescent="0.25">
      <c r="A362" s="240"/>
      <c r="B362" s="241" t="s">
        <v>1960</v>
      </c>
      <c r="C362" s="394" t="s">
        <v>5404</v>
      </c>
      <c r="D362" s="235" t="s">
        <v>180</v>
      </c>
      <c r="E362" s="236">
        <v>2338.5</v>
      </c>
      <c r="F362" s="23">
        <v>41793</v>
      </c>
      <c r="G362" s="22">
        <v>2338.5</v>
      </c>
      <c r="H362" s="24">
        <f>E362-G362</f>
        <v>0</v>
      </c>
      <c r="I362" s="508"/>
    </row>
    <row r="363" spans="1:9" ht="15.75" x14ac:dyDescent="0.25">
      <c r="A363" s="240"/>
      <c r="B363" s="588" t="s">
        <v>2202</v>
      </c>
      <c r="C363" s="573" t="s">
        <v>5542</v>
      </c>
      <c r="D363" s="235" t="s">
        <v>180</v>
      </c>
      <c r="E363" s="236">
        <v>15836</v>
      </c>
      <c r="F363" s="23">
        <v>41811</v>
      </c>
      <c r="G363" s="30">
        <v>15836</v>
      </c>
      <c r="H363" s="5">
        <f>E363-G363</f>
        <v>0</v>
      </c>
      <c r="I363" s="491" t="s">
        <v>146</v>
      </c>
    </row>
    <row r="364" spans="1:9" ht="15.75" x14ac:dyDescent="0.25">
      <c r="A364" s="240"/>
      <c r="B364" s="588" t="s">
        <v>1342</v>
      </c>
      <c r="C364" s="573" t="s">
        <v>5542</v>
      </c>
      <c r="D364" s="235" t="s">
        <v>180</v>
      </c>
      <c r="E364" s="236">
        <v>7644.5</v>
      </c>
      <c r="F364" s="23">
        <v>41815</v>
      </c>
      <c r="G364" s="30">
        <v>7644.5</v>
      </c>
      <c r="H364" s="5">
        <f>E364-G364</f>
        <v>0</v>
      </c>
      <c r="I364" s="491" t="s">
        <v>146</v>
      </c>
    </row>
    <row r="365" spans="1:9" ht="15.75" x14ac:dyDescent="0.25">
      <c r="A365" s="240"/>
      <c r="B365" s="588"/>
      <c r="C365" s="573"/>
      <c r="D365" s="235"/>
      <c r="E365" s="236"/>
      <c r="F365" s="23" t="s">
        <v>645</v>
      </c>
      <c r="G365" s="30">
        <f>SUM(G362:G364)</f>
        <v>25819</v>
      </c>
      <c r="H365" s="5"/>
      <c r="I365" s="491"/>
    </row>
    <row r="366" spans="1:9" ht="15.75" x14ac:dyDescent="0.25">
      <c r="A366" s="240"/>
      <c r="B366" s="588"/>
      <c r="C366" s="573"/>
      <c r="D366" s="235"/>
      <c r="E366" s="236"/>
      <c r="F366" s="23"/>
      <c r="G366" s="30"/>
      <c r="H366" s="5"/>
      <c r="I366" s="491"/>
    </row>
    <row r="367" spans="1:9" x14ac:dyDescent="0.25">
      <c r="A367" s="240"/>
      <c r="B367" s="241" t="s">
        <v>1783</v>
      </c>
      <c r="C367" s="394" t="s">
        <v>5404</v>
      </c>
      <c r="D367" s="235" t="s">
        <v>951</v>
      </c>
      <c r="E367" s="236">
        <v>5040</v>
      </c>
      <c r="F367" s="23">
        <v>41791</v>
      </c>
      <c r="G367" s="30">
        <v>5040</v>
      </c>
      <c r="H367" s="24">
        <f>E367-G367</f>
        <v>0</v>
      </c>
      <c r="I367" s="491"/>
    </row>
    <row r="368" spans="1:9" ht="15.75" x14ac:dyDescent="0.25">
      <c r="A368" s="240"/>
      <c r="B368" s="588" t="s">
        <v>1585</v>
      </c>
      <c r="C368" s="573" t="s">
        <v>5542</v>
      </c>
      <c r="D368" s="235" t="s">
        <v>951</v>
      </c>
      <c r="E368" s="236">
        <v>13889.7</v>
      </c>
      <c r="F368" s="23">
        <v>41803</v>
      </c>
      <c r="G368" s="30">
        <v>13889.7</v>
      </c>
      <c r="H368" s="5">
        <f>E368-G368</f>
        <v>0</v>
      </c>
      <c r="I368" s="491"/>
    </row>
    <row r="369" spans="1:9" ht="15.75" x14ac:dyDescent="0.25">
      <c r="A369" s="240"/>
      <c r="B369" s="588" t="s">
        <v>2249</v>
      </c>
      <c r="C369" s="573" t="s">
        <v>5542</v>
      </c>
      <c r="D369" s="235" t="s">
        <v>951</v>
      </c>
      <c r="E369" s="236">
        <v>11585.5</v>
      </c>
      <c r="F369" s="23">
        <v>41810</v>
      </c>
      <c r="G369" s="30">
        <v>11585.5</v>
      </c>
      <c r="H369" s="5">
        <f>E369-G369</f>
        <v>0</v>
      </c>
      <c r="I369" s="491"/>
    </row>
    <row r="370" spans="1:9" x14ac:dyDescent="0.25">
      <c r="A370" s="240"/>
      <c r="B370" s="241" t="s">
        <v>1667</v>
      </c>
      <c r="C370" s="273" t="s">
        <v>4912</v>
      </c>
      <c r="D370" s="235" t="s">
        <v>951</v>
      </c>
      <c r="E370" s="236">
        <v>6647</v>
      </c>
      <c r="F370" s="23">
        <v>41817</v>
      </c>
      <c r="G370" s="30">
        <v>6647</v>
      </c>
      <c r="H370" s="5">
        <f>E370-G370</f>
        <v>0</v>
      </c>
      <c r="I370" s="491"/>
    </row>
    <row r="371" spans="1:9" x14ac:dyDescent="0.25">
      <c r="A371" s="240"/>
      <c r="B371" s="241" t="s">
        <v>1839</v>
      </c>
      <c r="C371" s="273" t="s">
        <v>4912</v>
      </c>
      <c r="D371" s="235" t="s">
        <v>951</v>
      </c>
      <c r="E371" s="236">
        <v>7830</v>
      </c>
      <c r="F371" s="23">
        <v>41819</v>
      </c>
      <c r="G371" s="30">
        <v>7830</v>
      </c>
      <c r="H371" s="5">
        <f>E371-G371</f>
        <v>0</v>
      </c>
      <c r="I371" s="491"/>
    </row>
    <row r="372" spans="1:9" x14ac:dyDescent="0.25">
      <c r="A372" s="240"/>
      <c r="B372" s="241"/>
      <c r="C372" s="273"/>
      <c r="D372" s="235"/>
      <c r="E372" s="236"/>
      <c r="F372" s="23" t="s">
        <v>645</v>
      </c>
      <c r="G372" s="30">
        <f>SUM(G367:G371)</f>
        <v>44992.2</v>
      </c>
      <c r="H372" s="5"/>
      <c r="I372" s="491"/>
    </row>
    <row r="373" spans="1:9" x14ac:dyDescent="0.25">
      <c r="A373" s="240"/>
      <c r="B373" s="241"/>
      <c r="C373" s="273"/>
      <c r="D373" s="235"/>
      <c r="E373" s="236"/>
      <c r="F373" s="23"/>
      <c r="G373" s="30"/>
      <c r="H373" s="5"/>
      <c r="I373" s="491"/>
    </row>
    <row r="374" spans="1:9" x14ac:dyDescent="0.25">
      <c r="A374" s="240"/>
      <c r="B374" s="241" t="s">
        <v>1847</v>
      </c>
      <c r="C374" s="394" t="s">
        <v>5404</v>
      </c>
      <c r="D374" s="235" t="s">
        <v>208</v>
      </c>
      <c r="E374" s="236">
        <v>1137.4000000000001</v>
      </c>
      <c r="F374" s="23">
        <v>41793</v>
      </c>
      <c r="G374" s="43">
        <v>1137.4000000000001</v>
      </c>
      <c r="H374" s="24">
        <f>E374-G374</f>
        <v>0</v>
      </c>
      <c r="I374" s="508" t="s">
        <v>196</v>
      </c>
    </row>
    <row r="375" spans="1:9" x14ac:dyDescent="0.25">
      <c r="A375" s="240"/>
      <c r="B375" s="241" t="s">
        <v>2066</v>
      </c>
      <c r="C375" s="394" t="s">
        <v>5404</v>
      </c>
      <c r="D375" s="8" t="s">
        <v>4697</v>
      </c>
      <c r="E375" s="252">
        <v>280.60000000000002</v>
      </c>
      <c r="F375" s="23">
        <v>41794</v>
      </c>
      <c r="G375" s="30">
        <v>280.60000000000002</v>
      </c>
      <c r="H375" s="5">
        <f>E375-G375</f>
        <v>0</v>
      </c>
      <c r="I375" s="497"/>
    </row>
    <row r="376" spans="1:9" ht="15.75" x14ac:dyDescent="0.25">
      <c r="A376" s="518">
        <v>41809</v>
      </c>
      <c r="B376" s="590" t="s">
        <v>2047</v>
      </c>
      <c r="C376" s="577" t="s">
        <v>5542</v>
      </c>
      <c r="D376" s="8" t="s">
        <v>4697</v>
      </c>
      <c r="E376" s="252">
        <v>190</v>
      </c>
      <c r="F376" s="23">
        <v>41809</v>
      </c>
      <c r="G376" s="30">
        <v>190</v>
      </c>
      <c r="H376" s="5">
        <f>E376-G376</f>
        <v>0</v>
      </c>
      <c r="I376" s="497"/>
    </row>
    <row r="377" spans="1:9" x14ac:dyDescent="0.25">
      <c r="A377" s="240"/>
      <c r="B377" s="241" t="s">
        <v>1874</v>
      </c>
      <c r="C377" s="394" t="s">
        <v>5404</v>
      </c>
      <c r="D377" s="235" t="s">
        <v>5414</v>
      </c>
      <c r="E377" s="236">
        <v>6990</v>
      </c>
      <c r="F377" s="23">
        <v>41794</v>
      </c>
      <c r="G377" s="43">
        <v>6990</v>
      </c>
      <c r="H377" s="24">
        <f>E377-G377</f>
        <v>0</v>
      </c>
      <c r="I377" s="508" t="s">
        <v>146</v>
      </c>
    </row>
    <row r="378" spans="1:9" ht="15.75" x14ac:dyDescent="0.25">
      <c r="A378" s="240"/>
      <c r="B378" s="588" t="s">
        <v>1298</v>
      </c>
      <c r="C378" s="573" t="s">
        <v>5542</v>
      </c>
      <c r="D378" s="235" t="s">
        <v>2729</v>
      </c>
      <c r="E378" s="236">
        <v>1499.4</v>
      </c>
      <c r="F378" s="23">
        <v>41814</v>
      </c>
      <c r="G378" s="30">
        <v>1499.4</v>
      </c>
      <c r="H378" s="5">
        <f>E378-G378</f>
        <v>0</v>
      </c>
      <c r="I378" s="491" t="s">
        <v>57</v>
      </c>
    </row>
    <row r="379" spans="1:9" ht="15.75" x14ac:dyDescent="0.25">
      <c r="A379" s="240"/>
      <c r="B379" s="588"/>
      <c r="C379" s="573"/>
      <c r="D379" s="235"/>
      <c r="E379" s="236"/>
      <c r="F379" s="23"/>
      <c r="G379" s="30"/>
      <c r="H379" s="5"/>
      <c r="I379" s="491"/>
    </row>
    <row r="380" spans="1:9" x14ac:dyDescent="0.25">
      <c r="A380" s="240"/>
      <c r="B380" s="241" t="s">
        <v>1995</v>
      </c>
      <c r="C380" s="394" t="s">
        <v>5404</v>
      </c>
      <c r="D380" s="235" t="s">
        <v>91</v>
      </c>
      <c r="E380" s="236">
        <v>38534</v>
      </c>
      <c r="F380" s="26" t="s">
        <v>5435</v>
      </c>
      <c r="G380" s="22">
        <v>38534</v>
      </c>
      <c r="H380" s="5">
        <f t="shared" ref="H380:H388" si="19">E380-G380</f>
        <v>0</v>
      </c>
      <c r="I380" s="508" t="s">
        <v>20</v>
      </c>
    </row>
    <row r="381" spans="1:9" x14ac:dyDescent="0.25">
      <c r="A381" s="240"/>
      <c r="B381" s="241" t="s">
        <v>2200</v>
      </c>
      <c r="C381" s="394" t="s">
        <v>5404</v>
      </c>
      <c r="D381" s="235" t="s">
        <v>91</v>
      </c>
      <c r="E381" s="236">
        <v>1790.4</v>
      </c>
      <c r="F381" s="23">
        <v>41796</v>
      </c>
      <c r="G381" s="30">
        <v>1790.4</v>
      </c>
      <c r="H381" s="5">
        <f t="shared" si="19"/>
        <v>0</v>
      </c>
      <c r="I381" s="491" t="s">
        <v>4</v>
      </c>
    </row>
    <row r="382" spans="1:9" x14ac:dyDescent="0.25">
      <c r="A382" s="240"/>
      <c r="B382" s="241" t="s">
        <v>2231</v>
      </c>
      <c r="C382" s="394" t="s">
        <v>5404</v>
      </c>
      <c r="D382" s="235" t="s">
        <v>91</v>
      </c>
      <c r="E382" s="236">
        <v>43310</v>
      </c>
      <c r="F382" s="566" t="s">
        <v>5465</v>
      </c>
      <c r="G382" s="30">
        <v>43310</v>
      </c>
      <c r="H382" s="5">
        <f t="shared" si="19"/>
        <v>0</v>
      </c>
      <c r="I382" s="491" t="s">
        <v>20</v>
      </c>
    </row>
    <row r="383" spans="1:9" x14ac:dyDescent="0.25">
      <c r="A383" s="240"/>
      <c r="B383" s="241" t="s">
        <v>1256</v>
      </c>
      <c r="C383" s="394" t="s">
        <v>5404</v>
      </c>
      <c r="D383" s="235" t="s">
        <v>91</v>
      </c>
      <c r="E383" s="236">
        <v>34409.85</v>
      </c>
      <c r="F383" s="26" t="s">
        <v>5495</v>
      </c>
      <c r="G383" s="30">
        <v>34409.85</v>
      </c>
      <c r="H383" s="5">
        <f t="shared" si="19"/>
        <v>0</v>
      </c>
      <c r="I383" s="491" t="s">
        <v>20</v>
      </c>
    </row>
    <row r="384" spans="1:9" ht="15.75" x14ac:dyDescent="0.25">
      <c r="A384" s="240"/>
      <c r="B384" s="588" t="s">
        <v>1630</v>
      </c>
      <c r="C384" s="573" t="s">
        <v>5542</v>
      </c>
      <c r="D384" s="235" t="s">
        <v>91</v>
      </c>
      <c r="E384" s="236">
        <v>34989.5</v>
      </c>
      <c r="F384" s="566" t="s">
        <v>5557</v>
      </c>
      <c r="G384" s="30">
        <v>34989.5</v>
      </c>
      <c r="H384" s="5">
        <f t="shared" si="19"/>
        <v>0</v>
      </c>
      <c r="I384" s="491" t="s">
        <v>2864</v>
      </c>
    </row>
    <row r="385" spans="1:9" ht="15.75" x14ac:dyDescent="0.25">
      <c r="A385" s="240"/>
      <c r="B385" s="588" t="s">
        <v>1897</v>
      </c>
      <c r="C385" s="573" t="s">
        <v>5542</v>
      </c>
      <c r="D385" s="235" t="s">
        <v>91</v>
      </c>
      <c r="E385" s="236">
        <v>38138</v>
      </c>
      <c r="F385" s="26" t="s">
        <v>5589</v>
      </c>
      <c r="G385" s="30">
        <v>38138</v>
      </c>
      <c r="H385" s="5">
        <f t="shared" si="19"/>
        <v>0</v>
      </c>
      <c r="I385" s="491" t="s">
        <v>20</v>
      </c>
    </row>
    <row r="386" spans="1:9" ht="15.75" x14ac:dyDescent="0.25">
      <c r="A386" s="240"/>
      <c r="B386" s="588" t="s">
        <v>1075</v>
      </c>
      <c r="C386" s="573" t="s">
        <v>5542</v>
      </c>
      <c r="D386" s="235" t="s">
        <v>91</v>
      </c>
      <c r="E386" s="236">
        <v>49015</v>
      </c>
      <c r="F386" s="26" t="s">
        <v>5639</v>
      </c>
      <c r="G386" s="30">
        <v>49015</v>
      </c>
      <c r="H386" s="5">
        <f t="shared" si="19"/>
        <v>0</v>
      </c>
      <c r="I386" s="491" t="s">
        <v>20</v>
      </c>
    </row>
    <row r="387" spans="1:9" ht="15.75" x14ac:dyDescent="0.25">
      <c r="A387" s="240"/>
      <c r="B387" s="588" t="s">
        <v>1335</v>
      </c>
      <c r="C387" s="573" t="s">
        <v>5542</v>
      </c>
      <c r="D387" s="235" t="s">
        <v>91</v>
      </c>
      <c r="E387" s="236">
        <v>61700.5</v>
      </c>
      <c r="F387" s="26" t="s">
        <v>5667</v>
      </c>
      <c r="G387" s="30">
        <v>61700.5</v>
      </c>
      <c r="H387" s="5">
        <f t="shared" si="19"/>
        <v>0</v>
      </c>
      <c r="I387" s="491" t="s">
        <v>20</v>
      </c>
    </row>
    <row r="388" spans="1:9" x14ac:dyDescent="0.25">
      <c r="A388" s="240"/>
      <c r="B388" s="241" t="s">
        <v>1640</v>
      </c>
      <c r="C388" s="273" t="s">
        <v>4912</v>
      </c>
      <c r="D388" s="235" t="s">
        <v>91</v>
      </c>
      <c r="E388" s="236">
        <v>40095.5</v>
      </c>
      <c r="F388" s="566" t="s">
        <v>5702</v>
      </c>
      <c r="G388" s="247">
        <v>40095.5</v>
      </c>
      <c r="H388" s="5">
        <f t="shared" si="19"/>
        <v>0</v>
      </c>
      <c r="I388" s="491" t="s">
        <v>23</v>
      </c>
    </row>
    <row r="389" spans="1:9" x14ac:dyDescent="0.25">
      <c r="A389" s="240"/>
      <c r="B389" s="241"/>
      <c r="C389" s="273"/>
      <c r="D389" s="235"/>
      <c r="E389" s="236"/>
      <c r="F389" s="566" t="s">
        <v>645</v>
      </c>
      <c r="G389" s="247">
        <f>SUM(G380:G388)</f>
        <v>341982.75</v>
      </c>
      <c r="H389" s="5"/>
      <c r="I389" s="491"/>
    </row>
    <row r="390" spans="1:9" x14ac:dyDescent="0.25">
      <c r="A390" s="240"/>
      <c r="B390" s="241"/>
      <c r="C390" s="273"/>
      <c r="D390" s="235"/>
      <c r="E390" s="236"/>
      <c r="F390" s="566"/>
      <c r="G390" s="247"/>
      <c r="H390" s="5"/>
      <c r="I390" s="491"/>
    </row>
    <row r="391" spans="1:9" x14ac:dyDescent="0.25">
      <c r="A391" s="240"/>
      <c r="B391" s="241" t="s">
        <v>1117</v>
      </c>
      <c r="C391" s="394" t="s">
        <v>5404</v>
      </c>
      <c r="D391" s="235" t="s">
        <v>55</v>
      </c>
      <c r="E391" s="236">
        <v>2740</v>
      </c>
      <c r="F391" s="23">
        <v>41799</v>
      </c>
      <c r="G391" s="30">
        <v>2740</v>
      </c>
      <c r="H391" s="5">
        <f>E391-G391</f>
        <v>0</v>
      </c>
      <c r="I391" s="491" t="s">
        <v>14</v>
      </c>
    </row>
    <row r="392" spans="1:9" ht="15.75" x14ac:dyDescent="0.25">
      <c r="A392" s="240"/>
      <c r="B392" s="588" t="s">
        <v>2016</v>
      </c>
      <c r="C392" s="573" t="s">
        <v>5542</v>
      </c>
      <c r="D392" s="235" t="s">
        <v>55</v>
      </c>
      <c r="E392" s="236">
        <v>2084</v>
      </c>
      <c r="F392" s="23">
        <v>41808</v>
      </c>
      <c r="G392" s="43">
        <v>2084</v>
      </c>
      <c r="H392" s="5">
        <f>E392-G392</f>
        <v>0</v>
      </c>
      <c r="I392" s="491" t="s">
        <v>14</v>
      </c>
    </row>
    <row r="393" spans="1:9" ht="15.75" x14ac:dyDescent="0.25">
      <c r="A393" s="240"/>
      <c r="B393" s="588" t="s">
        <v>1069</v>
      </c>
      <c r="C393" s="573" t="s">
        <v>5542</v>
      </c>
      <c r="D393" s="235" t="s">
        <v>55</v>
      </c>
      <c r="E393" s="236">
        <v>3175</v>
      </c>
      <c r="F393" s="23">
        <v>41811</v>
      </c>
      <c r="G393" s="30">
        <v>3175</v>
      </c>
      <c r="H393" s="5">
        <f>E393-G393</f>
        <v>0</v>
      </c>
      <c r="I393" s="491" t="s">
        <v>14</v>
      </c>
    </row>
    <row r="394" spans="1:9" x14ac:dyDescent="0.25">
      <c r="A394" s="240"/>
      <c r="B394" s="241" t="s">
        <v>1603</v>
      </c>
      <c r="C394" s="273" t="s">
        <v>4912</v>
      </c>
      <c r="D394" s="235" t="s">
        <v>55</v>
      </c>
      <c r="E394" s="236">
        <v>1510</v>
      </c>
      <c r="F394" s="23">
        <v>41817</v>
      </c>
      <c r="G394" s="22">
        <v>1510</v>
      </c>
      <c r="H394" s="5">
        <f>E394-G394</f>
        <v>0</v>
      </c>
      <c r="I394" s="508" t="s">
        <v>14</v>
      </c>
    </row>
    <row r="395" spans="1:9" x14ac:dyDescent="0.25">
      <c r="A395" s="240"/>
      <c r="B395" s="241"/>
      <c r="C395" s="273"/>
      <c r="D395" s="235"/>
      <c r="E395" s="236"/>
      <c r="F395" s="23"/>
      <c r="G395" s="22">
        <f>SUM(G391:G394)</f>
        <v>9509</v>
      </c>
      <c r="H395" s="5"/>
      <c r="I395" s="508"/>
    </row>
    <row r="396" spans="1:9" x14ac:dyDescent="0.25">
      <c r="A396" s="240"/>
      <c r="B396" s="241"/>
      <c r="C396" s="273"/>
      <c r="D396" s="235"/>
      <c r="E396" s="236"/>
      <c r="F396" s="23"/>
      <c r="G396" s="22"/>
      <c r="H396" s="5"/>
      <c r="I396" s="508"/>
    </row>
    <row r="397" spans="1:9" ht="15.75" x14ac:dyDescent="0.25">
      <c r="A397" s="578">
        <v>41808</v>
      </c>
      <c r="B397" s="589" t="s">
        <v>2138</v>
      </c>
      <c r="C397" s="580" t="s">
        <v>5542</v>
      </c>
      <c r="D397" s="235" t="s">
        <v>828</v>
      </c>
      <c r="E397" s="236">
        <v>10124</v>
      </c>
      <c r="F397" s="23">
        <v>41808</v>
      </c>
      <c r="G397" s="30">
        <v>10124</v>
      </c>
      <c r="H397" s="5">
        <f>E397-G397</f>
        <v>0</v>
      </c>
      <c r="I397" s="491"/>
    </row>
    <row r="398" spans="1:9" ht="15.75" x14ac:dyDescent="0.25">
      <c r="A398" s="240"/>
      <c r="B398" s="588" t="s">
        <v>1145</v>
      </c>
      <c r="C398" s="573" t="s">
        <v>5542</v>
      </c>
      <c r="D398" s="235" t="s">
        <v>828</v>
      </c>
      <c r="E398" s="236">
        <v>15028</v>
      </c>
      <c r="F398" s="23">
        <v>41811</v>
      </c>
      <c r="G398" s="30">
        <v>15028</v>
      </c>
      <c r="H398" s="5">
        <f>E398-G398</f>
        <v>0</v>
      </c>
      <c r="I398" s="491"/>
    </row>
    <row r="399" spans="1:9" x14ac:dyDescent="0.25">
      <c r="A399" s="240"/>
      <c r="B399" s="241" t="s">
        <v>1607</v>
      </c>
      <c r="C399" s="273" t="s">
        <v>4912</v>
      </c>
      <c r="D399" s="235" t="s">
        <v>828</v>
      </c>
      <c r="E399" s="236">
        <v>19784</v>
      </c>
      <c r="F399" s="23">
        <v>41817</v>
      </c>
      <c r="G399" s="22">
        <v>19784</v>
      </c>
      <c r="H399" s="5">
        <f>E399-G399</f>
        <v>0</v>
      </c>
      <c r="I399" s="508"/>
    </row>
    <row r="400" spans="1:9" x14ac:dyDescent="0.25">
      <c r="A400" s="240"/>
      <c r="B400" s="241"/>
      <c r="C400" s="273"/>
      <c r="D400" s="235"/>
      <c r="E400" s="236"/>
      <c r="F400" s="23" t="s">
        <v>645</v>
      </c>
      <c r="G400" s="22">
        <f>SUM(G397:G399)</f>
        <v>44936</v>
      </c>
      <c r="H400" s="5"/>
      <c r="I400" s="508"/>
    </row>
    <row r="401" spans="1:9" x14ac:dyDescent="0.25">
      <c r="A401" s="240"/>
      <c r="B401" s="241"/>
      <c r="C401" s="273"/>
      <c r="D401" s="235"/>
      <c r="E401" s="236"/>
      <c r="F401" s="23"/>
      <c r="G401" s="22"/>
      <c r="H401" s="5"/>
      <c r="I401" s="508"/>
    </row>
    <row r="402" spans="1:9" x14ac:dyDescent="0.25">
      <c r="A402" s="240"/>
      <c r="B402" s="241" t="s">
        <v>1211</v>
      </c>
      <c r="C402" s="394" t="s">
        <v>5404</v>
      </c>
      <c r="D402" s="235" t="s">
        <v>564</v>
      </c>
      <c r="E402" s="236">
        <v>6630</v>
      </c>
      <c r="F402" s="23">
        <v>41799</v>
      </c>
      <c r="G402" s="30">
        <v>6630</v>
      </c>
      <c r="H402" s="5">
        <f t="shared" ref="H402:H414" si="20">E402-G402</f>
        <v>0</v>
      </c>
      <c r="I402" s="491"/>
    </row>
    <row r="403" spans="1:9" x14ac:dyDescent="0.25">
      <c r="A403" s="240"/>
      <c r="B403" s="241" t="s">
        <v>1314</v>
      </c>
      <c r="C403" s="394" t="s">
        <v>5404</v>
      </c>
      <c r="D403" s="235" t="s">
        <v>564</v>
      </c>
      <c r="E403" s="236">
        <v>10020.5</v>
      </c>
      <c r="F403" s="23">
        <v>41800</v>
      </c>
      <c r="G403" s="30">
        <v>10020.5</v>
      </c>
      <c r="H403" s="5">
        <f t="shared" si="20"/>
        <v>0</v>
      </c>
      <c r="I403" s="491"/>
    </row>
    <row r="404" spans="1:9" x14ac:dyDescent="0.25">
      <c r="A404" s="240"/>
      <c r="B404" s="241" t="s">
        <v>1484</v>
      </c>
      <c r="C404" s="394" t="s">
        <v>5404</v>
      </c>
      <c r="D404" s="235" t="s">
        <v>564</v>
      </c>
      <c r="E404" s="236">
        <v>8130</v>
      </c>
      <c r="F404" s="23">
        <v>41802</v>
      </c>
      <c r="G404" s="30">
        <v>8130</v>
      </c>
      <c r="H404" s="5">
        <f t="shared" si="20"/>
        <v>0</v>
      </c>
      <c r="I404" s="491"/>
    </row>
    <row r="405" spans="1:9" x14ac:dyDescent="0.25">
      <c r="A405" s="240"/>
      <c r="B405" s="241" t="s">
        <v>1751</v>
      </c>
      <c r="C405" s="394" t="s">
        <v>5404</v>
      </c>
      <c r="D405" s="235" t="s">
        <v>446</v>
      </c>
      <c r="E405" s="236">
        <v>2922</v>
      </c>
      <c r="F405" s="23">
        <v>41792</v>
      </c>
      <c r="G405" s="30">
        <v>2922</v>
      </c>
      <c r="H405" s="24">
        <f t="shared" si="20"/>
        <v>0</v>
      </c>
      <c r="I405" s="491" t="s">
        <v>14</v>
      </c>
    </row>
    <row r="406" spans="1:9" ht="15.75" x14ac:dyDescent="0.25">
      <c r="A406" s="578">
        <v>41808</v>
      </c>
      <c r="B406" s="589" t="s">
        <v>2141</v>
      </c>
      <c r="C406" s="580" t="s">
        <v>5542</v>
      </c>
      <c r="D406" s="235" t="s">
        <v>446</v>
      </c>
      <c r="E406" s="236">
        <v>3035</v>
      </c>
      <c r="F406" s="23">
        <v>41809</v>
      </c>
      <c r="G406" s="30">
        <v>3035</v>
      </c>
      <c r="H406" s="5">
        <f t="shared" si="20"/>
        <v>0</v>
      </c>
      <c r="I406" s="491"/>
    </row>
    <row r="407" spans="1:9" ht="15.75" x14ac:dyDescent="0.25">
      <c r="A407" s="240"/>
      <c r="B407" s="588" t="s">
        <v>1136</v>
      </c>
      <c r="C407" s="573" t="s">
        <v>5542</v>
      </c>
      <c r="D407" s="235" t="s">
        <v>446</v>
      </c>
      <c r="E407" s="236">
        <v>12648</v>
      </c>
      <c r="F407" s="23">
        <v>41812</v>
      </c>
      <c r="G407" s="30">
        <v>12648</v>
      </c>
      <c r="H407" s="5">
        <f t="shared" si="20"/>
        <v>0</v>
      </c>
      <c r="I407" s="491" t="s">
        <v>57</v>
      </c>
    </row>
    <row r="408" spans="1:9" x14ac:dyDescent="0.25">
      <c r="A408" s="240"/>
      <c r="B408" s="241" t="s">
        <v>1110</v>
      </c>
      <c r="C408" s="394" t="s">
        <v>5404</v>
      </c>
      <c r="D408" s="235" t="s">
        <v>168</v>
      </c>
      <c r="E408" s="236">
        <v>2825</v>
      </c>
      <c r="F408" s="23">
        <v>41797</v>
      </c>
      <c r="G408" s="30">
        <v>2825</v>
      </c>
      <c r="H408" s="5">
        <f t="shared" si="20"/>
        <v>0</v>
      </c>
      <c r="I408" s="491"/>
    </row>
    <row r="409" spans="1:9" x14ac:dyDescent="0.25">
      <c r="A409" s="240"/>
      <c r="B409" s="241" t="s">
        <v>1369</v>
      </c>
      <c r="C409" s="394" t="s">
        <v>5404</v>
      </c>
      <c r="D409" s="235" t="s">
        <v>168</v>
      </c>
      <c r="E409" s="236">
        <v>3312</v>
      </c>
      <c r="F409" s="23">
        <v>41801</v>
      </c>
      <c r="G409" s="30">
        <v>3312</v>
      </c>
      <c r="H409" s="5">
        <f t="shared" si="20"/>
        <v>0</v>
      </c>
      <c r="I409" s="491" t="s">
        <v>14</v>
      </c>
    </row>
    <row r="410" spans="1:9" ht="15.75" x14ac:dyDescent="0.25">
      <c r="A410" s="240"/>
      <c r="B410" s="588" t="s">
        <v>1584</v>
      </c>
      <c r="C410" s="573" t="s">
        <v>5542</v>
      </c>
      <c r="D410" s="235" t="s">
        <v>168</v>
      </c>
      <c r="E410" s="236">
        <v>4734</v>
      </c>
      <c r="F410" s="23">
        <v>41803</v>
      </c>
      <c r="G410" s="30">
        <v>4734</v>
      </c>
      <c r="H410" s="5">
        <f t="shared" si="20"/>
        <v>0</v>
      </c>
      <c r="I410" s="491" t="s">
        <v>14</v>
      </c>
    </row>
    <row r="411" spans="1:9" ht="15.75" x14ac:dyDescent="0.25">
      <c r="A411" s="240"/>
      <c r="B411" s="588" t="s">
        <v>1878</v>
      </c>
      <c r="C411" s="573" t="s">
        <v>5542</v>
      </c>
      <c r="D411" s="235" t="s">
        <v>168</v>
      </c>
      <c r="E411" s="236">
        <v>2724</v>
      </c>
      <c r="F411" s="23">
        <v>41807</v>
      </c>
      <c r="G411" s="30">
        <v>2724</v>
      </c>
      <c r="H411" s="5">
        <f t="shared" si="20"/>
        <v>0</v>
      </c>
      <c r="I411" s="491"/>
    </row>
    <row r="412" spans="1:9" ht="15.75" x14ac:dyDescent="0.25">
      <c r="A412" s="232"/>
      <c r="B412" s="588" t="s">
        <v>1192</v>
      </c>
      <c r="C412" s="573" t="s">
        <v>5542</v>
      </c>
      <c r="D412" s="235" t="s">
        <v>168</v>
      </c>
      <c r="E412" s="236">
        <v>9600</v>
      </c>
      <c r="F412" s="23">
        <v>41817</v>
      </c>
      <c r="G412" s="30">
        <v>9600</v>
      </c>
      <c r="H412" s="5">
        <f t="shared" si="20"/>
        <v>0</v>
      </c>
      <c r="I412" s="491"/>
    </row>
    <row r="413" spans="1:9" ht="15.75" x14ac:dyDescent="0.25">
      <c r="A413" s="232"/>
      <c r="B413" s="588" t="s">
        <v>1272</v>
      </c>
      <c r="C413" s="573" t="s">
        <v>5542</v>
      </c>
      <c r="D413" s="235" t="s">
        <v>168</v>
      </c>
      <c r="E413" s="236">
        <v>6059</v>
      </c>
      <c r="F413" s="23">
        <v>41817</v>
      </c>
      <c r="G413" s="30">
        <v>6059</v>
      </c>
      <c r="H413" s="5">
        <f t="shared" si="20"/>
        <v>0</v>
      </c>
      <c r="I413" s="491" t="s">
        <v>57</v>
      </c>
    </row>
    <row r="414" spans="1:9" x14ac:dyDescent="0.25">
      <c r="A414" s="232"/>
      <c r="B414" s="241" t="s">
        <v>1695</v>
      </c>
      <c r="C414" s="273" t="s">
        <v>4912</v>
      </c>
      <c r="D414" s="235" t="s">
        <v>168</v>
      </c>
      <c r="E414" s="236">
        <v>20400</v>
      </c>
      <c r="F414" s="23">
        <v>41820</v>
      </c>
      <c r="G414" s="30">
        <v>20400</v>
      </c>
      <c r="H414" s="5">
        <f t="shared" si="20"/>
        <v>0</v>
      </c>
      <c r="I414" s="491"/>
    </row>
    <row r="415" spans="1:9" x14ac:dyDescent="0.25">
      <c r="A415" s="232"/>
      <c r="B415" s="241"/>
      <c r="C415" s="273"/>
      <c r="D415" s="235"/>
      <c r="E415" s="236"/>
      <c r="F415" s="23" t="s">
        <v>645</v>
      </c>
      <c r="G415" s="30">
        <f>SUM(G402:G414)</f>
        <v>93039.5</v>
      </c>
      <c r="H415" s="5"/>
      <c r="I415" s="491"/>
    </row>
    <row r="416" spans="1:9" x14ac:dyDescent="0.25">
      <c r="A416" s="232"/>
      <c r="B416" s="241"/>
      <c r="C416" s="273"/>
      <c r="D416" s="235"/>
      <c r="E416" s="236"/>
      <c r="F416" s="23"/>
      <c r="G416" s="30"/>
      <c r="H416" s="5"/>
      <c r="I416" s="491"/>
    </row>
    <row r="417" spans="1:9" x14ac:dyDescent="0.25">
      <c r="A417" s="232"/>
      <c r="B417" s="241" t="s">
        <v>1851</v>
      </c>
      <c r="C417" s="394" t="s">
        <v>5404</v>
      </c>
      <c r="D417" s="235" t="s">
        <v>4738</v>
      </c>
      <c r="E417" s="236">
        <v>1342.5</v>
      </c>
      <c r="F417" s="23">
        <v>41792</v>
      </c>
      <c r="G417" s="22">
        <v>1342.5</v>
      </c>
      <c r="H417" s="24">
        <f t="shared" ref="H417:H429" si="21">E417-G417</f>
        <v>0</v>
      </c>
      <c r="I417" s="508" t="s">
        <v>57</v>
      </c>
    </row>
    <row r="418" spans="1:9" ht="15.75" x14ac:dyDescent="0.25">
      <c r="A418" s="240"/>
      <c r="B418" s="588" t="s">
        <v>1754</v>
      </c>
      <c r="C418" s="573" t="s">
        <v>5542</v>
      </c>
      <c r="D418" s="235" t="s">
        <v>4738</v>
      </c>
      <c r="E418" s="236">
        <v>1287</v>
      </c>
      <c r="F418" s="23">
        <v>41806</v>
      </c>
      <c r="G418" s="30">
        <v>1287</v>
      </c>
      <c r="H418" s="5">
        <f t="shared" si="21"/>
        <v>0</v>
      </c>
      <c r="I418" s="491" t="s">
        <v>2849</v>
      </c>
    </row>
    <row r="419" spans="1:9" x14ac:dyDescent="0.25">
      <c r="A419" s="240"/>
      <c r="B419" s="241" t="s">
        <v>2230</v>
      </c>
      <c r="C419" s="394" t="s">
        <v>5404</v>
      </c>
      <c r="D419" s="235" t="s">
        <v>5464</v>
      </c>
      <c r="E419" s="236">
        <v>3743.4</v>
      </c>
      <c r="F419" s="23">
        <v>41796</v>
      </c>
      <c r="G419" s="30">
        <v>3743.4</v>
      </c>
      <c r="H419" s="5">
        <f t="shared" si="21"/>
        <v>0</v>
      </c>
      <c r="I419" s="491"/>
    </row>
    <row r="420" spans="1:9" ht="15.75" x14ac:dyDescent="0.25">
      <c r="A420" s="240"/>
      <c r="B420" s="588" t="s">
        <v>1620</v>
      </c>
      <c r="C420" s="573" t="s">
        <v>5542</v>
      </c>
      <c r="D420" s="235" t="s">
        <v>2754</v>
      </c>
      <c r="E420" s="236">
        <v>1140</v>
      </c>
      <c r="F420" s="23">
        <v>41804</v>
      </c>
      <c r="G420" s="43">
        <v>1140</v>
      </c>
      <c r="H420" s="5">
        <f t="shared" si="21"/>
        <v>0</v>
      </c>
      <c r="I420" s="491" t="s">
        <v>14</v>
      </c>
    </row>
    <row r="421" spans="1:9" x14ac:dyDescent="0.25">
      <c r="A421" s="240"/>
      <c r="B421" s="241" t="s">
        <v>1568</v>
      </c>
      <c r="C421" s="273" t="s">
        <v>4912</v>
      </c>
      <c r="D421" s="235" t="s">
        <v>2754</v>
      </c>
      <c r="E421" s="236">
        <v>1359.5</v>
      </c>
      <c r="F421" s="23">
        <v>41817</v>
      </c>
      <c r="G421" s="22">
        <v>1359.5</v>
      </c>
      <c r="H421" s="5">
        <f t="shared" si="21"/>
        <v>0</v>
      </c>
      <c r="I421" s="508" t="s">
        <v>196</v>
      </c>
    </row>
    <row r="422" spans="1:9" ht="15.75" x14ac:dyDescent="0.25">
      <c r="A422" s="240"/>
      <c r="B422" s="588" t="s">
        <v>1304</v>
      </c>
      <c r="C422" s="573" t="s">
        <v>5542</v>
      </c>
      <c r="D422" s="235" t="s">
        <v>4450</v>
      </c>
      <c r="E422" s="236">
        <v>32030.35</v>
      </c>
      <c r="F422" s="23">
        <v>41814</v>
      </c>
      <c r="G422" s="30">
        <v>32030.35</v>
      </c>
      <c r="H422" s="5">
        <f t="shared" si="21"/>
        <v>0</v>
      </c>
      <c r="I422" s="491" t="s">
        <v>196</v>
      </c>
    </row>
    <row r="423" spans="1:9" ht="15.75" x14ac:dyDescent="0.25">
      <c r="A423" s="240"/>
      <c r="B423" s="588" t="s">
        <v>1302</v>
      </c>
      <c r="C423" s="573" t="s">
        <v>5542</v>
      </c>
      <c r="D423" s="235" t="s">
        <v>368</v>
      </c>
      <c r="E423" s="236">
        <v>1296.5</v>
      </c>
      <c r="F423" s="23">
        <v>41814</v>
      </c>
      <c r="G423" s="30">
        <v>1296.5</v>
      </c>
      <c r="H423" s="5">
        <f t="shared" si="21"/>
        <v>0</v>
      </c>
      <c r="I423" s="491" t="s">
        <v>196</v>
      </c>
    </row>
    <row r="424" spans="1:9" x14ac:dyDescent="0.25">
      <c r="A424" s="240"/>
      <c r="B424" s="241" t="s">
        <v>2249</v>
      </c>
      <c r="C424" s="394" t="s">
        <v>5404</v>
      </c>
      <c r="D424" s="235" t="s">
        <v>320</v>
      </c>
      <c r="E424" s="236">
        <v>875</v>
      </c>
      <c r="F424" s="23">
        <v>41797</v>
      </c>
      <c r="G424" s="43">
        <v>875</v>
      </c>
      <c r="H424" s="5">
        <f t="shared" si="21"/>
        <v>0</v>
      </c>
      <c r="I424" s="491" t="s">
        <v>196</v>
      </c>
    </row>
    <row r="425" spans="1:9" ht="15.75" x14ac:dyDescent="0.25">
      <c r="A425" s="240"/>
      <c r="B425" s="588" t="s">
        <v>1879</v>
      </c>
      <c r="C425" s="573" t="s">
        <v>5542</v>
      </c>
      <c r="D425" s="235" t="s">
        <v>320</v>
      </c>
      <c r="E425" s="236">
        <v>1545</v>
      </c>
      <c r="F425" s="23">
        <v>41807</v>
      </c>
      <c r="G425" s="30">
        <v>1545</v>
      </c>
      <c r="H425" s="5">
        <f t="shared" si="21"/>
        <v>0</v>
      </c>
      <c r="I425" s="491" t="s">
        <v>2849</v>
      </c>
    </row>
    <row r="426" spans="1:9" ht="15.75" x14ac:dyDescent="0.25">
      <c r="A426" s="240"/>
      <c r="B426" s="588" t="s">
        <v>1055</v>
      </c>
      <c r="C426" s="573" t="s">
        <v>5542</v>
      </c>
      <c r="D426" s="235" t="s">
        <v>320</v>
      </c>
      <c r="E426" s="236">
        <v>1155</v>
      </c>
      <c r="F426" s="23">
        <v>41811</v>
      </c>
      <c r="G426" s="30">
        <v>1155</v>
      </c>
      <c r="H426" s="5">
        <f t="shared" si="21"/>
        <v>0</v>
      </c>
      <c r="I426" s="491" t="s">
        <v>196</v>
      </c>
    </row>
    <row r="427" spans="1:9" x14ac:dyDescent="0.25">
      <c r="A427" s="240"/>
      <c r="B427" s="241" t="s">
        <v>2248</v>
      </c>
      <c r="C427" s="394" t="s">
        <v>5404</v>
      </c>
      <c r="D427" s="235" t="s">
        <v>264</v>
      </c>
      <c r="E427" s="236">
        <v>2285</v>
      </c>
      <c r="F427" s="23">
        <v>41797</v>
      </c>
      <c r="G427" s="43">
        <v>2285</v>
      </c>
      <c r="H427" s="5">
        <f t="shared" si="21"/>
        <v>0</v>
      </c>
      <c r="I427" s="491" t="s">
        <v>196</v>
      </c>
    </row>
    <row r="428" spans="1:9" ht="15.75" x14ac:dyDescent="0.25">
      <c r="A428" s="240"/>
      <c r="B428" s="588" t="s">
        <v>1600</v>
      </c>
      <c r="C428" s="573" t="s">
        <v>5542</v>
      </c>
      <c r="D428" s="235" t="s">
        <v>5552</v>
      </c>
      <c r="E428" s="236">
        <v>4047</v>
      </c>
      <c r="F428" s="23">
        <v>41804</v>
      </c>
      <c r="G428" s="30">
        <v>4047</v>
      </c>
      <c r="H428" s="5">
        <f t="shared" si="21"/>
        <v>0</v>
      </c>
      <c r="I428" s="491" t="s">
        <v>23</v>
      </c>
    </row>
    <row r="429" spans="1:9" ht="15.75" x14ac:dyDescent="0.25">
      <c r="A429" s="240"/>
      <c r="B429" s="588" t="s">
        <v>2260</v>
      </c>
      <c r="C429" s="573" t="s">
        <v>5542</v>
      </c>
      <c r="D429" s="235" t="s">
        <v>412</v>
      </c>
      <c r="E429" s="236">
        <v>1218.25</v>
      </c>
      <c r="F429" s="41" t="s">
        <v>5635</v>
      </c>
      <c r="G429" s="30">
        <v>1218.25</v>
      </c>
      <c r="H429" s="5">
        <f t="shared" si="21"/>
        <v>0</v>
      </c>
      <c r="I429" s="491" t="s">
        <v>57</v>
      </c>
    </row>
    <row r="430" spans="1:9" ht="15.75" x14ac:dyDescent="0.25">
      <c r="A430" s="240"/>
      <c r="B430" s="588"/>
      <c r="C430" s="573"/>
      <c r="D430" s="235"/>
      <c r="E430" s="236"/>
      <c r="F430" s="23" t="s">
        <v>5726</v>
      </c>
      <c r="G430" s="30">
        <f>SUM(G417:G429)</f>
        <v>53324.5</v>
      </c>
      <c r="H430" s="5"/>
      <c r="I430" s="491"/>
    </row>
    <row r="431" spans="1:9" ht="15.75" x14ac:dyDescent="0.25">
      <c r="A431" s="240"/>
      <c r="B431" s="588"/>
      <c r="C431" s="573"/>
      <c r="D431" s="235"/>
      <c r="E431" s="236"/>
      <c r="F431" s="23"/>
      <c r="G431" s="30"/>
      <c r="H431" s="5"/>
      <c r="I431" s="491"/>
    </row>
    <row r="432" spans="1:9" ht="15.75" x14ac:dyDescent="0.25">
      <c r="A432" s="240"/>
      <c r="B432" s="588"/>
      <c r="C432" s="573"/>
      <c r="D432" s="235"/>
      <c r="E432" s="236"/>
      <c r="F432" s="23"/>
      <c r="G432" s="30"/>
      <c r="H432" s="5"/>
      <c r="I432" s="491"/>
    </row>
    <row r="433" spans="1:9" ht="15.75" x14ac:dyDescent="0.25">
      <c r="A433" s="240"/>
      <c r="B433" s="588"/>
      <c r="C433" s="573"/>
      <c r="D433" s="235"/>
      <c r="E433" s="236"/>
      <c r="F433" s="23"/>
      <c r="G433" s="30"/>
      <c r="H433" s="5"/>
      <c r="I433" s="491"/>
    </row>
    <row r="434" spans="1:9" ht="15.75" x14ac:dyDescent="0.25">
      <c r="A434" s="240"/>
      <c r="B434" s="588" t="s">
        <v>1683</v>
      </c>
      <c r="C434" s="573" t="s">
        <v>5542</v>
      </c>
      <c r="D434" s="235" t="s">
        <v>4867</v>
      </c>
      <c r="E434" s="236">
        <v>2160</v>
      </c>
      <c r="F434" s="23">
        <v>41805</v>
      </c>
      <c r="G434" s="30">
        <v>2160</v>
      </c>
      <c r="H434" s="5">
        <f>E434-G434</f>
        <v>0</v>
      </c>
      <c r="I434" s="491" t="s">
        <v>23</v>
      </c>
    </row>
    <row r="435" spans="1:9" ht="15.75" x14ac:dyDescent="0.25">
      <c r="A435" s="240"/>
      <c r="B435" s="588"/>
      <c r="C435" s="573"/>
      <c r="D435" s="235"/>
      <c r="E435" s="236"/>
      <c r="F435" s="23"/>
      <c r="G435" s="30"/>
      <c r="H435" s="5"/>
      <c r="I435" s="491"/>
    </row>
    <row r="436" spans="1:9" x14ac:dyDescent="0.25">
      <c r="A436" s="240"/>
      <c r="B436" s="241" t="s">
        <v>2207</v>
      </c>
      <c r="C436" s="394" t="s">
        <v>5404</v>
      </c>
      <c r="D436" s="235" t="s">
        <v>45</v>
      </c>
      <c r="E436" s="236">
        <v>4087</v>
      </c>
      <c r="F436" s="23">
        <v>41796</v>
      </c>
      <c r="G436" s="30">
        <v>4087</v>
      </c>
      <c r="H436" s="5">
        <f t="shared" ref="H436:H451" si="22">E436-G436</f>
        <v>0</v>
      </c>
      <c r="I436" s="491"/>
    </row>
    <row r="437" spans="1:9" x14ac:dyDescent="0.25">
      <c r="A437" s="240"/>
      <c r="B437" s="241" t="s">
        <v>1099</v>
      </c>
      <c r="C437" s="394" t="s">
        <v>5404</v>
      </c>
      <c r="D437" s="235" t="s">
        <v>45</v>
      </c>
      <c r="E437" s="236">
        <v>5136.3999999999996</v>
      </c>
      <c r="F437" s="23">
        <v>41797</v>
      </c>
      <c r="G437" s="30">
        <v>5136.3999999999996</v>
      </c>
      <c r="H437" s="5">
        <f t="shared" si="22"/>
        <v>0</v>
      </c>
      <c r="I437" s="491" t="s">
        <v>14</v>
      </c>
    </row>
    <row r="438" spans="1:9" x14ac:dyDescent="0.25">
      <c r="A438" s="240"/>
      <c r="B438" s="241" t="s">
        <v>1376</v>
      </c>
      <c r="C438" s="394" t="s">
        <v>5404</v>
      </c>
      <c r="D438" s="235" t="s">
        <v>45</v>
      </c>
      <c r="E438" s="236">
        <v>2793</v>
      </c>
      <c r="F438" s="23">
        <v>41801</v>
      </c>
      <c r="G438" s="30">
        <v>2793</v>
      </c>
      <c r="H438" s="5">
        <f t="shared" si="22"/>
        <v>0</v>
      </c>
      <c r="I438" s="491" t="s">
        <v>4</v>
      </c>
    </row>
    <row r="439" spans="1:9" x14ac:dyDescent="0.25">
      <c r="A439" s="240"/>
      <c r="B439" s="241" t="s">
        <v>1490</v>
      </c>
      <c r="C439" s="394" t="s">
        <v>5404</v>
      </c>
      <c r="D439" s="235" t="s">
        <v>45</v>
      </c>
      <c r="E439" s="236">
        <v>691.6</v>
      </c>
      <c r="F439" s="23">
        <v>41802</v>
      </c>
      <c r="G439" s="30">
        <v>691.6</v>
      </c>
      <c r="H439" s="5">
        <f t="shared" si="22"/>
        <v>0</v>
      </c>
      <c r="I439" s="491" t="s">
        <v>4</v>
      </c>
    </row>
    <row r="440" spans="1:9" ht="15.75" x14ac:dyDescent="0.25">
      <c r="A440" s="240"/>
      <c r="B440" s="588" t="s">
        <v>1667</v>
      </c>
      <c r="C440" s="573" t="s">
        <v>5542</v>
      </c>
      <c r="D440" s="235" t="s">
        <v>45</v>
      </c>
      <c r="E440" s="236">
        <v>5180</v>
      </c>
      <c r="F440" s="23">
        <v>41804</v>
      </c>
      <c r="G440" s="30">
        <v>5180</v>
      </c>
      <c r="H440" s="5">
        <f t="shared" si="22"/>
        <v>0</v>
      </c>
      <c r="I440" s="491" t="s">
        <v>4</v>
      </c>
    </row>
    <row r="441" spans="1:9" ht="15.75" x14ac:dyDescent="0.25">
      <c r="A441" s="240"/>
      <c r="B441" s="588" t="s">
        <v>1974</v>
      </c>
      <c r="C441" s="573" t="s">
        <v>5542</v>
      </c>
      <c r="D441" s="235" t="s">
        <v>45</v>
      </c>
      <c r="E441" s="236">
        <v>3072</v>
      </c>
      <c r="F441" s="23">
        <v>41807</v>
      </c>
      <c r="G441" s="30">
        <v>3072</v>
      </c>
      <c r="H441" s="5">
        <f t="shared" si="22"/>
        <v>0</v>
      </c>
      <c r="I441" s="491" t="s">
        <v>14</v>
      </c>
    </row>
    <row r="442" spans="1:9" ht="15.75" x14ac:dyDescent="0.25">
      <c r="A442" s="240"/>
      <c r="B442" s="588" t="s">
        <v>1123</v>
      </c>
      <c r="C442" s="573" t="s">
        <v>5542</v>
      </c>
      <c r="D442" s="235" t="s">
        <v>45</v>
      </c>
      <c r="E442" s="236">
        <v>3777</v>
      </c>
      <c r="F442" s="23">
        <v>41811</v>
      </c>
      <c r="G442" s="30">
        <v>3777</v>
      </c>
      <c r="H442" s="5">
        <f t="shared" si="22"/>
        <v>0</v>
      </c>
      <c r="I442" s="491" t="s">
        <v>196</v>
      </c>
    </row>
    <row r="443" spans="1:9" ht="15.75" x14ac:dyDescent="0.25">
      <c r="A443" s="240"/>
      <c r="B443" s="588" t="s">
        <v>1217</v>
      </c>
      <c r="C443" s="573" t="s">
        <v>5542</v>
      </c>
      <c r="D443" s="235" t="s">
        <v>45</v>
      </c>
      <c r="E443" s="236">
        <v>3823</v>
      </c>
      <c r="F443" s="23">
        <v>41812</v>
      </c>
      <c r="G443" s="30">
        <v>3823</v>
      </c>
      <c r="H443" s="5">
        <f t="shared" si="22"/>
        <v>0</v>
      </c>
      <c r="I443" s="491" t="s">
        <v>57</v>
      </c>
    </row>
    <row r="444" spans="1:9" ht="15.75" x14ac:dyDescent="0.25">
      <c r="A444" s="240"/>
      <c r="B444" s="588" t="s">
        <v>1468</v>
      </c>
      <c r="C444" s="573" t="s">
        <v>5542</v>
      </c>
      <c r="D444" s="235" t="s">
        <v>45</v>
      </c>
      <c r="E444" s="236">
        <v>3450</v>
      </c>
      <c r="F444" s="23">
        <v>41815</v>
      </c>
      <c r="G444" s="22">
        <v>3450</v>
      </c>
      <c r="H444" s="5">
        <f t="shared" si="22"/>
        <v>0</v>
      </c>
      <c r="I444" s="508" t="s">
        <v>4</v>
      </c>
    </row>
    <row r="445" spans="1:9" x14ac:dyDescent="0.25">
      <c r="A445" s="240"/>
      <c r="B445" s="241" t="s">
        <v>1715</v>
      </c>
      <c r="C445" s="273" t="s">
        <v>4912</v>
      </c>
      <c r="D445" s="235" t="s">
        <v>45</v>
      </c>
      <c r="E445" s="236">
        <v>4529.6000000000004</v>
      </c>
      <c r="F445" s="23">
        <v>41818</v>
      </c>
      <c r="G445" s="30">
        <v>4529.6000000000004</v>
      </c>
      <c r="H445" s="5">
        <f t="shared" si="22"/>
        <v>0</v>
      </c>
      <c r="I445" s="491"/>
    </row>
    <row r="446" spans="1:9" x14ac:dyDescent="0.25">
      <c r="A446" s="240"/>
      <c r="B446" s="241" t="s">
        <v>1827</v>
      </c>
      <c r="C446" s="273" t="s">
        <v>4912</v>
      </c>
      <c r="D446" s="235" t="s">
        <v>45</v>
      </c>
      <c r="E446" s="236">
        <v>4482</v>
      </c>
      <c r="F446" s="23">
        <v>41819</v>
      </c>
      <c r="G446" s="30">
        <v>4482</v>
      </c>
      <c r="H446" s="5">
        <f t="shared" si="22"/>
        <v>0</v>
      </c>
      <c r="I446" s="491"/>
    </row>
    <row r="447" spans="1:9" x14ac:dyDescent="0.25">
      <c r="A447" s="240"/>
      <c r="B447" s="241" t="s">
        <v>1906</v>
      </c>
      <c r="C447" s="273" t="s">
        <v>4912</v>
      </c>
      <c r="D447" s="235" t="s">
        <v>45</v>
      </c>
      <c r="E447" s="236">
        <v>240</v>
      </c>
      <c r="F447" s="23">
        <v>41820</v>
      </c>
      <c r="G447" s="30">
        <v>240</v>
      </c>
      <c r="H447" s="5">
        <f t="shared" si="22"/>
        <v>0</v>
      </c>
      <c r="I447" s="491" t="s">
        <v>146</v>
      </c>
    </row>
    <row r="448" spans="1:9" x14ac:dyDescent="0.25">
      <c r="A448" s="240"/>
      <c r="B448" s="241" t="s">
        <v>1749</v>
      </c>
      <c r="C448" s="394" t="s">
        <v>5404</v>
      </c>
      <c r="D448" s="235" t="s">
        <v>108</v>
      </c>
      <c r="E448" s="236">
        <v>3081.6</v>
      </c>
      <c r="F448" s="41" t="s">
        <v>5406</v>
      </c>
      <c r="G448" s="30">
        <v>3081.6</v>
      </c>
      <c r="H448" s="24">
        <f t="shared" si="22"/>
        <v>0</v>
      </c>
      <c r="I448" s="491" t="s">
        <v>14</v>
      </c>
    </row>
    <row r="449" spans="1:9" x14ac:dyDescent="0.25">
      <c r="A449" s="240"/>
      <c r="B449" s="241" t="s">
        <v>1853</v>
      </c>
      <c r="C449" s="394" t="s">
        <v>5404</v>
      </c>
      <c r="D449" s="235" t="s">
        <v>108</v>
      </c>
      <c r="E449" s="236">
        <v>3714</v>
      </c>
      <c r="F449" s="23">
        <v>41792</v>
      </c>
      <c r="G449" s="22">
        <v>3714</v>
      </c>
      <c r="H449" s="24">
        <f t="shared" si="22"/>
        <v>0</v>
      </c>
      <c r="I449" s="508"/>
    </row>
    <row r="450" spans="1:9" x14ac:dyDescent="0.25">
      <c r="A450" s="240"/>
      <c r="B450" s="241" t="s">
        <v>2031</v>
      </c>
      <c r="C450" s="394" t="s">
        <v>5404</v>
      </c>
      <c r="D450" s="235" t="s">
        <v>108</v>
      </c>
      <c r="E450" s="236">
        <v>2853</v>
      </c>
      <c r="F450" s="23">
        <v>41794</v>
      </c>
      <c r="G450" s="22">
        <v>2853</v>
      </c>
      <c r="H450" s="5">
        <f t="shared" si="22"/>
        <v>0</v>
      </c>
      <c r="I450" s="508" t="s">
        <v>4</v>
      </c>
    </row>
    <row r="451" spans="1:9" ht="15.75" x14ac:dyDescent="0.25">
      <c r="A451" s="240"/>
      <c r="B451" s="588" t="s">
        <v>1560</v>
      </c>
      <c r="C451" s="573" t="s">
        <v>5542</v>
      </c>
      <c r="D451" s="235" t="s">
        <v>108</v>
      </c>
      <c r="E451" s="236">
        <v>6287</v>
      </c>
      <c r="F451" s="23">
        <v>41803</v>
      </c>
      <c r="G451" s="30">
        <v>6287</v>
      </c>
      <c r="H451" s="5">
        <f t="shared" si="22"/>
        <v>0</v>
      </c>
      <c r="I451" s="491" t="s">
        <v>4</v>
      </c>
    </row>
    <row r="452" spans="1:9" x14ac:dyDescent="0.25">
      <c r="A452" s="240"/>
      <c r="B452" s="241"/>
      <c r="C452" s="273"/>
      <c r="D452" s="235"/>
      <c r="E452" s="236"/>
      <c r="F452" s="23" t="s">
        <v>5726</v>
      </c>
      <c r="G452" s="30">
        <f>SUM(G436:G451)</f>
        <v>57197.2</v>
      </c>
      <c r="H452" s="5"/>
      <c r="I452" s="491"/>
    </row>
    <row r="453" spans="1:9" x14ac:dyDescent="0.25">
      <c r="A453" s="240"/>
      <c r="B453" s="241"/>
      <c r="C453" s="273"/>
      <c r="D453" s="235"/>
      <c r="E453" s="236"/>
      <c r="F453" s="23"/>
      <c r="G453" s="30"/>
      <c r="H453" s="5"/>
      <c r="I453" s="491"/>
    </row>
    <row r="454" spans="1:9" x14ac:dyDescent="0.25">
      <c r="A454" s="240"/>
      <c r="B454" s="241" t="s">
        <v>2164</v>
      </c>
      <c r="C454" s="394" t="s">
        <v>5404</v>
      </c>
      <c r="D454" s="235" t="s">
        <v>5456</v>
      </c>
      <c r="E454" s="236">
        <v>49998</v>
      </c>
      <c r="F454" s="23">
        <v>41795</v>
      </c>
      <c r="G454" s="30">
        <v>49998</v>
      </c>
      <c r="H454" s="5">
        <f>E454-G454</f>
        <v>0</v>
      </c>
      <c r="I454" s="491"/>
    </row>
    <row r="455" spans="1:9" x14ac:dyDescent="0.25">
      <c r="A455" s="240"/>
      <c r="B455" s="241"/>
      <c r="C455" s="394"/>
      <c r="D455" s="235"/>
      <c r="E455" s="236"/>
      <c r="F455" s="23"/>
      <c r="G455" s="30"/>
      <c r="H455" s="5"/>
      <c r="I455" s="491"/>
    </row>
    <row r="456" spans="1:9" x14ac:dyDescent="0.25">
      <c r="A456" s="240"/>
      <c r="B456" s="241" t="s">
        <v>2081</v>
      </c>
      <c r="C456" s="394" t="s">
        <v>5404</v>
      </c>
      <c r="D456" s="235" t="s">
        <v>288</v>
      </c>
      <c r="E456" s="236">
        <v>5399.5</v>
      </c>
      <c r="F456" s="23">
        <v>41795</v>
      </c>
      <c r="G456" s="30">
        <v>5399.5</v>
      </c>
      <c r="H456" s="5">
        <f>E456-G456</f>
        <v>0</v>
      </c>
      <c r="I456" s="491"/>
    </row>
    <row r="457" spans="1:9" x14ac:dyDescent="0.25">
      <c r="A457" s="240"/>
      <c r="B457" s="241" t="s">
        <v>1454</v>
      </c>
      <c r="C457" s="394" t="s">
        <v>5404</v>
      </c>
      <c r="D457" s="235" t="s">
        <v>288</v>
      </c>
      <c r="E457" s="236">
        <v>5570.5</v>
      </c>
      <c r="F457" s="23">
        <v>41802</v>
      </c>
      <c r="G457" s="30">
        <v>5570.5</v>
      </c>
      <c r="H457" s="5">
        <f>E457-G457</f>
        <v>0</v>
      </c>
      <c r="I457" s="491"/>
    </row>
    <row r="458" spans="1:9" ht="15.75" x14ac:dyDescent="0.25">
      <c r="A458" s="240"/>
      <c r="B458" s="588" t="s">
        <v>1519</v>
      </c>
      <c r="C458" s="573" t="s">
        <v>5542</v>
      </c>
      <c r="D458" s="235" t="s">
        <v>288</v>
      </c>
      <c r="E458" s="236">
        <v>5788</v>
      </c>
      <c r="F458" s="23">
        <v>41816</v>
      </c>
      <c r="G458" s="22">
        <v>5788</v>
      </c>
      <c r="H458" s="5">
        <f>E458-G458</f>
        <v>0</v>
      </c>
      <c r="I458" s="508"/>
    </row>
    <row r="459" spans="1:9" ht="15.75" x14ac:dyDescent="0.25">
      <c r="A459" s="240"/>
      <c r="B459" s="588"/>
      <c r="C459" s="573"/>
      <c r="D459" s="235"/>
      <c r="E459" s="236"/>
      <c r="F459" s="23"/>
      <c r="G459" s="22"/>
      <c r="H459" s="5"/>
      <c r="I459" s="508"/>
    </row>
    <row r="460" spans="1:9" ht="15.75" x14ac:dyDescent="0.25">
      <c r="A460" s="240"/>
      <c r="B460" s="588"/>
      <c r="C460" s="573"/>
      <c r="D460" s="235"/>
      <c r="E460" s="236"/>
      <c r="F460" s="23"/>
      <c r="G460" s="22"/>
      <c r="H460" s="5"/>
      <c r="I460" s="508"/>
    </row>
    <row r="461" spans="1:9" x14ac:dyDescent="0.25">
      <c r="A461" s="240"/>
      <c r="B461" s="241" t="s">
        <v>1866</v>
      </c>
      <c r="C461" s="394" t="s">
        <v>5404</v>
      </c>
      <c r="D461" s="235" t="s">
        <v>144</v>
      </c>
      <c r="E461" s="236">
        <v>122820.42</v>
      </c>
      <c r="F461" s="26" t="s">
        <v>5413</v>
      </c>
      <c r="G461" s="22">
        <v>122820.42</v>
      </c>
      <c r="H461" s="24">
        <f t="shared" ref="H461:H474" si="23">E461-G461</f>
        <v>0</v>
      </c>
      <c r="I461" s="508" t="s">
        <v>146</v>
      </c>
    </row>
    <row r="462" spans="1:9" x14ac:dyDescent="0.25">
      <c r="A462" s="240"/>
      <c r="B462" s="241" t="s">
        <v>2157</v>
      </c>
      <c r="C462" s="394" t="s">
        <v>5404</v>
      </c>
      <c r="D462" s="235" t="s">
        <v>144</v>
      </c>
      <c r="E462" s="236">
        <v>81044</v>
      </c>
      <c r="F462" s="566" t="s">
        <v>5454</v>
      </c>
      <c r="G462" s="30">
        <v>81044</v>
      </c>
      <c r="H462" s="5">
        <f t="shared" si="23"/>
        <v>0</v>
      </c>
      <c r="I462" s="491" t="s">
        <v>146</v>
      </c>
    </row>
    <row r="463" spans="1:9" x14ac:dyDescent="0.25">
      <c r="A463" s="240"/>
      <c r="B463" s="241" t="s">
        <v>2161</v>
      </c>
      <c r="C463" s="394" t="s">
        <v>5404</v>
      </c>
      <c r="D463" s="235" t="s">
        <v>144</v>
      </c>
      <c r="E463" s="236">
        <v>79915.53</v>
      </c>
      <c r="F463" s="26" t="s">
        <v>5455</v>
      </c>
      <c r="G463" s="30">
        <v>79915.53</v>
      </c>
      <c r="H463" s="5">
        <f t="shared" si="23"/>
        <v>0</v>
      </c>
      <c r="I463" s="491" t="s">
        <v>146</v>
      </c>
    </row>
    <row r="464" spans="1:9" x14ac:dyDescent="0.25">
      <c r="A464" s="240"/>
      <c r="B464" s="241" t="s">
        <v>1229</v>
      </c>
      <c r="C464" s="394" t="s">
        <v>5404</v>
      </c>
      <c r="D464" s="235" t="s">
        <v>144</v>
      </c>
      <c r="E464" s="236">
        <v>182352.2</v>
      </c>
      <c r="F464" s="26" t="s">
        <v>5489</v>
      </c>
      <c r="G464" s="43">
        <v>182352.2</v>
      </c>
      <c r="H464" s="5">
        <f t="shared" si="23"/>
        <v>0</v>
      </c>
      <c r="I464" s="491" t="s">
        <v>146</v>
      </c>
    </row>
    <row r="465" spans="1:9" x14ac:dyDescent="0.25">
      <c r="A465" s="240"/>
      <c r="B465" s="241" t="s">
        <v>1230</v>
      </c>
      <c r="C465" s="394" t="s">
        <v>5404</v>
      </c>
      <c r="D465" s="235" t="s">
        <v>144</v>
      </c>
      <c r="E465" s="236">
        <v>23133.84</v>
      </c>
      <c r="F465" s="26" t="s">
        <v>5490</v>
      </c>
      <c r="G465" s="43">
        <v>23133.84</v>
      </c>
      <c r="H465" s="5">
        <f t="shared" si="23"/>
        <v>0</v>
      </c>
      <c r="I465" s="491" t="s">
        <v>146</v>
      </c>
    </row>
    <row r="466" spans="1:9" x14ac:dyDescent="0.25">
      <c r="A466" s="240"/>
      <c r="B466" s="241" t="s">
        <v>1517</v>
      </c>
      <c r="C466" s="394" t="s">
        <v>5404</v>
      </c>
      <c r="D466" s="235" t="s">
        <v>144</v>
      </c>
      <c r="E466" s="236">
        <v>151547.31</v>
      </c>
      <c r="F466" s="566" t="s">
        <v>5537</v>
      </c>
      <c r="G466" s="30">
        <v>151547.31</v>
      </c>
      <c r="H466" s="5">
        <f t="shared" si="23"/>
        <v>0</v>
      </c>
      <c r="I466" s="491" t="s">
        <v>146</v>
      </c>
    </row>
    <row r="467" spans="1:9" x14ac:dyDescent="0.25">
      <c r="A467" s="240"/>
      <c r="B467" s="241" t="s">
        <v>1518</v>
      </c>
      <c r="C467" s="394" t="s">
        <v>5404</v>
      </c>
      <c r="D467" s="235" t="s">
        <v>144</v>
      </c>
      <c r="E467" s="236">
        <v>14881</v>
      </c>
      <c r="F467" s="25" t="s">
        <v>5538</v>
      </c>
      <c r="G467" s="30">
        <v>14881</v>
      </c>
      <c r="H467" s="5">
        <f t="shared" si="23"/>
        <v>0</v>
      </c>
      <c r="I467" s="491" t="s">
        <v>146</v>
      </c>
    </row>
    <row r="468" spans="1:9" x14ac:dyDescent="0.25">
      <c r="A468" s="240"/>
      <c r="B468" s="241" t="s">
        <v>1531</v>
      </c>
      <c r="C468" s="394" t="s">
        <v>5404</v>
      </c>
      <c r="D468" s="235" t="s">
        <v>144</v>
      </c>
      <c r="E468" s="236">
        <v>56556.5</v>
      </c>
      <c r="F468" s="26" t="s">
        <v>5540</v>
      </c>
      <c r="G468" s="30">
        <v>56556.5</v>
      </c>
      <c r="H468" s="5">
        <f t="shared" si="23"/>
        <v>0</v>
      </c>
      <c r="I468" s="491" t="s">
        <v>146</v>
      </c>
    </row>
    <row r="469" spans="1:9" ht="15.75" x14ac:dyDescent="0.25">
      <c r="A469" s="240"/>
      <c r="B469" s="588" t="s">
        <v>1913</v>
      </c>
      <c r="C469" s="573" t="s">
        <v>5542</v>
      </c>
      <c r="D469" s="235" t="s">
        <v>144</v>
      </c>
      <c r="E469" s="236">
        <v>146231</v>
      </c>
      <c r="F469" s="566" t="s">
        <v>5594</v>
      </c>
      <c r="G469" s="30">
        <v>146231</v>
      </c>
      <c r="H469" s="5">
        <f t="shared" si="23"/>
        <v>0</v>
      </c>
      <c r="I469" s="491" t="s">
        <v>146</v>
      </c>
    </row>
    <row r="470" spans="1:9" ht="15.75" x14ac:dyDescent="0.25">
      <c r="A470" s="240"/>
      <c r="B470" s="588" t="s">
        <v>2169</v>
      </c>
      <c r="C470" s="573" t="s">
        <v>5542</v>
      </c>
      <c r="D470" s="235" t="s">
        <v>144</v>
      </c>
      <c r="E470" s="236">
        <v>160796.89000000001</v>
      </c>
      <c r="F470" s="566" t="s">
        <v>5628</v>
      </c>
      <c r="G470" s="30">
        <v>160796.89000000001</v>
      </c>
      <c r="H470" s="5">
        <f t="shared" si="23"/>
        <v>0</v>
      </c>
      <c r="I470" s="491" t="s">
        <v>146</v>
      </c>
    </row>
    <row r="471" spans="1:9" ht="15.75" x14ac:dyDescent="0.25">
      <c r="A471" s="240"/>
      <c r="B471" s="588" t="s">
        <v>1336</v>
      </c>
      <c r="C471" s="573" t="s">
        <v>5542</v>
      </c>
      <c r="D471" s="235" t="s">
        <v>144</v>
      </c>
      <c r="E471" s="236">
        <v>129574</v>
      </c>
      <c r="F471" s="26" t="s">
        <v>5668</v>
      </c>
      <c r="G471" s="30">
        <v>129574</v>
      </c>
      <c r="H471" s="5">
        <f t="shared" si="23"/>
        <v>0</v>
      </c>
      <c r="I471" s="491" t="s">
        <v>146</v>
      </c>
    </row>
    <row r="472" spans="1:9" ht="15.75" x14ac:dyDescent="0.25">
      <c r="A472" s="240"/>
      <c r="B472" s="588" t="s">
        <v>1361</v>
      </c>
      <c r="C472" s="573" t="s">
        <v>5542</v>
      </c>
      <c r="D472" s="235" t="s">
        <v>144</v>
      </c>
      <c r="E472" s="236">
        <v>14879</v>
      </c>
      <c r="F472" s="23">
        <v>41816</v>
      </c>
      <c r="G472" s="30">
        <v>14879</v>
      </c>
      <c r="H472" s="5">
        <f t="shared" si="23"/>
        <v>0</v>
      </c>
      <c r="I472" s="491" t="s">
        <v>146</v>
      </c>
    </row>
    <row r="473" spans="1:9" x14ac:dyDescent="0.25">
      <c r="A473" s="240"/>
      <c r="B473" s="241" t="s">
        <v>1583</v>
      </c>
      <c r="C473" s="273" t="s">
        <v>4912</v>
      </c>
      <c r="D473" s="235" t="s">
        <v>144</v>
      </c>
      <c r="E473" s="236">
        <v>92800.38</v>
      </c>
      <c r="F473" s="566" t="s">
        <v>5693</v>
      </c>
      <c r="G473" s="22">
        <v>92800.38</v>
      </c>
      <c r="H473" s="5">
        <f t="shared" si="23"/>
        <v>0</v>
      </c>
      <c r="I473" s="508" t="s">
        <v>146</v>
      </c>
    </row>
    <row r="474" spans="1:9" x14ac:dyDescent="0.25">
      <c r="A474" s="240"/>
      <c r="B474" s="241" t="s">
        <v>1586</v>
      </c>
      <c r="C474" s="273" t="s">
        <v>4912</v>
      </c>
      <c r="D474" s="235" t="s">
        <v>144</v>
      </c>
      <c r="E474" s="236">
        <v>70814.600000000006</v>
      </c>
      <c r="F474" s="26" t="s">
        <v>5694</v>
      </c>
      <c r="G474" s="22">
        <v>70814.600000000006</v>
      </c>
      <c r="H474" s="5">
        <f t="shared" si="23"/>
        <v>0</v>
      </c>
      <c r="I474" s="508" t="s">
        <v>146</v>
      </c>
    </row>
    <row r="475" spans="1:9" x14ac:dyDescent="0.25">
      <c r="A475" s="240"/>
      <c r="B475" s="241"/>
      <c r="C475" s="273"/>
      <c r="D475" s="235"/>
      <c r="E475" s="236"/>
      <c r="F475" s="26" t="s">
        <v>5726</v>
      </c>
      <c r="G475" s="22">
        <f>SUM(G461:G474)</f>
        <v>1327346.67</v>
      </c>
      <c r="H475" s="5"/>
      <c r="I475" s="508"/>
    </row>
    <row r="476" spans="1:9" x14ac:dyDescent="0.25">
      <c r="A476" s="240"/>
      <c r="B476" s="241"/>
      <c r="C476" s="273"/>
      <c r="D476" s="235"/>
      <c r="E476" s="236"/>
      <c r="F476" s="26"/>
      <c r="G476" s="22"/>
      <c r="H476" s="5"/>
      <c r="I476" s="508"/>
    </row>
    <row r="477" spans="1:9" ht="15.75" x14ac:dyDescent="0.25">
      <c r="A477" s="240"/>
      <c r="B477" s="588" t="s">
        <v>1659</v>
      </c>
      <c r="C477" s="573" t="s">
        <v>5542</v>
      </c>
      <c r="D477" s="235" t="s">
        <v>664</v>
      </c>
      <c r="E477" s="236">
        <v>2592</v>
      </c>
      <c r="F477" s="23">
        <v>41804</v>
      </c>
      <c r="G477" s="30">
        <v>2592</v>
      </c>
      <c r="H477" s="5">
        <f>E477-G477</f>
        <v>0</v>
      </c>
      <c r="I477" s="491"/>
    </row>
    <row r="478" spans="1:9" ht="15.75" x14ac:dyDescent="0.25">
      <c r="A478" s="240"/>
      <c r="B478" s="588" t="s">
        <v>1099</v>
      </c>
      <c r="C478" s="573" t="s">
        <v>5542</v>
      </c>
      <c r="D478" s="235" t="s">
        <v>664</v>
      </c>
      <c r="E478" s="236">
        <v>2242</v>
      </c>
      <c r="F478" s="23">
        <v>41811</v>
      </c>
      <c r="G478" s="30">
        <v>2242</v>
      </c>
      <c r="H478" s="5">
        <f>E478-G478</f>
        <v>0</v>
      </c>
      <c r="I478" s="491"/>
    </row>
    <row r="479" spans="1:9" ht="15.75" x14ac:dyDescent="0.25">
      <c r="A479" s="240"/>
      <c r="B479" s="588"/>
      <c r="C479" s="573"/>
      <c r="D479" s="235"/>
      <c r="E479" s="236"/>
      <c r="F479" s="23"/>
      <c r="G479" s="30"/>
      <c r="H479" s="5"/>
      <c r="I479" s="491"/>
    </row>
    <row r="480" spans="1:9" x14ac:dyDescent="0.25">
      <c r="A480" s="240"/>
      <c r="B480" s="241" t="s">
        <v>1070</v>
      </c>
      <c r="C480" s="394" t="s">
        <v>5404</v>
      </c>
      <c r="D480" s="235" t="s">
        <v>5476</v>
      </c>
      <c r="E480" s="236">
        <v>2057.1999999999998</v>
      </c>
      <c r="F480" s="23">
        <v>41797</v>
      </c>
      <c r="G480" s="30">
        <v>2057.1999999999998</v>
      </c>
      <c r="H480" s="5">
        <f>E480-G480</f>
        <v>0</v>
      </c>
      <c r="I480" s="491"/>
    </row>
    <row r="481" spans="1:9" ht="15.75" x14ac:dyDescent="0.25">
      <c r="A481" s="240"/>
      <c r="B481" s="588" t="s">
        <v>2205</v>
      </c>
      <c r="C481" s="573" t="s">
        <v>5542</v>
      </c>
      <c r="D481" s="235" t="s">
        <v>4848</v>
      </c>
      <c r="E481" s="236">
        <v>21811</v>
      </c>
      <c r="F481" s="23">
        <v>41811</v>
      </c>
      <c r="G481" s="30">
        <v>21811</v>
      </c>
      <c r="H481" s="5">
        <f>E481-G481</f>
        <v>0</v>
      </c>
      <c r="I481" s="491" t="s">
        <v>4723</v>
      </c>
    </row>
    <row r="482" spans="1:9" ht="15.75" x14ac:dyDescent="0.25">
      <c r="A482" s="240"/>
      <c r="B482" s="588" t="s">
        <v>2208</v>
      </c>
      <c r="C482" s="573" t="s">
        <v>5542</v>
      </c>
      <c r="D482" s="235" t="s">
        <v>57</v>
      </c>
      <c r="E482" s="236">
        <v>432</v>
      </c>
      <c r="F482" s="23">
        <v>41810</v>
      </c>
      <c r="G482" s="30">
        <v>432</v>
      </c>
      <c r="H482" s="5">
        <f>E482-G482</f>
        <v>0</v>
      </c>
      <c r="I482" s="492"/>
    </row>
    <row r="483" spans="1:9" ht="15.75" x14ac:dyDescent="0.25">
      <c r="A483" s="240"/>
      <c r="B483" s="588"/>
      <c r="C483" s="573"/>
      <c r="D483" s="235"/>
      <c r="E483" s="236"/>
      <c r="F483" s="23"/>
      <c r="G483" s="30"/>
      <c r="H483" s="5"/>
      <c r="I483" s="492"/>
    </row>
    <row r="484" spans="1:9" x14ac:dyDescent="0.25">
      <c r="A484" s="240"/>
      <c r="B484" s="241" t="s">
        <v>1768</v>
      </c>
      <c r="C484" s="394" t="s">
        <v>5404</v>
      </c>
      <c r="D484" s="235" t="s">
        <v>133</v>
      </c>
      <c r="E484" s="236">
        <v>37470</v>
      </c>
      <c r="F484" s="61" t="s">
        <v>5407</v>
      </c>
      <c r="G484" s="30">
        <v>37470</v>
      </c>
      <c r="H484" s="24">
        <f t="shared" ref="H484:H496" si="24">E484-G484</f>
        <v>0</v>
      </c>
      <c r="I484" s="491" t="s">
        <v>2849</v>
      </c>
    </row>
    <row r="485" spans="1:9" x14ac:dyDescent="0.25">
      <c r="A485" s="240"/>
      <c r="B485" s="241" t="s">
        <v>1849</v>
      </c>
      <c r="C485" s="394" t="s">
        <v>5404</v>
      </c>
      <c r="D485" s="235" t="s">
        <v>133</v>
      </c>
      <c r="E485" s="236">
        <v>4907</v>
      </c>
      <c r="F485" s="23">
        <v>41793</v>
      </c>
      <c r="G485" s="43">
        <v>4907</v>
      </c>
      <c r="H485" s="24">
        <f t="shared" si="24"/>
        <v>0</v>
      </c>
      <c r="I485" s="508" t="s">
        <v>196</v>
      </c>
    </row>
    <row r="486" spans="1:9" x14ac:dyDescent="0.25">
      <c r="A486" s="240"/>
      <c r="B486" s="241" t="s">
        <v>1940</v>
      </c>
      <c r="C486" s="394" t="s">
        <v>5404</v>
      </c>
      <c r="D486" s="235" t="s">
        <v>133</v>
      </c>
      <c r="E486" s="236">
        <v>5406.5</v>
      </c>
      <c r="F486" s="23">
        <v>41797</v>
      </c>
      <c r="G486" s="22">
        <v>5406.5</v>
      </c>
      <c r="H486" s="24">
        <f t="shared" si="24"/>
        <v>0</v>
      </c>
      <c r="I486" s="508" t="s">
        <v>4</v>
      </c>
    </row>
    <row r="487" spans="1:9" x14ac:dyDescent="0.25">
      <c r="A487" s="240"/>
      <c r="B487" s="241" t="s">
        <v>2134</v>
      </c>
      <c r="C487" s="394" t="s">
        <v>5404</v>
      </c>
      <c r="D487" s="235" t="s">
        <v>133</v>
      </c>
      <c r="E487" s="236">
        <v>8100</v>
      </c>
      <c r="F487" s="23">
        <v>41797</v>
      </c>
      <c r="G487" s="30">
        <v>8100</v>
      </c>
      <c r="H487" s="5">
        <f t="shared" si="24"/>
        <v>0</v>
      </c>
      <c r="I487" s="491" t="s">
        <v>196</v>
      </c>
    </row>
    <row r="488" spans="1:9" x14ac:dyDescent="0.25">
      <c r="A488" s="240"/>
      <c r="B488" s="241" t="s">
        <v>2276</v>
      </c>
      <c r="C488" s="394" t="s">
        <v>5404</v>
      </c>
      <c r="D488" s="235" t="s">
        <v>133</v>
      </c>
      <c r="E488" s="236">
        <v>3743</v>
      </c>
      <c r="F488" s="23">
        <v>41803</v>
      </c>
      <c r="G488" s="30">
        <v>3743</v>
      </c>
      <c r="H488" s="5">
        <f t="shared" si="24"/>
        <v>0</v>
      </c>
      <c r="I488" s="491"/>
    </row>
    <row r="489" spans="1:9" x14ac:dyDescent="0.25">
      <c r="A489" s="240"/>
      <c r="B489" s="241" t="s">
        <v>1250</v>
      </c>
      <c r="C489" s="394" t="s">
        <v>5404</v>
      </c>
      <c r="D489" s="235" t="s">
        <v>133</v>
      </c>
      <c r="E489" s="236">
        <v>6438.9</v>
      </c>
      <c r="F489" s="23">
        <v>41800</v>
      </c>
      <c r="G489" s="43">
        <v>6438.9</v>
      </c>
      <c r="H489" s="5">
        <f t="shared" si="24"/>
        <v>0</v>
      </c>
      <c r="I489" s="491" t="s">
        <v>14</v>
      </c>
    </row>
    <row r="490" spans="1:9" ht="15.75" x14ac:dyDescent="0.25">
      <c r="A490" s="240"/>
      <c r="B490" s="588" t="s">
        <v>1627</v>
      </c>
      <c r="C490" s="573" t="s">
        <v>5542</v>
      </c>
      <c r="D490" s="235" t="s">
        <v>133</v>
      </c>
      <c r="E490" s="236">
        <v>31358</v>
      </c>
      <c r="F490" s="23">
        <v>41805</v>
      </c>
      <c r="G490" s="30">
        <v>31358</v>
      </c>
      <c r="H490" s="5">
        <f t="shared" si="24"/>
        <v>0</v>
      </c>
      <c r="I490" s="491"/>
    </row>
    <row r="491" spans="1:9" ht="15.75" x14ac:dyDescent="0.25">
      <c r="A491" s="240"/>
      <c r="B491" s="588" t="s">
        <v>1737</v>
      </c>
      <c r="C491" s="573" t="s">
        <v>5542</v>
      </c>
      <c r="D491" s="235" t="s">
        <v>133</v>
      </c>
      <c r="E491" s="236">
        <v>3461</v>
      </c>
      <c r="F491" s="23">
        <v>41805</v>
      </c>
      <c r="G491" s="30">
        <v>3461</v>
      </c>
      <c r="H491" s="5">
        <f t="shared" si="24"/>
        <v>0</v>
      </c>
      <c r="I491" s="491" t="s">
        <v>14</v>
      </c>
    </row>
    <row r="492" spans="1:9" ht="15.75" x14ac:dyDescent="0.25">
      <c r="A492" s="240"/>
      <c r="B492" s="588" t="s">
        <v>1881</v>
      </c>
      <c r="C492" s="573" t="s">
        <v>5542</v>
      </c>
      <c r="D492" s="235" t="s">
        <v>133</v>
      </c>
      <c r="E492" s="236">
        <v>4890.5</v>
      </c>
      <c r="F492" s="23">
        <v>41807</v>
      </c>
      <c r="G492" s="30">
        <v>4890.5</v>
      </c>
      <c r="H492" s="5">
        <f t="shared" si="24"/>
        <v>0</v>
      </c>
      <c r="I492" s="491" t="s">
        <v>2849</v>
      </c>
    </row>
    <row r="493" spans="1:9" ht="15.75" x14ac:dyDescent="0.25">
      <c r="A493" s="240"/>
      <c r="B493" s="588" t="s">
        <v>2195</v>
      </c>
      <c r="C493" s="573" t="s">
        <v>5542</v>
      </c>
      <c r="D493" s="235" t="s">
        <v>133</v>
      </c>
      <c r="E493" s="236">
        <v>37056</v>
      </c>
      <c r="F493" s="23">
        <v>41815</v>
      </c>
      <c r="G493" s="30">
        <v>37056</v>
      </c>
      <c r="H493" s="5">
        <f t="shared" si="24"/>
        <v>0</v>
      </c>
      <c r="I493" s="491" t="s">
        <v>196</v>
      </c>
    </row>
    <row r="494" spans="1:9" ht="15.75" x14ac:dyDescent="0.25">
      <c r="A494" s="240"/>
      <c r="B494" s="588" t="s">
        <v>1093</v>
      </c>
      <c r="C494" s="573" t="s">
        <v>5542</v>
      </c>
      <c r="D494" s="235" t="s">
        <v>133</v>
      </c>
      <c r="E494" s="236">
        <v>19677.2</v>
      </c>
      <c r="F494" s="32" t="s">
        <v>5643</v>
      </c>
      <c r="G494" s="30">
        <v>19677.2</v>
      </c>
      <c r="H494" s="5">
        <f t="shared" si="24"/>
        <v>0</v>
      </c>
      <c r="I494" s="491"/>
    </row>
    <row r="495" spans="1:9" ht="15.75" x14ac:dyDescent="0.25">
      <c r="A495" s="240"/>
      <c r="B495" s="588" t="s">
        <v>1395</v>
      </c>
      <c r="C495" s="573" t="s">
        <v>5542</v>
      </c>
      <c r="D495" s="235" t="s">
        <v>133</v>
      </c>
      <c r="E495" s="236">
        <v>6632</v>
      </c>
      <c r="F495" s="23">
        <v>41815</v>
      </c>
      <c r="G495" s="22">
        <v>6632</v>
      </c>
      <c r="H495" s="5">
        <f t="shared" si="24"/>
        <v>0</v>
      </c>
      <c r="I495" s="508"/>
    </row>
    <row r="496" spans="1:9" x14ac:dyDescent="0.25">
      <c r="A496" s="240"/>
      <c r="B496" s="241" t="s">
        <v>1917</v>
      </c>
      <c r="C496" s="273" t="s">
        <v>4912</v>
      </c>
      <c r="D496" s="235" t="s">
        <v>133</v>
      </c>
      <c r="E496" s="236">
        <v>7203</v>
      </c>
      <c r="F496" s="26">
        <v>41821</v>
      </c>
      <c r="G496" s="247">
        <v>7203</v>
      </c>
      <c r="H496" s="5">
        <f t="shared" si="24"/>
        <v>0</v>
      </c>
      <c r="I496" s="491" t="s">
        <v>196</v>
      </c>
    </row>
    <row r="497" spans="1:9" x14ac:dyDescent="0.25">
      <c r="A497" s="240"/>
      <c r="B497" s="241"/>
      <c r="C497" s="273"/>
      <c r="D497" s="235"/>
      <c r="E497" s="236"/>
      <c r="F497" s="26" t="s">
        <v>5726</v>
      </c>
      <c r="G497" s="247">
        <f>SUM(G484:G496)</f>
        <v>176343.1</v>
      </c>
      <c r="H497" s="5"/>
      <c r="I497" s="491"/>
    </row>
    <row r="498" spans="1:9" x14ac:dyDescent="0.25">
      <c r="A498" s="240"/>
      <c r="B498" s="241"/>
      <c r="C498" s="273"/>
      <c r="D498" s="235"/>
      <c r="E498" s="236"/>
      <c r="F498" s="26"/>
      <c r="G498" s="247"/>
      <c r="H498" s="5"/>
      <c r="I498" s="491"/>
    </row>
    <row r="499" spans="1:9" x14ac:dyDescent="0.25">
      <c r="A499" s="240"/>
      <c r="B499" s="241" t="s">
        <v>1507</v>
      </c>
      <c r="C499" s="394" t="s">
        <v>5404</v>
      </c>
      <c r="D499" s="235" t="s">
        <v>5534</v>
      </c>
      <c r="E499" s="236">
        <v>7663</v>
      </c>
      <c r="F499" s="26" t="s">
        <v>5535</v>
      </c>
      <c r="G499" s="30">
        <v>7663</v>
      </c>
      <c r="H499" s="5">
        <f t="shared" ref="H499:H518" si="25">E499-G499</f>
        <v>0</v>
      </c>
      <c r="I499" s="491" t="s">
        <v>196</v>
      </c>
    </row>
    <row r="500" spans="1:9" ht="15.75" x14ac:dyDescent="0.25">
      <c r="A500" s="240"/>
      <c r="B500" s="588" t="s">
        <v>1562</v>
      </c>
      <c r="C500" s="573" t="s">
        <v>5542</v>
      </c>
      <c r="D500" s="235" t="s">
        <v>5534</v>
      </c>
      <c r="E500" s="236">
        <v>8186</v>
      </c>
      <c r="F500" s="26" t="s">
        <v>5546</v>
      </c>
      <c r="G500" s="30">
        <v>8186</v>
      </c>
      <c r="H500" s="5">
        <f t="shared" si="25"/>
        <v>0</v>
      </c>
      <c r="I500" s="491" t="s">
        <v>4</v>
      </c>
    </row>
    <row r="501" spans="1:9" x14ac:dyDescent="0.25">
      <c r="A501" s="240"/>
      <c r="B501" s="241" t="s">
        <v>1842</v>
      </c>
      <c r="C501" s="394" t="s">
        <v>5404</v>
      </c>
      <c r="D501" s="235" t="s">
        <v>277</v>
      </c>
      <c r="E501" s="236">
        <v>7779</v>
      </c>
      <c r="F501" s="26" t="s">
        <v>5411</v>
      </c>
      <c r="G501" s="43">
        <v>7779</v>
      </c>
      <c r="H501" s="24">
        <f t="shared" si="25"/>
        <v>0</v>
      </c>
      <c r="I501" s="508" t="s">
        <v>196</v>
      </c>
    </row>
    <row r="502" spans="1:9" x14ac:dyDescent="0.25">
      <c r="A502" s="232"/>
      <c r="B502" s="241" t="s">
        <v>1958</v>
      </c>
      <c r="C502" s="394" t="s">
        <v>5404</v>
      </c>
      <c r="D502" s="235" t="s">
        <v>277</v>
      </c>
      <c r="E502" s="236">
        <v>8270</v>
      </c>
      <c r="F502" s="23">
        <v>41794</v>
      </c>
      <c r="G502" s="22">
        <v>8270</v>
      </c>
      <c r="H502" s="24">
        <f t="shared" si="25"/>
        <v>0</v>
      </c>
      <c r="I502" s="508" t="s">
        <v>4</v>
      </c>
    </row>
    <row r="503" spans="1:9" ht="15.75" x14ac:dyDescent="0.25">
      <c r="A503" s="232"/>
      <c r="B503" s="588" t="s">
        <v>1867</v>
      </c>
      <c r="C503" s="573" t="s">
        <v>5542</v>
      </c>
      <c r="D503" s="235" t="s">
        <v>5584</v>
      </c>
      <c r="E503" s="236">
        <v>10610</v>
      </c>
      <c r="F503" s="26" t="s">
        <v>5585</v>
      </c>
      <c r="G503" s="30">
        <v>10610</v>
      </c>
      <c r="H503" s="5">
        <f t="shared" si="25"/>
        <v>0</v>
      </c>
      <c r="I503" s="491" t="s">
        <v>2849</v>
      </c>
    </row>
    <row r="504" spans="1:9" ht="15.75" x14ac:dyDescent="0.25">
      <c r="A504" s="232"/>
      <c r="B504" s="588" t="s">
        <v>2005</v>
      </c>
      <c r="C504" s="573" t="s">
        <v>5542</v>
      </c>
      <c r="D504" s="235" t="s">
        <v>5584</v>
      </c>
      <c r="E504" s="236">
        <v>8871</v>
      </c>
      <c r="F504" s="23">
        <v>41810</v>
      </c>
      <c r="G504" s="30">
        <v>8871</v>
      </c>
      <c r="H504" s="5">
        <f t="shared" si="25"/>
        <v>0</v>
      </c>
      <c r="I504" s="491" t="s">
        <v>196</v>
      </c>
    </row>
    <row r="505" spans="1:9" ht="15.75" x14ac:dyDescent="0.25">
      <c r="A505" s="240"/>
      <c r="B505" s="588" t="s">
        <v>2192</v>
      </c>
      <c r="C505" s="573" t="s">
        <v>5542</v>
      </c>
      <c r="D505" s="235" t="s">
        <v>5584</v>
      </c>
      <c r="E505" s="236">
        <v>7321.5</v>
      </c>
      <c r="F505" s="23">
        <v>41811</v>
      </c>
      <c r="G505" s="30">
        <v>7321.5</v>
      </c>
      <c r="H505" s="5">
        <f t="shared" si="25"/>
        <v>0</v>
      </c>
      <c r="I505" s="491" t="s">
        <v>196</v>
      </c>
    </row>
    <row r="506" spans="1:9" ht="15.75" x14ac:dyDescent="0.25">
      <c r="A506" s="240"/>
      <c r="B506" s="588" t="s">
        <v>1059</v>
      </c>
      <c r="C506" s="573" t="s">
        <v>5542</v>
      </c>
      <c r="D506" s="235" t="s">
        <v>5584</v>
      </c>
      <c r="E506" s="236">
        <v>8341</v>
      </c>
      <c r="F506" s="26" t="s">
        <v>5636</v>
      </c>
      <c r="G506" s="30">
        <v>8341</v>
      </c>
      <c r="H506" s="5">
        <f t="shared" si="25"/>
        <v>0</v>
      </c>
      <c r="I506" s="491" t="s">
        <v>196</v>
      </c>
    </row>
    <row r="507" spans="1:9" ht="15.75" x14ac:dyDescent="0.25">
      <c r="A507" s="240"/>
      <c r="B507" s="588" t="s">
        <v>1183</v>
      </c>
      <c r="C507" s="573" t="s">
        <v>5542</v>
      </c>
      <c r="D507" s="235" t="s">
        <v>5584</v>
      </c>
      <c r="E507" s="236">
        <v>9464</v>
      </c>
      <c r="F507" s="23">
        <v>41813</v>
      </c>
      <c r="G507" s="30">
        <v>9464</v>
      </c>
      <c r="H507" s="5">
        <f t="shared" si="25"/>
        <v>0</v>
      </c>
      <c r="I507" s="491" t="s">
        <v>196</v>
      </c>
    </row>
    <row r="508" spans="1:9" ht="15.75" x14ac:dyDescent="0.25">
      <c r="A508" s="240"/>
      <c r="B508" s="588" t="s">
        <v>1289</v>
      </c>
      <c r="C508" s="573" t="s">
        <v>5542</v>
      </c>
      <c r="D508" s="235" t="s">
        <v>5584</v>
      </c>
      <c r="E508" s="236">
        <v>7862.5</v>
      </c>
      <c r="F508" s="23">
        <v>41813</v>
      </c>
      <c r="G508" s="30">
        <v>7862.5</v>
      </c>
      <c r="H508" s="5">
        <f t="shared" si="25"/>
        <v>0</v>
      </c>
      <c r="I508" s="491" t="s">
        <v>20</v>
      </c>
    </row>
    <row r="509" spans="1:9" ht="15.75" x14ac:dyDescent="0.25">
      <c r="A509" s="240"/>
      <c r="B509" s="588" t="s">
        <v>1414</v>
      </c>
      <c r="C509" s="573" t="s">
        <v>5542</v>
      </c>
      <c r="D509" s="235" t="s">
        <v>5584</v>
      </c>
      <c r="E509" s="236">
        <v>8024.2</v>
      </c>
      <c r="F509" s="23">
        <v>41815</v>
      </c>
      <c r="G509" s="22">
        <v>8024.2</v>
      </c>
      <c r="H509" s="5">
        <f t="shared" si="25"/>
        <v>0</v>
      </c>
      <c r="I509" s="508" t="s">
        <v>57</v>
      </c>
    </row>
    <row r="510" spans="1:9" ht="15.75" x14ac:dyDescent="0.25">
      <c r="A510" s="240"/>
      <c r="B510" s="588" t="s">
        <v>1498</v>
      </c>
      <c r="C510" s="573" t="s">
        <v>5542</v>
      </c>
      <c r="D510" s="235" t="s">
        <v>5584</v>
      </c>
      <c r="E510" s="236">
        <v>8840</v>
      </c>
      <c r="F510" s="26" t="s">
        <v>5685</v>
      </c>
      <c r="G510" s="22">
        <v>8840</v>
      </c>
      <c r="H510" s="5">
        <f t="shared" si="25"/>
        <v>0</v>
      </c>
      <c r="I510" s="508" t="s">
        <v>23</v>
      </c>
    </row>
    <row r="511" spans="1:9" ht="15.75" x14ac:dyDescent="0.25">
      <c r="A511" s="240"/>
      <c r="B511" s="588" t="s">
        <v>1505</v>
      </c>
      <c r="C511" s="573" t="s">
        <v>5542</v>
      </c>
      <c r="D511" s="235" t="s">
        <v>5584</v>
      </c>
      <c r="E511" s="236">
        <v>811</v>
      </c>
      <c r="F511" s="566" t="s">
        <v>5685</v>
      </c>
      <c r="G511" s="22">
        <v>811</v>
      </c>
      <c r="H511" s="5">
        <f t="shared" si="25"/>
        <v>0</v>
      </c>
      <c r="I511" s="508" t="s">
        <v>23</v>
      </c>
    </row>
    <row r="512" spans="1:9" x14ac:dyDescent="0.25">
      <c r="A512" s="240"/>
      <c r="B512" s="241" t="s">
        <v>1694</v>
      </c>
      <c r="C512" s="273" t="s">
        <v>4912</v>
      </c>
      <c r="D512" s="235" t="s">
        <v>5584</v>
      </c>
      <c r="E512" s="236">
        <v>8220</v>
      </c>
      <c r="F512" s="26" t="s">
        <v>5709</v>
      </c>
      <c r="G512" s="30">
        <v>8220</v>
      </c>
      <c r="H512" s="5">
        <f t="shared" si="25"/>
        <v>0</v>
      </c>
      <c r="I512" s="491" t="s">
        <v>196</v>
      </c>
    </row>
    <row r="513" spans="1:9" x14ac:dyDescent="0.25">
      <c r="A513" s="240"/>
      <c r="B513" s="241" t="s">
        <v>1773</v>
      </c>
      <c r="C513" s="273" t="s">
        <v>4912</v>
      </c>
      <c r="D513" s="235" t="s">
        <v>5584</v>
      </c>
      <c r="E513" s="236">
        <v>8065.5</v>
      </c>
      <c r="F513" s="47" t="s">
        <v>5714</v>
      </c>
      <c r="G513" s="30">
        <v>8065.5</v>
      </c>
      <c r="H513" s="5">
        <f t="shared" si="25"/>
        <v>0</v>
      </c>
      <c r="I513" s="491"/>
    </row>
    <row r="514" spans="1:9" x14ac:dyDescent="0.25">
      <c r="A514" s="240"/>
      <c r="B514" s="241" t="s">
        <v>1909</v>
      </c>
      <c r="C514" s="273" t="s">
        <v>4912</v>
      </c>
      <c r="D514" s="235" t="s">
        <v>5584</v>
      </c>
      <c r="E514" s="236">
        <v>14596</v>
      </c>
      <c r="F514" s="26" t="s">
        <v>5723</v>
      </c>
      <c r="G514" s="247">
        <v>14596</v>
      </c>
      <c r="H514" s="5">
        <f t="shared" si="25"/>
        <v>0</v>
      </c>
      <c r="I514" s="491" t="s">
        <v>196</v>
      </c>
    </row>
    <row r="515" spans="1:9" x14ac:dyDescent="0.25">
      <c r="A515" s="271"/>
      <c r="B515" s="241" t="s">
        <v>2140</v>
      </c>
      <c r="C515" s="394" t="s">
        <v>5404</v>
      </c>
      <c r="D515" s="235" t="s">
        <v>5449</v>
      </c>
      <c r="E515" s="236">
        <v>8219.7199999999993</v>
      </c>
      <c r="F515" s="41" t="s">
        <v>5450</v>
      </c>
      <c r="G515" s="30">
        <v>8219.7199999999993</v>
      </c>
      <c r="H515" s="5">
        <f t="shared" si="25"/>
        <v>0</v>
      </c>
      <c r="I515" s="491" t="s">
        <v>196</v>
      </c>
    </row>
    <row r="516" spans="1:9" x14ac:dyDescent="0.25">
      <c r="A516" s="240"/>
      <c r="B516" s="241" t="s">
        <v>2236</v>
      </c>
      <c r="C516" s="394" t="s">
        <v>5404</v>
      </c>
      <c r="D516" s="235" t="s">
        <v>5449</v>
      </c>
      <c r="E516" s="236">
        <v>7883</v>
      </c>
      <c r="F516" s="23">
        <v>41797</v>
      </c>
      <c r="G516" s="30">
        <v>7883</v>
      </c>
      <c r="H516" s="5">
        <f t="shared" si="25"/>
        <v>0</v>
      </c>
      <c r="I516" s="491" t="s">
        <v>196</v>
      </c>
    </row>
    <row r="517" spans="1:9" x14ac:dyDescent="0.25">
      <c r="A517" s="240"/>
      <c r="B517" s="241" t="s">
        <v>1068</v>
      </c>
      <c r="C517" s="394" t="s">
        <v>5404</v>
      </c>
      <c r="D517" s="235" t="s">
        <v>5449</v>
      </c>
      <c r="E517" s="236">
        <v>8099.5</v>
      </c>
      <c r="F517" s="41" t="s">
        <v>5475</v>
      </c>
      <c r="G517" s="30">
        <v>8099.5</v>
      </c>
      <c r="H517" s="5">
        <f t="shared" si="25"/>
        <v>0</v>
      </c>
      <c r="I517" s="491" t="s">
        <v>4</v>
      </c>
    </row>
    <row r="518" spans="1:9" x14ac:dyDescent="0.25">
      <c r="A518" s="240"/>
      <c r="B518" s="241" t="s">
        <v>1431</v>
      </c>
      <c r="C518" s="394" t="s">
        <v>5404</v>
      </c>
      <c r="D518" s="235" t="s">
        <v>5449</v>
      </c>
      <c r="E518" s="236">
        <v>14713</v>
      </c>
      <c r="F518" s="26" t="s">
        <v>5519</v>
      </c>
      <c r="G518" s="30">
        <v>14713</v>
      </c>
      <c r="H518" s="5">
        <f t="shared" si="25"/>
        <v>0</v>
      </c>
      <c r="I518" s="491" t="s">
        <v>4723</v>
      </c>
    </row>
    <row r="519" spans="1:9" x14ac:dyDescent="0.25">
      <c r="A519" s="240"/>
      <c r="B519" s="241"/>
      <c r="C519" s="394"/>
      <c r="D519" s="235"/>
      <c r="E519" s="236"/>
      <c r="F519" s="26" t="s">
        <v>5726</v>
      </c>
      <c r="G519" s="30">
        <f>SUM(G499:G518)</f>
        <v>171839.92</v>
      </c>
      <c r="H519" s="5"/>
      <c r="I519" s="491"/>
    </row>
    <row r="520" spans="1:9" x14ac:dyDescent="0.25">
      <c r="A520" s="240"/>
      <c r="B520" s="241"/>
      <c r="C520" s="394"/>
      <c r="D520" s="235"/>
      <c r="E520" s="236"/>
      <c r="F520" s="26"/>
      <c r="G520" s="30"/>
      <c r="H520" s="5"/>
      <c r="I520" s="491"/>
    </row>
    <row r="521" spans="1:9" x14ac:dyDescent="0.25">
      <c r="A521" s="240"/>
      <c r="B521" s="241" t="s">
        <v>2009</v>
      </c>
      <c r="C521" s="394" t="s">
        <v>5404</v>
      </c>
      <c r="D521" s="235" t="s">
        <v>41</v>
      </c>
      <c r="E521" s="236">
        <v>437</v>
      </c>
      <c r="F521" s="23">
        <v>41794</v>
      </c>
      <c r="G521" s="22">
        <v>437</v>
      </c>
      <c r="H521" s="5">
        <f>E521-G521</f>
        <v>0</v>
      </c>
      <c r="I521" s="508" t="s">
        <v>4</v>
      </c>
    </row>
    <row r="522" spans="1:9" x14ac:dyDescent="0.25">
      <c r="A522" s="240"/>
      <c r="B522" s="241" t="s">
        <v>2093</v>
      </c>
      <c r="C522" s="394" t="s">
        <v>5404</v>
      </c>
      <c r="D522" s="235" t="s">
        <v>41</v>
      </c>
      <c r="E522" s="236">
        <v>416</v>
      </c>
      <c r="F522" s="23">
        <v>41795</v>
      </c>
      <c r="G522" s="30">
        <v>416</v>
      </c>
      <c r="H522" s="5">
        <f>E522-G522</f>
        <v>0</v>
      </c>
      <c r="I522" s="491" t="s">
        <v>4</v>
      </c>
    </row>
    <row r="523" spans="1:9" x14ac:dyDescent="0.25">
      <c r="A523" s="240"/>
      <c r="B523" s="241" t="s">
        <v>1299</v>
      </c>
      <c r="C523" s="394" t="s">
        <v>5404</v>
      </c>
      <c r="D523" s="235" t="s">
        <v>41</v>
      </c>
      <c r="E523" s="236">
        <v>476</v>
      </c>
      <c r="F523" s="23">
        <v>41801</v>
      </c>
      <c r="G523" s="30">
        <v>476</v>
      </c>
      <c r="H523" s="5">
        <f>E523-G523</f>
        <v>0</v>
      </c>
      <c r="I523" s="491" t="s">
        <v>196</v>
      </c>
    </row>
    <row r="524" spans="1:9" x14ac:dyDescent="0.25">
      <c r="A524" s="240"/>
      <c r="B524" s="241" t="s">
        <v>1371</v>
      </c>
      <c r="C524" s="394" t="s">
        <v>5404</v>
      </c>
      <c r="D524" s="235" t="s">
        <v>41</v>
      </c>
      <c r="E524" s="236">
        <v>374</v>
      </c>
      <c r="F524" s="23">
        <v>41801</v>
      </c>
      <c r="G524" s="30">
        <v>374</v>
      </c>
      <c r="H524" s="5">
        <f>E524-G524</f>
        <v>0</v>
      </c>
      <c r="I524" s="491" t="s">
        <v>4</v>
      </c>
    </row>
    <row r="525" spans="1:9" ht="15.75" x14ac:dyDescent="0.25">
      <c r="A525" s="518">
        <v>41809</v>
      </c>
      <c r="B525" s="590" t="s">
        <v>2072</v>
      </c>
      <c r="C525" s="577" t="s">
        <v>5542</v>
      </c>
      <c r="D525" s="235" t="s">
        <v>41</v>
      </c>
      <c r="E525" s="236">
        <v>509</v>
      </c>
      <c r="F525" s="23">
        <v>41809</v>
      </c>
      <c r="G525" s="30">
        <v>509</v>
      </c>
      <c r="H525" s="5">
        <f>E525-G525</f>
        <v>0</v>
      </c>
      <c r="I525" s="491" t="s">
        <v>4</v>
      </c>
    </row>
    <row r="526" spans="1:9" ht="15.75" x14ac:dyDescent="0.25">
      <c r="A526" s="518"/>
      <c r="B526" s="590"/>
      <c r="C526" s="577"/>
      <c r="D526" s="235"/>
      <c r="E526" s="236"/>
      <c r="F526" s="23"/>
      <c r="G526" s="30"/>
      <c r="H526" s="5"/>
      <c r="I526" s="491"/>
    </row>
    <row r="527" spans="1:9" ht="15.75" x14ac:dyDescent="0.25">
      <c r="A527" s="518"/>
      <c r="B527" s="590"/>
      <c r="C527" s="577"/>
      <c r="D527" s="235"/>
      <c r="E527" s="236"/>
      <c r="F527" s="23"/>
      <c r="G527" s="30"/>
      <c r="H527" s="5"/>
      <c r="I527" s="491"/>
    </row>
    <row r="528" spans="1:9" x14ac:dyDescent="0.25">
      <c r="A528" s="240"/>
      <c r="B528" s="241" t="s">
        <v>1426</v>
      </c>
      <c r="C528" s="394" t="s">
        <v>5404</v>
      </c>
      <c r="D528" s="235" t="s">
        <v>493</v>
      </c>
      <c r="E528" s="236">
        <v>5556</v>
      </c>
      <c r="F528" s="23">
        <v>41802</v>
      </c>
      <c r="G528" s="30">
        <v>5556</v>
      </c>
      <c r="H528" s="5">
        <f>E528-G528</f>
        <v>0</v>
      </c>
      <c r="I528" s="491" t="s">
        <v>196</v>
      </c>
    </row>
    <row r="529" spans="1:9" ht="15.75" x14ac:dyDescent="0.25">
      <c r="A529" s="240"/>
      <c r="B529" s="588" t="s">
        <v>1727</v>
      </c>
      <c r="C529" s="573" t="s">
        <v>5542</v>
      </c>
      <c r="D529" s="235" t="s">
        <v>493</v>
      </c>
      <c r="E529" s="236">
        <v>14456.6</v>
      </c>
      <c r="F529" s="32" t="s">
        <v>5570</v>
      </c>
      <c r="G529" s="30">
        <v>14456.6</v>
      </c>
      <c r="H529" s="5">
        <f>E529-G529</f>
        <v>0</v>
      </c>
      <c r="I529" s="491" t="s">
        <v>14</v>
      </c>
    </row>
    <row r="530" spans="1:9" ht="15.75" x14ac:dyDescent="0.25">
      <c r="A530" s="240"/>
      <c r="B530" s="588" t="s">
        <v>1859</v>
      </c>
      <c r="C530" s="573" t="s">
        <v>5542</v>
      </c>
      <c r="D530" s="235" t="s">
        <v>493</v>
      </c>
      <c r="E530" s="236">
        <v>16296</v>
      </c>
      <c r="F530" s="32" t="s">
        <v>5582</v>
      </c>
      <c r="G530" s="30">
        <v>16296</v>
      </c>
      <c r="H530" s="5">
        <f>E530-G530</f>
        <v>0</v>
      </c>
      <c r="I530" s="491"/>
    </row>
    <row r="531" spans="1:9" ht="15.75" x14ac:dyDescent="0.25">
      <c r="A531" s="240"/>
      <c r="B531" s="588" t="s">
        <v>1061</v>
      </c>
      <c r="C531" s="573" t="s">
        <v>5542</v>
      </c>
      <c r="D531" s="235" t="s">
        <v>493</v>
      </c>
      <c r="E531" s="236">
        <v>4348</v>
      </c>
      <c r="F531" s="23">
        <v>41811</v>
      </c>
      <c r="G531" s="30">
        <v>4348</v>
      </c>
      <c r="H531" s="5">
        <f>E531-G531</f>
        <v>0</v>
      </c>
      <c r="I531" s="491" t="s">
        <v>196</v>
      </c>
    </row>
    <row r="532" spans="1:9" x14ac:dyDescent="0.25">
      <c r="A532" s="240"/>
      <c r="B532" s="241" t="s">
        <v>1782</v>
      </c>
      <c r="C532" s="273" t="s">
        <v>4912</v>
      </c>
      <c r="D532" s="235" t="s">
        <v>493</v>
      </c>
      <c r="E532" s="236">
        <v>2623.5</v>
      </c>
      <c r="F532" s="23">
        <v>41819</v>
      </c>
      <c r="G532" s="30">
        <v>2623.5</v>
      </c>
      <c r="H532" s="5">
        <f>E532-G532</f>
        <v>0</v>
      </c>
      <c r="I532" s="491" t="s">
        <v>4</v>
      </c>
    </row>
    <row r="533" spans="1:9" x14ac:dyDescent="0.25">
      <c r="A533" s="240"/>
      <c r="B533" s="241"/>
      <c r="C533" s="273"/>
      <c r="D533" s="235"/>
      <c r="E533" s="236"/>
      <c r="F533" s="23" t="s">
        <v>5726</v>
      </c>
      <c r="G533" s="30">
        <f>SUM(G528:G532)</f>
        <v>43280.1</v>
      </c>
      <c r="H533" s="5"/>
      <c r="I533" s="491"/>
    </row>
    <row r="534" spans="1:9" x14ac:dyDescent="0.25">
      <c r="A534" s="240"/>
      <c r="B534" s="241"/>
      <c r="C534" s="273"/>
      <c r="D534" s="235"/>
      <c r="E534" s="236"/>
      <c r="F534" s="23"/>
      <c r="G534" s="30"/>
      <c r="H534" s="5"/>
      <c r="I534" s="491"/>
    </row>
    <row r="535" spans="1:9" x14ac:dyDescent="0.25">
      <c r="A535" s="240"/>
      <c r="B535" s="241" t="s">
        <v>1961</v>
      </c>
      <c r="C535" s="394" t="s">
        <v>5404</v>
      </c>
      <c r="D535" s="235" t="s">
        <v>4424</v>
      </c>
      <c r="E535" s="236">
        <v>5051.5</v>
      </c>
      <c r="F535" s="23">
        <v>41793</v>
      </c>
      <c r="G535" s="22">
        <v>5051.5</v>
      </c>
      <c r="H535" s="24">
        <f t="shared" ref="H535:H540" si="26">E535-G535</f>
        <v>0</v>
      </c>
      <c r="I535" s="508"/>
    </row>
    <row r="536" spans="1:9" ht="15.75" x14ac:dyDescent="0.25">
      <c r="A536" s="240"/>
      <c r="B536" s="588" t="s">
        <v>1729</v>
      </c>
      <c r="C536" s="573" t="s">
        <v>5542</v>
      </c>
      <c r="D536" s="235" t="s">
        <v>4424</v>
      </c>
      <c r="E536" s="236">
        <v>2703</v>
      </c>
      <c r="F536" s="23">
        <v>41804</v>
      </c>
      <c r="G536" s="30">
        <v>2703</v>
      </c>
      <c r="H536" s="5">
        <f t="shared" si="26"/>
        <v>0</v>
      </c>
      <c r="I536" s="491"/>
    </row>
    <row r="537" spans="1:9" ht="15.75" x14ac:dyDescent="0.25">
      <c r="A537" s="240"/>
      <c r="B537" s="588" t="s">
        <v>1910</v>
      </c>
      <c r="C537" s="573" t="s">
        <v>5542</v>
      </c>
      <c r="D537" s="235" t="s">
        <v>4424</v>
      </c>
      <c r="E537" s="236">
        <v>1865</v>
      </c>
      <c r="F537" s="23">
        <v>41806</v>
      </c>
      <c r="G537" s="30">
        <v>1865</v>
      </c>
      <c r="H537" s="5">
        <f t="shared" si="26"/>
        <v>0</v>
      </c>
      <c r="I537" s="491"/>
    </row>
    <row r="538" spans="1:9" ht="15.75" x14ac:dyDescent="0.25">
      <c r="A538" s="578">
        <v>41808</v>
      </c>
      <c r="B538" s="589" t="s">
        <v>2155</v>
      </c>
      <c r="C538" s="580" t="s">
        <v>5542</v>
      </c>
      <c r="D538" s="235" t="s">
        <v>4424</v>
      </c>
      <c r="E538" s="236">
        <v>1856</v>
      </c>
      <c r="F538" s="23">
        <v>41808</v>
      </c>
      <c r="G538" s="30">
        <v>1856</v>
      </c>
      <c r="H538" s="5">
        <f t="shared" si="26"/>
        <v>0</v>
      </c>
      <c r="I538" s="491"/>
    </row>
    <row r="539" spans="1:9" ht="15.75" x14ac:dyDescent="0.25">
      <c r="A539" s="240"/>
      <c r="B539" s="588" t="s">
        <v>1087</v>
      </c>
      <c r="C539" s="573" t="s">
        <v>5542</v>
      </c>
      <c r="D539" s="235" t="s">
        <v>4424</v>
      </c>
      <c r="E539" s="236">
        <v>2123</v>
      </c>
      <c r="F539" s="23">
        <v>41810</v>
      </c>
      <c r="G539" s="30">
        <v>2123</v>
      </c>
      <c r="H539" s="5">
        <f t="shared" si="26"/>
        <v>0</v>
      </c>
      <c r="I539" s="491"/>
    </row>
    <row r="540" spans="1:9" ht="15.75" x14ac:dyDescent="0.25">
      <c r="A540" s="240"/>
      <c r="B540" s="588" t="s">
        <v>1491</v>
      </c>
      <c r="C540" s="573" t="s">
        <v>5542</v>
      </c>
      <c r="D540" s="235" t="s">
        <v>4424</v>
      </c>
      <c r="E540" s="236">
        <v>4779</v>
      </c>
      <c r="F540" s="23">
        <v>41815</v>
      </c>
      <c r="G540" s="22">
        <v>4779</v>
      </c>
      <c r="H540" s="5">
        <f t="shared" si="26"/>
        <v>0</v>
      </c>
      <c r="I540" s="508"/>
    </row>
    <row r="541" spans="1:9" ht="15.75" x14ac:dyDescent="0.25">
      <c r="A541" s="240"/>
      <c r="B541" s="588"/>
      <c r="C541" s="573"/>
      <c r="D541" s="235"/>
      <c r="E541" s="236"/>
      <c r="F541" s="23" t="s">
        <v>5726</v>
      </c>
      <c r="G541" s="22">
        <f>SUM(G535:G540)</f>
        <v>18377.5</v>
      </c>
      <c r="H541" s="5"/>
      <c r="I541" s="508"/>
    </row>
    <row r="542" spans="1:9" ht="15.75" x14ac:dyDescent="0.25">
      <c r="A542" s="240"/>
      <c r="B542" s="588"/>
      <c r="C542" s="573"/>
      <c r="D542" s="235"/>
      <c r="E542" s="236"/>
      <c r="F542" s="23"/>
      <c r="G542" s="22"/>
      <c r="H542" s="5"/>
      <c r="I542" s="508"/>
    </row>
    <row r="543" spans="1:9" x14ac:dyDescent="0.25">
      <c r="A543" s="240"/>
      <c r="B543" s="241" t="s">
        <v>1852</v>
      </c>
      <c r="C543" s="394" t="s">
        <v>5404</v>
      </c>
      <c r="D543" s="235" t="s">
        <v>236</v>
      </c>
      <c r="E543" s="236">
        <v>2384</v>
      </c>
      <c r="F543" s="23">
        <v>41792</v>
      </c>
      <c r="G543" s="22">
        <v>2384</v>
      </c>
      <c r="H543" s="24">
        <f t="shared" ref="H543:H570" si="27">E543-G543</f>
        <v>0</v>
      </c>
      <c r="I543" s="508" t="s">
        <v>57</v>
      </c>
    </row>
    <row r="544" spans="1:9" x14ac:dyDescent="0.25">
      <c r="A544" s="240"/>
      <c r="B544" s="241" t="s">
        <v>1896</v>
      </c>
      <c r="C544" s="394" t="s">
        <v>5404</v>
      </c>
      <c r="D544" s="235" t="s">
        <v>236</v>
      </c>
      <c r="E544" s="236">
        <v>1788</v>
      </c>
      <c r="F544" s="23">
        <v>41793</v>
      </c>
      <c r="G544" s="22">
        <v>1788</v>
      </c>
      <c r="H544" s="24">
        <f t="shared" si="27"/>
        <v>0</v>
      </c>
      <c r="I544" s="508" t="s">
        <v>14</v>
      </c>
    </row>
    <row r="545" spans="1:9" x14ac:dyDescent="0.25">
      <c r="A545" s="240"/>
      <c r="B545" s="241" t="s">
        <v>1977</v>
      </c>
      <c r="C545" s="394" t="s">
        <v>5404</v>
      </c>
      <c r="D545" s="235" t="s">
        <v>236</v>
      </c>
      <c r="E545" s="236">
        <v>2408</v>
      </c>
      <c r="F545" s="23">
        <v>41794</v>
      </c>
      <c r="G545" s="22">
        <v>2408</v>
      </c>
      <c r="H545" s="24">
        <f t="shared" si="27"/>
        <v>0</v>
      </c>
      <c r="I545" s="508" t="s">
        <v>196</v>
      </c>
    </row>
    <row r="546" spans="1:9" x14ac:dyDescent="0.25">
      <c r="A546" s="240"/>
      <c r="B546" s="241" t="s">
        <v>2079</v>
      </c>
      <c r="C546" s="394" t="s">
        <v>5404</v>
      </c>
      <c r="D546" s="235" t="s">
        <v>236</v>
      </c>
      <c r="E546" s="236">
        <v>1836</v>
      </c>
      <c r="F546" s="23">
        <v>41795</v>
      </c>
      <c r="G546" s="30">
        <v>1836</v>
      </c>
      <c r="H546" s="5">
        <f t="shared" si="27"/>
        <v>0</v>
      </c>
      <c r="I546" s="492" t="s">
        <v>4</v>
      </c>
    </row>
    <row r="547" spans="1:9" x14ac:dyDescent="0.25">
      <c r="A547" s="240"/>
      <c r="B547" s="241" t="s">
        <v>2196</v>
      </c>
      <c r="C547" s="394" t="s">
        <v>5404</v>
      </c>
      <c r="D547" s="235" t="s">
        <v>236</v>
      </c>
      <c r="E547" s="236">
        <v>2432</v>
      </c>
      <c r="F547" s="23">
        <v>41796</v>
      </c>
      <c r="G547" s="30">
        <v>2432</v>
      </c>
      <c r="H547" s="5">
        <f t="shared" si="27"/>
        <v>0</v>
      </c>
      <c r="I547" s="491" t="s">
        <v>4</v>
      </c>
    </row>
    <row r="548" spans="1:9" x14ac:dyDescent="0.25">
      <c r="A548" s="240"/>
      <c r="B548" s="241" t="s">
        <v>1063</v>
      </c>
      <c r="C548" s="394" t="s">
        <v>5404</v>
      </c>
      <c r="D548" s="235" t="s">
        <v>236</v>
      </c>
      <c r="E548" s="236">
        <v>1788</v>
      </c>
      <c r="F548" s="23">
        <v>41797</v>
      </c>
      <c r="G548" s="30">
        <v>1788</v>
      </c>
      <c r="H548" s="5">
        <f t="shared" si="27"/>
        <v>0</v>
      </c>
      <c r="I548" s="491" t="s">
        <v>479</v>
      </c>
    </row>
    <row r="549" spans="1:9" x14ac:dyDescent="0.25">
      <c r="A549" s="240"/>
      <c r="B549" s="241" t="s">
        <v>1130</v>
      </c>
      <c r="C549" s="394" t="s">
        <v>5404</v>
      </c>
      <c r="D549" s="235" t="s">
        <v>236</v>
      </c>
      <c r="E549" s="236">
        <v>1788</v>
      </c>
      <c r="F549" s="23">
        <v>41798</v>
      </c>
      <c r="G549" s="30">
        <v>1788</v>
      </c>
      <c r="H549" s="5">
        <f t="shared" si="27"/>
        <v>0</v>
      </c>
      <c r="I549" s="492"/>
    </row>
    <row r="550" spans="1:9" x14ac:dyDescent="0.25">
      <c r="A550" s="240"/>
      <c r="B550" s="241" t="s">
        <v>1180</v>
      </c>
      <c r="C550" s="394" t="s">
        <v>5404</v>
      </c>
      <c r="D550" s="235" t="s">
        <v>236</v>
      </c>
      <c r="E550" s="236">
        <v>1812</v>
      </c>
      <c r="F550" s="23">
        <v>41799</v>
      </c>
      <c r="G550" s="30">
        <v>1812</v>
      </c>
      <c r="H550" s="5">
        <f t="shared" si="27"/>
        <v>0</v>
      </c>
      <c r="I550" s="491" t="s">
        <v>2849</v>
      </c>
    </row>
    <row r="551" spans="1:9" x14ac:dyDescent="0.25">
      <c r="A551" s="240"/>
      <c r="B551" s="241" t="s">
        <v>1268</v>
      </c>
      <c r="C551" s="394" t="s">
        <v>5404</v>
      </c>
      <c r="D551" s="235" t="s">
        <v>236</v>
      </c>
      <c r="E551" s="236">
        <v>1788</v>
      </c>
      <c r="F551" s="23">
        <v>41800</v>
      </c>
      <c r="G551" s="30">
        <v>1788</v>
      </c>
      <c r="H551" s="5">
        <f t="shared" si="27"/>
        <v>0</v>
      </c>
      <c r="I551" s="491" t="s">
        <v>4</v>
      </c>
    </row>
    <row r="552" spans="1:9" x14ac:dyDescent="0.25">
      <c r="A552" s="240"/>
      <c r="B552" s="241" t="s">
        <v>1393</v>
      </c>
      <c r="C552" s="394" t="s">
        <v>5404</v>
      </c>
      <c r="D552" s="235" t="s">
        <v>236</v>
      </c>
      <c r="E552" s="236">
        <v>1192</v>
      </c>
      <c r="F552" s="23">
        <v>41801</v>
      </c>
      <c r="G552" s="30">
        <v>1192</v>
      </c>
      <c r="H552" s="5">
        <f t="shared" si="27"/>
        <v>0</v>
      </c>
      <c r="I552" s="491"/>
    </row>
    <row r="553" spans="1:9" x14ac:dyDescent="0.25">
      <c r="A553" s="240"/>
      <c r="B553" s="241" t="s">
        <v>1471</v>
      </c>
      <c r="C553" s="394" t="s">
        <v>5404</v>
      </c>
      <c r="D553" s="235" t="s">
        <v>236</v>
      </c>
      <c r="E553" s="236">
        <v>2384</v>
      </c>
      <c r="F553" s="23">
        <v>41802</v>
      </c>
      <c r="G553" s="30">
        <v>2384</v>
      </c>
      <c r="H553" s="5">
        <f t="shared" si="27"/>
        <v>0</v>
      </c>
      <c r="I553" s="491" t="s">
        <v>4</v>
      </c>
    </row>
    <row r="554" spans="1:9" ht="15.75" x14ac:dyDescent="0.25">
      <c r="A554" s="240"/>
      <c r="B554" s="588" t="s">
        <v>1551</v>
      </c>
      <c r="C554" s="573" t="s">
        <v>5542</v>
      </c>
      <c r="D554" s="235" t="s">
        <v>236</v>
      </c>
      <c r="E554" s="236">
        <v>4172</v>
      </c>
      <c r="F554" s="23">
        <v>41803</v>
      </c>
      <c r="G554" s="30">
        <v>4172</v>
      </c>
      <c r="H554" s="5">
        <f t="shared" si="27"/>
        <v>0</v>
      </c>
      <c r="I554" s="491" t="s">
        <v>4</v>
      </c>
    </row>
    <row r="555" spans="1:9" ht="15.75" x14ac:dyDescent="0.25">
      <c r="A555" s="240"/>
      <c r="B555" s="588" t="s">
        <v>1676</v>
      </c>
      <c r="C555" s="573" t="s">
        <v>5542</v>
      </c>
      <c r="D555" s="235" t="s">
        <v>236</v>
      </c>
      <c r="E555" s="236">
        <v>3576</v>
      </c>
      <c r="F555" s="23">
        <v>41804</v>
      </c>
      <c r="G555" s="30">
        <v>3576</v>
      </c>
      <c r="H555" s="5">
        <f t="shared" si="27"/>
        <v>0</v>
      </c>
      <c r="I555" s="491" t="s">
        <v>4752</v>
      </c>
    </row>
    <row r="556" spans="1:9" ht="15.75" x14ac:dyDescent="0.25">
      <c r="A556" s="240"/>
      <c r="B556" s="588" t="s">
        <v>1762</v>
      </c>
      <c r="C556" s="573" t="s">
        <v>5542</v>
      </c>
      <c r="D556" s="235" t="s">
        <v>236</v>
      </c>
      <c r="E556" s="236">
        <v>1788</v>
      </c>
      <c r="F556" s="23">
        <v>41805</v>
      </c>
      <c r="G556" s="30">
        <v>1788</v>
      </c>
      <c r="H556" s="5">
        <f t="shared" si="27"/>
        <v>0</v>
      </c>
      <c r="I556" s="491" t="s">
        <v>57</v>
      </c>
    </row>
    <row r="557" spans="1:9" ht="15.75" x14ac:dyDescent="0.25">
      <c r="A557" s="240"/>
      <c r="B557" s="588" t="s">
        <v>1892</v>
      </c>
      <c r="C557" s="573" t="s">
        <v>5542</v>
      </c>
      <c r="D557" s="235" t="s">
        <v>236</v>
      </c>
      <c r="E557" s="236">
        <v>500</v>
      </c>
      <c r="F557" s="23">
        <v>41806</v>
      </c>
      <c r="G557" s="30">
        <v>500</v>
      </c>
      <c r="H557" s="5">
        <f t="shared" si="27"/>
        <v>0</v>
      </c>
      <c r="I557" s="491" t="s">
        <v>196</v>
      </c>
    </row>
    <row r="558" spans="1:9" ht="15.75" x14ac:dyDescent="0.25">
      <c r="A558" s="240"/>
      <c r="B558" s="588" t="s">
        <v>1942</v>
      </c>
      <c r="C558" s="573" t="s">
        <v>5542</v>
      </c>
      <c r="D558" s="235" t="s">
        <v>236</v>
      </c>
      <c r="E558" s="236">
        <v>1800</v>
      </c>
      <c r="F558" s="23">
        <v>41807</v>
      </c>
      <c r="G558" s="30">
        <v>1800</v>
      </c>
      <c r="H558" s="5">
        <f t="shared" si="27"/>
        <v>0</v>
      </c>
      <c r="I558" s="491" t="s">
        <v>479</v>
      </c>
    </row>
    <row r="559" spans="1:9" ht="15.75" x14ac:dyDescent="0.25">
      <c r="A559" s="518">
        <v>41809</v>
      </c>
      <c r="B559" s="590" t="s">
        <v>2055</v>
      </c>
      <c r="C559" s="577" t="s">
        <v>5542</v>
      </c>
      <c r="D559" s="235" t="s">
        <v>236</v>
      </c>
      <c r="E559" s="236">
        <v>1860</v>
      </c>
      <c r="F559" s="23">
        <v>41809</v>
      </c>
      <c r="G559" s="30">
        <v>1860</v>
      </c>
      <c r="H559" s="5">
        <f t="shared" si="27"/>
        <v>0</v>
      </c>
      <c r="I559" s="491"/>
    </row>
    <row r="560" spans="1:9" ht="15.75" x14ac:dyDescent="0.25">
      <c r="A560" s="578">
        <v>41808</v>
      </c>
      <c r="B560" s="589" t="s">
        <v>2104</v>
      </c>
      <c r="C560" s="580" t="s">
        <v>5542</v>
      </c>
      <c r="D560" s="235" t="s">
        <v>236</v>
      </c>
      <c r="E560" s="236">
        <v>2480</v>
      </c>
      <c r="F560" s="23">
        <v>41808</v>
      </c>
      <c r="G560" s="30">
        <v>2480</v>
      </c>
      <c r="H560" s="5">
        <f t="shared" si="27"/>
        <v>0</v>
      </c>
      <c r="I560" s="491" t="s">
        <v>20</v>
      </c>
    </row>
    <row r="561" spans="1:9" ht="15.75" x14ac:dyDescent="0.25">
      <c r="A561" s="240"/>
      <c r="B561" s="588" t="s">
        <v>2248</v>
      </c>
      <c r="C561" s="573" t="s">
        <v>5542</v>
      </c>
      <c r="D561" s="235" t="s">
        <v>236</v>
      </c>
      <c r="E561" s="236">
        <v>3743</v>
      </c>
      <c r="F561" s="23">
        <v>41810</v>
      </c>
      <c r="G561" s="30">
        <v>3743</v>
      </c>
      <c r="H561" s="5">
        <f t="shared" si="27"/>
        <v>0</v>
      </c>
      <c r="I561" s="491" t="s">
        <v>4</v>
      </c>
    </row>
    <row r="562" spans="1:9" ht="15.75" x14ac:dyDescent="0.25">
      <c r="A562" s="240"/>
      <c r="B562" s="588" t="s">
        <v>1146</v>
      </c>
      <c r="C562" s="573" t="s">
        <v>5542</v>
      </c>
      <c r="D562" s="235" t="s">
        <v>236</v>
      </c>
      <c r="E562" s="236">
        <v>1860</v>
      </c>
      <c r="F562" s="23">
        <v>41811</v>
      </c>
      <c r="G562" s="30">
        <v>1860</v>
      </c>
      <c r="H562" s="5">
        <f t="shared" si="27"/>
        <v>0</v>
      </c>
      <c r="I562" s="491" t="s">
        <v>4</v>
      </c>
    </row>
    <row r="563" spans="1:9" ht="15.75" x14ac:dyDescent="0.25">
      <c r="A563" s="240"/>
      <c r="B563" s="588" t="s">
        <v>1252</v>
      </c>
      <c r="C563" s="573" t="s">
        <v>5542</v>
      </c>
      <c r="D563" s="235" t="s">
        <v>236</v>
      </c>
      <c r="E563" s="236">
        <v>1208</v>
      </c>
      <c r="F563" s="23">
        <v>41813</v>
      </c>
      <c r="G563" s="30">
        <v>1208</v>
      </c>
      <c r="H563" s="5">
        <f t="shared" si="27"/>
        <v>0</v>
      </c>
      <c r="I563" s="492" t="s">
        <v>196</v>
      </c>
    </row>
    <row r="564" spans="1:9" ht="15.75" x14ac:dyDescent="0.25">
      <c r="A564" s="240"/>
      <c r="B564" s="588" t="s">
        <v>1362</v>
      </c>
      <c r="C564" s="573" t="s">
        <v>5542</v>
      </c>
      <c r="D564" s="235" t="s">
        <v>236</v>
      </c>
      <c r="E564" s="236">
        <v>1860</v>
      </c>
      <c r="F564" s="23">
        <v>41814</v>
      </c>
      <c r="G564" s="22">
        <v>1860</v>
      </c>
      <c r="H564" s="5">
        <f t="shared" si="27"/>
        <v>0</v>
      </c>
      <c r="I564" s="491" t="s">
        <v>2849</v>
      </c>
    </row>
    <row r="565" spans="1:9" ht="15.75" x14ac:dyDescent="0.25">
      <c r="A565" s="240"/>
      <c r="B565" s="588" t="s">
        <v>1442</v>
      </c>
      <c r="C565" s="573" t="s">
        <v>5542</v>
      </c>
      <c r="D565" s="235" t="s">
        <v>236</v>
      </c>
      <c r="E565" s="236">
        <v>1860</v>
      </c>
      <c r="F565" s="23">
        <v>41815</v>
      </c>
      <c r="G565" s="22">
        <v>1860</v>
      </c>
      <c r="H565" s="5">
        <f t="shared" si="27"/>
        <v>0</v>
      </c>
      <c r="I565" s="508" t="s">
        <v>196</v>
      </c>
    </row>
    <row r="566" spans="1:9" ht="15.75" x14ac:dyDescent="0.25">
      <c r="A566" s="240"/>
      <c r="B566" s="588" t="s">
        <v>1538</v>
      </c>
      <c r="C566" s="573" t="s">
        <v>5542</v>
      </c>
      <c r="D566" s="235" t="s">
        <v>236</v>
      </c>
      <c r="E566" s="236">
        <v>1860</v>
      </c>
      <c r="F566" s="23">
        <v>41816</v>
      </c>
      <c r="G566" s="22">
        <v>1860</v>
      </c>
      <c r="H566" s="5">
        <f t="shared" si="27"/>
        <v>0</v>
      </c>
      <c r="I566" s="508" t="s">
        <v>5458</v>
      </c>
    </row>
    <row r="567" spans="1:9" x14ac:dyDescent="0.25">
      <c r="A567" s="240"/>
      <c r="B567" s="241" t="s">
        <v>1610</v>
      </c>
      <c r="C567" s="273" t="s">
        <v>4912</v>
      </c>
      <c r="D567" s="235" t="s">
        <v>236</v>
      </c>
      <c r="E567" s="236">
        <v>5566.5</v>
      </c>
      <c r="F567" s="23">
        <v>41817</v>
      </c>
      <c r="G567" s="22">
        <v>5566.5</v>
      </c>
      <c r="H567" s="5">
        <f t="shared" si="27"/>
        <v>0</v>
      </c>
      <c r="I567" s="508" t="s">
        <v>4</v>
      </c>
    </row>
    <row r="568" spans="1:9" x14ac:dyDescent="0.25">
      <c r="A568" s="240"/>
      <c r="B568" s="241" t="s">
        <v>1707</v>
      </c>
      <c r="C568" s="273" t="s">
        <v>4912</v>
      </c>
      <c r="D568" s="235" t="s">
        <v>236</v>
      </c>
      <c r="E568" s="236">
        <v>3100</v>
      </c>
      <c r="F568" s="23">
        <v>41818</v>
      </c>
      <c r="G568" s="30">
        <v>3100</v>
      </c>
      <c r="H568" s="5">
        <f t="shared" si="27"/>
        <v>0</v>
      </c>
      <c r="I568" s="491" t="s">
        <v>4</v>
      </c>
    </row>
    <row r="569" spans="1:9" x14ac:dyDescent="0.25">
      <c r="A569" s="240"/>
      <c r="B569" s="241" t="s">
        <v>1793</v>
      </c>
      <c r="C569" s="273" t="s">
        <v>4912</v>
      </c>
      <c r="D569" s="235" t="s">
        <v>236</v>
      </c>
      <c r="E569" s="236">
        <v>2480</v>
      </c>
      <c r="F569" s="23">
        <v>41819</v>
      </c>
      <c r="G569" s="30">
        <v>2480</v>
      </c>
      <c r="H569" s="5">
        <f t="shared" si="27"/>
        <v>0</v>
      </c>
      <c r="I569" s="491" t="s">
        <v>4</v>
      </c>
    </row>
    <row r="570" spans="1:9" x14ac:dyDescent="0.25">
      <c r="A570" s="240"/>
      <c r="B570" s="241" t="s">
        <v>1859</v>
      </c>
      <c r="C570" s="273" t="s">
        <v>4912</v>
      </c>
      <c r="D570" s="235" t="s">
        <v>236</v>
      </c>
      <c r="E570" s="236">
        <v>1240</v>
      </c>
      <c r="F570" s="23">
        <v>41820</v>
      </c>
      <c r="G570" s="30">
        <v>1240</v>
      </c>
      <c r="H570" s="5">
        <f t="shared" si="27"/>
        <v>0</v>
      </c>
      <c r="I570" s="491" t="s">
        <v>196</v>
      </c>
    </row>
    <row r="571" spans="1:9" x14ac:dyDescent="0.25">
      <c r="A571" s="240"/>
      <c r="B571" s="241"/>
      <c r="C571" s="273"/>
      <c r="D571" s="235"/>
      <c r="E571" s="236"/>
      <c r="F571" s="23" t="s">
        <v>5726</v>
      </c>
      <c r="G571" s="30">
        <f>SUM(G543:G570)</f>
        <v>62553.5</v>
      </c>
      <c r="H571" s="5"/>
      <c r="I571" s="491"/>
    </row>
    <row r="572" spans="1:9" x14ac:dyDescent="0.25">
      <c r="A572" s="240"/>
      <c r="B572" s="241"/>
      <c r="C572" s="273"/>
      <c r="D572" s="235"/>
      <c r="E572" s="236"/>
      <c r="F572" s="23"/>
      <c r="G572" s="30"/>
      <c r="H572" s="5"/>
      <c r="I572" s="491"/>
    </row>
    <row r="573" spans="1:9" x14ac:dyDescent="0.25">
      <c r="A573" s="240"/>
      <c r="B573" s="241" t="s">
        <v>1953</v>
      </c>
      <c r="C573" s="394" t="s">
        <v>5404</v>
      </c>
      <c r="D573" s="235" t="s">
        <v>71</v>
      </c>
      <c r="E573" s="236">
        <v>1936</v>
      </c>
      <c r="F573" s="23">
        <v>41794</v>
      </c>
      <c r="G573" s="43">
        <v>1936</v>
      </c>
      <c r="H573" s="24">
        <f t="shared" ref="H573:H611" si="28">E573-G573</f>
        <v>0</v>
      </c>
      <c r="I573" s="508" t="s">
        <v>4</v>
      </c>
    </row>
    <row r="574" spans="1:9" x14ac:dyDescent="0.25">
      <c r="A574" s="271"/>
      <c r="B574" s="241" t="s">
        <v>2138</v>
      </c>
      <c r="C574" s="394" t="s">
        <v>5404</v>
      </c>
      <c r="D574" s="235" t="s">
        <v>71</v>
      </c>
      <c r="E574" s="236">
        <v>1739</v>
      </c>
      <c r="F574" s="23">
        <v>41796</v>
      </c>
      <c r="G574" s="30">
        <v>1739</v>
      </c>
      <c r="H574" s="5">
        <f t="shared" si="28"/>
        <v>0</v>
      </c>
      <c r="I574" s="491" t="s">
        <v>196</v>
      </c>
    </row>
    <row r="575" spans="1:9" x14ac:dyDescent="0.25">
      <c r="A575" s="232"/>
      <c r="B575" s="241" t="s">
        <v>2240</v>
      </c>
      <c r="C575" s="394" t="s">
        <v>5404</v>
      </c>
      <c r="D575" s="235" t="s">
        <v>71</v>
      </c>
      <c r="E575" s="236">
        <v>2444</v>
      </c>
      <c r="F575" s="23">
        <v>41797</v>
      </c>
      <c r="G575" s="43">
        <v>2444</v>
      </c>
      <c r="H575" s="5">
        <f t="shared" si="28"/>
        <v>0</v>
      </c>
      <c r="I575" s="491" t="s">
        <v>196</v>
      </c>
    </row>
    <row r="576" spans="1:9" x14ac:dyDescent="0.25">
      <c r="A576" s="232"/>
      <c r="B576" s="241" t="s">
        <v>1113</v>
      </c>
      <c r="C576" s="394" t="s">
        <v>5404</v>
      </c>
      <c r="D576" s="235" t="s">
        <v>71</v>
      </c>
      <c r="E576" s="236">
        <v>2484</v>
      </c>
      <c r="F576" s="23">
        <v>41798</v>
      </c>
      <c r="G576" s="30">
        <v>2484</v>
      </c>
      <c r="H576" s="5">
        <f t="shared" si="28"/>
        <v>0</v>
      </c>
      <c r="I576" s="491" t="s">
        <v>2849</v>
      </c>
    </row>
    <row r="577" spans="1:9" x14ac:dyDescent="0.25">
      <c r="A577" s="232"/>
      <c r="B577" s="241" t="s">
        <v>1218</v>
      </c>
      <c r="C577" s="394" t="s">
        <v>5404</v>
      </c>
      <c r="D577" s="235" t="s">
        <v>71</v>
      </c>
      <c r="E577" s="236">
        <v>2500.4</v>
      </c>
      <c r="F577" s="23">
        <v>41800</v>
      </c>
      <c r="G577" s="43">
        <v>2500.4</v>
      </c>
      <c r="H577" s="5">
        <f t="shared" si="28"/>
        <v>0</v>
      </c>
      <c r="I577" s="491" t="s">
        <v>57</v>
      </c>
    </row>
    <row r="578" spans="1:9" x14ac:dyDescent="0.25">
      <c r="A578" s="284"/>
      <c r="B578" s="241" t="s">
        <v>1506</v>
      </c>
      <c r="C578" s="394" t="s">
        <v>5404</v>
      </c>
      <c r="D578" s="235" t="s">
        <v>71</v>
      </c>
      <c r="E578" s="236">
        <v>2434.6</v>
      </c>
      <c r="F578" s="23">
        <v>41803</v>
      </c>
      <c r="G578" s="30">
        <v>2434.6</v>
      </c>
      <c r="H578" s="5">
        <f t="shared" si="28"/>
        <v>0</v>
      </c>
      <c r="I578" s="491" t="s">
        <v>196</v>
      </c>
    </row>
    <row r="579" spans="1:9" ht="15.75" x14ac:dyDescent="0.25">
      <c r="A579" s="240"/>
      <c r="B579" s="588" t="s">
        <v>1616</v>
      </c>
      <c r="C579" s="573" t="s">
        <v>5542</v>
      </c>
      <c r="D579" s="235" t="s">
        <v>71</v>
      </c>
      <c r="E579" s="236">
        <v>2420.5</v>
      </c>
      <c r="F579" s="23">
        <v>41804</v>
      </c>
      <c r="G579" s="43">
        <v>2420.5</v>
      </c>
      <c r="H579" s="5">
        <f t="shared" si="28"/>
        <v>0</v>
      </c>
      <c r="I579" s="491" t="s">
        <v>14</v>
      </c>
    </row>
    <row r="580" spans="1:9" ht="15.75" x14ac:dyDescent="0.25">
      <c r="A580" s="240"/>
      <c r="B580" s="588" t="s">
        <v>1732</v>
      </c>
      <c r="C580" s="573" t="s">
        <v>5542</v>
      </c>
      <c r="D580" s="235" t="s">
        <v>71</v>
      </c>
      <c r="E580" s="236">
        <v>2587</v>
      </c>
      <c r="F580" s="23">
        <v>41805</v>
      </c>
      <c r="G580" s="30">
        <v>2587</v>
      </c>
      <c r="H580" s="5">
        <f t="shared" si="28"/>
        <v>0</v>
      </c>
      <c r="I580" s="491" t="s">
        <v>14</v>
      </c>
    </row>
    <row r="581" spans="1:9" ht="15.75" x14ac:dyDescent="0.25">
      <c r="A581" s="240"/>
      <c r="B581" s="588" t="s">
        <v>1871</v>
      </c>
      <c r="C581" s="573" t="s">
        <v>5542</v>
      </c>
      <c r="D581" s="235" t="s">
        <v>71</v>
      </c>
      <c r="E581" s="236">
        <v>2037.5</v>
      </c>
      <c r="F581" s="23">
        <v>41807</v>
      </c>
      <c r="G581" s="30">
        <v>2037.5</v>
      </c>
      <c r="H581" s="5">
        <f t="shared" si="28"/>
        <v>0</v>
      </c>
      <c r="I581" s="491" t="s">
        <v>2849</v>
      </c>
    </row>
    <row r="582" spans="1:9" ht="15.75" x14ac:dyDescent="0.25">
      <c r="A582" s="240"/>
      <c r="B582" s="588" t="s">
        <v>1883</v>
      </c>
      <c r="C582" s="573" t="s">
        <v>5542</v>
      </c>
      <c r="D582" s="235" t="s">
        <v>71</v>
      </c>
      <c r="E582" s="236">
        <v>210</v>
      </c>
      <c r="F582" s="23">
        <v>41807</v>
      </c>
      <c r="G582" s="30">
        <v>210</v>
      </c>
      <c r="H582" s="5">
        <f t="shared" si="28"/>
        <v>0</v>
      </c>
      <c r="I582" s="491" t="s">
        <v>2849</v>
      </c>
    </row>
    <row r="583" spans="1:9" ht="15.75" x14ac:dyDescent="0.25">
      <c r="A583" s="240"/>
      <c r="B583" s="588" t="s">
        <v>1985</v>
      </c>
      <c r="C583" s="573" t="s">
        <v>5542</v>
      </c>
      <c r="D583" s="235" t="s">
        <v>71</v>
      </c>
      <c r="E583" s="236">
        <v>1980</v>
      </c>
      <c r="F583" s="23">
        <v>41808</v>
      </c>
      <c r="G583" s="43">
        <v>1980</v>
      </c>
      <c r="H583" s="5">
        <f t="shared" si="28"/>
        <v>0</v>
      </c>
      <c r="I583" s="491" t="s">
        <v>196</v>
      </c>
    </row>
    <row r="584" spans="1:9" ht="15.75" x14ac:dyDescent="0.25">
      <c r="A584" s="240"/>
      <c r="B584" s="588" t="s">
        <v>2190</v>
      </c>
      <c r="C584" s="573" t="s">
        <v>5542</v>
      </c>
      <c r="D584" s="235" t="s">
        <v>71</v>
      </c>
      <c r="E584" s="236">
        <v>2002</v>
      </c>
      <c r="F584" s="23">
        <v>41810</v>
      </c>
      <c r="G584" s="30">
        <v>2002</v>
      </c>
      <c r="H584" s="5">
        <f t="shared" si="28"/>
        <v>0</v>
      </c>
      <c r="I584" s="491" t="s">
        <v>196</v>
      </c>
    </row>
    <row r="585" spans="1:9" ht="15.75" x14ac:dyDescent="0.25">
      <c r="A585" s="240"/>
      <c r="B585" s="588" t="s">
        <v>1052</v>
      </c>
      <c r="C585" s="573" t="s">
        <v>5542</v>
      </c>
      <c r="D585" s="235" t="s">
        <v>71</v>
      </c>
      <c r="E585" s="236">
        <v>4363</v>
      </c>
      <c r="F585" s="23">
        <v>41811</v>
      </c>
      <c r="G585" s="30">
        <v>4363</v>
      </c>
      <c r="H585" s="5">
        <f t="shared" si="28"/>
        <v>0</v>
      </c>
      <c r="I585" s="491" t="s">
        <v>196</v>
      </c>
    </row>
    <row r="586" spans="1:9" ht="15.75" x14ac:dyDescent="0.25">
      <c r="A586" s="240"/>
      <c r="B586" s="588" t="s">
        <v>1187</v>
      </c>
      <c r="C586" s="573" t="s">
        <v>5542</v>
      </c>
      <c r="D586" s="235" t="s">
        <v>71</v>
      </c>
      <c r="E586" s="236">
        <v>4253.6000000000004</v>
      </c>
      <c r="F586" s="23">
        <v>41813</v>
      </c>
      <c r="G586" s="30">
        <v>4253.6000000000004</v>
      </c>
      <c r="H586" s="5">
        <f t="shared" si="28"/>
        <v>0</v>
      </c>
      <c r="I586" s="491" t="s">
        <v>196</v>
      </c>
    </row>
    <row r="587" spans="1:9" ht="15.75" x14ac:dyDescent="0.25">
      <c r="A587" s="240"/>
      <c r="B587" s="588" t="s">
        <v>1332</v>
      </c>
      <c r="C587" s="573" t="s">
        <v>5542</v>
      </c>
      <c r="D587" s="235" t="s">
        <v>71</v>
      </c>
      <c r="E587" s="236">
        <v>2197</v>
      </c>
      <c r="F587" s="23">
        <v>41814</v>
      </c>
      <c r="G587" s="30">
        <v>2197</v>
      </c>
      <c r="H587" s="5">
        <f t="shared" si="28"/>
        <v>0</v>
      </c>
      <c r="I587" s="491" t="s">
        <v>2849</v>
      </c>
    </row>
    <row r="588" spans="1:9" x14ac:dyDescent="0.25">
      <c r="A588" s="240"/>
      <c r="B588" s="241" t="s">
        <v>1571</v>
      </c>
      <c r="C588" s="273" t="s">
        <v>4912</v>
      </c>
      <c r="D588" s="235" t="s">
        <v>71</v>
      </c>
      <c r="E588" s="236">
        <v>2581.5</v>
      </c>
      <c r="F588" s="23">
        <v>41817</v>
      </c>
      <c r="G588" s="43">
        <v>2581.5</v>
      </c>
      <c r="H588" s="5">
        <f t="shared" si="28"/>
        <v>0</v>
      </c>
      <c r="I588" s="508" t="s">
        <v>196</v>
      </c>
    </row>
    <row r="589" spans="1:9" x14ac:dyDescent="0.25">
      <c r="A589" s="240"/>
      <c r="B589" s="241" t="s">
        <v>1693</v>
      </c>
      <c r="C589" s="273" t="s">
        <v>4912</v>
      </c>
      <c r="D589" s="235" t="s">
        <v>71</v>
      </c>
      <c r="E589" s="236">
        <v>4204</v>
      </c>
      <c r="F589" s="23">
        <v>41818</v>
      </c>
      <c r="G589" s="30">
        <v>4204</v>
      </c>
      <c r="H589" s="5">
        <f t="shared" si="28"/>
        <v>0</v>
      </c>
      <c r="I589" s="491" t="s">
        <v>196</v>
      </c>
    </row>
    <row r="590" spans="1:9" x14ac:dyDescent="0.25">
      <c r="A590" s="240"/>
      <c r="B590" s="241" t="s">
        <v>1914</v>
      </c>
      <c r="C590" s="273" t="s">
        <v>4912</v>
      </c>
      <c r="D590" s="235" t="s">
        <v>71</v>
      </c>
      <c r="E590" s="236">
        <v>2044</v>
      </c>
      <c r="F590" s="26">
        <v>41821</v>
      </c>
      <c r="G590" s="247">
        <v>2044</v>
      </c>
      <c r="H590" s="5">
        <f t="shared" si="28"/>
        <v>0</v>
      </c>
      <c r="I590" s="491" t="s">
        <v>196</v>
      </c>
    </row>
    <row r="591" spans="1:9" x14ac:dyDescent="0.25">
      <c r="A591" s="240"/>
      <c r="B591" s="241" t="s">
        <v>1789</v>
      </c>
      <c r="C591" s="273" t="s">
        <v>4912</v>
      </c>
      <c r="D591" s="235" t="s">
        <v>5715</v>
      </c>
      <c r="E591" s="236">
        <v>3294</v>
      </c>
      <c r="F591" s="23">
        <v>41819</v>
      </c>
      <c r="G591" s="30">
        <v>3294</v>
      </c>
      <c r="H591" s="5">
        <f t="shared" si="28"/>
        <v>0</v>
      </c>
      <c r="I591" s="491" t="s">
        <v>4</v>
      </c>
    </row>
    <row r="592" spans="1:9" x14ac:dyDescent="0.25">
      <c r="A592" s="240"/>
      <c r="B592" s="241" t="s">
        <v>1845</v>
      </c>
      <c r="C592" s="394" t="s">
        <v>5404</v>
      </c>
      <c r="D592" s="235" t="s">
        <v>69</v>
      </c>
      <c r="E592" s="236">
        <v>2263</v>
      </c>
      <c r="F592" s="23">
        <v>41793</v>
      </c>
      <c r="G592" s="43">
        <v>2263</v>
      </c>
      <c r="H592" s="24">
        <f t="shared" si="28"/>
        <v>0</v>
      </c>
      <c r="I592" s="508" t="s">
        <v>196</v>
      </c>
    </row>
    <row r="593" spans="1:9" x14ac:dyDescent="0.25">
      <c r="A593" s="240"/>
      <c r="B593" s="241" t="s">
        <v>1952</v>
      </c>
      <c r="C593" s="394" t="s">
        <v>5404</v>
      </c>
      <c r="D593" s="235" t="s">
        <v>69</v>
      </c>
      <c r="E593" s="236">
        <v>2198</v>
      </c>
      <c r="F593" s="23">
        <v>41794</v>
      </c>
      <c r="G593" s="43">
        <v>2198</v>
      </c>
      <c r="H593" s="24">
        <f t="shared" si="28"/>
        <v>0</v>
      </c>
      <c r="I593" s="508" t="s">
        <v>4</v>
      </c>
    </row>
    <row r="594" spans="1:9" x14ac:dyDescent="0.25">
      <c r="A594" s="240"/>
      <c r="B594" s="241" t="s">
        <v>2055</v>
      </c>
      <c r="C594" s="394" t="s">
        <v>5404</v>
      </c>
      <c r="D594" s="235" t="s">
        <v>69</v>
      </c>
      <c r="E594" s="236">
        <v>2666</v>
      </c>
      <c r="F594" s="23">
        <v>41795</v>
      </c>
      <c r="G594" s="30">
        <v>2666</v>
      </c>
      <c r="H594" s="5">
        <f t="shared" si="28"/>
        <v>0</v>
      </c>
      <c r="I594" s="491" t="s">
        <v>196</v>
      </c>
    </row>
    <row r="595" spans="1:9" x14ac:dyDescent="0.25">
      <c r="A595" s="240"/>
      <c r="B595" s="241" t="s">
        <v>2238</v>
      </c>
      <c r="C595" s="394" t="s">
        <v>5404</v>
      </c>
      <c r="D595" s="235" t="s">
        <v>69</v>
      </c>
      <c r="E595" s="236">
        <v>3587</v>
      </c>
      <c r="F595" s="23">
        <v>41797</v>
      </c>
      <c r="G595" s="43">
        <v>3587</v>
      </c>
      <c r="H595" s="5">
        <f t="shared" si="28"/>
        <v>0</v>
      </c>
      <c r="I595" s="491" t="s">
        <v>196</v>
      </c>
    </row>
    <row r="596" spans="1:9" x14ac:dyDescent="0.25">
      <c r="A596" s="240"/>
      <c r="B596" s="241" t="s">
        <v>1114</v>
      </c>
      <c r="C596" s="394" t="s">
        <v>5404</v>
      </c>
      <c r="D596" s="235" t="s">
        <v>69</v>
      </c>
      <c r="E596" s="236">
        <v>7970</v>
      </c>
      <c r="F596" s="23">
        <v>41798</v>
      </c>
      <c r="G596" s="30">
        <v>7970</v>
      </c>
      <c r="H596" s="5">
        <f t="shared" si="28"/>
        <v>0</v>
      </c>
      <c r="I596" s="491" t="s">
        <v>2849</v>
      </c>
    </row>
    <row r="597" spans="1:9" x14ac:dyDescent="0.25">
      <c r="A597" s="240"/>
      <c r="B597" s="241" t="s">
        <v>1429</v>
      </c>
      <c r="C597" s="394" t="s">
        <v>5404</v>
      </c>
      <c r="D597" s="235" t="s">
        <v>69</v>
      </c>
      <c r="E597" s="236">
        <v>2397</v>
      </c>
      <c r="F597" s="23">
        <v>41802</v>
      </c>
      <c r="G597" s="30">
        <v>2397</v>
      </c>
      <c r="H597" s="5">
        <f t="shared" si="28"/>
        <v>0</v>
      </c>
      <c r="I597" s="491" t="s">
        <v>4723</v>
      </c>
    </row>
    <row r="598" spans="1:9" x14ac:dyDescent="0.25">
      <c r="A598" s="240"/>
      <c r="B598" s="241" t="s">
        <v>1505</v>
      </c>
      <c r="C598" s="394" t="s">
        <v>5404</v>
      </c>
      <c r="D598" s="235" t="s">
        <v>69</v>
      </c>
      <c r="E598" s="236">
        <v>2634.5</v>
      </c>
      <c r="F598" s="23">
        <v>41803</v>
      </c>
      <c r="G598" s="30">
        <v>2634.5</v>
      </c>
      <c r="H598" s="5">
        <f t="shared" si="28"/>
        <v>0</v>
      </c>
      <c r="I598" s="491" t="s">
        <v>196</v>
      </c>
    </row>
    <row r="599" spans="1:9" ht="15.75" x14ac:dyDescent="0.25">
      <c r="A599" s="240"/>
      <c r="B599" s="588" t="s">
        <v>1615</v>
      </c>
      <c r="C599" s="573" t="s">
        <v>5542</v>
      </c>
      <c r="D599" s="235" t="s">
        <v>69</v>
      </c>
      <c r="E599" s="236">
        <v>3416</v>
      </c>
      <c r="F599" s="23">
        <v>41804</v>
      </c>
      <c r="G599" s="43">
        <v>3416</v>
      </c>
      <c r="H599" s="5">
        <f t="shared" si="28"/>
        <v>0</v>
      </c>
      <c r="I599" s="491" t="s">
        <v>14</v>
      </c>
    </row>
    <row r="600" spans="1:9" ht="15.75" x14ac:dyDescent="0.25">
      <c r="A600" s="240"/>
      <c r="B600" s="588" t="s">
        <v>1758</v>
      </c>
      <c r="C600" s="573" t="s">
        <v>5542</v>
      </c>
      <c r="D600" s="235" t="s">
        <v>69</v>
      </c>
      <c r="E600" s="236">
        <v>7968</v>
      </c>
      <c r="F600" s="23">
        <v>41806</v>
      </c>
      <c r="G600" s="30">
        <v>7968</v>
      </c>
      <c r="H600" s="5">
        <f t="shared" si="28"/>
        <v>0</v>
      </c>
      <c r="I600" s="491" t="s">
        <v>2849</v>
      </c>
    </row>
    <row r="601" spans="1:9" ht="15.75" x14ac:dyDescent="0.25">
      <c r="A601" s="240"/>
      <c r="B601" s="588" t="s">
        <v>1869</v>
      </c>
      <c r="C601" s="573" t="s">
        <v>5542</v>
      </c>
      <c r="D601" s="235" t="s">
        <v>69</v>
      </c>
      <c r="E601" s="236">
        <v>2570.5</v>
      </c>
      <c r="F601" s="23">
        <v>41807</v>
      </c>
      <c r="G601" s="30">
        <v>2570.5</v>
      </c>
      <c r="H601" s="5">
        <f t="shared" si="28"/>
        <v>0</v>
      </c>
      <c r="I601" s="491" t="s">
        <v>2849</v>
      </c>
    </row>
    <row r="602" spans="1:9" ht="15.75" x14ac:dyDescent="0.25">
      <c r="A602" s="240"/>
      <c r="B602" s="588" t="s">
        <v>1984</v>
      </c>
      <c r="C602" s="573" t="s">
        <v>5542</v>
      </c>
      <c r="D602" s="235" t="s">
        <v>69</v>
      </c>
      <c r="E602" s="236">
        <v>3200</v>
      </c>
      <c r="F602" s="23">
        <v>41808</v>
      </c>
      <c r="G602" s="30">
        <v>3200</v>
      </c>
      <c r="H602" s="5">
        <f t="shared" si="28"/>
        <v>0</v>
      </c>
      <c r="I602" s="491" t="s">
        <v>196</v>
      </c>
    </row>
    <row r="603" spans="1:9" ht="15.75" x14ac:dyDescent="0.25">
      <c r="A603" s="578">
        <v>41808</v>
      </c>
      <c r="B603" s="589" t="s">
        <v>2135</v>
      </c>
      <c r="C603" s="580" t="s">
        <v>5542</v>
      </c>
      <c r="D603" s="235" t="s">
        <v>69</v>
      </c>
      <c r="E603" s="236">
        <v>2797.5</v>
      </c>
      <c r="F603" s="23">
        <v>41809</v>
      </c>
      <c r="G603" s="30">
        <v>2797.5</v>
      </c>
      <c r="H603" s="5">
        <f t="shared" si="28"/>
        <v>0</v>
      </c>
      <c r="I603" s="491" t="s">
        <v>5458</v>
      </c>
    </row>
    <row r="604" spans="1:9" ht="15.75" x14ac:dyDescent="0.25">
      <c r="A604" s="240"/>
      <c r="B604" s="588" t="s">
        <v>2187</v>
      </c>
      <c r="C604" s="573" t="s">
        <v>5542</v>
      </c>
      <c r="D604" s="235" t="s">
        <v>69</v>
      </c>
      <c r="E604" s="236">
        <v>2467.5</v>
      </c>
      <c r="F604" s="23">
        <v>41810</v>
      </c>
      <c r="G604" s="30">
        <v>2467.5</v>
      </c>
      <c r="H604" s="5">
        <f t="shared" si="28"/>
        <v>0</v>
      </c>
      <c r="I604" s="491" t="s">
        <v>196</v>
      </c>
    </row>
    <row r="605" spans="1:9" ht="15.75" x14ac:dyDescent="0.25">
      <c r="A605" s="240"/>
      <c r="B605" s="588" t="s">
        <v>2277</v>
      </c>
      <c r="C605" s="573" t="s">
        <v>5542</v>
      </c>
      <c r="D605" s="235" t="s">
        <v>69</v>
      </c>
      <c r="E605" s="236">
        <v>3139</v>
      </c>
      <c r="F605" s="23">
        <v>41811</v>
      </c>
      <c r="G605" s="30">
        <v>3139</v>
      </c>
      <c r="H605" s="5">
        <f t="shared" si="28"/>
        <v>0</v>
      </c>
      <c r="I605" s="491" t="s">
        <v>196</v>
      </c>
    </row>
    <row r="606" spans="1:9" ht="15.75" x14ac:dyDescent="0.25">
      <c r="A606" s="240"/>
      <c r="B606" s="588" t="s">
        <v>1190</v>
      </c>
      <c r="C606" s="573" t="s">
        <v>5542</v>
      </c>
      <c r="D606" s="235" t="s">
        <v>69</v>
      </c>
      <c r="E606" s="236">
        <v>7254.5</v>
      </c>
      <c r="F606" s="23">
        <v>41813</v>
      </c>
      <c r="G606" s="30">
        <v>7254.5</v>
      </c>
      <c r="H606" s="5">
        <f t="shared" si="28"/>
        <v>0</v>
      </c>
      <c r="I606" s="491" t="s">
        <v>196</v>
      </c>
    </row>
    <row r="607" spans="1:9" ht="15.75" x14ac:dyDescent="0.25">
      <c r="A607" s="240"/>
      <c r="B607" s="588" t="s">
        <v>1418</v>
      </c>
      <c r="C607" s="573" t="s">
        <v>5542</v>
      </c>
      <c r="D607" s="235" t="s">
        <v>69</v>
      </c>
      <c r="E607" s="236">
        <v>3371</v>
      </c>
      <c r="F607" s="23">
        <v>41815</v>
      </c>
      <c r="G607" s="22">
        <v>3371</v>
      </c>
      <c r="H607" s="5">
        <f t="shared" si="28"/>
        <v>0</v>
      </c>
      <c r="I607" s="508" t="s">
        <v>57</v>
      </c>
    </row>
    <row r="608" spans="1:9" x14ac:dyDescent="0.25">
      <c r="A608" s="240"/>
      <c r="B608" s="241" t="s">
        <v>1573</v>
      </c>
      <c r="C608" s="273" t="s">
        <v>4912</v>
      </c>
      <c r="D608" s="235" t="s">
        <v>69</v>
      </c>
      <c r="E608" s="236">
        <v>3290.5</v>
      </c>
      <c r="F608" s="23">
        <v>41817</v>
      </c>
      <c r="G608" s="43">
        <v>3290.5</v>
      </c>
      <c r="H608" s="5">
        <f t="shared" si="28"/>
        <v>0</v>
      </c>
      <c r="I608" s="508" t="s">
        <v>196</v>
      </c>
    </row>
    <row r="609" spans="1:9" x14ac:dyDescent="0.25">
      <c r="A609" s="240"/>
      <c r="B609" s="241" t="s">
        <v>1692</v>
      </c>
      <c r="C609" s="273" t="s">
        <v>4912</v>
      </c>
      <c r="D609" s="235" t="s">
        <v>69</v>
      </c>
      <c r="E609" s="236">
        <v>3645.5</v>
      </c>
      <c r="F609" s="23">
        <v>41818</v>
      </c>
      <c r="G609" s="30">
        <v>3645.5</v>
      </c>
      <c r="H609" s="5">
        <f t="shared" si="28"/>
        <v>0</v>
      </c>
      <c r="I609" s="491" t="s">
        <v>196</v>
      </c>
    </row>
    <row r="610" spans="1:9" x14ac:dyDescent="0.25">
      <c r="A610" s="240"/>
      <c r="B610" s="241" t="s">
        <v>1787</v>
      </c>
      <c r="C610" s="273" t="s">
        <v>4912</v>
      </c>
      <c r="D610" s="235" t="s">
        <v>69</v>
      </c>
      <c r="E610" s="236">
        <v>7089.6</v>
      </c>
      <c r="F610" s="23">
        <v>41819</v>
      </c>
      <c r="G610" s="30">
        <v>7089.6</v>
      </c>
      <c r="H610" s="5">
        <f t="shared" si="28"/>
        <v>0</v>
      </c>
      <c r="I610" s="491" t="s">
        <v>4</v>
      </c>
    </row>
    <row r="611" spans="1:9" x14ac:dyDescent="0.25">
      <c r="A611" s="240"/>
      <c r="B611" s="241" t="s">
        <v>1913</v>
      </c>
      <c r="C611" s="273" t="s">
        <v>4912</v>
      </c>
      <c r="D611" s="235" t="s">
        <v>69</v>
      </c>
      <c r="E611" s="236">
        <v>2516.4</v>
      </c>
      <c r="F611" s="26">
        <v>41821</v>
      </c>
      <c r="G611" s="247">
        <v>2516.4</v>
      </c>
      <c r="H611" s="5">
        <f t="shared" si="28"/>
        <v>0</v>
      </c>
      <c r="I611" s="491" t="s">
        <v>196</v>
      </c>
    </row>
    <row r="612" spans="1:9" x14ac:dyDescent="0.25">
      <c r="A612" s="240"/>
      <c r="B612" s="241"/>
      <c r="C612" s="273"/>
      <c r="D612" s="235"/>
      <c r="E612" s="236"/>
      <c r="F612" s="26"/>
      <c r="G612" s="247">
        <f>SUM(G573:G611)</f>
        <v>124153.60000000001</v>
      </c>
      <c r="H612" s="5"/>
      <c r="I612" s="491"/>
    </row>
    <row r="613" spans="1:9" x14ac:dyDescent="0.25">
      <c r="A613" s="240"/>
      <c r="B613" s="241"/>
      <c r="C613" s="273"/>
      <c r="D613" s="235"/>
      <c r="E613" s="236"/>
      <c r="F613" s="26"/>
      <c r="G613" s="247"/>
      <c r="H613" s="5"/>
      <c r="I613" s="491"/>
    </row>
    <row r="614" spans="1:9" ht="15.75" x14ac:dyDescent="0.25">
      <c r="A614" s="240"/>
      <c r="B614" s="588" t="s">
        <v>1098</v>
      </c>
      <c r="C614" s="573" t="s">
        <v>5542</v>
      </c>
      <c r="D614" s="235" t="s">
        <v>4953</v>
      </c>
      <c r="E614" s="236">
        <v>3476.5</v>
      </c>
      <c r="F614" s="23">
        <v>41811</v>
      </c>
      <c r="G614" s="30">
        <v>3476.5</v>
      </c>
      <c r="H614" s="5">
        <f>E614-G614</f>
        <v>0</v>
      </c>
      <c r="I614" s="491"/>
    </row>
    <row r="615" spans="1:9" ht="15.75" x14ac:dyDescent="0.25">
      <c r="A615" s="240"/>
      <c r="B615" s="588"/>
      <c r="C615" s="573"/>
      <c r="D615" s="235"/>
      <c r="E615" s="236"/>
      <c r="F615" s="23"/>
      <c r="G615" s="30"/>
      <c r="H615" s="5"/>
      <c r="I615" s="491"/>
    </row>
    <row r="616" spans="1:9" x14ac:dyDescent="0.25">
      <c r="A616" s="240"/>
      <c r="B616" s="241" t="s">
        <v>1334</v>
      </c>
      <c r="C616" s="394" t="s">
        <v>5404</v>
      </c>
      <c r="D616" s="235" t="s">
        <v>56</v>
      </c>
      <c r="E616" s="236">
        <v>1443</v>
      </c>
      <c r="F616" s="23">
        <v>41800</v>
      </c>
      <c r="G616" s="30">
        <v>1443</v>
      </c>
      <c r="H616" s="5">
        <f t="shared" ref="H616:H623" si="29">E616-G616</f>
        <v>0</v>
      </c>
      <c r="I616" s="491" t="s">
        <v>57</v>
      </c>
    </row>
    <row r="617" spans="1:9" ht="15.75" x14ac:dyDescent="0.25">
      <c r="A617" s="240"/>
      <c r="B617" s="588" t="s">
        <v>1566</v>
      </c>
      <c r="C617" s="573" t="s">
        <v>5542</v>
      </c>
      <c r="D617" s="235" t="s">
        <v>56</v>
      </c>
      <c r="E617" s="236">
        <v>19757.400000000001</v>
      </c>
      <c r="F617" s="23">
        <v>41803</v>
      </c>
      <c r="G617" s="30">
        <v>19757.400000000001</v>
      </c>
      <c r="H617" s="5">
        <f t="shared" si="29"/>
        <v>0</v>
      </c>
      <c r="I617" s="491" t="s">
        <v>196</v>
      </c>
    </row>
    <row r="618" spans="1:9" ht="15.75" x14ac:dyDescent="0.25">
      <c r="A618" s="240"/>
      <c r="B618" s="588" t="s">
        <v>1678</v>
      </c>
      <c r="C618" s="573" t="s">
        <v>5542</v>
      </c>
      <c r="D618" s="235" t="s">
        <v>56</v>
      </c>
      <c r="E618" s="236">
        <v>9106</v>
      </c>
      <c r="F618" s="23">
        <v>41805</v>
      </c>
      <c r="G618" s="30">
        <v>9106</v>
      </c>
      <c r="H618" s="5">
        <f t="shared" si="29"/>
        <v>0</v>
      </c>
      <c r="I618" s="491" t="s">
        <v>57</v>
      </c>
    </row>
    <row r="619" spans="1:9" ht="15.75" x14ac:dyDescent="0.25">
      <c r="A619" s="240"/>
      <c r="B619" s="588" t="s">
        <v>1741</v>
      </c>
      <c r="C619" s="573" t="s">
        <v>5542</v>
      </c>
      <c r="D619" s="235" t="s">
        <v>56</v>
      </c>
      <c r="E619" s="236">
        <v>4877</v>
      </c>
      <c r="F619" s="23">
        <v>41805</v>
      </c>
      <c r="G619" s="30">
        <v>4877</v>
      </c>
      <c r="H619" s="5">
        <f t="shared" si="29"/>
        <v>0</v>
      </c>
      <c r="I619" s="491"/>
    </row>
    <row r="620" spans="1:9" ht="15.75" x14ac:dyDescent="0.25">
      <c r="A620" s="240"/>
      <c r="B620" s="588" t="s">
        <v>2255</v>
      </c>
      <c r="C620" s="573" t="s">
        <v>5542</v>
      </c>
      <c r="D620" s="235" t="s">
        <v>56</v>
      </c>
      <c r="E620" s="236">
        <v>16480</v>
      </c>
      <c r="F620" s="23">
        <v>41812</v>
      </c>
      <c r="G620" s="30">
        <v>16480</v>
      </c>
      <c r="H620" s="5">
        <f t="shared" si="29"/>
        <v>0</v>
      </c>
      <c r="I620" s="491" t="s">
        <v>57</v>
      </c>
    </row>
    <row r="621" spans="1:9" ht="15.75" x14ac:dyDescent="0.25">
      <c r="A621" s="240"/>
      <c r="B621" s="588" t="s">
        <v>1403</v>
      </c>
      <c r="C621" s="573" t="s">
        <v>5542</v>
      </c>
      <c r="D621" s="235" t="s">
        <v>56</v>
      </c>
      <c r="E621" s="236">
        <v>1590.5</v>
      </c>
      <c r="F621" s="23">
        <v>41814</v>
      </c>
      <c r="G621" s="22">
        <v>1590.5</v>
      </c>
      <c r="H621" s="5">
        <f t="shared" si="29"/>
        <v>0</v>
      </c>
      <c r="I621" s="508" t="s">
        <v>196</v>
      </c>
    </row>
    <row r="622" spans="1:9" x14ac:dyDescent="0.25">
      <c r="A622" s="240"/>
      <c r="B622" s="241" t="s">
        <v>1754</v>
      </c>
      <c r="C622" s="273" t="s">
        <v>4912</v>
      </c>
      <c r="D622" s="235" t="s">
        <v>56</v>
      </c>
      <c r="E622" s="236">
        <v>17116</v>
      </c>
      <c r="F622" s="23">
        <v>41820</v>
      </c>
      <c r="G622" s="30">
        <v>17116</v>
      </c>
      <c r="H622" s="5">
        <f t="shared" si="29"/>
        <v>0</v>
      </c>
      <c r="I622" s="491" t="s">
        <v>14</v>
      </c>
    </row>
    <row r="623" spans="1:9" x14ac:dyDescent="0.25">
      <c r="A623" s="240"/>
      <c r="B623" s="241" t="s">
        <v>1825</v>
      </c>
      <c r="C623" s="273" t="s">
        <v>4912</v>
      </c>
      <c r="D623" s="235" t="s">
        <v>56</v>
      </c>
      <c r="E623" s="236">
        <v>16412</v>
      </c>
      <c r="F623" s="23">
        <v>41820</v>
      </c>
      <c r="G623" s="30">
        <v>16412</v>
      </c>
      <c r="H623" s="5">
        <f t="shared" si="29"/>
        <v>0</v>
      </c>
      <c r="I623" s="491" t="s">
        <v>57</v>
      </c>
    </row>
    <row r="624" spans="1:9" x14ac:dyDescent="0.25">
      <c r="A624" s="240"/>
      <c r="B624" s="241"/>
      <c r="C624" s="273"/>
      <c r="D624" s="235"/>
      <c r="E624" s="236"/>
      <c r="F624" s="23" t="s">
        <v>5726</v>
      </c>
      <c r="G624" s="30">
        <f>SUM(G616:G623)</f>
        <v>86781.9</v>
      </c>
      <c r="H624" s="5"/>
      <c r="I624" s="491"/>
    </row>
    <row r="625" spans="1:9" x14ac:dyDescent="0.25">
      <c r="A625" s="240"/>
      <c r="B625" s="241"/>
      <c r="C625" s="273"/>
      <c r="D625" s="235"/>
      <c r="E625" s="236"/>
      <c r="F625" s="23"/>
      <c r="G625" s="30"/>
      <c r="H625" s="5"/>
      <c r="I625" s="491"/>
    </row>
    <row r="626" spans="1:9" ht="15.75" x14ac:dyDescent="0.25">
      <c r="A626" s="240"/>
      <c r="B626" s="588" t="s">
        <v>1423</v>
      </c>
      <c r="C626" s="573" t="s">
        <v>5542</v>
      </c>
      <c r="D626" s="235" t="s">
        <v>425</v>
      </c>
      <c r="E626" s="236">
        <v>10164</v>
      </c>
      <c r="F626" s="23">
        <v>41815</v>
      </c>
      <c r="G626" s="22">
        <v>10164</v>
      </c>
      <c r="H626" s="5">
        <f>E626-G626</f>
        <v>0</v>
      </c>
      <c r="I626" s="508" t="s">
        <v>4</v>
      </c>
    </row>
    <row r="627" spans="1:9" ht="15.75" x14ac:dyDescent="0.25">
      <c r="A627" s="240"/>
      <c r="B627" s="588"/>
      <c r="C627" s="573"/>
      <c r="D627" s="235"/>
      <c r="E627" s="236"/>
      <c r="F627" s="23"/>
      <c r="G627" s="22"/>
      <c r="H627" s="5"/>
      <c r="I627" s="508"/>
    </row>
    <row r="628" spans="1:9" ht="15.75" x14ac:dyDescent="0.25">
      <c r="A628" s="518">
        <v>41809</v>
      </c>
      <c r="B628" s="590" t="s">
        <v>2046</v>
      </c>
      <c r="C628" s="577" t="s">
        <v>5542</v>
      </c>
      <c r="D628" s="235" t="s">
        <v>5610</v>
      </c>
      <c r="E628" s="236">
        <v>3087</v>
      </c>
      <c r="F628" s="23">
        <v>41809</v>
      </c>
      <c r="G628" s="30">
        <v>3087</v>
      </c>
      <c r="H628" s="5">
        <f>E628-G628</f>
        <v>0</v>
      </c>
      <c r="I628" s="491" t="s">
        <v>4</v>
      </c>
    </row>
    <row r="629" spans="1:9" ht="15.75" x14ac:dyDescent="0.25">
      <c r="A629" s="240"/>
      <c r="B629" s="588" t="s">
        <v>1469</v>
      </c>
      <c r="C629" s="573" t="s">
        <v>5542</v>
      </c>
      <c r="D629" s="235" t="s">
        <v>552</v>
      </c>
      <c r="E629" s="236">
        <v>2861</v>
      </c>
      <c r="F629" s="23">
        <v>41815</v>
      </c>
      <c r="G629" s="22">
        <v>2861</v>
      </c>
      <c r="H629" s="5">
        <f>E629-G629</f>
        <v>0</v>
      </c>
      <c r="I629" s="508" t="s">
        <v>4</v>
      </c>
    </row>
    <row r="630" spans="1:9" x14ac:dyDescent="0.25">
      <c r="A630" s="240"/>
      <c r="B630" s="241" t="s">
        <v>1385</v>
      </c>
      <c r="C630" s="394" t="s">
        <v>5404</v>
      </c>
      <c r="D630" s="235" t="s">
        <v>68</v>
      </c>
      <c r="E630" s="236">
        <v>2912</v>
      </c>
      <c r="F630" s="23">
        <v>41801</v>
      </c>
      <c r="G630" s="30">
        <v>2912</v>
      </c>
      <c r="H630" s="5">
        <f>E630-G630</f>
        <v>0</v>
      </c>
      <c r="I630" s="491"/>
    </row>
    <row r="631" spans="1:9" x14ac:dyDescent="0.25">
      <c r="A631" s="240"/>
      <c r="B631" s="241"/>
      <c r="C631" s="394"/>
      <c r="D631" s="235"/>
      <c r="E631" s="236"/>
      <c r="F631" s="23" t="s">
        <v>5726</v>
      </c>
      <c r="G631" s="30">
        <f>SUM(G628:G630)</f>
        <v>8860</v>
      </c>
      <c r="H631" s="5"/>
      <c r="I631" s="491"/>
    </row>
    <row r="632" spans="1:9" x14ac:dyDescent="0.25">
      <c r="A632" s="240"/>
      <c r="B632" s="241"/>
      <c r="C632" s="394"/>
      <c r="D632" s="235"/>
      <c r="E632" s="236"/>
      <c r="F632" s="23"/>
      <c r="G632" s="30"/>
      <c r="H632" s="5"/>
      <c r="I632" s="491"/>
    </row>
    <row r="633" spans="1:9" x14ac:dyDescent="0.25">
      <c r="A633" s="240"/>
      <c r="B633" s="241" t="s">
        <v>1868</v>
      </c>
      <c r="C633" s="394" t="s">
        <v>5404</v>
      </c>
      <c r="D633" s="235" t="s">
        <v>336</v>
      </c>
      <c r="E633" s="236">
        <v>460</v>
      </c>
      <c r="F633" s="23">
        <v>41794</v>
      </c>
      <c r="G633" s="22">
        <v>460</v>
      </c>
      <c r="H633" s="24">
        <f t="shared" ref="H633:H639" si="30">E633-G633</f>
        <v>0</v>
      </c>
      <c r="I633" s="508" t="s">
        <v>146</v>
      </c>
    </row>
    <row r="634" spans="1:9" x14ac:dyDescent="0.25">
      <c r="A634" s="240"/>
      <c r="B634" s="241" t="s">
        <v>1878</v>
      </c>
      <c r="C634" s="394" t="s">
        <v>5404</v>
      </c>
      <c r="D634" s="235" t="s">
        <v>336</v>
      </c>
      <c r="E634" s="236">
        <v>1957</v>
      </c>
      <c r="F634" s="23">
        <v>41794</v>
      </c>
      <c r="G634" s="22">
        <v>1957</v>
      </c>
      <c r="H634" s="24">
        <f t="shared" si="30"/>
        <v>0</v>
      </c>
      <c r="I634" s="508" t="s">
        <v>146</v>
      </c>
    </row>
    <row r="635" spans="1:9" x14ac:dyDescent="0.25">
      <c r="A635" s="240"/>
      <c r="B635" s="241" t="s">
        <v>1234</v>
      </c>
      <c r="C635" s="394" t="s">
        <v>5404</v>
      </c>
      <c r="D635" s="235" t="s">
        <v>336</v>
      </c>
      <c r="E635" s="236">
        <v>5855</v>
      </c>
      <c r="F635" s="23">
        <v>41801</v>
      </c>
      <c r="G635" s="43">
        <v>5855</v>
      </c>
      <c r="H635" s="5">
        <f t="shared" si="30"/>
        <v>0</v>
      </c>
      <c r="I635" s="491" t="s">
        <v>146</v>
      </c>
    </row>
    <row r="636" spans="1:9" ht="15.75" x14ac:dyDescent="0.25">
      <c r="A636" s="240"/>
      <c r="B636" s="588" t="s">
        <v>1925</v>
      </c>
      <c r="C636" s="573" t="s">
        <v>5542</v>
      </c>
      <c r="D636" s="235" t="s">
        <v>336</v>
      </c>
      <c r="E636" s="236">
        <v>12707</v>
      </c>
      <c r="F636" s="23">
        <v>41808</v>
      </c>
      <c r="G636" s="43">
        <v>12707</v>
      </c>
      <c r="H636" s="5">
        <f t="shared" si="30"/>
        <v>0</v>
      </c>
      <c r="I636" s="491" t="s">
        <v>146</v>
      </c>
    </row>
    <row r="637" spans="1:9" ht="15.75" x14ac:dyDescent="0.25">
      <c r="A637" s="240"/>
      <c r="B637" s="588" t="s">
        <v>2191</v>
      </c>
      <c r="C637" s="573" t="s">
        <v>5542</v>
      </c>
      <c r="D637" s="235" t="s">
        <v>336</v>
      </c>
      <c r="E637" s="236">
        <v>23336</v>
      </c>
      <c r="F637" s="23">
        <v>41811</v>
      </c>
      <c r="G637" s="30">
        <v>23336</v>
      </c>
      <c r="H637" s="5">
        <f t="shared" si="30"/>
        <v>0</v>
      </c>
      <c r="I637" s="491" t="s">
        <v>146</v>
      </c>
    </row>
    <row r="638" spans="1:9" ht="15.75" x14ac:dyDescent="0.25">
      <c r="A638" s="240"/>
      <c r="B638" s="588" t="s">
        <v>1346</v>
      </c>
      <c r="C638" s="573" t="s">
        <v>5542</v>
      </c>
      <c r="D638" s="235" t="s">
        <v>336</v>
      </c>
      <c r="E638" s="236">
        <v>11106</v>
      </c>
      <c r="F638" s="23">
        <v>41815</v>
      </c>
      <c r="G638" s="30">
        <v>11106</v>
      </c>
      <c r="H638" s="5">
        <f t="shared" si="30"/>
        <v>0</v>
      </c>
      <c r="I638" s="491" t="s">
        <v>146</v>
      </c>
    </row>
    <row r="639" spans="1:9" x14ac:dyDescent="0.25">
      <c r="A639" s="240"/>
      <c r="B639" s="241" t="s">
        <v>1590</v>
      </c>
      <c r="C639" s="273" t="s">
        <v>4912</v>
      </c>
      <c r="D639" s="235" t="s">
        <v>336</v>
      </c>
      <c r="E639" s="236">
        <v>10395.200000000001</v>
      </c>
      <c r="F639" s="23">
        <v>41818</v>
      </c>
      <c r="G639" s="43">
        <v>10395.200000000001</v>
      </c>
      <c r="H639" s="5">
        <f t="shared" si="30"/>
        <v>0</v>
      </c>
      <c r="I639" s="508" t="s">
        <v>146</v>
      </c>
    </row>
    <row r="640" spans="1:9" x14ac:dyDescent="0.25">
      <c r="A640" s="240"/>
      <c r="B640" s="241"/>
      <c r="C640" s="273"/>
      <c r="D640" s="235"/>
      <c r="E640" s="236"/>
      <c r="F640" s="23" t="s">
        <v>645</v>
      </c>
      <c r="G640" s="43">
        <f>SUM(G633:G639)</f>
        <v>65816.2</v>
      </c>
      <c r="H640" s="5"/>
      <c r="I640" s="508"/>
    </row>
    <row r="641" spans="1:9" x14ac:dyDescent="0.25">
      <c r="A641" s="240"/>
      <c r="B641" s="241"/>
      <c r="C641" s="273"/>
      <c r="D641" s="235"/>
      <c r="E641" s="236"/>
      <c r="F641" s="23"/>
      <c r="G641" s="43"/>
      <c r="H641" s="5"/>
      <c r="I641" s="508"/>
    </row>
    <row r="642" spans="1:9" ht="15.75" x14ac:dyDescent="0.25">
      <c r="A642" s="518">
        <v>41809</v>
      </c>
      <c r="B642" s="590" t="s">
        <v>2064</v>
      </c>
      <c r="C642" s="577" t="s">
        <v>5542</v>
      </c>
      <c r="D642" s="235" t="s">
        <v>233</v>
      </c>
      <c r="E642" s="236">
        <v>2940</v>
      </c>
      <c r="F642" s="23">
        <v>41809</v>
      </c>
      <c r="G642" s="30">
        <v>2940</v>
      </c>
      <c r="H642" s="5">
        <f t="shared" ref="H642:H647" si="31">E642-G642</f>
        <v>0</v>
      </c>
      <c r="I642" s="491"/>
    </row>
    <row r="643" spans="1:9" x14ac:dyDescent="0.25">
      <c r="A643" s="240"/>
      <c r="B643" s="241" t="s">
        <v>1911</v>
      </c>
      <c r="C643" s="394" t="s">
        <v>5404</v>
      </c>
      <c r="D643" s="235" t="s">
        <v>233</v>
      </c>
      <c r="E643" s="236">
        <v>16005</v>
      </c>
      <c r="F643" s="23">
        <v>41794</v>
      </c>
      <c r="G643" s="22">
        <v>16005</v>
      </c>
      <c r="H643" s="24">
        <f t="shared" si="31"/>
        <v>0</v>
      </c>
      <c r="I643" s="508" t="s">
        <v>196</v>
      </c>
    </row>
    <row r="644" spans="1:9" x14ac:dyDescent="0.25">
      <c r="A644" s="240"/>
      <c r="B644" s="241" t="s">
        <v>1302</v>
      </c>
      <c r="C644" s="394" t="s">
        <v>5404</v>
      </c>
      <c r="D644" s="235" t="s">
        <v>233</v>
      </c>
      <c r="E644" s="236">
        <v>15697</v>
      </c>
      <c r="F644" s="23">
        <v>41801</v>
      </c>
      <c r="G644" s="30">
        <v>15697</v>
      </c>
      <c r="H644" s="5">
        <f t="shared" si="31"/>
        <v>0</v>
      </c>
      <c r="I644" s="491" t="s">
        <v>196</v>
      </c>
    </row>
    <row r="645" spans="1:9" ht="15.75" x14ac:dyDescent="0.25">
      <c r="A645" s="240"/>
      <c r="B645" s="588" t="s">
        <v>1987</v>
      </c>
      <c r="C645" s="573" t="s">
        <v>5542</v>
      </c>
      <c r="D645" s="235" t="s">
        <v>233</v>
      </c>
      <c r="E645" s="236">
        <v>15210</v>
      </c>
      <c r="F645" s="23">
        <v>41808</v>
      </c>
      <c r="G645" s="43">
        <v>15210</v>
      </c>
      <c r="H645" s="5">
        <f t="shared" si="31"/>
        <v>0</v>
      </c>
      <c r="I645" s="491" t="s">
        <v>196</v>
      </c>
    </row>
    <row r="646" spans="1:9" ht="15.75" x14ac:dyDescent="0.25">
      <c r="A646" s="240">
        <v>41815</v>
      </c>
      <c r="B646" s="588" t="s">
        <v>1407</v>
      </c>
      <c r="C646" s="573" t="s">
        <v>5542</v>
      </c>
      <c r="D646" s="235" t="s">
        <v>233</v>
      </c>
      <c r="E646" s="236">
        <v>6470</v>
      </c>
      <c r="F646" s="23">
        <v>41815</v>
      </c>
      <c r="G646" s="22">
        <v>6470</v>
      </c>
      <c r="H646" s="5">
        <f t="shared" si="31"/>
        <v>0</v>
      </c>
      <c r="I646" s="508" t="s">
        <v>57</v>
      </c>
    </row>
    <row r="647" spans="1:9" ht="15.75" x14ac:dyDescent="0.25">
      <c r="A647" s="240"/>
      <c r="B647" s="588" t="s">
        <v>1417</v>
      </c>
      <c r="C647" s="573" t="s">
        <v>5542</v>
      </c>
      <c r="D647" s="235" t="s">
        <v>233</v>
      </c>
      <c r="E647" s="236">
        <v>9932.2000000000007</v>
      </c>
      <c r="F647" s="23">
        <v>41815</v>
      </c>
      <c r="G647" s="22">
        <v>9932.2000000000007</v>
      </c>
      <c r="H647" s="5">
        <f t="shared" si="31"/>
        <v>0</v>
      </c>
      <c r="I647" s="508" t="s">
        <v>57</v>
      </c>
    </row>
    <row r="648" spans="1:9" ht="15.75" x14ac:dyDescent="0.25">
      <c r="A648" s="240"/>
      <c r="B648" s="588"/>
      <c r="C648" s="573"/>
      <c r="D648" s="235"/>
      <c r="E648" s="236"/>
      <c r="F648" s="23" t="s">
        <v>645</v>
      </c>
      <c r="G648" s="22">
        <f>SUM(G642:G647)</f>
        <v>66254.2</v>
      </c>
      <c r="H648" s="5"/>
      <c r="I648" s="508"/>
    </row>
    <row r="649" spans="1:9" ht="15.75" x14ac:dyDescent="0.25">
      <c r="A649" s="240"/>
      <c r="B649" s="588"/>
      <c r="C649" s="573"/>
      <c r="D649" s="235"/>
      <c r="E649" s="236"/>
      <c r="F649" s="23"/>
      <c r="G649" s="22"/>
      <c r="H649" s="5"/>
      <c r="I649" s="508"/>
    </row>
    <row r="650" spans="1:9" x14ac:dyDescent="0.25">
      <c r="A650" s="240"/>
      <c r="B650" s="241" t="s">
        <v>1138</v>
      </c>
      <c r="C650" s="394" t="s">
        <v>5404</v>
      </c>
      <c r="D650" s="235" t="s">
        <v>28</v>
      </c>
      <c r="E650" s="236">
        <v>2876</v>
      </c>
      <c r="F650" s="23">
        <v>41799</v>
      </c>
      <c r="G650" s="30">
        <v>2876</v>
      </c>
      <c r="H650" s="5">
        <f t="shared" ref="H650:H668" si="32">E650-G650</f>
        <v>0</v>
      </c>
      <c r="I650" s="491" t="s">
        <v>14</v>
      </c>
    </row>
    <row r="651" spans="1:9" x14ac:dyDescent="0.25">
      <c r="A651" s="240"/>
      <c r="B651" s="241" t="s">
        <v>1773</v>
      </c>
      <c r="C651" s="394" t="s">
        <v>5404</v>
      </c>
      <c r="D651" s="235" t="s">
        <v>28</v>
      </c>
      <c r="E651" s="236">
        <v>2071</v>
      </c>
      <c r="F651" s="23">
        <v>41792</v>
      </c>
      <c r="G651" s="43">
        <v>2071</v>
      </c>
      <c r="H651" s="24">
        <f t="shared" si="32"/>
        <v>0</v>
      </c>
      <c r="I651" s="491" t="s">
        <v>2849</v>
      </c>
    </row>
    <row r="652" spans="1:9" x14ac:dyDescent="0.25">
      <c r="A652" s="240"/>
      <c r="B652" s="241" t="s">
        <v>1814</v>
      </c>
      <c r="C652" s="394" t="s">
        <v>5404</v>
      </c>
      <c r="D652" s="235" t="s">
        <v>28</v>
      </c>
      <c r="E652" s="236">
        <v>2573</v>
      </c>
      <c r="F652" s="23">
        <v>41793</v>
      </c>
      <c r="G652" s="22">
        <v>2573</v>
      </c>
      <c r="H652" s="24">
        <f t="shared" si="32"/>
        <v>0</v>
      </c>
      <c r="I652" s="508" t="s">
        <v>23</v>
      </c>
    </row>
    <row r="653" spans="1:9" x14ac:dyDescent="0.25">
      <c r="A653" s="240"/>
      <c r="B653" s="241" t="s">
        <v>1910</v>
      </c>
      <c r="C653" s="394" t="s">
        <v>5404</v>
      </c>
      <c r="D653" s="235" t="s">
        <v>28</v>
      </c>
      <c r="E653" s="236">
        <v>2897</v>
      </c>
      <c r="F653" s="23">
        <v>41795</v>
      </c>
      <c r="G653" s="22">
        <v>2897</v>
      </c>
      <c r="H653" s="24">
        <f t="shared" si="32"/>
        <v>0</v>
      </c>
      <c r="I653" s="508" t="s">
        <v>23</v>
      </c>
    </row>
    <row r="654" spans="1:9" x14ac:dyDescent="0.25">
      <c r="A654" s="240"/>
      <c r="B654" s="241" t="s">
        <v>2020</v>
      </c>
      <c r="C654" s="394" t="s">
        <v>5404</v>
      </c>
      <c r="D654" s="235" t="s">
        <v>28</v>
      </c>
      <c r="E654" s="236">
        <v>3185</v>
      </c>
      <c r="F654" s="23">
        <v>41795</v>
      </c>
      <c r="G654" s="22">
        <v>3185</v>
      </c>
      <c r="H654" s="5">
        <f t="shared" si="32"/>
        <v>0</v>
      </c>
      <c r="I654" s="508" t="s">
        <v>23</v>
      </c>
    </row>
    <row r="655" spans="1:9" x14ac:dyDescent="0.25">
      <c r="A655" s="240"/>
      <c r="B655" s="241" t="s">
        <v>2094</v>
      </c>
      <c r="C655" s="394" t="s">
        <v>5404</v>
      </c>
      <c r="D655" s="235" t="s">
        <v>28</v>
      </c>
      <c r="E655" s="236">
        <v>4282.6000000000004</v>
      </c>
      <c r="F655" s="23">
        <v>41797</v>
      </c>
      <c r="G655" s="30">
        <v>4282.6000000000004</v>
      </c>
      <c r="H655" s="5">
        <f t="shared" si="32"/>
        <v>0</v>
      </c>
      <c r="I655" s="491" t="s">
        <v>23</v>
      </c>
    </row>
    <row r="656" spans="1:9" x14ac:dyDescent="0.25">
      <c r="A656" s="232"/>
      <c r="B656" s="241" t="s">
        <v>2191</v>
      </c>
      <c r="C656" s="394" t="s">
        <v>5404</v>
      </c>
      <c r="D656" s="235" t="s">
        <v>28</v>
      </c>
      <c r="E656" s="236">
        <v>4121</v>
      </c>
      <c r="F656" s="23">
        <v>41797</v>
      </c>
      <c r="G656" s="30">
        <v>4121</v>
      </c>
      <c r="H656" s="5">
        <f t="shared" si="32"/>
        <v>0</v>
      </c>
      <c r="I656" s="491" t="s">
        <v>23</v>
      </c>
    </row>
    <row r="657" spans="1:9" x14ac:dyDescent="0.25">
      <c r="A657" s="232"/>
      <c r="B657" s="241" t="s">
        <v>1079</v>
      </c>
      <c r="C657" s="394" t="s">
        <v>5404</v>
      </c>
      <c r="D657" s="235" t="s">
        <v>28</v>
      </c>
      <c r="E657" s="236">
        <v>3871</v>
      </c>
      <c r="F657" s="23">
        <v>41799</v>
      </c>
      <c r="G657" s="30">
        <v>3871</v>
      </c>
      <c r="H657" s="5">
        <f t="shared" si="32"/>
        <v>0</v>
      </c>
      <c r="I657" s="491" t="s">
        <v>23</v>
      </c>
    </row>
    <row r="658" spans="1:9" x14ac:dyDescent="0.25">
      <c r="A658" s="284"/>
      <c r="B658" s="241" t="s">
        <v>1175</v>
      </c>
      <c r="C658" s="394" t="s">
        <v>5404</v>
      </c>
      <c r="D658" s="235" t="s">
        <v>28</v>
      </c>
      <c r="E658" s="236">
        <v>3474.1</v>
      </c>
      <c r="F658" s="23">
        <v>41801</v>
      </c>
      <c r="G658" s="30">
        <v>3474.1</v>
      </c>
      <c r="H658" s="5">
        <f t="shared" si="32"/>
        <v>0</v>
      </c>
      <c r="I658" s="491" t="s">
        <v>23</v>
      </c>
    </row>
    <row r="659" spans="1:9" x14ac:dyDescent="0.25">
      <c r="A659" s="240"/>
      <c r="B659" s="241" t="s">
        <v>1289</v>
      </c>
      <c r="C659" s="394" t="s">
        <v>5404</v>
      </c>
      <c r="D659" s="235" t="s">
        <v>28</v>
      </c>
      <c r="E659" s="236">
        <v>5699</v>
      </c>
      <c r="F659" s="32" t="s">
        <v>5499</v>
      </c>
      <c r="G659" s="30">
        <v>5699</v>
      </c>
      <c r="H659" s="5">
        <f t="shared" si="32"/>
        <v>0</v>
      </c>
      <c r="I659" s="491" t="s">
        <v>23</v>
      </c>
    </row>
    <row r="660" spans="1:9" x14ac:dyDescent="0.25">
      <c r="A660" s="240"/>
      <c r="B660" s="241" t="s">
        <v>1381</v>
      </c>
      <c r="C660" s="394" t="s">
        <v>5404</v>
      </c>
      <c r="D660" s="235" t="s">
        <v>28</v>
      </c>
      <c r="E660" s="236">
        <v>1636</v>
      </c>
      <c r="F660" s="23">
        <v>41801</v>
      </c>
      <c r="G660" s="30">
        <v>1636</v>
      </c>
      <c r="H660" s="5">
        <f t="shared" si="32"/>
        <v>0</v>
      </c>
      <c r="I660" s="491" t="s">
        <v>23</v>
      </c>
    </row>
    <row r="661" spans="1:9" x14ac:dyDescent="0.25">
      <c r="A661" s="240"/>
      <c r="B661" s="241" t="s">
        <v>1449</v>
      </c>
      <c r="C661" s="394" t="s">
        <v>5404</v>
      </c>
      <c r="D661" s="235" t="s">
        <v>28</v>
      </c>
      <c r="E661" s="236">
        <v>6884</v>
      </c>
      <c r="F661" s="23">
        <v>41806</v>
      </c>
      <c r="G661" s="30">
        <v>6884</v>
      </c>
      <c r="H661" s="5">
        <f t="shared" si="32"/>
        <v>0</v>
      </c>
      <c r="I661" s="491"/>
    </row>
    <row r="662" spans="1:9" x14ac:dyDescent="0.25">
      <c r="A662" s="240"/>
      <c r="B662" s="241" t="s">
        <v>1473</v>
      </c>
      <c r="C662" s="394" t="s">
        <v>5404</v>
      </c>
      <c r="D662" s="235" t="s">
        <v>28</v>
      </c>
      <c r="E662" s="236">
        <v>8277</v>
      </c>
      <c r="F662" s="23">
        <v>41811</v>
      </c>
      <c r="G662" s="30">
        <v>8277</v>
      </c>
      <c r="H662" s="5">
        <f t="shared" si="32"/>
        <v>0</v>
      </c>
      <c r="I662" s="491" t="s">
        <v>23</v>
      </c>
    </row>
    <row r="663" spans="1:9" ht="15.75" x14ac:dyDescent="0.25">
      <c r="A663" s="240"/>
      <c r="B663" s="588" t="s">
        <v>1587</v>
      </c>
      <c r="C663" s="573" t="s">
        <v>5542</v>
      </c>
      <c r="D663" s="235" t="s">
        <v>28</v>
      </c>
      <c r="E663" s="236">
        <v>1315</v>
      </c>
      <c r="F663" s="23">
        <v>41804</v>
      </c>
      <c r="G663" s="30">
        <v>1315</v>
      </c>
      <c r="H663" s="5">
        <f t="shared" si="32"/>
        <v>0</v>
      </c>
      <c r="I663" s="491" t="s">
        <v>23</v>
      </c>
    </row>
    <row r="664" spans="1:9" ht="15.75" x14ac:dyDescent="0.25">
      <c r="A664" s="240"/>
      <c r="B664" s="588" t="s">
        <v>1858</v>
      </c>
      <c r="C664" s="573" t="s">
        <v>5542</v>
      </c>
      <c r="D664" s="235" t="s">
        <v>28</v>
      </c>
      <c r="E664" s="236">
        <v>3182.5</v>
      </c>
      <c r="F664" s="23">
        <v>41807</v>
      </c>
      <c r="G664" s="30">
        <v>3182.5</v>
      </c>
      <c r="H664" s="5">
        <f t="shared" si="32"/>
        <v>0</v>
      </c>
      <c r="I664" s="491" t="s">
        <v>23</v>
      </c>
    </row>
    <row r="665" spans="1:9" ht="15.75" x14ac:dyDescent="0.25">
      <c r="A665" s="240"/>
      <c r="B665" s="588" t="s">
        <v>1962</v>
      </c>
      <c r="C665" s="573" t="s">
        <v>5542</v>
      </c>
      <c r="D665" s="235" t="s">
        <v>28</v>
      </c>
      <c r="E665" s="236">
        <v>2652</v>
      </c>
      <c r="F665" s="23">
        <v>41808</v>
      </c>
      <c r="G665" s="30">
        <v>2652</v>
      </c>
      <c r="H665" s="5">
        <f t="shared" si="32"/>
        <v>0</v>
      </c>
      <c r="I665" s="491" t="s">
        <v>4</v>
      </c>
    </row>
    <row r="666" spans="1:9" ht="15.75" x14ac:dyDescent="0.25">
      <c r="A666" s="518">
        <v>41809</v>
      </c>
      <c r="B666" s="590" t="s">
        <v>2080</v>
      </c>
      <c r="C666" s="577" t="s">
        <v>5542</v>
      </c>
      <c r="D666" s="235" t="s">
        <v>28</v>
      </c>
      <c r="E666" s="236">
        <v>2646</v>
      </c>
      <c r="F666" s="23">
        <v>41809</v>
      </c>
      <c r="G666" s="30">
        <v>2646</v>
      </c>
      <c r="H666" s="5">
        <f t="shared" si="32"/>
        <v>0</v>
      </c>
      <c r="I666" s="491" t="s">
        <v>23</v>
      </c>
    </row>
    <row r="667" spans="1:9" ht="15.75" x14ac:dyDescent="0.25">
      <c r="A667" s="578">
        <v>41808</v>
      </c>
      <c r="B667" s="589" t="s">
        <v>2109</v>
      </c>
      <c r="C667" s="580" t="s">
        <v>5542</v>
      </c>
      <c r="D667" s="235" t="s">
        <v>28</v>
      </c>
      <c r="E667" s="236">
        <v>5508</v>
      </c>
      <c r="F667" s="23">
        <v>41811</v>
      </c>
      <c r="G667" s="30">
        <v>5508</v>
      </c>
      <c r="H667" s="5">
        <f t="shared" si="32"/>
        <v>0</v>
      </c>
      <c r="I667" s="491" t="s">
        <v>4</v>
      </c>
    </row>
    <row r="668" spans="1:9" ht="18.75" customHeight="1" x14ac:dyDescent="0.25">
      <c r="A668" s="240"/>
      <c r="B668" s="588" t="s">
        <v>1103</v>
      </c>
      <c r="C668" s="573" t="s">
        <v>5542</v>
      </c>
      <c r="D668" s="235" t="s">
        <v>28</v>
      </c>
      <c r="E668" s="236">
        <v>39926</v>
      </c>
      <c r="F668" s="564" t="s">
        <v>5648</v>
      </c>
      <c r="G668" s="247">
        <v>39926</v>
      </c>
      <c r="H668" s="5">
        <f t="shared" si="32"/>
        <v>0</v>
      </c>
      <c r="I668" s="491" t="s">
        <v>23</v>
      </c>
    </row>
    <row r="669" spans="1:9" ht="15.75" x14ac:dyDescent="0.25">
      <c r="A669" s="240"/>
      <c r="B669" s="588"/>
      <c r="C669" s="573"/>
      <c r="D669" s="235"/>
      <c r="E669" s="236"/>
      <c r="F669" s="594" t="s">
        <v>645</v>
      </c>
      <c r="G669" s="247">
        <f>SUM(G650:G668)</f>
        <v>107076.2</v>
      </c>
      <c r="H669" s="5"/>
      <c r="I669" s="491"/>
    </row>
    <row r="670" spans="1:9" ht="15.75" x14ac:dyDescent="0.25">
      <c r="A670" s="240"/>
      <c r="B670" s="588"/>
      <c r="C670" s="573"/>
      <c r="D670" s="235"/>
      <c r="E670" s="236"/>
      <c r="F670" s="564"/>
      <c r="G670" s="247"/>
      <c r="H670" s="5"/>
      <c r="I670" s="491"/>
    </row>
    <row r="671" spans="1:9" ht="15.75" x14ac:dyDescent="0.25">
      <c r="A671" s="240"/>
      <c r="B671" s="588" t="s">
        <v>1488</v>
      </c>
      <c r="C671" s="573" t="s">
        <v>5542</v>
      </c>
      <c r="D671" s="235" t="s">
        <v>95</v>
      </c>
      <c r="E671" s="236">
        <v>56</v>
      </c>
      <c r="F671" s="23">
        <v>41815</v>
      </c>
      <c r="G671" s="22">
        <v>56</v>
      </c>
      <c r="H671" s="5">
        <f>E671-G671</f>
        <v>0</v>
      </c>
      <c r="I671" s="508"/>
    </row>
    <row r="672" spans="1:9" x14ac:dyDescent="0.25">
      <c r="A672" s="240"/>
      <c r="B672" s="241" t="s">
        <v>1909</v>
      </c>
      <c r="C672" s="394" t="s">
        <v>5404</v>
      </c>
      <c r="D672" s="235" t="s">
        <v>5421</v>
      </c>
      <c r="E672" s="236">
        <v>2935</v>
      </c>
      <c r="F672" s="23">
        <v>41793</v>
      </c>
      <c r="G672" s="22">
        <v>2935</v>
      </c>
      <c r="H672" s="24">
        <f>E672-G672</f>
        <v>0</v>
      </c>
      <c r="I672" s="508"/>
    </row>
    <row r="673" spans="1:9" x14ac:dyDescent="0.25">
      <c r="A673" s="240"/>
      <c r="B673" s="241"/>
      <c r="C673" s="394"/>
      <c r="D673" s="235"/>
      <c r="E673" s="236"/>
      <c r="F673" s="23"/>
      <c r="G673" s="22"/>
      <c r="H673" s="24"/>
      <c r="I673" s="508"/>
    </row>
    <row r="674" spans="1:9" x14ac:dyDescent="0.25">
      <c r="A674" s="240"/>
      <c r="B674" s="241" t="s">
        <v>1763</v>
      </c>
      <c r="C674" s="394" t="s">
        <v>5404</v>
      </c>
      <c r="D674" s="235" t="s">
        <v>15</v>
      </c>
      <c r="E674" s="236">
        <v>5639</v>
      </c>
      <c r="F674" s="23">
        <v>41794</v>
      </c>
      <c r="G674" s="30">
        <v>5639</v>
      </c>
      <c r="H674" s="24">
        <f t="shared" ref="H674:H696" si="33">E674-G674</f>
        <v>0</v>
      </c>
      <c r="I674" s="491"/>
    </row>
    <row r="675" spans="1:9" x14ac:dyDescent="0.25">
      <c r="A675" s="240"/>
      <c r="B675" s="241" t="s">
        <v>1807</v>
      </c>
      <c r="C675" s="394" t="s">
        <v>5404</v>
      </c>
      <c r="D675" s="235" t="s">
        <v>15</v>
      </c>
      <c r="E675" s="236">
        <v>4701</v>
      </c>
      <c r="F675" s="23">
        <v>41792</v>
      </c>
      <c r="G675" s="30">
        <v>4701</v>
      </c>
      <c r="H675" s="24">
        <f t="shared" si="33"/>
        <v>0</v>
      </c>
      <c r="I675" s="508"/>
    </row>
    <row r="676" spans="1:9" x14ac:dyDescent="0.25">
      <c r="A676" s="240"/>
      <c r="B676" s="241" t="s">
        <v>2016</v>
      </c>
      <c r="C676" s="394" t="s">
        <v>5404</v>
      </c>
      <c r="D676" s="235" t="s">
        <v>15</v>
      </c>
      <c r="E676" s="236">
        <v>4128</v>
      </c>
      <c r="F676" s="23">
        <v>41794</v>
      </c>
      <c r="G676" s="22">
        <v>4128</v>
      </c>
      <c r="H676" s="5">
        <f t="shared" si="33"/>
        <v>0</v>
      </c>
      <c r="I676" s="508"/>
    </row>
    <row r="677" spans="1:9" x14ac:dyDescent="0.25">
      <c r="A677" s="240"/>
      <c r="B677" s="241" t="s">
        <v>2113</v>
      </c>
      <c r="C677" s="394" t="s">
        <v>5404</v>
      </c>
      <c r="D677" s="235" t="s">
        <v>15</v>
      </c>
      <c r="E677" s="236">
        <v>3264.15</v>
      </c>
      <c r="F677" s="23">
        <v>41795</v>
      </c>
      <c r="G677" s="30">
        <v>3264.15</v>
      </c>
      <c r="H677" s="5">
        <f t="shared" si="33"/>
        <v>0</v>
      </c>
      <c r="I677" s="491"/>
    </row>
    <row r="678" spans="1:9" x14ac:dyDescent="0.25">
      <c r="A678" s="240"/>
      <c r="B678" s="241" t="s">
        <v>2114</v>
      </c>
      <c r="C678" s="394" t="s">
        <v>5404</v>
      </c>
      <c r="D678" s="235" t="s">
        <v>15</v>
      </c>
      <c r="E678" s="236">
        <v>262.2</v>
      </c>
      <c r="F678" s="23">
        <v>41795</v>
      </c>
      <c r="G678" s="30">
        <v>262.2</v>
      </c>
      <c r="H678" s="5">
        <f t="shared" si="33"/>
        <v>0</v>
      </c>
      <c r="I678" s="491"/>
    </row>
    <row r="679" spans="1:9" x14ac:dyDescent="0.25">
      <c r="A679" s="240"/>
      <c r="B679" s="241" t="s">
        <v>2208</v>
      </c>
      <c r="C679" s="394" t="s">
        <v>5404</v>
      </c>
      <c r="D679" s="235" t="s">
        <v>15</v>
      </c>
      <c r="E679" s="236">
        <v>5057.2</v>
      </c>
      <c r="F679" s="23">
        <v>41796</v>
      </c>
      <c r="G679" s="30">
        <v>5057.2</v>
      </c>
      <c r="H679" s="5">
        <f t="shared" si="33"/>
        <v>0</v>
      </c>
      <c r="I679" s="491"/>
    </row>
    <row r="680" spans="1:9" x14ac:dyDescent="0.25">
      <c r="A680" s="240"/>
      <c r="B680" s="241" t="s">
        <v>1101</v>
      </c>
      <c r="C680" s="394" t="s">
        <v>5404</v>
      </c>
      <c r="D680" s="235" t="s">
        <v>15</v>
      </c>
      <c r="E680" s="236">
        <v>10225.5</v>
      </c>
      <c r="F680" s="23">
        <v>41799</v>
      </c>
      <c r="G680" s="30">
        <v>10225.5</v>
      </c>
      <c r="H680" s="5">
        <f t="shared" si="33"/>
        <v>0</v>
      </c>
      <c r="I680" s="491"/>
    </row>
    <row r="681" spans="1:9" x14ac:dyDescent="0.25">
      <c r="A681" s="240"/>
      <c r="B681" s="241" t="s">
        <v>1202</v>
      </c>
      <c r="C681" s="394" t="s">
        <v>5404</v>
      </c>
      <c r="D681" s="235" t="s">
        <v>15</v>
      </c>
      <c r="E681" s="236">
        <v>3048</v>
      </c>
      <c r="F681" s="23">
        <v>41799</v>
      </c>
      <c r="G681" s="30">
        <v>3048</v>
      </c>
      <c r="H681" s="5">
        <f t="shared" si="33"/>
        <v>0</v>
      </c>
      <c r="I681" s="491"/>
    </row>
    <row r="682" spans="1:9" x14ac:dyDescent="0.25">
      <c r="A682" s="240"/>
      <c r="B682" s="241" t="s">
        <v>1318</v>
      </c>
      <c r="C682" s="394" t="s">
        <v>5404</v>
      </c>
      <c r="D682" s="235" t="s">
        <v>15</v>
      </c>
      <c r="E682" s="236">
        <v>4605</v>
      </c>
      <c r="F682" s="27" t="s">
        <v>5502</v>
      </c>
      <c r="G682" s="30">
        <v>4605</v>
      </c>
      <c r="H682" s="5">
        <f t="shared" si="33"/>
        <v>0</v>
      </c>
      <c r="I682" s="491"/>
    </row>
    <row r="683" spans="1:9" x14ac:dyDescent="0.25">
      <c r="A683" s="240"/>
      <c r="B683" s="241" t="s">
        <v>1326</v>
      </c>
      <c r="C683" s="394" t="s">
        <v>5404</v>
      </c>
      <c r="D683" s="235" t="s">
        <v>15</v>
      </c>
      <c r="E683" s="236">
        <v>1689</v>
      </c>
      <c r="F683" s="23">
        <v>41800</v>
      </c>
      <c r="G683" s="30">
        <v>1689</v>
      </c>
      <c r="H683" s="5">
        <f t="shared" si="33"/>
        <v>0</v>
      </c>
      <c r="I683" s="491"/>
    </row>
    <row r="684" spans="1:9" x14ac:dyDescent="0.25">
      <c r="A684" s="240"/>
      <c r="B684" s="241" t="s">
        <v>1500</v>
      </c>
      <c r="C684" s="394" t="s">
        <v>5404</v>
      </c>
      <c r="D684" s="235" t="s">
        <v>15</v>
      </c>
      <c r="E684" s="236">
        <v>4746</v>
      </c>
      <c r="F684" s="27" t="s">
        <v>5532</v>
      </c>
      <c r="G684" s="30">
        <v>4746</v>
      </c>
      <c r="H684" s="5">
        <f t="shared" si="33"/>
        <v>0</v>
      </c>
      <c r="I684" s="491"/>
    </row>
    <row r="685" spans="1:9" ht="15.75" x14ac:dyDescent="0.25">
      <c r="A685" s="240"/>
      <c r="B685" s="588" t="s">
        <v>1607</v>
      </c>
      <c r="C685" s="573" t="s">
        <v>5542</v>
      </c>
      <c r="D685" s="235" t="s">
        <v>15</v>
      </c>
      <c r="E685" s="236">
        <v>3874</v>
      </c>
      <c r="F685" s="23">
        <v>41803</v>
      </c>
      <c r="G685" s="30">
        <v>3874</v>
      </c>
      <c r="H685" s="5">
        <f t="shared" si="33"/>
        <v>0</v>
      </c>
      <c r="I685" s="491"/>
    </row>
    <row r="686" spans="1:9" ht="15.75" x14ac:dyDescent="0.25">
      <c r="A686" s="240"/>
      <c r="B686" s="588" t="s">
        <v>1690</v>
      </c>
      <c r="C686" s="573" t="s">
        <v>5542</v>
      </c>
      <c r="D686" s="235" t="s">
        <v>15</v>
      </c>
      <c r="E686" s="236">
        <v>2085</v>
      </c>
      <c r="F686" s="27" t="s">
        <v>5563</v>
      </c>
      <c r="G686" s="30">
        <v>2085</v>
      </c>
      <c r="H686" s="5">
        <f t="shared" si="33"/>
        <v>0</v>
      </c>
      <c r="I686" s="491"/>
    </row>
    <row r="687" spans="1:9" ht="15.75" x14ac:dyDescent="0.25">
      <c r="A687" s="240"/>
      <c r="B687" s="588" t="s">
        <v>1691</v>
      </c>
      <c r="C687" s="573" t="s">
        <v>5542</v>
      </c>
      <c r="D687" s="235" t="s">
        <v>15</v>
      </c>
      <c r="E687" s="236">
        <v>6613.5</v>
      </c>
      <c r="F687" s="23">
        <v>41806</v>
      </c>
      <c r="G687" s="30">
        <v>6613.5</v>
      </c>
      <c r="H687" s="5">
        <f t="shared" si="33"/>
        <v>0</v>
      </c>
      <c r="I687" s="491"/>
    </row>
    <row r="688" spans="1:9" ht="15.75" x14ac:dyDescent="0.25">
      <c r="A688" s="240"/>
      <c r="B688" s="588" t="s">
        <v>1856</v>
      </c>
      <c r="C688" s="573" t="s">
        <v>5542</v>
      </c>
      <c r="D688" s="235" t="s">
        <v>15</v>
      </c>
      <c r="E688" s="236">
        <v>2040</v>
      </c>
      <c r="F688" s="23">
        <v>41806</v>
      </c>
      <c r="G688" s="30">
        <v>2040</v>
      </c>
      <c r="H688" s="5">
        <f t="shared" si="33"/>
        <v>0</v>
      </c>
      <c r="I688" s="491"/>
    </row>
    <row r="689" spans="1:9" ht="15.75" x14ac:dyDescent="0.25">
      <c r="A689" s="240"/>
      <c r="B689" s="588" t="s">
        <v>1980</v>
      </c>
      <c r="C689" s="573" t="s">
        <v>5542</v>
      </c>
      <c r="D689" s="235" t="s">
        <v>15</v>
      </c>
      <c r="E689" s="236">
        <v>4852</v>
      </c>
      <c r="F689" s="27" t="s">
        <v>5601</v>
      </c>
      <c r="G689" s="30">
        <v>4852</v>
      </c>
      <c r="H689" s="5">
        <f t="shared" si="33"/>
        <v>0</v>
      </c>
      <c r="I689" s="491"/>
    </row>
    <row r="690" spans="1:9" ht="15.75" x14ac:dyDescent="0.25">
      <c r="A690" s="518">
        <v>41809</v>
      </c>
      <c r="B690" s="590" t="s">
        <v>2094</v>
      </c>
      <c r="C690" s="577" t="s">
        <v>5542</v>
      </c>
      <c r="D690" s="235" t="s">
        <v>15</v>
      </c>
      <c r="E690" s="236">
        <v>2704</v>
      </c>
      <c r="F690" s="23">
        <v>41809</v>
      </c>
      <c r="G690" s="30">
        <v>2704</v>
      </c>
      <c r="H690" s="5">
        <f t="shared" si="33"/>
        <v>0</v>
      </c>
      <c r="I690" s="491"/>
    </row>
    <row r="691" spans="1:9" ht="15.75" x14ac:dyDescent="0.25">
      <c r="A691" s="240"/>
      <c r="B691" s="588" t="s">
        <v>2267</v>
      </c>
      <c r="C691" s="573" t="s">
        <v>5542</v>
      </c>
      <c r="D691" s="235" t="s">
        <v>15</v>
      </c>
      <c r="E691" s="236">
        <v>8903</v>
      </c>
      <c r="F691" s="23">
        <v>41813</v>
      </c>
      <c r="G691" s="30">
        <v>8903</v>
      </c>
      <c r="H691" s="5">
        <f t="shared" si="33"/>
        <v>0</v>
      </c>
      <c r="I691" s="491"/>
    </row>
    <row r="692" spans="1:9" ht="15.75" x14ac:dyDescent="0.25">
      <c r="A692" s="240"/>
      <c r="B692" s="588" t="s">
        <v>1144</v>
      </c>
      <c r="C692" s="573" t="s">
        <v>5542</v>
      </c>
      <c r="D692" s="235" t="s">
        <v>15</v>
      </c>
      <c r="E692" s="236">
        <v>3104</v>
      </c>
      <c r="F692" s="23">
        <v>41811</v>
      </c>
      <c r="G692" s="30">
        <v>3104</v>
      </c>
      <c r="H692" s="5">
        <f t="shared" si="33"/>
        <v>0</v>
      </c>
      <c r="I692" s="491"/>
    </row>
    <row r="693" spans="1:9" ht="15.75" x14ac:dyDescent="0.25">
      <c r="A693" s="240"/>
      <c r="B693" s="588" t="s">
        <v>1232</v>
      </c>
      <c r="C693" s="573" t="s">
        <v>5542</v>
      </c>
      <c r="D693" s="235" t="s">
        <v>15</v>
      </c>
      <c r="E693" s="236">
        <v>4773.6000000000004</v>
      </c>
      <c r="F693" s="23">
        <v>41812</v>
      </c>
      <c r="G693" s="30">
        <v>4773.6000000000004</v>
      </c>
      <c r="H693" s="5">
        <f t="shared" si="33"/>
        <v>0</v>
      </c>
      <c r="I693" s="491"/>
    </row>
    <row r="694" spans="1:9" ht="15.75" x14ac:dyDescent="0.25">
      <c r="A694" s="240"/>
      <c r="B694" s="588" t="s">
        <v>1285</v>
      </c>
      <c r="C694" s="573" t="s">
        <v>5542</v>
      </c>
      <c r="D694" s="235" t="s">
        <v>15</v>
      </c>
      <c r="E694" s="236">
        <v>1612</v>
      </c>
      <c r="F694" s="23">
        <v>41813</v>
      </c>
      <c r="G694" s="30">
        <v>1612</v>
      </c>
      <c r="H694" s="5">
        <f t="shared" si="33"/>
        <v>0</v>
      </c>
      <c r="I694" s="491"/>
    </row>
    <row r="695" spans="1:9" ht="15.75" x14ac:dyDescent="0.25">
      <c r="A695" s="240"/>
      <c r="B695" s="588" t="s">
        <v>1388</v>
      </c>
      <c r="C695" s="573" t="s">
        <v>5542</v>
      </c>
      <c r="D695" s="235" t="s">
        <v>15</v>
      </c>
      <c r="E695" s="236">
        <v>4420.5</v>
      </c>
      <c r="F695" s="23">
        <v>41814</v>
      </c>
      <c r="G695" s="22">
        <v>4420.5</v>
      </c>
      <c r="H695" s="5">
        <f t="shared" si="33"/>
        <v>0</v>
      </c>
      <c r="I695" s="508"/>
    </row>
    <row r="696" spans="1:9" ht="15.75" x14ac:dyDescent="0.25">
      <c r="A696" s="240"/>
      <c r="B696" s="588" t="s">
        <v>1520</v>
      </c>
      <c r="C696" s="573" t="s">
        <v>5542</v>
      </c>
      <c r="D696" s="235" t="s">
        <v>15</v>
      </c>
      <c r="E696" s="236">
        <v>1809.5</v>
      </c>
      <c r="F696" s="23">
        <v>41816</v>
      </c>
      <c r="G696" s="22">
        <v>1809.5</v>
      </c>
      <c r="H696" s="5">
        <f t="shared" si="33"/>
        <v>0</v>
      </c>
      <c r="I696" s="508"/>
    </row>
    <row r="697" spans="1:9" ht="15.75" x14ac:dyDescent="0.25">
      <c r="A697" s="240"/>
      <c r="B697" s="588"/>
      <c r="C697" s="573"/>
      <c r="D697" s="235"/>
      <c r="E697" s="236"/>
      <c r="F697" s="23" t="s">
        <v>645</v>
      </c>
      <c r="G697" s="22">
        <f>SUM(G674:G696)</f>
        <v>94156.150000000009</v>
      </c>
      <c r="H697" s="5"/>
      <c r="I697" s="508"/>
    </row>
    <row r="698" spans="1:9" ht="15.75" x14ac:dyDescent="0.25">
      <c r="A698" s="240"/>
      <c r="B698" s="588"/>
      <c r="C698" s="573"/>
      <c r="D698" s="235"/>
      <c r="E698" s="236"/>
      <c r="F698" s="23"/>
      <c r="G698" s="22"/>
      <c r="H698" s="5"/>
      <c r="I698" s="508"/>
    </row>
    <row r="699" spans="1:9" ht="15.75" x14ac:dyDescent="0.25">
      <c r="A699" s="240"/>
      <c r="B699" s="588" t="s">
        <v>2012</v>
      </c>
      <c r="C699" s="573" t="s">
        <v>5542</v>
      </c>
      <c r="D699" s="235" t="s">
        <v>4754</v>
      </c>
      <c r="E699" s="236">
        <v>7730</v>
      </c>
      <c r="F699" s="23">
        <v>41807</v>
      </c>
      <c r="G699" s="30">
        <v>7730</v>
      </c>
      <c r="H699" s="5">
        <f t="shared" ref="H699:H723" si="34">E699-G699</f>
        <v>0</v>
      </c>
      <c r="I699" s="491"/>
    </row>
    <row r="700" spans="1:9" x14ac:dyDescent="0.25">
      <c r="A700" s="240"/>
      <c r="B700" s="241" t="s">
        <v>1891</v>
      </c>
      <c r="C700" s="394" t="s">
        <v>5404</v>
      </c>
      <c r="D700" s="235" t="s">
        <v>54</v>
      </c>
      <c r="E700" s="236">
        <v>8400</v>
      </c>
      <c r="F700" s="23">
        <v>41794</v>
      </c>
      <c r="G700" s="22">
        <v>8400</v>
      </c>
      <c r="H700" s="24">
        <f t="shared" si="34"/>
        <v>0</v>
      </c>
      <c r="I700" s="508" t="s">
        <v>4</v>
      </c>
    </row>
    <row r="701" spans="1:9" x14ac:dyDescent="0.25">
      <c r="A701" s="240"/>
      <c r="B701" s="241" t="s">
        <v>2005</v>
      </c>
      <c r="C701" s="394" t="s">
        <v>5404</v>
      </c>
      <c r="D701" s="235" t="s">
        <v>54</v>
      </c>
      <c r="E701" s="236">
        <v>21873.5</v>
      </c>
      <c r="F701" s="23">
        <v>41794</v>
      </c>
      <c r="G701" s="22">
        <v>21873.5</v>
      </c>
      <c r="H701" s="5">
        <f t="shared" si="34"/>
        <v>0</v>
      </c>
      <c r="I701" s="508"/>
    </row>
    <row r="702" spans="1:9" x14ac:dyDescent="0.25">
      <c r="A702" s="240"/>
      <c r="B702" s="241" t="s">
        <v>2160</v>
      </c>
      <c r="C702" s="394" t="s">
        <v>5404</v>
      </c>
      <c r="D702" s="235" t="s">
        <v>54</v>
      </c>
      <c r="E702" s="236">
        <v>9889.6</v>
      </c>
      <c r="F702" s="23">
        <v>41798</v>
      </c>
      <c r="G702" s="30">
        <v>9889.6</v>
      </c>
      <c r="H702" s="5">
        <f t="shared" si="34"/>
        <v>0</v>
      </c>
      <c r="I702" s="491" t="s">
        <v>4</v>
      </c>
    </row>
    <row r="703" spans="1:9" x14ac:dyDescent="0.25">
      <c r="A703" s="240"/>
      <c r="B703" s="241" t="s">
        <v>2260</v>
      </c>
      <c r="C703" s="394" t="s">
        <v>5404</v>
      </c>
      <c r="D703" s="235" t="s">
        <v>54</v>
      </c>
      <c r="E703" s="236">
        <v>19981</v>
      </c>
      <c r="F703" s="27" t="s">
        <v>5469</v>
      </c>
      <c r="G703" s="30">
        <v>19981</v>
      </c>
      <c r="H703" s="5">
        <f t="shared" si="34"/>
        <v>0</v>
      </c>
      <c r="I703" s="491" t="s">
        <v>57</v>
      </c>
    </row>
    <row r="704" spans="1:9" x14ac:dyDescent="0.25">
      <c r="A704" s="240"/>
      <c r="B704" s="241" t="s">
        <v>1104</v>
      </c>
      <c r="C704" s="394" t="s">
        <v>5404</v>
      </c>
      <c r="D704" s="235" t="s">
        <v>54</v>
      </c>
      <c r="E704" s="236">
        <v>23796</v>
      </c>
      <c r="F704" s="23">
        <v>41798</v>
      </c>
      <c r="G704" s="30">
        <v>23796</v>
      </c>
      <c r="H704" s="5">
        <f t="shared" si="34"/>
        <v>0</v>
      </c>
      <c r="I704" s="491" t="s">
        <v>57</v>
      </c>
    </row>
    <row r="705" spans="1:9" x14ac:dyDescent="0.25">
      <c r="A705" s="240"/>
      <c r="B705" s="241" t="s">
        <v>1274</v>
      </c>
      <c r="C705" s="394" t="s">
        <v>5404</v>
      </c>
      <c r="D705" s="235" t="s">
        <v>54</v>
      </c>
      <c r="E705" s="236">
        <v>10240</v>
      </c>
      <c r="F705" s="23">
        <v>41801</v>
      </c>
      <c r="G705" s="251">
        <v>10240</v>
      </c>
      <c r="H705" s="5">
        <f t="shared" si="34"/>
        <v>0</v>
      </c>
      <c r="I705" s="491" t="s">
        <v>2849</v>
      </c>
    </row>
    <row r="706" spans="1:9" x14ac:dyDescent="0.25">
      <c r="A706" s="240"/>
      <c r="B706" s="241" t="s">
        <v>1372</v>
      </c>
      <c r="C706" s="394" t="s">
        <v>5404</v>
      </c>
      <c r="D706" s="235" t="s">
        <v>54</v>
      </c>
      <c r="E706" s="236">
        <v>22775</v>
      </c>
      <c r="F706" s="23">
        <v>41801</v>
      </c>
      <c r="G706" s="30">
        <v>22775</v>
      </c>
      <c r="H706" s="5">
        <f t="shared" si="34"/>
        <v>0</v>
      </c>
      <c r="I706" s="491"/>
    </row>
    <row r="707" spans="1:9" x14ac:dyDescent="0.25">
      <c r="A707" s="240"/>
      <c r="B707" s="241" t="s">
        <v>1529</v>
      </c>
      <c r="C707" s="394" t="s">
        <v>5404</v>
      </c>
      <c r="D707" s="235" t="s">
        <v>54</v>
      </c>
      <c r="E707" s="236">
        <v>14503.2</v>
      </c>
      <c r="F707" s="26" t="s">
        <v>5539</v>
      </c>
      <c r="G707" s="30">
        <v>14503.2</v>
      </c>
      <c r="H707" s="5">
        <f t="shared" si="34"/>
        <v>0</v>
      </c>
      <c r="I707" s="491" t="s">
        <v>4</v>
      </c>
    </row>
    <row r="708" spans="1:9" ht="15.75" x14ac:dyDescent="0.25">
      <c r="A708" s="240"/>
      <c r="B708" s="588" t="s">
        <v>1601</v>
      </c>
      <c r="C708" s="573" t="s">
        <v>5542</v>
      </c>
      <c r="D708" s="235" t="s">
        <v>54</v>
      </c>
      <c r="E708" s="236">
        <v>15631</v>
      </c>
      <c r="F708" s="27" t="s">
        <v>5553</v>
      </c>
      <c r="G708" s="30">
        <v>15631</v>
      </c>
      <c r="H708" s="5">
        <f t="shared" si="34"/>
        <v>0</v>
      </c>
      <c r="I708" s="491" t="s">
        <v>57</v>
      </c>
    </row>
    <row r="709" spans="1:9" ht="15.75" x14ac:dyDescent="0.25">
      <c r="A709" s="240"/>
      <c r="B709" s="588" t="s">
        <v>1647</v>
      </c>
      <c r="C709" s="573" t="s">
        <v>5542</v>
      </c>
      <c r="D709" s="235" t="s">
        <v>54</v>
      </c>
      <c r="E709" s="236">
        <v>8035</v>
      </c>
      <c r="F709" s="23">
        <v>41805</v>
      </c>
      <c r="G709" s="30">
        <v>8035</v>
      </c>
      <c r="H709" s="5">
        <f t="shared" si="34"/>
        <v>0</v>
      </c>
      <c r="I709" s="491" t="s">
        <v>57</v>
      </c>
    </row>
    <row r="710" spans="1:9" ht="15.75" x14ac:dyDescent="0.25">
      <c r="A710" s="240"/>
      <c r="B710" s="588" t="s">
        <v>1689</v>
      </c>
      <c r="C710" s="573" t="s">
        <v>5542</v>
      </c>
      <c r="D710" s="235" t="s">
        <v>54</v>
      </c>
      <c r="E710" s="236">
        <v>23838</v>
      </c>
      <c r="F710" s="23">
        <v>41805</v>
      </c>
      <c r="G710" s="30">
        <v>23838</v>
      </c>
      <c r="H710" s="5">
        <f t="shared" si="34"/>
        <v>0</v>
      </c>
      <c r="I710" s="491" t="s">
        <v>57</v>
      </c>
    </row>
    <row r="711" spans="1:9" ht="15.75" x14ac:dyDescent="0.25">
      <c r="A711" s="240"/>
      <c r="B711" s="588" t="s">
        <v>1760</v>
      </c>
      <c r="C711" s="573" t="s">
        <v>5542</v>
      </c>
      <c r="D711" s="235" t="s">
        <v>54</v>
      </c>
      <c r="E711" s="236">
        <v>38889.5</v>
      </c>
      <c r="F711" s="23">
        <v>41805</v>
      </c>
      <c r="G711" s="30">
        <v>38889.5</v>
      </c>
      <c r="H711" s="5">
        <f t="shared" si="34"/>
        <v>0</v>
      </c>
      <c r="I711" s="491" t="s">
        <v>4</v>
      </c>
    </row>
    <row r="712" spans="1:9" ht="15.75" x14ac:dyDescent="0.25">
      <c r="A712" s="240"/>
      <c r="B712" s="588" t="s">
        <v>1968</v>
      </c>
      <c r="C712" s="573" t="s">
        <v>5542</v>
      </c>
      <c r="D712" s="235" t="s">
        <v>54</v>
      </c>
      <c r="E712" s="236">
        <v>8096</v>
      </c>
      <c r="F712" s="23">
        <v>41808</v>
      </c>
      <c r="G712" s="30">
        <v>8096</v>
      </c>
      <c r="H712" s="5">
        <f t="shared" si="34"/>
        <v>0</v>
      </c>
      <c r="I712" s="491" t="s">
        <v>57</v>
      </c>
    </row>
    <row r="713" spans="1:9" ht="15.75" x14ac:dyDescent="0.25">
      <c r="A713" s="518">
        <v>41809</v>
      </c>
      <c r="B713" s="590" t="s">
        <v>2056</v>
      </c>
      <c r="C713" s="577" t="s">
        <v>5542</v>
      </c>
      <c r="D713" s="235" t="s">
        <v>54</v>
      </c>
      <c r="E713" s="236">
        <v>13792</v>
      </c>
      <c r="F713" s="23">
        <v>41812</v>
      </c>
      <c r="G713" s="30">
        <v>13792</v>
      </c>
      <c r="H713" s="5">
        <f t="shared" si="34"/>
        <v>0</v>
      </c>
      <c r="I713" s="491" t="s">
        <v>57</v>
      </c>
    </row>
    <row r="714" spans="1:9" ht="15.75" x14ac:dyDescent="0.25">
      <c r="A714" s="578">
        <v>41808</v>
      </c>
      <c r="B714" s="589" t="s">
        <v>2101</v>
      </c>
      <c r="C714" s="580" t="s">
        <v>5542</v>
      </c>
      <c r="D714" s="235" t="s">
        <v>54</v>
      </c>
      <c r="E714" s="236">
        <v>22513</v>
      </c>
      <c r="F714" s="23">
        <v>41808</v>
      </c>
      <c r="G714" s="30">
        <v>22513</v>
      </c>
      <c r="H714" s="5">
        <f t="shared" si="34"/>
        <v>0</v>
      </c>
      <c r="I714" s="491"/>
    </row>
    <row r="715" spans="1:9" ht="15.75" x14ac:dyDescent="0.25">
      <c r="A715" s="240"/>
      <c r="B715" s="588" t="s">
        <v>1082</v>
      </c>
      <c r="C715" s="573" t="s">
        <v>5542</v>
      </c>
      <c r="D715" s="235" t="s">
        <v>54</v>
      </c>
      <c r="E715" s="236">
        <v>17847</v>
      </c>
      <c r="F715" s="27" t="s">
        <v>5642</v>
      </c>
      <c r="G715" s="30">
        <v>17847</v>
      </c>
      <c r="H715" s="5">
        <f t="shared" si="34"/>
        <v>0</v>
      </c>
      <c r="I715" s="491" t="s">
        <v>4</v>
      </c>
    </row>
    <row r="716" spans="1:9" ht="15.75" x14ac:dyDescent="0.25">
      <c r="A716" s="240"/>
      <c r="B716" s="588" t="s">
        <v>1171</v>
      </c>
      <c r="C716" s="573" t="s">
        <v>5542</v>
      </c>
      <c r="D716" s="235" t="s">
        <v>54</v>
      </c>
      <c r="E716" s="236">
        <v>23345</v>
      </c>
      <c r="F716" s="23">
        <v>41812</v>
      </c>
      <c r="G716" s="30">
        <v>23345</v>
      </c>
      <c r="H716" s="5">
        <f t="shared" si="34"/>
        <v>0</v>
      </c>
      <c r="I716" s="491" t="s">
        <v>57</v>
      </c>
    </row>
    <row r="717" spans="1:9" ht="15.75" x14ac:dyDescent="0.25">
      <c r="A717" s="240"/>
      <c r="B717" s="588" t="s">
        <v>1356</v>
      </c>
      <c r="C717" s="573" t="s">
        <v>5542</v>
      </c>
      <c r="D717" s="235" t="s">
        <v>54</v>
      </c>
      <c r="E717" s="236">
        <v>32589.119999999999</v>
      </c>
      <c r="F717" s="26" t="s">
        <v>5673</v>
      </c>
      <c r="G717" s="30">
        <v>32589.119999999999</v>
      </c>
      <c r="H717" s="5">
        <f t="shared" si="34"/>
        <v>0</v>
      </c>
      <c r="I717" s="492" t="s">
        <v>23</v>
      </c>
    </row>
    <row r="718" spans="1:9" ht="15.75" x14ac:dyDescent="0.25">
      <c r="A718" s="240"/>
      <c r="B718" s="588" t="s">
        <v>1363</v>
      </c>
      <c r="C718" s="573" t="s">
        <v>5542</v>
      </c>
      <c r="D718" s="235" t="s">
        <v>54</v>
      </c>
      <c r="E718" s="236">
        <v>9028</v>
      </c>
      <c r="F718" s="26" t="s">
        <v>5675</v>
      </c>
      <c r="G718" s="22">
        <v>9028</v>
      </c>
      <c r="H718" s="5">
        <f t="shared" si="34"/>
        <v>0</v>
      </c>
      <c r="I718" s="491" t="s">
        <v>57</v>
      </c>
    </row>
    <row r="719" spans="1:9" ht="15.75" x14ac:dyDescent="0.25">
      <c r="A719" s="240"/>
      <c r="B719" s="588" t="s">
        <v>1456</v>
      </c>
      <c r="C719" s="573" t="s">
        <v>5542</v>
      </c>
      <c r="D719" s="235" t="s">
        <v>54</v>
      </c>
      <c r="E719" s="236">
        <v>20301</v>
      </c>
      <c r="F719" s="26" t="s">
        <v>5673</v>
      </c>
      <c r="G719" s="22">
        <v>20301</v>
      </c>
      <c r="H719" s="5">
        <f t="shared" si="34"/>
        <v>0</v>
      </c>
      <c r="I719" s="508"/>
    </row>
    <row r="720" spans="1:9" ht="15.75" x14ac:dyDescent="0.25">
      <c r="A720" s="240"/>
      <c r="B720" s="588" t="s">
        <v>1490</v>
      </c>
      <c r="C720" s="573" t="s">
        <v>5542</v>
      </c>
      <c r="D720" s="235" t="s">
        <v>54</v>
      </c>
      <c r="E720" s="236">
        <v>5520</v>
      </c>
      <c r="F720" s="23">
        <v>41815</v>
      </c>
      <c r="G720" s="22">
        <v>5520</v>
      </c>
      <c r="H720" s="5">
        <f t="shared" si="34"/>
        <v>0</v>
      </c>
      <c r="I720" s="508"/>
    </row>
    <row r="721" spans="1:9" ht="15.75" x14ac:dyDescent="0.25">
      <c r="A721" s="240"/>
      <c r="B721" s="588" t="s">
        <v>1517</v>
      </c>
      <c r="C721" s="573" t="s">
        <v>5542</v>
      </c>
      <c r="D721" s="235" t="s">
        <v>54</v>
      </c>
      <c r="E721" s="236">
        <v>16397.5</v>
      </c>
      <c r="F721" s="26">
        <v>41822</v>
      </c>
      <c r="G721" s="28">
        <v>16397.5</v>
      </c>
      <c r="H721" s="5">
        <f t="shared" si="34"/>
        <v>0</v>
      </c>
      <c r="I721" s="508" t="s">
        <v>57</v>
      </c>
    </row>
    <row r="722" spans="1:9" x14ac:dyDescent="0.25">
      <c r="A722" s="240"/>
      <c r="B722" s="241" t="s">
        <v>1637</v>
      </c>
      <c r="C722" s="273" t="s">
        <v>4912</v>
      </c>
      <c r="D722" s="235" t="s">
        <v>54</v>
      </c>
      <c r="E722" s="236">
        <v>17466</v>
      </c>
      <c r="F722" s="566" t="s">
        <v>5700</v>
      </c>
      <c r="G722" s="30">
        <v>17466</v>
      </c>
      <c r="H722" s="5">
        <f t="shared" si="34"/>
        <v>0</v>
      </c>
      <c r="I722" s="491" t="s">
        <v>57</v>
      </c>
    </row>
    <row r="723" spans="1:9" x14ac:dyDescent="0.25">
      <c r="A723" s="240"/>
      <c r="B723" s="241" t="s">
        <v>1745</v>
      </c>
      <c r="C723" s="273" t="s">
        <v>4912</v>
      </c>
      <c r="D723" s="235" t="s">
        <v>54</v>
      </c>
      <c r="E723" s="236">
        <v>28108</v>
      </c>
      <c r="F723" s="23">
        <v>41818</v>
      </c>
      <c r="G723" s="30">
        <v>28108</v>
      </c>
      <c r="H723" s="5">
        <f t="shared" si="34"/>
        <v>0</v>
      </c>
      <c r="I723" s="491" t="s">
        <v>57</v>
      </c>
    </row>
    <row r="724" spans="1:9" x14ac:dyDescent="0.25">
      <c r="A724" s="240"/>
      <c r="B724" s="241"/>
      <c r="C724" s="273"/>
      <c r="D724" s="235"/>
      <c r="E724" s="236"/>
      <c r="F724" s="23" t="s">
        <v>645</v>
      </c>
      <c r="G724" s="30">
        <f>SUM(G699:G723)</f>
        <v>440584.42000000004</v>
      </c>
      <c r="H724" s="5"/>
      <c r="I724" s="491"/>
    </row>
    <row r="725" spans="1:9" x14ac:dyDescent="0.25">
      <c r="A725" s="240"/>
      <c r="B725" s="241"/>
      <c r="C725" s="273"/>
      <c r="D725" s="235"/>
      <c r="E725" s="236"/>
      <c r="F725" s="23"/>
      <c r="G725" s="30"/>
      <c r="H725" s="5"/>
      <c r="I725" s="491"/>
    </row>
    <row r="726" spans="1:9" ht="15.75" x14ac:dyDescent="0.25">
      <c r="A726" s="240"/>
      <c r="B726" s="588" t="s">
        <v>1283</v>
      </c>
      <c r="C726" s="573" t="s">
        <v>5542</v>
      </c>
      <c r="D726" s="235" t="s">
        <v>705</v>
      </c>
      <c r="E726" s="236">
        <v>1174.5</v>
      </c>
      <c r="F726" s="23">
        <v>41813</v>
      </c>
      <c r="G726" s="30">
        <v>1174.5</v>
      </c>
      <c r="H726" s="5">
        <f>E726-G726</f>
        <v>0</v>
      </c>
      <c r="I726" s="491" t="s">
        <v>23</v>
      </c>
    </row>
    <row r="727" spans="1:9" ht="15.75" x14ac:dyDescent="0.25">
      <c r="A727" s="240"/>
      <c r="B727" s="588" t="s">
        <v>1481</v>
      </c>
      <c r="C727" s="573" t="s">
        <v>5542</v>
      </c>
      <c r="D727" s="235" t="s">
        <v>705</v>
      </c>
      <c r="E727" s="236">
        <v>1017</v>
      </c>
      <c r="F727" s="23">
        <v>41815</v>
      </c>
      <c r="G727" s="22">
        <v>1017</v>
      </c>
      <c r="H727" s="5">
        <f>E727-G727</f>
        <v>0</v>
      </c>
      <c r="I727" s="508" t="s">
        <v>196</v>
      </c>
    </row>
    <row r="728" spans="1:9" ht="15.75" x14ac:dyDescent="0.25">
      <c r="A728" s="240"/>
      <c r="B728" s="588"/>
      <c r="C728" s="573"/>
      <c r="D728" s="235"/>
      <c r="E728" s="236"/>
      <c r="F728" s="23"/>
      <c r="G728" s="22"/>
      <c r="H728" s="5"/>
      <c r="I728" s="508"/>
    </row>
    <row r="729" spans="1:9" x14ac:dyDescent="0.25">
      <c r="A729" s="240"/>
      <c r="B729" s="241" t="s">
        <v>2021</v>
      </c>
      <c r="C729" s="394" t="s">
        <v>5404</v>
      </c>
      <c r="D729" s="235" t="s">
        <v>113</v>
      </c>
      <c r="E729" s="236">
        <v>6756</v>
      </c>
      <c r="F729" s="23">
        <v>41795</v>
      </c>
      <c r="G729" s="22">
        <v>6756</v>
      </c>
      <c r="H729" s="5">
        <f t="shared" ref="H729:H743" si="35">E729-G729</f>
        <v>0</v>
      </c>
      <c r="I729" s="508" t="s">
        <v>23</v>
      </c>
    </row>
    <row r="730" spans="1:9" x14ac:dyDescent="0.25">
      <c r="A730" s="232"/>
      <c r="B730" s="241" t="s">
        <v>2206</v>
      </c>
      <c r="C730" s="394" t="s">
        <v>5404</v>
      </c>
      <c r="D730" s="235" t="s">
        <v>113</v>
      </c>
      <c r="E730" s="236">
        <v>8855</v>
      </c>
      <c r="F730" s="23">
        <v>41797</v>
      </c>
      <c r="G730" s="30">
        <v>8855</v>
      </c>
      <c r="H730" s="5">
        <f t="shared" si="35"/>
        <v>0</v>
      </c>
      <c r="I730" s="491" t="s">
        <v>23</v>
      </c>
    </row>
    <row r="731" spans="1:9" x14ac:dyDescent="0.25">
      <c r="A731" s="232"/>
      <c r="B731" s="241" t="s">
        <v>1073</v>
      </c>
      <c r="C731" s="394" t="s">
        <v>5404</v>
      </c>
      <c r="D731" s="235" t="s">
        <v>113</v>
      </c>
      <c r="E731" s="236">
        <v>8219</v>
      </c>
      <c r="F731" s="23">
        <v>41797</v>
      </c>
      <c r="G731" s="30">
        <v>8219</v>
      </c>
      <c r="H731" s="5">
        <f t="shared" si="35"/>
        <v>0</v>
      </c>
      <c r="I731" s="491" t="s">
        <v>23</v>
      </c>
    </row>
    <row r="732" spans="1:9" x14ac:dyDescent="0.25">
      <c r="A732" s="569"/>
      <c r="B732" s="241" t="s">
        <v>1184</v>
      </c>
      <c r="C732" s="394" t="s">
        <v>5404</v>
      </c>
      <c r="D732" s="235" t="s">
        <v>113</v>
      </c>
      <c r="E732" s="236">
        <v>1293.5999999999999</v>
      </c>
      <c r="F732" s="23">
        <v>41799</v>
      </c>
      <c r="G732" s="30">
        <v>1293.5999999999999</v>
      </c>
      <c r="H732" s="5">
        <f t="shared" si="35"/>
        <v>0</v>
      </c>
      <c r="I732" s="491" t="s">
        <v>23</v>
      </c>
    </row>
    <row r="733" spans="1:9" x14ac:dyDescent="0.25">
      <c r="A733" s="240"/>
      <c r="B733" s="241" t="s">
        <v>1312</v>
      </c>
      <c r="C733" s="394" t="s">
        <v>5404</v>
      </c>
      <c r="D733" s="235" t="s">
        <v>113</v>
      </c>
      <c r="E733" s="236">
        <v>4811</v>
      </c>
      <c r="F733" s="23">
        <v>41800</v>
      </c>
      <c r="G733" s="30">
        <v>4811</v>
      </c>
      <c r="H733" s="5">
        <f t="shared" si="35"/>
        <v>0</v>
      </c>
      <c r="I733" s="491" t="s">
        <v>23</v>
      </c>
    </row>
    <row r="734" spans="1:9" x14ac:dyDescent="0.25">
      <c r="A734" s="240"/>
      <c r="B734" s="241" t="s">
        <v>1483</v>
      </c>
      <c r="C734" s="394" t="s">
        <v>5404</v>
      </c>
      <c r="D734" s="235" t="s">
        <v>113</v>
      </c>
      <c r="E734" s="236">
        <v>9556.2000000000007</v>
      </c>
      <c r="F734" s="23">
        <v>41802</v>
      </c>
      <c r="G734" s="30">
        <v>9556.2000000000007</v>
      </c>
      <c r="H734" s="5">
        <f t="shared" si="35"/>
        <v>0</v>
      </c>
      <c r="I734" s="491" t="s">
        <v>23</v>
      </c>
    </row>
    <row r="735" spans="1:9" ht="15.75" x14ac:dyDescent="0.25">
      <c r="A735" s="240"/>
      <c r="B735" s="588" t="s">
        <v>1705</v>
      </c>
      <c r="C735" s="573" t="s">
        <v>5542</v>
      </c>
      <c r="D735" s="235" t="s">
        <v>113</v>
      </c>
      <c r="E735" s="236">
        <v>10528</v>
      </c>
      <c r="F735" s="23">
        <v>41805</v>
      </c>
      <c r="G735" s="30">
        <v>10528</v>
      </c>
      <c r="H735" s="5">
        <f t="shared" si="35"/>
        <v>0</v>
      </c>
      <c r="I735" s="491" t="s">
        <v>23</v>
      </c>
    </row>
    <row r="736" spans="1:9" ht="15.75" x14ac:dyDescent="0.25">
      <c r="A736" s="240"/>
      <c r="B736" s="588" t="s">
        <v>1846</v>
      </c>
      <c r="C736" s="573" t="s">
        <v>5542</v>
      </c>
      <c r="D736" s="235" t="s">
        <v>113</v>
      </c>
      <c r="E736" s="236">
        <v>6479</v>
      </c>
      <c r="F736" s="23">
        <v>41806</v>
      </c>
      <c r="G736" s="30">
        <v>6479</v>
      </c>
      <c r="H736" s="5">
        <f t="shared" si="35"/>
        <v>0</v>
      </c>
      <c r="I736" s="491" t="s">
        <v>23</v>
      </c>
    </row>
    <row r="737" spans="1:9" ht="15.75" x14ac:dyDescent="0.25">
      <c r="A737" s="518">
        <v>41809</v>
      </c>
      <c r="B737" s="590" t="s">
        <v>2088</v>
      </c>
      <c r="C737" s="577" t="s">
        <v>5542</v>
      </c>
      <c r="D737" s="235" t="s">
        <v>113</v>
      </c>
      <c r="E737" s="236">
        <v>8032.5</v>
      </c>
      <c r="F737" s="23">
        <v>41809</v>
      </c>
      <c r="G737" s="30">
        <v>8032.5</v>
      </c>
      <c r="H737" s="5">
        <f t="shared" si="35"/>
        <v>0</v>
      </c>
      <c r="I737" s="491" t="s">
        <v>23</v>
      </c>
    </row>
    <row r="738" spans="1:9" ht="15.75" x14ac:dyDescent="0.25">
      <c r="A738" s="240"/>
      <c r="B738" s="588" t="s">
        <v>2250</v>
      </c>
      <c r="C738" s="573" t="s">
        <v>5542</v>
      </c>
      <c r="D738" s="235" t="s">
        <v>113</v>
      </c>
      <c r="E738" s="236">
        <v>5169</v>
      </c>
      <c r="F738" s="23">
        <v>41810</v>
      </c>
      <c r="G738" s="30">
        <v>5169</v>
      </c>
      <c r="H738" s="5">
        <f t="shared" si="35"/>
        <v>0</v>
      </c>
      <c r="I738" s="491" t="s">
        <v>23</v>
      </c>
    </row>
    <row r="739" spans="1:9" ht="15.75" x14ac:dyDescent="0.25">
      <c r="A739" s="240"/>
      <c r="B739" s="588" t="s">
        <v>1152</v>
      </c>
      <c r="C739" s="573" t="s">
        <v>5542</v>
      </c>
      <c r="D739" s="235" t="s">
        <v>113</v>
      </c>
      <c r="E739" s="236">
        <v>9363</v>
      </c>
      <c r="F739" s="23">
        <v>41812</v>
      </c>
      <c r="G739" s="30">
        <v>9363</v>
      </c>
      <c r="H739" s="5">
        <f t="shared" si="35"/>
        <v>0</v>
      </c>
      <c r="I739" s="491" t="s">
        <v>20</v>
      </c>
    </row>
    <row r="740" spans="1:9" ht="15.75" x14ac:dyDescent="0.25">
      <c r="A740" s="240"/>
      <c r="B740" s="588" t="s">
        <v>1390</v>
      </c>
      <c r="C740" s="573" t="s">
        <v>5542</v>
      </c>
      <c r="D740" s="235" t="s">
        <v>113</v>
      </c>
      <c r="E740" s="236">
        <v>5309.5</v>
      </c>
      <c r="F740" s="23">
        <v>41815</v>
      </c>
      <c r="G740" s="22">
        <v>5309.5</v>
      </c>
      <c r="H740" s="5">
        <f t="shared" si="35"/>
        <v>0</v>
      </c>
      <c r="I740" s="508" t="s">
        <v>23</v>
      </c>
    </row>
    <row r="741" spans="1:9" ht="15.75" x14ac:dyDescent="0.25">
      <c r="A741" s="240"/>
      <c r="B741" s="588" t="s">
        <v>1521</v>
      </c>
      <c r="C741" s="573" t="s">
        <v>5542</v>
      </c>
      <c r="D741" s="235" t="s">
        <v>113</v>
      </c>
      <c r="E741" s="236">
        <v>10016</v>
      </c>
      <c r="F741" s="23">
        <v>41816</v>
      </c>
      <c r="G741" s="22">
        <v>10016</v>
      </c>
      <c r="H741" s="5">
        <f t="shared" si="35"/>
        <v>0</v>
      </c>
      <c r="I741" s="508" t="s">
        <v>23</v>
      </c>
    </row>
    <row r="742" spans="1:9" x14ac:dyDescent="0.25">
      <c r="A742" s="240"/>
      <c r="B742" s="241" t="s">
        <v>1717</v>
      </c>
      <c r="C742" s="273" t="s">
        <v>4912</v>
      </c>
      <c r="D742" s="235" t="s">
        <v>113</v>
      </c>
      <c r="E742" s="236">
        <v>13053</v>
      </c>
      <c r="F742" s="23">
        <v>41818</v>
      </c>
      <c r="G742" s="30">
        <v>13053</v>
      </c>
      <c r="H742" s="5">
        <f t="shared" si="35"/>
        <v>0</v>
      </c>
      <c r="I742" s="491"/>
    </row>
    <row r="743" spans="1:9" x14ac:dyDescent="0.25">
      <c r="A743" s="240"/>
      <c r="B743" s="241" t="s">
        <v>1883</v>
      </c>
      <c r="C743" s="273" t="s">
        <v>4912</v>
      </c>
      <c r="D743" s="235" t="s">
        <v>113</v>
      </c>
      <c r="E743" s="236">
        <v>6588</v>
      </c>
      <c r="F743" s="23">
        <v>41820</v>
      </c>
      <c r="G743" s="30">
        <v>6588</v>
      </c>
      <c r="H743" s="5">
        <f t="shared" si="35"/>
        <v>0</v>
      </c>
      <c r="I743" s="491" t="s">
        <v>23</v>
      </c>
    </row>
    <row r="744" spans="1:9" x14ac:dyDescent="0.25">
      <c r="A744" s="240"/>
      <c r="B744" s="241"/>
      <c r="C744" s="273"/>
      <c r="D744" s="235"/>
      <c r="E744" s="236"/>
      <c r="F744" s="23" t="s">
        <v>645</v>
      </c>
      <c r="G744" s="30">
        <f>SUM(G729:G743)</f>
        <v>114028.8</v>
      </c>
      <c r="H744" s="5"/>
      <c r="I744" s="491"/>
    </row>
    <row r="745" spans="1:9" x14ac:dyDescent="0.25">
      <c r="A745" s="240"/>
      <c r="B745" s="241"/>
      <c r="C745" s="273"/>
      <c r="D745" s="235"/>
      <c r="E745" s="236"/>
      <c r="F745" s="23"/>
      <c r="G745" s="30"/>
      <c r="H745" s="5"/>
      <c r="I745" s="491"/>
    </row>
    <row r="746" spans="1:9" x14ac:dyDescent="0.25">
      <c r="A746" s="240"/>
      <c r="B746" s="241" t="s">
        <v>1879</v>
      </c>
      <c r="C746" s="394" t="s">
        <v>5404</v>
      </c>
      <c r="D746" s="235" t="s">
        <v>153</v>
      </c>
      <c r="E746" s="236">
        <v>4380</v>
      </c>
      <c r="F746" s="41" t="s">
        <v>5415</v>
      </c>
      <c r="G746" s="22">
        <v>4380</v>
      </c>
      <c r="H746" s="24">
        <f>E746-G746</f>
        <v>0</v>
      </c>
      <c r="I746" s="508" t="s">
        <v>146</v>
      </c>
    </row>
    <row r="747" spans="1:9" x14ac:dyDescent="0.25">
      <c r="A747" s="240"/>
      <c r="B747" s="241" t="s">
        <v>2144</v>
      </c>
      <c r="C747" s="394" t="s">
        <v>5404</v>
      </c>
      <c r="D747" s="235" t="s">
        <v>153</v>
      </c>
      <c r="E747" s="236">
        <v>16070.5</v>
      </c>
      <c r="F747" s="23">
        <v>41799</v>
      </c>
      <c r="G747" s="30">
        <v>16070.5</v>
      </c>
      <c r="H747" s="5">
        <f>E747-G747</f>
        <v>0</v>
      </c>
      <c r="I747" s="491" t="s">
        <v>146</v>
      </c>
    </row>
    <row r="748" spans="1:9" x14ac:dyDescent="0.25">
      <c r="A748" s="240"/>
      <c r="B748" s="241" t="s">
        <v>2170</v>
      </c>
      <c r="C748" s="394" t="s">
        <v>5404</v>
      </c>
      <c r="D748" s="235" t="s">
        <v>153</v>
      </c>
      <c r="E748" s="236">
        <v>3323</v>
      </c>
      <c r="F748" s="23">
        <v>41799</v>
      </c>
      <c r="G748" s="30">
        <v>3323</v>
      </c>
      <c r="H748" s="5">
        <f>E748-G748</f>
        <v>0</v>
      </c>
      <c r="I748" s="491" t="s">
        <v>5458</v>
      </c>
    </row>
    <row r="749" spans="1:9" ht="15.75" x14ac:dyDescent="0.25">
      <c r="A749" s="240"/>
      <c r="B749" s="588" t="s">
        <v>1915</v>
      </c>
      <c r="C749" s="573" t="s">
        <v>5542</v>
      </c>
      <c r="D749" s="235" t="s">
        <v>153</v>
      </c>
      <c r="E749" s="236">
        <v>8782</v>
      </c>
      <c r="F749" s="23">
        <v>41808</v>
      </c>
      <c r="G749" s="43">
        <v>8782</v>
      </c>
      <c r="H749" s="5">
        <f>E749-G749</f>
        <v>0</v>
      </c>
      <c r="I749" s="491" t="s">
        <v>146</v>
      </c>
    </row>
    <row r="750" spans="1:9" ht="15.75" x14ac:dyDescent="0.25">
      <c r="A750" s="240"/>
      <c r="B750" s="588"/>
      <c r="C750" s="573"/>
      <c r="D750" s="235"/>
      <c r="E750" s="236"/>
      <c r="F750" s="23" t="s">
        <v>645</v>
      </c>
      <c r="G750" s="43">
        <f>SUM(G746:G749)</f>
        <v>32555.5</v>
      </c>
      <c r="H750" s="5"/>
      <c r="I750" s="491"/>
    </row>
    <row r="751" spans="1:9" ht="15.75" x14ac:dyDescent="0.25">
      <c r="A751" s="240"/>
      <c r="B751" s="588"/>
      <c r="C751" s="573"/>
      <c r="D751" s="235"/>
      <c r="E751" s="236"/>
      <c r="F751" s="23"/>
      <c r="G751" s="43"/>
      <c r="H751" s="5"/>
      <c r="I751" s="491"/>
    </row>
    <row r="752" spans="1:9" x14ac:dyDescent="0.25">
      <c r="A752" s="240"/>
      <c r="B752" s="241" t="s">
        <v>1841</v>
      </c>
      <c r="C752" s="394" t="s">
        <v>5404</v>
      </c>
      <c r="D752" s="235" t="s">
        <v>540</v>
      </c>
      <c r="E752" s="236">
        <v>1746</v>
      </c>
      <c r="F752" s="23">
        <v>41793</v>
      </c>
      <c r="G752" s="43">
        <v>1746</v>
      </c>
      <c r="H752" s="24">
        <f>E752-G752</f>
        <v>0</v>
      </c>
      <c r="I752" s="508" t="s">
        <v>196</v>
      </c>
    </row>
    <row r="753" spans="1:9" x14ac:dyDescent="0.25">
      <c r="A753" s="240"/>
      <c r="B753" s="241"/>
      <c r="C753" s="394"/>
      <c r="D753" s="235"/>
      <c r="E753" s="236"/>
      <c r="F753" s="23"/>
      <c r="G753" s="43"/>
      <c r="H753" s="24"/>
      <c r="I753" s="508"/>
    </row>
    <row r="754" spans="1:9" ht="15.75" x14ac:dyDescent="0.25">
      <c r="A754" s="240"/>
      <c r="B754" s="588" t="s">
        <v>1181</v>
      </c>
      <c r="C754" s="573" t="s">
        <v>5542</v>
      </c>
      <c r="D754" s="235" t="s">
        <v>470</v>
      </c>
      <c r="E754" s="236">
        <v>3763</v>
      </c>
      <c r="F754" s="23">
        <v>41811</v>
      </c>
      <c r="G754" s="30">
        <v>3763</v>
      </c>
      <c r="H754" s="5">
        <f>E754-G754</f>
        <v>0</v>
      </c>
      <c r="I754" s="491"/>
    </row>
    <row r="755" spans="1:9" ht="15.75" x14ac:dyDescent="0.25">
      <c r="A755" s="240"/>
      <c r="B755" s="588" t="s">
        <v>1243</v>
      </c>
      <c r="C755" s="573" t="s">
        <v>5542</v>
      </c>
      <c r="D755" s="235" t="s">
        <v>470</v>
      </c>
      <c r="E755" s="236">
        <v>551.5</v>
      </c>
      <c r="F755" s="23">
        <v>41812</v>
      </c>
      <c r="G755" s="30">
        <v>551.5</v>
      </c>
      <c r="H755" s="5">
        <f>E755-G755</f>
        <v>0</v>
      </c>
      <c r="I755" s="491"/>
    </row>
    <row r="756" spans="1:9" x14ac:dyDescent="0.25">
      <c r="A756" s="240"/>
      <c r="B756" s="241" t="s">
        <v>1697</v>
      </c>
      <c r="C756" s="273" t="s">
        <v>4912</v>
      </c>
      <c r="D756" s="235" t="s">
        <v>470</v>
      </c>
      <c r="E756" s="236">
        <v>379</v>
      </c>
      <c r="F756" s="23">
        <v>41818</v>
      </c>
      <c r="G756" s="30">
        <v>379</v>
      </c>
      <c r="H756" s="5">
        <f>E756-G756</f>
        <v>0</v>
      </c>
      <c r="I756" s="491"/>
    </row>
    <row r="757" spans="1:9" x14ac:dyDescent="0.25">
      <c r="A757" s="240">
        <v>41820</v>
      </c>
      <c r="B757" s="241" t="s">
        <v>1846</v>
      </c>
      <c r="C757" s="273" t="s">
        <v>4912</v>
      </c>
      <c r="D757" s="235" t="s">
        <v>470</v>
      </c>
      <c r="E757" s="236">
        <v>758</v>
      </c>
      <c r="F757" s="23">
        <v>41820</v>
      </c>
      <c r="G757" s="30">
        <v>758</v>
      </c>
      <c r="H757" s="5">
        <f>E757-G757</f>
        <v>0</v>
      </c>
      <c r="I757" s="491"/>
    </row>
    <row r="758" spans="1:9" x14ac:dyDescent="0.25">
      <c r="A758" s="240"/>
      <c r="B758" s="241"/>
      <c r="C758" s="273"/>
      <c r="D758" s="235"/>
      <c r="E758" s="236"/>
      <c r="F758" s="23"/>
      <c r="G758" s="30">
        <f>SUM(G754:G757)</f>
        <v>5451.5</v>
      </c>
      <c r="H758" s="5"/>
      <c r="I758" s="491"/>
    </row>
    <row r="759" spans="1:9" x14ac:dyDescent="0.25">
      <c r="A759" s="240"/>
      <c r="B759" s="241"/>
      <c r="C759" s="273"/>
      <c r="D759" s="235"/>
      <c r="E759" s="236"/>
      <c r="F759" s="23"/>
      <c r="G759" s="30"/>
      <c r="H759" s="5"/>
      <c r="I759" s="491"/>
    </row>
    <row r="760" spans="1:9" x14ac:dyDescent="0.25">
      <c r="A760" s="240"/>
      <c r="B760" s="241" t="s">
        <v>2211</v>
      </c>
      <c r="C760" s="394" t="s">
        <v>5404</v>
      </c>
      <c r="D760" s="235" t="s">
        <v>99</v>
      </c>
      <c r="E760" s="236">
        <v>9847</v>
      </c>
      <c r="F760" s="23">
        <v>41797</v>
      </c>
      <c r="G760" s="30">
        <v>9847</v>
      </c>
      <c r="H760" s="5">
        <f t="shared" ref="H760:H765" si="36">E760-G760</f>
        <v>0</v>
      </c>
      <c r="I760" s="491" t="s">
        <v>23</v>
      </c>
    </row>
    <row r="761" spans="1:9" ht="15.75" x14ac:dyDescent="0.25">
      <c r="A761" s="240"/>
      <c r="B761" s="588" t="s">
        <v>1697</v>
      </c>
      <c r="C761" s="573" t="s">
        <v>5542</v>
      </c>
      <c r="D761" s="235" t="s">
        <v>99</v>
      </c>
      <c r="E761" s="236">
        <v>12554</v>
      </c>
      <c r="F761" s="23">
        <v>41805</v>
      </c>
      <c r="G761" s="30">
        <v>12554</v>
      </c>
      <c r="H761" s="5">
        <f t="shared" si="36"/>
        <v>0</v>
      </c>
      <c r="I761" s="491" t="s">
        <v>23</v>
      </c>
    </row>
    <row r="762" spans="1:9" ht="15.75" x14ac:dyDescent="0.25">
      <c r="A762" s="240"/>
      <c r="B762" s="588" t="s">
        <v>2243</v>
      </c>
      <c r="C762" s="573" t="s">
        <v>5542</v>
      </c>
      <c r="D762" s="235" t="s">
        <v>99</v>
      </c>
      <c r="E762" s="236">
        <v>6272</v>
      </c>
      <c r="F762" s="23">
        <v>41810</v>
      </c>
      <c r="G762" s="30">
        <v>6272</v>
      </c>
      <c r="H762" s="5">
        <f t="shared" si="36"/>
        <v>0</v>
      </c>
      <c r="I762" s="491" t="s">
        <v>23</v>
      </c>
    </row>
    <row r="763" spans="1:9" ht="15.75" x14ac:dyDescent="0.25">
      <c r="A763" s="240"/>
      <c r="B763" s="588" t="s">
        <v>2251</v>
      </c>
      <c r="C763" s="573" t="s">
        <v>5542</v>
      </c>
      <c r="D763" s="235" t="s">
        <v>99</v>
      </c>
      <c r="E763" s="236">
        <v>327.5</v>
      </c>
      <c r="F763" s="23">
        <v>41810</v>
      </c>
      <c r="G763" s="30">
        <v>327.5</v>
      </c>
      <c r="H763" s="5">
        <f t="shared" si="36"/>
        <v>0</v>
      </c>
      <c r="I763" s="491" t="s">
        <v>23</v>
      </c>
    </row>
    <row r="764" spans="1:9" ht="15.75" x14ac:dyDescent="0.25">
      <c r="A764" s="240"/>
      <c r="B764" s="588" t="s">
        <v>1452</v>
      </c>
      <c r="C764" s="573" t="s">
        <v>5542</v>
      </c>
      <c r="D764" s="235" t="s">
        <v>99</v>
      </c>
      <c r="E764" s="236">
        <v>11925.5</v>
      </c>
      <c r="F764" s="23">
        <v>41816</v>
      </c>
      <c r="G764" s="22">
        <v>11925.5</v>
      </c>
      <c r="H764" s="5">
        <f t="shared" si="36"/>
        <v>0</v>
      </c>
      <c r="I764" s="508" t="s">
        <v>23</v>
      </c>
    </row>
    <row r="765" spans="1:9" x14ac:dyDescent="0.25">
      <c r="A765" s="240"/>
      <c r="B765" s="241" t="s">
        <v>1645</v>
      </c>
      <c r="C765" s="273" t="s">
        <v>4912</v>
      </c>
      <c r="D765" s="235" t="s">
        <v>99</v>
      </c>
      <c r="E765" s="236">
        <v>2596.5</v>
      </c>
      <c r="F765" s="23">
        <v>41818</v>
      </c>
      <c r="G765" s="30">
        <v>2596.5</v>
      </c>
      <c r="H765" s="5">
        <f t="shared" si="36"/>
        <v>0</v>
      </c>
      <c r="I765" s="491" t="s">
        <v>23</v>
      </c>
    </row>
    <row r="766" spans="1:9" x14ac:dyDescent="0.25">
      <c r="A766" s="240"/>
      <c r="B766" s="241"/>
      <c r="C766" s="273"/>
      <c r="D766" s="235"/>
      <c r="E766" s="236"/>
      <c r="F766" s="23" t="s">
        <v>645</v>
      </c>
      <c r="G766" s="30">
        <f>SUM(G760:G765)</f>
        <v>43522.5</v>
      </c>
      <c r="H766" s="5"/>
      <c r="I766" s="491"/>
    </row>
    <row r="767" spans="1:9" x14ac:dyDescent="0.25">
      <c r="A767" s="240"/>
      <c r="B767" s="241"/>
      <c r="C767" s="273"/>
      <c r="D767" s="235"/>
      <c r="E767" s="236"/>
      <c r="F767" s="23"/>
      <c r="G767" s="30"/>
      <c r="H767" s="5"/>
      <c r="I767" s="491"/>
    </row>
    <row r="768" spans="1:9" ht="15.75" x14ac:dyDescent="0.25">
      <c r="A768" s="240"/>
      <c r="B768" s="588" t="s">
        <v>1761</v>
      </c>
      <c r="C768" s="573" t="s">
        <v>5542</v>
      </c>
      <c r="D768" s="235" t="s">
        <v>61</v>
      </c>
      <c r="E768" s="236">
        <v>995</v>
      </c>
      <c r="F768" s="23">
        <v>41805</v>
      </c>
      <c r="G768" s="30">
        <v>995</v>
      </c>
      <c r="H768" s="5">
        <f>E768-G768</f>
        <v>0</v>
      </c>
      <c r="I768" s="491"/>
    </row>
    <row r="769" spans="1:9" x14ac:dyDescent="0.25">
      <c r="A769" s="240"/>
      <c r="B769" s="241" t="s">
        <v>1160</v>
      </c>
      <c r="C769" s="394" t="s">
        <v>5404</v>
      </c>
      <c r="D769" s="235" t="s">
        <v>7</v>
      </c>
      <c r="E769" s="236">
        <v>1019</v>
      </c>
      <c r="F769" s="23">
        <v>41798</v>
      </c>
      <c r="G769" s="30">
        <v>1019</v>
      </c>
      <c r="H769" s="5">
        <f>E769-G769</f>
        <v>0</v>
      </c>
      <c r="I769" s="491"/>
    </row>
    <row r="770" spans="1:9" x14ac:dyDescent="0.25">
      <c r="A770" s="240"/>
      <c r="B770" s="241"/>
      <c r="C770" s="394"/>
      <c r="D770" s="235"/>
      <c r="E770" s="236"/>
      <c r="F770" s="23"/>
      <c r="G770" s="30"/>
      <c r="H770" s="5"/>
      <c r="I770" s="491"/>
    </row>
    <row r="771" spans="1:9" x14ac:dyDescent="0.25">
      <c r="A771" s="240"/>
      <c r="B771" s="241" t="s">
        <v>1905</v>
      </c>
      <c r="C771" s="394" t="s">
        <v>5404</v>
      </c>
      <c r="D771" s="235" t="s">
        <v>50</v>
      </c>
      <c r="E771" s="236">
        <v>5941</v>
      </c>
      <c r="F771" s="23">
        <v>41793</v>
      </c>
      <c r="G771" s="22">
        <v>5941</v>
      </c>
      <c r="H771" s="24">
        <f t="shared" ref="H771:H778" si="37">E771-G771</f>
        <v>0</v>
      </c>
      <c r="I771" s="508" t="s">
        <v>23</v>
      </c>
    </row>
    <row r="772" spans="1:9" x14ac:dyDescent="0.25">
      <c r="A772" s="240"/>
      <c r="B772" s="241" t="s">
        <v>1082</v>
      </c>
      <c r="C772" s="394" t="s">
        <v>5404</v>
      </c>
      <c r="D772" s="235" t="s">
        <v>50</v>
      </c>
      <c r="E772" s="236">
        <v>795.5</v>
      </c>
      <c r="F772" s="23">
        <v>41797</v>
      </c>
      <c r="G772" s="30">
        <v>795.5</v>
      </c>
      <c r="H772" s="5">
        <f t="shared" si="37"/>
        <v>0</v>
      </c>
      <c r="I772" s="491" t="s">
        <v>23</v>
      </c>
    </row>
    <row r="773" spans="1:9" ht="15.75" x14ac:dyDescent="0.25">
      <c r="A773" s="240"/>
      <c r="B773" s="588" t="s">
        <v>1571</v>
      </c>
      <c r="C773" s="573" t="s">
        <v>5542</v>
      </c>
      <c r="D773" s="235" t="s">
        <v>50</v>
      </c>
      <c r="E773" s="236">
        <v>335</v>
      </c>
      <c r="F773" s="23">
        <v>41804</v>
      </c>
      <c r="G773" s="30">
        <v>335</v>
      </c>
      <c r="H773" s="5">
        <f t="shared" si="37"/>
        <v>0</v>
      </c>
      <c r="I773" s="491" t="s">
        <v>23</v>
      </c>
    </row>
    <row r="774" spans="1:9" ht="15.75" x14ac:dyDescent="0.25">
      <c r="A774" s="240"/>
      <c r="B774" s="588" t="s">
        <v>2240</v>
      </c>
      <c r="C774" s="573" t="s">
        <v>5542</v>
      </c>
      <c r="D774" s="235" t="s">
        <v>50</v>
      </c>
      <c r="E774" s="236">
        <v>669</v>
      </c>
      <c r="F774" s="23">
        <v>41811</v>
      </c>
      <c r="G774" s="30">
        <v>669</v>
      </c>
      <c r="H774" s="5">
        <f t="shared" si="37"/>
        <v>0</v>
      </c>
      <c r="I774" s="491" t="s">
        <v>23</v>
      </c>
    </row>
    <row r="775" spans="1:9" ht="15.75" x14ac:dyDescent="0.25">
      <c r="A775" s="240"/>
      <c r="B775" s="588" t="s">
        <v>1191</v>
      </c>
      <c r="C775" s="573" t="s">
        <v>5542</v>
      </c>
      <c r="D775" s="235" t="s">
        <v>50</v>
      </c>
      <c r="E775" s="236">
        <v>911</v>
      </c>
      <c r="F775" s="23">
        <v>41811</v>
      </c>
      <c r="G775" s="30">
        <v>911</v>
      </c>
      <c r="H775" s="5">
        <f t="shared" si="37"/>
        <v>0</v>
      </c>
      <c r="I775" s="491" t="s">
        <v>23</v>
      </c>
    </row>
    <row r="776" spans="1:9" ht="15.75" x14ac:dyDescent="0.25">
      <c r="A776" s="240"/>
      <c r="B776" s="588" t="s">
        <v>1514</v>
      </c>
      <c r="C776" s="573" t="s">
        <v>5542</v>
      </c>
      <c r="D776" s="235" t="s">
        <v>50</v>
      </c>
      <c r="E776" s="236">
        <v>840</v>
      </c>
      <c r="F776" s="23">
        <v>41816</v>
      </c>
      <c r="G776" s="22">
        <v>840</v>
      </c>
      <c r="H776" s="5">
        <f t="shared" si="37"/>
        <v>0</v>
      </c>
      <c r="I776" s="508" t="s">
        <v>23</v>
      </c>
    </row>
    <row r="777" spans="1:9" x14ac:dyDescent="0.25">
      <c r="A777" s="240"/>
      <c r="B777" s="241" t="s">
        <v>1728</v>
      </c>
      <c r="C777" s="273" t="s">
        <v>4912</v>
      </c>
      <c r="D777" s="235" t="s">
        <v>50</v>
      </c>
      <c r="E777" s="236">
        <v>2349</v>
      </c>
      <c r="F777" s="23">
        <v>41818</v>
      </c>
      <c r="G777" s="30">
        <v>2349</v>
      </c>
      <c r="H777" s="5">
        <f t="shared" si="37"/>
        <v>0</v>
      </c>
      <c r="I777" s="491" t="s">
        <v>23</v>
      </c>
    </row>
    <row r="778" spans="1:9" x14ac:dyDescent="0.25">
      <c r="A778" s="240"/>
      <c r="B778" s="241" t="s">
        <v>1865</v>
      </c>
      <c r="C778" s="273" t="s">
        <v>4912</v>
      </c>
      <c r="D778" s="235" t="s">
        <v>50</v>
      </c>
      <c r="E778" s="236">
        <v>1663</v>
      </c>
      <c r="F778" s="23">
        <v>41820</v>
      </c>
      <c r="G778" s="30">
        <v>1663</v>
      </c>
      <c r="H778" s="5">
        <f t="shared" si="37"/>
        <v>0</v>
      </c>
      <c r="I778" s="491" t="s">
        <v>23</v>
      </c>
    </row>
    <row r="779" spans="1:9" x14ac:dyDescent="0.25">
      <c r="A779" s="240"/>
      <c r="B779" s="241"/>
      <c r="C779" s="273"/>
      <c r="D779" s="235"/>
      <c r="E779" s="236"/>
      <c r="F779" s="23"/>
      <c r="G779" s="30">
        <f>SUM(G771:G778)</f>
        <v>13503.5</v>
      </c>
      <c r="H779" s="5"/>
      <c r="I779" s="491"/>
    </row>
    <row r="780" spans="1:9" x14ac:dyDescent="0.25">
      <c r="A780" s="240"/>
      <c r="B780" s="241"/>
      <c r="C780" s="273"/>
      <c r="D780" s="235"/>
      <c r="E780" s="236"/>
      <c r="F780" s="23"/>
      <c r="G780" s="30"/>
      <c r="H780" s="5"/>
      <c r="I780" s="491"/>
    </row>
    <row r="781" spans="1:9" x14ac:dyDescent="0.25">
      <c r="A781" s="240"/>
      <c r="B781" s="241" t="s">
        <v>1865</v>
      </c>
      <c r="C781" s="394" t="s">
        <v>5404</v>
      </c>
      <c r="D781" s="235" t="s">
        <v>4835</v>
      </c>
      <c r="E781" s="236">
        <v>2268</v>
      </c>
      <c r="F781" s="23">
        <v>41792</v>
      </c>
      <c r="G781" s="22">
        <v>2268</v>
      </c>
      <c r="H781" s="24">
        <f>E781-G781</f>
        <v>0</v>
      </c>
      <c r="I781" s="508"/>
    </row>
    <row r="782" spans="1:9" x14ac:dyDescent="0.25">
      <c r="A782" s="240"/>
      <c r="B782" s="241" t="s">
        <v>1444</v>
      </c>
      <c r="C782" s="394" t="s">
        <v>5404</v>
      </c>
      <c r="D782" s="235" t="s">
        <v>4835</v>
      </c>
      <c r="E782" s="606">
        <v>2867</v>
      </c>
      <c r="F782" s="23">
        <v>41801</v>
      </c>
      <c r="G782" s="30">
        <v>2867</v>
      </c>
      <c r="H782" s="5">
        <f>E782-G782</f>
        <v>0</v>
      </c>
      <c r="I782" s="491"/>
    </row>
    <row r="783" spans="1:9" ht="15.75" x14ac:dyDescent="0.25">
      <c r="A783" s="518">
        <v>41809</v>
      </c>
      <c r="B783" s="590" t="s">
        <v>2081</v>
      </c>
      <c r="C783" s="577" t="s">
        <v>5542</v>
      </c>
      <c r="D783" s="235" t="s">
        <v>337</v>
      </c>
      <c r="E783" s="236">
        <v>2279</v>
      </c>
      <c r="F783" s="570" t="s">
        <v>5617</v>
      </c>
      <c r="G783" s="30">
        <v>2279</v>
      </c>
      <c r="H783" s="5">
        <f>E783-G783</f>
        <v>0</v>
      </c>
      <c r="I783" s="491" t="s">
        <v>23</v>
      </c>
    </row>
    <row r="784" spans="1:9" ht="15.75" x14ac:dyDescent="0.25">
      <c r="A784" s="518"/>
      <c r="B784" s="590"/>
      <c r="C784" s="577"/>
      <c r="D784" s="235"/>
      <c r="E784" s="236"/>
      <c r="F784" s="570"/>
      <c r="G784" s="30"/>
      <c r="H784" s="5"/>
      <c r="I784" s="491"/>
    </row>
    <row r="785" spans="1:9" x14ac:dyDescent="0.25">
      <c r="A785" s="240"/>
      <c r="B785" s="241" t="s">
        <v>1819</v>
      </c>
      <c r="C785" s="394" t="s">
        <v>5404</v>
      </c>
      <c r="D785" s="235" t="s">
        <v>2338</v>
      </c>
      <c r="E785" s="236">
        <v>1657</v>
      </c>
      <c r="F785" s="23">
        <v>41792</v>
      </c>
      <c r="G785" s="30">
        <v>1657</v>
      </c>
      <c r="H785" s="24">
        <f t="shared" ref="H785:H807" si="38">E785-G785</f>
        <v>0</v>
      </c>
      <c r="I785" s="508" t="s">
        <v>23</v>
      </c>
    </row>
    <row r="786" spans="1:9" x14ac:dyDescent="0.25">
      <c r="A786" s="240"/>
      <c r="B786" s="241" t="s">
        <v>1914</v>
      </c>
      <c r="C786" s="394" t="s">
        <v>5404</v>
      </c>
      <c r="D786" s="235" t="s">
        <v>2338</v>
      </c>
      <c r="E786" s="236">
        <v>1769.5</v>
      </c>
      <c r="F786" s="23">
        <v>41793</v>
      </c>
      <c r="G786" s="22">
        <v>1769.5</v>
      </c>
      <c r="H786" s="24">
        <f t="shared" si="38"/>
        <v>0</v>
      </c>
      <c r="I786" s="508" t="s">
        <v>23</v>
      </c>
    </row>
    <row r="787" spans="1:9" x14ac:dyDescent="0.25">
      <c r="A787" s="240"/>
      <c r="B787" s="241" t="s">
        <v>2030</v>
      </c>
      <c r="C787" s="394" t="s">
        <v>5404</v>
      </c>
      <c r="D787" s="235" t="s">
        <v>2338</v>
      </c>
      <c r="E787" s="236">
        <v>2371</v>
      </c>
      <c r="F787" s="27" t="s">
        <v>5439</v>
      </c>
      <c r="G787" s="22">
        <v>2371</v>
      </c>
      <c r="H787" s="5">
        <f t="shared" si="38"/>
        <v>0</v>
      </c>
      <c r="I787" s="508" t="s">
        <v>23</v>
      </c>
    </row>
    <row r="788" spans="1:9" x14ac:dyDescent="0.25">
      <c r="A788" s="240"/>
      <c r="B788" s="241" t="s">
        <v>2098</v>
      </c>
      <c r="C788" s="394" t="s">
        <v>5404</v>
      </c>
      <c r="D788" s="235" t="s">
        <v>2338</v>
      </c>
      <c r="E788" s="236">
        <v>2218.1999999999998</v>
      </c>
      <c r="F788" s="23">
        <v>41795</v>
      </c>
      <c r="G788" s="30">
        <v>2218.1999999999998</v>
      </c>
      <c r="H788" s="5">
        <f t="shared" si="38"/>
        <v>0</v>
      </c>
      <c r="I788" s="491" t="s">
        <v>23</v>
      </c>
    </row>
    <row r="789" spans="1:9" x14ac:dyDescent="0.25">
      <c r="A789" s="240"/>
      <c r="B789" s="241" t="s">
        <v>2185</v>
      </c>
      <c r="C789" s="394" t="s">
        <v>5404</v>
      </c>
      <c r="D789" s="235" t="s">
        <v>2338</v>
      </c>
      <c r="E789" s="236">
        <v>2270</v>
      </c>
      <c r="F789" s="23">
        <v>41797</v>
      </c>
      <c r="G789" s="30">
        <v>2270</v>
      </c>
      <c r="H789" s="5">
        <f t="shared" si="38"/>
        <v>0</v>
      </c>
      <c r="I789" s="491" t="s">
        <v>23</v>
      </c>
    </row>
    <row r="790" spans="1:9" x14ac:dyDescent="0.25">
      <c r="A790" s="240"/>
      <c r="B790" s="241" t="s">
        <v>1075</v>
      </c>
      <c r="C790" s="394" t="s">
        <v>5404</v>
      </c>
      <c r="D790" s="235" t="s">
        <v>2338</v>
      </c>
      <c r="E790" s="236">
        <v>2037.3</v>
      </c>
      <c r="F790" s="23">
        <v>41797</v>
      </c>
      <c r="G790" s="30">
        <v>2037.3</v>
      </c>
      <c r="H790" s="5">
        <f t="shared" si="38"/>
        <v>0</v>
      </c>
      <c r="I790" s="491" t="s">
        <v>23</v>
      </c>
    </row>
    <row r="791" spans="1:9" x14ac:dyDescent="0.25">
      <c r="A791" s="240"/>
      <c r="B791" s="241" t="s">
        <v>1171</v>
      </c>
      <c r="C791" s="394" t="s">
        <v>5404</v>
      </c>
      <c r="D791" s="235" t="s">
        <v>2338</v>
      </c>
      <c r="E791" s="236">
        <v>1946</v>
      </c>
      <c r="F791" s="23">
        <v>41799</v>
      </c>
      <c r="G791" s="30">
        <v>1946</v>
      </c>
      <c r="H791" s="5">
        <f t="shared" si="38"/>
        <v>0</v>
      </c>
      <c r="I791" s="491" t="s">
        <v>23</v>
      </c>
    </row>
    <row r="792" spans="1:9" x14ac:dyDescent="0.25">
      <c r="A792" s="240"/>
      <c r="B792" s="241" t="s">
        <v>1288</v>
      </c>
      <c r="C792" s="394" t="s">
        <v>5404</v>
      </c>
      <c r="D792" s="235" t="s">
        <v>2338</v>
      </c>
      <c r="E792" s="236">
        <v>3084</v>
      </c>
      <c r="F792" s="27" t="s">
        <v>5498</v>
      </c>
      <c r="G792" s="30">
        <v>3084</v>
      </c>
      <c r="H792" s="5">
        <f t="shared" si="38"/>
        <v>0</v>
      </c>
      <c r="I792" s="491"/>
    </row>
    <row r="793" spans="1:9" x14ac:dyDescent="0.25">
      <c r="A793" s="240"/>
      <c r="B793" s="241" t="s">
        <v>1357</v>
      </c>
      <c r="C793" s="394" t="s">
        <v>5404</v>
      </c>
      <c r="D793" s="235" t="s">
        <v>2338</v>
      </c>
      <c r="E793" s="236">
        <v>2441.5</v>
      </c>
      <c r="F793" s="27" t="s">
        <v>5508</v>
      </c>
      <c r="G793" s="30">
        <v>2441.5</v>
      </c>
      <c r="H793" s="5">
        <f t="shared" si="38"/>
        <v>0</v>
      </c>
      <c r="I793" s="491" t="s">
        <v>23</v>
      </c>
    </row>
    <row r="794" spans="1:9" x14ac:dyDescent="0.25">
      <c r="A794" s="240"/>
      <c r="B794" s="241" t="s">
        <v>1476</v>
      </c>
      <c r="C794" s="394" t="s">
        <v>5404</v>
      </c>
      <c r="D794" s="235" t="s">
        <v>2338</v>
      </c>
      <c r="E794" s="236">
        <v>3073.8</v>
      </c>
      <c r="F794" s="27" t="s">
        <v>5527</v>
      </c>
      <c r="G794" s="30">
        <v>3073.8</v>
      </c>
      <c r="H794" s="5">
        <f t="shared" si="38"/>
        <v>0</v>
      </c>
      <c r="I794" s="491" t="s">
        <v>23</v>
      </c>
    </row>
    <row r="795" spans="1:9" ht="15.75" x14ac:dyDescent="0.25">
      <c r="A795" s="240"/>
      <c r="B795" s="588" t="s">
        <v>1577</v>
      </c>
      <c r="C795" s="573" t="s">
        <v>5542</v>
      </c>
      <c r="D795" s="235" t="s">
        <v>2338</v>
      </c>
      <c r="E795" s="236">
        <v>2802.5</v>
      </c>
      <c r="F795" s="23">
        <v>41804</v>
      </c>
      <c r="G795" s="30">
        <v>2802.5</v>
      </c>
      <c r="H795" s="5">
        <f t="shared" si="38"/>
        <v>0</v>
      </c>
      <c r="I795" s="491" t="s">
        <v>23</v>
      </c>
    </row>
    <row r="796" spans="1:9" ht="15.75" x14ac:dyDescent="0.25">
      <c r="A796" s="240"/>
      <c r="B796" s="588" t="s">
        <v>1592</v>
      </c>
      <c r="C796" s="573" t="s">
        <v>5542</v>
      </c>
      <c r="D796" s="235" t="s">
        <v>2338</v>
      </c>
      <c r="E796" s="236">
        <v>10330</v>
      </c>
      <c r="F796" s="23">
        <v>41803</v>
      </c>
      <c r="G796" s="30">
        <v>10330</v>
      </c>
      <c r="H796" s="5">
        <f t="shared" si="38"/>
        <v>0</v>
      </c>
      <c r="I796" s="491" t="s">
        <v>196</v>
      </c>
    </row>
    <row r="797" spans="1:9" ht="15.75" x14ac:dyDescent="0.25">
      <c r="A797" s="240"/>
      <c r="B797" s="588" t="s">
        <v>1686</v>
      </c>
      <c r="C797" s="573" t="s">
        <v>5542</v>
      </c>
      <c r="D797" s="235" t="s">
        <v>2338</v>
      </c>
      <c r="E797" s="236">
        <v>10130</v>
      </c>
      <c r="F797" s="23">
        <v>41804</v>
      </c>
      <c r="G797" s="30">
        <v>10130</v>
      </c>
      <c r="H797" s="5">
        <f t="shared" si="38"/>
        <v>0</v>
      </c>
      <c r="I797" s="491" t="s">
        <v>57</v>
      </c>
    </row>
    <row r="798" spans="1:9" ht="15.75" x14ac:dyDescent="0.25">
      <c r="A798" s="240"/>
      <c r="B798" s="588" t="s">
        <v>1695</v>
      </c>
      <c r="C798" s="573" t="s">
        <v>5542</v>
      </c>
      <c r="D798" s="235" t="s">
        <v>2338</v>
      </c>
      <c r="E798" s="236">
        <v>2894</v>
      </c>
      <c r="F798" s="570" t="s">
        <v>5564</v>
      </c>
      <c r="G798" s="30">
        <v>2894</v>
      </c>
      <c r="H798" s="5">
        <f t="shared" si="38"/>
        <v>0</v>
      </c>
      <c r="I798" s="491" t="s">
        <v>23</v>
      </c>
    </row>
    <row r="799" spans="1:9" ht="15.75" x14ac:dyDescent="0.25">
      <c r="A799" s="240"/>
      <c r="B799" s="588" t="s">
        <v>1830</v>
      </c>
      <c r="C799" s="573" t="s">
        <v>5542</v>
      </c>
      <c r="D799" s="235" t="s">
        <v>2338</v>
      </c>
      <c r="E799" s="236">
        <v>2273</v>
      </c>
      <c r="F799" s="32" t="s">
        <v>5580</v>
      </c>
      <c r="G799" s="30">
        <v>2273</v>
      </c>
      <c r="H799" s="5">
        <f t="shared" si="38"/>
        <v>0</v>
      </c>
      <c r="I799" s="491" t="s">
        <v>5581</v>
      </c>
    </row>
    <row r="800" spans="1:9" ht="15.75" x14ac:dyDescent="0.25">
      <c r="A800" s="240"/>
      <c r="B800" s="588" t="s">
        <v>1971</v>
      </c>
      <c r="C800" s="573" t="s">
        <v>5542</v>
      </c>
      <c r="D800" s="235" t="s">
        <v>2338</v>
      </c>
      <c r="E800" s="236">
        <v>2555</v>
      </c>
      <c r="F800" s="27" t="s">
        <v>5598</v>
      </c>
      <c r="G800" s="30">
        <v>2555</v>
      </c>
      <c r="H800" s="5">
        <f t="shared" si="38"/>
        <v>0</v>
      </c>
      <c r="I800" s="491" t="s">
        <v>4</v>
      </c>
    </row>
    <row r="801" spans="1:9" ht="15.75" x14ac:dyDescent="0.25">
      <c r="A801" s="578">
        <v>41808</v>
      </c>
      <c r="B801" s="589" t="s">
        <v>2119</v>
      </c>
      <c r="C801" s="580" t="s">
        <v>5542</v>
      </c>
      <c r="D801" s="235" t="s">
        <v>2338</v>
      </c>
      <c r="E801" s="236">
        <v>1752</v>
      </c>
      <c r="F801" s="26" t="s">
        <v>5621</v>
      </c>
      <c r="G801" s="30">
        <v>1752</v>
      </c>
      <c r="H801" s="5">
        <f t="shared" si="38"/>
        <v>0</v>
      </c>
      <c r="I801" s="491" t="s">
        <v>4</v>
      </c>
    </row>
    <row r="802" spans="1:9" ht="15.75" x14ac:dyDescent="0.25">
      <c r="A802" s="240"/>
      <c r="B802" s="588" t="s">
        <v>2236</v>
      </c>
      <c r="C802" s="573" t="s">
        <v>5542</v>
      </c>
      <c r="D802" s="235" t="s">
        <v>2338</v>
      </c>
      <c r="E802" s="236">
        <v>1953.5</v>
      </c>
      <c r="F802" s="26" t="s">
        <v>5633</v>
      </c>
      <c r="G802" s="30">
        <v>1953.5</v>
      </c>
      <c r="H802" s="5">
        <f t="shared" si="38"/>
        <v>0</v>
      </c>
      <c r="I802" s="491" t="s">
        <v>23</v>
      </c>
    </row>
    <row r="803" spans="1:9" ht="15.75" x14ac:dyDescent="0.25">
      <c r="A803" s="240"/>
      <c r="B803" s="588" t="s">
        <v>1378</v>
      </c>
      <c r="C803" s="573" t="s">
        <v>5542</v>
      </c>
      <c r="D803" s="235" t="s">
        <v>2338</v>
      </c>
      <c r="E803" s="236">
        <v>1724</v>
      </c>
      <c r="F803" s="23">
        <v>41815</v>
      </c>
      <c r="G803" s="22">
        <v>1724</v>
      </c>
      <c r="H803" s="5">
        <f t="shared" si="38"/>
        <v>0</v>
      </c>
      <c r="I803" s="508" t="s">
        <v>23</v>
      </c>
    </row>
    <row r="804" spans="1:9" ht="15.75" x14ac:dyDescent="0.25">
      <c r="A804" s="240"/>
      <c r="B804" s="588" t="s">
        <v>1512</v>
      </c>
      <c r="C804" s="573" t="s">
        <v>5542</v>
      </c>
      <c r="D804" s="235" t="s">
        <v>2338</v>
      </c>
      <c r="E804" s="236">
        <v>2516</v>
      </c>
      <c r="F804" s="23">
        <v>41816</v>
      </c>
      <c r="G804" s="22">
        <v>2516</v>
      </c>
      <c r="H804" s="5">
        <f t="shared" si="38"/>
        <v>0</v>
      </c>
      <c r="I804" s="508" t="s">
        <v>23</v>
      </c>
    </row>
    <row r="805" spans="1:9" x14ac:dyDescent="0.25">
      <c r="A805" s="240"/>
      <c r="B805" s="241" t="s">
        <v>1629</v>
      </c>
      <c r="C805" s="273" t="s">
        <v>4912</v>
      </c>
      <c r="D805" s="235" t="s">
        <v>2338</v>
      </c>
      <c r="E805" s="236">
        <v>2450</v>
      </c>
      <c r="F805" s="23">
        <v>41818</v>
      </c>
      <c r="G805" s="22">
        <v>2450</v>
      </c>
      <c r="H805" s="5">
        <f t="shared" si="38"/>
        <v>0</v>
      </c>
      <c r="I805" s="508" t="s">
        <v>23</v>
      </c>
    </row>
    <row r="806" spans="1:9" x14ac:dyDescent="0.25">
      <c r="A806" s="240"/>
      <c r="B806" s="241" t="s">
        <v>1731</v>
      </c>
      <c r="C806" s="273" t="s">
        <v>4912</v>
      </c>
      <c r="D806" s="235" t="s">
        <v>2338</v>
      </c>
      <c r="E806" s="236">
        <v>2539</v>
      </c>
      <c r="F806" s="23">
        <v>41818</v>
      </c>
      <c r="G806" s="30">
        <v>2539</v>
      </c>
      <c r="H806" s="5">
        <f t="shared" si="38"/>
        <v>0</v>
      </c>
      <c r="I806" s="491" t="s">
        <v>23</v>
      </c>
    </row>
    <row r="807" spans="1:9" x14ac:dyDescent="0.25">
      <c r="A807" s="240"/>
      <c r="B807" s="241" t="s">
        <v>1873</v>
      </c>
      <c r="C807" s="273" t="s">
        <v>4912</v>
      </c>
      <c r="D807" s="235" t="s">
        <v>2338</v>
      </c>
      <c r="E807" s="236">
        <v>1859</v>
      </c>
      <c r="F807" s="23">
        <v>41820</v>
      </c>
      <c r="G807" s="30">
        <v>1859</v>
      </c>
      <c r="H807" s="5">
        <f t="shared" si="38"/>
        <v>0</v>
      </c>
      <c r="I807" s="491" t="s">
        <v>23</v>
      </c>
    </row>
    <row r="808" spans="1:9" x14ac:dyDescent="0.25">
      <c r="A808" s="240"/>
      <c r="B808" s="241"/>
      <c r="C808" s="273"/>
      <c r="D808" s="235"/>
      <c r="E808" s="236"/>
      <c r="F808" s="23" t="s">
        <v>645</v>
      </c>
      <c r="G808" s="30">
        <f>SUM(G785:G807)</f>
        <v>68646.3</v>
      </c>
      <c r="H808" s="5"/>
      <c r="I808" s="491"/>
    </row>
    <row r="809" spans="1:9" x14ac:dyDescent="0.25">
      <c r="A809" s="240"/>
      <c r="B809" s="241"/>
      <c r="C809" s="273"/>
      <c r="D809" s="235"/>
      <c r="E809" s="236"/>
      <c r="F809" s="23"/>
      <c r="G809" s="30"/>
      <c r="H809" s="5"/>
      <c r="I809" s="491"/>
    </row>
    <row r="810" spans="1:9" ht="15.75" x14ac:dyDescent="0.25">
      <c r="A810" s="240"/>
      <c r="B810" s="588" t="s">
        <v>1114</v>
      </c>
      <c r="C810" s="573" t="s">
        <v>5542</v>
      </c>
      <c r="D810" s="235" t="s">
        <v>88</v>
      </c>
      <c r="E810" s="236">
        <v>3924</v>
      </c>
      <c r="F810" s="23">
        <v>41811</v>
      </c>
      <c r="G810" s="30">
        <v>3924</v>
      </c>
      <c r="H810" s="5">
        <f t="shared" ref="H810:H826" si="39">E810-G810</f>
        <v>0</v>
      </c>
      <c r="I810" s="491" t="s">
        <v>23</v>
      </c>
    </row>
    <row r="811" spans="1:9" x14ac:dyDescent="0.25">
      <c r="A811" s="240"/>
      <c r="B811" s="241" t="s">
        <v>1741</v>
      </c>
      <c r="C811" s="394" t="s">
        <v>5404</v>
      </c>
      <c r="D811" s="235" t="s">
        <v>2785</v>
      </c>
      <c r="E811" s="236">
        <v>10525</v>
      </c>
      <c r="F811" s="23">
        <v>41791</v>
      </c>
      <c r="G811" s="30">
        <v>10525</v>
      </c>
      <c r="H811" s="24">
        <f t="shared" si="39"/>
        <v>0</v>
      </c>
      <c r="I811" s="491" t="s">
        <v>4</v>
      </c>
    </row>
    <row r="812" spans="1:9" x14ac:dyDescent="0.25">
      <c r="A812" s="232"/>
      <c r="B812" s="241" t="s">
        <v>1848</v>
      </c>
      <c r="C812" s="394" t="s">
        <v>5404</v>
      </c>
      <c r="D812" s="235" t="s">
        <v>2785</v>
      </c>
      <c r="E812" s="236">
        <v>10915</v>
      </c>
      <c r="F812" s="23">
        <v>41793</v>
      </c>
      <c r="G812" s="43">
        <v>10915</v>
      </c>
      <c r="H812" s="24">
        <f t="shared" si="39"/>
        <v>0</v>
      </c>
      <c r="I812" s="508" t="s">
        <v>2849</v>
      </c>
    </row>
    <row r="813" spans="1:9" x14ac:dyDescent="0.25">
      <c r="A813" s="232"/>
      <c r="B813" s="241" t="s">
        <v>2158</v>
      </c>
      <c r="C813" s="394" t="s">
        <v>5404</v>
      </c>
      <c r="D813" s="235" t="s">
        <v>2785</v>
      </c>
      <c r="E813" s="236">
        <v>16126.2</v>
      </c>
      <c r="F813" s="23">
        <v>41796</v>
      </c>
      <c r="G813" s="30">
        <v>16126.2</v>
      </c>
      <c r="H813" s="5">
        <f t="shared" si="39"/>
        <v>0</v>
      </c>
      <c r="I813" s="491" t="s">
        <v>4</v>
      </c>
    </row>
    <row r="814" spans="1:9" x14ac:dyDescent="0.25">
      <c r="A814" s="232"/>
      <c r="B814" s="241" t="s">
        <v>1106</v>
      </c>
      <c r="C814" s="394" t="s">
        <v>5404</v>
      </c>
      <c r="D814" s="235" t="s">
        <v>2785</v>
      </c>
      <c r="E814" s="236">
        <v>9819.6</v>
      </c>
      <c r="F814" s="23">
        <v>41798</v>
      </c>
      <c r="G814" s="30">
        <v>9819.6</v>
      </c>
      <c r="H814" s="5">
        <f t="shared" si="39"/>
        <v>0</v>
      </c>
      <c r="I814" s="491" t="s">
        <v>57</v>
      </c>
    </row>
    <row r="815" spans="1:9" x14ac:dyDescent="0.25">
      <c r="A815" s="240"/>
      <c r="B815" s="241" t="s">
        <v>1134</v>
      </c>
      <c r="C815" s="394" t="s">
        <v>5404</v>
      </c>
      <c r="D815" s="235" t="s">
        <v>2785</v>
      </c>
      <c r="E815" s="236">
        <v>13457</v>
      </c>
      <c r="F815" s="23">
        <v>41798</v>
      </c>
      <c r="G815" s="30">
        <v>13457</v>
      </c>
      <c r="H815" s="5">
        <f t="shared" si="39"/>
        <v>0</v>
      </c>
      <c r="I815" s="491" t="s">
        <v>20</v>
      </c>
    </row>
    <row r="816" spans="1:9" x14ac:dyDescent="0.25">
      <c r="A816" s="240"/>
      <c r="B816" s="241" t="s">
        <v>1328</v>
      </c>
      <c r="C816" s="394" t="s">
        <v>5404</v>
      </c>
      <c r="D816" s="235" t="s">
        <v>2785</v>
      </c>
      <c r="E816" s="236">
        <v>15670</v>
      </c>
      <c r="F816" s="23">
        <v>41800</v>
      </c>
      <c r="G816" s="30">
        <v>15670</v>
      </c>
      <c r="H816" s="5">
        <f t="shared" si="39"/>
        <v>0</v>
      </c>
      <c r="I816" s="491" t="s">
        <v>57</v>
      </c>
    </row>
    <row r="817" spans="1:9" ht="15.75" x14ac:dyDescent="0.25">
      <c r="A817" s="240"/>
      <c r="B817" s="588" t="s">
        <v>1772</v>
      </c>
      <c r="C817" s="573" t="s">
        <v>5542</v>
      </c>
      <c r="D817" s="235" t="s">
        <v>2785</v>
      </c>
      <c r="E817" s="236">
        <v>11587</v>
      </c>
      <c r="F817" s="23">
        <v>41805</v>
      </c>
      <c r="G817" s="30">
        <v>11587</v>
      </c>
      <c r="H817" s="5">
        <f t="shared" si="39"/>
        <v>0</v>
      </c>
      <c r="I817" s="491" t="s">
        <v>20</v>
      </c>
    </row>
    <row r="818" spans="1:9" ht="15.75" x14ac:dyDescent="0.25">
      <c r="A818" s="518">
        <v>41809</v>
      </c>
      <c r="B818" s="590" t="s">
        <v>2059</v>
      </c>
      <c r="C818" s="577" t="s">
        <v>5542</v>
      </c>
      <c r="D818" s="235" t="s">
        <v>2785</v>
      </c>
      <c r="E818" s="236">
        <v>12020.5</v>
      </c>
      <c r="F818" s="23" t="s">
        <v>5611</v>
      </c>
      <c r="G818" s="30">
        <v>12020.5</v>
      </c>
      <c r="H818" s="5">
        <f t="shared" si="39"/>
        <v>0</v>
      </c>
      <c r="I818" s="491" t="s">
        <v>57</v>
      </c>
    </row>
    <row r="819" spans="1:9" ht="15.75" x14ac:dyDescent="0.25">
      <c r="A819" s="240"/>
      <c r="B819" s="588" t="s">
        <v>1170</v>
      </c>
      <c r="C819" s="573" t="s">
        <v>5542</v>
      </c>
      <c r="D819" s="235" t="s">
        <v>2785</v>
      </c>
      <c r="E819" s="236">
        <v>11592</v>
      </c>
      <c r="F819" s="23">
        <v>41812</v>
      </c>
      <c r="G819" s="30">
        <v>11592</v>
      </c>
      <c r="H819" s="5">
        <f t="shared" si="39"/>
        <v>0</v>
      </c>
      <c r="I819" s="491" t="s">
        <v>57</v>
      </c>
    </row>
    <row r="820" spans="1:9" ht="15.75" x14ac:dyDescent="0.25">
      <c r="A820" s="240"/>
      <c r="B820" s="588" t="s">
        <v>1236</v>
      </c>
      <c r="C820" s="573" t="s">
        <v>5542</v>
      </c>
      <c r="D820" s="235" t="s">
        <v>2785</v>
      </c>
      <c r="E820" s="236">
        <v>11435.2</v>
      </c>
      <c r="F820" s="23">
        <v>41813</v>
      </c>
      <c r="G820" s="30">
        <v>11435.2</v>
      </c>
      <c r="H820" s="5">
        <f t="shared" si="39"/>
        <v>0</v>
      </c>
      <c r="I820" s="491" t="s">
        <v>57</v>
      </c>
    </row>
    <row r="821" spans="1:9" ht="15.75" x14ac:dyDescent="0.25">
      <c r="A821" s="240"/>
      <c r="B821" s="588" t="s">
        <v>1424</v>
      </c>
      <c r="C821" s="573" t="s">
        <v>5542</v>
      </c>
      <c r="D821" s="235" t="s">
        <v>2785</v>
      </c>
      <c r="E821" s="236">
        <v>12730</v>
      </c>
      <c r="F821" s="23">
        <v>41816</v>
      </c>
      <c r="G821" s="22">
        <v>12730</v>
      </c>
      <c r="H821" s="5">
        <f t="shared" si="39"/>
        <v>0</v>
      </c>
      <c r="I821" s="508" t="s">
        <v>14</v>
      </c>
    </row>
    <row r="822" spans="1:9" ht="15.75" x14ac:dyDescent="0.25">
      <c r="A822" s="240"/>
      <c r="B822" s="588" t="s">
        <v>1457</v>
      </c>
      <c r="C822" s="573" t="s">
        <v>5542</v>
      </c>
      <c r="D822" s="235" t="s">
        <v>2785</v>
      </c>
      <c r="E822" s="236">
        <v>1965</v>
      </c>
      <c r="F822" s="23">
        <v>41816</v>
      </c>
      <c r="G822" s="22">
        <v>1965</v>
      </c>
      <c r="H822" s="5">
        <f t="shared" si="39"/>
        <v>0</v>
      </c>
      <c r="I822" s="508" t="s">
        <v>23</v>
      </c>
    </row>
    <row r="823" spans="1:9" ht="15.75" x14ac:dyDescent="0.25">
      <c r="A823" s="240"/>
      <c r="B823" s="588" t="s">
        <v>1524</v>
      </c>
      <c r="C823" s="573" t="s">
        <v>5542</v>
      </c>
      <c r="D823" s="235" t="s">
        <v>2785</v>
      </c>
      <c r="E823" s="236">
        <v>456</v>
      </c>
      <c r="F823" s="23">
        <v>41816</v>
      </c>
      <c r="G823" s="22">
        <v>456</v>
      </c>
      <c r="H823" s="5">
        <f t="shared" si="39"/>
        <v>0</v>
      </c>
      <c r="I823" s="508" t="s">
        <v>57</v>
      </c>
    </row>
    <row r="824" spans="1:9" x14ac:dyDescent="0.25">
      <c r="A824" s="240"/>
      <c r="B824" s="241" t="s">
        <v>1656</v>
      </c>
      <c r="C824" s="273" t="s">
        <v>4912</v>
      </c>
      <c r="D824" s="235" t="s">
        <v>2785</v>
      </c>
      <c r="E824" s="236">
        <v>17693</v>
      </c>
      <c r="F824" s="32" t="s">
        <v>5704</v>
      </c>
      <c r="G824" s="30">
        <v>17693</v>
      </c>
      <c r="H824" s="5">
        <f t="shared" si="39"/>
        <v>0</v>
      </c>
      <c r="I824" s="491" t="s">
        <v>57</v>
      </c>
    </row>
    <row r="825" spans="1:9" x14ac:dyDescent="0.25">
      <c r="A825" s="240"/>
      <c r="B825" s="241" t="s">
        <v>1805</v>
      </c>
      <c r="C825" s="273" t="s">
        <v>4912</v>
      </c>
      <c r="D825" s="235" t="s">
        <v>2785</v>
      </c>
      <c r="E825" s="236">
        <v>12164</v>
      </c>
      <c r="F825" s="23">
        <v>41819</v>
      </c>
      <c r="G825" s="30">
        <v>12164</v>
      </c>
      <c r="H825" s="5">
        <f t="shared" si="39"/>
        <v>0</v>
      </c>
      <c r="I825" s="491"/>
    </row>
    <row r="826" spans="1:9" x14ac:dyDescent="0.25">
      <c r="A826" s="240"/>
      <c r="B826" s="241" t="s">
        <v>1807</v>
      </c>
      <c r="C826" s="273" t="s">
        <v>4912</v>
      </c>
      <c r="D826" s="235" t="s">
        <v>2785</v>
      </c>
      <c r="E826" s="236">
        <v>136.5</v>
      </c>
      <c r="F826" s="23">
        <v>41819</v>
      </c>
      <c r="G826" s="30">
        <v>136.5</v>
      </c>
      <c r="H826" s="5">
        <f t="shared" si="39"/>
        <v>0</v>
      </c>
      <c r="I826" s="491"/>
    </row>
    <row r="827" spans="1:9" x14ac:dyDescent="0.25">
      <c r="A827" s="240"/>
      <c r="B827" s="241"/>
      <c r="C827" s="273"/>
      <c r="D827" s="235"/>
      <c r="E827" s="236"/>
      <c r="F827" s="23" t="s">
        <v>645</v>
      </c>
      <c r="G827" s="30">
        <f>SUM(G810:G826)</f>
        <v>172216</v>
      </c>
      <c r="H827" s="5"/>
      <c r="I827" s="491"/>
    </row>
    <row r="828" spans="1:9" x14ac:dyDescent="0.25">
      <c r="A828" s="240"/>
      <c r="B828" s="241"/>
      <c r="C828" s="273"/>
      <c r="D828" s="235"/>
      <c r="E828" s="236"/>
      <c r="F828" s="23"/>
      <c r="G828" s="30"/>
      <c r="H828" s="5"/>
      <c r="I828" s="491"/>
    </row>
    <row r="829" spans="1:9" x14ac:dyDescent="0.25">
      <c r="A829" s="271"/>
      <c r="B829" s="241" t="s">
        <v>2141</v>
      </c>
      <c r="C829" s="394" t="s">
        <v>5404</v>
      </c>
      <c r="D829" s="235" t="s">
        <v>181</v>
      </c>
      <c r="E829" s="236">
        <v>17790.349999999999</v>
      </c>
      <c r="F829" s="26" t="s">
        <v>5451</v>
      </c>
      <c r="G829" s="30">
        <v>17790.349999999999</v>
      </c>
      <c r="H829" s="5">
        <f t="shared" ref="H829:H836" si="40">E829-G829</f>
        <v>0</v>
      </c>
      <c r="I829" s="491"/>
    </row>
    <row r="830" spans="1:9" ht="15.75" x14ac:dyDescent="0.25">
      <c r="A830" s="240"/>
      <c r="B830" s="588" t="s">
        <v>1966</v>
      </c>
      <c r="C830" s="573" t="s">
        <v>5542</v>
      </c>
      <c r="D830" s="235" t="s">
        <v>5596</v>
      </c>
      <c r="E830" s="236">
        <v>11600</v>
      </c>
      <c r="F830" s="32" t="s">
        <v>5597</v>
      </c>
      <c r="G830" s="30">
        <v>11600</v>
      </c>
      <c r="H830" s="5">
        <f t="shared" si="40"/>
        <v>0</v>
      </c>
      <c r="I830" s="491" t="s">
        <v>57</v>
      </c>
    </row>
    <row r="831" spans="1:9" x14ac:dyDescent="0.25">
      <c r="A831" s="240"/>
      <c r="B831" s="241" t="s">
        <v>2152</v>
      </c>
      <c r="C831" s="394" t="s">
        <v>5404</v>
      </c>
      <c r="D831" s="235" t="s">
        <v>5452</v>
      </c>
      <c r="E831" s="236">
        <v>12916</v>
      </c>
      <c r="F831" s="23">
        <v>41799</v>
      </c>
      <c r="G831" s="43">
        <v>12916</v>
      </c>
      <c r="H831" s="5">
        <f t="shared" si="40"/>
        <v>0</v>
      </c>
      <c r="I831" s="491" t="s">
        <v>146</v>
      </c>
    </row>
    <row r="832" spans="1:9" ht="15.75" x14ac:dyDescent="0.25">
      <c r="A832" s="578">
        <v>41808</v>
      </c>
      <c r="B832" s="589" t="s">
        <v>2151</v>
      </c>
      <c r="C832" s="580" t="s">
        <v>5542</v>
      </c>
      <c r="D832" s="235" t="s">
        <v>2850</v>
      </c>
      <c r="E832" s="236">
        <v>2782</v>
      </c>
      <c r="F832" s="23">
        <v>41808</v>
      </c>
      <c r="G832" s="30">
        <v>2782</v>
      </c>
      <c r="H832" s="5">
        <f t="shared" si="40"/>
        <v>0</v>
      </c>
      <c r="I832" s="491" t="s">
        <v>23</v>
      </c>
    </row>
    <row r="833" spans="1:9" ht="15.75" x14ac:dyDescent="0.25">
      <c r="A833" s="240"/>
      <c r="B833" s="588" t="s">
        <v>1434</v>
      </c>
      <c r="C833" s="573" t="s">
        <v>5542</v>
      </c>
      <c r="D833" s="235" t="s">
        <v>2850</v>
      </c>
      <c r="E833" s="236">
        <v>2303.5</v>
      </c>
      <c r="F833" s="23">
        <v>41815</v>
      </c>
      <c r="G833" s="22">
        <v>2303.5</v>
      </c>
      <c r="H833" s="5">
        <f t="shared" si="40"/>
        <v>0</v>
      </c>
      <c r="I833" s="508" t="s">
        <v>57</v>
      </c>
    </row>
    <row r="834" spans="1:9" x14ac:dyDescent="0.25">
      <c r="A834" s="240"/>
      <c r="B834" s="241" t="s">
        <v>1982</v>
      </c>
      <c r="C834" s="394" t="s">
        <v>5404</v>
      </c>
      <c r="D834" s="235" t="s">
        <v>4554</v>
      </c>
      <c r="E834" s="236">
        <v>2550</v>
      </c>
      <c r="F834" s="23">
        <v>41794</v>
      </c>
      <c r="G834" s="22">
        <v>2550</v>
      </c>
      <c r="H834" s="24">
        <f t="shared" si="40"/>
        <v>0</v>
      </c>
      <c r="I834" s="508" t="s">
        <v>196</v>
      </c>
    </row>
    <row r="835" spans="1:9" x14ac:dyDescent="0.25">
      <c r="A835" s="240"/>
      <c r="B835" s="241" t="s">
        <v>1248</v>
      </c>
      <c r="C835" s="394" t="s">
        <v>5404</v>
      </c>
      <c r="D835" s="235" t="s">
        <v>122</v>
      </c>
      <c r="E835" s="236">
        <v>5040</v>
      </c>
      <c r="F835" s="23">
        <v>41800</v>
      </c>
      <c r="G835" s="43">
        <v>5040</v>
      </c>
      <c r="H835" s="5">
        <f t="shared" si="40"/>
        <v>0</v>
      </c>
      <c r="I835" s="491" t="s">
        <v>196</v>
      </c>
    </row>
    <row r="836" spans="1:9" ht="15.75" x14ac:dyDescent="0.25">
      <c r="A836" s="240"/>
      <c r="B836" s="588" t="s">
        <v>1949</v>
      </c>
      <c r="C836" s="573" t="s">
        <v>5542</v>
      </c>
      <c r="D836" s="235" t="s">
        <v>122</v>
      </c>
      <c r="E836" s="236">
        <v>3715.5</v>
      </c>
      <c r="F836" s="23">
        <v>41807</v>
      </c>
      <c r="G836" s="30">
        <v>3715.5</v>
      </c>
      <c r="H836" s="5">
        <f t="shared" si="40"/>
        <v>0</v>
      </c>
      <c r="I836" s="491" t="s">
        <v>57</v>
      </c>
    </row>
    <row r="837" spans="1:9" ht="15.75" x14ac:dyDescent="0.25">
      <c r="A837" s="240"/>
      <c r="B837" s="588"/>
      <c r="C837" s="573"/>
      <c r="D837" s="235"/>
      <c r="E837" s="236"/>
      <c r="F837" s="23"/>
      <c r="G837" s="30"/>
      <c r="H837" s="5"/>
      <c r="I837" s="491"/>
    </row>
    <row r="838" spans="1:9" x14ac:dyDescent="0.25">
      <c r="A838" s="240"/>
      <c r="B838" s="241" t="s">
        <v>1830</v>
      </c>
      <c r="C838" s="394" t="s">
        <v>5404</v>
      </c>
      <c r="D838" s="235" t="s">
        <v>332</v>
      </c>
      <c r="E838" s="236">
        <v>2486</v>
      </c>
      <c r="F838" s="23">
        <v>41792</v>
      </c>
      <c r="G838" s="22">
        <v>2486</v>
      </c>
      <c r="H838" s="24">
        <f t="shared" ref="H838:H846" si="41">E838-G838</f>
        <v>0</v>
      </c>
      <c r="I838" s="508" t="s">
        <v>5408</v>
      </c>
    </row>
    <row r="839" spans="1:9" x14ac:dyDescent="0.25">
      <c r="A839" s="240"/>
      <c r="B839" s="241" t="s">
        <v>2045</v>
      </c>
      <c r="C839" s="394" t="s">
        <v>5404</v>
      </c>
      <c r="D839" s="235" t="s">
        <v>332</v>
      </c>
      <c r="E839" s="236">
        <v>2622</v>
      </c>
      <c r="F839" s="23">
        <v>41794</v>
      </c>
      <c r="G839" s="22">
        <v>2622</v>
      </c>
      <c r="H839" s="5">
        <f t="shared" si="41"/>
        <v>0</v>
      </c>
      <c r="I839" s="508" t="s">
        <v>14</v>
      </c>
    </row>
    <row r="840" spans="1:9" x14ac:dyDescent="0.25">
      <c r="A840" s="240"/>
      <c r="B840" s="241" t="s">
        <v>2120</v>
      </c>
      <c r="C840" s="394" t="s">
        <v>5404</v>
      </c>
      <c r="D840" s="235" t="s">
        <v>332</v>
      </c>
      <c r="E840" s="236">
        <v>2556.8000000000002</v>
      </c>
      <c r="F840" s="23">
        <v>41795</v>
      </c>
      <c r="G840" s="30">
        <v>2556.8000000000002</v>
      </c>
      <c r="H840" s="5">
        <f t="shared" si="41"/>
        <v>0</v>
      </c>
      <c r="I840" s="491" t="s">
        <v>14</v>
      </c>
    </row>
    <row r="841" spans="1:9" x14ac:dyDescent="0.25">
      <c r="A841" s="240"/>
      <c r="B841" s="241" t="s">
        <v>2217</v>
      </c>
      <c r="C841" s="394" t="s">
        <v>5404</v>
      </c>
      <c r="D841" s="235" t="s">
        <v>332</v>
      </c>
      <c r="E841" s="236">
        <v>4002</v>
      </c>
      <c r="F841" s="23">
        <v>41796</v>
      </c>
      <c r="G841" s="30">
        <v>4002</v>
      </c>
      <c r="H841" s="5">
        <f t="shared" si="41"/>
        <v>0</v>
      </c>
      <c r="I841" s="491" t="s">
        <v>4737</v>
      </c>
    </row>
    <row r="842" spans="1:9" x14ac:dyDescent="0.25">
      <c r="A842" s="240"/>
      <c r="B842" s="241" t="s">
        <v>1105</v>
      </c>
      <c r="C842" s="394" t="s">
        <v>5404</v>
      </c>
      <c r="D842" s="235" t="s">
        <v>332</v>
      </c>
      <c r="E842" s="236">
        <v>2735.4</v>
      </c>
      <c r="F842" s="23">
        <v>41797</v>
      </c>
      <c r="G842" s="30">
        <v>2735.4</v>
      </c>
      <c r="H842" s="5">
        <f t="shared" si="41"/>
        <v>0</v>
      </c>
      <c r="I842" s="491" t="s">
        <v>4</v>
      </c>
    </row>
    <row r="843" spans="1:9" x14ac:dyDescent="0.25">
      <c r="A843" s="240"/>
      <c r="B843" s="241" t="s">
        <v>1209</v>
      </c>
      <c r="C843" s="394" t="s">
        <v>5404</v>
      </c>
      <c r="D843" s="235" t="s">
        <v>332</v>
      </c>
      <c r="E843" s="236">
        <v>2378.1999999999998</v>
      </c>
      <c r="F843" s="23">
        <v>41799</v>
      </c>
      <c r="G843" s="30">
        <v>2378.1999999999998</v>
      </c>
      <c r="H843" s="5">
        <f t="shared" si="41"/>
        <v>0</v>
      </c>
      <c r="I843" s="491" t="s">
        <v>196</v>
      </c>
    </row>
    <row r="844" spans="1:9" x14ac:dyDescent="0.25">
      <c r="A844" s="240"/>
      <c r="B844" s="241" t="s">
        <v>1324</v>
      </c>
      <c r="C844" s="394" t="s">
        <v>5404</v>
      </c>
      <c r="D844" s="235" t="s">
        <v>332</v>
      </c>
      <c r="E844" s="236">
        <v>2322</v>
      </c>
      <c r="F844" s="23">
        <v>41800</v>
      </c>
      <c r="G844" s="30">
        <v>2322</v>
      </c>
      <c r="H844" s="5">
        <f t="shared" si="41"/>
        <v>0</v>
      </c>
      <c r="I844" s="491" t="s">
        <v>14</v>
      </c>
    </row>
    <row r="845" spans="1:9" x14ac:dyDescent="0.25">
      <c r="A845" s="240"/>
      <c r="B845" s="241" t="s">
        <v>1439</v>
      </c>
      <c r="C845" s="394" t="s">
        <v>5404</v>
      </c>
      <c r="D845" s="235" t="s">
        <v>332</v>
      </c>
      <c r="E845" s="236">
        <v>2496</v>
      </c>
      <c r="F845" s="23">
        <v>41801</v>
      </c>
      <c r="G845" s="30">
        <v>2496</v>
      </c>
      <c r="H845" s="5">
        <f t="shared" si="41"/>
        <v>0</v>
      </c>
      <c r="I845" s="491"/>
    </row>
    <row r="846" spans="1:9" x14ac:dyDescent="0.25">
      <c r="A846" s="240"/>
      <c r="B846" s="241" t="s">
        <v>1498</v>
      </c>
      <c r="C846" s="394" t="s">
        <v>5404</v>
      </c>
      <c r="D846" s="235" t="s">
        <v>332</v>
      </c>
      <c r="E846" s="236">
        <v>2340.6</v>
      </c>
      <c r="F846" s="23">
        <v>41802</v>
      </c>
      <c r="G846" s="30">
        <v>2340.6</v>
      </c>
      <c r="H846" s="5">
        <f t="shared" si="41"/>
        <v>0</v>
      </c>
      <c r="I846" s="491" t="s">
        <v>14</v>
      </c>
    </row>
    <row r="847" spans="1:9" x14ac:dyDescent="0.25">
      <c r="A847" s="240"/>
      <c r="B847" s="241"/>
      <c r="C847" s="394"/>
      <c r="D847" s="235"/>
      <c r="E847" s="236"/>
      <c r="F847" s="23" t="s">
        <v>645</v>
      </c>
      <c r="G847" s="30">
        <f>SUM(G838:G846)</f>
        <v>23938.999999999996</v>
      </c>
      <c r="H847" s="5"/>
      <c r="I847" s="491"/>
    </row>
    <row r="848" spans="1:9" x14ac:dyDescent="0.25">
      <c r="A848" s="240"/>
      <c r="B848" s="241"/>
      <c r="C848" s="394"/>
      <c r="D848" s="235"/>
      <c r="E848" s="236"/>
      <c r="F848" s="23"/>
      <c r="G848" s="30"/>
      <c r="H848" s="5"/>
      <c r="I848" s="491"/>
    </row>
    <row r="849" spans="1:9" x14ac:dyDescent="0.25">
      <c r="A849" s="240"/>
      <c r="B849" s="241" t="s">
        <v>1757</v>
      </c>
      <c r="C849" s="394" t="s">
        <v>5404</v>
      </c>
      <c r="D849" s="235" t="s">
        <v>226</v>
      </c>
      <c r="E849" s="236">
        <v>4988</v>
      </c>
      <c r="F849" s="23">
        <v>41792</v>
      </c>
      <c r="G849" s="30">
        <v>4988</v>
      </c>
      <c r="H849" s="24">
        <f t="shared" ref="H849:H865" si="42">E849-G849</f>
        <v>0</v>
      </c>
      <c r="I849" s="491" t="s">
        <v>14</v>
      </c>
    </row>
    <row r="850" spans="1:9" x14ac:dyDescent="0.25">
      <c r="A850" s="240"/>
      <c r="B850" s="241" t="s">
        <v>1882</v>
      </c>
      <c r="C850" s="394" t="s">
        <v>5404</v>
      </c>
      <c r="D850" s="235" t="s">
        <v>226</v>
      </c>
      <c r="E850" s="236">
        <v>6771</v>
      </c>
      <c r="F850" s="23">
        <v>41799</v>
      </c>
      <c r="G850" s="22">
        <v>6771</v>
      </c>
      <c r="H850" s="24">
        <f t="shared" si="42"/>
        <v>0</v>
      </c>
      <c r="I850" s="508" t="s">
        <v>146</v>
      </c>
    </row>
    <row r="851" spans="1:9" x14ac:dyDescent="0.25">
      <c r="A851" s="240"/>
      <c r="B851" s="241" t="s">
        <v>2109</v>
      </c>
      <c r="C851" s="394" t="s">
        <v>5404</v>
      </c>
      <c r="D851" s="235" t="s">
        <v>226</v>
      </c>
      <c r="E851" s="236">
        <v>18777.5</v>
      </c>
      <c r="F851" s="23">
        <v>41795</v>
      </c>
      <c r="G851" s="30">
        <v>18777.5</v>
      </c>
      <c r="H851" s="5">
        <f t="shared" si="42"/>
        <v>0</v>
      </c>
      <c r="I851" s="491" t="s">
        <v>23</v>
      </c>
    </row>
    <row r="852" spans="1:9" x14ac:dyDescent="0.25">
      <c r="A852" s="240"/>
      <c r="B852" s="241" t="s">
        <v>2145</v>
      </c>
      <c r="C852" s="394" t="s">
        <v>5404</v>
      </c>
      <c r="D852" s="235" t="s">
        <v>226</v>
      </c>
      <c r="E852" s="236">
        <v>4700</v>
      </c>
      <c r="F852" s="23">
        <v>41799</v>
      </c>
      <c r="G852" s="30">
        <v>4700</v>
      </c>
      <c r="H852" s="5">
        <f t="shared" si="42"/>
        <v>0</v>
      </c>
      <c r="I852" s="491" t="s">
        <v>146</v>
      </c>
    </row>
    <row r="853" spans="1:9" x14ac:dyDescent="0.25">
      <c r="A853" s="240"/>
      <c r="B853" s="241" t="s">
        <v>1226</v>
      </c>
      <c r="C853" s="394" t="s">
        <v>5404</v>
      </c>
      <c r="D853" s="235" t="s">
        <v>226</v>
      </c>
      <c r="E853" s="236">
        <v>7643.2</v>
      </c>
      <c r="F853" s="23">
        <v>41801</v>
      </c>
      <c r="G853" s="30">
        <v>7643.2</v>
      </c>
      <c r="H853" s="5">
        <f t="shared" si="42"/>
        <v>0</v>
      </c>
      <c r="I853" s="491" t="s">
        <v>146</v>
      </c>
    </row>
    <row r="854" spans="1:9" x14ac:dyDescent="0.25">
      <c r="A854" s="240"/>
      <c r="B854" s="241" t="s">
        <v>1523</v>
      </c>
      <c r="C854" s="394" t="s">
        <v>5404</v>
      </c>
      <c r="D854" s="235" t="s">
        <v>226</v>
      </c>
      <c r="E854" s="236">
        <v>3862.5</v>
      </c>
      <c r="F854" s="23">
        <v>41804</v>
      </c>
      <c r="G854" s="30">
        <v>3862.5</v>
      </c>
      <c r="H854" s="5">
        <f t="shared" si="42"/>
        <v>0</v>
      </c>
      <c r="I854" s="491" t="s">
        <v>146</v>
      </c>
    </row>
    <row r="855" spans="1:9" ht="15.75" x14ac:dyDescent="0.25">
      <c r="A855" s="240"/>
      <c r="B855" s="588" t="s">
        <v>1928</v>
      </c>
      <c r="C855" s="573" t="s">
        <v>5542</v>
      </c>
      <c r="D855" s="235" t="s">
        <v>226</v>
      </c>
      <c r="E855" s="236">
        <v>13263</v>
      </c>
      <c r="F855" s="23">
        <v>41808</v>
      </c>
      <c r="G855" s="43">
        <v>13263</v>
      </c>
      <c r="H855" s="5">
        <f t="shared" si="42"/>
        <v>0</v>
      </c>
      <c r="I855" s="491" t="s">
        <v>146</v>
      </c>
    </row>
    <row r="856" spans="1:9" ht="15.75" x14ac:dyDescent="0.25">
      <c r="A856" s="578">
        <v>41808</v>
      </c>
      <c r="B856" s="589" t="s">
        <v>2106</v>
      </c>
      <c r="C856" s="580" t="s">
        <v>5542</v>
      </c>
      <c r="D856" s="235" t="s">
        <v>226</v>
      </c>
      <c r="E856" s="236">
        <v>24064</v>
      </c>
      <c r="F856" s="23">
        <v>41808</v>
      </c>
      <c r="G856" s="30">
        <v>24064</v>
      </c>
      <c r="H856" s="5">
        <f t="shared" si="42"/>
        <v>0</v>
      </c>
      <c r="I856" s="491" t="s">
        <v>4</v>
      </c>
    </row>
    <row r="857" spans="1:9" ht="15.75" x14ac:dyDescent="0.25">
      <c r="A857" s="240"/>
      <c r="B857" s="588" t="s">
        <v>1140</v>
      </c>
      <c r="C857" s="573" t="s">
        <v>5542</v>
      </c>
      <c r="D857" s="235" t="s">
        <v>226</v>
      </c>
      <c r="E857" s="236">
        <v>23802</v>
      </c>
      <c r="F857" s="23">
        <v>41812</v>
      </c>
      <c r="G857" s="30">
        <v>23802</v>
      </c>
      <c r="H857" s="5">
        <f t="shared" si="42"/>
        <v>0</v>
      </c>
      <c r="I857" s="491" t="s">
        <v>20</v>
      </c>
    </row>
    <row r="858" spans="1:9" ht="15.75" x14ac:dyDescent="0.25">
      <c r="A858" s="240"/>
      <c r="B858" s="588" t="s">
        <v>1220</v>
      </c>
      <c r="C858" s="573" t="s">
        <v>5542</v>
      </c>
      <c r="D858" s="235" t="s">
        <v>226</v>
      </c>
      <c r="E858" s="236">
        <v>21893</v>
      </c>
      <c r="F858" s="23">
        <v>41812</v>
      </c>
      <c r="G858" s="30">
        <v>21893</v>
      </c>
      <c r="H858" s="5">
        <f t="shared" si="42"/>
        <v>0</v>
      </c>
      <c r="I858" s="491"/>
    </row>
    <row r="859" spans="1:9" ht="15.75" x14ac:dyDescent="0.25">
      <c r="A859" s="240"/>
      <c r="B859" s="588" t="s">
        <v>1280</v>
      </c>
      <c r="C859" s="573" t="s">
        <v>5542</v>
      </c>
      <c r="D859" s="235" t="s">
        <v>226</v>
      </c>
      <c r="E859" s="236">
        <v>20565</v>
      </c>
      <c r="F859" s="23">
        <v>41813</v>
      </c>
      <c r="G859" s="30">
        <v>20565</v>
      </c>
      <c r="H859" s="5">
        <f t="shared" si="42"/>
        <v>0</v>
      </c>
      <c r="I859" s="491"/>
    </row>
    <row r="860" spans="1:9" ht="15.75" x14ac:dyDescent="0.25">
      <c r="A860" s="240"/>
      <c r="B860" s="588" t="s">
        <v>1338</v>
      </c>
      <c r="C860" s="573" t="s">
        <v>5542</v>
      </c>
      <c r="D860" s="235" t="s">
        <v>226</v>
      </c>
      <c r="E860" s="236">
        <v>3233.6</v>
      </c>
      <c r="F860" s="23">
        <v>41815</v>
      </c>
      <c r="G860" s="30">
        <v>3233.6</v>
      </c>
      <c r="H860" s="5">
        <f t="shared" si="42"/>
        <v>0</v>
      </c>
      <c r="I860" s="491" t="s">
        <v>146</v>
      </c>
    </row>
    <row r="861" spans="1:9" x14ac:dyDescent="0.25">
      <c r="A861" s="240"/>
      <c r="B861" s="241" t="s">
        <v>1588</v>
      </c>
      <c r="C861" s="273" t="s">
        <v>4912</v>
      </c>
      <c r="D861" s="235" t="s">
        <v>226</v>
      </c>
      <c r="E861" s="236">
        <v>3620.5</v>
      </c>
      <c r="F861" s="23">
        <v>41818</v>
      </c>
      <c r="G861" s="43">
        <v>3620.5</v>
      </c>
      <c r="H861" s="5">
        <f t="shared" si="42"/>
        <v>0</v>
      </c>
      <c r="I861" s="508" t="s">
        <v>146</v>
      </c>
    </row>
    <row r="862" spans="1:9" x14ac:dyDescent="0.25">
      <c r="A862" s="240"/>
      <c r="B862" s="241" t="s">
        <v>1624</v>
      </c>
      <c r="C862" s="273" t="s">
        <v>4912</v>
      </c>
      <c r="D862" s="235" t="s">
        <v>226</v>
      </c>
      <c r="E862" s="236">
        <v>21075</v>
      </c>
      <c r="F862" s="23">
        <v>41818</v>
      </c>
      <c r="G862" s="22">
        <v>21075</v>
      </c>
      <c r="H862" s="5">
        <f t="shared" si="42"/>
        <v>0</v>
      </c>
      <c r="I862" s="508" t="s">
        <v>23</v>
      </c>
    </row>
    <row r="863" spans="1:9" x14ac:dyDescent="0.25">
      <c r="A863" s="240"/>
      <c r="B863" s="241" t="s">
        <v>1815</v>
      </c>
      <c r="C863" s="273" t="s">
        <v>4912</v>
      </c>
      <c r="D863" s="235" t="s">
        <v>226</v>
      </c>
      <c r="E863" s="236">
        <v>20120</v>
      </c>
      <c r="F863" s="23">
        <v>41820</v>
      </c>
      <c r="G863" s="30">
        <v>20120</v>
      </c>
      <c r="H863" s="5">
        <f t="shared" si="42"/>
        <v>0</v>
      </c>
      <c r="I863" s="491"/>
    </row>
    <row r="864" spans="1:9" x14ac:dyDescent="0.25">
      <c r="A864" s="240"/>
      <c r="B864" s="241" t="s">
        <v>1888</v>
      </c>
      <c r="C864" s="273" t="s">
        <v>4912</v>
      </c>
      <c r="D864" s="235" t="s">
        <v>226</v>
      </c>
      <c r="E864" s="236">
        <v>11653</v>
      </c>
      <c r="F864" s="23">
        <v>41820</v>
      </c>
      <c r="G864" s="30">
        <v>11653</v>
      </c>
      <c r="H864" s="5">
        <f t="shared" si="42"/>
        <v>0</v>
      </c>
      <c r="I864" s="491"/>
    </row>
    <row r="865" spans="1:9" x14ac:dyDescent="0.25">
      <c r="A865" s="240"/>
      <c r="B865" s="241" t="s">
        <v>1891</v>
      </c>
      <c r="C865" s="273" t="s">
        <v>4912</v>
      </c>
      <c r="D865" s="235" t="s">
        <v>226</v>
      </c>
      <c r="E865" s="236">
        <v>25</v>
      </c>
      <c r="F865" s="23">
        <v>41820</v>
      </c>
      <c r="G865" s="30">
        <v>25</v>
      </c>
      <c r="H865" s="5">
        <f t="shared" si="42"/>
        <v>0</v>
      </c>
      <c r="I865" s="491"/>
    </row>
    <row r="866" spans="1:9" x14ac:dyDescent="0.25">
      <c r="A866" s="240"/>
      <c r="B866" s="241"/>
      <c r="C866" s="273"/>
      <c r="D866" s="235"/>
      <c r="E866" s="236"/>
      <c r="F866" s="23" t="s">
        <v>645</v>
      </c>
      <c r="G866" s="30">
        <f>SUM(G849:G865)</f>
        <v>210056.30000000002</v>
      </c>
      <c r="H866" s="5"/>
      <c r="I866" s="491"/>
    </row>
    <row r="867" spans="1:9" x14ac:dyDescent="0.25">
      <c r="A867" s="240"/>
      <c r="B867" s="241"/>
      <c r="C867" s="273"/>
      <c r="D867" s="235"/>
      <c r="E867" s="236"/>
      <c r="F867" s="23"/>
      <c r="G867" s="30"/>
      <c r="H867" s="5"/>
      <c r="I867" s="491"/>
    </row>
    <row r="868" spans="1:9" x14ac:dyDescent="0.25">
      <c r="A868" s="240"/>
      <c r="B868" s="241" t="s">
        <v>1826</v>
      </c>
      <c r="C868" s="394" t="s">
        <v>5404</v>
      </c>
      <c r="D868" s="235" t="s">
        <v>8</v>
      </c>
      <c r="E868" s="236">
        <v>52529</v>
      </c>
      <c r="F868" s="23">
        <v>41816</v>
      </c>
      <c r="G868" s="22">
        <v>52529</v>
      </c>
      <c r="H868" s="24">
        <f t="shared" ref="H868:H895" si="43">E868-G868</f>
        <v>0</v>
      </c>
      <c r="I868" s="508" t="s">
        <v>20</v>
      </c>
    </row>
    <row r="869" spans="1:9" x14ac:dyDescent="0.25">
      <c r="A869" s="240"/>
      <c r="B869" s="241" t="s">
        <v>1943</v>
      </c>
      <c r="C869" s="394" t="s">
        <v>5404</v>
      </c>
      <c r="D869" s="235" t="s">
        <v>8</v>
      </c>
      <c r="E869" s="236">
        <v>16412</v>
      </c>
      <c r="F869" s="23">
        <v>41816</v>
      </c>
      <c r="G869" s="22">
        <v>16412</v>
      </c>
      <c r="H869" s="24">
        <f t="shared" si="43"/>
        <v>0</v>
      </c>
      <c r="I869" s="508"/>
    </row>
    <row r="870" spans="1:9" x14ac:dyDescent="0.25">
      <c r="A870" s="240"/>
      <c r="B870" s="241" t="s">
        <v>1998</v>
      </c>
      <c r="C870" s="394" t="s">
        <v>5404</v>
      </c>
      <c r="D870" s="235" t="s">
        <v>8</v>
      </c>
      <c r="E870" s="236">
        <v>253360</v>
      </c>
      <c r="F870" s="23">
        <v>41816</v>
      </c>
      <c r="G870" s="22">
        <v>253360</v>
      </c>
      <c r="H870" s="5">
        <f t="shared" si="43"/>
        <v>0</v>
      </c>
      <c r="I870" s="508"/>
    </row>
    <row r="871" spans="1:9" x14ac:dyDescent="0.25">
      <c r="A871" s="240"/>
      <c r="B871" s="241" t="s">
        <v>2067</v>
      </c>
      <c r="C871" s="394" t="s">
        <v>5404</v>
      </c>
      <c r="D871" s="235" t="s">
        <v>8</v>
      </c>
      <c r="E871" s="236">
        <v>13350</v>
      </c>
      <c r="F871" s="23">
        <v>41816</v>
      </c>
      <c r="G871" s="30">
        <v>13350</v>
      </c>
      <c r="H871" s="5">
        <f t="shared" si="43"/>
        <v>0</v>
      </c>
      <c r="I871" s="491"/>
    </row>
    <row r="872" spans="1:9" x14ac:dyDescent="0.25">
      <c r="A872" s="240"/>
      <c r="B872" s="241" t="s">
        <v>2174</v>
      </c>
      <c r="C872" s="394" t="s">
        <v>5404</v>
      </c>
      <c r="D872" s="235" t="s">
        <v>8</v>
      </c>
      <c r="E872" s="236">
        <v>206806.5</v>
      </c>
      <c r="F872" s="23">
        <v>41816</v>
      </c>
      <c r="G872" s="30">
        <v>206806.5</v>
      </c>
      <c r="H872" s="5">
        <f t="shared" si="43"/>
        <v>0</v>
      </c>
      <c r="I872" s="491" t="s">
        <v>20</v>
      </c>
    </row>
    <row r="873" spans="1:9" x14ac:dyDescent="0.25">
      <c r="A873" s="240"/>
      <c r="B873" s="241" t="s">
        <v>2275</v>
      </c>
      <c r="C873" s="394" t="s">
        <v>5404</v>
      </c>
      <c r="D873" s="235" t="s">
        <v>8</v>
      </c>
      <c r="E873" s="236">
        <v>18394.5</v>
      </c>
      <c r="F873" s="23">
        <v>41816</v>
      </c>
      <c r="G873" s="30">
        <v>18394.5</v>
      </c>
      <c r="H873" s="5">
        <f t="shared" si="43"/>
        <v>0</v>
      </c>
      <c r="I873" s="491" t="s">
        <v>4</v>
      </c>
    </row>
    <row r="874" spans="1:9" x14ac:dyDescent="0.25">
      <c r="A874" s="240"/>
      <c r="B874" s="241" t="s">
        <v>1092</v>
      </c>
      <c r="C874" s="394" t="s">
        <v>5404</v>
      </c>
      <c r="D874" s="235" t="s">
        <v>8</v>
      </c>
      <c r="E874" s="236">
        <v>203788.7</v>
      </c>
      <c r="F874" s="23">
        <v>41816</v>
      </c>
      <c r="G874" s="30">
        <v>203788.7</v>
      </c>
      <c r="H874" s="5">
        <f t="shared" si="43"/>
        <v>0</v>
      </c>
      <c r="I874" s="491" t="s">
        <v>146</v>
      </c>
    </row>
    <row r="875" spans="1:9" x14ac:dyDescent="0.25">
      <c r="A875" s="240"/>
      <c r="B875" s="241" t="s">
        <v>1279</v>
      </c>
      <c r="C875" s="394" t="s">
        <v>5404</v>
      </c>
      <c r="D875" s="235" t="s">
        <v>8</v>
      </c>
      <c r="E875" s="236">
        <v>28640</v>
      </c>
      <c r="F875" s="23">
        <v>41816</v>
      </c>
      <c r="G875" s="30">
        <v>28640</v>
      </c>
      <c r="H875" s="5">
        <f t="shared" si="43"/>
        <v>0</v>
      </c>
      <c r="I875" s="491" t="s">
        <v>14</v>
      </c>
    </row>
    <row r="876" spans="1:9" x14ac:dyDescent="0.25">
      <c r="A876" s="240"/>
      <c r="B876" s="241" t="s">
        <v>1354</v>
      </c>
      <c r="C876" s="394" t="s">
        <v>5404</v>
      </c>
      <c r="D876" s="235" t="s">
        <v>8</v>
      </c>
      <c r="E876" s="236">
        <v>233752</v>
      </c>
      <c r="F876" s="23">
        <v>41816</v>
      </c>
      <c r="G876" s="30">
        <v>233752</v>
      </c>
      <c r="H876" s="5">
        <f t="shared" si="43"/>
        <v>0</v>
      </c>
      <c r="I876" s="491"/>
    </row>
    <row r="877" spans="1:9" x14ac:dyDescent="0.25">
      <c r="A877" s="240"/>
      <c r="B877" s="241" t="s">
        <v>1508</v>
      </c>
      <c r="C877" s="394" t="s">
        <v>5404</v>
      </c>
      <c r="D877" s="235" t="s">
        <v>8</v>
      </c>
      <c r="E877" s="236">
        <v>25471</v>
      </c>
      <c r="F877" s="23">
        <v>41816</v>
      </c>
      <c r="G877" s="30">
        <v>25471</v>
      </c>
      <c r="H877" s="5">
        <f t="shared" si="43"/>
        <v>0</v>
      </c>
      <c r="I877" s="491" t="s">
        <v>196</v>
      </c>
    </row>
    <row r="878" spans="1:9" ht="15.75" x14ac:dyDescent="0.25">
      <c r="A878" s="240"/>
      <c r="B878" s="588" t="s">
        <v>1555</v>
      </c>
      <c r="C878" s="573" t="s">
        <v>5542</v>
      </c>
      <c r="D878" s="235" t="s">
        <v>8</v>
      </c>
      <c r="E878" s="236">
        <v>258714.3</v>
      </c>
      <c r="F878" s="41" t="s">
        <v>5545</v>
      </c>
      <c r="G878" s="30">
        <v>258714.3</v>
      </c>
      <c r="H878" s="5">
        <f t="shared" si="43"/>
        <v>0</v>
      </c>
      <c r="I878" s="491"/>
    </row>
    <row r="879" spans="1:9" ht="15.75" x14ac:dyDescent="0.25">
      <c r="A879" s="240"/>
      <c r="B879" s="588" t="s">
        <v>1613</v>
      </c>
      <c r="C879" s="573" t="s">
        <v>5542</v>
      </c>
      <c r="D879" s="235" t="s">
        <v>8</v>
      </c>
      <c r="E879" s="236">
        <v>139098</v>
      </c>
      <c r="F879" s="23">
        <v>41816</v>
      </c>
      <c r="G879" s="30">
        <v>139098</v>
      </c>
      <c r="H879" s="5">
        <f t="shared" si="43"/>
        <v>0</v>
      </c>
      <c r="I879" s="491"/>
    </row>
    <row r="880" spans="1:9" ht="15.75" x14ac:dyDescent="0.25">
      <c r="A880" s="240"/>
      <c r="B880" s="588" t="s">
        <v>1814</v>
      </c>
      <c r="C880" s="573" t="s">
        <v>5542</v>
      </c>
      <c r="D880" s="235" t="s">
        <v>8</v>
      </c>
      <c r="E880" s="236">
        <v>32295</v>
      </c>
      <c r="F880" s="23">
        <v>41816</v>
      </c>
      <c r="G880" s="30">
        <v>32295</v>
      </c>
      <c r="H880" s="5">
        <f t="shared" si="43"/>
        <v>0</v>
      </c>
      <c r="I880" s="492" t="s">
        <v>57</v>
      </c>
    </row>
    <row r="881" spans="1:9" ht="15.75" x14ac:dyDescent="0.25">
      <c r="A881" s="240"/>
      <c r="B881" s="588" t="s">
        <v>1905</v>
      </c>
      <c r="C881" s="573" t="s">
        <v>5542</v>
      </c>
      <c r="D881" s="235" t="s">
        <v>8</v>
      </c>
      <c r="E881" s="236">
        <v>48640.5</v>
      </c>
      <c r="F881" s="23">
        <v>41816</v>
      </c>
      <c r="G881" s="30">
        <v>48640.5</v>
      </c>
      <c r="H881" s="5">
        <f t="shared" si="43"/>
        <v>0</v>
      </c>
      <c r="I881" s="491" t="s">
        <v>14</v>
      </c>
    </row>
    <row r="882" spans="1:9" ht="15.75" x14ac:dyDescent="0.25">
      <c r="A882" s="240"/>
      <c r="B882" s="588" t="s">
        <v>2001</v>
      </c>
      <c r="C882" s="573" t="s">
        <v>5542</v>
      </c>
      <c r="D882" s="235" t="s">
        <v>8</v>
      </c>
      <c r="E882" s="236">
        <v>62381.5</v>
      </c>
      <c r="F882" s="23">
        <v>41816</v>
      </c>
      <c r="G882" s="30">
        <v>62381.5</v>
      </c>
      <c r="H882" s="5">
        <f t="shared" si="43"/>
        <v>0</v>
      </c>
      <c r="I882" s="491"/>
    </row>
    <row r="883" spans="1:9" ht="15.75" x14ac:dyDescent="0.25">
      <c r="A883" s="240"/>
      <c r="B883" s="588" t="s">
        <v>2038</v>
      </c>
      <c r="C883" s="573" t="s">
        <v>5542</v>
      </c>
      <c r="D883" s="235" t="s">
        <v>8</v>
      </c>
      <c r="E883" s="236">
        <v>139437</v>
      </c>
      <c r="F883" s="23">
        <v>41816</v>
      </c>
      <c r="G883" s="30">
        <v>139437</v>
      </c>
      <c r="H883" s="5">
        <f t="shared" si="43"/>
        <v>0</v>
      </c>
      <c r="I883" s="491"/>
    </row>
    <row r="884" spans="1:9" ht="15.75" x14ac:dyDescent="0.25">
      <c r="A884" s="578">
        <v>41808</v>
      </c>
      <c r="B884" s="589" t="s">
        <v>2146</v>
      </c>
      <c r="C884" s="580" t="s">
        <v>5542</v>
      </c>
      <c r="D884" s="235" t="s">
        <v>8</v>
      </c>
      <c r="E884" s="236">
        <v>210567</v>
      </c>
      <c r="F884" s="23">
        <v>41816</v>
      </c>
      <c r="G884" s="30">
        <v>210567</v>
      </c>
      <c r="H884" s="5">
        <f t="shared" si="43"/>
        <v>0</v>
      </c>
      <c r="I884" s="491"/>
    </row>
    <row r="885" spans="1:9" ht="15.75" x14ac:dyDescent="0.25">
      <c r="A885" s="240"/>
      <c r="B885" s="588" t="s">
        <v>2234</v>
      </c>
      <c r="C885" s="573" t="s">
        <v>5542</v>
      </c>
      <c r="D885" s="235" t="s">
        <v>8</v>
      </c>
      <c r="E885" s="236">
        <v>20020</v>
      </c>
      <c r="F885" s="23">
        <v>41816</v>
      </c>
      <c r="G885" s="30">
        <v>20020</v>
      </c>
      <c r="H885" s="5">
        <f t="shared" si="43"/>
        <v>0</v>
      </c>
      <c r="I885" s="491" t="s">
        <v>196</v>
      </c>
    </row>
    <row r="886" spans="1:9" ht="15.75" x14ac:dyDescent="0.25">
      <c r="A886" s="240"/>
      <c r="B886" s="588" t="s">
        <v>1057</v>
      </c>
      <c r="C886" s="573" t="s">
        <v>5542</v>
      </c>
      <c r="D886" s="235" t="s">
        <v>8</v>
      </c>
      <c r="E886" s="236">
        <v>47109</v>
      </c>
      <c r="F886" s="23">
        <v>41816</v>
      </c>
      <c r="G886" s="30">
        <v>47109</v>
      </c>
      <c r="H886" s="5">
        <f t="shared" si="43"/>
        <v>0</v>
      </c>
      <c r="I886" s="491" t="s">
        <v>4</v>
      </c>
    </row>
    <row r="887" spans="1:9" ht="15.75" x14ac:dyDescent="0.25">
      <c r="A887" s="240"/>
      <c r="B887" s="588" t="s">
        <v>1116</v>
      </c>
      <c r="C887" s="573" t="s">
        <v>5542</v>
      </c>
      <c r="D887" s="235" t="s">
        <v>8</v>
      </c>
      <c r="E887" s="236">
        <v>187819</v>
      </c>
      <c r="F887" s="23">
        <v>41816</v>
      </c>
      <c r="G887" s="30">
        <v>187819</v>
      </c>
      <c r="H887" s="5">
        <f t="shared" si="43"/>
        <v>0</v>
      </c>
      <c r="I887" s="491" t="s">
        <v>4723</v>
      </c>
    </row>
    <row r="888" spans="1:9" ht="15.75" x14ac:dyDescent="0.25">
      <c r="A888" s="240"/>
      <c r="B888" s="588" t="s">
        <v>1270</v>
      </c>
      <c r="C888" s="573" t="s">
        <v>5542</v>
      </c>
      <c r="D888" s="235" t="s">
        <v>8</v>
      </c>
      <c r="E888" s="236">
        <v>61246.3</v>
      </c>
      <c r="F888" s="23">
        <v>41816</v>
      </c>
      <c r="G888" s="30">
        <v>61246.3</v>
      </c>
      <c r="H888" s="5">
        <f t="shared" si="43"/>
        <v>0</v>
      </c>
      <c r="I888" s="491" t="s">
        <v>2849</v>
      </c>
    </row>
    <row r="889" spans="1:9" ht="15.75" x14ac:dyDescent="0.25">
      <c r="A889" s="240"/>
      <c r="B889" s="588" t="s">
        <v>1386</v>
      </c>
      <c r="C889" s="573" t="s">
        <v>5542</v>
      </c>
      <c r="D889" s="235" t="s">
        <v>8</v>
      </c>
      <c r="E889" s="236">
        <v>31978.799999999999</v>
      </c>
      <c r="F889" s="23">
        <v>41816</v>
      </c>
      <c r="G889" s="22">
        <v>31978.799999999999</v>
      </c>
      <c r="H889" s="5">
        <f t="shared" si="43"/>
        <v>0</v>
      </c>
      <c r="I889" s="508" t="s">
        <v>196</v>
      </c>
    </row>
    <row r="890" spans="1:9" ht="15.75" x14ac:dyDescent="0.25">
      <c r="A890" s="240"/>
      <c r="B890" s="588" t="s">
        <v>1420</v>
      </c>
      <c r="C890" s="573" t="s">
        <v>5542</v>
      </c>
      <c r="D890" s="235" t="s">
        <v>8</v>
      </c>
      <c r="E890" s="236">
        <v>49491</v>
      </c>
      <c r="F890" s="26">
        <v>41844</v>
      </c>
      <c r="G890" s="28">
        <v>49491</v>
      </c>
      <c r="H890" s="5">
        <f t="shared" si="43"/>
        <v>0</v>
      </c>
      <c r="I890" s="508" t="s">
        <v>14</v>
      </c>
    </row>
    <row r="891" spans="1:9" ht="15.75" x14ac:dyDescent="0.25">
      <c r="A891" s="240"/>
      <c r="B891" s="588" t="s">
        <v>1439</v>
      </c>
      <c r="C891" s="573" t="s">
        <v>5542</v>
      </c>
      <c r="D891" s="235" t="s">
        <v>8</v>
      </c>
      <c r="E891" s="236">
        <v>416455</v>
      </c>
      <c r="F891" s="26">
        <v>41844</v>
      </c>
      <c r="G891" s="28">
        <v>416455</v>
      </c>
      <c r="H891" s="5">
        <f t="shared" si="43"/>
        <v>0</v>
      </c>
      <c r="I891" s="508"/>
    </row>
    <row r="892" spans="1:9" x14ac:dyDescent="0.25">
      <c r="A892" s="240"/>
      <c r="B892" s="241" t="s">
        <v>1577</v>
      </c>
      <c r="C892" s="273" t="s">
        <v>4912</v>
      </c>
      <c r="D892" s="235" t="s">
        <v>8</v>
      </c>
      <c r="E892" s="236">
        <v>11629</v>
      </c>
      <c r="F892" s="26">
        <v>41844</v>
      </c>
      <c r="G892" s="28">
        <v>11629</v>
      </c>
      <c r="H892" s="5">
        <f t="shared" si="43"/>
        <v>0</v>
      </c>
      <c r="I892" s="508" t="s">
        <v>196</v>
      </c>
    </row>
    <row r="893" spans="1:9" x14ac:dyDescent="0.25">
      <c r="A893" s="240"/>
      <c r="B893" s="241" t="s">
        <v>1666</v>
      </c>
      <c r="C893" s="273" t="s">
        <v>4912</v>
      </c>
      <c r="D893" s="235" t="s">
        <v>8</v>
      </c>
      <c r="E893" s="236">
        <v>6953</v>
      </c>
      <c r="F893" s="26">
        <v>41844</v>
      </c>
      <c r="G893" s="247">
        <v>6953</v>
      </c>
      <c r="H893" s="5">
        <f t="shared" si="43"/>
        <v>0</v>
      </c>
      <c r="I893" s="491"/>
    </row>
    <row r="894" spans="1:9" x14ac:dyDescent="0.25">
      <c r="A894" s="240"/>
      <c r="B894" s="241" t="s">
        <v>1767</v>
      </c>
      <c r="C894" s="273" t="s">
        <v>4912</v>
      </c>
      <c r="D894" s="235" t="s">
        <v>8</v>
      </c>
      <c r="E894" s="236">
        <v>130143</v>
      </c>
      <c r="F894" s="26">
        <v>41844</v>
      </c>
      <c r="G894" s="247">
        <v>130143</v>
      </c>
      <c r="H894" s="5">
        <f t="shared" si="43"/>
        <v>0</v>
      </c>
      <c r="I894" s="491" t="s">
        <v>196</v>
      </c>
    </row>
    <row r="895" spans="1:9" x14ac:dyDescent="0.25">
      <c r="A895" s="240"/>
      <c r="B895" s="241" t="s">
        <v>1872</v>
      </c>
      <c r="C895" s="273" t="s">
        <v>4912</v>
      </c>
      <c r="D895" s="235" t="s">
        <v>8</v>
      </c>
      <c r="E895" s="236">
        <v>175974</v>
      </c>
      <c r="F895" s="26">
        <v>41844</v>
      </c>
      <c r="G895" s="247">
        <v>175974</v>
      </c>
      <c r="H895" s="5">
        <f t="shared" si="43"/>
        <v>0</v>
      </c>
      <c r="I895" s="491"/>
    </row>
    <row r="896" spans="1:9" x14ac:dyDescent="0.25">
      <c r="A896" s="240"/>
      <c r="B896" s="241"/>
      <c r="C896" s="273"/>
      <c r="D896" s="235"/>
      <c r="E896" s="236"/>
      <c r="F896" s="26" t="s">
        <v>645</v>
      </c>
      <c r="G896" s="247">
        <f>SUM(G868:G895)</f>
        <v>3082455.0999999996</v>
      </c>
      <c r="H896" s="5"/>
      <c r="I896" s="491"/>
    </row>
    <row r="897" spans="1:9" x14ac:dyDescent="0.25">
      <c r="A897" s="240"/>
      <c r="B897" s="241"/>
      <c r="C897" s="273"/>
      <c r="D897" s="235"/>
      <c r="E897" s="236"/>
      <c r="F897" s="26"/>
      <c r="G897" s="247"/>
      <c r="H897" s="5"/>
      <c r="I897" s="491"/>
    </row>
    <row r="898" spans="1:9" x14ac:dyDescent="0.25">
      <c r="A898" s="240"/>
      <c r="B898" s="241" t="s">
        <v>1120</v>
      </c>
      <c r="C898" s="394" t="s">
        <v>5404</v>
      </c>
      <c r="D898" s="235" t="s">
        <v>4675</v>
      </c>
      <c r="E898" s="236">
        <v>2204.5</v>
      </c>
      <c r="F898" s="23">
        <v>41797</v>
      </c>
      <c r="G898" s="30">
        <v>2204.5</v>
      </c>
      <c r="H898" s="5">
        <f>E898-G898</f>
        <v>0</v>
      </c>
      <c r="I898" s="491"/>
    </row>
    <row r="899" spans="1:9" ht="15.75" x14ac:dyDescent="0.25">
      <c r="A899" s="240"/>
      <c r="B899" s="588" t="s">
        <v>2210</v>
      </c>
      <c r="C899" s="573" t="s">
        <v>5542</v>
      </c>
      <c r="D899" s="235" t="s">
        <v>4675</v>
      </c>
      <c r="E899" s="236">
        <v>1637.13</v>
      </c>
      <c r="F899" s="26" t="s">
        <v>5630</v>
      </c>
      <c r="G899" s="30">
        <v>1637.13</v>
      </c>
      <c r="H899" s="5">
        <f>E899-G899</f>
        <v>0</v>
      </c>
      <c r="I899" s="491"/>
    </row>
    <row r="900" spans="1:9" x14ac:dyDescent="0.25">
      <c r="A900" s="240"/>
      <c r="B900" s="241" t="s">
        <v>2190</v>
      </c>
      <c r="C900" s="394" t="s">
        <v>5404</v>
      </c>
      <c r="D900" s="235" t="s">
        <v>5460</v>
      </c>
      <c r="E900" s="236">
        <v>1954.4</v>
      </c>
      <c r="F900" s="23">
        <v>41797</v>
      </c>
      <c r="G900" s="30">
        <v>1954.4</v>
      </c>
      <c r="H900" s="5">
        <f>E900-G900</f>
        <v>0</v>
      </c>
      <c r="I900" s="491" t="s">
        <v>23</v>
      </c>
    </row>
    <row r="901" spans="1:9" x14ac:dyDescent="0.25">
      <c r="A901" s="240"/>
      <c r="B901" s="241"/>
      <c r="C901" s="394"/>
      <c r="D901" s="235"/>
      <c r="E901" s="236"/>
      <c r="F901" s="23"/>
      <c r="G901" s="30"/>
      <c r="H901" s="5"/>
      <c r="I901" s="491"/>
    </row>
    <row r="902" spans="1:9" x14ac:dyDescent="0.25">
      <c r="A902" s="240"/>
      <c r="B902" s="241" t="s">
        <v>1254</v>
      </c>
      <c r="C902" s="394" t="s">
        <v>5404</v>
      </c>
      <c r="D902" s="235" t="s">
        <v>90</v>
      </c>
      <c r="E902" s="236">
        <v>16243.4</v>
      </c>
      <c r="F902" s="23">
        <v>41800</v>
      </c>
      <c r="G902" s="43">
        <v>16243.4</v>
      </c>
      <c r="H902" s="5">
        <f t="shared" ref="H902:H945" si="44">E902-G902</f>
        <v>0</v>
      </c>
      <c r="I902" s="491" t="s">
        <v>20</v>
      </c>
    </row>
    <row r="903" spans="1:9" x14ac:dyDescent="0.25">
      <c r="A903" s="240"/>
      <c r="B903" s="241" t="s">
        <v>1755</v>
      </c>
      <c r="C903" s="394" t="s">
        <v>5404</v>
      </c>
      <c r="D903" s="235" t="s">
        <v>119</v>
      </c>
      <c r="E903" s="236">
        <v>5186.5</v>
      </c>
      <c r="F903" s="23">
        <v>41792</v>
      </c>
      <c r="G903" s="43">
        <v>5186.5</v>
      </c>
      <c r="H903" s="24">
        <f t="shared" si="44"/>
        <v>0</v>
      </c>
      <c r="I903" s="491" t="s">
        <v>14</v>
      </c>
    </row>
    <row r="904" spans="1:9" x14ac:dyDescent="0.25">
      <c r="A904" s="240"/>
      <c r="B904" s="241" t="s">
        <v>1820</v>
      </c>
      <c r="C904" s="394" t="s">
        <v>5404</v>
      </c>
      <c r="D904" s="235" t="s">
        <v>119</v>
      </c>
      <c r="E904" s="236">
        <v>8762.5</v>
      </c>
      <c r="F904" s="23">
        <v>41794</v>
      </c>
      <c r="G904" s="22">
        <v>8762.5</v>
      </c>
      <c r="H904" s="24">
        <f t="shared" si="44"/>
        <v>0</v>
      </c>
      <c r="I904" s="508" t="s">
        <v>5408</v>
      </c>
    </row>
    <row r="905" spans="1:9" x14ac:dyDescent="0.25">
      <c r="A905" s="240"/>
      <c r="B905" s="241" t="s">
        <v>1941</v>
      </c>
      <c r="C905" s="394" t="s">
        <v>5404</v>
      </c>
      <c r="D905" s="235" t="s">
        <v>119</v>
      </c>
      <c r="E905" s="236">
        <v>4699</v>
      </c>
      <c r="F905" s="23">
        <v>41794</v>
      </c>
      <c r="G905" s="22">
        <v>4699</v>
      </c>
      <c r="H905" s="24">
        <f t="shared" si="44"/>
        <v>0</v>
      </c>
      <c r="I905" s="508" t="s">
        <v>14</v>
      </c>
    </row>
    <row r="906" spans="1:9" x14ac:dyDescent="0.25">
      <c r="A906" s="240"/>
      <c r="B906" s="241" t="s">
        <v>2043</v>
      </c>
      <c r="C906" s="394" t="s">
        <v>5404</v>
      </c>
      <c r="D906" s="235" t="s">
        <v>119</v>
      </c>
      <c r="E906" s="236">
        <v>6932</v>
      </c>
      <c r="F906" s="23">
        <v>41796</v>
      </c>
      <c r="G906" s="22">
        <v>6932</v>
      </c>
      <c r="H906" s="5">
        <f t="shared" si="44"/>
        <v>0</v>
      </c>
      <c r="I906" s="508" t="s">
        <v>14</v>
      </c>
    </row>
    <row r="907" spans="1:9" x14ac:dyDescent="0.25">
      <c r="A907" s="240"/>
      <c r="B907" s="241" t="s">
        <v>2118</v>
      </c>
      <c r="C907" s="394" t="s">
        <v>5404</v>
      </c>
      <c r="D907" s="235" t="s">
        <v>119</v>
      </c>
      <c r="E907" s="236">
        <v>6406.3</v>
      </c>
      <c r="F907" s="23">
        <v>41795</v>
      </c>
      <c r="G907" s="30">
        <v>6406.3</v>
      </c>
      <c r="H907" s="5">
        <f t="shared" si="44"/>
        <v>0</v>
      </c>
      <c r="I907" s="491" t="s">
        <v>14</v>
      </c>
    </row>
    <row r="908" spans="1:9" x14ac:dyDescent="0.25">
      <c r="A908" s="240"/>
      <c r="B908" s="241" t="s">
        <v>2213</v>
      </c>
      <c r="C908" s="394" t="s">
        <v>5404</v>
      </c>
      <c r="D908" s="235" t="s">
        <v>119</v>
      </c>
      <c r="E908" s="236">
        <v>6164</v>
      </c>
      <c r="F908" s="23">
        <v>41797</v>
      </c>
      <c r="G908" s="30">
        <v>6164</v>
      </c>
      <c r="H908" s="5">
        <f t="shared" si="44"/>
        <v>0</v>
      </c>
      <c r="I908" s="491" t="s">
        <v>14</v>
      </c>
    </row>
    <row r="909" spans="1:9" x14ac:dyDescent="0.25">
      <c r="A909" s="240"/>
      <c r="B909" s="241" t="s">
        <v>2215</v>
      </c>
      <c r="C909" s="394" t="s">
        <v>5404</v>
      </c>
      <c r="D909" s="235" t="s">
        <v>119</v>
      </c>
      <c r="E909" s="236">
        <v>4658</v>
      </c>
      <c r="F909" s="23">
        <v>41797</v>
      </c>
      <c r="G909" s="30">
        <v>4658</v>
      </c>
      <c r="H909" s="5">
        <f t="shared" si="44"/>
        <v>0</v>
      </c>
      <c r="I909" s="491" t="s">
        <v>14</v>
      </c>
    </row>
    <row r="910" spans="1:9" x14ac:dyDescent="0.25">
      <c r="A910" s="240"/>
      <c r="B910" s="241" t="s">
        <v>2247</v>
      </c>
      <c r="C910" s="394" t="s">
        <v>5404</v>
      </c>
      <c r="D910" s="235" t="s">
        <v>119</v>
      </c>
      <c r="E910" s="236">
        <v>3401</v>
      </c>
      <c r="F910" s="23">
        <v>41797</v>
      </c>
      <c r="G910" s="43">
        <v>3401</v>
      </c>
      <c r="H910" s="5">
        <f t="shared" si="44"/>
        <v>0</v>
      </c>
      <c r="I910" s="491" t="s">
        <v>14</v>
      </c>
    </row>
    <row r="911" spans="1:9" x14ac:dyDescent="0.25">
      <c r="A911" s="240"/>
      <c r="B911" s="241" t="s">
        <v>1091</v>
      </c>
      <c r="C911" s="394" t="s">
        <v>5404</v>
      </c>
      <c r="D911" s="235" t="s">
        <v>119</v>
      </c>
      <c r="E911" s="236">
        <v>18517.3</v>
      </c>
      <c r="F911" s="23">
        <v>41799</v>
      </c>
      <c r="G911" s="30">
        <v>18517.3</v>
      </c>
      <c r="H911" s="5">
        <f t="shared" si="44"/>
        <v>0</v>
      </c>
      <c r="I911" s="491" t="s">
        <v>14</v>
      </c>
    </row>
    <row r="912" spans="1:9" x14ac:dyDescent="0.25">
      <c r="A912" s="240"/>
      <c r="B912" s="241" t="s">
        <v>1140</v>
      </c>
      <c r="C912" s="394" t="s">
        <v>5404</v>
      </c>
      <c r="D912" s="235" t="s">
        <v>119</v>
      </c>
      <c r="E912" s="236">
        <v>7264</v>
      </c>
      <c r="F912" s="23">
        <v>41799</v>
      </c>
      <c r="G912" s="30">
        <v>7264</v>
      </c>
      <c r="H912" s="5">
        <f t="shared" si="44"/>
        <v>0</v>
      </c>
      <c r="I912" s="491" t="s">
        <v>14</v>
      </c>
    </row>
    <row r="913" spans="1:9" x14ac:dyDescent="0.25">
      <c r="A913" s="240"/>
      <c r="B913" s="241" t="s">
        <v>1203</v>
      </c>
      <c r="C913" s="394" t="s">
        <v>5404</v>
      </c>
      <c r="D913" s="235" t="s">
        <v>119</v>
      </c>
      <c r="E913" s="236">
        <v>14232</v>
      </c>
      <c r="F913" s="23">
        <v>41803</v>
      </c>
      <c r="G913" s="30">
        <v>14232</v>
      </c>
      <c r="H913" s="5">
        <f t="shared" si="44"/>
        <v>0</v>
      </c>
      <c r="I913" s="491" t="s">
        <v>14</v>
      </c>
    </row>
    <row r="914" spans="1:9" x14ac:dyDescent="0.25">
      <c r="A914" s="240"/>
      <c r="B914" s="241" t="s">
        <v>1321</v>
      </c>
      <c r="C914" s="394" t="s">
        <v>5404</v>
      </c>
      <c r="D914" s="235" t="s">
        <v>119</v>
      </c>
      <c r="E914" s="236">
        <v>5361</v>
      </c>
      <c r="F914" s="23">
        <v>41804</v>
      </c>
      <c r="G914" s="30">
        <v>5361</v>
      </c>
      <c r="H914" s="5">
        <f t="shared" si="44"/>
        <v>0</v>
      </c>
      <c r="I914" s="491" t="s">
        <v>14</v>
      </c>
    </row>
    <row r="915" spans="1:9" x14ac:dyDescent="0.25">
      <c r="A915" s="240"/>
      <c r="B915" s="241" t="s">
        <v>1392</v>
      </c>
      <c r="C915" s="394" t="s">
        <v>5404</v>
      </c>
      <c r="D915" s="235" t="s">
        <v>119</v>
      </c>
      <c r="E915" s="236">
        <v>3488</v>
      </c>
      <c r="F915" s="23">
        <v>41804</v>
      </c>
      <c r="G915" s="30">
        <v>3488</v>
      </c>
      <c r="H915" s="5">
        <f t="shared" si="44"/>
        <v>0</v>
      </c>
      <c r="I915" s="491" t="s">
        <v>14</v>
      </c>
    </row>
    <row r="916" spans="1:9" x14ac:dyDescent="0.25">
      <c r="A916" s="240"/>
      <c r="B916" s="241" t="s">
        <v>1395</v>
      </c>
      <c r="C916" s="394" t="s">
        <v>5404</v>
      </c>
      <c r="D916" s="235" t="s">
        <v>119</v>
      </c>
      <c r="E916" s="236">
        <v>4692</v>
      </c>
      <c r="F916" s="23">
        <v>41775</v>
      </c>
      <c r="G916" s="30">
        <v>4692</v>
      </c>
      <c r="H916" s="5">
        <f t="shared" si="44"/>
        <v>0</v>
      </c>
      <c r="I916" s="491" t="s">
        <v>14</v>
      </c>
    </row>
    <row r="917" spans="1:9" x14ac:dyDescent="0.25">
      <c r="A917" s="240"/>
      <c r="B917" s="241" t="s">
        <v>1493</v>
      </c>
      <c r="C917" s="394" t="s">
        <v>5404</v>
      </c>
      <c r="D917" s="235" t="s">
        <v>119</v>
      </c>
      <c r="E917" s="236">
        <v>13020.3</v>
      </c>
      <c r="F917" s="23">
        <v>41806</v>
      </c>
      <c r="G917" s="30">
        <v>13020.3</v>
      </c>
      <c r="H917" s="5">
        <f t="shared" si="44"/>
        <v>0</v>
      </c>
      <c r="I917" s="491" t="s">
        <v>14</v>
      </c>
    </row>
    <row r="918" spans="1:9" ht="15.75" x14ac:dyDescent="0.25">
      <c r="A918" s="240"/>
      <c r="B918" s="588" t="s">
        <v>1590</v>
      </c>
      <c r="C918" s="573" t="s">
        <v>5542</v>
      </c>
      <c r="D918" s="235" t="s">
        <v>119</v>
      </c>
      <c r="E918" s="236">
        <v>6477.5</v>
      </c>
      <c r="F918" s="23">
        <v>41803</v>
      </c>
      <c r="G918" s="30">
        <v>6477.5</v>
      </c>
      <c r="H918" s="5">
        <f t="shared" si="44"/>
        <v>0</v>
      </c>
      <c r="I918" s="491"/>
    </row>
    <row r="919" spans="1:9" ht="15.75" x14ac:dyDescent="0.25">
      <c r="A919" s="240"/>
      <c r="B919" s="588" t="s">
        <v>1684</v>
      </c>
      <c r="C919" s="573" t="s">
        <v>5542</v>
      </c>
      <c r="D919" s="235" t="s">
        <v>119</v>
      </c>
      <c r="E919" s="236">
        <v>14142</v>
      </c>
      <c r="F919" s="23">
        <v>41806</v>
      </c>
      <c r="G919" s="30">
        <v>14142</v>
      </c>
      <c r="H919" s="5">
        <f t="shared" si="44"/>
        <v>0</v>
      </c>
      <c r="I919" s="491" t="s">
        <v>14</v>
      </c>
    </row>
    <row r="920" spans="1:9" ht="15.75" x14ac:dyDescent="0.25">
      <c r="A920" s="240"/>
      <c r="B920" s="588" t="s">
        <v>1687</v>
      </c>
      <c r="C920" s="573" t="s">
        <v>5542</v>
      </c>
      <c r="D920" s="235" t="s">
        <v>119</v>
      </c>
      <c r="E920" s="236">
        <v>9257</v>
      </c>
      <c r="F920" s="23">
        <v>41806</v>
      </c>
      <c r="G920" s="30">
        <v>9257</v>
      </c>
      <c r="H920" s="5">
        <f t="shared" si="44"/>
        <v>0</v>
      </c>
      <c r="I920" s="491" t="s">
        <v>14</v>
      </c>
    </row>
    <row r="921" spans="1:9" ht="15.75" x14ac:dyDescent="0.25">
      <c r="A921" s="240"/>
      <c r="B921" s="588" t="s">
        <v>1786</v>
      </c>
      <c r="C921" s="573" t="s">
        <v>5542</v>
      </c>
      <c r="D921" s="235" t="s">
        <v>119</v>
      </c>
      <c r="E921" s="236">
        <v>10953</v>
      </c>
      <c r="F921" s="32" t="s">
        <v>5575</v>
      </c>
      <c r="G921" s="30">
        <v>10953</v>
      </c>
      <c r="H921" s="5">
        <f t="shared" si="44"/>
        <v>0</v>
      </c>
      <c r="I921" s="491" t="s">
        <v>14</v>
      </c>
    </row>
    <row r="922" spans="1:9" ht="15.75" x14ac:dyDescent="0.25">
      <c r="A922" s="240"/>
      <c r="B922" s="588" t="s">
        <v>1819</v>
      </c>
      <c r="C922" s="573" t="s">
        <v>5542</v>
      </c>
      <c r="D922" s="235" t="s">
        <v>119</v>
      </c>
      <c r="E922" s="236">
        <v>8511</v>
      </c>
      <c r="F922" s="23">
        <v>41807</v>
      </c>
      <c r="G922" s="30">
        <v>8511</v>
      </c>
      <c r="H922" s="5">
        <f t="shared" si="44"/>
        <v>0</v>
      </c>
      <c r="I922" s="491" t="s">
        <v>14</v>
      </c>
    </row>
    <row r="923" spans="1:9" ht="15.75" x14ac:dyDescent="0.25">
      <c r="A923" s="240"/>
      <c r="B923" s="588" t="s">
        <v>1821</v>
      </c>
      <c r="C923" s="573" t="s">
        <v>5542</v>
      </c>
      <c r="D923" s="235" t="s">
        <v>119</v>
      </c>
      <c r="E923" s="236">
        <v>11079.5</v>
      </c>
      <c r="F923" s="23">
        <v>41817</v>
      </c>
      <c r="G923" s="30">
        <v>11079.5</v>
      </c>
      <c r="H923" s="5">
        <f t="shared" si="44"/>
        <v>0</v>
      </c>
      <c r="I923" s="491" t="s">
        <v>14</v>
      </c>
    </row>
    <row r="924" spans="1:9" ht="15.75" x14ac:dyDescent="0.25">
      <c r="A924" s="240"/>
      <c r="B924" s="588" t="s">
        <v>1976</v>
      </c>
      <c r="C924" s="573" t="s">
        <v>5542</v>
      </c>
      <c r="D924" s="235" t="s">
        <v>119</v>
      </c>
      <c r="E924" s="236">
        <v>5887</v>
      </c>
      <c r="F924" s="23">
        <v>41817</v>
      </c>
      <c r="G924" s="30">
        <v>5887</v>
      </c>
      <c r="H924" s="5">
        <f t="shared" si="44"/>
        <v>0</v>
      </c>
      <c r="I924" s="491" t="s">
        <v>14</v>
      </c>
    </row>
    <row r="925" spans="1:9" ht="15.75" x14ac:dyDescent="0.25">
      <c r="A925" s="518">
        <v>41809</v>
      </c>
      <c r="B925" s="590" t="s">
        <v>2093</v>
      </c>
      <c r="C925" s="577" t="s">
        <v>5542</v>
      </c>
      <c r="D925" s="235" t="s">
        <v>119</v>
      </c>
      <c r="E925" s="236">
        <v>6497</v>
      </c>
      <c r="F925" s="23">
        <v>41817</v>
      </c>
      <c r="G925" s="30">
        <v>6497</v>
      </c>
      <c r="H925" s="5">
        <f t="shared" si="44"/>
        <v>0</v>
      </c>
      <c r="I925" s="491" t="s">
        <v>14</v>
      </c>
    </row>
    <row r="926" spans="1:9" ht="15.75" x14ac:dyDescent="0.25">
      <c r="A926" s="578">
        <v>41808</v>
      </c>
      <c r="B926" s="589" t="s">
        <v>2125</v>
      </c>
      <c r="C926" s="580" t="s">
        <v>5542</v>
      </c>
      <c r="D926" s="235" t="s">
        <v>119</v>
      </c>
      <c r="E926" s="236">
        <v>6258</v>
      </c>
      <c r="F926" s="23">
        <v>41817</v>
      </c>
      <c r="G926" s="30">
        <v>6258</v>
      </c>
      <c r="H926" s="5">
        <f t="shared" si="44"/>
        <v>0</v>
      </c>
      <c r="I926" s="491" t="s">
        <v>4737</v>
      </c>
    </row>
    <row r="927" spans="1:9" ht="15.75" x14ac:dyDescent="0.25">
      <c r="A927" s="578">
        <v>41808</v>
      </c>
      <c r="B927" s="589" t="s">
        <v>2128</v>
      </c>
      <c r="C927" s="580" t="s">
        <v>5542</v>
      </c>
      <c r="D927" s="235" t="s">
        <v>119</v>
      </c>
      <c r="E927" s="236">
        <v>9028</v>
      </c>
      <c r="F927" s="23">
        <v>41817</v>
      </c>
      <c r="G927" s="30">
        <v>9028</v>
      </c>
      <c r="H927" s="5">
        <f t="shared" si="44"/>
        <v>0</v>
      </c>
      <c r="I927" s="491" t="s">
        <v>14</v>
      </c>
    </row>
    <row r="928" spans="1:9" ht="15.75" x14ac:dyDescent="0.25">
      <c r="A928" s="240"/>
      <c r="B928" s="588" t="s">
        <v>2264</v>
      </c>
      <c r="C928" s="573" t="s">
        <v>5542</v>
      </c>
      <c r="D928" s="235" t="s">
        <v>119</v>
      </c>
      <c r="E928" s="236">
        <v>9142</v>
      </c>
      <c r="F928" s="23">
        <v>41817</v>
      </c>
      <c r="G928" s="30">
        <v>9142</v>
      </c>
      <c r="H928" s="5">
        <f t="shared" si="44"/>
        <v>0</v>
      </c>
      <c r="I928" s="491" t="s">
        <v>14</v>
      </c>
    </row>
    <row r="929" spans="1:9" ht="15.75" x14ac:dyDescent="0.25">
      <c r="A929" s="240"/>
      <c r="B929" s="588" t="s">
        <v>2265</v>
      </c>
      <c r="C929" s="573" t="s">
        <v>5542</v>
      </c>
      <c r="D929" s="235" t="s">
        <v>119</v>
      </c>
      <c r="E929" s="236">
        <v>5605</v>
      </c>
      <c r="F929" s="23">
        <v>41817</v>
      </c>
      <c r="G929" s="30">
        <v>5605</v>
      </c>
      <c r="H929" s="5">
        <f t="shared" si="44"/>
        <v>0</v>
      </c>
      <c r="I929" s="491" t="s">
        <v>14</v>
      </c>
    </row>
    <row r="930" spans="1:9" ht="15.75" x14ac:dyDescent="0.25">
      <c r="A930" s="240"/>
      <c r="B930" s="588" t="s">
        <v>1126</v>
      </c>
      <c r="C930" s="573" t="s">
        <v>5542</v>
      </c>
      <c r="D930" s="235" t="s">
        <v>119</v>
      </c>
      <c r="E930" s="236">
        <v>9537</v>
      </c>
      <c r="F930" s="23">
        <v>41817</v>
      </c>
      <c r="G930" s="30">
        <v>9537</v>
      </c>
      <c r="H930" s="5">
        <f t="shared" si="44"/>
        <v>0</v>
      </c>
      <c r="I930" s="491" t="s">
        <v>57</v>
      </c>
    </row>
    <row r="931" spans="1:9" ht="15.75" x14ac:dyDescent="0.25">
      <c r="A931" s="240"/>
      <c r="B931" s="588" t="s">
        <v>1132</v>
      </c>
      <c r="C931" s="573" t="s">
        <v>5542</v>
      </c>
      <c r="D931" s="235" t="s">
        <v>119</v>
      </c>
      <c r="E931" s="236">
        <v>10430.5</v>
      </c>
      <c r="F931" s="23">
        <v>41817</v>
      </c>
      <c r="G931" s="30">
        <v>10430.5</v>
      </c>
      <c r="H931" s="5">
        <f t="shared" si="44"/>
        <v>0</v>
      </c>
      <c r="I931" s="491" t="s">
        <v>57</v>
      </c>
    </row>
    <row r="932" spans="1:9" ht="15.75" x14ac:dyDescent="0.25">
      <c r="A932" s="240"/>
      <c r="B932" s="588" t="s">
        <v>1206</v>
      </c>
      <c r="C932" s="573" t="s">
        <v>5542</v>
      </c>
      <c r="D932" s="235" t="s">
        <v>119</v>
      </c>
      <c r="E932" s="236">
        <v>6280.5</v>
      </c>
      <c r="F932" s="41" t="s">
        <v>5655</v>
      </c>
      <c r="G932" s="30">
        <v>6280.5</v>
      </c>
      <c r="H932" s="5">
        <f t="shared" si="44"/>
        <v>0</v>
      </c>
      <c r="I932" s="491" t="s">
        <v>20</v>
      </c>
    </row>
    <row r="933" spans="1:9" ht="15.75" x14ac:dyDescent="0.25">
      <c r="A933" s="240"/>
      <c r="B933" s="588" t="s">
        <v>1264</v>
      </c>
      <c r="C933" s="573" t="s">
        <v>5542</v>
      </c>
      <c r="D933" s="235" t="s">
        <v>119</v>
      </c>
      <c r="E933" s="236">
        <v>7573</v>
      </c>
      <c r="F933" s="23">
        <v>41816</v>
      </c>
      <c r="G933" s="30">
        <v>7573</v>
      </c>
      <c r="H933" s="5">
        <f t="shared" si="44"/>
        <v>0</v>
      </c>
      <c r="I933" s="491" t="s">
        <v>57</v>
      </c>
    </row>
    <row r="934" spans="1:9" ht="15.75" x14ac:dyDescent="0.25">
      <c r="A934" s="240"/>
      <c r="B934" s="588" t="s">
        <v>1267</v>
      </c>
      <c r="C934" s="573" t="s">
        <v>5542</v>
      </c>
      <c r="D934" s="235" t="s">
        <v>119</v>
      </c>
      <c r="E934" s="236">
        <v>10181</v>
      </c>
      <c r="F934" s="23">
        <v>41820</v>
      </c>
      <c r="G934" s="30">
        <v>10181</v>
      </c>
      <c r="H934" s="5">
        <f t="shared" si="44"/>
        <v>0</v>
      </c>
      <c r="I934" s="491" t="s">
        <v>57</v>
      </c>
    </row>
    <row r="935" spans="1:9" ht="15.75" x14ac:dyDescent="0.25">
      <c r="A935" s="240"/>
      <c r="B935" s="588" t="s">
        <v>1384</v>
      </c>
      <c r="C935" s="573" t="s">
        <v>5542</v>
      </c>
      <c r="D935" s="235" t="s">
        <v>119</v>
      </c>
      <c r="E935" s="236">
        <v>8403</v>
      </c>
      <c r="F935" s="23">
        <v>41817</v>
      </c>
      <c r="G935" s="22">
        <v>8403</v>
      </c>
      <c r="H935" s="5">
        <f t="shared" si="44"/>
        <v>0</v>
      </c>
      <c r="I935" s="508" t="s">
        <v>14</v>
      </c>
    </row>
    <row r="936" spans="1:9" ht="15.75" x14ac:dyDescent="0.25">
      <c r="A936" s="240"/>
      <c r="B936" s="588" t="s">
        <v>1463</v>
      </c>
      <c r="C936" s="573" t="s">
        <v>5542</v>
      </c>
      <c r="D936" s="235" t="s">
        <v>119</v>
      </c>
      <c r="E936" s="236">
        <v>3966</v>
      </c>
      <c r="F936" s="23">
        <v>41816</v>
      </c>
      <c r="G936" s="22">
        <v>3966</v>
      </c>
      <c r="H936" s="5">
        <f t="shared" si="44"/>
        <v>0</v>
      </c>
      <c r="I936" s="508" t="s">
        <v>14</v>
      </c>
    </row>
    <row r="937" spans="1:9" ht="15.75" x14ac:dyDescent="0.25">
      <c r="A937" s="240"/>
      <c r="B937" s="588" t="s">
        <v>1523</v>
      </c>
      <c r="C937" s="573" t="s">
        <v>5542</v>
      </c>
      <c r="D937" s="235" t="s">
        <v>119</v>
      </c>
      <c r="E937" s="236">
        <v>2220</v>
      </c>
      <c r="F937" s="23">
        <v>41817</v>
      </c>
      <c r="G937" s="22">
        <v>2220</v>
      </c>
      <c r="H937" s="5">
        <f t="shared" si="44"/>
        <v>0</v>
      </c>
      <c r="I937" s="508" t="s">
        <v>14</v>
      </c>
    </row>
    <row r="938" spans="1:9" ht="15.75" x14ac:dyDescent="0.25">
      <c r="A938" s="240"/>
      <c r="B938" s="588" t="s">
        <v>1533</v>
      </c>
      <c r="C938" s="573" t="s">
        <v>5542</v>
      </c>
      <c r="D938" s="235" t="s">
        <v>119</v>
      </c>
      <c r="E938" s="236">
        <v>5406</v>
      </c>
      <c r="F938" s="23">
        <v>41820</v>
      </c>
      <c r="G938" s="22">
        <v>5406</v>
      </c>
      <c r="H938" s="5">
        <f t="shared" si="44"/>
        <v>0</v>
      </c>
      <c r="I938" s="508" t="s">
        <v>14</v>
      </c>
    </row>
    <row r="939" spans="1:9" x14ac:dyDescent="0.25">
      <c r="A939" s="240"/>
      <c r="B939" s="241" t="s">
        <v>1643</v>
      </c>
      <c r="C939" s="273" t="s">
        <v>4912</v>
      </c>
      <c r="D939" s="235" t="s">
        <v>119</v>
      </c>
      <c r="E939" s="236">
        <v>7635.5</v>
      </c>
      <c r="F939" s="26">
        <v>41821</v>
      </c>
      <c r="G939" s="247">
        <v>7635.5</v>
      </c>
      <c r="H939" s="5">
        <f t="shared" si="44"/>
        <v>0</v>
      </c>
      <c r="I939" s="491" t="s">
        <v>14</v>
      </c>
    </row>
    <row r="940" spans="1:9" x14ac:dyDescent="0.25">
      <c r="A940" s="240"/>
      <c r="B940" s="241" t="s">
        <v>1716</v>
      </c>
      <c r="C940" s="273" t="s">
        <v>4912</v>
      </c>
      <c r="D940" s="235" t="s">
        <v>119</v>
      </c>
      <c r="E940" s="236">
        <v>10552</v>
      </c>
      <c r="F940" s="26">
        <v>41821</v>
      </c>
      <c r="G940" s="247">
        <v>10552</v>
      </c>
      <c r="H940" s="5">
        <f t="shared" si="44"/>
        <v>0</v>
      </c>
      <c r="I940" s="491" t="s">
        <v>14</v>
      </c>
    </row>
    <row r="941" spans="1:9" x14ac:dyDescent="0.25">
      <c r="A941" s="240"/>
      <c r="B941" s="241" t="s">
        <v>1739</v>
      </c>
      <c r="C941" s="273" t="s">
        <v>4912</v>
      </c>
      <c r="D941" s="235" t="s">
        <v>119</v>
      </c>
      <c r="E941" s="236">
        <v>12529</v>
      </c>
      <c r="F941" s="23">
        <v>41820</v>
      </c>
      <c r="G941" s="30">
        <v>12529</v>
      </c>
      <c r="H941" s="5">
        <f t="shared" si="44"/>
        <v>0</v>
      </c>
      <c r="I941" s="491" t="s">
        <v>14</v>
      </c>
    </row>
    <row r="942" spans="1:9" x14ac:dyDescent="0.25">
      <c r="A942" s="240"/>
      <c r="B942" s="241" t="s">
        <v>1743</v>
      </c>
      <c r="C942" s="273" t="s">
        <v>4912</v>
      </c>
      <c r="D942" s="235" t="s">
        <v>119</v>
      </c>
      <c r="E942" s="236">
        <v>2973</v>
      </c>
      <c r="F942" s="26">
        <v>41822</v>
      </c>
      <c r="G942" s="247">
        <v>2973</v>
      </c>
      <c r="H942" s="5">
        <f t="shared" si="44"/>
        <v>0</v>
      </c>
      <c r="I942" s="491" t="s">
        <v>14</v>
      </c>
    </row>
    <row r="943" spans="1:9" x14ac:dyDescent="0.25">
      <c r="A943" s="240"/>
      <c r="B943" s="241" t="s">
        <v>1830</v>
      </c>
      <c r="C943" s="273" t="s">
        <v>4912</v>
      </c>
      <c r="D943" s="235" t="s">
        <v>119</v>
      </c>
      <c r="E943" s="236">
        <v>10225</v>
      </c>
      <c r="F943" s="27" t="s">
        <v>5717</v>
      </c>
      <c r="G943" s="247">
        <v>10225</v>
      </c>
      <c r="H943" s="5">
        <f t="shared" si="44"/>
        <v>0</v>
      </c>
      <c r="I943" s="491"/>
    </row>
    <row r="944" spans="1:9" x14ac:dyDescent="0.25">
      <c r="A944" s="240"/>
      <c r="B944" s="241" t="s">
        <v>1831</v>
      </c>
      <c r="C944" s="273" t="s">
        <v>4912</v>
      </c>
      <c r="D944" s="235" t="s">
        <v>119</v>
      </c>
      <c r="E944" s="236">
        <v>4315.2</v>
      </c>
      <c r="F944" s="23">
        <v>41820</v>
      </c>
      <c r="G944" s="30">
        <v>4315.2</v>
      </c>
      <c r="H944" s="5">
        <f t="shared" si="44"/>
        <v>0</v>
      </c>
      <c r="I944" s="491" t="s">
        <v>14</v>
      </c>
    </row>
    <row r="945" spans="1:9" x14ac:dyDescent="0.25">
      <c r="A945" s="240"/>
      <c r="B945" s="241" t="s">
        <v>1892</v>
      </c>
      <c r="C945" s="273" t="s">
        <v>4912</v>
      </c>
      <c r="D945" s="235" t="s">
        <v>119</v>
      </c>
      <c r="E945" s="236">
        <v>8659.5</v>
      </c>
      <c r="F945" s="26">
        <v>41822</v>
      </c>
      <c r="G945" s="247">
        <v>8659.5</v>
      </c>
      <c r="H945" s="5">
        <f t="shared" si="44"/>
        <v>0</v>
      </c>
      <c r="I945" s="491" t="s">
        <v>14</v>
      </c>
    </row>
    <row r="946" spans="1:9" x14ac:dyDescent="0.25">
      <c r="A946" s="240"/>
      <c r="B946" s="241"/>
      <c r="C946" s="273"/>
      <c r="D946" s="235"/>
      <c r="E946" s="236"/>
      <c r="F946" s="26" t="s">
        <v>645</v>
      </c>
      <c r="G946" s="247">
        <f>SUM(G902:G945)</f>
        <v>352750.5</v>
      </c>
      <c r="H946" s="5"/>
      <c r="I946" s="491"/>
    </row>
    <row r="947" spans="1:9" x14ac:dyDescent="0.25">
      <c r="A947" s="240"/>
      <c r="B947" s="241"/>
      <c r="C947" s="273"/>
      <c r="D947" s="235"/>
      <c r="E947" s="236"/>
      <c r="F947" s="26"/>
      <c r="G947" s="247"/>
      <c r="H947" s="5"/>
      <c r="I947" s="491"/>
    </row>
    <row r="948" spans="1:9" x14ac:dyDescent="0.25">
      <c r="A948" s="240"/>
      <c r="B948" s="241" t="s">
        <v>1991</v>
      </c>
      <c r="C948" s="394" t="s">
        <v>5404</v>
      </c>
      <c r="D948" s="235" t="s">
        <v>222</v>
      </c>
      <c r="E948" s="236">
        <v>35088.5</v>
      </c>
      <c r="F948" s="23">
        <v>41795</v>
      </c>
      <c r="G948" s="22">
        <v>35088.5</v>
      </c>
      <c r="H948" s="5">
        <f t="shared" ref="H948:H956" si="45">E948-G948</f>
        <v>0</v>
      </c>
      <c r="I948" s="508" t="s">
        <v>20</v>
      </c>
    </row>
    <row r="949" spans="1:9" x14ac:dyDescent="0.25">
      <c r="A949" s="240">
        <v>41796</v>
      </c>
      <c r="B949" s="241" t="s">
        <v>2222</v>
      </c>
      <c r="C949" s="394" t="s">
        <v>5404</v>
      </c>
      <c r="D949" s="235" t="s">
        <v>222</v>
      </c>
      <c r="E949" s="236">
        <v>25576.799999999999</v>
      </c>
      <c r="F949" s="32" t="s">
        <v>5461</v>
      </c>
      <c r="G949" s="30">
        <v>25576.799999999999</v>
      </c>
      <c r="H949" s="5">
        <f t="shared" si="45"/>
        <v>0</v>
      </c>
      <c r="I949" s="491" t="s">
        <v>20</v>
      </c>
    </row>
    <row r="950" spans="1:9" ht="15.75" x14ac:dyDescent="0.25">
      <c r="A950" s="240">
        <v>41804</v>
      </c>
      <c r="B950" s="588" t="s">
        <v>1649</v>
      </c>
      <c r="C950" s="573" t="s">
        <v>5542</v>
      </c>
      <c r="D950" s="235" t="s">
        <v>222</v>
      </c>
      <c r="E950" s="236">
        <v>31010.6</v>
      </c>
      <c r="F950" s="23">
        <v>41804</v>
      </c>
      <c r="G950" s="30">
        <v>31010.6</v>
      </c>
      <c r="H950" s="5">
        <f t="shared" si="45"/>
        <v>0</v>
      </c>
      <c r="I950" s="491" t="s">
        <v>20</v>
      </c>
    </row>
    <row r="951" spans="1:9" ht="15.75" x14ac:dyDescent="0.25">
      <c r="A951" s="240"/>
      <c r="B951" s="588" t="s">
        <v>1868</v>
      </c>
      <c r="C951" s="573" t="s">
        <v>5542</v>
      </c>
      <c r="D951" s="235" t="s">
        <v>222</v>
      </c>
      <c r="E951" s="236">
        <v>37046</v>
      </c>
      <c r="F951" s="23">
        <v>41807</v>
      </c>
      <c r="G951" s="30">
        <v>37046</v>
      </c>
      <c r="H951" s="5">
        <f t="shared" si="45"/>
        <v>0</v>
      </c>
      <c r="I951" s="491" t="s">
        <v>20</v>
      </c>
    </row>
    <row r="952" spans="1:9" ht="15.75" x14ac:dyDescent="0.25">
      <c r="A952" s="240"/>
      <c r="B952" s="588" t="s">
        <v>1893</v>
      </c>
      <c r="C952" s="573" t="s">
        <v>5542</v>
      </c>
      <c r="D952" s="235" t="s">
        <v>222</v>
      </c>
      <c r="E952" s="236">
        <v>15494</v>
      </c>
      <c r="F952" s="23">
        <v>41807</v>
      </c>
      <c r="G952" s="30">
        <v>15494</v>
      </c>
      <c r="H952" s="5">
        <f t="shared" si="45"/>
        <v>0</v>
      </c>
      <c r="I952" s="491" t="s">
        <v>20</v>
      </c>
    </row>
    <row r="953" spans="1:9" ht="15.75" x14ac:dyDescent="0.25">
      <c r="A953" s="240"/>
      <c r="B953" s="588" t="s">
        <v>2170</v>
      </c>
      <c r="C953" s="573" t="s">
        <v>5542</v>
      </c>
      <c r="D953" s="235" t="s">
        <v>222</v>
      </c>
      <c r="E953" s="236">
        <v>15693.5</v>
      </c>
      <c r="F953" s="23">
        <v>41810</v>
      </c>
      <c r="G953" s="30">
        <v>15693.5</v>
      </c>
      <c r="H953" s="5">
        <f t="shared" si="45"/>
        <v>0</v>
      </c>
      <c r="I953" s="491" t="s">
        <v>20</v>
      </c>
    </row>
    <row r="954" spans="1:9" ht="15.75" x14ac:dyDescent="0.25">
      <c r="A954" s="240"/>
      <c r="B954" s="588" t="s">
        <v>1208</v>
      </c>
      <c r="C954" s="573" t="s">
        <v>5542</v>
      </c>
      <c r="D954" s="235" t="s">
        <v>222</v>
      </c>
      <c r="E954" s="236">
        <v>22620</v>
      </c>
      <c r="F954" s="23">
        <v>41813</v>
      </c>
      <c r="G954" s="30">
        <v>22620</v>
      </c>
      <c r="H954" s="5">
        <f t="shared" si="45"/>
        <v>0</v>
      </c>
      <c r="I954" s="491" t="s">
        <v>20</v>
      </c>
    </row>
    <row r="955" spans="1:9" ht="15.75" x14ac:dyDescent="0.25">
      <c r="A955" s="240"/>
      <c r="B955" s="588" t="s">
        <v>1326</v>
      </c>
      <c r="C955" s="573" t="s">
        <v>5542</v>
      </c>
      <c r="D955" s="235" t="s">
        <v>222</v>
      </c>
      <c r="E955" s="236">
        <v>12043</v>
      </c>
      <c r="F955" s="23">
        <v>41815</v>
      </c>
      <c r="G955" s="30">
        <v>12043</v>
      </c>
      <c r="H955" s="5">
        <f t="shared" si="45"/>
        <v>0</v>
      </c>
      <c r="I955" s="491" t="s">
        <v>20</v>
      </c>
    </row>
    <row r="956" spans="1:9" ht="15.75" x14ac:dyDescent="0.25">
      <c r="A956" s="426"/>
      <c r="B956" s="588" t="s">
        <v>1537</v>
      </c>
      <c r="C956" s="573" t="s">
        <v>5542</v>
      </c>
      <c r="D956" s="235" t="s">
        <v>222</v>
      </c>
      <c r="E956" s="236">
        <v>30386</v>
      </c>
      <c r="F956" s="23">
        <v>41817</v>
      </c>
      <c r="G956" s="22">
        <v>30386</v>
      </c>
      <c r="H956" s="5">
        <f t="shared" si="45"/>
        <v>0</v>
      </c>
      <c r="I956" s="508" t="s">
        <v>20</v>
      </c>
    </row>
    <row r="957" spans="1:9" ht="15.75" x14ac:dyDescent="0.25">
      <c r="A957" s="426"/>
      <c r="B957" s="588"/>
      <c r="C957" s="573"/>
      <c r="D957" s="235"/>
      <c r="E957" s="236"/>
      <c r="F957" s="23" t="s">
        <v>645</v>
      </c>
      <c r="G957" s="22">
        <f>SUM(G948:G956)</f>
        <v>224958.4</v>
      </c>
      <c r="H957" s="5"/>
      <c r="I957" s="508"/>
    </row>
    <row r="958" spans="1:9" ht="15.75" x14ac:dyDescent="0.25">
      <c r="A958" s="426"/>
      <c r="B958" s="588"/>
      <c r="C958" s="573"/>
      <c r="D958" s="235"/>
      <c r="E958" s="236"/>
      <c r="F958" s="23"/>
      <c r="G958" s="22"/>
      <c r="H958" s="5"/>
      <c r="I958" s="508"/>
    </row>
    <row r="959" spans="1:9" x14ac:dyDescent="0.25">
      <c r="A959" s="240"/>
      <c r="B959" s="241" t="s">
        <v>2028</v>
      </c>
      <c r="C959" s="394" t="s">
        <v>5404</v>
      </c>
      <c r="D959" s="235" t="s">
        <v>79</v>
      </c>
      <c r="E959" s="236">
        <v>2939.5</v>
      </c>
      <c r="F959" s="23">
        <v>41795</v>
      </c>
      <c r="G959" s="22">
        <v>2939.5</v>
      </c>
      <c r="H959" s="5">
        <f t="shared" ref="H959:H968" si="46">E959-G959</f>
        <v>0</v>
      </c>
      <c r="I959" s="508" t="s">
        <v>20</v>
      </c>
    </row>
    <row r="960" spans="1:9" x14ac:dyDescent="0.25">
      <c r="A960" s="240"/>
      <c r="B960" s="241" t="s">
        <v>2266</v>
      </c>
      <c r="C960" s="394" t="s">
        <v>5404</v>
      </c>
      <c r="D960" s="235" t="s">
        <v>79</v>
      </c>
      <c r="E960" s="236">
        <v>4120</v>
      </c>
      <c r="F960" s="23">
        <v>41797</v>
      </c>
      <c r="G960" s="30">
        <v>4120</v>
      </c>
      <c r="H960" s="5">
        <f t="shared" si="46"/>
        <v>0</v>
      </c>
      <c r="I960" s="491" t="s">
        <v>20</v>
      </c>
    </row>
    <row r="961" spans="1:9" x14ac:dyDescent="0.25">
      <c r="A961" s="240"/>
      <c r="B961" s="241" t="s">
        <v>1257</v>
      </c>
      <c r="C961" s="394" t="s">
        <v>5404</v>
      </c>
      <c r="D961" s="235" t="s">
        <v>79</v>
      </c>
      <c r="E961" s="236">
        <v>3191</v>
      </c>
      <c r="F961" s="23">
        <v>41800</v>
      </c>
      <c r="G961" s="43">
        <v>3191</v>
      </c>
      <c r="H961" s="5">
        <f t="shared" si="46"/>
        <v>0</v>
      </c>
      <c r="I961" s="491" t="s">
        <v>20</v>
      </c>
    </row>
    <row r="962" spans="1:9" x14ac:dyDescent="0.25">
      <c r="A962" s="240"/>
      <c r="B962" s="241" t="s">
        <v>1419</v>
      </c>
      <c r="C962" s="394" t="s">
        <v>5404</v>
      </c>
      <c r="D962" s="235" t="s">
        <v>79</v>
      </c>
      <c r="E962" s="236">
        <v>5175</v>
      </c>
      <c r="F962" s="23">
        <v>41802</v>
      </c>
      <c r="G962" s="30">
        <v>5175</v>
      </c>
      <c r="H962" s="5">
        <f t="shared" si="46"/>
        <v>0</v>
      </c>
      <c r="I962" s="491" t="s">
        <v>20</v>
      </c>
    </row>
    <row r="963" spans="1:9" ht="15.75" x14ac:dyDescent="0.25">
      <c r="A963" s="240"/>
      <c r="B963" s="588" t="s">
        <v>1641</v>
      </c>
      <c r="C963" s="573" t="s">
        <v>5542</v>
      </c>
      <c r="D963" s="235" t="s">
        <v>79</v>
      </c>
      <c r="E963" s="236">
        <v>3850</v>
      </c>
      <c r="F963" s="23">
        <v>41804</v>
      </c>
      <c r="G963" s="30">
        <v>3850</v>
      </c>
      <c r="H963" s="5">
        <f t="shared" si="46"/>
        <v>0</v>
      </c>
      <c r="I963" s="491" t="s">
        <v>2864</v>
      </c>
    </row>
    <row r="964" spans="1:9" ht="15.75" x14ac:dyDescent="0.25">
      <c r="A964" s="240"/>
      <c r="B964" s="588" t="s">
        <v>1891</v>
      </c>
      <c r="C964" s="573" t="s">
        <v>5542</v>
      </c>
      <c r="D964" s="235" t="s">
        <v>79</v>
      </c>
      <c r="E964" s="236">
        <v>4272</v>
      </c>
      <c r="F964" s="23">
        <v>41807</v>
      </c>
      <c r="G964" s="30">
        <v>4272</v>
      </c>
      <c r="H964" s="5">
        <f t="shared" si="46"/>
        <v>0</v>
      </c>
      <c r="I964" s="491" t="s">
        <v>20</v>
      </c>
    </row>
    <row r="965" spans="1:9" ht="15.75" x14ac:dyDescent="0.25">
      <c r="A965" s="240"/>
      <c r="B965" s="588" t="s">
        <v>2176</v>
      </c>
      <c r="C965" s="573" t="s">
        <v>5542</v>
      </c>
      <c r="D965" s="235" t="s">
        <v>79</v>
      </c>
      <c r="E965" s="236">
        <v>4038</v>
      </c>
      <c r="F965" s="23">
        <v>41810</v>
      </c>
      <c r="G965" s="30">
        <v>4038</v>
      </c>
      <c r="H965" s="5">
        <f t="shared" si="46"/>
        <v>0</v>
      </c>
      <c r="I965" s="491" t="s">
        <v>20</v>
      </c>
    </row>
    <row r="966" spans="1:9" ht="15.75" x14ac:dyDescent="0.25">
      <c r="A966" s="240"/>
      <c r="B966" s="588" t="s">
        <v>1074</v>
      </c>
      <c r="C966" s="573" t="s">
        <v>5542</v>
      </c>
      <c r="D966" s="235" t="s">
        <v>79</v>
      </c>
      <c r="E966" s="236">
        <v>3583.5</v>
      </c>
      <c r="F966" s="23">
        <v>41811</v>
      </c>
      <c r="G966" s="30">
        <v>3583.5</v>
      </c>
      <c r="H966" s="5">
        <f t="shared" si="46"/>
        <v>0</v>
      </c>
      <c r="I966" s="491"/>
    </row>
    <row r="967" spans="1:9" ht="15.75" x14ac:dyDescent="0.25">
      <c r="A967" s="240"/>
      <c r="B967" s="588" t="s">
        <v>1203</v>
      </c>
      <c r="C967" s="573" t="s">
        <v>5542</v>
      </c>
      <c r="D967" s="235" t="s">
        <v>79</v>
      </c>
      <c r="E967" s="236">
        <v>5258.4</v>
      </c>
      <c r="F967" s="23">
        <v>41813</v>
      </c>
      <c r="G967" s="30">
        <v>5258.4</v>
      </c>
      <c r="H967" s="5">
        <f t="shared" si="46"/>
        <v>0</v>
      </c>
      <c r="I967" s="491" t="s">
        <v>20</v>
      </c>
    </row>
    <row r="968" spans="1:9" x14ac:dyDescent="0.25">
      <c r="A968" s="240"/>
      <c r="B968" s="241" t="s">
        <v>1565</v>
      </c>
      <c r="C968" s="273" t="s">
        <v>4912</v>
      </c>
      <c r="D968" s="235" t="s">
        <v>79</v>
      </c>
      <c r="E968" s="236">
        <v>5717.5</v>
      </c>
      <c r="F968" s="23">
        <v>41817</v>
      </c>
      <c r="G968" s="22">
        <v>5717.5</v>
      </c>
      <c r="H968" s="5">
        <f t="shared" si="46"/>
        <v>0</v>
      </c>
      <c r="I968" s="508" t="s">
        <v>20</v>
      </c>
    </row>
    <row r="969" spans="1:9" x14ac:dyDescent="0.25">
      <c r="A969" s="240"/>
      <c r="B969" s="241"/>
      <c r="C969" s="273"/>
      <c r="D969" s="235"/>
      <c r="E969" s="236"/>
      <c r="F969" s="23" t="s">
        <v>645</v>
      </c>
      <c r="G969" s="22">
        <f>SUM(G959:G968)</f>
        <v>42144.9</v>
      </c>
      <c r="H969" s="5"/>
      <c r="I969" s="508"/>
    </row>
    <row r="970" spans="1:9" x14ac:dyDescent="0.25">
      <c r="A970" s="240"/>
      <c r="B970" s="241"/>
      <c r="C970" s="273"/>
      <c r="D970" s="235"/>
      <c r="E970" s="236"/>
      <c r="F970" s="23"/>
      <c r="G970" s="22"/>
      <c r="H970" s="5"/>
      <c r="I970" s="508"/>
    </row>
    <row r="971" spans="1:9" ht="15.75" x14ac:dyDescent="0.25">
      <c r="A971" s="518">
        <v>41809</v>
      </c>
      <c r="B971" s="590" t="s">
        <v>2057</v>
      </c>
      <c r="C971" s="577" t="s">
        <v>5542</v>
      </c>
      <c r="D971" s="235" t="s">
        <v>195</v>
      </c>
      <c r="E971" s="236">
        <v>12566</v>
      </c>
      <c r="F971" s="23">
        <v>41809</v>
      </c>
      <c r="G971" s="30">
        <v>12566</v>
      </c>
      <c r="H971" s="5">
        <f>E971-G971</f>
        <v>0</v>
      </c>
      <c r="I971" s="491"/>
    </row>
    <row r="972" spans="1:9" ht="15.75" x14ac:dyDescent="0.25">
      <c r="A972" s="518"/>
      <c r="B972" s="590"/>
      <c r="C972" s="577"/>
      <c r="D972" s="235"/>
      <c r="E972" s="236"/>
      <c r="F972" s="23"/>
      <c r="G972" s="30"/>
      <c r="H972" s="5"/>
      <c r="I972" s="491"/>
    </row>
    <row r="973" spans="1:9" ht="15.75" x14ac:dyDescent="0.25">
      <c r="A973" s="240"/>
      <c r="B973" s="588" t="s">
        <v>1979</v>
      </c>
      <c r="C973" s="573" t="s">
        <v>5542</v>
      </c>
      <c r="D973" s="235" t="s">
        <v>102</v>
      </c>
      <c r="E973" s="236">
        <v>5230</v>
      </c>
      <c r="F973" s="23">
        <v>41807</v>
      </c>
      <c r="G973" s="30">
        <v>5230</v>
      </c>
      <c r="H973" s="5">
        <f t="shared" ref="H973:H987" si="47">E973-G973</f>
        <v>0</v>
      </c>
      <c r="I973" s="491" t="s">
        <v>14</v>
      </c>
    </row>
    <row r="974" spans="1:9" ht="15.75" x14ac:dyDescent="0.25">
      <c r="A974" s="518">
        <v>41809</v>
      </c>
      <c r="B974" s="590" t="s">
        <v>2078</v>
      </c>
      <c r="C974" s="577" t="s">
        <v>5542</v>
      </c>
      <c r="D974" s="235" t="s">
        <v>102</v>
      </c>
      <c r="E974" s="236">
        <v>3611</v>
      </c>
      <c r="F974" s="23">
        <v>41809</v>
      </c>
      <c r="G974" s="30">
        <v>3611</v>
      </c>
      <c r="H974" s="5">
        <f t="shared" si="47"/>
        <v>0</v>
      </c>
      <c r="I974" s="491" t="s">
        <v>4</v>
      </c>
    </row>
    <row r="975" spans="1:9" ht="15.75" x14ac:dyDescent="0.25">
      <c r="A975" s="578">
        <v>41808</v>
      </c>
      <c r="B975" s="589" t="s">
        <v>2122</v>
      </c>
      <c r="C975" s="580" t="s">
        <v>5542</v>
      </c>
      <c r="D975" s="235" t="s">
        <v>102</v>
      </c>
      <c r="E975" s="236">
        <v>4753</v>
      </c>
      <c r="F975" s="23">
        <v>41808</v>
      </c>
      <c r="G975" s="30">
        <v>4753</v>
      </c>
      <c r="H975" s="5">
        <f t="shared" si="47"/>
        <v>0</v>
      </c>
      <c r="I975" s="491" t="s">
        <v>20</v>
      </c>
    </row>
    <row r="976" spans="1:9" ht="15.75" x14ac:dyDescent="0.25">
      <c r="A976" s="240"/>
      <c r="B976" s="588" t="s">
        <v>2245</v>
      </c>
      <c r="C976" s="573" t="s">
        <v>5542</v>
      </c>
      <c r="D976" s="235" t="s">
        <v>102</v>
      </c>
      <c r="E976" s="236">
        <v>3785.5</v>
      </c>
      <c r="F976" s="23">
        <v>41810</v>
      </c>
      <c r="G976" s="30">
        <v>3785.5</v>
      </c>
      <c r="H976" s="5">
        <f t="shared" si="47"/>
        <v>0</v>
      </c>
      <c r="I976" s="491" t="s">
        <v>4</v>
      </c>
    </row>
    <row r="977" spans="1:9" ht="15.75" x14ac:dyDescent="0.25">
      <c r="A977" s="240"/>
      <c r="B977" s="588" t="s">
        <v>1154</v>
      </c>
      <c r="C977" s="573" t="s">
        <v>5542</v>
      </c>
      <c r="D977" s="235" t="s">
        <v>102</v>
      </c>
      <c r="E977" s="236">
        <v>4337</v>
      </c>
      <c r="F977" s="23">
        <v>41812</v>
      </c>
      <c r="G977" s="30">
        <v>4337</v>
      </c>
      <c r="H977" s="5">
        <f t="shared" si="47"/>
        <v>0</v>
      </c>
      <c r="I977" s="491" t="s">
        <v>20</v>
      </c>
    </row>
    <row r="978" spans="1:9" ht="15.75" x14ac:dyDescent="0.25">
      <c r="A978" s="240"/>
      <c r="B978" s="588" t="s">
        <v>1213</v>
      </c>
      <c r="C978" s="573" t="s">
        <v>5542</v>
      </c>
      <c r="D978" s="235" t="s">
        <v>102</v>
      </c>
      <c r="E978" s="236">
        <v>4295</v>
      </c>
      <c r="F978" s="23">
        <v>41812</v>
      </c>
      <c r="G978" s="30">
        <v>4295</v>
      </c>
      <c r="H978" s="5">
        <f t="shared" si="47"/>
        <v>0</v>
      </c>
      <c r="I978" s="491" t="s">
        <v>5657</v>
      </c>
    </row>
    <row r="979" spans="1:9" ht="15.75" x14ac:dyDescent="0.25">
      <c r="A979" s="240"/>
      <c r="B979" s="588" t="s">
        <v>1288</v>
      </c>
      <c r="C979" s="573" t="s">
        <v>5542</v>
      </c>
      <c r="D979" s="235" t="s">
        <v>102</v>
      </c>
      <c r="E979" s="236">
        <v>4534</v>
      </c>
      <c r="F979" s="23">
        <v>41813</v>
      </c>
      <c r="G979" s="30">
        <v>4534</v>
      </c>
      <c r="H979" s="5">
        <f t="shared" si="47"/>
        <v>0</v>
      </c>
      <c r="I979" s="491" t="s">
        <v>196</v>
      </c>
    </row>
    <row r="980" spans="1:9" ht="15.75" x14ac:dyDescent="0.25">
      <c r="A980" s="240"/>
      <c r="B980" s="588" t="s">
        <v>1381</v>
      </c>
      <c r="C980" s="573" t="s">
        <v>5542</v>
      </c>
      <c r="D980" s="235" t="s">
        <v>102</v>
      </c>
      <c r="E980" s="236">
        <v>12646</v>
      </c>
      <c r="F980" s="23">
        <v>41820</v>
      </c>
      <c r="G980" s="22">
        <v>12646</v>
      </c>
      <c r="H980" s="5">
        <f t="shared" si="47"/>
        <v>0</v>
      </c>
      <c r="I980" s="508" t="s">
        <v>14</v>
      </c>
    </row>
    <row r="981" spans="1:9" ht="15.75" x14ac:dyDescent="0.25">
      <c r="A981" s="240"/>
      <c r="B981" s="588" t="s">
        <v>1536</v>
      </c>
      <c r="C981" s="573" t="s">
        <v>5542</v>
      </c>
      <c r="D981" s="235" t="s">
        <v>102</v>
      </c>
      <c r="E981" s="236">
        <v>4314.5</v>
      </c>
      <c r="F981" s="23">
        <v>41816</v>
      </c>
      <c r="G981" s="22">
        <v>4314.5</v>
      </c>
      <c r="H981" s="5">
        <f t="shared" si="47"/>
        <v>0</v>
      </c>
      <c r="I981" s="508" t="s">
        <v>4</v>
      </c>
    </row>
    <row r="982" spans="1:9" x14ac:dyDescent="0.25">
      <c r="A982" s="240"/>
      <c r="B982" s="241" t="s">
        <v>1710</v>
      </c>
      <c r="C982" s="273" t="s">
        <v>4912</v>
      </c>
      <c r="D982" s="235" t="s">
        <v>102</v>
      </c>
      <c r="E982" s="236">
        <v>5486</v>
      </c>
      <c r="F982" s="23">
        <v>41818</v>
      </c>
      <c r="G982" s="30">
        <v>5486</v>
      </c>
      <c r="H982" s="5">
        <f t="shared" si="47"/>
        <v>0</v>
      </c>
      <c r="I982" s="491" t="s">
        <v>4</v>
      </c>
    </row>
    <row r="983" spans="1:9" x14ac:dyDescent="0.25">
      <c r="A983" s="240"/>
      <c r="B983" s="241" t="s">
        <v>1794</v>
      </c>
      <c r="C983" s="273" t="s">
        <v>4912</v>
      </c>
      <c r="D983" s="235" t="s">
        <v>102</v>
      </c>
      <c r="E983" s="236">
        <v>5687</v>
      </c>
      <c r="F983" s="23">
        <v>41819</v>
      </c>
      <c r="G983" s="30">
        <v>5687</v>
      </c>
      <c r="H983" s="5">
        <f t="shared" si="47"/>
        <v>0</v>
      </c>
      <c r="I983" s="492" t="s">
        <v>4</v>
      </c>
    </row>
    <row r="984" spans="1:9" x14ac:dyDescent="0.25">
      <c r="A984" s="240"/>
      <c r="B984" s="241" t="s">
        <v>1905</v>
      </c>
      <c r="C984" s="273" t="s">
        <v>4912</v>
      </c>
      <c r="D984" s="235" t="s">
        <v>102</v>
      </c>
      <c r="E984" s="236">
        <v>3245</v>
      </c>
      <c r="F984" s="23">
        <v>41820</v>
      </c>
      <c r="G984" s="30">
        <v>3245</v>
      </c>
      <c r="H984" s="5">
        <f t="shared" si="47"/>
        <v>0</v>
      </c>
      <c r="I984" s="491" t="s">
        <v>146</v>
      </c>
    </row>
    <row r="985" spans="1:9" ht="15.75" x14ac:dyDescent="0.25">
      <c r="A985" s="240"/>
      <c r="B985" s="588" t="s">
        <v>1836</v>
      </c>
      <c r="C985" s="573" t="s">
        <v>5542</v>
      </c>
      <c r="D985" s="235" t="s">
        <v>813</v>
      </c>
      <c r="E985" s="236">
        <v>2872.5</v>
      </c>
      <c r="F985" s="23">
        <v>41806</v>
      </c>
      <c r="G985" s="30">
        <v>2872.5</v>
      </c>
      <c r="H985" s="5">
        <f t="shared" si="47"/>
        <v>0</v>
      </c>
      <c r="I985" s="491" t="s">
        <v>14</v>
      </c>
    </row>
    <row r="986" spans="1:9" x14ac:dyDescent="0.25">
      <c r="A986" s="240"/>
      <c r="B986" s="241" t="s">
        <v>1618</v>
      </c>
      <c r="C986" s="273" t="s">
        <v>4912</v>
      </c>
      <c r="D986" s="235" t="s">
        <v>813</v>
      </c>
      <c r="E986" s="236">
        <v>4366</v>
      </c>
      <c r="F986" s="23">
        <v>41817</v>
      </c>
      <c r="G986" s="22">
        <v>4366</v>
      </c>
      <c r="H986" s="5">
        <f t="shared" si="47"/>
        <v>0</v>
      </c>
      <c r="I986" s="508" t="s">
        <v>4</v>
      </c>
    </row>
    <row r="987" spans="1:9" ht="15.75" x14ac:dyDescent="0.25">
      <c r="A987" s="518">
        <v>41809</v>
      </c>
      <c r="B987" s="590" t="s">
        <v>2063</v>
      </c>
      <c r="C987" s="577" t="s">
        <v>5542</v>
      </c>
      <c r="D987" s="235" t="s">
        <v>5613</v>
      </c>
      <c r="E987" s="236">
        <v>25653</v>
      </c>
      <c r="F987" s="23">
        <v>41814</v>
      </c>
      <c r="G987" s="30">
        <v>25653</v>
      </c>
      <c r="H987" s="5">
        <f t="shared" si="47"/>
        <v>0</v>
      </c>
      <c r="I987" s="491" t="s">
        <v>196</v>
      </c>
    </row>
    <row r="988" spans="1:9" ht="15.75" x14ac:dyDescent="0.25">
      <c r="A988" s="518"/>
      <c r="B988" s="590"/>
      <c r="C988" s="577"/>
      <c r="D988" s="235"/>
      <c r="E988" s="236"/>
      <c r="F988" s="23" t="s">
        <v>645</v>
      </c>
      <c r="G988" s="30">
        <f>SUM(G973:G987)</f>
        <v>94815.5</v>
      </c>
      <c r="H988" s="5"/>
      <c r="I988" s="491"/>
    </row>
    <row r="989" spans="1:9" ht="15.75" x14ac:dyDescent="0.25">
      <c r="A989" s="518"/>
      <c r="B989" s="590"/>
      <c r="C989" s="577"/>
      <c r="D989" s="235"/>
      <c r="E989" s="236"/>
      <c r="F989" s="23"/>
      <c r="G989" s="30"/>
      <c r="H989" s="5"/>
      <c r="I989" s="491"/>
    </row>
    <row r="990" spans="1:9" x14ac:dyDescent="0.25">
      <c r="A990" s="240"/>
      <c r="B990" s="241" t="s">
        <v>1243</v>
      </c>
      <c r="C990" s="394" t="s">
        <v>5404</v>
      </c>
      <c r="D990" s="235" t="s">
        <v>460</v>
      </c>
      <c r="E990" s="236">
        <v>260.5</v>
      </c>
      <c r="F990" s="23">
        <v>41799</v>
      </c>
      <c r="G990" s="30">
        <v>260.5</v>
      </c>
      <c r="H990" s="5">
        <f>E990-G990</f>
        <v>0</v>
      </c>
      <c r="I990" s="491"/>
    </row>
    <row r="991" spans="1:9" x14ac:dyDescent="0.25">
      <c r="A991" s="240"/>
      <c r="B991" s="241" t="s">
        <v>1362</v>
      </c>
      <c r="C991" s="394" t="s">
        <v>5404</v>
      </c>
      <c r="D991" s="235" t="s">
        <v>5509</v>
      </c>
      <c r="E991" s="236">
        <v>32</v>
      </c>
      <c r="F991" s="23">
        <v>41801</v>
      </c>
      <c r="G991" s="30">
        <v>32</v>
      </c>
      <c r="H991" s="5">
        <f>E991-G991</f>
        <v>0</v>
      </c>
      <c r="I991" s="491"/>
    </row>
    <row r="992" spans="1:9" x14ac:dyDescent="0.25">
      <c r="A992" s="240"/>
      <c r="B992" s="241" t="s">
        <v>1060</v>
      </c>
      <c r="C992" s="394" t="s">
        <v>5404</v>
      </c>
      <c r="D992" s="235" t="s">
        <v>2298</v>
      </c>
      <c r="E992" s="236">
        <v>1791</v>
      </c>
      <c r="F992" s="23">
        <v>41797</v>
      </c>
      <c r="G992" s="30">
        <v>1791</v>
      </c>
      <c r="H992" s="5">
        <f>E992-G992</f>
        <v>0</v>
      </c>
      <c r="I992" s="491"/>
    </row>
    <row r="993" spans="1:9" x14ac:dyDescent="0.25">
      <c r="A993" s="240"/>
      <c r="B993" s="241" t="s">
        <v>1194</v>
      </c>
      <c r="C993" s="394" t="s">
        <v>5404</v>
      </c>
      <c r="D993" s="235" t="s">
        <v>4548</v>
      </c>
      <c r="E993" s="236">
        <v>3217</v>
      </c>
      <c r="F993" s="23">
        <v>41799</v>
      </c>
      <c r="G993" s="30">
        <v>3217</v>
      </c>
      <c r="H993" s="5">
        <f>E993-G993</f>
        <v>0</v>
      </c>
      <c r="I993" s="491"/>
    </row>
    <row r="994" spans="1:9" ht="15.75" x14ac:dyDescent="0.25">
      <c r="A994" s="240"/>
      <c r="B994" s="588" t="s">
        <v>1107</v>
      </c>
      <c r="C994" s="573" t="s">
        <v>5542</v>
      </c>
      <c r="D994" s="235" t="s">
        <v>434</v>
      </c>
      <c r="E994" s="236">
        <v>951.5</v>
      </c>
      <c r="F994" s="23">
        <v>41811</v>
      </c>
      <c r="G994" s="30">
        <v>951.5</v>
      </c>
      <c r="H994" s="5">
        <f>E994-G994</f>
        <v>0</v>
      </c>
      <c r="I994" s="491" t="s">
        <v>23</v>
      </c>
    </row>
    <row r="995" spans="1:9" ht="15.75" x14ac:dyDescent="0.25">
      <c r="A995" s="240"/>
      <c r="B995" s="588"/>
      <c r="C995" s="573"/>
      <c r="D995" s="235"/>
      <c r="E995" s="236"/>
      <c r="F995" s="23"/>
      <c r="G995" s="30"/>
      <c r="H995" s="5"/>
      <c r="I995" s="491"/>
    </row>
    <row r="996" spans="1:9" ht="15.75" x14ac:dyDescent="0.25">
      <c r="A996" s="240"/>
      <c r="B996" s="588" t="s">
        <v>1800</v>
      </c>
      <c r="C996" s="573" t="s">
        <v>5542</v>
      </c>
      <c r="D996" s="235" t="s">
        <v>452</v>
      </c>
      <c r="E996" s="236">
        <v>28341.599999999999</v>
      </c>
      <c r="F996" s="32" t="s">
        <v>5576</v>
      </c>
      <c r="G996" s="30">
        <v>28341.599999999999</v>
      </c>
      <c r="H996" s="5">
        <f t="shared" ref="H996:H1003" si="48">E996-G996</f>
        <v>0</v>
      </c>
      <c r="I996" s="491"/>
    </row>
    <row r="997" spans="1:9" ht="34.5" x14ac:dyDescent="0.25">
      <c r="A997" s="578">
        <v>41808</v>
      </c>
      <c r="B997" s="589" t="s">
        <v>2144</v>
      </c>
      <c r="C997" s="580" t="s">
        <v>5542</v>
      </c>
      <c r="D997" s="235" t="s">
        <v>452</v>
      </c>
      <c r="E997" s="236">
        <v>48037.5</v>
      </c>
      <c r="F997" s="564" t="s">
        <v>5623</v>
      </c>
      <c r="G997" s="30">
        <v>48037.5</v>
      </c>
      <c r="H997" s="5">
        <f t="shared" si="48"/>
        <v>0</v>
      </c>
      <c r="I997" s="491"/>
    </row>
    <row r="998" spans="1:9" ht="15.75" x14ac:dyDescent="0.25">
      <c r="A998" s="240"/>
      <c r="B998" s="588" t="s">
        <v>2217</v>
      </c>
      <c r="C998" s="573" t="s">
        <v>5542</v>
      </c>
      <c r="D998" s="235" t="s">
        <v>452</v>
      </c>
      <c r="E998" s="236">
        <v>1398</v>
      </c>
      <c r="F998" s="23">
        <v>41810</v>
      </c>
      <c r="G998" s="30">
        <v>1398</v>
      </c>
      <c r="H998" s="5">
        <f t="shared" si="48"/>
        <v>0</v>
      </c>
      <c r="I998" s="491"/>
    </row>
    <row r="999" spans="1:9" ht="15.75" x14ac:dyDescent="0.25">
      <c r="A999" s="240"/>
      <c r="B999" s="588" t="s">
        <v>1164</v>
      </c>
      <c r="C999" s="573" t="s">
        <v>5542</v>
      </c>
      <c r="D999" s="235" t="s">
        <v>452</v>
      </c>
      <c r="E999" s="236">
        <v>1101</v>
      </c>
      <c r="F999" s="23">
        <v>41811</v>
      </c>
      <c r="G999" s="30">
        <v>1101</v>
      </c>
      <c r="H999" s="5">
        <f t="shared" si="48"/>
        <v>0</v>
      </c>
      <c r="I999" s="491"/>
    </row>
    <row r="1000" spans="1:9" ht="15.75" x14ac:dyDescent="0.25">
      <c r="A1000" s="240"/>
      <c r="B1000" s="588" t="s">
        <v>1437</v>
      </c>
      <c r="C1000" s="573" t="s">
        <v>5542</v>
      </c>
      <c r="D1000" s="235" t="s">
        <v>452</v>
      </c>
      <c r="E1000" s="236">
        <v>546</v>
      </c>
      <c r="F1000" s="23">
        <v>41815</v>
      </c>
      <c r="G1000" s="22">
        <v>546</v>
      </c>
      <c r="H1000" s="5">
        <f t="shared" si="48"/>
        <v>0</v>
      </c>
      <c r="I1000" s="508"/>
    </row>
    <row r="1001" spans="1:9" ht="15.75" x14ac:dyDescent="0.25">
      <c r="A1001" s="240"/>
      <c r="B1001" s="588" t="s">
        <v>1455</v>
      </c>
      <c r="C1001" s="573" t="s">
        <v>5542</v>
      </c>
      <c r="D1001" s="235" t="s">
        <v>452</v>
      </c>
      <c r="E1001" s="236">
        <v>1440</v>
      </c>
      <c r="F1001" s="23">
        <v>41815</v>
      </c>
      <c r="G1001" s="22">
        <v>1440</v>
      </c>
      <c r="H1001" s="5">
        <f t="shared" si="48"/>
        <v>0</v>
      </c>
      <c r="I1001" s="508"/>
    </row>
    <row r="1002" spans="1:9" x14ac:dyDescent="0.25">
      <c r="A1002" s="240"/>
      <c r="B1002" s="241" t="s">
        <v>1608</v>
      </c>
      <c r="C1002" s="273" t="s">
        <v>4912</v>
      </c>
      <c r="D1002" s="235" t="s">
        <v>452</v>
      </c>
      <c r="E1002" s="236">
        <v>1289.5</v>
      </c>
      <c r="F1002" s="23">
        <v>41817</v>
      </c>
      <c r="G1002" s="22">
        <v>1289.5</v>
      </c>
      <c r="H1002" s="5">
        <f t="shared" si="48"/>
        <v>0</v>
      </c>
      <c r="I1002" s="508"/>
    </row>
    <row r="1003" spans="1:9" x14ac:dyDescent="0.25">
      <c r="A1003" s="240"/>
      <c r="B1003" s="241" t="s">
        <v>1701</v>
      </c>
      <c r="C1003" s="273" t="s">
        <v>4912</v>
      </c>
      <c r="D1003" s="235" t="s">
        <v>452</v>
      </c>
      <c r="E1003" s="236">
        <v>105</v>
      </c>
      <c r="F1003" s="23">
        <v>41818</v>
      </c>
      <c r="G1003" s="30">
        <v>105</v>
      </c>
      <c r="H1003" s="5">
        <f t="shared" si="48"/>
        <v>0</v>
      </c>
      <c r="I1003" s="491"/>
    </row>
    <row r="1004" spans="1:9" x14ac:dyDescent="0.25">
      <c r="A1004" s="240"/>
      <c r="B1004" s="241"/>
      <c r="C1004" s="273"/>
      <c r="D1004" s="235"/>
      <c r="E1004" s="236"/>
      <c r="F1004" s="23" t="s">
        <v>645</v>
      </c>
      <c r="G1004" s="30">
        <f>SUM(G996:G1003)</f>
        <v>82258.600000000006</v>
      </c>
      <c r="H1004" s="5"/>
      <c r="I1004" s="491"/>
    </row>
    <row r="1005" spans="1:9" x14ac:dyDescent="0.25">
      <c r="A1005" s="240"/>
      <c r="B1005" s="241"/>
      <c r="C1005" s="273"/>
      <c r="D1005" s="235"/>
      <c r="E1005" s="236"/>
      <c r="F1005" s="23"/>
      <c r="G1005" s="30"/>
      <c r="H1005" s="5"/>
      <c r="I1005" s="491"/>
    </row>
    <row r="1006" spans="1:9" x14ac:dyDescent="0.25">
      <c r="A1006" s="240"/>
      <c r="B1006" s="241" t="s">
        <v>1435</v>
      </c>
      <c r="C1006" s="394" t="s">
        <v>5404</v>
      </c>
      <c r="D1006" s="235" t="s">
        <v>16</v>
      </c>
      <c r="E1006" s="236">
        <v>942</v>
      </c>
      <c r="F1006" s="23">
        <v>41801</v>
      </c>
      <c r="G1006" s="30">
        <v>942</v>
      </c>
      <c r="H1006" s="5">
        <f t="shared" ref="H1006:H1012" si="49">E1006-G1006</f>
        <v>0</v>
      </c>
      <c r="I1006" s="491"/>
    </row>
    <row r="1007" spans="1:9" x14ac:dyDescent="0.25">
      <c r="A1007" s="240"/>
      <c r="B1007" s="241" t="s">
        <v>1453</v>
      </c>
      <c r="C1007" s="394" t="s">
        <v>5404</v>
      </c>
      <c r="D1007" s="235" t="s">
        <v>16</v>
      </c>
      <c r="E1007" s="236">
        <v>561</v>
      </c>
      <c r="F1007" s="23">
        <v>41802</v>
      </c>
      <c r="G1007" s="30">
        <v>561</v>
      </c>
      <c r="H1007" s="5">
        <f t="shared" si="49"/>
        <v>0</v>
      </c>
      <c r="I1007" s="491"/>
    </row>
    <row r="1008" spans="1:9" x14ac:dyDescent="0.25">
      <c r="A1008" s="240"/>
      <c r="B1008" s="241" t="s">
        <v>1544</v>
      </c>
      <c r="C1008" s="394" t="s">
        <v>5404</v>
      </c>
      <c r="D1008" s="235" t="s">
        <v>16</v>
      </c>
      <c r="E1008" s="236">
        <v>1536</v>
      </c>
      <c r="F1008" s="23">
        <v>41803</v>
      </c>
      <c r="G1008" s="30">
        <v>1536</v>
      </c>
      <c r="H1008" s="5">
        <f t="shared" si="49"/>
        <v>0</v>
      </c>
      <c r="I1008" s="492"/>
    </row>
    <row r="1009" spans="1:9" ht="15.75" x14ac:dyDescent="0.25">
      <c r="A1009" s="240"/>
      <c r="B1009" s="588" t="s">
        <v>1716</v>
      </c>
      <c r="C1009" s="573" t="s">
        <v>5542</v>
      </c>
      <c r="D1009" s="235" t="s">
        <v>16</v>
      </c>
      <c r="E1009" s="236">
        <v>1284</v>
      </c>
      <c r="F1009" s="23">
        <v>41804</v>
      </c>
      <c r="G1009" s="30">
        <v>1284</v>
      </c>
      <c r="H1009" s="5">
        <f t="shared" si="49"/>
        <v>0</v>
      </c>
      <c r="I1009" s="491"/>
    </row>
    <row r="1010" spans="1:9" ht="15.75" x14ac:dyDescent="0.25">
      <c r="A1010" s="240"/>
      <c r="B1010" s="588" t="s">
        <v>1794</v>
      </c>
      <c r="C1010" s="573" t="s">
        <v>5542</v>
      </c>
      <c r="D1010" s="235" t="s">
        <v>16</v>
      </c>
      <c r="E1010" s="236">
        <v>1140</v>
      </c>
      <c r="F1010" s="23">
        <v>41805</v>
      </c>
      <c r="G1010" s="30">
        <v>1140</v>
      </c>
      <c r="H1010" s="5">
        <f t="shared" si="49"/>
        <v>0</v>
      </c>
      <c r="I1010" s="491"/>
    </row>
    <row r="1011" spans="1:9" ht="15.75" x14ac:dyDescent="0.25">
      <c r="A1011" s="240"/>
      <c r="B1011" s="588" t="s">
        <v>1818</v>
      </c>
      <c r="C1011" s="573" t="s">
        <v>5542</v>
      </c>
      <c r="D1011" s="235" t="s">
        <v>16</v>
      </c>
      <c r="E1011" s="236">
        <v>1074</v>
      </c>
      <c r="F1011" s="23">
        <v>41806</v>
      </c>
      <c r="G1011" s="30">
        <v>1074</v>
      </c>
      <c r="H1011" s="5">
        <f t="shared" si="49"/>
        <v>0</v>
      </c>
      <c r="I1011" s="492"/>
    </row>
    <row r="1012" spans="1:9" ht="15.75" x14ac:dyDescent="0.25">
      <c r="A1012" s="240"/>
      <c r="B1012" s="588" t="s">
        <v>1941</v>
      </c>
      <c r="C1012" s="573" t="s">
        <v>5542</v>
      </c>
      <c r="D1012" s="235" t="s">
        <v>16</v>
      </c>
      <c r="E1012" s="236">
        <v>1152</v>
      </c>
      <c r="F1012" s="23">
        <v>41807</v>
      </c>
      <c r="G1012" s="30">
        <v>1152</v>
      </c>
      <c r="H1012" s="5">
        <f t="shared" si="49"/>
        <v>0</v>
      </c>
      <c r="I1012" s="491"/>
    </row>
    <row r="1013" spans="1:9" ht="15.75" x14ac:dyDescent="0.25">
      <c r="A1013" s="240"/>
      <c r="B1013" s="588"/>
      <c r="C1013" s="573"/>
      <c r="D1013" s="235"/>
      <c r="E1013" s="236"/>
      <c r="F1013" s="23"/>
      <c r="G1013" s="30">
        <f>SUM(G1006:G1012)</f>
        <v>7689</v>
      </c>
      <c r="H1013" s="5"/>
      <c r="I1013" s="491"/>
    </row>
    <row r="1014" spans="1:9" ht="15.75" x14ac:dyDescent="0.25">
      <c r="A1014" s="240"/>
      <c r="B1014" s="588"/>
      <c r="C1014" s="573"/>
      <c r="D1014" s="235"/>
      <c r="E1014" s="236"/>
      <c r="F1014" s="23"/>
      <c r="G1014" s="30"/>
      <c r="H1014" s="5"/>
      <c r="I1014" s="491"/>
    </row>
    <row r="1015" spans="1:9" ht="15.75" x14ac:dyDescent="0.25">
      <c r="A1015" s="240"/>
      <c r="B1015" s="588" t="s">
        <v>1965</v>
      </c>
      <c r="C1015" s="573" t="s">
        <v>5542</v>
      </c>
      <c r="D1015" s="235" t="s">
        <v>798</v>
      </c>
      <c r="E1015" s="236">
        <v>5640.5</v>
      </c>
      <c r="F1015" s="23">
        <v>41807</v>
      </c>
      <c r="G1015" s="30">
        <v>5640.5</v>
      </c>
      <c r="H1015" s="5">
        <f>E1015-G1015</f>
        <v>0</v>
      </c>
      <c r="I1015" s="491" t="s">
        <v>14</v>
      </c>
    </row>
    <row r="1016" spans="1:9" ht="15.75" x14ac:dyDescent="0.25">
      <c r="A1016" s="240"/>
      <c r="B1016" s="588" t="s">
        <v>2269</v>
      </c>
      <c r="C1016" s="573" t="s">
        <v>5542</v>
      </c>
      <c r="D1016" s="235" t="s">
        <v>798</v>
      </c>
      <c r="E1016" s="236">
        <v>4017.5</v>
      </c>
      <c r="F1016" s="23">
        <v>41810</v>
      </c>
      <c r="G1016" s="30">
        <v>4017.5</v>
      </c>
      <c r="H1016" s="5">
        <f>E1016-G1016</f>
        <v>0</v>
      </c>
      <c r="I1016" s="491"/>
    </row>
    <row r="1017" spans="1:9" x14ac:dyDescent="0.25">
      <c r="A1017" s="240"/>
      <c r="B1017" s="241" t="s">
        <v>1652</v>
      </c>
      <c r="C1017" s="273" t="s">
        <v>4912</v>
      </c>
      <c r="D1017" s="235" t="s">
        <v>798</v>
      </c>
      <c r="E1017" s="236">
        <v>3494.5</v>
      </c>
      <c r="F1017" s="23">
        <v>41817</v>
      </c>
      <c r="G1017" s="30">
        <v>3494.5</v>
      </c>
      <c r="H1017" s="5">
        <f>E1017-G1017</f>
        <v>0</v>
      </c>
      <c r="I1017" s="491"/>
    </row>
    <row r="1018" spans="1:9" x14ac:dyDescent="0.25">
      <c r="A1018" s="240"/>
      <c r="B1018" s="241"/>
      <c r="C1018" s="273"/>
      <c r="D1018" s="235"/>
      <c r="E1018" s="236"/>
      <c r="F1018" s="23"/>
      <c r="G1018" s="30">
        <f>SUM(G1015:G1017)</f>
        <v>13152.5</v>
      </c>
      <c r="H1018" s="5"/>
      <c r="I1018" s="491"/>
    </row>
    <row r="1019" spans="1:9" x14ac:dyDescent="0.25">
      <c r="A1019" s="240"/>
      <c r="B1019" s="241"/>
      <c r="C1019" s="273"/>
      <c r="D1019" s="235"/>
      <c r="E1019" s="236"/>
      <c r="F1019" s="23"/>
      <c r="G1019" s="30"/>
      <c r="H1019" s="5"/>
      <c r="I1019" s="491"/>
    </row>
    <row r="1020" spans="1:9" x14ac:dyDescent="0.25">
      <c r="A1020" s="240"/>
      <c r="B1020" s="241" t="s">
        <v>1827</v>
      </c>
      <c r="C1020" s="394" t="s">
        <v>5404</v>
      </c>
      <c r="D1020" s="235" t="s">
        <v>66</v>
      </c>
      <c r="E1020" s="236">
        <v>10651</v>
      </c>
      <c r="F1020" s="23">
        <v>41792</v>
      </c>
      <c r="G1020" s="22">
        <v>10651</v>
      </c>
      <c r="H1020" s="24">
        <f t="shared" ref="H1020:H1048" si="50">E1020-G1020</f>
        <v>0</v>
      </c>
      <c r="I1020" s="508"/>
    </row>
    <row r="1021" spans="1:9" x14ac:dyDescent="0.25">
      <c r="A1021" s="240"/>
      <c r="B1021" s="233" t="s">
        <v>1966</v>
      </c>
      <c r="C1021" s="394" t="s">
        <v>5404</v>
      </c>
      <c r="D1021" s="235" t="s">
        <v>66</v>
      </c>
      <c r="E1021" s="236">
        <v>619</v>
      </c>
      <c r="F1021" s="23">
        <v>41793</v>
      </c>
      <c r="G1021" s="22">
        <v>619</v>
      </c>
      <c r="H1021" s="24">
        <f t="shared" si="50"/>
        <v>0</v>
      </c>
      <c r="I1021" s="508"/>
    </row>
    <row r="1022" spans="1:9" x14ac:dyDescent="0.25">
      <c r="A1022" s="240">
        <v>41795</v>
      </c>
      <c r="B1022" s="233" t="s">
        <v>2076</v>
      </c>
      <c r="C1022" s="394" t="s">
        <v>5404</v>
      </c>
      <c r="D1022" s="235" t="s">
        <v>66</v>
      </c>
      <c r="E1022" s="236">
        <v>1489</v>
      </c>
      <c r="F1022" s="23">
        <v>41795</v>
      </c>
      <c r="G1022" s="30">
        <v>1489</v>
      </c>
      <c r="H1022" s="5">
        <f t="shared" si="50"/>
        <v>0</v>
      </c>
      <c r="I1022" s="491"/>
    </row>
    <row r="1023" spans="1:9" x14ac:dyDescent="0.25">
      <c r="A1023" s="240"/>
      <c r="B1023" s="233" t="s">
        <v>2270</v>
      </c>
      <c r="C1023" s="394" t="s">
        <v>5404</v>
      </c>
      <c r="D1023" s="235" t="s">
        <v>66</v>
      </c>
      <c r="E1023" s="236">
        <v>892.5</v>
      </c>
      <c r="F1023" s="23">
        <v>41796</v>
      </c>
      <c r="G1023" s="30">
        <v>892.5</v>
      </c>
      <c r="H1023" s="5">
        <f t="shared" si="50"/>
        <v>0</v>
      </c>
      <c r="I1023" s="491"/>
    </row>
    <row r="1024" spans="1:9" x14ac:dyDescent="0.25">
      <c r="A1024" s="240"/>
      <c r="B1024" s="233" t="s">
        <v>1200</v>
      </c>
      <c r="C1024" s="394" t="s">
        <v>5404</v>
      </c>
      <c r="D1024" s="235" t="s">
        <v>66</v>
      </c>
      <c r="E1024" s="236">
        <v>5675.5</v>
      </c>
      <c r="F1024" s="23">
        <v>41799</v>
      </c>
      <c r="G1024" s="30">
        <v>5675.5</v>
      </c>
      <c r="H1024" s="5">
        <f t="shared" si="50"/>
        <v>0</v>
      </c>
      <c r="I1024" s="491"/>
    </row>
    <row r="1025" spans="1:9" x14ac:dyDescent="0.25">
      <c r="A1025" s="240"/>
      <c r="B1025" s="233" t="s">
        <v>1276</v>
      </c>
      <c r="C1025" s="394" t="s">
        <v>5404</v>
      </c>
      <c r="D1025" s="235" t="s">
        <v>66</v>
      </c>
      <c r="E1025" s="236">
        <v>1877</v>
      </c>
      <c r="F1025" s="23">
        <v>41800</v>
      </c>
      <c r="G1025" s="30">
        <v>1877</v>
      </c>
      <c r="H1025" s="5">
        <f t="shared" si="50"/>
        <v>0</v>
      </c>
      <c r="I1025" s="491"/>
    </row>
    <row r="1026" spans="1:9" x14ac:dyDescent="0.25">
      <c r="A1026" s="240"/>
      <c r="B1026" s="233" t="s">
        <v>1331</v>
      </c>
      <c r="C1026" s="394" t="s">
        <v>5404</v>
      </c>
      <c r="D1026" s="235" t="s">
        <v>66</v>
      </c>
      <c r="E1026" s="236">
        <v>707</v>
      </c>
      <c r="F1026" s="23">
        <v>41800</v>
      </c>
      <c r="G1026" s="30">
        <v>707</v>
      </c>
      <c r="H1026" s="5">
        <f t="shared" si="50"/>
        <v>0</v>
      </c>
      <c r="I1026" s="491"/>
    </row>
    <row r="1027" spans="1:9" x14ac:dyDescent="0.25">
      <c r="A1027" s="240"/>
      <c r="B1027" s="233" t="s">
        <v>1364</v>
      </c>
      <c r="C1027" s="394" t="s">
        <v>5404</v>
      </c>
      <c r="D1027" s="235" t="s">
        <v>66</v>
      </c>
      <c r="E1027" s="236">
        <v>289</v>
      </c>
      <c r="F1027" s="23">
        <v>41801</v>
      </c>
      <c r="G1027" s="30">
        <v>289</v>
      </c>
      <c r="H1027" s="5">
        <f t="shared" si="50"/>
        <v>0</v>
      </c>
      <c r="I1027" s="491"/>
    </row>
    <row r="1028" spans="1:9" x14ac:dyDescent="0.25">
      <c r="A1028" s="240"/>
      <c r="B1028" s="233" t="s">
        <v>1458</v>
      </c>
      <c r="C1028" s="394" t="s">
        <v>5404</v>
      </c>
      <c r="D1028" s="235" t="s">
        <v>66</v>
      </c>
      <c r="E1028" s="236">
        <v>1559.5</v>
      </c>
      <c r="F1028" s="23">
        <v>41802</v>
      </c>
      <c r="G1028" s="30">
        <v>1559.5</v>
      </c>
      <c r="H1028" s="5">
        <f t="shared" si="50"/>
        <v>0</v>
      </c>
      <c r="I1028" s="491"/>
    </row>
    <row r="1029" spans="1:9" x14ac:dyDescent="0.25">
      <c r="A1029" s="240"/>
      <c r="B1029" s="233" t="s">
        <v>1460</v>
      </c>
      <c r="C1029" s="394" t="s">
        <v>5404</v>
      </c>
      <c r="D1029" s="235" t="s">
        <v>66</v>
      </c>
      <c r="E1029" s="236">
        <v>4276</v>
      </c>
      <c r="F1029" s="23">
        <v>41802</v>
      </c>
      <c r="G1029" s="30">
        <v>4276</v>
      </c>
      <c r="H1029" s="5">
        <f t="shared" si="50"/>
        <v>0</v>
      </c>
      <c r="I1029" s="491"/>
    </row>
    <row r="1030" spans="1:9" x14ac:dyDescent="0.25">
      <c r="A1030" s="240"/>
      <c r="B1030" s="233" t="s">
        <v>1462</v>
      </c>
      <c r="C1030" s="394" t="s">
        <v>5404</v>
      </c>
      <c r="D1030" s="235" t="s">
        <v>66</v>
      </c>
      <c r="E1030" s="236">
        <v>12748</v>
      </c>
      <c r="F1030" s="23">
        <v>41802</v>
      </c>
      <c r="G1030" s="30">
        <v>12748</v>
      </c>
      <c r="H1030" s="5">
        <f t="shared" si="50"/>
        <v>0</v>
      </c>
      <c r="I1030" s="491"/>
    </row>
    <row r="1031" spans="1:9" x14ac:dyDescent="0.25">
      <c r="A1031" s="240"/>
      <c r="B1031" s="233" t="s">
        <v>1536</v>
      </c>
      <c r="C1031" s="394" t="s">
        <v>5404</v>
      </c>
      <c r="D1031" s="235" t="s">
        <v>66</v>
      </c>
      <c r="E1031" s="236">
        <v>686</v>
      </c>
      <c r="F1031" s="23">
        <v>41802</v>
      </c>
      <c r="G1031" s="30">
        <v>686</v>
      </c>
      <c r="H1031" s="5">
        <f t="shared" si="50"/>
        <v>0</v>
      </c>
      <c r="I1031" s="491"/>
    </row>
    <row r="1032" spans="1:9" ht="15.75" x14ac:dyDescent="0.25">
      <c r="A1032" s="240"/>
      <c r="B1032" s="572" t="s">
        <v>1578</v>
      </c>
      <c r="C1032" s="573" t="s">
        <v>5542</v>
      </c>
      <c r="D1032" s="235" t="s">
        <v>66</v>
      </c>
      <c r="E1032" s="236">
        <v>1457.5</v>
      </c>
      <c r="F1032" s="23">
        <v>41803</v>
      </c>
      <c r="G1032" s="30">
        <v>1457.5</v>
      </c>
      <c r="H1032" s="5">
        <f t="shared" si="50"/>
        <v>0</v>
      </c>
      <c r="I1032" s="491"/>
    </row>
    <row r="1033" spans="1:9" ht="15.75" x14ac:dyDescent="0.25">
      <c r="A1033" s="240"/>
      <c r="B1033" s="572" t="s">
        <v>1644</v>
      </c>
      <c r="C1033" s="573" t="s">
        <v>5542</v>
      </c>
      <c r="D1033" s="235" t="s">
        <v>66</v>
      </c>
      <c r="E1033" s="236">
        <v>403</v>
      </c>
      <c r="F1033" s="23">
        <v>41803</v>
      </c>
      <c r="G1033" s="30">
        <v>403</v>
      </c>
      <c r="H1033" s="5">
        <f t="shared" si="50"/>
        <v>0</v>
      </c>
      <c r="I1033" s="491"/>
    </row>
    <row r="1034" spans="1:9" ht="15.75" x14ac:dyDescent="0.25">
      <c r="A1034" s="240"/>
      <c r="B1034" s="572" t="s">
        <v>1835</v>
      </c>
      <c r="C1034" s="573" t="s">
        <v>5542</v>
      </c>
      <c r="D1034" s="235" t="s">
        <v>66</v>
      </c>
      <c r="E1034" s="236">
        <v>10779</v>
      </c>
      <c r="F1034" s="23">
        <v>41806</v>
      </c>
      <c r="G1034" s="30">
        <v>10779</v>
      </c>
      <c r="H1034" s="5">
        <f t="shared" si="50"/>
        <v>0</v>
      </c>
      <c r="I1034" s="491"/>
    </row>
    <row r="1035" spans="1:9" ht="15.75" x14ac:dyDescent="0.25">
      <c r="A1035" s="240"/>
      <c r="B1035" s="572" t="s">
        <v>1860</v>
      </c>
      <c r="C1035" s="573" t="s">
        <v>5542</v>
      </c>
      <c r="D1035" s="235" t="s">
        <v>66</v>
      </c>
      <c r="E1035" s="236">
        <v>425</v>
      </c>
      <c r="F1035" s="23">
        <v>41806</v>
      </c>
      <c r="G1035" s="30">
        <v>425</v>
      </c>
      <c r="H1035" s="5">
        <f t="shared" si="50"/>
        <v>0</v>
      </c>
      <c r="I1035" s="491"/>
    </row>
    <row r="1036" spans="1:9" ht="15.75" x14ac:dyDescent="0.25">
      <c r="A1036" s="240"/>
      <c r="B1036" s="572" t="s">
        <v>1909</v>
      </c>
      <c r="C1036" s="573" t="s">
        <v>5542</v>
      </c>
      <c r="D1036" s="235" t="s">
        <v>66</v>
      </c>
      <c r="E1036" s="236">
        <v>725</v>
      </c>
      <c r="F1036" s="23">
        <v>41806</v>
      </c>
      <c r="G1036" s="30">
        <v>725</v>
      </c>
      <c r="H1036" s="5">
        <f t="shared" si="50"/>
        <v>0</v>
      </c>
      <c r="I1036" s="491"/>
    </row>
    <row r="1037" spans="1:9" ht="15.75" x14ac:dyDescent="0.25">
      <c r="A1037" s="232"/>
      <c r="B1037" s="572" t="s">
        <v>1958</v>
      </c>
      <c r="C1037" s="573" t="s">
        <v>5542</v>
      </c>
      <c r="D1037" s="235" t="s">
        <v>66</v>
      </c>
      <c r="E1037" s="236">
        <v>1879.5</v>
      </c>
      <c r="F1037" s="23">
        <v>41807</v>
      </c>
      <c r="G1037" s="30">
        <v>1879.5</v>
      </c>
      <c r="H1037" s="5">
        <f t="shared" si="50"/>
        <v>0</v>
      </c>
      <c r="I1037" s="491"/>
    </row>
    <row r="1038" spans="1:9" ht="15.75" x14ac:dyDescent="0.25">
      <c r="A1038" s="518">
        <v>41809</v>
      </c>
      <c r="B1038" s="576" t="s">
        <v>2071</v>
      </c>
      <c r="C1038" s="577" t="s">
        <v>5542</v>
      </c>
      <c r="D1038" s="235" t="s">
        <v>66</v>
      </c>
      <c r="E1038" s="236">
        <v>17729</v>
      </c>
      <c r="F1038" s="23">
        <v>41809</v>
      </c>
      <c r="G1038" s="30">
        <v>17729</v>
      </c>
      <c r="H1038" s="5">
        <f t="shared" si="50"/>
        <v>0</v>
      </c>
      <c r="I1038" s="491"/>
    </row>
    <row r="1039" spans="1:9" ht="15.75" x14ac:dyDescent="0.25">
      <c r="A1039" s="518">
        <v>41809</v>
      </c>
      <c r="B1039" s="576" t="s">
        <v>2083</v>
      </c>
      <c r="C1039" s="577" t="s">
        <v>5542</v>
      </c>
      <c r="D1039" s="235" t="s">
        <v>66</v>
      </c>
      <c r="E1039" s="236">
        <v>1699</v>
      </c>
      <c r="F1039" s="23">
        <v>41809</v>
      </c>
      <c r="G1039" s="30">
        <v>1699</v>
      </c>
      <c r="H1039" s="5">
        <f t="shared" si="50"/>
        <v>0</v>
      </c>
      <c r="I1039" s="491"/>
    </row>
    <row r="1040" spans="1:9" ht="15.75" x14ac:dyDescent="0.25">
      <c r="A1040" s="240"/>
      <c r="B1040" s="572" t="s">
        <v>2276</v>
      </c>
      <c r="C1040" s="573" t="s">
        <v>5542</v>
      </c>
      <c r="D1040" s="235" t="s">
        <v>66</v>
      </c>
      <c r="E1040" s="236">
        <v>2955</v>
      </c>
      <c r="F1040" s="23">
        <v>41810</v>
      </c>
      <c r="G1040" s="30">
        <v>2955</v>
      </c>
      <c r="H1040" s="5">
        <f t="shared" si="50"/>
        <v>0</v>
      </c>
      <c r="I1040" s="491"/>
    </row>
    <row r="1041" spans="1:9" ht="15.75" x14ac:dyDescent="0.25">
      <c r="A1041" s="240"/>
      <c r="B1041" s="572" t="s">
        <v>1054</v>
      </c>
      <c r="C1041" s="573" t="s">
        <v>5542</v>
      </c>
      <c r="D1041" s="235" t="s">
        <v>66</v>
      </c>
      <c r="E1041" s="236">
        <v>1345</v>
      </c>
      <c r="F1041" s="23">
        <v>41810</v>
      </c>
      <c r="G1041" s="30">
        <v>1345</v>
      </c>
      <c r="H1041" s="5">
        <f t="shared" si="50"/>
        <v>0</v>
      </c>
      <c r="I1041" s="491"/>
    </row>
    <row r="1042" spans="1:9" ht="15.75" x14ac:dyDescent="0.25">
      <c r="A1042" s="240"/>
      <c r="B1042" s="572" t="s">
        <v>1182</v>
      </c>
      <c r="C1042" s="573" t="s">
        <v>5542</v>
      </c>
      <c r="D1042" s="235" t="s">
        <v>66</v>
      </c>
      <c r="E1042" s="236">
        <v>6938</v>
      </c>
      <c r="F1042" s="23">
        <v>41811</v>
      </c>
      <c r="G1042" s="30">
        <v>6938</v>
      </c>
      <c r="H1042" s="5">
        <f t="shared" si="50"/>
        <v>0</v>
      </c>
      <c r="I1042" s="491"/>
    </row>
    <row r="1043" spans="1:9" ht="15.75" x14ac:dyDescent="0.25">
      <c r="A1043" s="240"/>
      <c r="B1043" s="572" t="s">
        <v>1290</v>
      </c>
      <c r="C1043" s="573" t="s">
        <v>5542</v>
      </c>
      <c r="D1043" s="235" t="s">
        <v>66</v>
      </c>
      <c r="E1043" s="236">
        <v>5961</v>
      </c>
      <c r="F1043" s="23">
        <v>41813</v>
      </c>
      <c r="G1043" s="30">
        <v>5961</v>
      </c>
      <c r="H1043" s="5">
        <f t="shared" si="50"/>
        <v>0</v>
      </c>
      <c r="I1043" s="491"/>
    </row>
    <row r="1044" spans="1:9" ht="15.75" x14ac:dyDescent="0.25">
      <c r="A1044" s="240"/>
      <c r="B1044" s="572" t="s">
        <v>1369</v>
      </c>
      <c r="C1044" s="573" t="s">
        <v>5542</v>
      </c>
      <c r="D1044" s="235" t="s">
        <v>66</v>
      </c>
      <c r="E1044" s="236">
        <v>1532</v>
      </c>
      <c r="F1044" s="23">
        <v>41814</v>
      </c>
      <c r="G1044" s="22">
        <v>1532</v>
      </c>
      <c r="H1044" s="5">
        <f t="shared" si="50"/>
        <v>0</v>
      </c>
      <c r="I1044" s="508"/>
    </row>
    <row r="1045" spans="1:9" x14ac:dyDescent="0.25">
      <c r="A1045" s="240"/>
      <c r="B1045" s="233" t="s">
        <v>1819</v>
      </c>
      <c r="C1045" s="273" t="s">
        <v>4912</v>
      </c>
      <c r="D1045" s="235" t="s">
        <v>66</v>
      </c>
      <c r="E1045" s="236">
        <v>490.5</v>
      </c>
      <c r="F1045" s="23">
        <v>41819</v>
      </c>
      <c r="G1045" s="30">
        <v>490.5</v>
      </c>
      <c r="H1045" s="5">
        <f t="shared" si="50"/>
        <v>0</v>
      </c>
      <c r="I1045" s="491"/>
    </row>
    <row r="1046" spans="1:9" x14ac:dyDescent="0.25">
      <c r="A1046" s="240"/>
      <c r="B1046" s="233" t="s">
        <v>1901</v>
      </c>
      <c r="C1046" s="273" t="s">
        <v>4912</v>
      </c>
      <c r="D1046" s="235" t="s">
        <v>66</v>
      </c>
      <c r="E1046" s="236">
        <v>1672.5</v>
      </c>
      <c r="F1046" s="23">
        <v>41820</v>
      </c>
      <c r="G1046" s="30">
        <v>1672.5</v>
      </c>
      <c r="H1046" s="5">
        <f t="shared" si="50"/>
        <v>0</v>
      </c>
      <c r="I1046" s="491"/>
    </row>
    <row r="1047" spans="1:9" x14ac:dyDescent="0.25">
      <c r="A1047" s="240"/>
      <c r="B1047" s="233" t="s">
        <v>1924</v>
      </c>
      <c r="C1047" s="273" t="s">
        <v>4912</v>
      </c>
      <c r="D1047" s="235" t="s">
        <v>66</v>
      </c>
      <c r="E1047" s="236">
        <v>220</v>
      </c>
      <c r="F1047" s="23">
        <v>41820</v>
      </c>
      <c r="G1047" s="30">
        <v>220</v>
      </c>
      <c r="H1047" s="5">
        <f t="shared" si="50"/>
        <v>0</v>
      </c>
      <c r="I1047" s="491"/>
    </row>
    <row r="1048" spans="1:9" x14ac:dyDescent="0.25">
      <c r="A1048" s="240"/>
      <c r="B1048" s="233" t="s">
        <v>1925</v>
      </c>
      <c r="C1048" s="273" t="s">
        <v>4912</v>
      </c>
      <c r="D1048" s="235" t="s">
        <v>66</v>
      </c>
      <c r="E1048" s="236">
        <v>60</v>
      </c>
      <c r="F1048" s="23">
        <v>41820</v>
      </c>
      <c r="G1048" s="30">
        <v>60</v>
      </c>
      <c r="H1048" s="5">
        <f t="shared" si="50"/>
        <v>0</v>
      </c>
      <c r="I1048" s="491"/>
    </row>
    <row r="1049" spans="1:9" x14ac:dyDescent="0.25">
      <c r="A1049" s="240"/>
      <c r="B1049" s="233"/>
      <c r="C1049" s="273"/>
      <c r="D1049" s="235"/>
      <c r="E1049" s="236"/>
      <c r="F1049" s="23" t="s">
        <v>645</v>
      </c>
      <c r="G1049" s="30">
        <f>SUM(G1020:G1048)</f>
        <v>97740.5</v>
      </c>
      <c r="H1049" s="5"/>
      <c r="I1049" s="491"/>
    </row>
    <row r="1050" spans="1:9" x14ac:dyDescent="0.25">
      <c r="A1050" s="240"/>
      <c r="B1050" s="233"/>
      <c r="C1050" s="273"/>
      <c r="D1050" s="235"/>
      <c r="E1050" s="236"/>
      <c r="F1050" s="23"/>
      <c r="G1050" s="30"/>
      <c r="H1050" s="5"/>
      <c r="I1050" s="491"/>
    </row>
    <row r="1051" spans="1:9" x14ac:dyDescent="0.25">
      <c r="A1051" s="240"/>
      <c r="B1051" s="233" t="s">
        <v>1777</v>
      </c>
      <c r="C1051" s="273" t="s">
        <v>4912</v>
      </c>
      <c r="D1051" s="235" t="s">
        <v>4971</v>
      </c>
      <c r="E1051" s="236">
        <v>4250</v>
      </c>
      <c r="F1051" s="23">
        <v>41820</v>
      </c>
      <c r="G1051" s="30">
        <v>4250</v>
      </c>
      <c r="H1051" s="5">
        <f>E1051-G1051</f>
        <v>0</v>
      </c>
      <c r="I1051" s="491" t="s">
        <v>57</v>
      </c>
    </row>
    <row r="1052" spans="1:9" ht="15.75" x14ac:dyDescent="0.25">
      <c r="A1052" s="240"/>
      <c r="B1052" s="572" t="s">
        <v>2246</v>
      </c>
      <c r="C1052" s="573" t="s">
        <v>5542</v>
      </c>
      <c r="D1052" s="235" t="s">
        <v>5634</v>
      </c>
      <c r="E1052" s="236">
        <v>4159</v>
      </c>
      <c r="F1052" s="23">
        <v>41810</v>
      </c>
      <c r="G1052" s="30">
        <v>4159</v>
      </c>
      <c r="H1052" s="5">
        <f>E1052-G1052</f>
        <v>0</v>
      </c>
      <c r="I1052" s="491" t="s">
        <v>4</v>
      </c>
    </row>
    <row r="1053" spans="1:9" ht="15.75" x14ac:dyDescent="0.25">
      <c r="A1053" s="240"/>
      <c r="B1053" s="572"/>
      <c r="C1053" s="573"/>
      <c r="D1053" s="235"/>
      <c r="E1053" s="236"/>
      <c r="F1053" s="23"/>
      <c r="G1053" s="30"/>
      <c r="H1053" s="5"/>
      <c r="I1053" s="491"/>
    </row>
    <row r="1054" spans="1:9" ht="15.75" x14ac:dyDescent="0.25">
      <c r="A1054" s="240"/>
      <c r="B1054" s="572" t="s">
        <v>1318</v>
      </c>
      <c r="C1054" s="573" t="s">
        <v>5542</v>
      </c>
      <c r="D1054" s="235" t="s">
        <v>112</v>
      </c>
      <c r="E1054" s="236">
        <v>20740</v>
      </c>
      <c r="F1054" s="32" t="s">
        <v>5665</v>
      </c>
      <c r="G1054" s="30">
        <v>20740</v>
      </c>
      <c r="H1054" s="5">
        <f t="shared" ref="H1054:H1078" si="51">E1054-G1054</f>
        <v>0</v>
      </c>
      <c r="I1054" s="491" t="s">
        <v>20</v>
      </c>
    </row>
    <row r="1055" spans="1:9" x14ac:dyDescent="0.25">
      <c r="A1055" s="240"/>
      <c r="B1055" s="233" t="s">
        <v>1740</v>
      </c>
      <c r="C1055" s="394" t="s">
        <v>5404</v>
      </c>
      <c r="D1055" s="235" t="s">
        <v>112</v>
      </c>
      <c r="E1055" s="236">
        <v>1334</v>
      </c>
      <c r="F1055" s="23">
        <v>41791</v>
      </c>
      <c r="G1055" s="30">
        <v>1334</v>
      </c>
      <c r="H1055" s="24">
        <f t="shared" si="51"/>
        <v>0</v>
      </c>
      <c r="I1055" s="491"/>
    </row>
    <row r="1056" spans="1:9" x14ac:dyDescent="0.25">
      <c r="A1056" s="240"/>
      <c r="B1056" s="233" t="s">
        <v>1802</v>
      </c>
      <c r="C1056" s="394" t="s">
        <v>5404</v>
      </c>
      <c r="D1056" s="235" t="s">
        <v>112</v>
      </c>
      <c r="E1056" s="236">
        <v>3755</v>
      </c>
      <c r="F1056" s="23">
        <v>41793</v>
      </c>
      <c r="G1056" s="30">
        <v>3755</v>
      </c>
      <c r="H1056" s="24">
        <f t="shared" si="51"/>
        <v>0</v>
      </c>
      <c r="I1056" s="491"/>
    </row>
    <row r="1057" spans="1:9" x14ac:dyDescent="0.25">
      <c r="A1057" s="240"/>
      <c r="B1057" s="233" t="s">
        <v>1912</v>
      </c>
      <c r="C1057" s="394" t="s">
        <v>5404</v>
      </c>
      <c r="D1057" s="235" t="s">
        <v>112</v>
      </c>
      <c r="E1057" s="236">
        <v>2376</v>
      </c>
      <c r="F1057" s="27" t="s">
        <v>5422</v>
      </c>
      <c r="G1057" s="22">
        <v>2376</v>
      </c>
      <c r="H1057" s="24">
        <f t="shared" si="51"/>
        <v>0</v>
      </c>
      <c r="I1057" s="508"/>
    </row>
    <row r="1058" spans="1:9" x14ac:dyDescent="0.25">
      <c r="A1058" s="240"/>
      <c r="B1058" s="233" t="s">
        <v>1987</v>
      </c>
      <c r="C1058" s="394" t="s">
        <v>5404</v>
      </c>
      <c r="D1058" s="235" t="s">
        <v>112</v>
      </c>
      <c r="E1058" s="236">
        <v>6671</v>
      </c>
      <c r="F1058" s="23">
        <v>41795</v>
      </c>
      <c r="G1058" s="22">
        <v>6671</v>
      </c>
      <c r="H1058" s="5">
        <f t="shared" si="51"/>
        <v>0</v>
      </c>
      <c r="I1058" s="508"/>
    </row>
    <row r="1059" spans="1:9" x14ac:dyDescent="0.25">
      <c r="A1059" s="240"/>
      <c r="B1059" s="233" t="s">
        <v>2085</v>
      </c>
      <c r="C1059" s="394" t="s">
        <v>5404</v>
      </c>
      <c r="D1059" s="235" t="s">
        <v>112</v>
      </c>
      <c r="E1059" s="236">
        <v>2289.1999999999998</v>
      </c>
      <c r="F1059" s="23">
        <v>41800</v>
      </c>
      <c r="G1059" s="30">
        <v>2289.1999999999998</v>
      </c>
      <c r="H1059" s="5">
        <f t="shared" si="51"/>
        <v>0</v>
      </c>
      <c r="I1059" s="491"/>
    </row>
    <row r="1060" spans="1:9" x14ac:dyDescent="0.25">
      <c r="A1060" s="240"/>
      <c r="B1060" s="233" t="s">
        <v>1084</v>
      </c>
      <c r="C1060" s="394" t="s">
        <v>5404</v>
      </c>
      <c r="D1060" s="235" t="s">
        <v>112</v>
      </c>
      <c r="E1060" s="236">
        <v>4546.24</v>
      </c>
      <c r="F1060" s="23">
        <v>41797</v>
      </c>
      <c r="G1060" s="30">
        <v>4546.24</v>
      </c>
      <c r="H1060" s="5">
        <f t="shared" si="51"/>
        <v>0</v>
      </c>
      <c r="I1060" s="491"/>
    </row>
    <row r="1061" spans="1:9" x14ac:dyDescent="0.25">
      <c r="A1061" s="240"/>
      <c r="B1061" s="233" t="s">
        <v>1103</v>
      </c>
      <c r="C1061" s="394" t="s">
        <v>5404</v>
      </c>
      <c r="D1061" s="235" t="s">
        <v>112</v>
      </c>
      <c r="E1061" s="236">
        <v>2835.5</v>
      </c>
      <c r="F1061" s="23">
        <v>41797</v>
      </c>
      <c r="G1061" s="30">
        <v>2835.5</v>
      </c>
      <c r="H1061" s="5">
        <f t="shared" si="51"/>
        <v>0</v>
      </c>
      <c r="I1061" s="491"/>
    </row>
    <row r="1062" spans="1:9" x14ac:dyDescent="0.25">
      <c r="A1062" s="240"/>
      <c r="B1062" s="233" t="s">
        <v>1285</v>
      </c>
      <c r="C1062" s="394" t="s">
        <v>5404</v>
      </c>
      <c r="D1062" s="235" t="s">
        <v>112</v>
      </c>
      <c r="E1062" s="236">
        <v>3820</v>
      </c>
      <c r="F1062" s="23">
        <v>41802</v>
      </c>
      <c r="G1062" s="30">
        <v>3820</v>
      </c>
      <c r="H1062" s="5">
        <f t="shared" si="51"/>
        <v>0</v>
      </c>
      <c r="I1062" s="491"/>
    </row>
    <row r="1063" spans="1:9" ht="24.75" x14ac:dyDescent="0.25">
      <c r="A1063" s="240"/>
      <c r="B1063" s="233" t="s">
        <v>1464</v>
      </c>
      <c r="C1063" s="394" t="s">
        <v>5404</v>
      </c>
      <c r="D1063" s="235" t="s">
        <v>112</v>
      </c>
      <c r="E1063" s="236">
        <v>8703.65</v>
      </c>
      <c r="F1063" s="571" t="s">
        <v>5525</v>
      </c>
      <c r="G1063" s="30">
        <v>8703.65</v>
      </c>
      <c r="H1063" s="5">
        <f t="shared" si="51"/>
        <v>0</v>
      </c>
      <c r="I1063" s="491"/>
    </row>
    <row r="1064" spans="1:9" ht="15.75" x14ac:dyDescent="0.25">
      <c r="A1064" s="240"/>
      <c r="B1064" s="572" t="s">
        <v>1707</v>
      </c>
      <c r="C1064" s="573" t="s">
        <v>5542</v>
      </c>
      <c r="D1064" s="235" t="s">
        <v>112</v>
      </c>
      <c r="E1064" s="236">
        <v>3160</v>
      </c>
      <c r="F1064" s="570" t="s">
        <v>5567</v>
      </c>
      <c r="G1064" s="30">
        <v>3160</v>
      </c>
      <c r="H1064" s="5">
        <f t="shared" si="51"/>
        <v>0</v>
      </c>
      <c r="I1064" s="491"/>
    </row>
    <row r="1065" spans="1:9" ht="15.75" x14ac:dyDescent="0.25">
      <c r="A1065" s="240"/>
      <c r="B1065" s="572" t="s">
        <v>1947</v>
      </c>
      <c r="C1065" s="573" t="s">
        <v>5542</v>
      </c>
      <c r="D1065" s="235" t="s">
        <v>112</v>
      </c>
      <c r="E1065" s="236">
        <v>8067</v>
      </c>
      <c r="F1065" s="27" t="s">
        <v>5595</v>
      </c>
      <c r="G1065" s="30">
        <v>8067</v>
      </c>
      <c r="H1065" s="5">
        <f t="shared" si="51"/>
        <v>0</v>
      </c>
      <c r="I1065" s="491"/>
    </row>
    <row r="1066" spans="1:9" ht="15.75" x14ac:dyDescent="0.25">
      <c r="A1066" s="240"/>
      <c r="B1066" s="572" t="s">
        <v>2032</v>
      </c>
      <c r="C1066" s="573" t="s">
        <v>5542</v>
      </c>
      <c r="D1066" s="235" t="s">
        <v>112</v>
      </c>
      <c r="E1066" s="236">
        <v>1688</v>
      </c>
      <c r="F1066" s="26" t="s">
        <v>5608</v>
      </c>
      <c r="G1066" s="30">
        <v>1688</v>
      </c>
      <c r="H1066" s="5">
        <f t="shared" si="51"/>
        <v>0</v>
      </c>
      <c r="I1066" s="491"/>
    </row>
    <row r="1067" spans="1:9" ht="15.75" x14ac:dyDescent="0.25">
      <c r="A1067" s="518">
        <v>41809</v>
      </c>
      <c r="B1067" s="576" t="s">
        <v>2062</v>
      </c>
      <c r="C1067" s="577" t="s">
        <v>5542</v>
      </c>
      <c r="D1067" s="235" t="s">
        <v>112</v>
      </c>
      <c r="E1067" s="236">
        <v>2473</v>
      </c>
      <c r="F1067" s="570" t="s">
        <v>5612</v>
      </c>
      <c r="G1067" s="30">
        <v>2473</v>
      </c>
      <c r="H1067" s="5">
        <f t="shared" si="51"/>
        <v>0</v>
      </c>
      <c r="I1067" s="491"/>
    </row>
    <row r="1068" spans="1:9" ht="15.75" x14ac:dyDescent="0.25">
      <c r="A1068" s="240"/>
      <c r="B1068" s="572" t="s">
        <v>2238</v>
      </c>
      <c r="C1068" s="573" t="s">
        <v>5542</v>
      </c>
      <c r="D1068" s="235" t="s">
        <v>112</v>
      </c>
      <c r="E1068" s="236">
        <v>2745.3</v>
      </c>
      <c r="F1068" s="23">
        <v>41811</v>
      </c>
      <c r="G1068" s="30">
        <v>2745.3</v>
      </c>
      <c r="H1068" s="5">
        <f t="shared" si="51"/>
        <v>0</v>
      </c>
      <c r="I1068" s="491"/>
    </row>
    <row r="1069" spans="1:9" ht="15.75" x14ac:dyDescent="0.25">
      <c r="A1069" s="240"/>
      <c r="B1069" s="572" t="s">
        <v>1111</v>
      </c>
      <c r="C1069" s="573" t="s">
        <v>5542</v>
      </c>
      <c r="D1069" s="235" t="s">
        <v>112</v>
      </c>
      <c r="E1069" s="236">
        <v>6984</v>
      </c>
      <c r="F1069" s="23">
        <v>41812</v>
      </c>
      <c r="G1069" s="30">
        <v>6984</v>
      </c>
      <c r="H1069" s="5">
        <f t="shared" si="51"/>
        <v>0</v>
      </c>
      <c r="I1069" s="491"/>
    </row>
    <row r="1070" spans="1:9" ht="15.75" x14ac:dyDescent="0.25">
      <c r="A1070" s="240"/>
      <c r="B1070" s="572" t="s">
        <v>1204</v>
      </c>
      <c r="C1070" s="573" t="s">
        <v>5542</v>
      </c>
      <c r="D1070" s="235" t="s">
        <v>112</v>
      </c>
      <c r="E1070" s="236">
        <v>2060</v>
      </c>
      <c r="F1070" s="23">
        <v>41813</v>
      </c>
      <c r="G1070" s="30">
        <v>2060</v>
      </c>
      <c r="H1070" s="5">
        <f t="shared" si="51"/>
        <v>0</v>
      </c>
      <c r="I1070" s="491"/>
    </row>
    <row r="1071" spans="1:9" ht="15.75" x14ac:dyDescent="0.25">
      <c r="A1071" s="240"/>
      <c r="B1071" s="572" t="s">
        <v>1258</v>
      </c>
      <c r="C1071" s="573" t="s">
        <v>5542</v>
      </c>
      <c r="D1071" s="235" t="s">
        <v>112</v>
      </c>
      <c r="E1071" s="236">
        <v>7681</v>
      </c>
      <c r="F1071" s="23">
        <v>41814</v>
      </c>
      <c r="G1071" s="30">
        <v>7681</v>
      </c>
      <c r="H1071" s="5">
        <f t="shared" si="51"/>
        <v>0</v>
      </c>
      <c r="I1071" s="491"/>
    </row>
    <row r="1072" spans="1:9" ht="15.75" x14ac:dyDescent="0.25">
      <c r="A1072" s="240"/>
      <c r="B1072" s="572" t="s">
        <v>1374</v>
      </c>
      <c r="C1072" s="573" t="s">
        <v>5542</v>
      </c>
      <c r="D1072" s="235" t="s">
        <v>112</v>
      </c>
      <c r="E1072" s="236">
        <v>3448</v>
      </c>
      <c r="F1072" s="23">
        <v>41816</v>
      </c>
      <c r="G1072" s="22">
        <v>3448</v>
      </c>
      <c r="H1072" s="5">
        <f t="shared" si="51"/>
        <v>0</v>
      </c>
      <c r="I1072" s="508"/>
    </row>
    <row r="1073" spans="1:9" ht="15.75" x14ac:dyDescent="0.25">
      <c r="A1073" s="240"/>
      <c r="B1073" s="572" t="s">
        <v>1444</v>
      </c>
      <c r="C1073" s="573" t="s">
        <v>5542</v>
      </c>
      <c r="D1073" s="235" t="s">
        <v>112</v>
      </c>
      <c r="E1073" s="236">
        <v>2193</v>
      </c>
      <c r="F1073" s="23">
        <v>41815</v>
      </c>
      <c r="G1073" s="22">
        <v>2193</v>
      </c>
      <c r="H1073" s="5">
        <f t="shared" si="51"/>
        <v>0</v>
      </c>
      <c r="I1073" s="508"/>
    </row>
    <row r="1074" spans="1:9" ht="15.75" x14ac:dyDescent="0.25">
      <c r="A1074" s="240"/>
      <c r="B1074" s="572" t="s">
        <v>1502</v>
      </c>
      <c r="C1074" s="573" t="s">
        <v>5542</v>
      </c>
      <c r="D1074" s="235" t="s">
        <v>112</v>
      </c>
      <c r="E1074" s="236">
        <v>8576</v>
      </c>
      <c r="F1074" s="566" t="s">
        <v>5686</v>
      </c>
      <c r="G1074" s="22">
        <v>8576</v>
      </c>
      <c r="H1074" s="5">
        <f t="shared" si="51"/>
        <v>0</v>
      </c>
      <c r="I1074" s="508"/>
    </row>
    <row r="1075" spans="1:9" x14ac:dyDescent="0.25">
      <c r="A1075" s="240"/>
      <c r="B1075" s="233" t="s">
        <v>1615</v>
      </c>
      <c r="C1075" s="273" t="s">
        <v>4912</v>
      </c>
      <c r="D1075" s="235" t="s">
        <v>112</v>
      </c>
      <c r="E1075" s="236">
        <v>3274</v>
      </c>
      <c r="F1075" s="23">
        <v>41817</v>
      </c>
      <c r="G1075" s="22">
        <v>3274</v>
      </c>
      <c r="H1075" s="5">
        <f t="shared" si="51"/>
        <v>0</v>
      </c>
      <c r="I1075" s="508"/>
    </row>
    <row r="1076" spans="1:9" x14ac:dyDescent="0.25">
      <c r="A1076" s="240"/>
      <c r="B1076" s="233" t="s">
        <v>1735</v>
      </c>
      <c r="C1076" s="273" t="s">
        <v>4912</v>
      </c>
      <c r="D1076" s="235" t="s">
        <v>112</v>
      </c>
      <c r="E1076" s="236">
        <v>3141</v>
      </c>
      <c r="F1076" s="23">
        <v>41820</v>
      </c>
      <c r="G1076" s="30">
        <v>3141</v>
      </c>
      <c r="H1076" s="5">
        <f t="shared" si="51"/>
        <v>0</v>
      </c>
      <c r="I1076" s="491"/>
    </row>
    <row r="1077" spans="1:9" x14ac:dyDescent="0.25">
      <c r="A1077" s="240"/>
      <c r="B1077" s="233" t="s">
        <v>1811</v>
      </c>
      <c r="C1077" s="273" t="s">
        <v>4912</v>
      </c>
      <c r="D1077" s="235" t="s">
        <v>112</v>
      </c>
      <c r="E1077" s="236">
        <v>2287.5</v>
      </c>
      <c r="F1077" s="23">
        <v>41819</v>
      </c>
      <c r="G1077" s="30">
        <v>2287.5</v>
      </c>
      <c r="H1077" s="5">
        <f t="shared" si="51"/>
        <v>0</v>
      </c>
      <c r="I1077" s="491"/>
    </row>
    <row r="1078" spans="1:9" x14ac:dyDescent="0.25">
      <c r="A1078" s="240"/>
      <c r="B1078" s="233" t="s">
        <v>1866</v>
      </c>
      <c r="C1078" s="273" t="s">
        <v>4912</v>
      </c>
      <c r="D1078" s="235" t="s">
        <v>112</v>
      </c>
      <c r="E1078" s="236">
        <v>11538</v>
      </c>
      <c r="F1078" s="27" t="s">
        <v>5719</v>
      </c>
      <c r="G1078" s="247">
        <v>11538</v>
      </c>
      <c r="H1078" s="5">
        <f t="shared" si="51"/>
        <v>0</v>
      </c>
      <c r="I1078" s="491"/>
    </row>
    <row r="1079" spans="1:9" x14ac:dyDescent="0.25">
      <c r="A1079" s="240"/>
      <c r="B1079" s="233"/>
      <c r="C1079" s="273"/>
      <c r="D1079" s="235"/>
      <c r="E1079" s="236"/>
      <c r="F1079" s="27" t="s">
        <v>645</v>
      </c>
      <c r="G1079" s="247">
        <f>SUM(G1054:G1078)</f>
        <v>126386.39</v>
      </c>
      <c r="H1079" s="5"/>
      <c r="I1079" s="491"/>
    </row>
    <row r="1080" spans="1:9" x14ac:dyDescent="0.25">
      <c r="A1080" s="240"/>
      <c r="B1080" s="233"/>
      <c r="C1080" s="273"/>
      <c r="D1080" s="235"/>
      <c r="E1080" s="236"/>
      <c r="F1080" s="27"/>
      <c r="G1080" s="247"/>
      <c r="H1080" s="5"/>
      <c r="I1080" s="491"/>
    </row>
    <row r="1081" spans="1:9" x14ac:dyDescent="0.25">
      <c r="A1081" s="240"/>
      <c r="B1081" s="233" t="s">
        <v>1765</v>
      </c>
      <c r="C1081" s="273" t="s">
        <v>4912</v>
      </c>
      <c r="D1081" s="235" t="s">
        <v>438</v>
      </c>
      <c r="E1081" s="236">
        <v>348</v>
      </c>
      <c r="F1081" s="23">
        <v>41818</v>
      </c>
      <c r="G1081" s="30">
        <v>348</v>
      </c>
      <c r="H1081" s="5">
        <f>E1081-G1081</f>
        <v>0</v>
      </c>
      <c r="I1081" s="491"/>
    </row>
    <row r="1082" spans="1:9" x14ac:dyDescent="0.25">
      <c r="A1082" s="240"/>
      <c r="B1082" s="233"/>
      <c r="C1082" s="273"/>
      <c r="D1082" s="235"/>
      <c r="E1082" s="236"/>
      <c r="F1082" s="23"/>
      <c r="G1082" s="30"/>
      <c r="H1082" s="5"/>
      <c r="I1082" s="491"/>
    </row>
    <row r="1083" spans="1:9" x14ac:dyDescent="0.25">
      <c r="A1083" s="240"/>
      <c r="B1083" s="233" t="s">
        <v>1824</v>
      </c>
      <c r="C1083" s="394" t="s">
        <v>5404</v>
      </c>
      <c r="D1083" s="235" t="s">
        <v>135</v>
      </c>
      <c r="E1083" s="236">
        <v>11340</v>
      </c>
      <c r="F1083" s="27" t="s">
        <v>5409</v>
      </c>
      <c r="G1083" s="30">
        <v>11340</v>
      </c>
      <c r="H1083" s="24">
        <f t="shared" ref="H1083:H1094" si="52">E1083-G1083</f>
        <v>0</v>
      </c>
      <c r="I1083" s="508"/>
    </row>
    <row r="1084" spans="1:9" x14ac:dyDescent="0.25">
      <c r="A1084" s="240"/>
      <c r="B1084" s="233" t="s">
        <v>1985</v>
      </c>
      <c r="C1084" s="394" t="s">
        <v>5404</v>
      </c>
      <c r="D1084" s="235" t="s">
        <v>135</v>
      </c>
      <c r="E1084" s="236">
        <v>20821.5</v>
      </c>
      <c r="F1084" s="32" t="s">
        <v>5432</v>
      </c>
      <c r="G1084" s="22">
        <v>20821.5</v>
      </c>
      <c r="H1084" s="24">
        <f t="shared" si="52"/>
        <v>0</v>
      </c>
      <c r="I1084" s="508" t="s">
        <v>20</v>
      </c>
    </row>
    <row r="1085" spans="1:9" x14ac:dyDescent="0.25">
      <c r="A1085" s="240"/>
      <c r="B1085" s="233" t="s">
        <v>2226</v>
      </c>
      <c r="C1085" s="394" t="s">
        <v>5404</v>
      </c>
      <c r="D1085" s="235" t="s">
        <v>135</v>
      </c>
      <c r="E1085" s="236">
        <v>12824</v>
      </c>
      <c r="F1085" s="23">
        <v>41796</v>
      </c>
      <c r="G1085" s="30">
        <v>12824</v>
      </c>
      <c r="H1085" s="5">
        <f t="shared" si="52"/>
        <v>0</v>
      </c>
      <c r="I1085" s="491"/>
    </row>
    <row r="1086" spans="1:9" x14ac:dyDescent="0.25">
      <c r="A1086" s="240"/>
      <c r="B1086" s="233" t="s">
        <v>2263</v>
      </c>
      <c r="C1086" s="394" t="s">
        <v>5404</v>
      </c>
      <c r="D1086" s="235" t="s">
        <v>135</v>
      </c>
      <c r="E1086" s="236">
        <v>15575.5</v>
      </c>
      <c r="F1086" s="32" t="s">
        <v>5470</v>
      </c>
      <c r="G1086" s="251">
        <v>15575.5</v>
      </c>
      <c r="H1086" s="439">
        <f t="shared" si="52"/>
        <v>0</v>
      </c>
      <c r="I1086" s="491" t="s">
        <v>20</v>
      </c>
    </row>
    <row r="1087" spans="1:9" x14ac:dyDescent="0.25">
      <c r="A1087" s="240"/>
      <c r="B1087" s="233" t="s">
        <v>1407</v>
      </c>
      <c r="C1087" s="394" t="s">
        <v>5404</v>
      </c>
      <c r="D1087" s="235" t="s">
        <v>135</v>
      </c>
      <c r="E1087" s="236">
        <v>14847</v>
      </c>
      <c r="F1087" s="23">
        <v>41804</v>
      </c>
      <c r="G1087" s="30">
        <v>14847</v>
      </c>
      <c r="H1087" s="5">
        <f t="shared" si="52"/>
        <v>0</v>
      </c>
      <c r="I1087" s="491" t="s">
        <v>20</v>
      </c>
    </row>
    <row r="1088" spans="1:9" ht="15.75" x14ac:dyDescent="0.25">
      <c r="A1088" s="240"/>
      <c r="B1088" s="572" t="s">
        <v>1632</v>
      </c>
      <c r="C1088" s="573" t="s">
        <v>5542</v>
      </c>
      <c r="D1088" s="235" t="s">
        <v>135</v>
      </c>
      <c r="E1088" s="236">
        <v>12243.6</v>
      </c>
      <c r="F1088" s="32" t="s">
        <v>5558</v>
      </c>
      <c r="G1088" s="30">
        <v>12243.6</v>
      </c>
      <c r="H1088" s="5">
        <f t="shared" si="52"/>
        <v>0</v>
      </c>
      <c r="I1088" s="491" t="s">
        <v>2864</v>
      </c>
    </row>
    <row r="1089" spans="1:9" ht="34.5" x14ac:dyDescent="0.25">
      <c r="A1089" s="240"/>
      <c r="B1089" s="572" t="s">
        <v>1887</v>
      </c>
      <c r="C1089" s="573" t="s">
        <v>5542</v>
      </c>
      <c r="D1089" s="235" t="s">
        <v>135</v>
      </c>
      <c r="E1089" s="236">
        <v>20541.5</v>
      </c>
      <c r="F1089" s="564" t="s">
        <v>5587</v>
      </c>
      <c r="G1089" s="30">
        <v>20541.5</v>
      </c>
      <c r="H1089" s="5">
        <f t="shared" si="52"/>
        <v>0</v>
      </c>
      <c r="I1089" s="491" t="s">
        <v>20</v>
      </c>
    </row>
    <row r="1090" spans="1:9" ht="15.75" x14ac:dyDescent="0.25">
      <c r="A1090" s="240"/>
      <c r="B1090" s="572" t="s">
        <v>1988</v>
      </c>
      <c r="C1090" s="573" t="s">
        <v>5542</v>
      </c>
      <c r="D1090" s="235" t="s">
        <v>135</v>
      </c>
      <c r="E1090" s="236">
        <v>11851</v>
      </c>
      <c r="F1090" s="23">
        <v>41810</v>
      </c>
      <c r="G1090" s="30">
        <v>11851</v>
      </c>
      <c r="H1090" s="5">
        <f t="shared" si="52"/>
        <v>0</v>
      </c>
      <c r="I1090" s="491" t="s">
        <v>20</v>
      </c>
    </row>
    <row r="1091" spans="1:9" ht="15.75" x14ac:dyDescent="0.25">
      <c r="A1091" s="240"/>
      <c r="B1091" s="572" t="s">
        <v>2163</v>
      </c>
      <c r="C1091" s="573" t="s">
        <v>5542</v>
      </c>
      <c r="D1091" s="235" t="s">
        <v>135</v>
      </c>
      <c r="E1091" s="236">
        <v>22500</v>
      </c>
      <c r="F1091" s="32" t="s">
        <v>5625</v>
      </c>
      <c r="G1091" s="30">
        <v>22500</v>
      </c>
      <c r="H1091" s="5">
        <f t="shared" si="52"/>
        <v>0</v>
      </c>
      <c r="I1091" s="491" t="s">
        <v>20</v>
      </c>
    </row>
    <row r="1092" spans="1:9" ht="15.75" x14ac:dyDescent="0.25">
      <c r="A1092" s="240"/>
      <c r="B1092" s="572" t="s">
        <v>1066</v>
      </c>
      <c r="C1092" s="573" t="s">
        <v>5542</v>
      </c>
      <c r="D1092" s="235" t="s">
        <v>135</v>
      </c>
      <c r="E1092" s="236">
        <v>15995</v>
      </c>
      <c r="F1092" s="32" t="s">
        <v>5637</v>
      </c>
      <c r="G1092" s="30">
        <v>15995</v>
      </c>
      <c r="H1092" s="5">
        <f t="shared" si="52"/>
        <v>0</v>
      </c>
      <c r="I1092" s="491" t="s">
        <v>20</v>
      </c>
    </row>
    <row r="1093" spans="1:9" x14ac:dyDescent="0.25">
      <c r="A1093" s="240"/>
      <c r="B1093" s="233" t="s">
        <v>1550</v>
      </c>
      <c r="C1093" s="273" t="s">
        <v>4912</v>
      </c>
      <c r="D1093" s="235" t="s">
        <v>135</v>
      </c>
      <c r="E1093" s="236">
        <v>24409.5</v>
      </c>
      <c r="F1093" s="568" t="s">
        <v>5689</v>
      </c>
      <c r="G1093" s="22">
        <v>24409.5</v>
      </c>
      <c r="H1093" s="5">
        <f t="shared" si="52"/>
        <v>0</v>
      </c>
      <c r="I1093" s="508" t="s">
        <v>20</v>
      </c>
    </row>
    <row r="1094" spans="1:9" x14ac:dyDescent="0.25">
      <c r="A1094" s="240"/>
      <c r="B1094" s="233" t="s">
        <v>1647</v>
      </c>
      <c r="C1094" s="273" t="s">
        <v>4912</v>
      </c>
      <c r="D1094" s="235" t="s">
        <v>135</v>
      </c>
      <c r="E1094" s="236">
        <v>6108</v>
      </c>
      <c r="F1094" s="23">
        <v>41818</v>
      </c>
      <c r="G1094" s="30">
        <v>6108</v>
      </c>
      <c r="H1094" s="5">
        <f t="shared" si="52"/>
        <v>0</v>
      </c>
      <c r="I1094" s="491" t="s">
        <v>20</v>
      </c>
    </row>
    <row r="1095" spans="1:9" x14ac:dyDescent="0.25">
      <c r="A1095" s="240"/>
      <c r="B1095" s="233"/>
      <c r="C1095" s="273"/>
      <c r="D1095" s="235"/>
      <c r="E1095" s="236"/>
      <c r="F1095" s="23"/>
      <c r="G1095" s="30">
        <f>SUM(G1083:G1094)</f>
        <v>189056.6</v>
      </c>
      <c r="H1095" s="5"/>
      <c r="I1095" s="491"/>
    </row>
    <row r="1096" spans="1:9" x14ac:dyDescent="0.25">
      <c r="A1096" s="240"/>
      <c r="B1096" s="233"/>
      <c r="C1096" s="273"/>
      <c r="D1096" s="235"/>
      <c r="E1096" s="236"/>
      <c r="F1096" s="23"/>
      <c r="G1096" s="30"/>
      <c r="H1096" s="5"/>
      <c r="I1096" s="491"/>
    </row>
    <row r="1097" spans="1:9" x14ac:dyDescent="0.25">
      <c r="A1097" s="240"/>
      <c r="B1097" s="233" t="s">
        <v>1781</v>
      </c>
      <c r="C1097" s="394" t="s">
        <v>5404</v>
      </c>
      <c r="D1097" s="235" t="s">
        <v>44</v>
      </c>
      <c r="E1097" s="236">
        <v>1619.6</v>
      </c>
      <c r="F1097" s="23">
        <v>41791</v>
      </c>
      <c r="G1097" s="30">
        <v>1619.6</v>
      </c>
      <c r="H1097" s="24">
        <f t="shared" ref="H1097:H1130" si="53">E1097-G1097</f>
        <v>0</v>
      </c>
      <c r="I1097" s="491"/>
    </row>
    <row r="1098" spans="1:9" x14ac:dyDescent="0.25">
      <c r="A1098" s="240"/>
      <c r="B1098" s="233" t="s">
        <v>1835</v>
      </c>
      <c r="C1098" s="394" t="s">
        <v>5404</v>
      </c>
      <c r="D1098" s="235" t="s">
        <v>44</v>
      </c>
      <c r="E1098" s="236">
        <v>955.2</v>
      </c>
      <c r="F1098" s="23">
        <v>41792</v>
      </c>
      <c r="G1098" s="22">
        <v>955.2</v>
      </c>
      <c r="H1098" s="24">
        <f t="shared" si="53"/>
        <v>0</v>
      </c>
      <c r="I1098" s="508"/>
    </row>
    <row r="1099" spans="1:9" x14ac:dyDescent="0.25">
      <c r="A1099" s="240"/>
      <c r="B1099" s="233" t="s">
        <v>1858</v>
      </c>
      <c r="C1099" s="394" t="s">
        <v>5404</v>
      </c>
      <c r="D1099" s="235" t="s">
        <v>44</v>
      </c>
      <c r="E1099" s="236">
        <v>2304</v>
      </c>
      <c r="F1099" s="23">
        <v>41792</v>
      </c>
      <c r="G1099" s="22">
        <v>2304</v>
      </c>
      <c r="H1099" s="24">
        <f t="shared" si="53"/>
        <v>0</v>
      </c>
      <c r="I1099" s="508" t="s">
        <v>57</v>
      </c>
    </row>
    <row r="1100" spans="1:9" x14ac:dyDescent="0.25">
      <c r="A1100" s="240"/>
      <c r="B1100" s="233" t="s">
        <v>1946</v>
      </c>
      <c r="C1100" s="394" t="s">
        <v>5404</v>
      </c>
      <c r="D1100" s="235" t="s">
        <v>44</v>
      </c>
      <c r="E1100" s="236">
        <v>859</v>
      </c>
      <c r="F1100" s="23">
        <v>41793</v>
      </c>
      <c r="G1100" s="22">
        <v>859</v>
      </c>
      <c r="H1100" s="24">
        <f t="shared" si="53"/>
        <v>0</v>
      </c>
      <c r="I1100" s="508"/>
    </row>
    <row r="1101" spans="1:9" x14ac:dyDescent="0.25">
      <c r="A1101" s="240"/>
      <c r="B1101" s="233" t="s">
        <v>2056</v>
      </c>
      <c r="C1101" s="394" t="s">
        <v>5404</v>
      </c>
      <c r="D1101" s="235" t="s">
        <v>44</v>
      </c>
      <c r="E1101" s="236">
        <v>2226</v>
      </c>
      <c r="F1101" s="23">
        <v>41795</v>
      </c>
      <c r="G1101" s="30">
        <v>2226</v>
      </c>
      <c r="H1101" s="5">
        <f t="shared" si="53"/>
        <v>0</v>
      </c>
      <c r="I1101" s="491" t="s">
        <v>196</v>
      </c>
    </row>
    <row r="1102" spans="1:9" x14ac:dyDescent="0.25">
      <c r="A1102" s="240"/>
      <c r="B1102" s="233" t="s">
        <v>2125</v>
      </c>
      <c r="C1102" s="394" t="s">
        <v>5404</v>
      </c>
      <c r="D1102" s="235" t="s">
        <v>44</v>
      </c>
      <c r="E1102" s="236">
        <v>1061</v>
      </c>
      <c r="F1102" s="23">
        <v>41795</v>
      </c>
      <c r="G1102" s="30">
        <v>1061</v>
      </c>
      <c r="H1102" s="5">
        <f t="shared" si="53"/>
        <v>0</v>
      </c>
      <c r="I1102" s="491"/>
    </row>
    <row r="1103" spans="1:9" x14ac:dyDescent="0.25">
      <c r="A1103" s="240"/>
      <c r="B1103" s="233" t="s">
        <v>2225</v>
      </c>
      <c r="C1103" s="394" t="s">
        <v>5404</v>
      </c>
      <c r="D1103" s="235" t="s">
        <v>44</v>
      </c>
      <c r="E1103" s="236">
        <v>2493</v>
      </c>
      <c r="F1103" s="23">
        <v>41796</v>
      </c>
      <c r="G1103" s="30">
        <v>2493</v>
      </c>
      <c r="H1103" s="5">
        <f t="shared" si="53"/>
        <v>0</v>
      </c>
      <c r="I1103" s="491" t="s">
        <v>4737</v>
      </c>
    </row>
    <row r="1104" spans="1:9" x14ac:dyDescent="0.25">
      <c r="A1104" s="240"/>
      <c r="B1104" s="233" t="s">
        <v>1154</v>
      </c>
      <c r="C1104" s="394" t="s">
        <v>5404</v>
      </c>
      <c r="D1104" s="235" t="s">
        <v>44</v>
      </c>
      <c r="E1104" s="236">
        <v>2468</v>
      </c>
      <c r="F1104" s="570" t="s">
        <v>5479</v>
      </c>
      <c r="G1104" s="30">
        <v>2468</v>
      </c>
      <c r="H1104" s="5">
        <f t="shared" si="53"/>
        <v>0</v>
      </c>
      <c r="I1104" s="491"/>
    </row>
    <row r="1105" spans="1:9" x14ac:dyDescent="0.25">
      <c r="A1105" s="240"/>
      <c r="B1105" s="233" t="s">
        <v>1215</v>
      </c>
      <c r="C1105" s="394" t="s">
        <v>5404</v>
      </c>
      <c r="D1105" s="235" t="s">
        <v>44</v>
      </c>
      <c r="E1105" s="236">
        <v>2420.6</v>
      </c>
      <c r="F1105" s="570" t="s">
        <v>5486</v>
      </c>
      <c r="G1105" s="30">
        <v>2420.6</v>
      </c>
      <c r="H1105" s="5">
        <f t="shared" si="53"/>
        <v>0</v>
      </c>
      <c r="I1105" s="491" t="s">
        <v>14</v>
      </c>
    </row>
    <row r="1106" spans="1:9" x14ac:dyDescent="0.25">
      <c r="A1106" s="240"/>
      <c r="B1106" s="233" t="s">
        <v>1255</v>
      </c>
      <c r="C1106" s="394" t="s">
        <v>5404</v>
      </c>
      <c r="D1106" s="235" t="s">
        <v>44</v>
      </c>
      <c r="E1106" s="236">
        <v>11369.2</v>
      </c>
      <c r="F1106" s="23">
        <v>41800</v>
      </c>
      <c r="G1106" s="43">
        <v>11369.2</v>
      </c>
      <c r="H1106" s="5">
        <f t="shared" si="53"/>
        <v>0</v>
      </c>
      <c r="I1106" s="491" t="s">
        <v>20</v>
      </c>
    </row>
    <row r="1107" spans="1:9" x14ac:dyDescent="0.25">
      <c r="A1107" s="240"/>
      <c r="B1107" s="233" t="s">
        <v>1319</v>
      </c>
      <c r="C1107" s="394" t="s">
        <v>5404</v>
      </c>
      <c r="D1107" s="235" t="s">
        <v>44</v>
      </c>
      <c r="E1107" s="236">
        <v>897.5</v>
      </c>
      <c r="F1107" s="23">
        <v>41800</v>
      </c>
      <c r="G1107" s="30">
        <v>897.5</v>
      </c>
      <c r="H1107" s="5">
        <f t="shared" si="53"/>
        <v>0</v>
      </c>
      <c r="I1107" s="491"/>
    </row>
    <row r="1108" spans="1:9" x14ac:dyDescent="0.25">
      <c r="A1108" s="240"/>
      <c r="B1108" s="233" t="s">
        <v>1384</v>
      </c>
      <c r="C1108" s="394" t="s">
        <v>5404</v>
      </c>
      <c r="D1108" s="235" t="s">
        <v>44</v>
      </c>
      <c r="E1108" s="236">
        <v>2493</v>
      </c>
      <c r="F1108" s="27" t="s">
        <v>5513</v>
      </c>
      <c r="G1108" s="30">
        <v>2493</v>
      </c>
      <c r="H1108" s="5">
        <f t="shared" si="53"/>
        <v>0</v>
      </c>
      <c r="I1108" s="491" t="s">
        <v>4</v>
      </c>
    </row>
    <row r="1109" spans="1:9" x14ac:dyDescent="0.25">
      <c r="A1109" s="240"/>
      <c r="B1109" s="233" t="s">
        <v>1499</v>
      </c>
      <c r="C1109" s="394" t="s">
        <v>5404</v>
      </c>
      <c r="D1109" s="235" t="s">
        <v>44</v>
      </c>
      <c r="E1109" s="236">
        <v>797.5</v>
      </c>
      <c r="F1109" s="26" t="s">
        <v>5531</v>
      </c>
      <c r="G1109" s="30">
        <v>797.5</v>
      </c>
      <c r="H1109" s="5">
        <f t="shared" si="53"/>
        <v>0</v>
      </c>
      <c r="I1109" s="491"/>
    </row>
    <row r="1110" spans="1:9" ht="15.75" x14ac:dyDescent="0.25">
      <c r="A1110" s="240"/>
      <c r="B1110" s="572" t="s">
        <v>1553</v>
      </c>
      <c r="C1110" s="573" t="s">
        <v>5542</v>
      </c>
      <c r="D1110" s="235" t="s">
        <v>44</v>
      </c>
      <c r="E1110" s="236">
        <v>2298.5</v>
      </c>
      <c r="F1110" s="23">
        <v>41803</v>
      </c>
      <c r="G1110" s="30">
        <v>2298.5</v>
      </c>
      <c r="H1110" s="5">
        <f t="shared" si="53"/>
        <v>0</v>
      </c>
      <c r="I1110" s="491" t="s">
        <v>4</v>
      </c>
    </row>
    <row r="1111" spans="1:9" ht="15.75" x14ac:dyDescent="0.25">
      <c r="A1111" s="240"/>
      <c r="B1111" s="572" t="s">
        <v>1608</v>
      </c>
      <c r="C1111" s="573" t="s">
        <v>5542</v>
      </c>
      <c r="D1111" s="235" t="s">
        <v>44</v>
      </c>
      <c r="E1111" s="236">
        <v>527.5</v>
      </c>
      <c r="F1111" s="23">
        <v>41803</v>
      </c>
      <c r="G1111" s="30">
        <v>527.5</v>
      </c>
      <c r="H1111" s="5">
        <f t="shared" si="53"/>
        <v>0</v>
      </c>
      <c r="I1111" s="491"/>
    </row>
    <row r="1112" spans="1:9" ht="15.75" x14ac:dyDescent="0.25">
      <c r="A1112" s="232"/>
      <c r="B1112" s="572" t="s">
        <v>1714</v>
      </c>
      <c r="C1112" s="573" t="s">
        <v>5542</v>
      </c>
      <c r="D1112" s="235" t="s">
        <v>44</v>
      </c>
      <c r="E1112" s="236">
        <v>2980.5</v>
      </c>
      <c r="F1112" s="23">
        <v>41804</v>
      </c>
      <c r="G1112" s="30">
        <v>2980.5</v>
      </c>
      <c r="H1112" s="5">
        <f t="shared" si="53"/>
        <v>0</v>
      </c>
      <c r="I1112" s="491"/>
    </row>
    <row r="1113" spans="1:9" ht="15.75" x14ac:dyDescent="0.25">
      <c r="A1113" s="240"/>
      <c r="B1113" s="572" t="s">
        <v>1799</v>
      </c>
      <c r="C1113" s="573" t="s">
        <v>5542</v>
      </c>
      <c r="D1113" s="235" t="s">
        <v>44</v>
      </c>
      <c r="E1113" s="236">
        <v>1812.5</v>
      </c>
      <c r="F1113" s="23">
        <v>41805</v>
      </c>
      <c r="G1113" s="30">
        <v>1812.5</v>
      </c>
      <c r="H1113" s="5">
        <f t="shared" si="53"/>
        <v>0</v>
      </c>
      <c r="I1113" s="491"/>
    </row>
    <row r="1114" spans="1:9" ht="15.75" x14ac:dyDescent="0.25">
      <c r="A1114" s="240"/>
      <c r="B1114" s="572" t="s">
        <v>1842</v>
      </c>
      <c r="C1114" s="573" t="s">
        <v>5542</v>
      </c>
      <c r="D1114" s="235" t="s">
        <v>44</v>
      </c>
      <c r="E1114" s="236">
        <v>2440</v>
      </c>
      <c r="F1114" s="23">
        <v>41806</v>
      </c>
      <c r="G1114" s="30">
        <v>2440</v>
      </c>
      <c r="H1114" s="5">
        <f t="shared" si="53"/>
        <v>0</v>
      </c>
      <c r="I1114" s="491" t="s">
        <v>14</v>
      </c>
    </row>
    <row r="1115" spans="1:9" ht="15.75" x14ac:dyDescent="0.25">
      <c r="A1115" s="240"/>
      <c r="B1115" s="572" t="s">
        <v>1863</v>
      </c>
      <c r="C1115" s="573" t="s">
        <v>5542</v>
      </c>
      <c r="D1115" s="235" t="s">
        <v>44</v>
      </c>
      <c r="E1115" s="236">
        <v>1377.5</v>
      </c>
      <c r="F1115" s="23">
        <v>41806</v>
      </c>
      <c r="G1115" s="30">
        <v>1377.5</v>
      </c>
      <c r="H1115" s="5">
        <f t="shared" si="53"/>
        <v>0</v>
      </c>
      <c r="I1115" s="491"/>
    </row>
    <row r="1116" spans="1:9" ht="15.75" x14ac:dyDescent="0.25">
      <c r="A1116" s="240"/>
      <c r="B1116" s="572" t="s">
        <v>1989</v>
      </c>
      <c r="C1116" s="573" t="s">
        <v>5542</v>
      </c>
      <c r="D1116" s="235" t="s">
        <v>44</v>
      </c>
      <c r="E1116" s="236">
        <v>927.5</v>
      </c>
      <c r="F1116" s="26" t="s">
        <v>5603</v>
      </c>
      <c r="G1116" s="30">
        <v>927.5</v>
      </c>
      <c r="H1116" s="5">
        <f t="shared" si="53"/>
        <v>0</v>
      </c>
      <c r="I1116" s="491"/>
    </row>
    <row r="1117" spans="1:9" ht="15.75" x14ac:dyDescent="0.25">
      <c r="A1117" s="578">
        <v>41808</v>
      </c>
      <c r="B1117" s="579" t="s">
        <v>2143</v>
      </c>
      <c r="C1117" s="580" t="s">
        <v>5542</v>
      </c>
      <c r="D1117" s="235" t="s">
        <v>44</v>
      </c>
      <c r="E1117" s="236">
        <v>2100</v>
      </c>
      <c r="F1117" s="23">
        <v>41808</v>
      </c>
      <c r="G1117" s="30">
        <v>2100</v>
      </c>
      <c r="H1117" s="5">
        <f t="shared" si="53"/>
        <v>0</v>
      </c>
      <c r="I1117" s="491" t="s">
        <v>14</v>
      </c>
    </row>
    <row r="1118" spans="1:9" ht="15.75" x14ac:dyDescent="0.25">
      <c r="A1118" s="240"/>
      <c r="B1118" s="572" t="s">
        <v>2164</v>
      </c>
      <c r="C1118" s="573" t="s">
        <v>5542</v>
      </c>
      <c r="D1118" s="235" t="s">
        <v>44</v>
      </c>
      <c r="E1118" s="236">
        <v>1378</v>
      </c>
      <c r="F1118" s="23">
        <v>41809</v>
      </c>
      <c r="G1118" s="30">
        <v>1378</v>
      </c>
      <c r="H1118" s="5">
        <f t="shared" si="53"/>
        <v>0</v>
      </c>
      <c r="I1118" s="491"/>
    </row>
    <row r="1119" spans="1:9" ht="15.75" x14ac:dyDescent="0.25">
      <c r="A1119" s="240"/>
      <c r="B1119" s="572" t="s">
        <v>2247</v>
      </c>
      <c r="C1119" s="573" t="s">
        <v>5542</v>
      </c>
      <c r="D1119" s="235" t="s">
        <v>44</v>
      </c>
      <c r="E1119" s="236">
        <v>2390</v>
      </c>
      <c r="F1119" s="23">
        <v>41810</v>
      </c>
      <c r="G1119" s="30">
        <v>2390</v>
      </c>
      <c r="H1119" s="5">
        <f t="shared" si="53"/>
        <v>0</v>
      </c>
      <c r="I1119" s="491" t="s">
        <v>4</v>
      </c>
    </row>
    <row r="1120" spans="1:9" ht="15.75" x14ac:dyDescent="0.25">
      <c r="A1120" s="240"/>
      <c r="B1120" s="572" t="s">
        <v>1160</v>
      </c>
      <c r="C1120" s="573" t="s">
        <v>5542</v>
      </c>
      <c r="D1120" s="235" t="s">
        <v>44</v>
      </c>
      <c r="E1120" s="236">
        <v>1901</v>
      </c>
      <c r="F1120" s="23">
        <v>41811</v>
      </c>
      <c r="G1120" s="30">
        <v>1901</v>
      </c>
      <c r="H1120" s="5">
        <f t="shared" si="53"/>
        <v>0</v>
      </c>
      <c r="I1120" s="491"/>
    </row>
    <row r="1121" spans="1:9" ht="15.75" x14ac:dyDescent="0.25">
      <c r="A1121" s="240"/>
      <c r="B1121" s="572" t="s">
        <v>1230</v>
      </c>
      <c r="C1121" s="573" t="s">
        <v>5542</v>
      </c>
      <c r="D1121" s="235" t="s">
        <v>44</v>
      </c>
      <c r="E1121" s="236">
        <v>2636.7</v>
      </c>
      <c r="F1121" s="23">
        <v>41812</v>
      </c>
      <c r="G1121" s="30">
        <v>2636.7</v>
      </c>
      <c r="H1121" s="5">
        <f t="shared" si="53"/>
        <v>0</v>
      </c>
      <c r="I1121" s="491"/>
    </row>
    <row r="1122" spans="1:9" ht="15.75" x14ac:dyDescent="0.25">
      <c r="A1122" s="240"/>
      <c r="B1122" s="572" t="s">
        <v>1299</v>
      </c>
      <c r="C1122" s="573" t="s">
        <v>5542</v>
      </c>
      <c r="D1122" s="235" t="s">
        <v>44</v>
      </c>
      <c r="E1122" s="236">
        <v>2110</v>
      </c>
      <c r="F1122" s="23">
        <v>41814</v>
      </c>
      <c r="G1122" s="30">
        <v>2110</v>
      </c>
      <c r="H1122" s="5">
        <f t="shared" si="53"/>
        <v>0</v>
      </c>
      <c r="I1122" s="491" t="s">
        <v>196</v>
      </c>
    </row>
    <row r="1123" spans="1:9" ht="15.75" x14ac:dyDescent="0.25">
      <c r="A1123" s="240"/>
      <c r="B1123" s="572" t="s">
        <v>1405</v>
      </c>
      <c r="C1123" s="573" t="s">
        <v>5542</v>
      </c>
      <c r="D1123" s="235" t="s">
        <v>44</v>
      </c>
      <c r="E1123" s="236">
        <v>1064</v>
      </c>
      <c r="F1123" s="23">
        <v>41814</v>
      </c>
      <c r="G1123" s="22">
        <v>1064</v>
      </c>
      <c r="H1123" s="5">
        <f t="shared" si="53"/>
        <v>0</v>
      </c>
      <c r="I1123" s="508"/>
    </row>
    <row r="1124" spans="1:9" ht="15.75" x14ac:dyDescent="0.25">
      <c r="A1124" s="240"/>
      <c r="B1124" s="572" t="s">
        <v>1480</v>
      </c>
      <c r="C1124" s="573" t="s">
        <v>5542</v>
      </c>
      <c r="D1124" s="235" t="s">
        <v>44</v>
      </c>
      <c r="E1124" s="236">
        <v>2760</v>
      </c>
      <c r="F1124" s="23">
        <v>41815</v>
      </c>
      <c r="G1124" s="22">
        <v>2760</v>
      </c>
      <c r="H1124" s="5">
        <f t="shared" si="53"/>
        <v>0</v>
      </c>
      <c r="I1124" s="508" t="s">
        <v>196</v>
      </c>
    </row>
    <row r="1125" spans="1:9" x14ac:dyDescent="0.25">
      <c r="A1125" s="240"/>
      <c r="B1125" s="233" t="s">
        <v>1558</v>
      </c>
      <c r="C1125" s="273" t="s">
        <v>4912</v>
      </c>
      <c r="D1125" s="235" t="s">
        <v>44</v>
      </c>
      <c r="E1125" s="236">
        <v>1079</v>
      </c>
      <c r="F1125" s="23">
        <v>41816</v>
      </c>
      <c r="G1125" s="22">
        <v>1079</v>
      </c>
      <c r="H1125" s="5">
        <f t="shared" si="53"/>
        <v>0</v>
      </c>
      <c r="I1125" s="508"/>
    </row>
    <row r="1126" spans="1:9" x14ac:dyDescent="0.25">
      <c r="A1126" s="240"/>
      <c r="B1126" s="233" t="s">
        <v>1672</v>
      </c>
      <c r="C1126" s="273" t="s">
        <v>4912</v>
      </c>
      <c r="D1126" s="235" t="s">
        <v>44</v>
      </c>
      <c r="E1126" s="236">
        <v>6191</v>
      </c>
      <c r="F1126" s="23">
        <v>41817</v>
      </c>
      <c r="G1126" s="30">
        <v>6191</v>
      </c>
      <c r="H1126" s="5">
        <f t="shared" si="53"/>
        <v>0</v>
      </c>
      <c r="I1126" s="491" t="s">
        <v>196</v>
      </c>
    </row>
    <row r="1127" spans="1:9" x14ac:dyDescent="0.25">
      <c r="A1127" s="240"/>
      <c r="B1127" s="233" t="s">
        <v>1749</v>
      </c>
      <c r="C1127" s="273" t="s">
        <v>4912</v>
      </c>
      <c r="D1127" s="235" t="s">
        <v>44</v>
      </c>
      <c r="E1127" s="236">
        <v>2025</v>
      </c>
      <c r="F1127" s="27" t="s">
        <v>5711</v>
      </c>
      <c r="G1127" s="30">
        <v>2025</v>
      </c>
      <c r="H1127" s="5">
        <f t="shared" si="53"/>
        <v>0</v>
      </c>
      <c r="I1127" s="491"/>
    </row>
    <row r="1128" spans="1:9" x14ac:dyDescent="0.25">
      <c r="A1128" s="240"/>
      <c r="B1128" s="233" t="s">
        <v>1836</v>
      </c>
      <c r="C1128" s="273" t="s">
        <v>4912</v>
      </c>
      <c r="D1128" s="235" t="s">
        <v>44</v>
      </c>
      <c r="E1128" s="236">
        <v>2082</v>
      </c>
      <c r="F1128" s="23">
        <v>41819</v>
      </c>
      <c r="G1128" s="30">
        <v>2082</v>
      </c>
      <c r="H1128" s="5">
        <f t="shared" si="53"/>
        <v>0</v>
      </c>
      <c r="I1128" s="491"/>
    </row>
    <row r="1129" spans="1:9" x14ac:dyDescent="0.25">
      <c r="A1129" s="240"/>
      <c r="B1129" s="233" t="s">
        <v>1851</v>
      </c>
      <c r="C1129" s="273" t="s">
        <v>4912</v>
      </c>
      <c r="D1129" s="235" t="s">
        <v>44</v>
      </c>
      <c r="E1129" s="236">
        <v>2495</v>
      </c>
      <c r="F1129" s="23">
        <v>41820</v>
      </c>
      <c r="G1129" s="30">
        <v>2495</v>
      </c>
      <c r="H1129" s="5">
        <f t="shared" si="53"/>
        <v>0</v>
      </c>
      <c r="I1129" s="491" t="s">
        <v>196</v>
      </c>
    </row>
    <row r="1130" spans="1:9" ht="15.75" x14ac:dyDescent="0.25">
      <c r="A1130" s="240"/>
      <c r="B1130" s="572" t="s">
        <v>1574</v>
      </c>
      <c r="C1130" s="573" t="s">
        <v>5542</v>
      </c>
      <c r="D1130" s="235" t="s">
        <v>44</v>
      </c>
      <c r="E1130" s="236">
        <v>2153</v>
      </c>
      <c r="F1130" s="570" t="s">
        <v>5550</v>
      </c>
      <c r="G1130" s="30">
        <v>2153</v>
      </c>
      <c r="H1130" s="5">
        <f t="shared" si="53"/>
        <v>0</v>
      </c>
      <c r="I1130" s="491"/>
    </row>
    <row r="1131" spans="1:9" ht="15.75" x14ac:dyDescent="0.25">
      <c r="A1131" s="240"/>
      <c r="B1131" s="572"/>
      <c r="C1131" s="573"/>
      <c r="D1131" s="235"/>
      <c r="E1131" s="236"/>
      <c r="F1131" s="570" t="s">
        <v>645</v>
      </c>
      <c r="G1131" s="30">
        <f>SUM(G1097:G1130)</f>
        <v>76692.299999999988</v>
      </c>
      <c r="H1131" s="5"/>
      <c r="I1131" s="491"/>
    </row>
    <row r="1132" spans="1:9" ht="15.75" x14ac:dyDescent="0.25">
      <c r="A1132" s="240"/>
      <c r="B1132" s="572"/>
      <c r="C1132" s="573"/>
      <c r="D1132" s="235"/>
      <c r="E1132" s="236"/>
      <c r="F1132" s="570"/>
      <c r="G1132" s="30"/>
      <c r="H1132" s="5"/>
      <c r="I1132" s="491"/>
    </row>
    <row r="1133" spans="1:9" x14ac:dyDescent="0.25">
      <c r="A1133" s="240"/>
      <c r="B1133" s="233" t="s">
        <v>1648</v>
      </c>
      <c r="C1133" s="273" t="s">
        <v>4912</v>
      </c>
      <c r="D1133" s="235" t="s">
        <v>426</v>
      </c>
      <c r="E1133" s="236">
        <v>38023</v>
      </c>
      <c r="F1133" s="23">
        <v>41818</v>
      </c>
      <c r="G1133" s="30">
        <v>38023</v>
      </c>
      <c r="H1133" s="5">
        <f>E1133-G1133</f>
        <v>0</v>
      </c>
      <c r="I1133" s="491" t="s">
        <v>57</v>
      </c>
    </row>
    <row r="1134" spans="1:9" x14ac:dyDescent="0.25">
      <c r="A1134" s="240"/>
      <c r="B1134" s="233"/>
      <c r="C1134" s="273"/>
      <c r="D1134" s="235"/>
      <c r="E1134" s="236"/>
      <c r="F1134" s="23"/>
      <c r="G1134" s="30"/>
      <c r="H1134" s="5"/>
      <c r="I1134" s="491"/>
    </row>
    <row r="1135" spans="1:9" x14ac:dyDescent="0.25">
      <c r="A1135" s="240"/>
      <c r="B1135" s="233" t="s">
        <v>2040</v>
      </c>
      <c r="C1135" s="394" t="s">
        <v>5404</v>
      </c>
      <c r="D1135" s="235" t="s">
        <v>76</v>
      </c>
      <c r="E1135" s="236">
        <v>6843</v>
      </c>
      <c r="F1135" s="23">
        <v>41795</v>
      </c>
      <c r="G1135" s="22">
        <v>6843</v>
      </c>
      <c r="H1135" s="5">
        <f t="shared" ref="H1135:H1149" si="54">E1135-G1135</f>
        <v>0</v>
      </c>
      <c r="I1135" s="508" t="s">
        <v>20</v>
      </c>
    </row>
    <row r="1136" spans="1:9" x14ac:dyDescent="0.25">
      <c r="A1136" s="240"/>
      <c r="B1136" s="233" t="s">
        <v>2265</v>
      </c>
      <c r="C1136" s="394" t="s">
        <v>5404</v>
      </c>
      <c r="D1136" s="235" t="s">
        <v>76</v>
      </c>
      <c r="E1136" s="236">
        <v>5214</v>
      </c>
      <c r="F1136" s="23">
        <v>41797</v>
      </c>
      <c r="G1136" s="30">
        <v>5214</v>
      </c>
      <c r="H1136" s="5">
        <f t="shared" si="54"/>
        <v>0</v>
      </c>
      <c r="I1136" s="491" t="s">
        <v>20</v>
      </c>
    </row>
    <row r="1137" spans="1:9" ht="15.75" x14ac:dyDescent="0.25">
      <c r="A1137" s="240"/>
      <c r="B1137" s="572" t="s">
        <v>1071</v>
      </c>
      <c r="C1137" s="573" t="s">
        <v>5542</v>
      </c>
      <c r="D1137" s="235" t="s">
        <v>76</v>
      </c>
      <c r="E1137" s="236">
        <v>12580</v>
      </c>
      <c r="F1137" s="23">
        <v>41811</v>
      </c>
      <c r="G1137" s="30">
        <v>12580</v>
      </c>
      <c r="H1137" s="5">
        <f t="shared" si="54"/>
        <v>0</v>
      </c>
      <c r="I1137" s="491" t="s">
        <v>20</v>
      </c>
    </row>
    <row r="1138" spans="1:9" x14ac:dyDescent="0.25">
      <c r="A1138" s="240"/>
      <c r="B1138" s="233" t="s">
        <v>1258</v>
      </c>
      <c r="C1138" s="394" t="s">
        <v>5404</v>
      </c>
      <c r="D1138" s="235" t="s">
        <v>76</v>
      </c>
      <c r="E1138" s="236">
        <v>9821</v>
      </c>
      <c r="F1138" s="23">
        <v>41800</v>
      </c>
      <c r="G1138" s="43">
        <v>9821</v>
      </c>
      <c r="H1138" s="5">
        <f t="shared" si="54"/>
        <v>0</v>
      </c>
      <c r="I1138" s="491" t="s">
        <v>20</v>
      </c>
    </row>
    <row r="1139" spans="1:9" x14ac:dyDescent="0.25">
      <c r="A1139" s="240"/>
      <c r="B1139" s="233" t="s">
        <v>1406</v>
      </c>
      <c r="C1139" s="394" t="s">
        <v>5404</v>
      </c>
      <c r="D1139" s="235" t="s">
        <v>76</v>
      </c>
      <c r="E1139" s="236">
        <v>7210</v>
      </c>
      <c r="F1139" s="23">
        <v>41802</v>
      </c>
      <c r="G1139" s="30">
        <v>7210</v>
      </c>
      <c r="H1139" s="5">
        <f t="shared" si="54"/>
        <v>0</v>
      </c>
      <c r="I1139" s="491" t="s">
        <v>20</v>
      </c>
    </row>
    <row r="1140" spans="1:9" ht="15.75" x14ac:dyDescent="0.25">
      <c r="A1140" s="240"/>
      <c r="B1140" s="572" t="s">
        <v>1639</v>
      </c>
      <c r="C1140" s="573" t="s">
        <v>5542</v>
      </c>
      <c r="D1140" s="235" t="s">
        <v>76</v>
      </c>
      <c r="E1140" s="236">
        <v>17547</v>
      </c>
      <c r="F1140" s="23">
        <v>41804</v>
      </c>
      <c r="G1140" s="30">
        <v>17547</v>
      </c>
      <c r="H1140" s="5">
        <f t="shared" si="54"/>
        <v>0</v>
      </c>
      <c r="I1140" s="491" t="s">
        <v>2864</v>
      </c>
    </row>
    <row r="1141" spans="1:9" ht="15.75" x14ac:dyDescent="0.25">
      <c r="A1141" s="240"/>
      <c r="B1141" s="572" t="s">
        <v>1643</v>
      </c>
      <c r="C1141" s="573" t="s">
        <v>5542</v>
      </c>
      <c r="D1141" s="235" t="s">
        <v>76</v>
      </c>
      <c r="E1141" s="236">
        <v>14100</v>
      </c>
      <c r="F1141" s="23">
        <v>41804</v>
      </c>
      <c r="G1141" s="30">
        <v>14100</v>
      </c>
      <c r="H1141" s="5">
        <f t="shared" si="54"/>
        <v>0</v>
      </c>
      <c r="I1141" s="491" t="s">
        <v>20</v>
      </c>
    </row>
    <row r="1142" spans="1:9" ht="15.75" x14ac:dyDescent="0.25">
      <c r="A1142" s="240"/>
      <c r="B1142" s="572" t="s">
        <v>1873</v>
      </c>
      <c r="C1142" s="573" t="s">
        <v>5542</v>
      </c>
      <c r="D1142" s="235" t="s">
        <v>76</v>
      </c>
      <c r="E1142" s="236">
        <v>24664</v>
      </c>
      <c r="F1142" s="23">
        <v>41807</v>
      </c>
      <c r="G1142" s="30">
        <v>24664</v>
      </c>
      <c r="H1142" s="5">
        <f t="shared" si="54"/>
        <v>0</v>
      </c>
      <c r="I1142" s="491"/>
    </row>
    <row r="1143" spans="1:9" ht="15.75" x14ac:dyDescent="0.25">
      <c r="A1143" s="240"/>
      <c r="B1143" s="572" t="s">
        <v>1889</v>
      </c>
      <c r="C1143" s="573" t="s">
        <v>5542</v>
      </c>
      <c r="D1143" s="235" t="s">
        <v>76</v>
      </c>
      <c r="E1143" s="236">
        <v>1240</v>
      </c>
      <c r="F1143" s="23">
        <v>41807</v>
      </c>
      <c r="G1143" s="30">
        <v>1240</v>
      </c>
      <c r="H1143" s="5">
        <f t="shared" si="54"/>
        <v>0</v>
      </c>
      <c r="I1143" s="491" t="s">
        <v>20</v>
      </c>
    </row>
    <row r="1144" spans="1:9" ht="15.75" x14ac:dyDescent="0.25">
      <c r="A1144" s="240"/>
      <c r="B1144" s="572" t="s">
        <v>2173</v>
      </c>
      <c r="C1144" s="573" t="s">
        <v>5542</v>
      </c>
      <c r="D1144" s="235" t="s">
        <v>76</v>
      </c>
      <c r="E1144" s="236">
        <v>8060</v>
      </c>
      <c r="F1144" s="23">
        <v>41810</v>
      </c>
      <c r="G1144" s="30">
        <v>8060</v>
      </c>
      <c r="H1144" s="5">
        <f t="shared" si="54"/>
        <v>0</v>
      </c>
      <c r="I1144" s="491" t="s">
        <v>20</v>
      </c>
    </row>
    <row r="1145" spans="1:9" ht="15.75" x14ac:dyDescent="0.25">
      <c r="A1145" s="240"/>
      <c r="B1145" s="572" t="s">
        <v>1073</v>
      </c>
      <c r="C1145" s="573" t="s">
        <v>5542</v>
      </c>
      <c r="D1145" s="235" t="s">
        <v>5518</v>
      </c>
      <c r="E1145" s="236">
        <v>12678.5</v>
      </c>
      <c r="F1145" s="23">
        <v>41811</v>
      </c>
      <c r="G1145" s="30">
        <v>12678.5</v>
      </c>
      <c r="H1145" s="5">
        <f t="shared" si="54"/>
        <v>0</v>
      </c>
      <c r="I1145" s="491" t="s">
        <v>20</v>
      </c>
    </row>
    <row r="1146" spans="1:9" x14ac:dyDescent="0.25">
      <c r="A1146" s="240"/>
      <c r="B1146" s="233" t="s">
        <v>1421</v>
      </c>
      <c r="C1146" s="394" t="s">
        <v>5404</v>
      </c>
      <c r="D1146" s="235" t="s">
        <v>5518</v>
      </c>
      <c r="E1146" s="236">
        <v>2538</v>
      </c>
      <c r="F1146" s="23">
        <v>41802</v>
      </c>
      <c r="G1146" s="30">
        <v>2538</v>
      </c>
      <c r="H1146" s="5">
        <f t="shared" si="54"/>
        <v>0</v>
      </c>
      <c r="I1146" s="491" t="s">
        <v>20</v>
      </c>
    </row>
    <row r="1147" spans="1:9" x14ac:dyDescent="0.25">
      <c r="A1147" s="240"/>
      <c r="B1147" s="233" t="s">
        <v>1417</v>
      </c>
      <c r="C1147" s="394" t="s">
        <v>5404</v>
      </c>
      <c r="D1147" s="235" t="s">
        <v>5517</v>
      </c>
      <c r="E1147" s="236">
        <v>4637</v>
      </c>
      <c r="F1147" s="23">
        <v>41802</v>
      </c>
      <c r="G1147" s="30">
        <v>4637</v>
      </c>
      <c r="H1147" s="5">
        <f t="shared" si="54"/>
        <v>0</v>
      </c>
      <c r="I1147" s="491" t="s">
        <v>20</v>
      </c>
    </row>
    <row r="1148" spans="1:9" ht="15.75" x14ac:dyDescent="0.25">
      <c r="A1148" s="240"/>
      <c r="B1148" s="572" t="s">
        <v>2174</v>
      </c>
      <c r="C1148" s="573" t="s">
        <v>5542</v>
      </c>
      <c r="D1148" s="235" t="s">
        <v>5517</v>
      </c>
      <c r="E1148" s="236">
        <v>600</v>
      </c>
      <c r="F1148" s="23">
        <v>41810</v>
      </c>
      <c r="G1148" s="30">
        <v>600</v>
      </c>
      <c r="H1148" s="5">
        <f t="shared" si="54"/>
        <v>0</v>
      </c>
      <c r="I1148" s="491" t="s">
        <v>2849</v>
      </c>
    </row>
    <row r="1149" spans="1:9" ht="15.75" x14ac:dyDescent="0.25">
      <c r="A1149" s="240"/>
      <c r="B1149" s="572" t="s">
        <v>2167</v>
      </c>
      <c r="C1149" s="573" t="s">
        <v>5542</v>
      </c>
      <c r="D1149" s="235" t="s">
        <v>5627</v>
      </c>
      <c r="E1149" s="236">
        <v>12740</v>
      </c>
      <c r="F1149" s="23">
        <v>41810</v>
      </c>
      <c r="G1149" s="30">
        <v>12740</v>
      </c>
      <c r="H1149" s="5">
        <f t="shared" si="54"/>
        <v>0</v>
      </c>
      <c r="I1149" s="491" t="s">
        <v>20</v>
      </c>
    </row>
    <row r="1150" spans="1:9" ht="15.75" x14ac:dyDescent="0.25">
      <c r="A1150" s="240"/>
      <c r="B1150" s="572"/>
      <c r="C1150" s="573"/>
      <c r="D1150" s="235"/>
      <c r="E1150" s="236"/>
      <c r="F1150" s="23"/>
      <c r="G1150" s="30">
        <f>SUM(G1135:G1149)</f>
        <v>140472.5</v>
      </c>
      <c r="H1150" s="5"/>
      <c r="I1150" s="491"/>
    </row>
    <row r="1151" spans="1:9" ht="15.75" x14ac:dyDescent="0.25">
      <c r="A1151" s="240"/>
      <c r="B1151" s="572"/>
      <c r="C1151" s="573"/>
      <c r="D1151" s="235"/>
      <c r="E1151" s="236"/>
      <c r="F1151" s="23"/>
      <c r="G1151" s="30"/>
      <c r="H1151" s="5"/>
      <c r="I1151" s="491"/>
    </row>
    <row r="1152" spans="1:9" ht="15.75" x14ac:dyDescent="0.25">
      <c r="A1152" s="240"/>
      <c r="B1152" s="572" t="s">
        <v>1809</v>
      </c>
      <c r="C1152" s="573" t="s">
        <v>5542</v>
      </c>
      <c r="D1152" s="235" t="s">
        <v>5577</v>
      </c>
      <c r="E1152" s="236">
        <v>246</v>
      </c>
      <c r="F1152" s="23">
        <v>41805</v>
      </c>
      <c r="G1152" s="30">
        <v>246</v>
      </c>
      <c r="H1152" s="5">
        <f>E1152-G1152</f>
        <v>0</v>
      </c>
      <c r="I1152" s="491"/>
    </row>
    <row r="1153" spans="1:9" ht="15.75" x14ac:dyDescent="0.25">
      <c r="A1153" s="240"/>
      <c r="B1153" s="572"/>
      <c r="C1153" s="573"/>
      <c r="D1153" s="235"/>
      <c r="E1153" s="236"/>
      <c r="F1153" s="23"/>
      <c r="G1153" s="30"/>
      <c r="H1153" s="5"/>
      <c r="I1153" s="491"/>
    </row>
    <row r="1154" spans="1:9" x14ac:dyDescent="0.25">
      <c r="A1154" s="240">
        <v>41792</v>
      </c>
      <c r="B1154" s="233" t="s">
        <v>1790</v>
      </c>
      <c r="C1154" s="394" t="s">
        <v>5404</v>
      </c>
      <c r="D1154" s="235" t="s">
        <v>138</v>
      </c>
      <c r="E1154" s="236">
        <v>5750</v>
      </c>
      <c r="F1154" s="23">
        <v>41792</v>
      </c>
      <c r="G1154" s="30">
        <v>5750</v>
      </c>
      <c r="H1154" s="24">
        <f t="shared" ref="H1154:H1185" si="55">E1154-G1154</f>
        <v>0</v>
      </c>
      <c r="I1154" s="491"/>
    </row>
    <row r="1155" spans="1:9" x14ac:dyDescent="0.25">
      <c r="A1155" s="240"/>
      <c r="B1155" s="233" t="s">
        <v>1799</v>
      </c>
      <c r="C1155" s="394" t="s">
        <v>5404</v>
      </c>
      <c r="D1155" s="235" t="s">
        <v>138</v>
      </c>
      <c r="E1155" s="236">
        <v>7912</v>
      </c>
      <c r="F1155" s="23">
        <v>41792</v>
      </c>
      <c r="G1155" s="30">
        <v>7912</v>
      </c>
      <c r="H1155" s="24">
        <f t="shared" si="55"/>
        <v>0</v>
      </c>
      <c r="I1155" s="491"/>
    </row>
    <row r="1156" spans="1:9" x14ac:dyDescent="0.25">
      <c r="A1156" s="240"/>
      <c r="B1156" s="233" t="s">
        <v>1804</v>
      </c>
      <c r="C1156" s="394" t="s">
        <v>5404</v>
      </c>
      <c r="D1156" s="235" t="s">
        <v>138</v>
      </c>
      <c r="E1156" s="236">
        <v>230</v>
      </c>
      <c r="F1156" s="23">
        <v>41792</v>
      </c>
      <c r="G1156" s="30">
        <v>230</v>
      </c>
      <c r="H1156" s="24">
        <f t="shared" si="55"/>
        <v>0</v>
      </c>
      <c r="I1156" s="491"/>
    </row>
    <row r="1157" spans="1:9" x14ac:dyDescent="0.25">
      <c r="A1157" s="240"/>
      <c r="B1157" s="233" t="s">
        <v>1890</v>
      </c>
      <c r="C1157" s="394" t="s">
        <v>5404</v>
      </c>
      <c r="D1157" s="235" t="s">
        <v>138</v>
      </c>
      <c r="E1157" s="236">
        <v>4884</v>
      </c>
      <c r="F1157" s="23">
        <v>41793</v>
      </c>
      <c r="G1157" s="22">
        <v>4884</v>
      </c>
      <c r="H1157" s="24">
        <f t="shared" si="55"/>
        <v>0</v>
      </c>
      <c r="I1157" s="508"/>
    </row>
    <row r="1158" spans="1:9" x14ac:dyDescent="0.25">
      <c r="A1158" s="240"/>
      <c r="B1158" s="233" t="s">
        <v>1904</v>
      </c>
      <c r="C1158" s="394" t="s">
        <v>5404</v>
      </c>
      <c r="D1158" s="235" t="s">
        <v>138</v>
      </c>
      <c r="E1158" s="236">
        <v>19418</v>
      </c>
      <c r="F1158" s="23">
        <v>41793</v>
      </c>
      <c r="G1158" s="22">
        <v>19418</v>
      </c>
      <c r="H1158" s="24">
        <f t="shared" si="55"/>
        <v>0</v>
      </c>
      <c r="I1158" s="508"/>
    </row>
    <row r="1159" spans="1:9" x14ac:dyDescent="0.25">
      <c r="A1159" s="240"/>
      <c r="B1159" s="233" t="s">
        <v>1975</v>
      </c>
      <c r="C1159" s="394" t="s">
        <v>5404</v>
      </c>
      <c r="D1159" s="235" t="s">
        <v>138</v>
      </c>
      <c r="E1159" s="236">
        <v>4554.6000000000004</v>
      </c>
      <c r="F1159" s="23">
        <v>41794</v>
      </c>
      <c r="G1159" s="22">
        <v>4554.6000000000004</v>
      </c>
      <c r="H1159" s="24">
        <f t="shared" si="55"/>
        <v>0</v>
      </c>
      <c r="I1159" s="508"/>
    </row>
    <row r="1160" spans="1:9" x14ac:dyDescent="0.25">
      <c r="A1160" s="240"/>
      <c r="B1160" s="233" t="s">
        <v>1983</v>
      </c>
      <c r="C1160" s="394" t="s">
        <v>5404</v>
      </c>
      <c r="D1160" s="235" t="s">
        <v>138</v>
      </c>
      <c r="E1160" s="236">
        <v>19585.5</v>
      </c>
      <c r="F1160" s="23">
        <v>41794</v>
      </c>
      <c r="G1160" s="22">
        <v>19585.5</v>
      </c>
      <c r="H1160" s="24">
        <f t="shared" si="55"/>
        <v>0</v>
      </c>
      <c r="I1160" s="508"/>
    </row>
    <row r="1161" spans="1:9" x14ac:dyDescent="0.25">
      <c r="A1161" s="240"/>
      <c r="B1161" s="233" t="s">
        <v>2078</v>
      </c>
      <c r="C1161" s="394" t="s">
        <v>5404</v>
      </c>
      <c r="D1161" s="235" t="s">
        <v>138</v>
      </c>
      <c r="E1161" s="236">
        <v>4784</v>
      </c>
      <c r="F1161" s="23">
        <v>41795</v>
      </c>
      <c r="G1161" s="30">
        <v>4784</v>
      </c>
      <c r="H1161" s="5">
        <f t="shared" si="55"/>
        <v>0</v>
      </c>
      <c r="I1161" s="491"/>
    </row>
    <row r="1162" spans="1:9" x14ac:dyDescent="0.25">
      <c r="A1162" s="240"/>
      <c r="B1162" s="233" t="s">
        <v>2171</v>
      </c>
      <c r="C1162" s="394" t="s">
        <v>5404</v>
      </c>
      <c r="D1162" s="235" t="s">
        <v>138</v>
      </c>
      <c r="E1162" s="236">
        <v>7555</v>
      </c>
      <c r="F1162" s="23">
        <v>41795</v>
      </c>
      <c r="G1162" s="30">
        <v>7555</v>
      </c>
      <c r="H1162" s="5">
        <f t="shared" si="55"/>
        <v>0</v>
      </c>
      <c r="I1162" s="491"/>
    </row>
    <row r="1163" spans="1:9" x14ac:dyDescent="0.25">
      <c r="A1163" s="240">
        <v>41797</v>
      </c>
      <c r="B1163" s="233" t="s">
        <v>1055</v>
      </c>
      <c r="C1163" s="394" t="s">
        <v>5404</v>
      </c>
      <c r="D1163" s="235" t="s">
        <v>138</v>
      </c>
      <c r="E1163" s="236">
        <v>7277.9</v>
      </c>
      <c r="F1163" s="23">
        <v>41797</v>
      </c>
      <c r="G1163" s="30">
        <v>7277.9</v>
      </c>
      <c r="H1163" s="5">
        <f t="shared" si="55"/>
        <v>0</v>
      </c>
      <c r="I1163" s="491"/>
    </row>
    <row r="1164" spans="1:9" x14ac:dyDescent="0.25">
      <c r="A1164" s="240"/>
      <c r="B1164" s="233" t="s">
        <v>1135</v>
      </c>
      <c r="C1164" s="394" t="s">
        <v>5404</v>
      </c>
      <c r="D1164" s="235" t="s">
        <v>138</v>
      </c>
      <c r="E1164" s="236">
        <v>15667</v>
      </c>
      <c r="F1164" s="23">
        <v>41798</v>
      </c>
      <c r="G1164" s="30">
        <v>15667</v>
      </c>
      <c r="H1164" s="5">
        <f t="shared" si="55"/>
        <v>0</v>
      </c>
      <c r="I1164" s="491"/>
    </row>
    <row r="1165" spans="1:9" x14ac:dyDescent="0.25">
      <c r="A1165" s="240"/>
      <c r="B1165" s="233" t="s">
        <v>1158</v>
      </c>
      <c r="C1165" s="394" t="s">
        <v>5404</v>
      </c>
      <c r="D1165" s="235" t="s">
        <v>138</v>
      </c>
      <c r="E1165" s="236">
        <v>14534.5</v>
      </c>
      <c r="F1165" s="23">
        <v>41799</v>
      </c>
      <c r="G1165" s="43">
        <v>14534.5</v>
      </c>
      <c r="H1165" s="5">
        <f t="shared" si="55"/>
        <v>0</v>
      </c>
      <c r="I1165" s="491" t="s">
        <v>20</v>
      </c>
    </row>
    <row r="1166" spans="1:9" x14ac:dyDescent="0.25">
      <c r="A1166" s="240"/>
      <c r="B1166" s="233" t="s">
        <v>1251</v>
      </c>
      <c r="C1166" s="394" t="s">
        <v>5404</v>
      </c>
      <c r="D1166" s="235" t="s">
        <v>138</v>
      </c>
      <c r="E1166" s="236">
        <v>6323.2</v>
      </c>
      <c r="F1166" s="23">
        <v>41800</v>
      </c>
      <c r="G1166" s="43">
        <v>6323.2</v>
      </c>
      <c r="H1166" s="5">
        <f t="shared" si="55"/>
        <v>0</v>
      </c>
      <c r="I1166" s="491" t="s">
        <v>14</v>
      </c>
    </row>
    <row r="1167" spans="1:9" x14ac:dyDescent="0.25">
      <c r="A1167" s="240"/>
      <c r="B1167" s="233" t="s">
        <v>1261</v>
      </c>
      <c r="C1167" s="394" t="s">
        <v>5404</v>
      </c>
      <c r="D1167" s="235" t="s">
        <v>138</v>
      </c>
      <c r="E1167" s="236">
        <v>17245.599999999999</v>
      </c>
      <c r="F1167" s="23">
        <v>41800</v>
      </c>
      <c r="G1167" s="43">
        <v>17245.599999999999</v>
      </c>
      <c r="H1167" s="5">
        <f t="shared" si="55"/>
        <v>0</v>
      </c>
      <c r="I1167" s="491" t="s">
        <v>20</v>
      </c>
    </row>
    <row r="1168" spans="1:9" x14ac:dyDescent="0.25">
      <c r="A1168" s="240"/>
      <c r="B1168" s="233" t="s">
        <v>1342</v>
      </c>
      <c r="C1168" s="394" t="s">
        <v>5404</v>
      </c>
      <c r="D1168" s="235" t="s">
        <v>138</v>
      </c>
      <c r="E1168" s="236">
        <v>7744</v>
      </c>
      <c r="F1168" s="23">
        <v>41800</v>
      </c>
      <c r="G1168" s="30">
        <v>7744</v>
      </c>
      <c r="H1168" s="5">
        <f t="shared" si="55"/>
        <v>0</v>
      </c>
      <c r="I1168" s="491"/>
    </row>
    <row r="1169" spans="1:9" x14ac:dyDescent="0.25">
      <c r="A1169" s="240"/>
      <c r="B1169" s="233" t="s">
        <v>1477</v>
      </c>
      <c r="C1169" s="394" t="s">
        <v>5404</v>
      </c>
      <c r="D1169" s="235" t="s">
        <v>138</v>
      </c>
      <c r="E1169" s="236">
        <v>3600</v>
      </c>
      <c r="F1169" s="23">
        <v>41802</v>
      </c>
      <c r="G1169" s="30">
        <v>3600</v>
      </c>
      <c r="H1169" s="5">
        <f t="shared" si="55"/>
        <v>0</v>
      </c>
      <c r="I1169" s="491"/>
    </row>
    <row r="1170" spans="1:9" x14ac:dyDescent="0.25">
      <c r="A1170" s="240"/>
      <c r="B1170" s="233" t="s">
        <v>1542</v>
      </c>
      <c r="C1170" s="394" t="s">
        <v>5404</v>
      </c>
      <c r="D1170" s="235" t="s">
        <v>138</v>
      </c>
      <c r="E1170" s="236">
        <v>15245</v>
      </c>
      <c r="F1170" s="23">
        <v>41803</v>
      </c>
      <c r="G1170" s="30">
        <v>15245</v>
      </c>
      <c r="H1170" s="5">
        <f t="shared" si="55"/>
        <v>0</v>
      </c>
      <c r="I1170" s="491"/>
    </row>
    <row r="1171" spans="1:9" ht="15.75" x14ac:dyDescent="0.25">
      <c r="A1171" s="240"/>
      <c r="B1171" s="572" t="s">
        <v>1593</v>
      </c>
      <c r="C1171" s="573" t="s">
        <v>5542</v>
      </c>
      <c r="D1171" s="235" t="s">
        <v>138</v>
      </c>
      <c r="E1171" s="236">
        <v>7370</v>
      </c>
      <c r="F1171" s="23">
        <v>41803</v>
      </c>
      <c r="G1171" s="30">
        <v>7370</v>
      </c>
      <c r="H1171" s="5">
        <f t="shared" si="55"/>
        <v>0</v>
      </c>
      <c r="I1171" s="491"/>
    </row>
    <row r="1172" spans="1:9" ht="15.75" x14ac:dyDescent="0.25">
      <c r="A1172" s="240"/>
      <c r="B1172" s="572" t="s">
        <v>1661</v>
      </c>
      <c r="C1172" s="573" t="s">
        <v>5542</v>
      </c>
      <c r="D1172" s="235" t="s">
        <v>138</v>
      </c>
      <c r="E1172" s="236">
        <v>17267.599999999999</v>
      </c>
      <c r="F1172" s="23">
        <v>41804</v>
      </c>
      <c r="G1172" s="30">
        <v>17267.599999999999</v>
      </c>
      <c r="H1172" s="5">
        <f t="shared" si="55"/>
        <v>0</v>
      </c>
      <c r="I1172" s="491"/>
    </row>
    <row r="1173" spans="1:9" ht="15.75" x14ac:dyDescent="0.25">
      <c r="A1173" s="240"/>
      <c r="B1173" s="572" t="s">
        <v>1711</v>
      </c>
      <c r="C1173" s="573" t="s">
        <v>5542</v>
      </c>
      <c r="D1173" s="235" t="s">
        <v>138</v>
      </c>
      <c r="E1173" s="236">
        <v>7426</v>
      </c>
      <c r="F1173" s="23">
        <v>41804</v>
      </c>
      <c r="G1173" s="30">
        <v>7426</v>
      </c>
      <c r="H1173" s="5">
        <f t="shared" si="55"/>
        <v>0</v>
      </c>
      <c r="I1173" s="491"/>
    </row>
    <row r="1174" spans="1:9" ht="15.75" x14ac:dyDescent="0.25">
      <c r="A1174" s="240"/>
      <c r="B1174" s="572" t="s">
        <v>1810</v>
      </c>
      <c r="C1174" s="573" t="s">
        <v>5542</v>
      </c>
      <c r="D1174" s="235" t="s">
        <v>138</v>
      </c>
      <c r="E1174" s="236">
        <v>16980</v>
      </c>
      <c r="F1174" s="23">
        <v>41805</v>
      </c>
      <c r="G1174" s="30">
        <v>16980</v>
      </c>
      <c r="H1174" s="5">
        <f t="shared" si="55"/>
        <v>0</v>
      </c>
      <c r="I1174" s="491"/>
    </row>
    <row r="1175" spans="1:9" ht="15.75" x14ac:dyDescent="0.25">
      <c r="A1175" s="240"/>
      <c r="B1175" s="572" t="s">
        <v>1824</v>
      </c>
      <c r="C1175" s="573" t="s">
        <v>5542</v>
      </c>
      <c r="D1175" s="235" t="s">
        <v>138</v>
      </c>
      <c r="E1175" s="236">
        <v>12321</v>
      </c>
      <c r="F1175" s="23">
        <v>41806</v>
      </c>
      <c r="G1175" s="30">
        <v>12321</v>
      </c>
      <c r="H1175" s="5">
        <f t="shared" si="55"/>
        <v>0</v>
      </c>
      <c r="I1175" s="491"/>
    </row>
    <row r="1176" spans="1:9" ht="15.75" x14ac:dyDescent="0.25">
      <c r="A1176" s="240"/>
      <c r="B1176" s="572" t="s">
        <v>1838</v>
      </c>
      <c r="C1176" s="573" t="s">
        <v>5542</v>
      </c>
      <c r="D1176" s="235" t="s">
        <v>138</v>
      </c>
      <c r="E1176" s="236">
        <v>7552</v>
      </c>
      <c r="F1176" s="23">
        <v>41806</v>
      </c>
      <c r="G1176" s="30">
        <v>7552</v>
      </c>
      <c r="H1176" s="5">
        <f t="shared" si="55"/>
        <v>0</v>
      </c>
      <c r="I1176" s="491"/>
    </row>
    <row r="1177" spans="1:9" ht="15.75" x14ac:dyDescent="0.25">
      <c r="A1177" s="240"/>
      <c r="B1177" s="572" t="s">
        <v>1898</v>
      </c>
      <c r="C1177" s="573" t="s">
        <v>5542</v>
      </c>
      <c r="D1177" s="235" t="s">
        <v>138</v>
      </c>
      <c r="E1177" s="236">
        <v>5527</v>
      </c>
      <c r="F1177" s="23">
        <v>41807</v>
      </c>
      <c r="G1177" s="30">
        <v>5527</v>
      </c>
      <c r="H1177" s="5">
        <f t="shared" si="55"/>
        <v>0</v>
      </c>
      <c r="I1177" s="491" t="s">
        <v>20</v>
      </c>
    </row>
    <row r="1178" spans="1:9" ht="15.75" x14ac:dyDescent="0.25">
      <c r="A1178" s="240"/>
      <c r="B1178" s="572" t="s">
        <v>1914</v>
      </c>
      <c r="C1178" s="573" t="s">
        <v>5542</v>
      </c>
      <c r="D1178" s="235" t="s">
        <v>138</v>
      </c>
      <c r="E1178" s="236">
        <v>5509</v>
      </c>
      <c r="F1178" s="23">
        <v>41806</v>
      </c>
      <c r="G1178" s="30">
        <v>5509</v>
      </c>
      <c r="H1178" s="5">
        <f t="shared" si="55"/>
        <v>0</v>
      </c>
      <c r="I1178" s="491"/>
    </row>
    <row r="1179" spans="1:9" ht="15.75" x14ac:dyDescent="0.25">
      <c r="A1179" s="240"/>
      <c r="B1179" s="572" t="s">
        <v>1943</v>
      </c>
      <c r="C1179" s="573" t="s">
        <v>5542</v>
      </c>
      <c r="D1179" s="235" t="s">
        <v>138</v>
      </c>
      <c r="E1179" s="236">
        <v>14410</v>
      </c>
      <c r="F1179" s="23">
        <v>41807</v>
      </c>
      <c r="G1179" s="30">
        <v>14410</v>
      </c>
      <c r="H1179" s="5">
        <f t="shared" si="55"/>
        <v>0</v>
      </c>
      <c r="I1179" s="491"/>
    </row>
    <row r="1180" spans="1:9" ht="15.75" x14ac:dyDescent="0.25">
      <c r="A1180" s="240"/>
      <c r="B1180" s="572" t="s">
        <v>1986</v>
      </c>
      <c r="C1180" s="573" t="s">
        <v>5542</v>
      </c>
      <c r="D1180" s="235" t="s">
        <v>138</v>
      </c>
      <c r="E1180" s="236">
        <v>4655</v>
      </c>
      <c r="F1180" s="23">
        <v>41808</v>
      </c>
      <c r="G1180" s="43">
        <v>4655</v>
      </c>
      <c r="H1180" s="5">
        <f t="shared" si="55"/>
        <v>0</v>
      </c>
      <c r="I1180" s="491" t="s">
        <v>20</v>
      </c>
    </row>
    <row r="1181" spans="1:9" ht="15.75" x14ac:dyDescent="0.25">
      <c r="A1181" s="240"/>
      <c r="B1181" s="572" t="s">
        <v>2021</v>
      </c>
      <c r="C1181" s="573" t="s">
        <v>5542</v>
      </c>
      <c r="D1181" s="235" t="s">
        <v>138</v>
      </c>
      <c r="E1181" s="236">
        <v>6279</v>
      </c>
      <c r="F1181" s="23">
        <v>41807</v>
      </c>
      <c r="G1181" s="30">
        <v>6279</v>
      </c>
      <c r="H1181" s="5">
        <f t="shared" si="55"/>
        <v>0</v>
      </c>
      <c r="I1181" s="491"/>
    </row>
    <row r="1182" spans="1:9" ht="15.75" x14ac:dyDescent="0.25">
      <c r="A1182" s="240"/>
      <c r="B1182" s="572" t="s">
        <v>2030</v>
      </c>
      <c r="C1182" s="573" t="s">
        <v>5542</v>
      </c>
      <c r="D1182" s="235" t="s">
        <v>138</v>
      </c>
      <c r="E1182" s="236">
        <v>14622</v>
      </c>
      <c r="F1182" s="23">
        <v>41808</v>
      </c>
      <c r="G1182" s="30">
        <v>14622</v>
      </c>
      <c r="H1182" s="5">
        <f t="shared" si="55"/>
        <v>0</v>
      </c>
      <c r="I1182" s="491"/>
    </row>
    <row r="1183" spans="1:9" ht="15.75" x14ac:dyDescent="0.25">
      <c r="A1183" s="518">
        <v>41809</v>
      </c>
      <c r="B1183" s="576" t="s">
        <v>2051</v>
      </c>
      <c r="C1183" s="577" t="s">
        <v>5542</v>
      </c>
      <c r="D1183" s="235" t="s">
        <v>138</v>
      </c>
      <c r="E1183" s="236">
        <v>11429.6</v>
      </c>
      <c r="F1183" s="23">
        <v>41809</v>
      </c>
      <c r="G1183" s="30">
        <v>11429.6</v>
      </c>
      <c r="H1183" s="5">
        <f t="shared" si="55"/>
        <v>0</v>
      </c>
      <c r="I1183" s="491"/>
    </row>
    <row r="1184" spans="1:9" ht="15.75" x14ac:dyDescent="0.25">
      <c r="A1184" s="587">
        <v>41808</v>
      </c>
      <c r="B1184" s="579" t="s">
        <v>2160</v>
      </c>
      <c r="C1184" s="580" t="s">
        <v>5542</v>
      </c>
      <c r="D1184" s="235" t="s">
        <v>138</v>
      </c>
      <c r="E1184" s="236">
        <v>5844</v>
      </c>
      <c r="F1184" s="23">
        <v>41808</v>
      </c>
      <c r="G1184" s="30">
        <v>5844</v>
      </c>
      <c r="H1184" s="5">
        <f t="shared" si="55"/>
        <v>0</v>
      </c>
      <c r="I1184" s="491"/>
    </row>
    <row r="1185" spans="1:9" ht="15.75" x14ac:dyDescent="0.25">
      <c r="A1185" s="232"/>
      <c r="B1185" s="572" t="s">
        <v>2213</v>
      </c>
      <c r="C1185" s="573" t="s">
        <v>5542</v>
      </c>
      <c r="D1185" s="235" t="s">
        <v>138</v>
      </c>
      <c r="E1185" s="236">
        <v>6252</v>
      </c>
      <c r="F1185" s="23">
        <v>41810</v>
      </c>
      <c r="G1185" s="30">
        <v>6252</v>
      </c>
      <c r="H1185" s="5">
        <f t="shared" si="55"/>
        <v>0</v>
      </c>
      <c r="I1185" s="491"/>
    </row>
    <row r="1186" spans="1:9" ht="15.75" x14ac:dyDescent="0.25">
      <c r="A1186" s="284"/>
      <c r="B1186" s="572" t="s">
        <v>1090</v>
      </c>
      <c r="C1186" s="573" t="s">
        <v>5542</v>
      </c>
      <c r="D1186" s="235" t="s">
        <v>138</v>
      </c>
      <c r="E1186" s="236">
        <v>6664</v>
      </c>
      <c r="F1186" s="23">
        <v>41810</v>
      </c>
      <c r="G1186" s="30">
        <v>6664</v>
      </c>
      <c r="H1186" s="5">
        <f t="shared" ref="H1186:H1202" si="56">E1186-G1186</f>
        <v>0</v>
      </c>
      <c r="I1186" s="491"/>
    </row>
    <row r="1187" spans="1:9" ht="15.75" x14ac:dyDescent="0.25">
      <c r="A1187" s="240"/>
      <c r="B1187" s="572" t="s">
        <v>1209</v>
      </c>
      <c r="C1187" s="573" t="s">
        <v>5542</v>
      </c>
      <c r="D1187" s="235" t="s">
        <v>138</v>
      </c>
      <c r="E1187" s="236">
        <v>23500</v>
      </c>
      <c r="F1187" s="23">
        <v>41812</v>
      </c>
      <c r="G1187" s="30">
        <v>23500</v>
      </c>
      <c r="H1187" s="5">
        <f t="shared" si="56"/>
        <v>0</v>
      </c>
      <c r="I1187" s="491"/>
    </row>
    <row r="1188" spans="1:9" ht="15.75" x14ac:dyDescent="0.25">
      <c r="A1188" s="240"/>
      <c r="B1188" s="572" t="s">
        <v>1240</v>
      </c>
      <c r="C1188" s="573" t="s">
        <v>5542</v>
      </c>
      <c r="D1188" s="235" t="s">
        <v>138</v>
      </c>
      <c r="E1188" s="236">
        <v>6632</v>
      </c>
      <c r="F1188" s="23">
        <v>41812</v>
      </c>
      <c r="G1188" s="30">
        <v>6632</v>
      </c>
      <c r="H1188" s="5">
        <f t="shared" si="56"/>
        <v>0</v>
      </c>
      <c r="I1188" s="491"/>
    </row>
    <row r="1189" spans="1:9" ht="15.75" x14ac:dyDescent="0.25">
      <c r="A1189" s="240"/>
      <c r="B1189" s="572" t="s">
        <v>1353</v>
      </c>
      <c r="C1189" s="573" t="s">
        <v>5542</v>
      </c>
      <c r="D1189" s="235" t="s">
        <v>138</v>
      </c>
      <c r="E1189" s="236">
        <v>5968</v>
      </c>
      <c r="F1189" s="23">
        <v>41813</v>
      </c>
      <c r="G1189" s="30">
        <v>5968</v>
      </c>
      <c r="H1189" s="5">
        <f t="shared" si="56"/>
        <v>0</v>
      </c>
      <c r="I1189" s="491"/>
    </row>
    <row r="1190" spans="1:9" ht="15.75" x14ac:dyDescent="0.25">
      <c r="A1190" s="240">
        <v>41816</v>
      </c>
      <c r="B1190" s="572" t="s">
        <v>1492</v>
      </c>
      <c r="C1190" s="573" t="s">
        <v>5542</v>
      </c>
      <c r="D1190" s="235" t="s">
        <v>138</v>
      </c>
      <c r="E1190" s="474">
        <v>5116</v>
      </c>
      <c r="F1190" s="23">
        <v>41816</v>
      </c>
      <c r="G1190" s="22">
        <v>5116</v>
      </c>
      <c r="H1190" s="5">
        <f t="shared" si="56"/>
        <v>0</v>
      </c>
      <c r="I1190" s="508"/>
    </row>
    <row r="1191" spans="1:9" x14ac:dyDescent="0.25">
      <c r="A1191" s="240"/>
      <c r="B1191" s="233" t="s">
        <v>1562</v>
      </c>
      <c r="C1191" s="273" t="s">
        <v>4912</v>
      </c>
      <c r="D1191" s="235" t="s">
        <v>138</v>
      </c>
      <c r="E1191" s="236">
        <v>5975</v>
      </c>
      <c r="F1191" s="23">
        <v>41817</v>
      </c>
      <c r="G1191" s="22">
        <v>5975</v>
      </c>
      <c r="H1191" s="5">
        <f t="shared" si="56"/>
        <v>0</v>
      </c>
      <c r="I1191" s="508" t="s">
        <v>20</v>
      </c>
    </row>
    <row r="1192" spans="1:9" x14ac:dyDescent="0.25">
      <c r="A1192" s="240"/>
      <c r="B1192" s="233" t="s">
        <v>1598</v>
      </c>
      <c r="C1192" s="273" t="s">
        <v>4912</v>
      </c>
      <c r="D1192" s="235" t="s">
        <v>138</v>
      </c>
      <c r="E1192" s="236">
        <v>6220</v>
      </c>
      <c r="F1192" s="23">
        <v>41816</v>
      </c>
      <c r="G1192" s="22">
        <v>6220</v>
      </c>
      <c r="H1192" s="5">
        <f t="shared" si="56"/>
        <v>0</v>
      </c>
      <c r="I1192" s="508"/>
    </row>
    <row r="1193" spans="1:9" x14ac:dyDescent="0.25">
      <c r="A1193" s="240"/>
      <c r="B1193" s="233" t="s">
        <v>1696</v>
      </c>
      <c r="C1193" s="273" t="s">
        <v>4912</v>
      </c>
      <c r="D1193" s="235" t="s">
        <v>138</v>
      </c>
      <c r="E1193" s="236">
        <v>7128</v>
      </c>
      <c r="F1193" s="23">
        <v>41818</v>
      </c>
      <c r="G1193" s="30">
        <v>7128</v>
      </c>
      <c r="H1193" s="5">
        <f t="shared" si="56"/>
        <v>0</v>
      </c>
      <c r="I1193" s="491"/>
    </row>
    <row r="1194" spans="1:9" x14ac:dyDescent="0.25">
      <c r="A1194" s="240"/>
      <c r="B1194" s="233" t="s">
        <v>1721</v>
      </c>
      <c r="C1194" s="273" t="s">
        <v>4912</v>
      </c>
      <c r="D1194" s="235" t="s">
        <v>138</v>
      </c>
      <c r="E1194" s="236">
        <v>15357.5</v>
      </c>
      <c r="F1194" s="23">
        <v>41818</v>
      </c>
      <c r="G1194" s="30">
        <v>15357.5</v>
      </c>
      <c r="H1194" s="5">
        <f t="shared" si="56"/>
        <v>0</v>
      </c>
      <c r="I1194" s="491"/>
    </row>
    <row r="1195" spans="1:9" x14ac:dyDescent="0.25">
      <c r="A1195" s="240"/>
      <c r="B1195" s="233" t="s">
        <v>1800</v>
      </c>
      <c r="C1195" s="273" t="s">
        <v>4912</v>
      </c>
      <c r="D1195" s="235" t="s">
        <v>138</v>
      </c>
      <c r="E1195" s="236">
        <v>17802</v>
      </c>
      <c r="F1195" s="23">
        <v>41819</v>
      </c>
      <c r="G1195" s="30">
        <v>17802</v>
      </c>
      <c r="H1195" s="5">
        <f t="shared" si="56"/>
        <v>0</v>
      </c>
      <c r="I1195" s="491"/>
    </row>
    <row r="1196" spans="1:9" x14ac:dyDescent="0.25">
      <c r="A1196" s="240"/>
      <c r="B1196" s="233" t="s">
        <v>1804</v>
      </c>
      <c r="C1196" s="273" t="s">
        <v>4912</v>
      </c>
      <c r="D1196" s="235" t="s">
        <v>138</v>
      </c>
      <c r="E1196" s="236">
        <v>300</v>
      </c>
      <c r="F1196" s="23">
        <v>41819</v>
      </c>
      <c r="G1196" s="30">
        <v>300</v>
      </c>
      <c r="H1196" s="5">
        <f t="shared" si="56"/>
        <v>0</v>
      </c>
      <c r="I1196" s="491"/>
    </row>
    <row r="1197" spans="1:9" x14ac:dyDescent="0.25">
      <c r="A1197" s="240"/>
      <c r="B1197" s="233" t="s">
        <v>1844</v>
      </c>
      <c r="C1197" s="273" t="s">
        <v>4912</v>
      </c>
      <c r="D1197" s="235" t="s">
        <v>138</v>
      </c>
      <c r="E1197" s="236">
        <v>7052</v>
      </c>
      <c r="F1197" s="23">
        <v>41819</v>
      </c>
      <c r="G1197" s="30">
        <v>7052</v>
      </c>
      <c r="H1197" s="5">
        <f t="shared" si="56"/>
        <v>0</v>
      </c>
      <c r="I1197" s="491"/>
    </row>
    <row r="1198" spans="1:9" x14ac:dyDescent="0.25">
      <c r="A1198" s="240"/>
      <c r="B1198" s="233" t="s">
        <v>1850</v>
      </c>
      <c r="C1198" s="273" t="s">
        <v>4912</v>
      </c>
      <c r="D1198" s="235" t="s">
        <v>138</v>
      </c>
      <c r="E1198" s="236">
        <v>280</v>
      </c>
      <c r="F1198" s="23">
        <v>41820</v>
      </c>
      <c r="G1198" s="30">
        <v>280</v>
      </c>
      <c r="H1198" s="5">
        <f t="shared" si="56"/>
        <v>0</v>
      </c>
      <c r="I1198" s="491"/>
    </row>
    <row r="1199" spans="1:9" x14ac:dyDescent="0.25">
      <c r="A1199" s="240"/>
      <c r="B1199" s="233" t="s">
        <v>1928</v>
      </c>
      <c r="C1199" s="273" t="s">
        <v>4912</v>
      </c>
      <c r="D1199" s="235" t="s">
        <v>138</v>
      </c>
      <c r="E1199" s="236">
        <v>5677</v>
      </c>
      <c r="F1199" s="23">
        <v>41820</v>
      </c>
      <c r="G1199" s="30">
        <v>5677</v>
      </c>
      <c r="H1199" s="5">
        <f t="shared" si="56"/>
        <v>0</v>
      </c>
      <c r="I1199" s="491"/>
    </row>
    <row r="1200" spans="1:9" x14ac:dyDescent="0.25">
      <c r="A1200" s="240"/>
      <c r="B1200" s="233" t="s">
        <v>2183</v>
      </c>
      <c r="C1200" s="394" t="s">
        <v>5404</v>
      </c>
      <c r="D1200" s="235" t="s">
        <v>5459</v>
      </c>
      <c r="E1200" s="236">
        <v>3672.55</v>
      </c>
      <c r="F1200" s="23">
        <v>41797</v>
      </c>
      <c r="G1200" s="30">
        <v>3672.55</v>
      </c>
      <c r="H1200" s="5">
        <f t="shared" si="56"/>
        <v>0</v>
      </c>
      <c r="I1200" s="491" t="s">
        <v>23</v>
      </c>
    </row>
    <row r="1201" spans="1:9" x14ac:dyDescent="0.25">
      <c r="A1201" s="240"/>
      <c r="B1201" s="233" t="s">
        <v>1849</v>
      </c>
      <c r="C1201" s="273" t="s">
        <v>4912</v>
      </c>
      <c r="D1201" s="235" t="s">
        <v>5048</v>
      </c>
      <c r="E1201" s="236">
        <v>7398</v>
      </c>
      <c r="F1201" s="23">
        <v>41820</v>
      </c>
      <c r="G1201" s="30">
        <v>7398</v>
      </c>
      <c r="H1201" s="5">
        <f t="shared" si="56"/>
        <v>0</v>
      </c>
      <c r="I1201" s="491"/>
    </row>
    <row r="1202" spans="1:9" ht="15.75" x14ac:dyDescent="0.25">
      <c r="A1202" s="240"/>
      <c r="B1202" s="572" t="s">
        <v>1410</v>
      </c>
      <c r="C1202" s="573" t="s">
        <v>5542</v>
      </c>
      <c r="D1202" s="235" t="s">
        <v>594</v>
      </c>
      <c r="E1202" s="236">
        <v>10394</v>
      </c>
      <c r="F1202" s="23">
        <v>41815</v>
      </c>
      <c r="G1202" s="22">
        <v>10394</v>
      </c>
      <c r="H1202" s="5">
        <f t="shared" si="56"/>
        <v>0</v>
      </c>
      <c r="I1202" s="508" t="s">
        <v>57</v>
      </c>
    </row>
    <row r="1203" spans="1:9" ht="15.75" x14ac:dyDescent="0.25">
      <c r="A1203" s="240"/>
      <c r="B1203" s="572"/>
      <c r="C1203" s="573"/>
      <c r="D1203" s="235"/>
      <c r="E1203" s="236"/>
      <c r="F1203" s="23" t="s">
        <v>645</v>
      </c>
      <c r="G1203" s="22">
        <f>SUM(G1154:G1202)</f>
        <v>440890.55</v>
      </c>
      <c r="H1203" s="5"/>
      <c r="I1203" s="508"/>
    </row>
    <row r="1204" spans="1:9" ht="15.75" x14ac:dyDescent="0.25">
      <c r="A1204" s="240"/>
      <c r="B1204" s="572"/>
      <c r="C1204" s="573"/>
      <c r="D1204" s="235"/>
      <c r="E1204" s="236"/>
      <c r="F1204" s="23"/>
      <c r="G1204" s="22"/>
      <c r="H1204" s="5"/>
      <c r="I1204" s="508"/>
    </row>
    <row r="1205" spans="1:9" x14ac:dyDescent="0.25">
      <c r="A1205" s="240"/>
      <c r="B1205" s="233" t="s">
        <v>1832</v>
      </c>
      <c r="C1205" s="394" t="s">
        <v>5404</v>
      </c>
      <c r="D1205" s="235" t="s">
        <v>194</v>
      </c>
      <c r="E1205" s="236">
        <v>3320</v>
      </c>
      <c r="F1205" s="23">
        <v>41792</v>
      </c>
      <c r="G1205" s="22">
        <v>3320</v>
      </c>
      <c r="H1205" s="24">
        <f t="shared" ref="H1205:H1221" si="57">E1205-G1205</f>
        <v>0</v>
      </c>
      <c r="I1205" s="508"/>
    </row>
    <row r="1206" spans="1:9" x14ac:dyDescent="0.25">
      <c r="A1206" s="240"/>
      <c r="B1206" s="233" t="s">
        <v>1936</v>
      </c>
      <c r="C1206" s="394" t="s">
        <v>5404</v>
      </c>
      <c r="D1206" s="235" t="s">
        <v>194</v>
      </c>
      <c r="E1206" s="236">
        <v>303.5</v>
      </c>
      <c r="F1206" s="23">
        <v>41793</v>
      </c>
      <c r="G1206" s="22">
        <v>303.5</v>
      </c>
      <c r="H1206" s="24">
        <f t="shared" si="57"/>
        <v>0</v>
      </c>
      <c r="I1206" s="508"/>
    </row>
    <row r="1207" spans="1:9" x14ac:dyDescent="0.25">
      <c r="A1207" s="240"/>
      <c r="B1207" s="233" t="s">
        <v>2001</v>
      </c>
      <c r="C1207" s="394" t="s">
        <v>5404</v>
      </c>
      <c r="D1207" s="235" t="s">
        <v>194</v>
      </c>
      <c r="E1207" s="236">
        <v>4336</v>
      </c>
      <c r="F1207" s="23">
        <v>41795</v>
      </c>
      <c r="G1207" s="22">
        <v>4336</v>
      </c>
      <c r="H1207" s="5">
        <f t="shared" si="57"/>
        <v>0</v>
      </c>
      <c r="I1207" s="508" t="s">
        <v>20</v>
      </c>
    </row>
    <row r="1208" spans="1:9" x14ac:dyDescent="0.25">
      <c r="A1208" s="240"/>
      <c r="B1208" s="233" t="s">
        <v>2019</v>
      </c>
      <c r="C1208" s="394" t="s">
        <v>5404</v>
      </c>
      <c r="D1208" s="235" t="s">
        <v>194</v>
      </c>
      <c r="E1208" s="236">
        <v>586</v>
      </c>
      <c r="F1208" s="23">
        <v>41794</v>
      </c>
      <c r="G1208" s="22">
        <v>586</v>
      </c>
      <c r="H1208" s="5">
        <f t="shared" si="57"/>
        <v>0</v>
      </c>
      <c r="I1208" s="508"/>
    </row>
    <row r="1209" spans="1:9" x14ac:dyDescent="0.25">
      <c r="A1209" s="240"/>
      <c r="B1209" s="233" t="s">
        <v>2194</v>
      </c>
      <c r="C1209" s="394" t="s">
        <v>5404</v>
      </c>
      <c r="D1209" s="235" t="s">
        <v>194</v>
      </c>
      <c r="E1209" s="236">
        <v>3252.6</v>
      </c>
      <c r="F1209" s="23">
        <v>41796</v>
      </c>
      <c r="G1209" s="30">
        <v>3252.6</v>
      </c>
      <c r="H1209" s="5">
        <f t="shared" si="57"/>
        <v>0</v>
      </c>
      <c r="I1209" s="491"/>
    </row>
    <row r="1210" spans="1:9" x14ac:dyDescent="0.25">
      <c r="A1210" s="240"/>
      <c r="B1210" s="233" t="s">
        <v>2224</v>
      </c>
      <c r="C1210" s="394" t="s">
        <v>5404</v>
      </c>
      <c r="D1210" s="235" t="s">
        <v>194</v>
      </c>
      <c r="E1210" s="236">
        <v>699</v>
      </c>
      <c r="F1210" s="23">
        <v>41796</v>
      </c>
      <c r="G1210" s="30">
        <v>699</v>
      </c>
      <c r="H1210" s="5">
        <f t="shared" si="57"/>
        <v>0</v>
      </c>
      <c r="I1210" s="491"/>
    </row>
    <row r="1211" spans="1:9" x14ac:dyDescent="0.25">
      <c r="A1211" s="240"/>
      <c r="B1211" s="233" t="s">
        <v>1196</v>
      </c>
      <c r="C1211" s="394" t="s">
        <v>5404</v>
      </c>
      <c r="D1211" s="235" t="s">
        <v>194</v>
      </c>
      <c r="E1211" s="236">
        <v>409</v>
      </c>
      <c r="F1211" s="23">
        <v>41799</v>
      </c>
      <c r="G1211" s="30">
        <v>409</v>
      </c>
      <c r="H1211" s="5">
        <f t="shared" si="57"/>
        <v>0</v>
      </c>
      <c r="I1211" s="491"/>
    </row>
    <row r="1212" spans="1:9" x14ac:dyDescent="0.25">
      <c r="A1212" s="240"/>
      <c r="B1212" s="233" t="s">
        <v>1311</v>
      </c>
      <c r="C1212" s="394" t="s">
        <v>5404</v>
      </c>
      <c r="D1212" s="235" t="s">
        <v>194</v>
      </c>
      <c r="E1212" s="236">
        <v>423</v>
      </c>
      <c r="F1212" s="23">
        <v>41800</v>
      </c>
      <c r="G1212" s="30">
        <v>423</v>
      </c>
      <c r="H1212" s="5">
        <f t="shared" si="57"/>
        <v>0</v>
      </c>
      <c r="I1212" s="491"/>
    </row>
    <row r="1213" spans="1:9" x14ac:dyDescent="0.25">
      <c r="A1213" s="240"/>
      <c r="B1213" s="233" t="s">
        <v>1383</v>
      </c>
      <c r="C1213" s="394" t="s">
        <v>5404</v>
      </c>
      <c r="D1213" s="235" t="s">
        <v>194</v>
      </c>
      <c r="E1213" s="236">
        <v>3460</v>
      </c>
      <c r="F1213" s="23">
        <v>41801</v>
      </c>
      <c r="G1213" s="30">
        <v>3460</v>
      </c>
      <c r="H1213" s="5">
        <f t="shared" si="57"/>
        <v>0</v>
      </c>
      <c r="I1213" s="491"/>
    </row>
    <row r="1214" spans="1:9" ht="15.75" x14ac:dyDescent="0.25">
      <c r="A1214" s="578">
        <v>41808</v>
      </c>
      <c r="B1214" s="579" t="s">
        <v>2102</v>
      </c>
      <c r="C1214" s="580" t="s">
        <v>5542</v>
      </c>
      <c r="D1214" s="235" t="s">
        <v>194</v>
      </c>
      <c r="E1214" s="236">
        <v>3649</v>
      </c>
      <c r="F1214" s="23">
        <v>41808</v>
      </c>
      <c r="G1214" s="30">
        <v>3649</v>
      </c>
      <c r="H1214" s="5">
        <f t="shared" si="57"/>
        <v>0</v>
      </c>
      <c r="I1214" s="491"/>
    </row>
    <row r="1215" spans="1:9" ht="15.75" x14ac:dyDescent="0.25">
      <c r="A1215" s="240"/>
      <c r="B1215" s="572" t="s">
        <v>1141</v>
      </c>
      <c r="C1215" s="573" t="s">
        <v>5542</v>
      </c>
      <c r="D1215" s="235" t="s">
        <v>194</v>
      </c>
      <c r="E1215" s="236">
        <v>2509</v>
      </c>
      <c r="F1215" s="23">
        <v>41811</v>
      </c>
      <c r="G1215" s="30">
        <v>2509</v>
      </c>
      <c r="H1215" s="5">
        <f t="shared" si="57"/>
        <v>0</v>
      </c>
      <c r="I1215" s="491"/>
    </row>
    <row r="1216" spans="1:9" ht="15.75" x14ac:dyDescent="0.25">
      <c r="A1216" s="240"/>
      <c r="B1216" s="572" t="s">
        <v>1218</v>
      </c>
      <c r="C1216" s="573" t="s">
        <v>5542</v>
      </c>
      <c r="D1216" s="235" t="s">
        <v>194</v>
      </c>
      <c r="E1216" s="236">
        <v>134</v>
      </c>
      <c r="F1216" s="23">
        <v>41812</v>
      </c>
      <c r="G1216" s="30">
        <v>134</v>
      </c>
      <c r="H1216" s="5">
        <f t="shared" si="57"/>
        <v>0</v>
      </c>
      <c r="I1216" s="491"/>
    </row>
    <row r="1217" spans="1:9" ht="15.75" x14ac:dyDescent="0.25">
      <c r="A1217" s="240"/>
      <c r="B1217" s="572" t="s">
        <v>1406</v>
      </c>
      <c r="C1217" s="573" t="s">
        <v>5542</v>
      </c>
      <c r="D1217" s="235" t="s">
        <v>194</v>
      </c>
      <c r="E1217" s="236">
        <v>5611.24</v>
      </c>
      <c r="F1217" s="23">
        <v>41814</v>
      </c>
      <c r="G1217" s="22">
        <v>5611.24</v>
      </c>
      <c r="H1217" s="5">
        <f t="shared" si="57"/>
        <v>0</v>
      </c>
      <c r="I1217" s="508"/>
    </row>
    <row r="1218" spans="1:9" ht="15.75" x14ac:dyDescent="0.25">
      <c r="A1218" s="240"/>
      <c r="B1218" s="572" t="s">
        <v>1511</v>
      </c>
      <c r="C1218" s="573" t="s">
        <v>5542</v>
      </c>
      <c r="D1218" s="235" t="s">
        <v>194</v>
      </c>
      <c r="E1218" s="236">
        <v>6025</v>
      </c>
      <c r="F1218" s="23">
        <v>41816</v>
      </c>
      <c r="G1218" s="22">
        <v>6025</v>
      </c>
      <c r="H1218" s="5">
        <f t="shared" si="57"/>
        <v>0</v>
      </c>
      <c r="I1218" s="508"/>
    </row>
    <row r="1219" spans="1:9" ht="15.75" x14ac:dyDescent="0.25">
      <c r="A1219" s="240"/>
      <c r="B1219" s="572" t="s">
        <v>1535</v>
      </c>
      <c r="C1219" s="573" t="s">
        <v>5542</v>
      </c>
      <c r="D1219" s="235" t="s">
        <v>194</v>
      </c>
      <c r="E1219" s="236">
        <v>476</v>
      </c>
      <c r="F1219" s="23">
        <v>41816</v>
      </c>
      <c r="G1219" s="22">
        <v>476</v>
      </c>
      <c r="H1219" s="5">
        <f t="shared" si="57"/>
        <v>0</v>
      </c>
      <c r="I1219" s="508"/>
    </row>
    <row r="1220" spans="1:9" x14ac:dyDescent="0.25">
      <c r="A1220" s="240"/>
      <c r="B1220" s="233" t="s">
        <v>1740</v>
      </c>
      <c r="C1220" s="273" t="s">
        <v>4912</v>
      </c>
      <c r="D1220" s="235" t="s">
        <v>194</v>
      </c>
      <c r="E1220" s="236">
        <v>290</v>
      </c>
      <c r="F1220" s="23">
        <v>41818</v>
      </c>
      <c r="G1220" s="30">
        <v>290</v>
      </c>
      <c r="H1220" s="5">
        <f t="shared" si="57"/>
        <v>0</v>
      </c>
      <c r="I1220" s="491"/>
    </row>
    <row r="1221" spans="1:9" x14ac:dyDescent="0.25">
      <c r="A1221" s="240"/>
      <c r="B1221" s="233" t="s">
        <v>1890</v>
      </c>
      <c r="C1221" s="273" t="s">
        <v>4912</v>
      </c>
      <c r="D1221" s="235" t="s">
        <v>194</v>
      </c>
      <c r="E1221" s="236">
        <v>448</v>
      </c>
      <c r="F1221" s="23">
        <v>41820</v>
      </c>
      <c r="G1221" s="30">
        <v>448</v>
      </c>
      <c r="H1221" s="5">
        <f t="shared" si="57"/>
        <v>0</v>
      </c>
      <c r="I1221" s="491"/>
    </row>
    <row r="1222" spans="1:9" x14ac:dyDescent="0.25">
      <c r="A1222" s="240"/>
      <c r="B1222" s="233"/>
      <c r="C1222" s="273"/>
      <c r="D1222" s="235"/>
      <c r="E1222" s="236"/>
      <c r="F1222" s="23" t="s">
        <v>645</v>
      </c>
      <c r="G1222" s="30">
        <f>SUM(G1205:G1221)</f>
        <v>35931.339999999997</v>
      </c>
      <c r="H1222" s="5"/>
      <c r="I1222" s="491"/>
    </row>
    <row r="1223" spans="1:9" x14ac:dyDescent="0.25">
      <c r="A1223" s="240"/>
      <c r="B1223" s="233"/>
      <c r="C1223" s="273"/>
      <c r="D1223" s="235"/>
      <c r="E1223" s="236"/>
      <c r="F1223" s="23"/>
      <c r="G1223" s="30"/>
      <c r="H1223" s="5"/>
      <c r="I1223" s="491"/>
    </row>
    <row r="1224" spans="1:9" x14ac:dyDescent="0.25">
      <c r="A1224" s="240"/>
      <c r="B1224" s="233" t="s">
        <v>2264</v>
      </c>
      <c r="C1224" s="394" t="s">
        <v>5404</v>
      </c>
      <c r="D1224" s="235" t="s">
        <v>315</v>
      </c>
      <c r="E1224" s="236">
        <v>3980</v>
      </c>
      <c r="F1224" s="23">
        <v>41797</v>
      </c>
      <c r="G1224" s="30">
        <v>3980</v>
      </c>
      <c r="H1224" s="5">
        <f t="shared" ref="H1224:H1230" si="58">E1224-G1224</f>
        <v>0</v>
      </c>
      <c r="I1224" s="491" t="s">
        <v>20</v>
      </c>
    </row>
    <row r="1225" spans="1:9" x14ac:dyDescent="0.25">
      <c r="A1225" s="240"/>
      <c r="B1225" s="233" t="s">
        <v>1260</v>
      </c>
      <c r="C1225" s="394" t="s">
        <v>5404</v>
      </c>
      <c r="D1225" s="235" t="s">
        <v>315</v>
      </c>
      <c r="E1225" s="236">
        <v>3405.15</v>
      </c>
      <c r="F1225" s="23">
        <v>41800</v>
      </c>
      <c r="G1225" s="43">
        <v>3405.15</v>
      </c>
      <c r="H1225" s="5">
        <f t="shared" si="58"/>
        <v>0</v>
      </c>
      <c r="I1225" s="491" t="s">
        <v>20</v>
      </c>
    </row>
    <row r="1226" spans="1:9" x14ac:dyDescent="0.25">
      <c r="A1226" s="240"/>
      <c r="B1226" s="233" t="s">
        <v>1418</v>
      </c>
      <c r="C1226" s="394" t="s">
        <v>5404</v>
      </c>
      <c r="D1226" s="235" t="s">
        <v>315</v>
      </c>
      <c r="E1226" s="236">
        <v>2705</v>
      </c>
      <c r="F1226" s="23">
        <v>41802</v>
      </c>
      <c r="G1226" s="30">
        <v>2705</v>
      </c>
      <c r="H1226" s="5">
        <f t="shared" si="58"/>
        <v>0</v>
      </c>
      <c r="I1226" s="491" t="s">
        <v>20</v>
      </c>
    </row>
    <row r="1227" spans="1:9" ht="15.75" x14ac:dyDescent="0.25">
      <c r="A1227" s="240"/>
      <c r="B1227" s="572" t="s">
        <v>1640</v>
      </c>
      <c r="C1227" s="573" t="s">
        <v>5542</v>
      </c>
      <c r="D1227" s="235" t="s">
        <v>315</v>
      </c>
      <c r="E1227" s="236">
        <v>3840</v>
      </c>
      <c r="F1227" s="23">
        <v>41804</v>
      </c>
      <c r="G1227" s="30">
        <v>3840</v>
      </c>
      <c r="H1227" s="5">
        <f t="shared" si="58"/>
        <v>0</v>
      </c>
      <c r="I1227" s="491" t="s">
        <v>2864</v>
      </c>
    </row>
    <row r="1228" spans="1:9" ht="15.75" x14ac:dyDescent="0.25">
      <c r="A1228" s="240"/>
      <c r="B1228" s="572" t="s">
        <v>1890</v>
      </c>
      <c r="C1228" s="573" t="s">
        <v>5542</v>
      </c>
      <c r="D1228" s="235" t="s">
        <v>315</v>
      </c>
      <c r="E1228" s="236">
        <v>1516</v>
      </c>
      <c r="F1228" s="23">
        <v>41807</v>
      </c>
      <c r="G1228" s="30">
        <v>1516</v>
      </c>
      <c r="H1228" s="5">
        <f t="shared" si="58"/>
        <v>0</v>
      </c>
      <c r="I1228" s="491" t="s">
        <v>20</v>
      </c>
    </row>
    <row r="1229" spans="1:9" ht="15.75" x14ac:dyDescent="0.25">
      <c r="A1229" s="240"/>
      <c r="B1229" s="572" t="s">
        <v>1996</v>
      </c>
      <c r="C1229" s="573" t="s">
        <v>5542</v>
      </c>
      <c r="D1229" s="235" t="s">
        <v>315</v>
      </c>
      <c r="E1229" s="236">
        <v>2639.5</v>
      </c>
      <c r="F1229" s="23">
        <v>41808</v>
      </c>
      <c r="G1229" s="30">
        <v>2639.5</v>
      </c>
      <c r="H1229" s="5">
        <f t="shared" si="58"/>
        <v>0</v>
      </c>
      <c r="I1229" s="491" t="s">
        <v>20</v>
      </c>
    </row>
    <row r="1230" spans="1:9" ht="15.75" x14ac:dyDescent="0.25">
      <c r="A1230" s="240"/>
      <c r="B1230" s="572" t="s">
        <v>1323</v>
      </c>
      <c r="C1230" s="573" t="s">
        <v>5542</v>
      </c>
      <c r="D1230" s="235" t="s">
        <v>315</v>
      </c>
      <c r="E1230" s="236">
        <v>1932</v>
      </c>
      <c r="F1230" s="23">
        <v>41815</v>
      </c>
      <c r="G1230" s="43">
        <v>1932</v>
      </c>
      <c r="H1230" s="5">
        <f t="shared" si="58"/>
        <v>0</v>
      </c>
      <c r="I1230" s="491" t="s">
        <v>20</v>
      </c>
    </row>
    <row r="1231" spans="1:9" ht="15.75" x14ac:dyDescent="0.25">
      <c r="A1231" s="240"/>
      <c r="B1231" s="572"/>
      <c r="C1231" s="573"/>
      <c r="D1231" s="235"/>
      <c r="E1231" s="236"/>
      <c r="F1231" s="23" t="s">
        <v>645</v>
      </c>
      <c r="G1231" s="43">
        <f>SUM(G1224:G1230)</f>
        <v>20017.650000000001</v>
      </c>
      <c r="H1231" s="5"/>
      <c r="I1231" s="491"/>
    </row>
    <row r="1232" spans="1:9" ht="15.75" x14ac:dyDescent="0.25">
      <c r="A1232" s="240"/>
      <c r="B1232" s="572"/>
      <c r="C1232" s="573"/>
      <c r="D1232" s="235"/>
      <c r="E1232" s="236"/>
      <c r="F1232" s="23"/>
      <c r="G1232" s="43"/>
      <c r="H1232" s="5"/>
      <c r="I1232" s="491"/>
    </row>
    <row r="1233" spans="1:9" x14ac:dyDescent="0.25">
      <c r="A1233" s="240"/>
      <c r="B1233" s="233" t="s">
        <v>1743</v>
      </c>
      <c r="C1233" s="394" t="s">
        <v>5404</v>
      </c>
      <c r="D1233" s="235" t="s">
        <v>48</v>
      </c>
      <c r="E1233" s="236">
        <v>9937.5</v>
      </c>
      <c r="F1233" s="23">
        <v>41791</v>
      </c>
      <c r="G1233" s="30">
        <v>9937.5</v>
      </c>
      <c r="H1233" s="24">
        <f t="shared" ref="H1233:H1261" si="59">E1233-G1233</f>
        <v>0</v>
      </c>
      <c r="I1233" s="491"/>
    </row>
    <row r="1234" spans="1:9" x14ac:dyDescent="0.25">
      <c r="A1234" s="240"/>
      <c r="B1234" s="233" t="s">
        <v>1803</v>
      </c>
      <c r="C1234" s="394" t="s">
        <v>5404</v>
      </c>
      <c r="D1234" s="235" t="s">
        <v>48</v>
      </c>
      <c r="E1234" s="236">
        <v>8775</v>
      </c>
      <c r="F1234" s="23">
        <v>41792</v>
      </c>
      <c r="G1234" s="30">
        <v>8775</v>
      </c>
      <c r="H1234" s="24">
        <f t="shared" si="59"/>
        <v>0</v>
      </c>
      <c r="I1234" s="491"/>
    </row>
    <row r="1235" spans="1:9" x14ac:dyDescent="0.25">
      <c r="A1235" s="240"/>
      <c r="B1235" s="233" t="s">
        <v>1893</v>
      </c>
      <c r="C1235" s="394" t="s">
        <v>5404</v>
      </c>
      <c r="D1235" s="235" t="s">
        <v>48</v>
      </c>
      <c r="E1235" s="236">
        <v>8279</v>
      </c>
      <c r="F1235" s="23">
        <v>41793</v>
      </c>
      <c r="G1235" s="22">
        <v>8279</v>
      </c>
      <c r="H1235" s="24">
        <f t="shared" si="59"/>
        <v>0</v>
      </c>
      <c r="I1235" s="508"/>
    </row>
    <row r="1236" spans="1:9" x14ac:dyDescent="0.25">
      <c r="A1236" s="240"/>
      <c r="B1236" s="233" t="s">
        <v>1997</v>
      </c>
      <c r="C1236" s="394" t="s">
        <v>5404</v>
      </c>
      <c r="D1236" s="235" t="s">
        <v>48</v>
      </c>
      <c r="E1236" s="236">
        <v>5825</v>
      </c>
      <c r="F1236" s="23">
        <v>41794</v>
      </c>
      <c r="G1236" s="22">
        <v>5825</v>
      </c>
      <c r="H1236" s="5">
        <f t="shared" si="59"/>
        <v>0</v>
      </c>
      <c r="I1236" s="508"/>
    </row>
    <row r="1237" spans="1:9" x14ac:dyDescent="0.25">
      <c r="A1237" s="240"/>
      <c r="B1237" s="233" t="s">
        <v>2187</v>
      </c>
      <c r="C1237" s="394" t="s">
        <v>5404</v>
      </c>
      <c r="D1237" s="235" t="s">
        <v>48</v>
      </c>
      <c r="E1237" s="236">
        <v>8849</v>
      </c>
      <c r="F1237" s="23">
        <v>41796</v>
      </c>
      <c r="G1237" s="30">
        <v>8849</v>
      </c>
      <c r="H1237" s="5">
        <f t="shared" si="59"/>
        <v>0</v>
      </c>
      <c r="I1237" s="491"/>
    </row>
    <row r="1238" spans="1:9" x14ac:dyDescent="0.25">
      <c r="A1238" s="240"/>
      <c r="B1238" s="233" t="s">
        <v>2189</v>
      </c>
      <c r="C1238" s="394" t="s">
        <v>5404</v>
      </c>
      <c r="D1238" s="235" t="s">
        <v>48</v>
      </c>
      <c r="E1238" s="236">
        <v>68</v>
      </c>
      <c r="F1238" s="23">
        <v>41796</v>
      </c>
      <c r="G1238" s="30">
        <v>68</v>
      </c>
      <c r="H1238" s="5">
        <f t="shared" si="59"/>
        <v>0</v>
      </c>
      <c r="I1238" s="491"/>
    </row>
    <row r="1239" spans="1:9" x14ac:dyDescent="0.25">
      <c r="A1239" s="240"/>
      <c r="B1239" s="233" t="s">
        <v>1074</v>
      </c>
      <c r="C1239" s="394" t="s">
        <v>5404</v>
      </c>
      <c r="D1239" s="235" t="s">
        <v>48</v>
      </c>
      <c r="E1239" s="236">
        <v>9642.5499999999993</v>
      </c>
      <c r="F1239" s="23">
        <v>41797</v>
      </c>
      <c r="G1239" s="30">
        <v>9642.5499999999993</v>
      </c>
      <c r="H1239" s="5">
        <f t="shared" si="59"/>
        <v>0</v>
      </c>
      <c r="I1239" s="491"/>
    </row>
    <row r="1240" spans="1:9" x14ac:dyDescent="0.25">
      <c r="A1240" s="240"/>
      <c r="B1240" s="233" t="s">
        <v>1141</v>
      </c>
      <c r="C1240" s="394" t="s">
        <v>5404</v>
      </c>
      <c r="D1240" s="235" t="s">
        <v>48</v>
      </c>
      <c r="E1240" s="236">
        <v>8332</v>
      </c>
      <c r="F1240" s="23">
        <v>41798</v>
      </c>
      <c r="G1240" s="30">
        <v>8332</v>
      </c>
      <c r="H1240" s="5">
        <f t="shared" si="59"/>
        <v>0</v>
      </c>
      <c r="I1240" s="491"/>
    </row>
    <row r="1241" spans="1:9" x14ac:dyDescent="0.25">
      <c r="A1241" s="240"/>
      <c r="B1241" s="233" t="s">
        <v>1286</v>
      </c>
      <c r="C1241" s="394" t="s">
        <v>5404</v>
      </c>
      <c r="D1241" s="235" t="s">
        <v>48</v>
      </c>
      <c r="E1241" s="236">
        <v>9363</v>
      </c>
      <c r="F1241" s="23">
        <v>41800</v>
      </c>
      <c r="G1241" s="30">
        <v>9363</v>
      </c>
      <c r="H1241" s="5">
        <f t="shared" si="59"/>
        <v>0</v>
      </c>
      <c r="I1241" s="491"/>
    </row>
    <row r="1242" spans="1:9" x14ac:dyDescent="0.25">
      <c r="A1242" s="240"/>
      <c r="B1242" s="233" t="s">
        <v>1352</v>
      </c>
      <c r="C1242" s="394" t="s">
        <v>5404</v>
      </c>
      <c r="D1242" s="235" t="s">
        <v>48</v>
      </c>
      <c r="E1242" s="236">
        <v>5521</v>
      </c>
      <c r="F1242" s="23">
        <v>41801</v>
      </c>
      <c r="G1242" s="30">
        <v>5521</v>
      </c>
      <c r="H1242" s="5">
        <f t="shared" si="59"/>
        <v>0</v>
      </c>
      <c r="I1242" s="491"/>
    </row>
    <row r="1243" spans="1:9" x14ac:dyDescent="0.25">
      <c r="A1243" s="240"/>
      <c r="B1243" s="233" t="s">
        <v>1469</v>
      </c>
      <c r="C1243" s="394" t="s">
        <v>5404</v>
      </c>
      <c r="D1243" s="235" t="s">
        <v>48</v>
      </c>
      <c r="E1243" s="236">
        <v>8165</v>
      </c>
      <c r="F1243" s="23">
        <v>41802</v>
      </c>
      <c r="G1243" s="30">
        <v>8165</v>
      </c>
      <c r="H1243" s="5">
        <f t="shared" si="59"/>
        <v>0</v>
      </c>
      <c r="I1243" s="491"/>
    </row>
    <row r="1244" spans="1:9" ht="15.75" x14ac:dyDescent="0.25">
      <c r="A1244" s="240"/>
      <c r="B1244" s="572" t="s">
        <v>1567</v>
      </c>
      <c r="C1244" s="573" t="s">
        <v>5542</v>
      </c>
      <c r="D1244" s="235" t="s">
        <v>48</v>
      </c>
      <c r="E1244" s="236">
        <v>8060.5</v>
      </c>
      <c r="F1244" s="23">
        <v>41803</v>
      </c>
      <c r="G1244" s="30">
        <v>8060.5</v>
      </c>
      <c r="H1244" s="5">
        <f t="shared" si="59"/>
        <v>0</v>
      </c>
      <c r="I1244" s="491"/>
    </row>
    <row r="1245" spans="1:9" ht="15.75" x14ac:dyDescent="0.25">
      <c r="A1245" s="240"/>
      <c r="B1245" s="572" t="s">
        <v>1674</v>
      </c>
      <c r="C1245" s="573" t="s">
        <v>5542</v>
      </c>
      <c r="D1245" s="235" t="s">
        <v>48</v>
      </c>
      <c r="E1245" s="236">
        <v>9530</v>
      </c>
      <c r="F1245" s="23">
        <v>41804</v>
      </c>
      <c r="G1245" s="30">
        <v>9530</v>
      </c>
      <c r="H1245" s="5">
        <f t="shared" si="59"/>
        <v>0</v>
      </c>
      <c r="I1245" s="491"/>
    </row>
    <row r="1246" spans="1:9" ht="15.75" x14ac:dyDescent="0.25">
      <c r="A1246" s="240"/>
      <c r="B1246" s="572" t="s">
        <v>1771</v>
      </c>
      <c r="C1246" s="573" t="s">
        <v>5542</v>
      </c>
      <c r="D1246" s="235" t="s">
        <v>48</v>
      </c>
      <c r="E1246" s="236">
        <v>11674</v>
      </c>
      <c r="F1246" s="23">
        <v>41805</v>
      </c>
      <c r="G1246" s="30">
        <v>11674</v>
      </c>
      <c r="H1246" s="5">
        <f t="shared" si="59"/>
        <v>0</v>
      </c>
      <c r="I1246" s="491"/>
    </row>
    <row r="1247" spans="1:9" ht="15.75" x14ac:dyDescent="0.25">
      <c r="A1247" s="240"/>
      <c r="B1247" s="572" t="s">
        <v>1845</v>
      </c>
      <c r="C1247" s="573" t="s">
        <v>5542</v>
      </c>
      <c r="D1247" s="235" t="s">
        <v>48</v>
      </c>
      <c r="E1247" s="236">
        <v>10062.5</v>
      </c>
      <c r="F1247" s="23">
        <v>41806</v>
      </c>
      <c r="G1247" s="30">
        <v>10062.5</v>
      </c>
      <c r="H1247" s="5">
        <f t="shared" si="59"/>
        <v>0</v>
      </c>
      <c r="I1247" s="491"/>
    </row>
    <row r="1248" spans="1:9" ht="15.75" x14ac:dyDescent="0.25">
      <c r="A1248" s="240"/>
      <c r="B1248" s="572" t="s">
        <v>1950</v>
      </c>
      <c r="C1248" s="573" t="s">
        <v>5542</v>
      </c>
      <c r="D1248" s="235" t="s">
        <v>48</v>
      </c>
      <c r="E1248" s="236">
        <v>10195</v>
      </c>
      <c r="F1248" s="23">
        <v>41807</v>
      </c>
      <c r="G1248" s="30">
        <v>10195</v>
      </c>
      <c r="H1248" s="5">
        <f t="shared" si="59"/>
        <v>0</v>
      </c>
      <c r="I1248" s="491"/>
    </row>
    <row r="1249" spans="1:9" ht="15.75" x14ac:dyDescent="0.25">
      <c r="A1249" s="240"/>
      <c r="B1249" s="572" t="s">
        <v>1961</v>
      </c>
      <c r="C1249" s="573" t="s">
        <v>5542</v>
      </c>
      <c r="D1249" s="235" t="s">
        <v>48</v>
      </c>
      <c r="E1249" s="236">
        <v>3037</v>
      </c>
      <c r="F1249" s="23">
        <v>41807</v>
      </c>
      <c r="G1249" s="30">
        <v>3037</v>
      </c>
      <c r="H1249" s="5">
        <f t="shared" si="59"/>
        <v>0</v>
      </c>
      <c r="I1249" s="491" t="s">
        <v>14</v>
      </c>
    </row>
    <row r="1250" spans="1:9" ht="15.75" x14ac:dyDescent="0.25">
      <c r="A1250" s="240"/>
      <c r="B1250" s="572" t="s">
        <v>2043</v>
      </c>
      <c r="C1250" s="573" t="s">
        <v>5542</v>
      </c>
      <c r="D1250" s="235" t="s">
        <v>48</v>
      </c>
      <c r="E1250" s="236">
        <v>9094</v>
      </c>
      <c r="F1250" s="23">
        <v>41808</v>
      </c>
      <c r="G1250" s="30">
        <v>9094</v>
      </c>
      <c r="H1250" s="5">
        <f t="shared" si="59"/>
        <v>0</v>
      </c>
      <c r="I1250" s="491"/>
    </row>
    <row r="1251" spans="1:9" ht="15.75" x14ac:dyDescent="0.25">
      <c r="A1251" s="518">
        <v>41809</v>
      </c>
      <c r="B1251" s="576" t="s">
        <v>2066</v>
      </c>
      <c r="C1251" s="577" t="s">
        <v>5542</v>
      </c>
      <c r="D1251" s="235" t="s">
        <v>48</v>
      </c>
      <c r="E1251" s="236">
        <v>6078</v>
      </c>
      <c r="F1251" s="23">
        <v>41809</v>
      </c>
      <c r="G1251" s="30">
        <v>6078</v>
      </c>
      <c r="H1251" s="5">
        <f t="shared" si="59"/>
        <v>0</v>
      </c>
      <c r="I1251" s="491"/>
    </row>
    <row r="1252" spans="1:9" ht="15.75" x14ac:dyDescent="0.25">
      <c r="A1252" s="240"/>
      <c r="B1252" s="572" t="s">
        <v>2253</v>
      </c>
      <c r="C1252" s="573" t="s">
        <v>5542</v>
      </c>
      <c r="D1252" s="235" t="s">
        <v>48</v>
      </c>
      <c r="E1252" s="236">
        <v>14746</v>
      </c>
      <c r="F1252" s="23">
        <v>41810</v>
      </c>
      <c r="G1252" s="30">
        <v>14746</v>
      </c>
      <c r="H1252" s="5">
        <f t="shared" si="59"/>
        <v>0</v>
      </c>
      <c r="I1252" s="491"/>
    </row>
    <row r="1253" spans="1:9" ht="15.75" x14ac:dyDescent="0.25">
      <c r="A1253" s="240"/>
      <c r="B1253" s="572" t="s">
        <v>1124</v>
      </c>
      <c r="C1253" s="573" t="s">
        <v>5542</v>
      </c>
      <c r="D1253" s="235" t="s">
        <v>48</v>
      </c>
      <c r="E1253" s="236">
        <v>16291</v>
      </c>
      <c r="F1253" s="23">
        <v>41811</v>
      </c>
      <c r="G1253" s="30">
        <v>16291</v>
      </c>
      <c r="H1253" s="5">
        <f t="shared" si="59"/>
        <v>0</v>
      </c>
      <c r="I1253" s="491"/>
    </row>
    <row r="1254" spans="1:9" ht="15.75" x14ac:dyDescent="0.25">
      <c r="A1254" s="240"/>
      <c r="B1254" s="572" t="s">
        <v>1210</v>
      </c>
      <c r="C1254" s="573" t="s">
        <v>5542</v>
      </c>
      <c r="D1254" s="235" t="s">
        <v>48</v>
      </c>
      <c r="E1254" s="236">
        <v>8531</v>
      </c>
      <c r="F1254" s="23">
        <v>41812</v>
      </c>
      <c r="G1254" s="30">
        <v>8531</v>
      </c>
      <c r="H1254" s="5">
        <f t="shared" si="59"/>
        <v>0</v>
      </c>
      <c r="I1254" s="491"/>
    </row>
    <row r="1255" spans="1:9" ht="15.75" x14ac:dyDescent="0.25">
      <c r="A1255" s="240"/>
      <c r="B1255" s="572" t="s">
        <v>1263</v>
      </c>
      <c r="C1255" s="573" t="s">
        <v>5542</v>
      </c>
      <c r="D1255" s="235" t="s">
        <v>48</v>
      </c>
      <c r="E1255" s="236">
        <v>8580.5</v>
      </c>
      <c r="F1255" s="23">
        <v>41813</v>
      </c>
      <c r="G1255" s="30">
        <v>8580.5</v>
      </c>
      <c r="H1255" s="5">
        <f t="shared" si="59"/>
        <v>0</v>
      </c>
      <c r="I1255" s="491"/>
    </row>
    <row r="1256" spans="1:9" ht="15.75" x14ac:dyDescent="0.25">
      <c r="A1256" s="240"/>
      <c r="B1256" s="572" t="s">
        <v>1379</v>
      </c>
      <c r="C1256" s="573" t="s">
        <v>5542</v>
      </c>
      <c r="D1256" s="235" t="s">
        <v>48</v>
      </c>
      <c r="E1256" s="236">
        <v>9237.5</v>
      </c>
      <c r="F1256" s="23">
        <v>41814</v>
      </c>
      <c r="G1256" s="22">
        <v>9237.5</v>
      </c>
      <c r="H1256" s="5">
        <f t="shared" si="59"/>
        <v>0</v>
      </c>
      <c r="I1256" s="508"/>
    </row>
    <row r="1257" spans="1:9" ht="15.75" x14ac:dyDescent="0.25">
      <c r="A1257" s="426"/>
      <c r="B1257" s="572" t="s">
        <v>1447</v>
      </c>
      <c r="C1257" s="573" t="s">
        <v>5542</v>
      </c>
      <c r="D1257" s="235" t="s">
        <v>48</v>
      </c>
      <c r="E1257" s="236">
        <v>6898</v>
      </c>
      <c r="F1257" s="23">
        <v>41815</v>
      </c>
      <c r="G1257" s="22">
        <v>6898</v>
      </c>
      <c r="H1257" s="5">
        <f t="shared" si="59"/>
        <v>0</v>
      </c>
      <c r="I1257" s="508"/>
    </row>
    <row r="1258" spans="1:9" x14ac:dyDescent="0.25">
      <c r="A1258" s="575"/>
      <c r="B1258" s="233" t="s">
        <v>1623</v>
      </c>
      <c r="C1258" s="273" t="s">
        <v>4912</v>
      </c>
      <c r="D1258" s="235" t="s">
        <v>48</v>
      </c>
      <c r="E1258" s="236">
        <v>9523</v>
      </c>
      <c r="F1258" s="23">
        <v>41817</v>
      </c>
      <c r="G1258" s="22">
        <v>9523</v>
      </c>
      <c r="H1258" s="5">
        <f t="shared" si="59"/>
        <v>0</v>
      </c>
      <c r="I1258" s="508"/>
    </row>
    <row r="1259" spans="1:9" x14ac:dyDescent="0.25">
      <c r="A1259" s="240"/>
      <c r="B1259" s="233" t="s">
        <v>1734</v>
      </c>
      <c r="C1259" s="273" t="s">
        <v>4912</v>
      </c>
      <c r="D1259" s="235" t="s">
        <v>48</v>
      </c>
      <c r="E1259" s="236">
        <v>11215</v>
      </c>
      <c r="F1259" s="23">
        <v>41818</v>
      </c>
      <c r="G1259" s="30">
        <v>11215</v>
      </c>
      <c r="H1259" s="5">
        <f t="shared" si="59"/>
        <v>0</v>
      </c>
      <c r="I1259" s="491"/>
    </row>
    <row r="1260" spans="1:9" x14ac:dyDescent="0.25">
      <c r="A1260" s="240"/>
      <c r="B1260" s="233" t="s">
        <v>1820</v>
      </c>
      <c r="C1260" s="273" t="s">
        <v>4912</v>
      </c>
      <c r="D1260" s="235" t="s">
        <v>48</v>
      </c>
      <c r="E1260" s="236">
        <v>10585.5</v>
      </c>
      <c r="F1260" s="23">
        <v>41819</v>
      </c>
      <c r="G1260" s="30">
        <v>10585.5</v>
      </c>
      <c r="H1260" s="5">
        <f t="shared" si="59"/>
        <v>0</v>
      </c>
      <c r="I1260" s="491"/>
    </row>
    <row r="1261" spans="1:9" x14ac:dyDescent="0.25">
      <c r="A1261" s="240"/>
      <c r="B1261" s="233" t="s">
        <v>1881</v>
      </c>
      <c r="C1261" s="273" t="s">
        <v>4912</v>
      </c>
      <c r="D1261" s="235" t="s">
        <v>48</v>
      </c>
      <c r="E1261" s="236">
        <v>9937</v>
      </c>
      <c r="F1261" s="23">
        <v>41820</v>
      </c>
      <c r="G1261" s="30">
        <v>9937</v>
      </c>
      <c r="H1261" s="5">
        <f t="shared" si="59"/>
        <v>0</v>
      </c>
      <c r="I1261" s="491"/>
    </row>
    <row r="1262" spans="1:9" x14ac:dyDescent="0.25">
      <c r="A1262" s="240"/>
      <c r="B1262" s="233"/>
      <c r="C1262" s="273"/>
      <c r="D1262" s="235"/>
      <c r="E1262" s="236"/>
      <c r="F1262" s="23" t="s">
        <v>645</v>
      </c>
      <c r="G1262" s="30">
        <f>SUM(G1233:G1261)</f>
        <v>256032.55</v>
      </c>
      <c r="H1262" s="5"/>
      <c r="I1262" s="491"/>
    </row>
    <row r="1263" spans="1:9" x14ac:dyDescent="0.25">
      <c r="A1263" s="240"/>
      <c r="B1263" s="233"/>
      <c r="C1263" s="273"/>
      <c r="D1263" s="235"/>
      <c r="E1263" s="236"/>
      <c r="F1263" s="23"/>
      <c r="G1263" s="30"/>
      <c r="H1263" s="5"/>
      <c r="I1263" s="491"/>
    </row>
    <row r="1264" spans="1:9" x14ac:dyDescent="0.25">
      <c r="A1264" s="240"/>
      <c r="B1264" s="233" t="s">
        <v>1102</v>
      </c>
      <c r="C1264" s="394" t="s">
        <v>5404</v>
      </c>
      <c r="D1264" s="235" t="s">
        <v>161</v>
      </c>
      <c r="E1264" s="236">
        <v>19334.400000000001</v>
      </c>
      <c r="F1264" s="23">
        <v>41805</v>
      </c>
      <c r="G1264" s="30">
        <v>19334.400000000001</v>
      </c>
      <c r="H1264" s="5">
        <f>E1264-G1264</f>
        <v>0</v>
      </c>
      <c r="I1264" s="491" t="s">
        <v>4</v>
      </c>
    </row>
    <row r="1265" spans="1:9" ht="15.75" x14ac:dyDescent="0.25">
      <c r="A1265" s="240"/>
      <c r="B1265" s="572" t="s">
        <v>1850</v>
      </c>
      <c r="C1265" s="573" t="s">
        <v>5542</v>
      </c>
      <c r="D1265" s="235" t="s">
        <v>161</v>
      </c>
      <c r="E1265" s="236">
        <v>20294</v>
      </c>
      <c r="F1265" s="23">
        <v>41820</v>
      </c>
      <c r="G1265" s="30">
        <v>20294</v>
      </c>
      <c r="H1265" s="5">
        <f>E1265-G1265</f>
        <v>0</v>
      </c>
      <c r="I1265" s="491" t="s">
        <v>4723</v>
      </c>
    </row>
    <row r="1266" spans="1:9" ht="15.75" x14ac:dyDescent="0.25">
      <c r="A1266" s="240"/>
      <c r="B1266" s="572"/>
      <c r="C1266" s="573"/>
      <c r="D1266" s="235"/>
      <c r="E1266" s="236"/>
      <c r="F1266" s="23" t="s">
        <v>645</v>
      </c>
      <c r="G1266" s="30">
        <f>SUM(G1264:G1265)</f>
        <v>39628.400000000001</v>
      </c>
      <c r="H1266" s="5"/>
      <c r="I1266" s="491"/>
    </row>
    <row r="1267" spans="1:9" ht="15.75" x14ac:dyDescent="0.25">
      <c r="A1267" s="240"/>
      <c r="B1267" s="572"/>
      <c r="C1267" s="573"/>
      <c r="D1267" s="235"/>
      <c r="E1267" s="236"/>
      <c r="F1267" s="23"/>
      <c r="G1267" s="30"/>
      <c r="H1267" s="5"/>
      <c r="I1267" s="491"/>
    </row>
    <row r="1268" spans="1:9" x14ac:dyDescent="0.25">
      <c r="A1268" s="240"/>
      <c r="B1268" s="233" t="s">
        <v>1176</v>
      </c>
      <c r="C1268" s="394" t="s">
        <v>5404</v>
      </c>
      <c r="D1268" s="235" t="s">
        <v>5481</v>
      </c>
      <c r="E1268" s="236">
        <v>5530.1</v>
      </c>
      <c r="F1268" s="23">
        <v>41799</v>
      </c>
      <c r="G1268" s="30">
        <v>5530.1</v>
      </c>
      <c r="H1268" s="5">
        <f>E1268-G1268</f>
        <v>0</v>
      </c>
      <c r="I1268" s="491"/>
    </row>
    <row r="1269" spans="1:9" x14ac:dyDescent="0.25">
      <c r="A1269" s="240"/>
      <c r="B1269" s="233"/>
      <c r="C1269" s="394"/>
      <c r="D1269" s="235"/>
      <c r="E1269" s="236"/>
      <c r="F1269" s="23"/>
      <c r="G1269" s="30"/>
      <c r="H1269" s="5"/>
      <c r="I1269" s="491"/>
    </row>
    <row r="1270" spans="1:9" x14ac:dyDescent="0.25">
      <c r="A1270" s="240"/>
      <c r="B1270" s="233" t="s">
        <v>2088</v>
      </c>
      <c r="C1270" s="394" t="s">
        <v>5404</v>
      </c>
      <c r="D1270" s="235" t="s">
        <v>472</v>
      </c>
      <c r="E1270" s="236">
        <v>6631.7</v>
      </c>
      <c r="F1270" s="23">
        <v>41795</v>
      </c>
      <c r="G1270" s="30">
        <v>6631.7</v>
      </c>
      <c r="H1270" s="5">
        <f>E1270-G1270</f>
        <v>0</v>
      </c>
      <c r="I1270" s="491"/>
    </row>
    <row r="1271" spans="1:9" ht="15.75" x14ac:dyDescent="0.25">
      <c r="A1271" s="240"/>
      <c r="B1271" s="572" t="s">
        <v>1708</v>
      </c>
      <c r="C1271" s="573" t="s">
        <v>5542</v>
      </c>
      <c r="D1271" s="235" t="s">
        <v>472</v>
      </c>
      <c r="E1271" s="236">
        <v>3280</v>
      </c>
      <c r="F1271" s="23">
        <v>41804</v>
      </c>
      <c r="G1271" s="30">
        <v>3280</v>
      </c>
      <c r="H1271" s="5">
        <f>E1271-G1271</f>
        <v>0</v>
      </c>
      <c r="I1271" s="491"/>
    </row>
    <row r="1272" spans="1:9" ht="15.75" x14ac:dyDescent="0.25">
      <c r="A1272" s="240"/>
      <c r="B1272" s="572" t="s">
        <v>1286</v>
      </c>
      <c r="C1272" s="573" t="s">
        <v>5542</v>
      </c>
      <c r="D1272" s="235" t="s">
        <v>472</v>
      </c>
      <c r="E1272" s="236">
        <v>3909.5</v>
      </c>
      <c r="F1272" s="23">
        <v>41813</v>
      </c>
      <c r="G1272" s="30">
        <v>3909.5</v>
      </c>
      <c r="H1272" s="5">
        <f>E1272-G1272</f>
        <v>0</v>
      </c>
      <c r="I1272" s="491"/>
    </row>
    <row r="1273" spans="1:9" x14ac:dyDescent="0.25">
      <c r="A1273" s="240"/>
      <c r="B1273" s="233" t="s">
        <v>1824</v>
      </c>
      <c r="C1273" s="273" t="s">
        <v>4912</v>
      </c>
      <c r="D1273" s="235" t="s">
        <v>472</v>
      </c>
      <c r="E1273" s="236">
        <v>1240</v>
      </c>
      <c r="F1273" s="23">
        <v>41819</v>
      </c>
      <c r="G1273" s="30">
        <v>1240</v>
      </c>
      <c r="H1273" s="5">
        <f>E1273-G1273</f>
        <v>0</v>
      </c>
      <c r="I1273" s="491"/>
    </row>
    <row r="1274" spans="1:9" x14ac:dyDescent="0.25">
      <c r="A1274" s="240"/>
      <c r="B1274" s="233"/>
      <c r="C1274" s="273"/>
      <c r="D1274" s="235"/>
      <c r="E1274" s="236"/>
      <c r="F1274" s="23" t="s">
        <v>645</v>
      </c>
      <c r="G1274" s="30">
        <f>SUM(G1270:G1273)</f>
        <v>15061.2</v>
      </c>
      <c r="H1274" s="5"/>
      <c r="I1274" s="491"/>
    </row>
    <row r="1275" spans="1:9" x14ac:dyDescent="0.25">
      <c r="A1275" s="240"/>
      <c r="B1275" s="233"/>
      <c r="C1275" s="273"/>
      <c r="D1275" s="235"/>
      <c r="E1275" s="236"/>
      <c r="F1275" s="23"/>
      <c r="G1275" s="30"/>
      <c r="H1275" s="5"/>
      <c r="I1275" s="491"/>
    </row>
    <row r="1276" spans="1:9" x14ac:dyDescent="0.25">
      <c r="A1276" s="240"/>
      <c r="B1276" s="233" t="s">
        <v>1822</v>
      </c>
      <c r="C1276" s="394" t="s">
        <v>5404</v>
      </c>
      <c r="D1276" s="235" t="s">
        <v>275</v>
      </c>
      <c r="E1276" s="236">
        <v>19237</v>
      </c>
      <c r="F1276" s="23">
        <v>41792</v>
      </c>
      <c r="G1276" s="30">
        <v>19237</v>
      </c>
      <c r="H1276" s="24">
        <f t="shared" ref="H1276:H1289" si="60">E1276-G1276</f>
        <v>0</v>
      </c>
      <c r="I1276" s="508" t="s">
        <v>4723</v>
      </c>
    </row>
    <row r="1277" spans="1:9" x14ac:dyDescent="0.25">
      <c r="A1277" s="240"/>
      <c r="B1277" s="233" t="s">
        <v>1956</v>
      </c>
      <c r="C1277" s="394" t="s">
        <v>5404</v>
      </c>
      <c r="D1277" s="235" t="s">
        <v>275</v>
      </c>
      <c r="E1277" s="236">
        <v>17127.5</v>
      </c>
      <c r="F1277" s="23">
        <v>41794</v>
      </c>
      <c r="G1277" s="43">
        <v>17127.5</v>
      </c>
      <c r="H1277" s="24">
        <f t="shared" si="60"/>
        <v>0</v>
      </c>
      <c r="I1277" s="508" t="s">
        <v>4</v>
      </c>
    </row>
    <row r="1278" spans="1:9" x14ac:dyDescent="0.25">
      <c r="A1278" s="240"/>
      <c r="B1278" s="233" t="s">
        <v>2053</v>
      </c>
      <c r="C1278" s="394" t="s">
        <v>5404</v>
      </c>
      <c r="D1278" s="235" t="s">
        <v>275</v>
      </c>
      <c r="E1278" s="236">
        <v>18705</v>
      </c>
      <c r="F1278" s="41" t="s">
        <v>5442</v>
      </c>
      <c r="G1278" s="30">
        <v>18705</v>
      </c>
      <c r="H1278" s="5">
        <f t="shared" si="60"/>
        <v>0</v>
      </c>
      <c r="I1278" s="491" t="s">
        <v>196</v>
      </c>
    </row>
    <row r="1279" spans="1:9" x14ac:dyDescent="0.25">
      <c r="A1279" s="240"/>
      <c r="B1279" s="233" t="s">
        <v>1313</v>
      </c>
      <c r="C1279" s="394" t="s">
        <v>5404</v>
      </c>
      <c r="D1279" s="235" t="s">
        <v>275</v>
      </c>
      <c r="E1279" s="236">
        <v>19016</v>
      </c>
      <c r="F1279" s="23">
        <v>41800</v>
      </c>
      <c r="G1279" s="30">
        <v>19016</v>
      </c>
      <c r="H1279" s="5">
        <f t="shared" si="60"/>
        <v>0</v>
      </c>
      <c r="I1279" s="491" t="s">
        <v>23</v>
      </c>
    </row>
    <row r="1280" spans="1:9" x14ac:dyDescent="0.25">
      <c r="A1280" s="240"/>
      <c r="B1280" s="233" t="s">
        <v>1423</v>
      </c>
      <c r="C1280" s="394" t="s">
        <v>5404</v>
      </c>
      <c r="D1280" s="235" t="s">
        <v>275</v>
      </c>
      <c r="E1280" s="236">
        <v>17692</v>
      </c>
      <c r="F1280" s="23">
        <v>41802</v>
      </c>
      <c r="G1280" s="30">
        <v>17692</v>
      </c>
      <c r="H1280" s="5">
        <f t="shared" si="60"/>
        <v>0</v>
      </c>
      <c r="I1280" s="491" t="s">
        <v>196</v>
      </c>
    </row>
    <row r="1281" spans="1:9" ht="15.75" x14ac:dyDescent="0.25">
      <c r="A1281" s="240"/>
      <c r="B1281" s="572" t="s">
        <v>1864</v>
      </c>
      <c r="C1281" s="573" t="s">
        <v>5542</v>
      </c>
      <c r="D1281" s="235" t="s">
        <v>275</v>
      </c>
      <c r="E1281" s="236">
        <v>15314</v>
      </c>
      <c r="F1281" s="23">
        <v>41807</v>
      </c>
      <c r="G1281" s="30">
        <v>15314</v>
      </c>
      <c r="H1281" s="5">
        <f t="shared" si="60"/>
        <v>0</v>
      </c>
      <c r="I1281" s="491" t="s">
        <v>2849</v>
      </c>
    </row>
    <row r="1282" spans="1:9" ht="15.75" x14ac:dyDescent="0.25">
      <c r="A1282" s="240"/>
      <c r="B1282" s="572" t="s">
        <v>2010</v>
      </c>
      <c r="C1282" s="573" t="s">
        <v>5542</v>
      </c>
      <c r="D1282" s="235" t="s">
        <v>275</v>
      </c>
      <c r="E1282" s="236">
        <v>14859</v>
      </c>
      <c r="F1282" s="23">
        <v>41807</v>
      </c>
      <c r="G1282" s="30">
        <v>14859</v>
      </c>
      <c r="H1282" s="5">
        <f t="shared" si="60"/>
        <v>0</v>
      </c>
      <c r="I1282" s="491"/>
    </row>
    <row r="1283" spans="1:9" ht="15.75" x14ac:dyDescent="0.25">
      <c r="A1283" s="578">
        <v>41808</v>
      </c>
      <c r="B1283" s="579" t="s">
        <v>2117</v>
      </c>
      <c r="C1283" s="580" t="s">
        <v>5542</v>
      </c>
      <c r="D1283" s="235" t="s">
        <v>275</v>
      </c>
      <c r="E1283" s="236">
        <v>14432</v>
      </c>
      <c r="F1283" s="23">
        <v>41808</v>
      </c>
      <c r="G1283" s="30">
        <v>14432</v>
      </c>
      <c r="H1283" s="5">
        <f t="shared" si="60"/>
        <v>0</v>
      </c>
      <c r="I1283" s="491" t="s">
        <v>4438</v>
      </c>
    </row>
    <row r="1284" spans="1:9" ht="15.75" x14ac:dyDescent="0.25">
      <c r="A1284" s="240"/>
      <c r="B1284" s="572" t="s">
        <v>1282</v>
      </c>
      <c r="C1284" s="573" t="s">
        <v>5542</v>
      </c>
      <c r="D1284" s="235" t="s">
        <v>275</v>
      </c>
      <c r="E1284" s="236">
        <v>16324</v>
      </c>
      <c r="F1284" s="23">
        <v>41813</v>
      </c>
      <c r="G1284" s="30">
        <v>16324</v>
      </c>
      <c r="H1284" s="5">
        <f t="shared" si="60"/>
        <v>0</v>
      </c>
      <c r="I1284" s="491" t="s">
        <v>20</v>
      </c>
    </row>
    <row r="1285" spans="1:9" ht="15.75" x14ac:dyDescent="0.25">
      <c r="A1285" s="240"/>
      <c r="B1285" s="572" t="s">
        <v>1402</v>
      </c>
      <c r="C1285" s="573" t="s">
        <v>5542</v>
      </c>
      <c r="D1285" s="235" t="s">
        <v>275</v>
      </c>
      <c r="E1285" s="236">
        <v>21698</v>
      </c>
      <c r="F1285" s="23">
        <v>41815</v>
      </c>
      <c r="G1285" s="22">
        <v>21698</v>
      </c>
      <c r="H1285" s="5">
        <f t="shared" si="60"/>
        <v>0</v>
      </c>
      <c r="I1285" s="508"/>
    </row>
    <row r="1286" spans="1:9" ht="15.75" x14ac:dyDescent="0.25">
      <c r="A1286" s="240"/>
      <c r="B1286" s="572" t="s">
        <v>1482</v>
      </c>
      <c r="C1286" s="573" t="s">
        <v>5542</v>
      </c>
      <c r="D1286" s="235" t="s">
        <v>275</v>
      </c>
      <c r="E1286" s="236">
        <v>18535</v>
      </c>
      <c r="F1286" s="23">
        <v>41816</v>
      </c>
      <c r="G1286" s="22">
        <v>18535</v>
      </c>
      <c r="H1286" s="5">
        <f t="shared" si="60"/>
        <v>0</v>
      </c>
      <c r="I1286" s="508" t="s">
        <v>20</v>
      </c>
    </row>
    <row r="1287" spans="1:9" ht="15.75" x14ac:dyDescent="0.25">
      <c r="A1287" s="240"/>
      <c r="B1287" s="572" t="s">
        <v>1504</v>
      </c>
      <c r="C1287" s="573" t="s">
        <v>5542</v>
      </c>
      <c r="D1287" s="235" t="s">
        <v>275</v>
      </c>
      <c r="E1287" s="236">
        <v>929.5</v>
      </c>
      <c r="F1287" s="41" t="s">
        <v>5687</v>
      </c>
      <c r="G1287" s="22">
        <v>929.5</v>
      </c>
      <c r="H1287" s="5">
        <f t="shared" si="60"/>
        <v>0</v>
      </c>
      <c r="I1287" s="508" t="s">
        <v>2849</v>
      </c>
    </row>
    <row r="1288" spans="1:9" x14ac:dyDescent="0.25">
      <c r="A1288" s="240"/>
      <c r="B1288" s="233" t="s">
        <v>1212</v>
      </c>
      <c r="C1288" s="394" t="s">
        <v>5404</v>
      </c>
      <c r="D1288" s="235" t="s">
        <v>2615</v>
      </c>
      <c r="E1288" s="236">
        <v>14236.3</v>
      </c>
      <c r="F1288" s="23">
        <v>41800</v>
      </c>
      <c r="G1288" s="30">
        <v>14236.3</v>
      </c>
      <c r="H1288" s="5">
        <f t="shared" si="60"/>
        <v>0</v>
      </c>
      <c r="I1288" s="491" t="s">
        <v>57</v>
      </c>
    </row>
    <row r="1289" spans="1:9" x14ac:dyDescent="0.25">
      <c r="A1289" s="240"/>
      <c r="B1289" s="233" t="s">
        <v>1915</v>
      </c>
      <c r="C1289" s="273" t="s">
        <v>4912</v>
      </c>
      <c r="D1289" s="235" t="s">
        <v>2615</v>
      </c>
      <c r="E1289" s="236">
        <v>16069.6</v>
      </c>
      <c r="F1289" s="26">
        <v>41821</v>
      </c>
      <c r="G1289" s="247">
        <v>16069.6</v>
      </c>
      <c r="H1289" s="5">
        <f t="shared" si="60"/>
        <v>0</v>
      </c>
      <c r="I1289" s="491" t="s">
        <v>196</v>
      </c>
    </row>
    <row r="1290" spans="1:9" x14ac:dyDescent="0.25">
      <c r="A1290" s="240"/>
      <c r="B1290" s="233"/>
      <c r="C1290" s="273"/>
      <c r="D1290" s="235"/>
      <c r="E1290" s="236"/>
      <c r="F1290" s="26" t="s">
        <v>645</v>
      </c>
      <c r="G1290" s="247">
        <f>SUM(G1276:G1289)</f>
        <v>224174.9</v>
      </c>
      <c r="H1290" s="5"/>
      <c r="I1290" s="491"/>
    </row>
    <row r="1291" spans="1:9" x14ac:dyDescent="0.25">
      <c r="A1291" s="240"/>
      <c r="B1291" s="233"/>
      <c r="C1291" s="273"/>
      <c r="D1291" s="235"/>
      <c r="E1291" s="236"/>
      <c r="F1291" s="26"/>
      <c r="G1291" s="247"/>
      <c r="H1291" s="5"/>
      <c r="I1291" s="491"/>
    </row>
    <row r="1292" spans="1:9" x14ac:dyDescent="0.25">
      <c r="A1292" s="240"/>
      <c r="B1292" s="233" t="s">
        <v>2065</v>
      </c>
      <c r="C1292" s="394" t="s">
        <v>5404</v>
      </c>
      <c r="D1292" s="235" t="s">
        <v>300</v>
      </c>
      <c r="E1292" s="236">
        <v>4586.5</v>
      </c>
      <c r="F1292" s="23">
        <v>41795</v>
      </c>
      <c r="G1292" s="30">
        <v>4586.5</v>
      </c>
      <c r="H1292" s="5">
        <f>E1292-G1292</f>
        <v>0</v>
      </c>
      <c r="I1292" s="491" t="s">
        <v>4</v>
      </c>
    </row>
    <row r="1293" spans="1:9" x14ac:dyDescent="0.25">
      <c r="A1293" s="240"/>
      <c r="B1293" s="233" t="s">
        <v>1445</v>
      </c>
      <c r="C1293" s="394" t="s">
        <v>5404</v>
      </c>
      <c r="D1293" s="235" t="s">
        <v>300</v>
      </c>
      <c r="E1293" s="236">
        <v>4510</v>
      </c>
      <c r="F1293" s="23">
        <v>41802</v>
      </c>
      <c r="G1293" s="30">
        <v>4510</v>
      </c>
      <c r="H1293" s="5">
        <f>E1293-G1293</f>
        <v>0</v>
      </c>
      <c r="I1293" s="491" t="s">
        <v>14</v>
      </c>
    </row>
    <row r="1294" spans="1:9" ht="15.75" x14ac:dyDescent="0.25">
      <c r="A1294" s="578">
        <v>41808</v>
      </c>
      <c r="B1294" s="579" t="s">
        <v>2137</v>
      </c>
      <c r="C1294" s="580" t="s">
        <v>5542</v>
      </c>
      <c r="D1294" s="235" t="s">
        <v>300</v>
      </c>
      <c r="E1294" s="236">
        <v>4788</v>
      </c>
      <c r="F1294" s="23">
        <v>41809</v>
      </c>
      <c r="G1294" s="30">
        <v>4788</v>
      </c>
      <c r="H1294" s="5">
        <f>E1294-G1294</f>
        <v>0</v>
      </c>
      <c r="I1294" s="491" t="s">
        <v>196</v>
      </c>
    </row>
    <row r="1295" spans="1:9" ht="15.75" x14ac:dyDescent="0.25">
      <c r="A1295" s="240"/>
      <c r="B1295" s="572" t="s">
        <v>1527</v>
      </c>
      <c r="C1295" s="573" t="s">
        <v>5542</v>
      </c>
      <c r="D1295" s="235" t="s">
        <v>300</v>
      </c>
      <c r="E1295" s="236">
        <v>5184</v>
      </c>
      <c r="F1295" s="23">
        <v>41816</v>
      </c>
      <c r="G1295" s="22">
        <v>5184</v>
      </c>
      <c r="H1295" s="5">
        <f>E1295-G1295</f>
        <v>0</v>
      </c>
      <c r="I1295" s="508" t="s">
        <v>14</v>
      </c>
    </row>
    <row r="1296" spans="1:9" ht="15.75" x14ac:dyDescent="0.25">
      <c r="A1296" s="240"/>
      <c r="B1296" s="572"/>
      <c r="C1296" s="573"/>
      <c r="D1296" s="235"/>
      <c r="E1296" s="236"/>
      <c r="F1296" s="23" t="s">
        <v>645</v>
      </c>
      <c r="G1296" s="22">
        <f>SUM(G1292:G1295)</f>
        <v>19068.5</v>
      </c>
      <c r="H1296" s="5"/>
      <c r="I1296" s="508"/>
    </row>
    <row r="1297" spans="1:9" ht="15.75" x14ac:dyDescent="0.25">
      <c r="A1297" s="240"/>
      <c r="B1297" s="572"/>
      <c r="C1297" s="573"/>
      <c r="D1297" s="235"/>
      <c r="E1297" s="236"/>
      <c r="F1297" s="23"/>
      <c r="G1297" s="22"/>
      <c r="H1297" s="5"/>
      <c r="I1297" s="508"/>
    </row>
    <row r="1298" spans="1:9" x14ac:dyDescent="0.25">
      <c r="A1298" s="271"/>
      <c r="B1298" s="233" t="s">
        <v>2139</v>
      </c>
      <c r="C1298" s="394" t="s">
        <v>5404</v>
      </c>
      <c r="D1298" s="235" t="s">
        <v>1756</v>
      </c>
      <c r="E1298" s="236">
        <v>2684</v>
      </c>
      <c r="F1298" s="23">
        <v>41796</v>
      </c>
      <c r="G1298" s="30">
        <v>2684</v>
      </c>
      <c r="H1298" s="5">
        <f>E1298-G1298</f>
        <v>0</v>
      </c>
      <c r="I1298" s="491" t="s">
        <v>196</v>
      </c>
    </row>
    <row r="1299" spans="1:9" ht="15.75" x14ac:dyDescent="0.25">
      <c r="A1299" s="240"/>
      <c r="B1299" s="572" t="s">
        <v>1622</v>
      </c>
      <c r="C1299" s="573" t="s">
        <v>5542</v>
      </c>
      <c r="D1299" s="235" t="s">
        <v>1756</v>
      </c>
      <c r="E1299" s="236">
        <v>2780.5</v>
      </c>
      <c r="F1299" s="23">
        <v>41804</v>
      </c>
      <c r="G1299" s="43">
        <v>2780.5</v>
      </c>
      <c r="H1299" s="5">
        <f>E1299-G1299</f>
        <v>0</v>
      </c>
      <c r="I1299" s="491" t="s">
        <v>14</v>
      </c>
    </row>
    <row r="1300" spans="1:9" ht="15.75" x14ac:dyDescent="0.25">
      <c r="A1300" s="240"/>
      <c r="B1300" s="572"/>
      <c r="C1300" s="573"/>
      <c r="D1300" s="235"/>
      <c r="E1300" s="236"/>
      <c r="F1300" s="23"/>
      <c r="G1300" s="43"/>
      <c r="H1300" s="5"/>
      <c r="I1300" s="491"/>
    </row>
    <row r="1301" spans="1:9" x14ac:dyDescent="0.25">
      <c r="A1301" s="240"/>
      <c r="B1301" s="233" t="s">
        <v>1765</v>
      </c>
      <c r="C1301" s="394" t="s">
        <v>5404</v>
      </c>
      <c r="D1301" s="235" t="s">
        <v>291</v>
      </c>
      <c r="E1301" s="236">
        <v>2675.4</v>
      </c>
      <c r="F1301" s="23">
        <v>41791</v>
      </c>
      <c r="G1301" s="30">
        <v>2675.4</v>
      </c>
      <c r="H1301" s="24">
        <f>E1301-G1301</f>
        <v>0</v>
      </c>
      <c r="I1301" s="491"/>
    </row>
    <row r="1302" spans="1:9" x14ac:dyDescent="0.25">
      <c r="A1302" s="240"/>
      <c r="B1302" s="233" t="s">
        <v>1170</v>
      </c>
      <c r="C1302" s="394" t="s">
        <v>5404</v>
      </c>
      <c r="D1302" s="235" t="s">
        <v>291</v>
      </c>
      <c r="E1302" s="236">
        <v>2614.5</v>
      </c>
      <c r="F1302" s="23">
        <v>41799</v>
      </c>
      <c r="G1302" s="30">
        <v>2614.5</v>
      </c>
      <c r="H1302" s="5">
        <f>E1302-G1302</f>
        <v>0</v>
      </c>
      <c r="I1302" s="491"/>
    </row>
    <row r="1303" spans="1:9" ht="15.75" x14ac:dyDescent="0.25">
      <c r="A1303" s="240"/>
      <c r="B1303" s="572" t="s">
        <v>1254</v>
      </c>
      <c r="C1303" s="573" t="s">
        <v>5542</v>
      </c>
      <c r="D1303" s="235" t="s">
        <v>291</v>
      </c>
      <c r="E1303" s="236">
        <v>3009.6</v>
      </c>
      <c r="F1303" s="23">
        <v>41813</v>
      </c>
      <c r="G1303" s="30">
        <v>3009.6</v>
      </c>
      <c r="H1303" s="5">
        <f>E1303-G1303</f>
        <v>0</v>
      </c>
      <c r="I1303" s="491"/>
    </row>
    <row r="1304" spans="1:9" x14ac:dyDescent="0.25">
      <c r="A1304" s="240"/>
      <c r="B1304" s="233" t="s">
        <v>1802</v>
      </c>
      <c r="C1304" s="273" t="s">
        <v>4912</v>
      </c>
      <c r="D1304" s="235" t="s">
        <v>291</v>
      </c>
      <c r="E1304" s="236">
        <v>4536</v>
      </c>
      <c r="F1304" s="23">
        <v>41819</v>
      </c>
      <c r="G1304" s="30">
        <v>4536</v>
      </c>
      <c r="H1304" s="5">
        <f>E1304-G1304</f>
        <v>0</v>
      </c>
      <c r="I1304" s="491"/>
    </row>
    <row r="1305" spans="1:9" x14ac:dyDescent="0.25">
      <c r="A1305" s="240"/>
      <c r="B1305" s="233"/>
      <c r="C1305" s="273"/>
      <c r="D1305" s="235"/>
      <c r="E1305" s="236"/>
      <c r="F1305" s="23"/>
      <c r="G1305" s="30"/>
      <c r="H1305" s="5"/>
      <c r="I1305" s="491"/>
    </row>
    <row r="1306" spans="1:9" ht="15.75" x14ac:dyDescent="0.25">
      <c r="A1306" s="240"/>
      <c r="B1306" s="572" t="s">
        <v>1582</v>
      </c>
      <c r="C1306" s="573" t="s">
        <v>5542</v>
      </c>
      <c r="D1306" s="235" t="s">
        <v>134</v>
      </c>
      <c r="E1306" s="236">
        <v>540</v>
      </c>
      <c r="F1306" s="23">
        <v>41804</v>
      </c>
      <c r="G1306" s="30">
        <v>540</v>
      </c>
      <c r="H1306" s="5">
        <f>E1306-G1306</f>
        <v>0</v>
      </c>
      <c r="I1306" s="491" t="s">
        <v>23</v>
      </c>
    </row>
    <row r="1307" spans="1:9" ht="15.75" x14ac:dyDescent="0.25">
      <c r="A1307" s="240"/>
      <c r="B1307" s="572" t="s">
        <v>1728</v>
      </c>
      <c r="C1307" s="573" t="s">
        <v>5542</v>
      </c>
      <c r="D1307" s="235" t="s">
        <v>5571</v>
      </c>
      <c r="E1307" s="236">
        <v>1591</v>
      </c>
      <c r="F1307" s="23">
        <v>41805</v>
      </c>
      <c r="G1307" s="30">
        <v>1591</v>
      </c>
      <c r="H1307" s="5">
        <f>E1307-G1307</f>
        <v>0</v>
      </c>
      <c r="I1307" s="491" t="s">
        <v>14</v>
      </c>
    </row>
    <row r="1308" spans="1:9" ht="15.75" x14ac:dyDescent="0.25">
      <c r="A1308" s="240"/>
      <c r="B1308" s="572"/>
      <c r="C1308" s="573"/>
      <c r="D1308" s="235"/>
      <c r="E1308" s="236"/>
      <c r="F1308" s="23"/>
      <c r="G1308" s="30"/>
      <c r="H1308" s="5"/>
      <c r="I1308" s="491"/>
    </row>
    <row r="1309" spans="1:9" ht="15.75" x14ac:dyDescent="0.25">
      <c r="A1309" s="240"/>
      <c r="B1309" s="572" t="s">
        <v>1081</v>
      </c>
      <c r="C1309" s="573" t="s">
        <v>5542</v>
      </c>
      <c r="D1309" s="235" t="s">
        <v>673</v>
      </c>
      <c r="E1309" s="236">
        <v>813</v>
      </c>
      <c r="F1309" s="23">
        <v>41811</v>
      </c>
      <c r="G1309" s="30">
        <v>813</v>
      </c>
      <c r="H1309" s="5">
        <f>E1309-G1309</f>
        <v>0</v>
      </c>
      <c r="I1309" s="491" t="s">
        <v>20</v>
      </c>
    </row>
    <row r="1310" spans="1:9" x14ac:dyDescent="0.25">
      <c r="A1310" s="240"/>
      <c r="B1310" s="233" t="s">
        <v>1750</v>
      </c>
      <c r="C1310" s="273" t="s">
        <v>4912</v>
      </c>
      <c r="D1310" s="235" t="s">
        <v>673</v>
      </c>
      <c r="E1310" s="236">
        <v>34839.5</v>
      </c>
      <c r="F1310" s="23">
        <v>41818</v>
      </c>
      <c r="G1310" s="30">
        <v>34839.5</v>
      </c>
      <c r="H1310" s="5">
        <f>E1310-G1310</f>
        <v>0</v>
      </c>
      <c r="I1310" s="491" t="s">
        <v>146</v>
      </c>
    </row>
    <row r="1311" spans="1:9" x14ac:dyDescent="0.25">
      <c r="A1311" s="240"/>
      <c r="B1311" s="233"/>
      <c r="C1311" s="273"/>
      <c r="D1311" s="235"/>
      <c r="E1311" s="236"/>
      <c r="F1311" s="23" t="s">
        <v>645</v>
      </c>
      <c r="G1311" s="30">
        <f>SUM(G1309:G1310)</f>
        <v>35652.5</v>
      </c>
      <c r="H1311" s="5"/>
      <c r="I1311" s="491"/>
    </row>
    <row r="1312" spans="1:9" x14ac:dyDescent="0.25">
      <c r="A1312" s="240"/>
      <c r="B1312" s="233"/>
      <c r="C1312" s="273"/>
      <c r="D1312" s="235"/>
      <c r="E1312" s="236"/>
      <c r="F1312" s="23"/>
      <c r="G1312" s="30"/>
      <c r="H1312" s="5"/>
      <c r="I1312" s="491"/>
    </row>
    <row r="1313" spans="1:9" x14ac:dyDescent="0.25">
      <c r="A1313" s="240"/>
      <c r="B1313" s="233" t="s">
        <v>1221</v>
      </c>
      <c r="C1313" s="394" t="s">
        <v>5404</v>
      </c>
      <c r="D1313" s="235" t="s">
        <v>211</v>
      </c>
      <c r="E1313" s="236">
        <v>700</v>
      </c>
      <c r="F1313" s="23">
        <v>41800</v>
      </c>
      <c r="G1313" s="43">
        <v>700</v>
      </c>
      <c r="H1313" s="5">
        <f>E1313-G1313</f>
        <v>0</v>
      </c>
      <c r="I1313" s="491" t="s">
        <v>57</v>
      </c>
    </row>
    <row r="1314" spans="1:9" ht="15.75" x14ac:dyDescent="0.25">
      <c r="A1314" s="240"/>
      <c r="B1314" s="572" t="s">
        <v>1330</v>
      </c>
      <c r="C1314" s="573" t="s">
        <v>5542</v>
      </c>
      <c r="D1314" s="235" t="s">
        <v>211</v>
      </c>
      <c r="E1314" s="236">
        <v>812</v>
      </c>
      <c r="F1314" s="23">
        <v>41814</v>
      </c>
      <c r="G1314" s="30">
        <v>812</v>
      </c>
      <c r="H1314" s="5">
        <f>E1314-G1314</f>
        <v>0</v>
      </c>
      <c r="I1314" s="491" t="s">
        <v>2849</v>
      </c>
    </row>
    <row r="1315" spans="1:9" x14ac:dyDescent="0.25">
      <c r="A1315" s="240"/>
      <c r="B1315" s="233" t="s">
        <v>1605</v>
      </c>
      <c r="C1315" s="273" t="s">
        <v>4912</v>
      </c>
      <c r="D1315" s="235" t="s">
        <v>5194</v>
      </c>
      <c r="E1315" s="236">
        <v>87776</v>
      </c>
      <c r="F1315" s="27" t="s">
        <v>5698</v>
      </c>
      <c r="G1315" s="28">
        <v>87776</v>
      </c>
      <c r="H1315" s="5">
        <f>E1315-G1315</f>
        <v>0</v>
      </c>
      <c r="I1315" s="508"/>
    </row>
    <row r="1316" spans="1:9" x14ac:dyDescent="0.25">
      <c r="A1316" s="240"/>
      <c r="B1316" s="233"/>
      <c r="C1316" s="273"/>
      <c r="D1316" s="235"/>
      <c r="E1316" s="236"/>
      <c r="F1316" s="27"/>
      <c r="G1316" s="28"/>
      <c r="H1316" s="5"/>
      <c r="I1316" s="508"/>
    </row>
    <row r="1317" spans="1:9" ht="15.75" x14ac:dyDescent="0.25">
      <c r="A1317" s="240"/>
      <c r="B1317" s="572" t="s">
        <v>1739</v>
      </c>
      <c r="C1317" s="573" t="s">
        <v>5542</v>
      </c>
      <c r="D1317" s="235" t="s">
        <v>462</v>
      </c>
      <c r="E1317" s="236">
        <v>7119</v>
      </c>
      <c r="F1317" s="23">
        <v>41811</v>
      </c>
      <c r="G1317" s="30">
        <v>7119</v>
      </c>
      <c r="H1317" s="5">
        <f>E1317-G1317</f>
        <v>0</v>
      </c>
      <c r="I1317" s="491"/>
    </row>
    <row r="1318" spans="1:9" ht="15.75" x14ac:dyDescent="0.25">
      <c r="A1318" s="240"/>
      <c r="B1318" s="572" t="s">
        <v>1175</v>
      </c>
      <c r="C1318" s="573" t="s">
        <v>5542</v>
      </c>
      <c r="D1318" s="235" t="s">
        <v>462</v>
      </c>
      <c r="E1318" s="236">
        <v>50</v>
      </c>
      <c r="F1318" s="23">
        <v>41811</v>
      </c>
      <c r="G1318" s="30">
        <v>50</v>
      </c>
      <c r="H1318" s="5">
        <f>E1318-G1318</f>
        <v>0</v>
      </c>
      <c r="I1318" s="491"/>
    </row>
    <row r="1319" spans="1:9" ht="15.75" x14ac:dyDescent="0.25">
      <c r="A1319" s="240"/>
      <c r="B1319" s="572" t="s">
        <v>1180</v>
      </c>
      <c r="C1319" s="573" t="s">
        <v>5542</v>
      </c>
      <c r="D1319" s="235" t="s">
        <v>462</v>
      </c>
      <c r="E1319" s="236">
        <v>14318</v>
      </c>
      <c r="F1319" s="23">
        <v>41818</v>
      </c>
      <c r="G1319" s="30">
        <v>14318</v>
      </c>
      <c r="H1319" s="5">
        <f>E1319-G1319</f>
        <v>0</v>
      </c>
      <c r="I1319" s="491"/>
    </row>
    <row r="1320" spans="1:9" ht="15.75" x14ac:dyDescent="0.25">
      <c r="A1320" s="240"/>
      <c r="B1320" s="572"/>
      <c r="C1320" s="573"/>
      <c r="D1320" s="235"/>
      <c r="E1320" s="236"/>
      <c r="F1320" s="23" t="s">
        <v>645</v>
      </c>
      <c r="G1320" s="30">
        <f>SUM(G1317:G1319)</f>
        <v>21487</v>
      </c>
      <c r="H1320" s="5"/>
      <c r="I1320" s="491"/>
    </row>
    <row r="1321" spans="1:9" ht="15.75" x14ac:dyDescent="0.25">
      <c r="A1321" s="240"/>
      <c r="B1321" s="572"/>
      <c r="C1321" s="573"/>
      <c r="D1321" s="235"/>
      <c r="E1321" s="236"/>
      <c r="F1321" s="23"/>
      <c r="G1321" s="30"/>
      <c r="H1321" s="5"/>
      <c r="I1321" s="491"/>
    </row>
    <row r="1322" spans="1:9" ht="15.75" x14ac:dyDescent="0.25">
      <c r="A1322" s="240"/>
      <c r="B1322" s="572" t="s">
        <v>1097</v>
      </c>
      <c r="C1322" s="573" t="s">
        <v>5542</v>
      </c>
      <c r="D1322" s="235" t="s">
        <v>5645</v>
      </c>
      <c r="E1322" s="236">
        <v>6888</v>
      </c>
      <c r="F1322" s="23">
        <v>41811</v>
      </c>
      <c r="G1322" s="30">
        <v>6888</v>
      </c>
      <c r="H1322" s="5">
        <f>E1322-G1322</f>
        <v>0</v>
      </c>
      <c r="I1322" s="491"/>
    </row>
    <row r="1323" spans="1:9" ht="15.75" x14ac:dyDescent="0.25">
      <c r="A1323" s="240"/>
      <c r="B1323" s="572"/>
      <c r="C1323" s="573"/>
      <c r="D1323" s="235"/>
      <c r="E1323" s="236"/>
      <c r="F1323" s="23"/>
      <c r="G1323" s="30"/>
      <c r="H1323" s="5"/>
      <c r="I1323" s="491"/>
    </row>
    <row r="1324" spans="1:9" x14ac:dyDescent="0.25">
      <c r="A1324" s="243"/>
      <c r="B1324" s="233" t="s">
        <v>1735</v>
      </c>
      <c r="C1324" s="394" t="s">
        <v>5404</v>
      </c>
      <c r="D1324" s="235" t="s">
        <v>6</v>
      </c>
      <c r="E1324" s="236">
        <v>14848</v>
      </c>
      <c r="F1324" s="23">
        <v>41791</v>
      </c>
      <c r="G1324" s="30">
        <v>14848</v>
      </c>
      <c r="H1324" s="24">
        <f t="shared" ref="H1324:H1355" si="61">E1324-G1324</f>
        <v>0</v>
      </c>
      <c r="I1324" s="491" t="s">
        <v>4</v>
      </c>
    </row>
    <row r="1325" spans="1:9" x14ac:dyDescent="0.25">
      <c r="A1325" s="240"/>
      <c r="B1325" s="233" t="s">
        <v>1762</v>
      </c>
      <c r="C1325" s="394" t="s">
        <v>5404</v>
      </c>
      <c r="D1325" s="235" t="s">
        <v>6</v>
      </c>
      <c r="E1325" s="236">
        <v>2553.6</v>
      </c>
      <c r="F1325" s="23">
        <v>41791</v>
      </c>
      <c r="G1325" s="30">
        <v>2553.6</v>
      </c>
      <c r="H1325" s="24">
        <f t="shared" si="61"/>
        <v>0</v>
      </c>
      <c r="I1325" s="491"/>
    </row>
    <row r="1326" spans="1:9" x14ac:dyDescent="0.25">
      <c r="A1326" s="240"/>
      <c r="B1326" s="233" t="s">
        <v>1789</v>
      </c>
      <c r="C1326" s="394" t="s">
        <v>5404</v>
      </c>
      <c r="D1326" s="235" t="s">
        <v>6</v>
      </c>
      <c r="E1326" s="236">
        <v>8723.2000000000007</v>
      </c>
      <c r="F1326" s="23">
        <v>41792</v>
      </c>
      <c r="G1326" s="30">
        <v>8723.2000000000007</v>
      </c>
      <c r="H1326" s="24">
        <f t="shared" si="61"/>
        <v>0</v>
      </c>
      <c r="I1326" s="491" t="s">
        <v>14</v>
      </c>
    </row>
    <row r="1327" spans="1:9" x14ac:dyDescent="0.25">
      <c r="A1327" s="240"/>
      <c r="B1327" s="233" t="s">
        <v>1800</v>
      </c>
      <c r="C1327" s="394" t="s">
        <v>5404</v>
      </c>
      <c r="D1327" s="235" t="s">
        <v>6</v>
      </c>
      <c r="E1327" s="236">
        <v>2400</v>
      </c>
      <c r="F1327" s="23">
        <v>41792</v>
      </c>
      <c r="G1327" s="30">
        <v>2400</v>
      </c>
      <c r="H1327" s="24">
        <f t="shared" si="61"/>
        <v>0</v>
      </c>
      <c r="I1327" s="491"/>
    </row>
    <row r="1328" spans="1:9" x14ac:dyDescent="0.25">
      <c r="A1328" s="240"/>
      <c r="B1328" s="233" t="s">
        <v>1884</v>
      </c>
      <c r="C1328" s="394" t="s">
        <v>5404</v>
      </c>
      <c r="D1328" s="235" t="s">
        <v>6</v>
      </c>
      <c r="E1328" s="236">
        <v>8467.2000000000007</v>
      </c>
      <c r="F1328" s="23">
        <v>41793</v>
      </c>
      <c r="G1328" s="22">
        <v>8467.2000000000007</v>
      </c>
      <c r="H1328" s="24">
        <f t="shared" si="61"/>
        <v>0</v>
      </c>
      <c r="I1328" s="508" t="s">
        <v>23</v>
      </c>
    </row>
    <row r="1329" spans="1:9" x14ac:dyDescent="0.25">
      <c r="A1329" s="240"/>
      <c r="B1329" s="233" t="s">
        <v>1971</v>
      </c>
      <c r="C1329" s="394" t="s">
        <v>5404</v>
      </c>
      <c r="D1329" s="235" t="s">
        <v>6</v>
      </c>
      <c r="E1329" s="236">
        <v>5404.5</v>
      </c>
      <c r="F1329" s="23">
        <v>41794</v>
      </c>
      <c r="G1329" s="22">
        <v>5404.5</v>
      </c>
      <c r="H1329" s="24">
        <f t="shared" si="61"/>
        <v>0</v>
      </c>
      <c r="I1329" s="508" t="s">
        <v>14</v>
      </c>
    </row>
    <row r="1330" spans="1:9" x14ac:dyDescent="0.25">
      <c r="A1330" s="240"/>
      <c r="B1330" s="233" t="s">
        <v>2077</v>
      </c>
      <c r="C1330" s="394" t="s">
        <v>5404</v>
      </c>
      <c r="D1330" s="235" t="s">
        <v>6</v>
      </c>
      <c r="E1330" s="236">
        <v>8470</v>
      </c>
      <c r="F1330" s="23">
        <v>41795</v>
      </c>
      <c r="G1330" s="30">
        <v>8470</v>
      </c>
      <c r="H1330" s="5">
        <f t="shared" si="61"/>
        <v>0</v>
      </c>
      <c r="I1330" s="492" t="s">
        <v>14</v>
      </c>
    </row>
    <row r="1331" spans="1:9" x14ac:dyDescent="0.25">
      <c r="A1331" s="240">
        <v>41796</v>
      </c>
      <c r="B1331" s="233" t="s">
        <v>2172</v>
      </c>
      <c r="C1331" s="394" t="s">
        <v>5404</v>
      </c>
      <c r="D1331" s="235" t="s">
        <v>6</v>
      </c>
      <c r="E1331" s="236">
        <v>11472.4</v>
      </c>
      <c r="F1331" s="23">
        <v>41796</v>
      </c>
      <c r="G1331" s="30">
        <v>11472.4</v>
      </c>
      <c r="H1331" s="5">
        <f t="shared" si="61"/>
        <v>0</v>
      </c>
      <c r="I1331" s="491" t="s">
        <v>14</v>
      </c>
    </row>
    <row r="1332" spans="1:9" x14ac:dyDescent="0.25">
      <c r="A1332" s="240"/>
      <c r="B1332" s="233" t="s">
        <v>2179</v>
      </c>
      <c r="C1332" s="394" t="s">
        <v>5404</v>
      </c>
      <c r="D1332" s="235" t="s">
        <v>6</v>
      </c>
      <c r="E1332" s="236">
        <v>2880</v>
      </c>
      <c r="F1332" s="23">
        <v>41796</v>
      </c>
      <c r="G1332" s="30">
        <v>2880</v>
      </c>
      <c r="H1332" s="5">
        <f t="shared" si="61"/>
        <v>0</v>
      </c>
      <c r="I1332" s="491" t="s">
        <v>23</v>
      </c>
    </row>
    <row r="1333" spans="1:9" x14ac:dyDescent="0.25">
      <c r="A1333" s="240"/>
      <c r="B1333" s="233" t="s">
        <v>2274</v>
      </c>
      <c r="C1333" s="394" t="s">
        <v>5404</v>
      </c>
      <c r="D1333" s="235" t="s">
        <v>6</v>
      </c>
      <c r="E1333" s="236">
        <v>14000</v>
      </c>
      <c r="F1333" s="23">
        <v>41797</v>
      </c>
      <c r="G1333" s="30">
        <v>14000</v>
      </c>
      <c r="H1333" s="5">
        <f t="shared" si="61"/>
        <v>0</v>
      </c>
      <c r="I1333" s="491" t="s">
        <v>4</v>
      </c>
    </row>
    <row r="1334" spans="1:9" x14ac:dyDescent="0.25">
      <c r="A1334" s="240"/>
      <c r="B1334" s="233" t="s">
        <v>1124</v>
      </c>
      <c r="C1334" s="394" t="s">
        <v>5404</v>
      </c>
      <c r="D1334" s="235" t="s">
        <v>6</v>
      </c>
      <c r="E1334" s="236">
        <v>9261.2000000000007</v>
      </c>
      <c r="F1334" s="23">
        <v>41799</v>
      </c>
      <c r="G1334" s="30">
        <v>9261.2000000000007</v>
      </c>
      <c r="H1334" s="5">
        <f t="shared" si="61"/>
        <v>0</v>
      </c>
      <c r="I1334" s="491" t="s">
        <v>23</v>
      </c>
    </row>
    <row r="1335" spans="1:9" x14ac:dyDescent="0.25">
      <c r="A1335" s="240"/>
      <c r="B1335" s="233" t="s">
        <v>1189</v>
      </c>
      <c r="C1335" s="394" t="s">
        <v>5404</v>
      </c>
      <c r="D1335" s="235" t="s">
        <v>6</v>
      </c>
      <c r="E1335" s="236">
        <v>8200</v>
      </c>
      <c r="F1335" s="23">
        <v>41799</v>
      </c>
      <c r="G1335" s="30">
        <v>8200</v>
      </c>
      <c r="H1335" s="5">
        <f t="shared" si="61"/>
        <v>0</v>
      </c>
      <c r="I1335" s="491"/>
    </row>
    <row r="1336" spans="1:9" x14ac:dyDescent="0.25">
      <c r="A1336" s="240"/>
      <c r="B1336" s="233" t="s">
        <v>1249</v>
      </c>
      <c r="C1336" s="394" t="s">
        <v>5404</v>
      </c>
      <c r="D1336" s="235" t="s">
        <v>6</v>
      </c>
      <c r="E1336" s="236">
        <v>7240</v>
      </c>
      <c r="F1336" s="23">
        <v>41800</v>
      </c>
      <c r="G1336" s="43">
        <v>7240</v>
      </c>
      <c r="H1336" s="5">
        <f t="shared" si="61"/>
        <v>0</v>
      </c>
      <c r="I1336" s="491" t="s">
        <v>14</v>
      </c>
    </row>
    <row r="1337" spans="1:9" x14ac:dyDescent="0.25">
      <c r="A1337" s="240"/>
      <c r="B1337" s="233" t="s">
        <v>1347</v>
      </c>
      <c r="C1337" s="394" t="s">
        <v>5404</v>
      </c>
      <c r="D1337" s="235" t="s">
        <v>6</v>
      </c>
      <c r="E1337" s="236">
        <v>5368.6</v>
      </c>
      <c r="F1337" s="23">
        <v>41801</v>
      </c>
      <c r="G1337" s="30">
        <v>5368.6</v>
      </c>
      <c r="H1337" s="5">
        <f t="shared" si="61"/>
        <v>0</v>
      </c>
      <c r="I1337" s="491" t="s">
        <v>20</v>
      </c>
    </row>
    <row r="1338" spans="1:9" x14ac:dyDescent="0.25">
      <c r="A1338" s="240">
        <v>41803</v>
      </c>
      <c r="B1338" s="233" t="s">
        <v>1538</v>
      </c>
      <c r="C1338" s="394" t="s">
        <v>5404</v>
      </c>
      <c r="D1338" s="235" t="s">
        <v>6</v>
      </c>
      <c r="E1338" s="236">
        <v>3276</v>
      </c>
      <c r="F1338" s="23">
        <v>41804</v>
      </c>
      <c r="G1338" s="30">
        <v>3276</v>
      </c>
      <c r="H1338" s="5">
        <f t="shared" si="61"/>
        <v>0</v>
      </c>
      <c r="I1338" s="491" t="s">
        <v>23</v>
      </c>
    </row>
    <row r="1339" spans="1:9" ht="15.75" x14ac:dyDescent="0.25">
      <c r="A1339" s="240"/>
      <c r="B1339" s="572" t="s">
        <v>1557</v>
      </c>
      <c r="C1339" s="573" t="s">
        <v>5542</v>
      </c>
      <c r="D1339" s="235" t="s">
        <v>6</v>
      </c>
      <c r="E1339" s="236">
        <v>2946</v>
      </c>
      <c r="F1339" s="23">
        <v>41803</v>
      </c>
      <c r="G1339" s="30">
        <v>2946</v>
      </c>
      <c r="H1339" s="5">
        <f t="shared" si="61"/>
        <v>0</v>
      </c>
      <c r="I1339" s="491"/>
    </row>
    <row r="1340" spans="1:9" ht="15.75" x14ac:dyDescent="0.25">
      <c r="A1340" s="240"/>
      <c r="B1340" s="572" t="s">
        <v>1623</v>
      </c>
      <c r="C1340" s="573" t="s">
        <v>5542</v>
      </c>
      <c r="D1340" s="235" t="s">
        <v>6</v>
      </c>
      <c r="E1340" s="236">
        <v>16482</v>
      </c>
      <c r="F1340" s="23">
        <v>41804</v>
      </c>
      <c r="G1340" s="43">
        <v>16482</v>
      </c>
      <c r="H1340" s="5">
        <f t="shared" si="61"/>
        <v>0</v>
      </c>
      <c r="I1340" s="491" t="s">
        <v>4</v>
      </c>
    </row>
    <row r="1341" spans="1:9" ht="15.75" x14ac:dyDescent="0.25">
      <c r="A1341" s="240"/>
      <c r="B1341" s="572" t="s">
        <v>1751</v>
      </c>
      <c r="C1341" s="573" t="s">
        <v>5542</v>
      </c>
      <c r="D1341" s="235" t="s">
        <v>6</v>
      </c>
      <c r="E1341" s="236">
        <v>5285.5</v>
      </c>
      <c r="F1341" s="23">
        <v>41806</v>
      </c>
      <c r="G1341" s="30">
        <v>5285.5</v>
      </c>
      <c r="H1341" s="5">
        <f t="shared" si="61"/>
        <v>0</v>
      </c>
      <c r="I1341" s="491" t="s">
        <v>2849</v>
      </c>
    </row>
    <row r="1342" spans="1:9" ht="15.75" x14ac:dyDescent="0.25">
      <c r="A1342" s="240"/>
      <c r="B1342" s="572" t="s">
        <v>1854</v>
      </c>
      <c r="C1342" s="573" t="s">
        <v>5542</v>
      </c>
      <c r="D1342" s="235" t="s">
        <v>6</v>
      </c>
      <c r="E1342" s="236">
        <v>1920</v>
      </c>
      <c r="F1342" s="23">
        <v>41806</v>
      </c>
      <c r="G1342" s="30">
        <v>1920</v>
      </c>
      <c r="H1342" s="5">
        <f t="shared" si="61"/>
        <v>0</v>
      </c>
      <c r="I1342" s="491"/>
    </row>
    <row r="1343" spans="1:9" ht="15.75" x14ac:dyDescent="0.25">
      <c r="A1343" s="240"/>
      <c r="B1343" s="572" t="s">
        <v>1946</v>
      </c>
      <c r="C1343" s="573" t="s">
        <v>5542</v>
      </c>
      <c r="D1343" s="235" t="s">
        <v>6</v>
      </c>
      <c r="E1343" s="236">
        <v>2012</v>
      </c>
      <c r="F1343" s="23">
        <v>41807</v>
      </c>
      <c r="G1343" s="30">
        <v>2012</v>
      </c>
      <c r="H1343" s="5">
        <f t="shared" si="61"/>
        <v>0</v>
      </c>
      <c r="I1343" s="491"/>
    </row>
    <row r="1344" spans="1:9" ht="15.75" x14ac:dyDescent="0.25">
      <c r="A1344" s="426"/>
      <c r="B1344" s="572" t="s">
        <v>2019</v>
      </c>
      <c r="C1344" s="573" t="s">
        <v>5542</v>
      </c>
      <c r="D1344" s="235" t="s">
        <v>6</v>
      </c>
      <c r="E1344" s="236">
        <v>14512</v>
      </c>
      <c r="F1344" s="23">
        <v>41808</v>
      </c>
      <c r="G1344" s="43">
        <v>14512</v>
      </c>
      <c r="H1344" s="5">
        <f t="shared" si="61"/>
        <v>0</v>
      </c>
      <c r="I1344" s="491" t="s">
        <v>57</v>
      </c>
    </row>
    <row r="1345" spans="1:9" ht="15.75" x14ac:dyDescent="0.25">
      <c r="A1345" s="518">
        <v>41809</v>
      </c>
      <c r="B1345" s="576" t="s">
        <v>2161</v>
      </c>
      <c r="C1345" s="577" t="s">
        <v>5542</v>
      </c>
      <c r="D1345" s="235" t="s">
        <v>6</v>
      </c>
      <c r="E1345" s="236">
        <v>5664</v>
      </c>
      <c r="F1345" s="23">
        <v>41809</v>
      </c>
      <c r="G1345" s="30">
        <v>5664</v>
      </c>
      <c r="H1345" s="5">
        <f t="shared" si="61"/>
        <v>0</v>
      </c>
      <c r="I1345" s="491" t="s">
        <v>20</v>
      </c>
    </row>
    <row r="1346" spans="1:9" ht="15.75" x14ac:dyDescent="0.25">
      <c r="A1346" s="240"/>
      <c r="B1346" s="572" t="s">
        <v>1086</v>
      </c>
      <c r="C1346" s="573" t="s">
        <v>5542</v>
      </c>
      <c r="D1346" s="235" t="s">
        <v>6</v>
      </c>
      <c r="E1346" s="236">
        <v>12084</v>
      </c>
      <c r="F1346" s="23">
        <v>41811</v>
      </c>
      <c r="G1346" s="30">
        <v>12084</v>
      </c>
      <c r="H1346" s="5">
        <f t="shared" si="61"/>
        <v>0</v>
      </c>
      <c r="I1346" s="491" t="s">
        <v>23</v>
      </c>
    </row>
    <row r="1347" spans="1:9" ht="15.75" x14ac:dyDescent="0.25">
      <c r="A1347" s="240"/>
      <c r="B1347" s="572" t="s">
        <v>1194</v>
      </c>
      <c r="C1347" s="573" t="s">
        <v>5542</v>
      </c>
      <c r="D1347" s="235" t="s">
        <v>6</v>
      </c>
      <c r="E1347" s="236">
        <v>7980</v>
      </c>
      <c r="F1347" s="23">
        <v>41813</v>
      </c>
      <c r="G1347" s="30">
        <v>7980</v>
      </c>
      <c r="H1347" s="5">
        <f t="shared" si="61"/>
        <v>0</v>
      </c>
      <c r="I1347" s="492" t="s">
        <v>23</v>
      </c>
    </row>
    <row r="1348" spans="1:9" ht="15.75" x14ac:dyDescent="0.25">
      <c r="A1348" s="240"/>
      <c r="B1348" s="572" t="s">
        <v>1247</v>
      </c>
      <c r="C1348" s="573" t="s">
        <v>5542</v>
      </c>
      <c r="D1348" s="235" t="s">
        <v>6</v>
      </c>
      <c r="E1348" s="236">
        <v>7980</v>
      </c>
      <c r="F1348" s="23">
        <v>41813</v>
      </c>
      <c r="G1348" s="30">
        <v>7980</v>
      </c>
      <c r="H1348" s="5">
        <f t="shared" si="61"/>
        <v>0</v>
      </c>
      <c r="I1348" s="491" t="s">
        <v>2849</v>
      </c>
    </row>
    <row r="1349" spans="1:9" ht="15.75" x14ac:dyDescent="0.25">
      <c r="A1349" s="240"/>
      <c r="B1349" s="572" t="s">
        <v>1358</v>
      </c>
      <c r="C1349" s="573" t="s">
        <v>5542</v>
      </c>
      <c r="D1349" s="235" t="s">
        <v>6</v>
      </c>
      <c r="E1349" s="236">
        <v>8040</v>
      </c>
      <c r="F1349" s="23">
        <v>41814</v>
      </c>
      <c r="G1349" s="30">
        <v>8040</v>
      </c>
      <c r="H1349" s="5">
        <f t="shared" si="61"/>
        <v>0</v>
      </c>
      <c r="I1349" s="492" t="s">
        <v>57</v>
      </c>
    </row>
    <row r="1350" spans="1:9" ht="15.75" x14ac:dyDescent="0.25">
      <c r="A1350" s="240"/>
      <c r="B1350" s="572" t="s">
        <v>1428</v>
      </c>
      <c r="C1350" s="573" t="s">
        <v>5542</v>
      </c>
      <c r="D1350" s="235" t="s">
        <v>6</v>
      </c>
      <c r="E1350" s="236">
        <v>9480</v>
      </c>
      <c r="F1350" s="23">
        <v>41815</v>
      </c>
      <c r="G1350" s="22">
        <v>9480</v>
      </c>
      <c r="H1350" s="5">
        <f t="shared" si="61"/>
        <v>0</v>
      </c>
      <c r="I1350" s="508" t="s">
        <v>196</v>
      </c>
    </row>
    <row r="1351" spans="1:9" ht="15.75" x14ac:dyDescent="0.25">
      <c r="A1351" s="240"/>
      <c r="B1351" s="572" t="s">
        <v>1493</v>
      </c>
      <c r="C1351" s="573" t="s">
        <v>5542</v>
      </c>
      <c r="D1351" s="235" t="s">
        <v>6</v>
      </c>
      <c r="E1351" s="236">
        <v>6750</v>
      </c>
      <c r="F1351" s="23">
        <v>41816</v>
      </c>
      <c r="G1351" s="22">
        <v>6750</v>
      </c>
      <c r="H1351" s="5">
        <f t="shared" si="61"/>
        <v>0</v>
      </c>
      <c r="I1351" s="272" t="s">
        <v>4</v>
      </c>
    </row>
    <row r="1352" spans="1:9" x14ac:dyDescent="0.25">
      <c r="A1352" s="240">
        <v>41817</v>
      </c>
      <c r="B1352" s="233" t="s">
        <v>1601</v>
      </c>
      <c r="C1352" s="273" t="s">
        <v>4912</v>
      </c>
      <c r="D1352" s="235" t="s">
        <v>6</v>
      </c>
      <c r="E1352" s="474">
        <v>9240</v>
      </c>
      <c r="F1352" s="23">
        <v>41817</v>
      </c>
      <c r="G1352" s="22">
        <v>9240</v>
      </c>
      <c r="H1352" s="5">
        <f t="shared" si="61"/>
        <v>0</v>
      </c>
      <c r="I1352" s="508" t="s">
        <v>57</v>
      </c>
    </row>
    <row r="1353" spans="1:9" x14ac:dyDescent="0.25">
      <c r="A1353" s="240"/>
      <c r="B1353" s="233" t="s">
        <v>1681</v>
      </c>
      <c r="C1353" s="273" t="s">
        <v>4912</v>
      </c>
      <c r="D1353" s="235" t="s">
        <v>6</v>
      </c>
      <c r="E1353" s="236">
        <v>11700</v>
      </c>
      <c r="F1353" s="23">
        <v>41818</v>
      </c>
      <c r="G1353" s="30">
        <v>11700</v>
      </c>
      <c r="H1353" s="5">
        <f t="shared" si="61"/>
        <v>0</v>
      </c>
      <c r="I1353" s="491" t="s">
        <v>4</v>
      </c>
    </row>
    <row r="1354" spans="1:9" x14ac:dyDescent="0.25">
      <c r="A1354" s="240"/>
      <c r="B1354" s="233" t="s">
        <v>1788</v>
      </c>
      <c r="C1354" s="273" t="s">
        <v>4912</v>
      </c>
      <c r="D1354" s="235" t="s">
        <v>6</v>
      </c>
      <c r="E1354" s="236">
        <v>8700</v>
      </c>
      <c r="F1354" s="23">
        <v>41819</v>
      </c>
      <c r="G1354" s="30">
        <v>8700</v>
      </c>
      <c r="H1354" s="5">
        <f t="shared" si="61"/>
        <v>0</v>
      </c>
      <c r="I1354" s="491" t="s">
        <v>4</v>
      </c>
    </row>
    <row r="1355" spans="1:9" x14ac:dyDescent="0.25">
      <c r="A1355" s="240"/>
      <c r="B1355" s="233" t="s">
        <v>1842</v>
      </c>
      <c r="C1355" s="273" t="s">
        <v>4912</v>
      </c>
      <c r="D1355" s="235" t="s">
        <v>6</v>
      </c>
      <c r="E1355" s="236">
        <v>10440</v>
      </c>
      <c r="F1355" s="26">
        <v>41823</v>
      </c>
      <c r="G1355" s="247">
        <v>10440</v>
      </c>
      <c r="H1355" s="5">
        <f t="shared" si="61"/>
        <v>0</v>
      </c>
      <c r="I1355" s="491" t="s">
        <v>4</v>
      </c>
    </row>
    <row r="1356" spans="1:9" x14ac:dyDescent="0.25">
      <c r="A1356" s="240"/>
      <c r="B1356" s="233"/>
      <c r="C1356" s="273"/>
      <c r="D1356" s="235"/>
      <c r="E1356" s="236"/>
      <c r="F1356" s="26" t="s">
        <v>645</v>
      </c>
      <c r="G1356" s="247">
        <f>SUM(G1324:G1355)</f>
        <v>253780.2</v>
      </c>
      <c r="H1356" s="5"/>
      <c r="I1356" s="491"/>
    </row>
    <row r="1357" spans="1:9" x14ac:dyDescent="0.25">
      <c r="A1357" s="240"/>
      <c r="B1357" s="233"/>
      <c r="C1357" s="273"/>
      <c r="D1357" s="235"/>
      <c r="E1357" s="236"/>
      <c r="F1357" s="26"/>
      <c r="G1357" s="247"/>
      <c r="H1357" s="5"/>
      <c r="I1357" s="491"/>
    </row>
    <row r="1358" spans="1:9" x14ac:dyDescent="0.25">
      <c r="A1358" s="240"/>
      <c r="B1358" s="233"/>
      <c r="C1358" s="394"/>
      <c r="D1358" s="235"/>
      <c r="E1358" s="236"/>
      <c r="F1358" s="23"/>
      <c r="G1358" s="22"/>
      <c r="H1358" s="24"/>
      <c r="I1358" s="508"/>
    </row>
    <row r="1359" spans="1:9" ht="15.75" x14ac:dyDescent="0.25">
      <c r="A1359" s="240"/>
      <c r="B1359" s="572" t="s">
        <v>1899</v>
      </c>
      <c r="C1359" s="573" t="s">
        <v>5542</v>
      </c>
      <c r="D1359" s="235" t="s">
        <v>171</v>
      </c>
      <c r="E1359" s="236">
        <v>16792</v>
      </c>
      <c r="F1359" s="23">
        <v>41806</v>
      </c>
      <c r="G1359" s="30">
        <v>16792</v>
      </c>
      <c r="H1359" s="5">
        <f t="shared" ref="H1359:H1368" si="62">E1359-G1359</f>
        <v>0</v>
      </c>
      <c r="I1359" s="491" t="s">
        <v>196</v>
      </c>
    </row>
    <row r="1360" spans="1:9" ht="15.75" x14ac:dyDescent="0.25">
      <c r="A1360" s="240"/>
      <c r="B1360" s="572" t="s">
        <v>1975</v>
      </c>
      <c r="C1360" s="573" t="s">
        <v>5542</v>
      </c>
      <c r="D1360" s="235" t="s">
        <v>171</v>
      </c>
      <c r="E1360" s="236">
        <v>11785.5</v>
      </c>
      <c r="F1360" s="23">
        <v>41807</v>
      </c>
      <c r="G1360" s="30">
        <v>11785.5</v>
      </c>
      <c r="H1360" s="5">
        <f t="shared" si="62"/>
        <v>0</v>
      </c>
      <c r="I1360" s="491"/>
    </row>
    <row r="1361" spans="1:9" ht="15.75" x14ac:dyDescent="0.25">
      <c r="A1361" s="518">
        <v>41809</v>
      </c>
      <c r="B1361" s="576" t="s">
        <v>2091</v>
      </c>
      <c r="C1361" s="577" t="s">
        <v>5542</v>
      </c>
      <c r="D1361" s="235" t="s">
        <v>171</v>
      </c>
      <c r="E1361" s="236">
        <v>5916</v>
      </c>
      <c r="F1361" s="23">
        <v>41809</v>
      </c>
      <c r="G1361" s="30">
        <v>5916</v>
      </c>
      <c r="H1361" s="5">
        <f t="shared" si="62"/>
        <v>0</v>
      </c>
      <c r="I1361" s="491" t="s">
        <v>14</v>
      </c>
    </row>
    <row r="1362" spans="1:9" ht="15.75" x14ac:dyDescent="0.25">
      <c r="A1362" s="240"/>
      <c r="B1362" s="572" t="s">
        <v>2270</v>
      </c>
      <c r="C1362" s="573" t="s">
        <v>5542</v>
      </c>
      <c r="D1362" s="235" t="s">
        <v>171</v>
      </c>
      <c r="E1362" s="236">
        <v>5985.5</v>
      </c>
      <c r="F1362" s="23">
        <v>41810</v>
      </c>
      <c r="G1362" s="30">
        <v>5985.5</v>
      </c>
      <c r="H1362" s="5">
        <f t="shared" si="62"/>
        <v>0</v>
      </c>
      <c r="I1362" s="491" t="s">
        <v>14</v>
      </c>
    </row>
    <row r="1363" spans="1:9" ht="15.75" x14ac:dyDescent="0.25">
      <c r="A1363" s="240"/>
      <c r="B1363" s="572" t="s">
        <v>1063</v>
      </c>
      <c r="C1363" s="573" t="s">
        <v>5542</v>
      </c>
      <c r="D1363" s="235" t="s">
        <v>171</v>
      </c>
      <c r="E1363" s="236">
        <v>4521</v>
      </c>
      <c r="F1363" s="23">
        <v>41810</v>
      </c>
      <c r="G1363" s="30">
        <v>4521</v>
      </c>
      <c r="H1363" s="5">
        <f t="shared" si="62"/>
        <v>0</v>
      </c>
      <c r="I1363" s="491"/>
    </row>
    <row r="1364" spans="1:9" ht="15.75" x14ac:dyDescent="0.25">
      <c r="A1364" s="240"/>
      <c r="B1364" s="572" t="s">
        <v>1064</v>
      </c>
      <c r="C1364" s="573" t="s">
        <v>5542</v>
      </c>
      <c r="D1364" s="235" t="s">
        <v>171</v>
      </c>
      <c r="E1364" s="236">
        <v>1631</v>
      </c>
      <c r="F1364" s="23">
        <v>41810</v>
      </c>
      <c r="G1364" s="30">
        <v>1631</v>
      </c>
      <c r="H1364" s="5">
        <f t="shared" si="62"/>
        <v>0</v>
      </c>
      <c r="I1364" s="491"/>
    </row>
    <row r="1365" spans="1:9" ht="15.75" x14ac:dyDescent="0.25">
      <c r="A1365" s="240"/>
      <c r="B1365" s="572" t="s">
        <v>1105</v>
      </c>
      <c r="C1365" s="573" t="s">
        <v>5542</v>
      </c>
      <c r="D1365" s="235" t="s">
        <v>171</v>
      </c>
      <c r="E1365" s="236">
        <v>10826</v>
      </c>
      <c r="F1365" s="23">
        <v>41811</v>
      </c>
      <c r="G1365" s="30">
        <v>10826</v>
      </c>
      <c r="H1365" s="5">
        <f t="shared" si="62"/>
        <v>0</v>
      </c>
      <c r="I1365" s="491"/>
    </row>
    <row r="1366" spans="1:9" ht="15.75" x14ac:dyDescent="0.25">
      <c r="A1366" s="240"/>
      <c r="B1366" s="572" t="s">
        <v>1467</v>
      </c>
      <c r="C1366" s="573" t="s">
        <v>5542</v>
      </c>
      <c r="D1366" s="235" t="s">
        <v>171</v>
      </c>
      <c r="E1366" s="236">
        <v>23187</v>
      </c>
      <c r="F1366" s="23">
        <v>41815</v>
      </c>
      <c r="G1366" s="22">
        <v>23187</v>
      </c>
      <c r="H1366" s="5">
        <f t="shared" si="62"/>
        <v>0</v>
      </c>
      <c r="I1366" s="508" t="s">
        <v>196</v>
      </c>
    </row>
    <row r="1367" spans="1:9" x14ac:dyDescent="0.25">
      <c r="A1367" s="240"/>
      <c r="B1367" s="233" t="s">
        <v>1622</v>
      </c>
      <c r="C1367" s="273" t="s">
        <v>4912</v>
      </c>
      <c r="D1367" s="235" t="s">
        <v>171</v>
      </c>
      <c r="E1367" s="236">
        <v>23562</v>
      </c>
      <c r="F1367" s="23">
        <v>41817</v>
      </c>
      <c r="G1367" s="22">
        <v>23562</v>
      </c>
      <c r="H1367" s="5">
        <f t="shared" si="62"/>
        <v>0</v>
      </c>
      <c r="I1367" s="508" t="s">
        <v>196</v>
      </c>
    </row>
    <row r="1368" spans="1:9" x14ac:dyDescent="0.25">
      <c r="A1368" s="240"/>
      <c r="B1368" s="233" t="s">
        <v>1889</v>
      </c>
      <c r="C1368" s="273" t="s">
        <v>4912</v>
      </c>
      <c r="D1368" s="235" t="s">
        <v>171</v>
      </c>
      <c r="E1368" s="236">
        <v>15881.5</v>
      </c>
      <c r="F1368" s="23">
        <v>41820</v>
      </c>
      <c r="G1368" s="30">
        <v>15881.5</v>
      </c>
      <c r="H1368" s="5">
        <f t="shared" si="62"/>
        <v>0</v>
      </c>
      <c r="I1368" s="491" t="s">
        <v>14</v>
      </c>
    </row>
    <row r="1369" spans="1:9" x14ac:dyDescent="0.25">
      <c r="A1369" s="240"/>
      <c r="B1369" s="233"/>
      <c r="C1369" s="273"/>
      <c r="D1369" s="235"/>
      <c r="E1369" s="236"/>
      <c r="F1369" s="23" t="s">
        <v>645</v>
      </c>
      <c r="G1369" s="30">
        <f>SUM(G1359:G1368)</f>
        <v>120087.5</v>
      </c>
      <c r="H1369" s="5"/>
      <c r="I1369" s="491"/>
    </row>
    <row r="1370" spans="1:9" x14ac:dyDescent="0.25">
      <c r="A1370" s="240"/>
      <c r="B1370" s="233"/>
      <c r="C1370" s="273"/>
      <c r="D1370" s="235"/>
      <c r="E1370" s="236"/>
      <c r="F1370" s="23"/>
      <c r="G1370" s="30"/>
      <c r="H1370" s="5"/>
      <c r="I1370" s="491"/>
    </row>
    <row r="1371" spans="1:9" x14ac:dyDescent="0.25">
      <c r="A1371" s="240"/>
      <c r="B1371" s="233" t="s">
        <v>1739</v>
      </c>
      <c r="C1371" s="394" t="s">
        <v>5404</v>
      </c>
      <c r="D1371" s="235" t="s">
        <v>3</v>
      </c>
      <c r="E1371" s="236">
        <v>39210.5</v>
      </c>
      <c r="F1371" s="23">
        <v>41808</v>
      </c>
      <c r="G1371" s="30">
        <v>39210.5</v>
      </c>
      <c r="H1371" s="24">
        <f t="shared" ref="H1371:H1410" si="63">E1371-G1371</f>
        <v>0</v>
      </c>
      <c r="I1371" s="491" t="s">
        <v>4</v>
      </c>
    </row>
    <row r="1372" spans="1:9" x14ac:dyDescent="0.25">
      <c r="A1372" s="240"/>
      <c r="B1372" s="233" t="s">
        <v>1825</v>
      </c>
      <c r="C1372" s="394" t="s">
        <v>5404</v>
      </c>
      <c r="D1372" s="235" t="s">
        <v>3</v>
      </c>
      <c r="E1372" s="236">
        <v>47785</v>
      </c>
      <c r="F1372" s="23">
        <v>41808</v>
      </c>
      <c r="G1372" s="22">
        <v>47785</v>
      </c>
      <c r="H1372" s="24">
        <f t="shared" si="63"/>
        <v>0</v>
      </c>
      <c r="I1372" s="508" t="s">
        <v>14</v>
      </c>
    </row>
    <row r="1373" spans="1:9" x14ac:dyDescent="0.25">
      <c r="A1373" s="240"/>
      <c r="B1373" s="233" t="s">
        <v>1894</v>
      </c>
      <c r="C1373" s="394" t="s">
        <v>5404</v>
      </c>
      <c r="D1373" s="235" t="s">
        <v>3</v>
      </c>
      <c r="E1373" s="236">
        <v>28971</v>
      </c>
      <c r="F1373" s="23">
        <v>41808</v>
      </c>
      <c r="G1373" s="22">
        <v>28971</v>
      </c>
      <c r="H1373" s="24">
        <f t="shared" si="63"/>
        <v>0</v>
      </c>
      <c r="I1373" s="508" t="s">
        <v>57</v>
      </c>
    </row>
    <row r="1374" spans="1:9" x14ac:dyDescent="0.25">
      <c r="A1374" s="240"/>
      <c r="B1374" s="233" t="s">
        <v>1994</v>
      </c>
      <c r="C1374" s="394" t="s">
        <v>5404</v>
      </c>
      <c r="D1374" s="235" t="s">
        <v>3</v>
      </c>
      <c r="E1374" s="236">
        <v>40682</v>
      </c>
      <c r="F1374" s="27" t="s">
        <v>5434</v>
      </c>
      <c r="G1374" s="28">
        <v>40682</v>
      </c>
      <c r="H1374" s="5">
        <f t="shared" si="63"/>
        <v>0</v>
      </c>
      <c r="I1374" s="508" t="s">
        <v>57</v>
      </c>
    </row>
    <row r="1375" spans="1:9" x14ac:dyDescent="0.25">
      <c r="A1375" s="240"/>
      <c r="B1375" s="233" t="s">
        <v>2059</v>
      </c>
      <c r="C1375" s="394" t="s">
        <v>5404</v>
      </c>
      <c r="D1375" s="235" t="s">
        <v>3</v>
      </c>
      <c r="E1375" s="236">
        <v>34113.5</v>
      </c>
      <c r="F1375" s="26">
        <v>41829</v>
      </c>
      <c r="G1375" s="247">
        <v>34113.5</v>
      </c>
      <c r="H1375" s="5">
        <f t="shared" si="63"/>
        <v>0</v>
      </c>
      <c r="I1375" s="491"/>
    </row>
    <row r="1376" spans="1:9" x14ac:dyDescent="0.25">
      <c r="A1376" s="240"/>
      <c r="B1376" s="233" t="s">
        <v>2072</v>
      </c>
      <c r="C1376" s="394" t="s">
        <v>5404</v>
      </c>
      <c r="D1376" s="235" t="s">
        <v>3</v>
      </c>
      <c r="E1376" s="236">
        <v>149</v>
      </c>
      <c r="F1376" s="26">
        <v>41829</v>
      </c>
      <c r="G1376" s="247">
        <v>149</v>
      </c>
      <c r="H1376" s="5">
        <f t="shared" si="63"/>
        <v>0</v>
      </c>
      <c r="I1376" s="491" t="s">
        <v>57</v>
      </c>
    </row>
    <row r="1377" spans="1:9" x14ac:dyDescent="0.25">
      <c r="A1377" s="240"/>
      <c r="B1377" s="233" t="s">
        <v>2084</v>
      </c>
      <c r="C1377" s="394" t="s">
        <v>5404</v>
      </c>
      <c r="D1377" s="235" t="s">
        <v>3</v>
      </c>
      <c r="E1377" s="236">
        <v>30829.200000000001</v>
      </c>
      <c r="F1377" s="26">
        <v>41829</v>
      </c>
      <c r="G1377" s="247">
        <v>30829.200000000001</v>
      </c>
      <c r="H1377" s="5">
        <f t="shared" si="63"/>
        <v>0</v>
      </c>
      <c r="I1377" s="491" t="s">
        <v>57</v>
      </c>
    </row>
    <row r="1378" spans="1:9" x14ac:dyDescent="0.25">
      <c r="A1378" s="240"/>
      <c r="B1378" s="233" t="s">
        <v>2168</v>
      </c>
      <c r="C1378" s="394" t="s">
        <v>5404</v>
      </c>
      <c r="D1378" s="235" t="s">
        <v>3</v>
      </c>
      <c r="E1378" s="236">
        <v>29569</v>
      </c>
      <c r="F1378" s="26">
        <v>41829</v>
      </c>
      <c r="G1378" s="247">
        <v>29569</v>
      </c>
      <c r="H1378" s="5">
        <f t="shared" si="63"/>
        <v>0</v>
      </c>
      <c r="I1378" s="491" t="s">
        <v>57</v>
      </c>
    </row>
    <row r="1379" spans="1:9" x14ac:dyDescent="0.25">
      <c r="A1379" s="240"/>
      <c r="B1379" s="233" t="s">
        <v>2255</v>
      </c>
      <c r="C1379" s="394" t="s">
        <v>5404</v>
      </c>
      <c r="D1379" s="235" t="s">
        <v>3</v>
      </c>
      <c r="E1379" s="236">
        <v>42370.5</v>
      </c>
      <c r="F1379" s="26">
        <v>41829</v>
      </c>
      <c r="G1379" s="247">
        <v>42370.5</v>
      </c>
      <c r="H1379" s="5">
        <f t="shared" si="63"/>
        <v>0</v>
      </c>
      <c r="I1379" s="491" t="s">
        <v>57</v>
      </c>
    </row>
    <row r="1380" spans="1:9" x14ac:dyDescent="0.25">
      <c r="A1380" s="240"/>
      <c r="B1380" s="233" t="s">
        <v>2258</v>
      </c>
      <c r="C1380" s="394" t="s">
        <v>5404</v>
      </c>
      <c r="D1380" s="235" t="s">
        <v>3</v>
      </c>
      <c r="E1380" s="236">
        <v>2385</v>
      </c>
      <c r="F1380" s="26">
        <v>41829</v>
      </c>
      <c r="G1380" s="247">
        <v>2385</v>
      </c>
      <c r="H1380" s="5">
        <f t="shared" si="63"/>
        <v>0</v>
      </c>
      <c r="I1380" s="491" t="s">
        <v>57</v>
      </c>
    </row>
    <row r="1381" spans="1:9" x14ac:dyDescent="0.25">
      <c r="A1381" s="240"/>
      <c r="B1381" s="233" t="s">
        <v>1077</v>
      </c>
      <c r="C1381" s="394" t="s">
        <v>5404</v>
      </c>
      <c r="D1381" s="235" t="s">
        <v>3</v>
      </c>
      <c r="E1381" s="236">
        <v>47087.6</v>
      </c>
      <c r="F1381" s="26">
        <v>41829</v>
      </c>
      <c r="G1381" s="247">
        <v>47087.6</v>
      </c>
      <c r="H1381" s="5">
        <f t="shared" si="63"/>
        <v>0</v>
      </c>
      <c r="I1381" s="491" t="s">
        <v>196</v>
      </c>
    </row>
    <row r="1382" spans="1:9" x14ac:dyDescent="0.25">
      <c r="A1382" s="240"/>
      <c r="B1382" s="233" t="s">
        <v>1132</v>
      </c>
      <c r="C1382" s="394" t="s">
        <v>5404</v>
      </c>
      <c r="D1382" s="235" t="s">
        <v>3</v>
      </c>
      <c r="E1382" s="236">
        <v>29869</v>
      </c>
      <c r="F1382" s="26">
        <v>41829</v>
      </c>
      <c r="G1382" s="247">
        <v>29869</v>
      </c>
      <c r="H1382" s="5">
        <f t="shared" si="63"/>
        <v>0</v>
      </c>
      <c r="I1382" s="492" t="s">
        <v>4</v>
      </c>
    </row>
    <row r="1383" spans="1:9" x14ac:dyDescent="0.25">
      <c r="A1383" s="240">
        <v>41799</v>
      </c>
      <c r="B1383" s="233" t="s">
        <v>1168</v>
      </c>
      <c r="C1383" s="394" t="s">
        <v>5404</v>
      </c>
      <c r="D1383" s="235" t="s">
        <v>3</v>
      </c>
      <c r="E1383" s="236">
        <v>23156.400000000001</v>
      </c>
      <c r="F1383" s="26">
        <v>41829</v>
      </c>
      <c r="G1383" s="247">
        <v>23156.400000000001</v>
      </c>
      <c r="H1383" s="5">
        <f t="shared" si="63"/>
        <v>0</v>
      </c>
      <c r="I1383" s="491" t="s">
        <v>5480</v>
      </c>
    </row>
    <row r="1384" spans="1:9" x14ac:dyDescent="0.25">
      <c r="A1384" s="240"/>
      <c r="B1384" s="233" t="s">
        <v>1270</v>
      </c>
      <c r="C1384" s="394" t="s">
        <v>5404</v>
      </c>
      <c r="D1384" s="235" t="s">
        <v>3</v>
      </c>
      <c r="E1384" s="236">
        <v>29257.5</v>
      </c>
      <c r="F1384" s="26">
        <v>41829</v>
      </c>
      <c r="G1384" s="247">
        <v>29257.5</v>
      </c>
      <c r="H1384" s="5">
        <f t="shared" si="63"/>
        <v>0</v>
      </c>
      <c r="I1384" s="492" t="s">
        <v>57</v>
      </c>
    </row>
    <row r="1385" spans="1:9" x14ac:dyDescent="0.25">
      <c r="A1385" s="240">
        <v>41801</v>
      </c>
      <c r="B1385" s="233" t="s">
        <v>1344</v>
      </c>
      <c r="C1385" s="394" t="s">
        <v>5404</v>
      </c>
      <c r="D1385" s="235" t="s">
        <v>3</v>
      </c>
      <c r="E1385" s="236">
        <v>20146</v>
      </c>
      <c r="F1385" s="26">
        <v>41829</v>
      </c>
      <c r="G1385" s="247">
        <v>20146</v>
      </c>
      <c r="H1385" s="5">
        <f t="shared" si="63"/>
        <v>0</v>
      </c>
      <c r="I1385" s="491"/>
    </row>
    <row r="1386" spans="1:9" x14ac:dyDescent="0.25">
      <c r="A1386" s="240"/>
      <c r="B1386" s="233" t="s">
        <v>1366</v>
      </c>
      <c r="C1386" s="394" t="s">
        <v>5404</v>
      </c>
      <c r="D1386" s="235" t="s">
        <v>3</v>
      </c>
      <c r="E1386" s="236">
        <v>40091</v>
      </c>
      <c r="F1386" s="26">
        <v>41829</v>
      </c>
      <c r="G1386" s="247">
        <v>40091</v>
      </c>
      <c r="H1386" s="5">
        <f t="shared" si="63"/>
        <v>0</v>
      </c>
      <c r="I1386" s="491" t="s">
        <v>57</v>
      </c>
    </row>
    <row r="1387" spans="1:9" x14ac:dyDescent="0.25">
      <c r="A1387" s="240"/>
      <c r="B1387" s="233" t="s">
        <v>1470</v>
      </c>
      <c r="C1387" s="394" t="s">
        <v>5404</v>
      </c>
      <c r="D1387" s="235" t="s">
        <v>3</v>
      </c>
      <c r="E1387" s="236">
        <v>69654</v>
      </c>
      <c r="F1387" s="26">
        <v>41829</v>
      </c>
      <c r="G1387" s="247">
        <v>69654</v>
      </c>
      <c r="H1387" s="5">
        <f t="shared" si="63"/>
        <v>0</v>
      </c>
      <c r="I1387" s="491" t="s">
        <v>57</v>
      </c>
    </row>
    <row r="1388" spans="1:9" ht="15.75" x14ac:dyDescent="0.25">
      <c r="A1388" s="240"/>
      <c r="B1388" s="572" t="s">
        <v>1583</v>
      </c>
      <c r="C1388" s="573" t="s">
        <v>5542</v>
      </c>
      <c r="D1388" s="235" t="s">
        <v>3</v>
      </c>
      <c r="E1388" s="236">
        <v>61086</v>
      </c>
      <c r="F1388" s="26">
        <v>41843</v>
      </c>
      <c r="G1388" s="247">
        <v>61086</v>
      </c>
      <c r="H1388" s="5">
        <f t="shared" si="63"/>
        <v>0</v>
      </c>
      <c r="I1388" s="491" t="s">
        <v>57</v>
      </c>
    </row>
    <row r="1389" spans="1:9" ht="15.75" x14ac:dyDescent="0.25">
      <c r="A1389" s="240"/>
      <c r="B1389" s="572" t="s">
        <v>1672</v>
      </c>
      <c r="C1389" s="573" t="s">
        <v>5542</v>
      </c>
      <c r="D1389" s="235" t="s">
        <v>3</v>
      </c>
      <c r="E1389" s="236">
        <v>32947</v>
      </c>
      <c r="F1389" s="26">
        <v>41829</v>
      </c>
      <c r="G1389" s="247">
        <v>32947</v>
      </c>
      <c r="H1389" s="5">
        <f t="shared" si="63"/>
        <v>0</v>
      </c>
      <c r="I1389" s="491" t="s">
        <v>57</v>
      </c>
    </row>
    <row r="1390" spans="1:9" ht="15.75" x14ac:dyDescent="0.25">
      <c r="A1390" s="240"/>
      <c r="B1390" s="572" t="s">
        <v>1743</v>
      </c>
      <c r="C1390" s="573" t="s">
        <v>5542</v>
      </c>
      <c r="D1390" s="235" t="s">
        <v>3</v>
      </c>
      <c r="E1390" s="236">
        <v>49011.6</v>
      </c>
      <c r="F1390" s="26">
        <v>41843</v>
      </c>
      <c r="G1390" s="247">
        <v>49011.6</v>
      </c>
      <c r="H1390" s="5">
        <f t="shared" si="63"/>
        <v>0</v>
      </c>
      <c r="I1390" s="491"/>
    </row>
    <row r="1391" spans="1:9" ht="15.75" x14ac:dyDescent="0.25">
      <c r="A1391" s="240"/>
      <c r="B1391" s="572" t="s">
        <v>1803</v>
      </c>
      <c r="C1391" s="573" t="s">
        <v>5542</v>
      </c>
      <c r="D1391" s="235" t="s">
        <v>3</v>
      </c>
      <c r="E1391" s="236">
        <v>62759.199999999997</v>
      </c>
      <c r="F1391" s="26">
        <v>41829</v>
      </c>
      <c r="G1391" s="247">
        <v>62759.199999999997</v>
      </c>
      <c r="H1391" s="5">
        <f t="shared" si="63"/>
        <v>0</v>
      </c>
      <c r="I1391" s="491" t="s">
        <v>57</v>
      </c>
    </row>
    <row r="1392" spans="1:9" ht="15.75" x14ac:dyDescent="0.25">
      <c r="A1392" s="240"/>
      <c r="B1392" s="572" t="s">
        <v>1805</v>
      </c>
      <c r="C1392" s="573" t="s">
        <v>5542</v>
      </c>
      <c r="D1392" s="235" t="s">
        <v>3</v>
      </c>
      <c r="E1392" s="236">
        <v>767</v>
      </c>
      <c r="F1392" s="26">
        <v>41829</v>
      </c>
      <c r="G1392" s="247">
        <v>767</v>
      </c>
      <c r="H1392" s="5">
        <f t="shared" si="63"/>
        <v>0</v>
      </c>
      <c r="I1392" s="491" t="s">
        <v>57</v>
      </c>
    </row>
    <row r="1393" spans="1:9" ht="15.75" x14ac:dyDescent="0.25">
      <c r="A1393" s="240"/>
      <c r="B1393" s="572" t="s">
        <v>1885</v>
      </c>
      <c r="C1393" s="573" t="s">
        <v>5542</v>
      </c>
      <c r="D1393" s="235" t="s">
        <v>3</v>
      </c>
      <c r="E1393" s="236">
        <v>28598.5</v>
      </c>
      <c r="F1393" s="26">
        <v>41829</v>
      </c>
      <c r="G1393" s="247">
        <v>28598.5</v>
      </c>
      <c r="H1393" s="5">
        <f t="shared" si="63"/>
        <v>0</v>
      </c>
      <c r="I1393" s="491" t="s">
        <v>57</v>
      </c>
    </row>
    <row r="1394" spans="1:9" ht="15.75" x14ac:dyDescent="0.25">
      <c r="A1394" s="240"/>
      <c r="B1394" s="572" t="s">
        <v>1953</v>
      </c>
      <c r="C1394" s="573" t="s">
        <v>5542</v>
      </c>
      <c r="D1394" s="235" t="s">
        <v>3</v>
      </c>
      <c r="E1394" s="236">
        <v>28195</v>
      </c>
      <c r="F1394" s="26">
        <v>41829</v>
      </c>
      <c r="G1394" s="247">
        <v>28195</v>
      </c>
      <c r="H1394" s="5">
        <f t="shared" si="63"/>
        <v>0</v>
      </c>
      <c r="I1394" s="491" t="s">
        <v>57</v>
      </c>
    </row>
    <row r="1395" spans="1:9" ht="15.75" x14ac:dyDescent="0.25">
      <c r="A1395" s="240"/>
      <c r="B1395" s="572" t="s">
        <v>1957</v>
      </c>
      <c r="C1395" s="573" t="s">
        <v>5542</v>
      </c>
      <c r="D1395" s="235" t="s">
        <v>3</v>
      </c>
      <c r="E1395" s="236">
        <v>2660</v>
      </c>
      <c r="F1395" s="26">
        <v>41829</v>
      </c>
      <c r="G1395" s="247">
        <v>2660</v>
      </c>
      <c r="H1395" s="5">
        <f t="shared" si="63"/>
        <v>0</v>
      </c>
      <c r="I1395" s="491" t="s">
        <v>57</v>
      </c>
    </row>
    <row r="1396" spans="1:9" ht="15.75" x14ac:dyDescent="0.25">
      <c r="A1396" s="518">
        <v>41809</v>
      </c>
      <c r="B1396" s="576" t="s">
        <v>2054</v>
      </c>
      <c r="C1396" s="577" t="s">
        <v>5542</v>
      </c>
      <c r="D1396" s="235" t="s">
        <v>3</v>
      </c>
      <c r="E1396" s="236">
        <v>54393.5</v>
      </c>
      <c r="F1396" s="23">
        <v>41829</v>
      </c>
      <c r="G1396" s="30">
        <v>54393.5</v>
      </c>
      <c r="H1396" s="5">
        <f t="shared" si="63"/>
        <v>0</v>
      </c>
      <c r="I1396" s="491" t="s">
        <v>57</v>
      </c>
    </row>
    <row r="1397" spans="1:9" ht="15.75" x14ac:dyDescent="0.25">
      <c r="A1397" s="578">
        <v>41808</v>
      </c>
      <c r="B1397" s="579" t="s">
        <v>2156</v>
      </c>
      <c r="C1397" s="580" t="s">
        <v>5542</v>
      </c>
      <c r="D1397" s="235" t="s">
        <v>3</v>
      </c>
      <c r="E1397" s="236">
        <v>41690</v>
      </c>
      <c r="F1397" s="26">
        <v>41829</v>
      </c>
      <c r="G1397" s="247">
        <v>41690</v>
      </c>
      <c r="H1397" s="5">
        <f t="shared" si="63"/>
        <v>0</v>
      </c>
      <c r="I1397" s="491" t="s">
        <v>57</v>
      </c>
    </row>
    <row r="1398" spans="1:9" ht="15.75" x14ac:dyDescent="0.25">
      <c r="A1398" s="240"/>
      <c r="B1398" s="572" t="s">
        <v>2256</v>
      </c>
      <c r="C1398" s="573" t="s">
        <v>5542</v>
      </c>
      <c r="D1398" s="235" t="s">
        <v>3</v>
      </c>
      <c r="E1398" s="236">
        <v>45690</v>
      </c>
      <c r="F1398" s="23">
        <v>41829</v>
      </c>
      <c r="G1398" s="30">
        <v>45690</v>
      </c>
      <c r="H1398" s="5">
        <f t="shared" si="63"/>
        <v>0</v>
      </c>
      <c r="I1398" s="491" t="s">
        <v>57</v>
      </c>
    </row>
    <row r="1399" spans="1:9" ht="15.75" x14ac:dyDescent="0.25">
      <c r="A1399" s="240"/>
      <c r="B1399" s="572" t="s">
        <v>1168</v>
      </c>
      <c r="C1399" s="573" t="s">
        <v>5542</v>
      </c>
      <c r="D1399" s="235" t="s">
        <v>3</v>
      </c>
      <c r="E1399" s="236">
        <v>49000</v>
      </c>
      <c r="F1399" s="26">
        <v>41829</v>
      </c>
      <c r="G1399" s="247">
        <v>49000</v>
      </c>
      <c r="H1399" s="5">
        <f t="shared" si="63"/>
        <v>0</v>
      </c>
      <c r="I1399" s="491" t="s">
        <v>57</v>
      </c>
    </row>
    <row r="1400" spans="1:9" ht="15.75" x14ac:dyDescent="0.25">
      <c r="A1400" s="240"/>
      <c r="B1400" s="572" t="s">
        <v>1235</v>
      </c>
      <c r="C1400" s="573" t="s">
        <v>5542</v>
      </c>
      <c r="D1400" s="235" t="s">
        <v>3</v>
      </c>
      <c r="E1400" s="236">
        <v>33978</v>
      </c>
      <c r="F1400" s="26">
        <v>41829</v>
      </c>
      <c r="G1400" s="247">
        <v>33978</v>
      </c>
      <c r="H1400" s="5">
        <f t="shared" si="63"/>
        <v>0</v>
      </c>
      <c r="I1400" s="491" t="s">
        <v>57</v>
      </c>
    </row>
    <row r="1401" spans="1:9" ht="15.75" x14ac:dyDescent="0.25">
      <c r="A1401" s="240"/>
      <c r="B1401" s="572" t="s">
        <v>1292</v>
      </c>
      <c r="C1401" s="573" t="s">
        <v>5542</v>
      </c>
      <c r="D1401" s="235" t="s">
        <v>3</v>
      </c>
      <c r="E1401" s="236">
        <v>22391.200000000001</v>
      </c>
      <c r="F1401" s="26">
        <v>41829</v>
      </c>
      <c r="G1401" s="247">
        <v>22391.200000000001</v>
      </c>
      <c r="H1401" s="5">
        <f t="shared" si="63"/>
        <v>0</v>
      </c>
      <c r="I1401" s="491" t="s">
        <v>57</v>
      </c>
    </row>
    <row r="1402" spans="1:9" ht="15.75" x14ac:dyDescent="0.25">
      <c r="A1402" s="240"/>
      <c r="B1402" s="572" t="s">
        <v>1364</v>
      </c>
      <c r="C1402" s="573" t="s">
        <v>5542</v>
      </c>
      <c r="D1402" s="235" t="s">
        <v>3</v>
      </c>
      <c r="E1402" s="236">
        <v>39749</v>
      </c>
      <c r="F1402" s="26">
        <v>41829</v>
      </c>
      <c r="G1402" s="28">
        <v>39749</v>
      </c>
      <c r="H1402" s="5">
        <f t="shared" si="63"/>
        <v>0</v>
      </c>
      <c r="I1402" s="491" t="s">
        <v>57</v>
      </c>
    </row>
    <row r="1403" spans="1:9" ht="15.75" x14ac:dyDescent="0.25">
      <c r="A1403" s="240"/>
      <c r="B1403" s="572" t="s">
        <v>1436</v>
      </c>
      <c r="C1403" s="573" t="s">
        <v>5542</v>
      </c>
      <c r="D1403" s="235" t="s">
        <v>3</v>
      </c>
      <c r="E1403" s="236">
        <v>51178</v>
      </c>
      <c r="F1403" s="26">
        <v>41829</v>
      </c>
      <c r="G1403" s="28">
        <v>51178</v>
      </c>
      <c r="H1403" s="5">
        <f t="shared" si="63"/>
        <v>0</v>
      </c>
      <c r="I1403" s="508" t="s">
        <v>57</v>
      </c>
    </row>
    <row r="1404" spans="1:9" ht="15.75" x14ac:dyDescent="0.25">
      <c r="A1404" s="240"/>
      <c r="B1404" s="572" t="s">
        <v>1507</v>
      </c>
      <c r="C1404" s="573" t="s">
        <v>5542</v>
      </c>
      <c r="D1404" s="235" t="s">
        <v>3</v>
      </c>
      <c r="E1404" s="236">
        <v>73178</v>
      </c>
      <c r="F1404" s="26">
        <v>41829</v>
      </c>
      <c r="G1404" s="28">
        <v>73178</v>
      </c>
      <c r="H1404" s="5">
        <f t="shared" si="63"/>
        <v>0</v>
      </c>
      <c r="I1404" s="508" t="s">
        <v>57</v>
      </c>
    </row>
    <row r="1405" spans="1:9" ht="15.75" x14ac:dyDescent="0.25">
      <c r="A1405" s="240"/>
      <c r="B1405" s="572" t="s">
        <v>1509</v>
      </c>
      <c r="C1405" s="573" t="s">
        <v>5542</v>
      </c>
      <c r="D1405" s="235" t="s">
        <v>3</v>
      </c>
      <c r="E1405" s="236">
        <v>3060</v>
      </c>
      <c r="F1405" s="26">
        <v>41829</v>
      </c>
      <c r="G1405" s="28">
        <v>3060</v>
      </c>
      <c r="H1405" s="5">
        <f t="shared" si="63"/>
        <v>0</v>
      </c>
      <c r="I1405" s="508" t="s">
        <v>57</v>
      </c>
    </row>
    <row r="1406" spans="1:9" x14ac:dyDescent="0.25">
      <c r="A1406" s="240"/>
      <c r="B1406" s="233" t="s">
        <v>1606</v>
      </c>
      <c r="C1406" s="273" t="s">
        <v>4912</v>
      </c>
      <c r="D1406" s="235" t="s">
        <v>3</v>
      </c>
      <c r="E1406" s="236">
        <v>33289</v>
      </c>
      <c r="F1406" s="26">
        <v>41829</v>
      </c>
      <c r="G1406" s="28">
        <v>33289</v>
      </c>
      <c r="H1406" s="5">
        <f t="shared" si="63"/>
        <v>0</v>
      </c>
      <c r="I1406" s="508"/>
    </row>
    <row r="1407" spans="1:9" x14ac:dyDescent="0.25">
      <c r="A1407" s="240"/>
      <c r="B1407" s="233" t="s">
        <v>1654</v>
      </c>
      <c r="C1407" s="273" t="s">
        <v>4912</v>
      </c>
      <c r="D1407" s="235" t="s">
        <v>3</v>
      </c>
      <c r="E1407" s="236">
        <v>35079.5</v>
      </c>
      <c r="F1407" s="26">
        <v>41829</v>
      </c>
      <c r="G1407" s="247">
        <v>35079.5</v>
      </c>
      <c r="H1407" s="5">
        <f t="shared" si="63"/>
        <v>0</v>
      </c>
      <c r="I1407" s="491" t="s">
        <v>57</v>
      </c>
    </row>
    <row r="1408" spans="1:9" x14ac:dyDescent="0.25">
      <c r="A1408" s="240"/>
      <c r="B1408" s="233" t="s">
        <v>1747</v>
      </c>
      <c r="C1408" s="273" t="s">
        <v>4912</v>
      </c>
      <c r="D1408" s="235" t="s">
        <v>3</v>
      </c>
      <c r="E1408" s="236">
        <v>55461.599999999999</v>
      </c>
      <c r="F1408" s="26">
        <v>41829</v>
      </c>
      <c r="G1408" s="247">
        <v>55461.599999999999</v>
      </c>
      <c r="H1408" s="5">
        <f t="shared" si="63"/>
        <v>0</v>
      </c>
      <c r="I1408" s="491" t="s">
        <v>57</v>
      </c>
    </row>
    <row r="1409" spans="1:9" x14ac:dyDescent="0.25">
      <c r="A1409" s="240"/>
      <c r="B1409" s="233" t="s">
        <v>1817</v>
      </c>
      <c r="C1409" s="273" t="s">
        <v>4912</v>
      </c>
      <c r="D1409" s="235" t="s">
        <v>3</v>
      </c>
      <c r="E1409" s="236">
        <v>28090</v>
      </c>
      <c r="F1409" s="27" t="s">
        <v>5716</v>
      </c>
      <c r="G1409" s="247">
        <v>28090</v>
      </c>
      <c r="H1409" s="5">
        <f t="shared" si="63"/>
        <v>0</v>
      </c>
      <c r="I1409" s="491" t="s">
        <v>57</v>
      </c>
    </row>
    <row r="1410" spans="1:9" x14ac:dyDescent="0.25">
      <c r="A1410" s="240"/>
      <c r="B1410" s="233" t="s">
        <v>1879</v>
      </c>
      <c r="C1410" s="273" t="s">
        <v>4912</v>
      </c>
      <c r="D1410" s="235" t="s">
        <v>3</v>
      </c>
      <c r="E1410" s="236">
        <v>43297</v>
      </c>
      <c r="F1410" s="26">
        <v>41843</v>
      </c>
      <c r="G1410" s="247">
        <v>43297</v>
      </c>
      <c r="H1410" s="5">
        <f t="shared" si="63"/>
        <v>0</v>
      </c>
      <c r="I1410" s="491" t="s">
        <v>57</v>
      </c>
    </row>
    <row r="1411" spans="1:9" x14ac:dyDescent="0.25">
      <c r="A1411" s="426"/>
      <c r="B1411" s="233"/>
      <c r="C1411" s="273"/>
      <c r="D1411" s="235"/>
      <c r="E1411" s="236"/>
      <c r="F1411" s="26" t="s">
        <v>645</v>
      </c>
      <c r="G1411" s="247">
        <f>SUM(G1371:G1410)</f>
        <v>1430875.3</v>
      </c>
      <c r="H1411" s="5"/>
      <c r="I1411" s="491"/>
    </row>
    <row r="1412" spans="1:9" x14ac:dyDescent="0.25">
      <c r="A1412" s="426"/>
      <c r="B1412" s="233"/>
      <c r="C1412" s="273"/>
      <c r="D1412" s="235"/>
      <c r="E1412" s="236"/>
      <c r="F1412" s="26"/>
      <c r="G1412" s="247"/>
      <c r="H1412" s="5"/>
      <c r="I1412" s="491"/>
    </row>
    <row r="1413" spans="1:9" ht="15.75" x14ac:dyDescent="0.25">
      <c r="A1413" s="426"/>
      <c r="B1413" s="572" t="s">
        <v>2009</v>
      </c>
      <c r="C1413" s="573" t="s">
        <v>5542</v>
      </c>
      <c r="D1413" s="235" t="s">
        <v>121</v>
      </c>
      <c r="E1413" s="236">
        <v>34687</v>
      </c>
      <c r="F1413" s="23">
        <v>41807</v>
      </c>
      <c r="G1413" s="30">
        <v>34687</v>
      </c>
      <c r="H1413" s="5">
        <f t="shared" ref="H1413:H1442" si="64">E1413-G1413</f>
        <v>0</v>
      </c>
      <c r="I1413" s="491"/>
    </row>
    <row r="1414" spans="1:9" x14ac:dyDescent="0.25">
      <c r="A1414" s="426"/>
      <c r="B1414" s="233" t="s">
        <v>1838</v>
      </c>
      <c r="C1414" s="394" t="s">
        <v>5404</v>
      </c>
      <c r="D1414" s="235" t="s">
        <v>4561</v>
      </c>
      <c r="E1414" s="236">
        <v>33276</v>
      </c>
      <c r="F1414" s="23">
        <v>41792</v>
      </c>
      <c r="G1414" s="22">
        <v>33276</v>
      </c>
      <c r="H1414" s="24">
        <f t="shared" si="64"/>
        <v>0</v>
      </c>
      <c r="I1414" s="491"/>
    </row>
    <row r="1415" spans="1:9" x14ac:dyDescent="0.25">
      <c r="A1415" s="426"/>
      <c r="B1415" s="233" t="s">
        <v>1782</v>
      </c>
      <c r="C1415" s="394" t="s">
        <v>5404</v>
      </c>
      <c r="D1415" s="235" t="s">
        <v>121</v>
      </c>
      <c r="E1415" s="236">
        <v>28303.5</v>
      </c>
      <c r="F1415" s="23">
        <v>41791</v>
      </c>
      <c r="G1415" s="30">
        <v>28303.5</v>
      </c>
      <c r="H1415" s="24">
        <f t="shared" si="64"/>
        <v>0</v>
      </c>
      <c r="I1415" s="491"/>
    </row>
    <row r="1416" spans="1:9" x14ac:dyDescent="0.25">
      <c r="A1416" s="240"/>
      <c r="B1416" s="233" t="s">
        <v>1948</v>
      </c>
      <c r="C1416" s="394" t="s">
        <v>5404</v>
      </c>
      <c r="D1416" s="235" t="s">
        <v>121</v>
      </c>
      <c r="E1416" s="236">
        <v>28049.599999999999</v>
      </c>
      <c r="F1416" s="23">
        <v>41793</v>
      </c>
      <c r="G1416" s="22">
        <v>28049.599999999999</v>
      </c>
      <c r="H1416" s="24">
        <f t="shared" si="64"/>
        <v>0</v>
      </c>
      <c r="I1416" s="508"/>
    </row>
    <row r="1417" spans="1:9" x14ac:dyDescent="0.25">
      <c r="A1417" s="240"/>
      <c r="B1417" s="233" t="s">
        <v>1950</v>
      </c>
      <c r="C1417" s="394" t="s">
        <v>5404</v>
      </c>
      <c r="D1417" s="235" t="s">
        <v>121</v>
      </c>
      <c r="E1417" s="236">
        <v>25089.5</v>
      </c>
      <c r="F1417" s="32" t="s">
        <v>5426</v>
      </c>
      <c r="G1417" s="22">
        <v>25089.5</v>
      </c>
      <c r="H1417" s="24">
        <f t="shared" si="64"/>
        <v>0</v>
      </c>
      <c r="I1417" s="508"/>
    </row>
    <row r="1418" spans="1:9" x14ac:dyDescent="0.25">
      <c r="A1418" s="240"/>
      <c r="B1418" s="233" t="s">
        <v>2051</v>
      </c>
      <c r="C1418" s="394" t="s">
        <v>5404</v>
      </c>
      <c r="D1418" s="235" t="s">
        <v>121</v>
      </c>
      <c r="E1418" s="236">
        <v>26790</v>
      </c>
      <c r="F1418" s="32" t="s">
        <v>5441</v>
      </c>
      <c r="G1418" s="30">
        <v>26790</v>
      </c>
      <c r="H1418" s="5">
        <f t="shared" si="64"/>
        <v>0</v>
      </c>
      <c r="I1418" s="491"/>
    </row>
    <row r="1419" spans="1:9" x14ac:dyDescent="0.25">
      <c r="A1419" s="240"/>
      <c r="B1419" s="233" t="s">
        <v>2122</v>
      </c>
      <c r="C1419" s="394" t="s">
        <v>5404</v>
      </c>
      <c r="D1419" s="235" t="s">
        <v>121</v>
      </c>
      <c r="E1419" s="236">
        <v>43343.4</v>
      </c>
      <c r="F1419" s="32" t="s">
        <v>5448</v>
      </c>
      <c r="G1419" s="30">
        <v>43343.4</v>
      </c>
      <c r="H1419" s="5">
        <f t="shared" si="64"/>
        <v>0</v>
      </c>
      <c r="I1419" s="491"/>
    </row>
    <row r="1420" spans="1:9" x14ac:dyDescent="0.25">
      <c r="A1420" s="240"/>
      <c r="B1420" s="233" t="s">
        <v>2272</v>
      </c>
      <c r="C1420" s="394" t="s">
        <v>5404</v>
      </c>
      <c r="D1420" s="235" t="s">
        <v>121</v>
      </c>
      <c r="E1420" s="236">
        <v>34347.5</v>
      </c>
      <c r="F1420" s="32" t="s">
        <v>5472</v>
      </c>
      <c r="G1420" s="30">
        <v>34347.5</v>
      </c>
      <c r="H1420" s="5">
        <f t="shared" si="64"/>
        <v>0</v>
      </c>
      <c r="I1420" s="491"/>
    </row>
    <row r="1421" spans="1:9" x14ac:dyDescent="0.25">
      <c r="A1421" s="240"/>
      <c r="B1421" s="233" t="s">
        <v>1115</v>
      </c>
      <c r="C1421" s="394" t="s">
        <v>5404</v>
      </c>
      <c r="D1421" s="235" t="s">
        <v>121</v>
      </c>
      <c r="E1421" s="236">
        <v>37102</v>
      </c>
      <c r="F1421" s="23">
        <v>41797</v>
      </c>
      <c r="G1421" s="30">
        <v>37102</v>
      </c>
      <c r="H1421" s="5">
        <f t="shared" si="64"/>
        <v>0</v>
      </c>
      <c r="I1421" s="491"/>
    </row>
    <row r="1422" spans="1:9" x14ac:dyDescent="0.25">
      <c r="A1422" s="240"/>
      <c r="B1422" s="233" t="s">
        <v>1116</v>
      </c>
      <c r="C1422" s="394" t="s">
        <v>5404</v>
      </c>
      <c r="D1422" s="235" t="s">
        <v>121</v>
      </c>
      <c r="E1422" s="236">
        <v>2702</v>
      </c>
      <c r="F1422" s="23">
        <v>41797</v>
      </c>
      <c r="G1422" s="30">
        <v>2702</v>
      </c>
      <c r="H1422" s="5">
        <f t="shared" si="64"/>
        <v>0</v>
      </c>
      <c r="I1422" s="491"/>
    </row>
    <row r="1423" spans="1:9" x14ac:dyDescent="0.25">
      <c r="A1423" s="240"/>
      <c r="B1423" s="233" t="s">
        <v>1155</v>
      </c>
      <c r="C1423" s="394" t="s">
        <v>5404</v>
      </c>
      <c r="D1423" s="235" t="s">
        <v>121</v>
      </c>
      <c r="E1423" s="236">
        <v>33313.5</v>
      </c>
      <c r="F1423" s="23">
        <v>41798</v>
      </c>
      <c r="G1423" s="30">
        <v>33313.5</v>
      </c>
      <c r="H1423" s="5">
        <f t="shared" si="64"/>
        <v>0</v>
      </c>
      <c r="I1423" s="491"/>
    </row>
    <row r="1424" spans="1:9" x14ac:dyDescent="0.25">
      <c r="A1424" s="240"/>
      <c r="B1424" s="233" t="s">
        <v>1225</v>
      </c>
      <c r="C1424" s="394" t="s">
        <v>5404</v>
      </c>
      <c r="D1424" s="235" t="s">
        <v>121</v>
      </c>
      <c r="E1424" s="236">
        <v>37412</v>
      </c>
      <c r="F1424" s="32" t="s">
        <v>5488</v>
      </c>
      <c r="G1424" s="30">
        <v>37412</v>
      </c>
      <c r="H1424" s="5">
        <f t="shared" si="64"/>
        <v>0</v>
      </c>
      <c r="I1424" s="491"/>
    </row>
    <row r="1425" spans="1:9" x14ac:dyDescent="0.25">
      <c r="A1425" s="240"/>
      <c r="B1425" s="233" t="s">
        <v>1336</v>
      </c>
      <c r="C1425" s="394" t="s">
        <v>5404</v>
      </c>
      <c r="D1425" s="235" t="s">
        <v>121</v>
      </c>
      <c r="E1425" s="236">
        <v>35353</v>
      </c>
      <c r="F1425" s="32" t="s">
        <v>5505</v>
      </c>
      <c r="G1425" s="30">
        <v>35353</v>
      </c>
      <c r="H1425" s="5">
        <f t="shared" si="64"/>
        <v>0</v>
      </c>
      <c r="I1425" s="491"/>
    </row>
    <row r="1426" spans="1:9" x14ac:dyDescent="0.25">
      <c r="A1426" s="240"/>
      <c r="B1426" s="233" t="s">
        <v>1391</v>
      </c>
      <c r="C1426" s="394" t="s">
        <v>5404</v>
      </c>
      <c r="D1426" s="235" t="s">
        <v>121</v>
      </c>
      <c r="E1426" s="236">
        <v>33210</v>
      </c>
      <c r="F1426" s="23">
        <v>41801</v>
      </c>
      <c r="G1426" s="30">
        <v>33210</v>
      </c>
      <c r="H1426" s="5">
        <f t="shared" si="64"/>
        <v>0</v>
      </c>
      <c r="I1426" s="491"/>
    </row>
    <row r="1427" spans="1:9" ht="23.25" x14ac:dyDescent="0.25">
      <c r="A1427" s="240"/>
      <c r="B1427" s="233" t="s">
        <v>1504</v>
      </c>
      <c r="C1427" s="394" t="s">
        <v>5404</v>
      </c>
      <c r="D1427" s="235" t="s">
        <v>121</v>
      </c>
      <c r="E1427" s="236">
        <v>56315.4</v>
      </c>
      <c r="F1427" s="564" t="s">
        <v>5533</v>
      </c>
      <c r="G1427" s="30">
        <v>56315.4</v>
      </c>
      <c r="H1427" s="5">
        <f t="shared" si="64"/>
        <v>0</v>
      </c>
      <c r="I1427" s="491"/>
    </row>
    <row r="1428" spans="1:9" ht="15.75" x14ac:dyDescent="0.25">
      <c r="A1428" s="240"/>
      <c r="B1428" s="572" t="s">
        <v>1624</v>
      </c>
      <c r="C1428" s="573" t="s">
        <v>5542</v>
      </c>
      <c r="D1428" s="235" t="s">
        <v>121</v>
      </c>
      <c r="E1428" s="236">
        <v>34344</v>
      </c>
      <c r="F1428" s="23">
        <v>41803</v>
      </c>
      <c r="G1428" s="30">
        <v>34344</v>
      </c>
      <c r="H1428" s="5">
        <f t="shared" si="64"/>
        <v>0</v>
      </c>
      <c r="I1428" s="491"/>
    </row>
    <row r="1429" spans="1:9" ht="15.75" x14ac:dyDescent="0.25">
      <c r="A1429" s="240"/>
      <c r="B1429" s="572" t="s">
        <v>1715</v>
      </c>
      <c r="C1429" s="573" t="s">
        <v>5542</v>
      </c>
      <c r="D1429" s="235" t="s">
        <v>121</v>
      </c>
      <c r="E1429" s="236">
        <v>46061</v>
      </c>
      <c r="F1429" s="32" t="s">
        <v>5568</v>
      </c>
      <c r="G1429" s="30">
        <v>46061</v>
      </c>
      <c r="H1429" s="5">
        <f t="shared" si="64"/>
        <v>0</v>
      </c>
      <c r="I1429" s="491"/>
    </row>
    <row r="1430" spans="1:9" ht="15.75" x14ac:dyDescent="0.25">
      <c r="A1430" s="240"/>
      <c r="B1430" s="572" t="s">
        <v>1896</v>
      </c>
      <c r="C1430" s="573" t="s">
        <v>5542</v>
      </c>
      <c r="D1430" s="235" t="s">
        <v>121</v>
      </c>
      <c r="E1430" s="236">
        <v>49218</v>
      </c>
      <c r="F1430" s="32" t="s">
        <v>5588</v>
      </c>
      <c r="G1430" s="30">
        <v>49218</v>
      </c>
      <c r="H1430" s="5">
        <f t="shared" si="64"/>
        <v>0</v>
      </c>
      <c r="I1430" s="491"/>
    </row>
    <row r="1431" spans="1:9" ht="15.75" x14ac:dyDescent="0.25">
      <c r="A1431" s="240"/>
      <c r="B1431" s="572" t="s">
        <v>2179</v>
      </c>
      <c r="C1431" s="573" t="s">
        <v>5542</v>
      </c>
      <c r="D1431" s="235" t="s">
        <v>121</v>
      </c>
      <c r="E1431" s="236">
        <v>32191</v>
      </c>
      <c r="F1431" s="23">
        <v>41809</v>
      </c>
      <c r="G1431" s="30">
        <v>32191</v>
      </c>
      <c r="H1431" s="5">
        <f t="shared" si="64"/>
        <v>0</v>
      </c>
      <c r="I1431" s="491"/>
    </row>
    <row r="1432" spans="1:9" ht="15.75" x14ac:dyDescent="0.25">
      <c r="A1432" s="240"/>
      <c r="B1432" s="572" t="s">
        <v>1083</v>
      </c>
      <c r="C1432" s="573" t="s">
        <v>5542</v>
      </c>
      <c r="D1432" s="235" t="s">
        <v>121</v>
      </c>
      <c r="E1432" s="236">
        <v>38362</v>
      </c>
      <c r="F1432" s="23">
        <v>41810</v>
      </c>
      <c r="G1432" s="30">
        <v>38362</v>
      </c>
      <c r="H1432" s="5">
        <f t="shared" si="64"/>
        <v>0</v>
      </c>
      <c r="I1432" s="491"/>
    </row>
    <row r="1433" spans="1:9" ht="15.75" x14ac:dyDescent="0.25">
      <c r="A1433" s="240"/>
      <c r="B1433" s="572" t="s">
        <v>1169</v>
      </c>
      <c r="C1433" s="573" t="s">
        <v>5542</v>
      </c>
      <c r="D1433" s="235" t="s">
        <v>121</v>
      </c>
      <c r="E1433" s="236">
        <v>49307</v>
      </c>
      <c r="F1433" s="32" t="s">
        <v>5653</v>
      </c>
      <c r="G1433" s="30">
        <v>49307</v>
      </c>
      <c r="H1433" s="5">
        <f t="shared" si="64"/>
        <v>0</v>
      </c>
      <c r="I1433" s="491"/>
    </row>
    <row r="1434" spans="1:9" ht="15.75" x14ac:dyDescent="0.25">
      <c r="A1434" s="240"/>
      <c r="B1434" s="572" t="s">
        <v>1229</v>
      </c>
      <c r="C1434" s="573" t="s">
        <v>5542</v>
      </c>
      <c r="D1434" s="235" t="s">
        <v>121</v>
      </c>
      <c r="E1434" s="236">
        <v>32946</v>
      </c>
      <c r="F1434" s="23">
        <v>41812</v>
      </c>
      <c r="G1434" s="30">
        <v>32946</v>
      </c>
      <c r="H1434" s="5">
        <f t="shared" si="64"/>
        <v>0</v>
      </c>
      <c r="I1434" s="491"/>
    </row>
    <row r="1435" spans="1:9" ht="15.75" x14ac:dyDescent="0.25">
      <c r="A1435" s="240"/>
      <c r="B1435" s="572" t="s">
        <v>1306</v>
      </c>
      <c r="C1435" s="573" t="s">
        <v>5542</v>
      </c>
      <c r="D1435" s="235" t="s">
        <v>121</v>
      </c>
      <c r="E1435" s="236">
        <v>27390.400000000001</v>
      </c>
      <c r="F1435" s="23">
        <v>41813</v>
      </c>
      <c r="G1435" s="30">
        <v>27390.400000000001</v>
      </c>
      <c r="H1435" s="5">
        <f t="shared" si="64"/>
        <v>0</v>
      </c>
      <c r="I1435" s="491"/>
    </row>
    <row r="1436" spans="1:9" ht="15.75" x14ac:dyDescent="0.25">
      <c r="A1436" s="240"/>
      <c r="B1436" s="572" t="s">
        <v>1400</v>
      </c>
      <c r="C1436" s="573" t="s">
        <v>5542</v>
      </c>
      <c r="D1436" s="235" t="s">
        <v>121</v>
      </c>
      <c r="E1436" s="236">
        <v>34376</v>
      </c>
      <c r="F1436" s="23">
        <v>41814</v>
      </c>
      <c r="G1436" s="22">
        <v>34376</v>
      </c>
      <c r="H1436" s="5">
        <f t="shared" si="64"/>
        <v>0</v>
      </c>
      <c r="I1436" s="508"/>
    </row>
    <row r="1437" spans="1:9" ht="15.75" x14ac:dyDescent="0.25">
      <c r="A1437" s="240"/>
      <c r="B1437" s="572" t="s">
        <v>1479</v>
      </c>
      <c r="C1437" s="573" t="s">
        <v>5542</v>
      </c>
      <c r="D1437" s="235" t="s">
        <v>121</v>
      </c>
      <c r="E1437" s="236">
        <v>79500</v>
      </c>
      <c r="F1437" s="32" t="s">
        <v>5684</v>
      </c>
      <c r="G1437" s="22">
        <v>79500</v>
      </c>
      <c r="H1437" s="5">
        <f t="shared" si="64"/>
        <v>0</v>
      </c>
      <c r="I1437" s="508"/>
    </row>
    <row r="1438" spans="1:9" x14ac:dyDescent="0.25">
      <c r="A1438" s="240"/>
      <c r="B1438" s="233" t="s">
        <v>1578</v>
      </c>
      <c r="C1438" s="273" t="s">
        <v>4912</v>
      </c>
      <c r="D1438" s="235" t="s">
        <v>121</v>
      </c>
      <c r="E1438" s="236">
        <v>58040.5</v>
      </c>
      <c r="F1438" s="32" t="s">
        <v>5692</v>
      </c>
      <c r="G1438" s="22">
        <v>58040.5</v>
      </c>
      <c r="H1438" s="5">
        <f t="shared" si="64"/>
        <v>0</v>
      </c>
      <c r="I1438" s="508"/>
    </row>
    <row r="1439" spans="1:9" x14ac:dyDescent="0.25">
      <c r="A1439" s="240"/>
      <c r="B1439" s="233" t="s">
        <v>1684</v>
      </c>
      <c r="C1439" s="273" t="s">
        <v>4912</v>
      </c>
      <c r="D1439" s="235" t="s">
        <v>121</v>
      </c>
      <c r="E1439" s="236">
        <v>61056</v>
      </c>
      <c r="F1439" s="32" t="s">
        <v>5708</v>
      </c>
      <c r="G1439" s="30">
        <v>61056</v>
      </c>
      <c r="H1439" s="5">
        <f t="shared" si="64"/>
        <v>0</v>
      </c>
      <c r="I1439" s="491"/>
    </row>
    <row r="1440" spans="1:9" x14ac:dyDescent="0.25">
      <c r="A1440" s="240"/>
      <c r="B1440" s="233" t="s">
        <v>1768</v>
      </c>
      <c r="C1440" s="273" t="s">
        <v>4912</v>
      </c>
      <c r="D1440" s="235" t="s">
        <v>121</v>
      </c>
      <c r="E1440" s="236">
        <v>26635</v>
      </c>
      <c r="F1440" s="32" t="s">
        <v>5713</v>
      </c>
      <c r="G1440" s="30">
        <v>26635</v>
      </c>
      <c r="H1440" s="5">
        <f t="shared" si="64"/>
        <v>0</v>
      </c>
      <c r="I1440" s="491"/>
    </row>
    <row r="1441" spans="1:10" x14ac:dyDescent="0.25">
      <c r="A1441" s="240"/>
      <c r="B1441" s="233" t="s">
        <v>1838</v>
      </c>
      <c r="C1441" s="273" t="s">
        <v>4912</v>
      </c>
      <c r="D1441" s="235" t="s">
        <v>121</v>
      </c>
      <c r="E1441" s="236">
        <v>31588</v>
      </c>
      <c r="F1441" s="23">
        <v>41819</v>
      </c>
      <c r="G1441" s="30">
        <v>31588</v>
      </c>
      <c r="H1441" s="5">
        <f t="shared" si="64"/>
        <v>0</v>
      </c>
      <c r="I1441" s="491"/>
    </row>
    <row r="1442" spans="1:10" x14ac:dyDescent="0.25">
      <c r="A1442" s="240"/>
      <c r="B1442" s="233" t="s">
        <v>1899</v>
      </c>
      <c r="C1442" s="273" t="s">
        <v>4912</v>
      </c>
      <c r="D1442" s="235" t="s">
        <v>121</v>
      </c>
      <c r="E1442" s="236">
        <v>37594</v>
      </c>
      <c r="F1442" s="27" t="s">
        <v>5722</v>
      </c>
      <c r="G1442" s="247">
        <v>37594</v>
      </c>
      <c r="H1442" s="5">
        <f t="shared" si="64"/>
        <v>0</v>
      </c>
      <c r="I1442" s="491"/>
      <c r="J1442" s="12"/>
    </row>
    <row r="1443" spans="1:10" x14ac:dyDescent="0.25">
      <c r="A1443" s="240"/>
      <c r="B1443" s="233"/>
      <c r="C1443" s="273"/>
      <c r="D1443" s="235"/>
      <c r="E1443" s="236"/>
      <c r="F1443" s="27" t="s">
        <v>645</v>
      </c>
      <c r="G1443" s="247">
        <f>SUM(G1413:G1442)</f>
        <v>1127903.3</v>
      </c>
      <c r="H1443" s="5"/>
      <c r="I1443" s="491"/>
      <c r="J1443" s="12"/>
    </row>
    <row r="1444" spans="1:10" x14ac:dyDescent="0.25">
      <c r="A1444" s="240"/>
      <c r="B1444" s="233"/>
      <c r="C1444" s="273"/>
      <c r="D1444" s="235"/>
      <c r="E1444" s="236"/>
      <c r="F1444" s="27"/>
      <c r="G1444" s="247"/>
      <c r="H1444" s="5"/>
      <c r="I1444" s="491"/>
      <c r="J1444" s="12"/>
    </row>
    <row r="1445" spans="1:10" x14ac:dyDescent="0.25">
      <c r="A1445" s="240"/>
      <c r="B1445" s="233" t="s">
        <v>2243</v>
      </c>
      <c r="C1445" s="394" t="s">
        <v>5404</v>
      </c>
      <c r="D1445" s="235" t="s">
        <v>175</v>
      </c>
      <c r="E1445" s="236">
        <v>1993</v>
      </c>
      <c r="F1445" s="23">
        <v>41797</v>
      </c>
      <c r="G1445" s="43">
        <v>1993</v>
      </c>
      <c r="H1445" s="5">
        <f>E1445-G1445</f>
        <v>0</v>
      </c>
      <c r="I1445" s="491" t="s">
        <v>196</v>
      </c>
    </row>
    <row r="1446" spans="1:10" ht="15.75" x14ac:dyDescent="0.25">
      <c r="A1446" s="240"/>
      <c r="B1446" s="572" t="s">
        <v>1725</v>
      </c>
      <c r="C1446" s="573" t="s">
        <v>5542</v>
      </c>
      <c r="D1446" s="235" t="s">
        <v>175</v>
      </c>
      <c r="E1446" s="236">
        <v>10741.5</v>
      </c>
      <c r="F1446" s="23">
        <v>41805</v>
      </c>
      <c r="G1446" s="30">
        <v>10741.5</v>
      </c>
      <c r="H1446" s="5">
        <f>E1446-G1446</f>
        <v>0</v>
      </c>
      <c r="I1446" s="491" t="s">
        <v>14</v>
      </c>
    </row>
    <row r="1447" spans="1:10" ht="15.75" x14ac:dyDescent="0.25">
      <c r="A1447" s="240"/>
      <c r="B1447" s="572" t="s">
        <v>2000</v>
      </c>
      <c r="C1447" s="573" t="s">
        <v>5542</v>
      </c>
      <c r="D1447" s="235" t="s">
        <v>175</v>
      </c>
      <c r="E1447" s="236">
        <v>8017</v>
      </c>
      <c r="F1447" s="23">
        <v>41808</v>
      </c>
      <c r="G1447" s="43">
        <v>8017</v>
      </c>
      <c r="H1447" s="5">
        <f>E1447-G1447</f>
        <v>0</v>
      </c>
      <c r="I1447" s="491" t="s">
        <v>196</v>
      </c>
    </row>
    <row r="1448" spans="1:10" ht="15.75" x14ac:dyDescent="0.25">
      <c r="A1448" s="240"/>
      <c r="B1448" s="572" t="s">
        <v>1413</v>
      </c>
      <c r="C1448" s="573" t="s">
        <v>5542</v>
      </c>
      <c r="D1448" s="235" t="s">
        <v>175</v>
      </c>
      <c r="E1448" s="236">
        <v>4583</v>
      </c>
      <c r="F1448" s="23">
        <v>41815</v>
      </c>
      <c r="G1448" s="22">
        <v>4583</v>
      </c>
      <c r="H1448" s="5">
        <f>E1448-G1448</f>
        <v>0</v>
      </c>
      <c r="I1448" s="508" t="s">
        <v>57</v>
      </c>
    </row>
    <row r="1449" spans="1:10" x14ac:dyDescent="0.25">
      <c r="A1449" s="240"/>
      <c r="B1449" s="233" t="s">
        <v>1691</v>
      </c>
      <c r="C1449" s="273" t="s">
        <v>4912</v>
      </c>
      <c r="D1449" s="235" t="s">
        <v>175</v>
      </c>
      <c r="E1449" s="236">
        <v>280</v>
      </c>
      <c r="F1449" s="23">
        <v>41818</v>
      </c>
      <c r="G1449" s="30">
        <v>280</v>
      </c>
      <c r="H1449" s="5">
        <f>E1449-G1449</f>
        <v>0</v>
      </c>
      <c r="I1449" s="491" t="s">
        <v>196</v>
      </c>
    </row>
    <row r="1450" spans="1:10" x14ac:dyDescent="0.25">
      <c r="A1450" s="240"/>
      <c r="B1450" s="233"/>
      <c r="C1450" s="273"/>
      <c r="D1450" s="235"/>
      <c r="E1450" s="236"/>
      <c r="F1450" s="23" t="s">
        <v>645</v>
      </c>
      <c r="G1450" s="30">
        <f>SUM(G1445:G1449)</f>
        <v>25614.5</v>
      </c>
      <c r="H1450" s="5"/>
      <c r="I1450" s="491"/>
    </row>
    <row r="1451" spans="1:10" x14ac:dyDescent="0.25">
      <c r="A1451" s="240"/>
      <c r="B1451" s="233"/>
      <c r="C1451" s="273"/>
      <c r="D1451" s="235"/>
      <c r="E1451" s="236"/>
      <c r="F1451" s="23"/>
      <c r="G1451" s="30"/>
      <c r="H1451" s="5"/>
      <c r="I1451" s="491"/>
    </row>
    <row r="1452" spans="1:10" x14ac:dyDescent="0.25">
      <c r="A1452" s="240">
        <v>41793</v>
      </c>
      <c r="B1452" s="233" t="s">
        <v>1887</v>
      </c>
      <c r="C1452" s="394" t="s">
        <v>5404</v>
      </c>
      <c r="D1452" s="235" t="s">
        <v>14</v>
      </c>
      <c r="E1452" s="474">
        <v>23</v>
      </c>
      <c r="F1452" s="23">
        <v>41793</v>
      </c>
      <c r="G1452" s="22">
        <v>23</v>
      </c>
      <c r="H1452" s="24">
        <f>E1452-G1452</f>
        <v>0</v>
      </c>
      <c r="I1452" s="508"/>
    </row>
    <row r="1453" spans="1:10" x14ac:dyDescent="0.25">
      <c r="A1453" s="240"/>
      <c r="B1453" s="233" t="s">
        <v>2199</v>
      </c>
      <c r="C1453" s="394" t="s">
        <v>5404</v>
      </c>
      <c r="D1453" s="235" t="s">
        <v>14</v>
      </c>
      <c r="E1453" s="236">
        <v>1617.6</v>
      </c>
      <c r="F1453" s="23">
        <v>41796</v>
      </c>
      <c r="G1453" s="30">
        <v>1617.6</v>
      </c>
      <c r="H1453" s="5">
        <f>E1453-G1453</f>
        <v>0</v>
      </c>
      <c r="I1453" s="491" t="s">
        <v>4</v>
      </c>
    </row>
    <row r="1454" spans="1:10" ht="15.75" x14ac:dyDescent="0.25">
      <c r="A1454" s="240"/>
      <c r="B1454" s="572" t="s">
        <v>1579</v>
      </c>
      <c r="C1454" s="573" t="s">
        <v>5542</v>
      </c>
      <c r="D1454" s="235" t="s">
        <v>14</v>
      </c>
      <c r="E1454" s="236">
        <v>689</v>
      </c>
      <c r="F1454" s="23">
        <v>41803</v>
      </c>
      <c r="G1454" s="30">
        <v>689</v>
      </c>
      <c r="H1454" s="5">
        <f>E1454-G1454</f>
        <v>0</v>
      </c>
      <c r="I1454" s="491"/>
    </row>
    <row r="1455" spans="1:10" ht="15.75" x14ac:dyDescent="0.25">
      <c r="A1455" s="240"/>
      <c r="B1455" s="572" t="s">
        <v>2018</v>
      </c>
      <c r="C1455" s="573" t="s">
        <v>5542</v>
      </c>
      <c r="D1455" s="235" t="s">
        <v>14</v>
      </c>
      <c r="E1455" s="236">
        <v>46</v>
      </c>
      <c r="F1455" s="23">
        <v>41808</v>
      </c>
      <c r="G1455" s="43">
        <v>46</v>
      </c>
      <c r="H1455" s="5">
        <f>E1455-G1455</f>
        <v>0</v>
      </c>
      <c r="I1455" s="491"/>
    </row>
    <row r="1456" spans="1:10" ht="15.75" x14ac:dyDescent="0.25">
      <c r="A1456" s="240"/>
      <c r="B1456" s="572" t="s">
        <v>1530</v>
      </c>
      <c r="C1456" s="573" t="s">
        <v>5542</v>
      </c>
      <c r="D1456" s="235" t="s">
        <v>14</v>
      </c>
      <c r="E1456" s="236">
        <v>240</v>
      </c>
      <c r="F1456" s="23">
        <v>41816</v>
      </c>
      <c r="G1456" s="22">
        <v>240</v>
      </c>
      <c r="H1456" s="5">
        <f>E1456-G1456</f>
        <v>0</v>
      </c>
      <c r="I1456" s="508"/>
    </row>
    <row r="1457" spans="1:9" ht="15.75" x14ac:dyDescent="0.25">
      <c r="A1457" s="240"/>
      <c r="B1457" s="572"/>
      <c r="C1457" s="573"/>
      <c r="D1457" s="235"/>
      <c r="E1457" s="236"/>
      <c r="F1457" s="23"/>
      <c r="G1457" s="22"/>
      <c r="H1457" s="5"/>
      <c r="I1457" s="508"/>
    </row>
    <row r="1458" spans="1:9" ht="15.75" x14ac:dyDescent="0.25">
      <c r="A1458" s="240"/>
      <c r="B1458" s="572" t="s">
        <v>1967</v>
      </c>
      <c r="C1458" s="573" t="s">
        <v>5542</v>
      </c>
      <c r="D1458" s="235" t="s">
        <v>382</v>
      </c>
      <c r="E1458" s="236">
        <v>1309</v>
      </c>
      <c r="F1458" s="23">
        <v>41807</v>
      </c>
      <c r="G1458" s="30">
        <v>1309</v>
      </c>
      <c r="H1458" s="5">
        <f>E1458-G1458</f>
        <v>0</v>
      </c>
      <c r="I1458" s="491"/>
    </row>
    <row r="1459" spans="1:9" x14ac:dyDescent="0.25">
      <c r="A1459" s="240"/>
      <c r="B1459" s="233" t="s">
        <v>2012</v>
      </c>
      <c r="C1459" s="394" t="s">
        <v>5404</v>
      </c>
      <c r="D1459" s="235" t="s">
        <v>382</v>
      </c>
      <c r="E1459" s="236">
        <v>11964.5</v>
      </c>
      <c r="F1459" s="23">
        <v>41795</v>
      </c>
      <c r="G1459" s="22">
        <v>11964.5</v>
      </c>
      <c r="H1459" s="5">
        <f>E1459-G1459</f>
        <v>0</v>
      </c>
      <c r="I1459" s="508" t="s">
        <v>20</v>
      </c>
    </row>
    <row r="1460" spans="1:9" ht="15.75" x14ac:dyDescent="0.25">
      <c r="A1460" s="240"/>
      <c r="B1460" s="572" t="s">
        <v>1901</v>
      </c>
      <c r="C1460" s="573" t="s">
        <v>5542</v>
      </c>
      <c r="D1460" s="235" t="s">
        <v>382</v>
      </c>
      <c r="E1460" s="236">
        <v>16180</v>
      </c>
      <c r="F1460" s="32" t="s">
        <v>5590</v>
      </c>
      <c r="G1460" s="30">
        <v>16180</v>
      </c>
      <c r="H1460" s="5">
        <f>E1460-G1460</f>
        <v>0</v>
      </c>
      <c r="I1460" s="491" t="s">
        <v>20</v>
      </c>
    </row>
    <row r="1461" spans="1:9" x14ac:dyDescent="0.25">
      <c r="A1461" s="240"/>
      <c r="B1461" s="233" t="s">
        <v>1655</v>
      </c>
      <c r="C1461" s="273" t="s">
        <v>4912</v>
      </c>
      <c r="D1461" s="235" t="s">
        <v>382</v>
      </c>
      <c r="E1461" s="236">
        <v>925</v>
      </c>
      <c r="F1461" s="23">
        <v>41818</v>
      </c>
      <c r="G1461" s="30">
        <v>925</v>
      </c>
      <c r="H1461" s="5">
        <f>E1461-G1461</f>
        <v>0</v>
      </c>
      <c r="I1461" s="491" t="s">
        <v>20</v>
      </c>
    </row>
    <row r="1462" spans="1:9" x14ac:dyDescent="0.25">
      <c r="A1462" s="240"/>
      <c r="B1462" s="233"/>
      <c r="C1462" s="273"/>
      <c r="D1462" s="235"/>
      <c r="E1462" s="236"/>
      <c r="F1462" s="23" t="s">
        <v>645</v>
      </c>
      <c r="G1462" s="30">
        <f>SUM(G1458:G1461)</f>
        <v>30378.5</v>
      </c>
      <c r="H1462" s="5"/>
      <c r="I1462" s="491"/>
    </row>
    <row r="1463" spans="1:9" x14ac:dyDescent="0.25">
      <c r="A1463" s="240"/>
      <c r="B1463" s="233"/>
      <c r="C1463" s="273"/>
      <c r="D1463" s="235"/>
      <c r="E1463" s="236"/>
      <c r="F1463" s="23"/>
      <c r="G1463" s="30"/>
      <c r="H1463" s="5"/>
      <c r="I1463" s="491"/>
    </row>
    <row r="1464" spans="1:9" x14ac:dyDescent="0.25">
      <c r="A1464" s="240"/>
      <c r="B1464" s="233" t="s">
        <v>1548</v>
      </c>
      <c r="C1464" s="273" t="s">
        <v>4912</v>
      </c>
      <c r="D1464" s="235" t="s">
        <v>4831</v>
      </c>
      <c r="E1464" s="236">
        <v>5535</v>
      </c>
      <c r="F1464" s="23">
        <v>41816</v>
      </c>
      <c r="G1464" s="22">
        <v>5535</v>
      </c>
      <c r="H1464" s="5">
        <f>E1464-G1464</f>
        <v>0</v>
      </c>
      <c r="I1464" s="508"/>
    </row>
    <row r="1465" spans="1:9" x14ac:dyDescent="0.25">
      <c r="A1465" s="240"/>
      <c r="B1465" s="233"/>
      <c r="C1465" s="273"/>
      <c r="D1465" s="235"/>
      <c r="E1465" s="236"/>
      <c r="F1465" s="23"/>
      <c r="G1465" s="22"/>
      <c r="H1465" s="5"/>
      <c r="I1465" s="508"/>
    </row>
    <row r="1466" spans="1:9" ht="15.75" x14ac:dyDescent="0.25">
      <c r="A1466" s="240"/>
      <c r="B1466" s="572" t="s">
        <v>1826</v>
      </c>
      <c r="C1466" s="573" t="s">
        <v>5542</v>
      </c>
      <c r="D1466" s="235" t="s">
        <v>308</v>
      </c>
      <c r="E1466" s="236">
        <v>1130</v>
      </c>
      <c r="F1466" s="23">
        <v>41806</v>
      </c>
      <c r="G1466" s="30">
        <v>1130</v>
      </c>
      <c r="H1466" s="5">
        <f t="shared" ref="H1466:H1473" si="65">E1466-G1466</f>
        <v>0</v>
      </c>
      <c r="I1466" s="491"/>
    </row>
    <row r="1467" spans="1:9" x14ac:dyDescent="0.25">
      <c r="A1467" s="240"/>
      <c r="B1467" s="233" t="s">
        <v>1131</v>
      </c>
      <c r="C1467" s="394" t="s">
        <v>5404</v>
      </c>
      <c r="D1467" s="235" t="s">
        <v>308</v>
      </c>
      <c r="E1467" s="236">
        <v>586</v>
      </c>
      <c r="F1467" s="23">
        <v>41798</v>
      </c>
      <c r="G1467" s="30">
        <v>586</v>
      </c>
      <c r="H1467" s="5">
        <f t="shared" si="65"/>
        <v>0</v>
      </c>
      <c r="I1467" s="491"/>
    </row>
    <row r="1468" spans="1:9" ht="15.75" x14ac:dyDescent="0.25">
      <c r="A1468" s="240"/>
      <c r="B1468" s="572" t="s">
        <v>1550</v>
      </c>
      <c r="C1468" s="573" t="s">
        <v>5542</v>
      </c>
      <c r="D1468" s="235" t="s">
        <v>308</v>
      </c>
      <c r="E1468" s="236">
        <v>1158</v>
      </c>
      <c r="F1468" s="23">
        <v>41803</v>
      </c>
      <c r="G1468" s="30">
        <v>1158</v>
      </c>
      <c r="H1468" s="5">
        <f t="shared" si="65"/>
        <v>0</v>
      </c>
      <c r="I1468" s="491"/>
    </row>
    <row r="1469" spans="1:9" ht="15.75" x14ac:dyDescent="0.25">
      <c r="A1469" s="240"/>
      <c r="B1469" s="572" t="s">
        <v>1811</v>
      </c>
      <c r="C1469" s="573" t="s">
        <v>5542</v>
      </c>
      <c r="D1469" s="235" t="s">
        <v>308</v>
      </c>
      <c r="E1469" s="236">
        <v>273</v>
      </c>
      <c r="F1469" s="23">
        <v>41805</v>
      </c>
      <c r="G1469" s="30">
        <v>273</v>
      </c>
      <c r="H1469" s="5">
        <f t="shared" si="65"/>
        <v>0</v>
      </c>
      <c r="I1469" s="491"/>
    </row>
    <row r="1470" spans="1:9" ht="15.75" x14ac:dyDescent="0.25">
      <c r="A1470" s="240"/>
      <c r="B1470" s="572" t="s">
        <v>2237</v>
      </c>
      <c r="C1470" s="573" t="s">
        <v>5542</v>
      </c>
      <c r="D1470" s="235" t="s">
        <v>308</v>
      </c>
      <c r="E1470" s="236">
        <v>1299</v>
      </c>
      <c r="F1470" s="23">
        <v>41810</v>
      </c>
      <c r="G1470" s="30">
        <v>1299</v>
      </c>
      <c r="H1470" s="5">
        <f t="shared" si="65"/>
        <v>0</v>
      </c>
      <c r="I1470" s="491"/>
    </row>
    <row r="1471" spans="1:9" ht="15.75" x14ac:dyDescent="0.25">
      <c r="A1471" s="240"/>
      <c r="B1471" s="572" t="s">
        <v>1199</v>
      </c>
      <c r="C1471" s="573" t="s">
        <v>5542</v>
      </c>
      <c r="D1471" s="235" t="s">
        <v>308</v>
      </c>
      <c r="E1471" s="236">
        <v>443</v>
      </c>
      <c r="F1471" s="23">
        <v>41812</v>
      </c>
      <c r="G1471" s="30">
        <v>443</v>
      </c>
      <c r="H1471" s="5">
        <f t="shared" si="65"/>
        <v>0</v>
      </c>
      <c r="I1471" s="491"/>
    </row>
    <row r="1472" spans="1:9" x14ac:dyDescent="0.25">
      <c r="A1472" s="240"/>
      <c r="B1472" s="233" t="s">
        <v>1560</v>
      </c>
      <c r="C1472" s="273" t="s">
        <v>4912</v>
      </c>
      <c r="D1472" s="235" t="s">
        <v>308</v>
      </c>
      <c r="E1472" s="236">
        <v>1285</v>
      </c>
      <c r="F1472" s="23">
        <v>41816</v>
      </c>
      <c r="G1472" s="22">
        <v>1285</v>
      </c>
      <c r="H1472" s="5">
        <f t="shared" si="65"/>
        <v>0</v>
      </c>
      <c r="I1472" s="508"/>
    </row>
    <row r="1473" spans="1:9" x14ac:dyDescent="0.25">
      <c r="A1473" s="240"/>
      <c r="B1473" s="233" t="s">
        <v>1795</v>
      </c>
      <c r="C1473" s="273" t="s">
        <v>4912</v>
      </c>
      <c r="D1473" s="235" t="s">
        <v>308</v>
      </c>
      <c r="E1473" s="236">
        <v>775</v>
      </c>
      <c r="F1473" s="23">
        <v>41819</v>
      </c>
      <c r="G1473" s="30">
        <v>775</v>
      </c>
      <c r="H1473" s="5">
        <f t="shared" si="65"/>
        <v>0</v>
      </c>
      <c r="I1473" s="491"/>
    </row>
    <row r="1474" spans="1:9" x14ac:dyDescent="0.25">
      <c r="A1474" s="240"/>
      <c r="B1474" s="233"/>
      <c r="C1474" s="273"/>
      <c r="D1474" s="235"/>
      <c r="E1474" s="236"/>
      <c r="F1474" s="23" t="s">
        <v>645</v>
      </c>
      <c r="G1474" s="30">
        <f>SUM(G1466:G1473)</f>
        <v>6949</v>
      </c>
      <c r="H1474" s="5"/>
      <c r="I1474" s="491"/>
    </row>
    <row r="1475" spans="1:9" x14ac:dyDescent="0.25">
      <c r="A1475" s="240"/>
      <c r="B1475" s="233"/>
      <c r="C1475" s="273"/>
      <c r="D1475" s="235"/>
      <c r="E1475" s="236"/>
      <c r="F1475" s="23"/>
      <c r="G1475" s="30"/>
      <c r="H1475" s="5"/>
      <c r="I1475" s="491"/>
    </row>
    <row r="1476" spans="1:9" x14ac:dyDescent="0.25">
      <c r="A1476" s="240"/>
      <c r="B1476" s="233" t="s">
        <v>2214</v>
      </c>
      <c r="C1476" s="394" t="s">
        <v>5404</v>
      </c>
      <c r="D1476" s="235" t="s">
        <v>118</v>
      </c>
      <c r="E1476" s="236">
        <v>1408</v>
      </c>
      <c r="F1476" s="23">
        <v>41796</v>
      </c>
      <c r="G1476" s="30">
        <v>1408</v>
      </c>
      <c r="H1476" s="5">
        <f>E1476-G1476</f>
        <v>0</v>
      </c>
      <c r="I1476" s="491"/>
    </row>
    <row r="1477" spans="1:9" ht="15.75" x14ac:dyDescent="0.25">
      <c r="A1477" s="240"/>
      <c r="B1477" s="572" t="s">
        <v>1089</v>
      </c>
      <c r="C1477" s="573" t="s">
        <v>5542</v>
      </c>
      <c r="D1477" s="235" t="s">
        <v>118</v>
      </c>
      <c r="E1477" s="236">
        <v>2094.5</v>
      </c>
      <c r="F1477" s="23">
        <v>41810</v>
      </c>
      <c r="G1477" s="30">
        <v>2094.5</v>
      </c>
      <c r="H1477" s="5">
        <f>E1477-G1477</f>
        <v>0</v>
      </c>
      <c r="I1477" s="491"/>
    </row>
    <row r="1478" spans="1:9" x14ac:dyDescent="0.25">
      <c r="A1478" s="240"/>
      <c r="B1478" s="233" t="s">
        <v>1771</v>
      </c>
      <c r="C1478" s="273" t="s">
        <v>4912</v>
      </c>
      <c r="D1478" s="235" t="s">
        <v>118</v>
      </c>
      <c r="E1478" s="236">
        <v>1170</v>
      </c>
      <c r="F1478" s="23">
        <v>41818</v>
      </c>
      <c r="G1478" s="30">
        <v>1170</v>
      </c>
      <c r="H1478" s="5">
        <f>E1478-G1478</f>
        <v>0</v>
      </c>
      <c r="I1478" s="491"/>
    </row>
    <row r="1479" spans="1:9" x14ac:dyDescent="0.25">
      <c r="A1479" s="240"/>
      <c r="B1479" s="233" t="s">
        <v>1862</v>
      </c>
      <c r="C1479" s="273" t="s">
        <v>4912</v>
      </c>
      <c r="D1479" s="235" t="s">
        <v>118</v>
      </c>
      <c r="E1479" s="236">
        <v>1092</v>
      </c>
      <c r="F1479" s="23">
        <v>41820</v>
      </c>
      <c r="G1479" s="30">
        <v>1092</v>
      </c>
      <c r="H1479" s="5">
        <f>E1479-G1479</f>
        <v>0</v>
      </c>
      <c r="I1479" s="491"/>
    </row>
    <row r="1480" spans="1:9" x14ac:dyDescent="0.25">
      <c r="A1480" s="240"/>
      <c r="B1480" s="233" t="s">
        <v>1897</v>
      </c>
      <c r="C1480" s="273" t="s">
        <v>4912</v>
      </c>
      <c r="D1480" s="235" t="s">
        <v>118</v>
      </c>
      <c r="E1480" s="236">
        <v>1206</v>
      </c>
      <c r="F1480" s="23">
        <v>41820</v>
      </c>
      <c r="G1480" s="30">
        <v>1206</v>
      </c>
      <c r="H1480" s="5">
        <f>E1480-G1480</f>
        <v>0</v>
      </c>
      <c r="I1480" s="491"/>
    </row>
    <row r="1481" spans="1:9" x14ac:dyDescent="0.25">
      <c r="A1481" s="240"/>
      <c r="B1481" s="233"/>
      <c r="C1481" s="273"/>
      <c r="D1481" s="235"/>
      <c r="E1481" s="236"/>
      <c r="F1481" s="23" t="s">
        <v>645</v>
      </c>
      <c r="G1481" s="30">
        <f>SUM(G1476:G1480)</f>
        <v>6970.5</v>
      </c>
      <c r="H1481" s="5"/>
      <c r="I1481" s="491"/>
    </row>
    <row r="1482" spans="1:9" x14ac:dyDescent="0.25">
      <c r="A1482" s="240"/>
      <c r="B1482" s="233"/>
      <c r="C1482" s="273"/>
      <c r="D1482" s="235"/>
      <c r="E1482" s="236"/>
      <c r="F1482" s="23"/>
      <c r="G1482" s="30"/>
      <c r="H1482" s="5"/>
      <c r="I1482" s="491"/>
    </row>
    <row r="1483" spans="1:9" x14ac:dyDescent="0.25">
      <c r="A1483" s="240"/>
      <c r="B1483" s="233" t="s">
        <v>1780</v>
      </c>
      <c r="C1483" s="394" t="s">
        <v>5404</v>
      </c>
      <c r="D1483" s="235" t="s">
        <v>60</v>
      </c>
      <c r="E1483" s="236">
        <v>3450</v>
      </c>
      <c r="F1483" s="23">
        <v>41791</v>
      </c>
      <c r="G1483" s="30">
        <v>3450</v>
      </c>
      <c r="H1483" s="24">
        <f t="shared" ref="H1483:H1504" si="66">E1483-G1483</f>
        <v>0</v>
      </c>
      <c r="I1483" s="491"/>
    </row>
    <row r="1484" spans="1:9" x14ac:dyDescent="0.25">
      <c r="A1484" s="240"/>
      <c r="B1484" s="233" t="s">
        <v>1860</v>
      </c>
      <c r="C1484" s="394" t="s">
        <v>5404</v>
      </c>
      <c r="D1484" s="235" t="s">
        <v>60</v>
      </c>
      <c r="E1484" s="236">
        <v>5332.5</v>
      </c>
      <c r="F1484" s="23">
        <v>41793</v>
      </c>
      <c r="G1484" s="22">
        <v>5332.5</v>
      </c>
      <c r="H1484" s="24">
        <f t="shared" si="66"/>
        <v>0</v>
      </c>
      <c r="I1484" s="508" t="s">
        <v>4956</v>
      </c>
    </row>
    <row r="1485" spans="1:9" x14ac:dyDescent="0.25">
      <c r="A1485" s="240"/>
      <c r="B1485" s="233" t="s">
        <v>2073</v>
      </c>
      <c r="C1485" s="394" t="s">
        <v>5404</v>
      </c>
      <c r="D1485" s="235" t="s">
        <v>60</v>
      </c>
      <c r="E1485" s="236">
        <v>3333</v>
      </c>
      <c r="F1485" s="23">
        <v>41795</v>
      </c>
      <c r="G1485" s="30">
        <v>3333</v>
      </c>
      <c r="H1485" s="5">
        <f t="shared" si="66"/>
        <v>0</v>
      </c>
      <c r="I1485" s="491" t="s">
        <v>57</v>
      </c>
    </row>
    <row r="1486" spans="1:9" x14ac:dyDescent="0.25">
      <c r="A1486" s="240"/>
      <c r="B1486" s="233" t="s">
        <v>2166</v>
      </c>
      <c r="C1486" s="394" t="s">
        <v>5404</v>
      </c>
      <c r="D1486" s="235" t="s">
        <v>60</v>
      </c>
      <c r="E1486" s="236">
        <v>2475</v>
      </c>
      <c r="F1486" s="23">
        <v>41796</v>
      </c>
      <c r="G1486" s="30">
        <v>2475</v>
      </c>
      <c r="H1486" s="5">
        <f t="shared" si="66"/>
        <v>0</v>
      </c>
      <c r="I1486" s="491" t="s">
        <v>57</v>
      </c>
    </row>
    <row r="1487" spans="1:9" x14ac:dyDescent="0.25">
      <c r="A1487" s="240"/>
      <c r="B1487" s="233" t="s">
        <v>2259</v>
      </c>
      <c r="C1487" s="394" t="s">
        <v>5404</v>
      </c>
      <c r="D1487" s="235" t="s">
        <v>60</v>
      </c>
      <c r="E1487" s="236">
        <v>3393.5</v>
      </c>
      <c r="F1487" s="23">
        <v>41797</v>
      </c>
      <c r="G1487" s="30">
        <v>3393.5</v>
      </c>
      <c r="H1487" s="5">
        <f t="shared" si="66"/>
        <v>0</v>
      </c>
      <c r="I1487" s="491" t="s">
        <v>57</v>
      </c>
    </row>
    <row r="1488" spans="1:9" x14ac:dyDescent="0.25">
      <c r="A1488" s="240"/>
      <c r="B1488" s="233" t="s">
        <v>1108</v>
      </c>
      <c r="C1488" s="394" t="s">
        <v>5404</v>
      </c>
      <c r="D1488" s="235" t="s">
        <v>60</v>
      </c>
      <c r="E1488" s="236">
        <v>3463</v>
      </c>
      <c r="F1488" s="23">
        <v>41798</v>
      </c>
      <c r="G1488" s="30">
        <v>3463</v>
      </c>
      <c r="H1488" s="5">
        <f t="shared" si="66"/>
        <v>0</v>
      </c>
      <c r="I1488" s="491" t="s">
        <v>57</v>
      </c>
    </row>
    <row r="1489" spans="1:9" x14ac:dyDescent="0.25">
      <c r="A1489" s="240">
        <v>41799</v>
      </c>
      <c r="B1489" s="233" t="s">
        <v>1164</v>
      </c>
      <c r="C1489" s="394" t="s">
        <v>5404</v>
      </c>
      <c r="D1489" s="235" t="s">
        <v>60</v>
      </c>
      <c r="E1489" s="236">
        <v>3305</v>
      </c>
      <c r="F1489" s="23">
        <v>41799</v>
      </c>
      <c r="G1489" s="30">
        <v>3305</v>
      </c>
      <c r="H1489" s="5">
        <f t="shared" si="66"/>
        <v>0</v>
      </c>
      <c r="I1489" s="491" t="s">
        <v>57</v>
      </c>
    </row>
    <row r="1490" spans="1:9" x14ac:dyDescent="0.25">
      <c r="A1490" s="240"/>
      <c r="B1490" s="233" t="s">
        <v>1247</v>
      </c>
      <c r="C1490" s="394" t="s">
        <v>5404</v>
      </c>
      <c r="D1490" s="235" t="s">
        <v>60</v>
      </c>
      <c r="E1490" s="236">
        <v>1852</v>
      </c>
      <c r="F1490" s="23">
        <v>41800</v>
      </c>
      <c r="G1490" s="43">
        <v>1852</v>
      </c>
      <c r="H1490" s="5">
        <f t="shared" si="66"/>
        <v>0</v>
      </c>
      <c r="I1490" s="491" t="s">
        <v>196</v>
      </c>
    </row>
    <row r="1491" spans="1:9" x14ac:dyDescent="0.25">
      <c r="A1491" s="240"/>
      <c r="B1491" s="233" t="s">
        <v>1325</v>
      </c>
      <c r="C1491" s="394" t="s">
        <v>5404</v>
      </c>
      <c r="D1491" s="235" t="s">
        <v>60</v>
      </c>
      <c r="E1491" s="236">
        <v>2887</v>
      </c>
      <c r="F1491" s="23">
        <v>41800</v>
      </c>
      <c r="G1491" s="30">
        <v>2887</v>
      </c>
      <c r="H1491" s="5">
        <f t="shared" si="66"/>
        <v>0</v>
      </c>
      <c r="I1491" s="491" t="s">
        <v>57</v>
      </c>
    </row>
    <row r="1492" spans="1:9" x14ac:dyDescent="0.25">
      <c r="A1492" s="240"/>
      <c r="B1492" s="233" t="s">
        <v>1379</v>
      </c>
      <c r="C1492" s="394" t="s">
        <v>5404</v>
      </c>
      <c r="D1492" s="235" t="s">
        <v>60</v>
      </c>
      <c r="E1492" s="236">
        <v>2566</v>
      </c>
      <c r="F1492" s="23">
        <v>41801</v>
      </c>
      <c r="G1492" s="30">
        <v>2566</v>
      </c>
      <c r="H1492" s="5">
        <f t="shared" si="66"/>
        <v>0</v>
      </c>
      <c r="I1492" s="491" t="s">
        <v>57</v>
      </c>
    </row>
    <row r="1493" spans="1:9" x14ac:dyDescent="0.25">
      <c r="A1493" s="240"/>
      <c r="B1493" s="233" t="s">
        <v>1528</v>
      </c>
      <c r="C1493" s="394" t="s">
        <v>5404</v>
      </c>
      <c r="D1493" s="235" t="s">
        <v>60</v>
      </c>
      <c r="E1493" s="236">
        <v>2446.5</v>
      </c>
      <c r="F1493" s="23">
        <v>41803</v>
      </c>
      <c r="G1493" s="30">
        <v>2446.5</v>
      </c>
      <c r="H1493" s="5">
        <f t="shared" si="66"/>
        <v>0</v>
      </c>
      <c r="I1493" s="491" t="s">
        <v>4</v>
      </c>
    </row>
    <row r="1494" spans="1:9" ht="15.75" x14ac:dyDescent="0.25">
      <c r="A1494" s="240"/>
      <c r="B1494" s="572" t="s">
        <v>1605</v>
      </c>
      <c r="C1494" s="573" t="s">
        <v>5542</v>
      </c>
      <c r="D1494" s="235" t="s">
        <v>60</v>
      </c>
      <c r="E1494" s="236">
        <v>3393</v>
      </c>
      <c r="F1494" s="23">
        <v>41803</v>
      </c>
      <c r="G1494" s="30">
        <v>3393</v>
      </c>
      <c r="H1494" s="5">
        <f t="shared" si="66"/>
        <v>0</v>
      </c>
      <c r="I1494" s="491" t="s">
        <v>57</v>
      </c>
    </row>
    <row r="1495" spans="1:9" ht="15.75" x14ac:dyDescent="0.25">
      <c r="A1495" s="240"/>
      <c r="B1495" s="572" t="s">
        <v>1740</v>
      </c>
      <c r="C1495" s="573" t="s">
        <v>5542</v>
      </c>
      <c r="D1495" s="235" t="s">
        <v>60</v>
      </c>
      <c r="E1495" s="236">
        <v>3352</v>
      </c>
      <c r="F1495" s="41" t="s">
        <v>5573</v>
      </c>
      <c r="G1495" s="30">
        <v>3352</v>
      </c>
      <c r="H1495" s="5">
        <f t="shared" si="66"/>
        <v>0</v>
      </c>
      <c r="I1495" s="491" t="s">
        <v>57</v>
      </c>
    </row>
    <row r="1496" spans="1:9" ht="15.75" x14ac:dyDescent="0.25">
      <c r="A1496" s="240"/>
      <c r="B1496" s="572" t="s">
        <v>1802</v>
      </c>
      <c r="C1496" s="573" t="s">
        <v>5542</v>
      </c>
      <c r="D1496" s="235" t="s">
        <v>60</v>
      </c>
      <c r="E1496" s="236">
        <v>2681.5</v>
      </c>
      <c r="F1496" s="23">
        <v>41806</v>
      </c>
      <c r="G1496" s="30">
        <v>2681.5</v>
      </c>
      <c r="H1496" s="5">
        <f t="shared" si="66"/>
        <v>0</v>
      </c>
      <c r="I1496" s="491" t="s">
        <v>57</v>
      </c>
    </row>
    <row r="1497" spans="1:9" ht="15.75" x14ac:dyDescent="0.25">
      <c r="A1497" s="240"/>
      <c r="B1497" s="572" t="s">
        <v>1862</v>
      </c>
      <c r="C1497" s="573" t="s">
        <v>5542</v>
      </c>
      <c r="D1497" s="235" t="s">
        <v>60</v>
      </c>
      <c r="E1497" s="236">
        <v>2132</v>
      </c>
      <c r="F1497" s="23">
        <v>41806</v>
      </c>
      <c r="G1497" s="30">
        <v>2132</v>
      </c>
      <c r="H1497" s="5">
        <f t="shared" si="66"/>
        <v>0</v>
      </c>
      <c r="I1497" s="491" t="s">
        <v>57</v>
      </c>
    </row>
    <row r="1498" spans="1:9" ht="15.75" x14ac:dyDescent="0.25">
      <c r="A1498" s="240"/>
      <c r="B1498" s="572" t="s">
        <v>2037</v>
      </c>
      <c r="C1498" s="573" t="s">
        <v>5542</v>
      </c>
      <c r="D1498" s="235" t="s">
        <v>60</v>
      </c>
      <c r="E1498" s="236">
        <v>100</v>
      </c>
      <c r="F1498" s="23">
        <v>41808</v>
      </c>
      <c r="G1498" s="30">
        <v>100</v>
      </c>
      <c r="H1498" s="5">
        <f t="shared" si="66"/>
        <v>0</v>
      </c>
      <c r="I1498" s="491" t="s">
        <v>23</v>
      </c>
    </row>
    <row r="1499" spans="1:9" ht="15.75" x14ac:dyDescent="0.25">
      <c r="A1499" s="518">
        <v>41809</v>
      </c>
      <c r="B1499" s="576" t="s">
        <v>2079</v>
      </c>
      <c r="C1499" s="577" t="s">
        <v>5542</v>
      </c>
      <c r="D1499" s="235" t="s">
        <v>60</v>
      </c>
      <c r="E1499" s="236">
        <v>1386</v>
      </c>
      <c r="F1499" s="23">
        <v>41810</v>
      </c>
      <c r="G1499" s="30">
        <v>1386</v>
      </c>
      <c r="H1499" s="5">
        <f t="shared" si="66"/>
        <v>0</v>
      </c>
      <c r="I1499" s="491" t="s">
        <v>57</v>
      </c>
    </row>
    <row r="1500" spans="1:9" ht="15.75" x14ac:dyDescent="0.25">
      <c r="A1500" s="240"/>
      <c r="B1500" s="572" t="s">
        <v>2259</v>
      </c>
      <c r="C1500" s="573" t="s">
        <v>5542</v>
      </c>
      <c r="D1500" s="235" t="s">
        <v>60</v>
      </c>
      <c r="E1500" s="236">
        <v>1581</v>
      </c>
      <c r="F1500" s="23">
        <v>41812</v>
      </c>
      <c r="G1500" s="30">
        <v>1581</v>
      </c>
      <c r="H1500" s="5">
        <f t="shared" si="66"/>
        <v>0</v>
      </c>
      <c r="I1500" s="491" t="s">
        <v>57</v>
      </c>
    </row>
    <row r="1501" spans="1:9" ht="15.75" x14ac:dyDescent="0.25">
      <c r="A1501" s="240"/>
      <c r="B1501" s="572" t="s">
        <v>1161</v>
      </c>
      <c r="C1501" s="573" t="s">
        <v>5542</v>
      </c>
      <c r="D1501" s="235" t="s">
        <v>60</v>
      </c>
      <c r="E1501" s="236">
        <v>1375</v>
      </c>
      <c r="F1501" s="23">
        <v>41811</v>
      </c>
      <c r="G1501" s="30">
        <v>1375</v>
      </c>
      <c r="H1501" s="5">
        <f t="shared" si="66"/>
        <v>0</v>
      </c>
      <c r="I1501" s="491" t="s">
        <v>972</v>
      </c>
    </row>
    <row r="1502" spans="1:9" ht="15.75" x14ac:dyDescent="0.25">
      <c r="A1502" s="240"/>
      <c r="B1502" s="572" t="s">
        <v>1404</v>
      </c>
      <c r="C1502" s="573" t="s">
        <v>5542</v>
      </c>
      <c r="D1502" s="235" t="s">
        <v>60</v>
      </c>
      <c r="E1502" s="236">
        <v>100</v>
      </c>
      <c r="F1502" s="23">
        <v>41814</v>
      </c>
      <c r="G1502" s="22">
        <v>100</v>
      </c>
      <c r="H1502" s="5">
        <f t="shared" si="66"/>
        <v>0</v>
      </c>
      <c r="I1502" s="508" t="s">
        <v>196</v>
      </c>
    </row>
    <row r="1503" spans="1:9" x14ac:dyDescent="0.25">
      <c r="A1503" s="240"/>
      <c r="B1503" s="233" t="s">
        <v>1600</v>
      </c>
      <c r="C1503" s="273" t="s">
        <v>4912</v>
      </c>
      <c r="D1503" s="235" t="s">
        <v>60</v>
      </c>
      <c r="E1503" s="236">
        <v>50</v>
      </c>
      <c r="F1503" s="23">
        <v>41816</v>
      </c>
      <c r="G1503" s="22">
        <v>50</v>
      </c>
      <c r="H1503" s="5">
        <f t="shared" si="66"/>
        <v>0</v>
      </c>
      <c r="I1503" s="508"/>
    </row>
    <row r="1504" spans="1:9" x14ac:dyDescent="0.25">
      <c r="A1504" s="240"/>
      <c r="B1504" s="233" t="s">
        <v>1758</v>
      </c>
      <c r="C1504" s="273" t="s">
        <v>4912</v>
      </c>
      <c r="D1504" s="235" t="s">
        <v>60</v>
      </c>
      <c r="E1504" s="236">
        <v>60</v>
      </c>
      <c r="F1504" s="23">
        <v>41820</v>
      </c>
      <c r="G1504" s="30">
        <v>60</v>
      </c>
      <c r="H1504" s="5">
        <f t="shared" si="66"/>
        <v>0</v>
      </c>
      <c r="I1504" s="491" t="s">
        <v>14</v>
      </c>
    </row>
    <row r="1505" spans="1:9" x14ac:dyDescent="0.25">
      <c r="A1505" s="240"/>
      <c r="B1505" s="233"/>
      <c r="C1505" s="273"/>
      <c r="D1505" s="235"/>
      <c r="E1505" s="236"/>
      <c r="F1505" s="23" t="s">
        <v>645</v>
      </c>
      <c r="G1505" s="30">
        <f>SUM(G1483:G1504)</f>
        <v>50714</v>
      </c>
      <c r="H1505" s="5"/>
      <c r="I1505" s="491"/>
    </row>
    <row r="1506" spans="1:9" x14ac:dyDescent="0.25">
      <c r="A1506" s="240"/>
      <c r="B1506" s="233"/>
      <c r="C1506" s="273"/>
      <c r="D1506" s="235"/>
      <c r="E1506" s="236"/>
      <c r="F1506" s="23"/>
      <c r="G1506" s="30"/>
      <c r="H1506" s="5"/>
      <c r="I1506" s="491"/>
    </row>
    <row r="1507" spans="1:9" x14ac:dyDescent="0.25">
      <c r="A1507" s="240"/>
      <c r="B1507" s="233" t="s">
        <v>1795</v>
      </c>
      <c r="C1507" s="394" t="s">
        <v>5404</v>
      </c>
      <c r="D1507" s="235" t="s">
        <v>458</v>
      </c>
      <c r="E1507" s="236">
        <v>510</v>
      </c>
      <c r="F1507" s="23">
        <v>41792</v>
      </c>
      <c r="G1507" s="30">
        <v>510</v>
      </c>
      <c r="H1507" s="24">
        <f t="shared" ref="H1507:H1512" si="67">E1507-G1507</f>
        <v>0</v>
      </c>
      <c r="I1507" s="491"/>
    </row>
    <row r="1508" spans="1:9" x14ac:dyDescent="0.25">
      <c r="A1508" s="240"/>
      <c r="B1508" s="233" t="s">
        <v>1920</v>
      </c>
      <c r="C1508" s="394" t="s">
        <v>5404</v>
      </c>
      <c r="D1508" s="235" t="s">
        <v>458</v>
      </c>
      <c r="E1508" s="236">
        <v>291</v>
      </c>
      <c r="F1508" s="23">
        <v>41793</v>
      </c>
      <c r="G1508" s="22">
        <v>291</v>
      </c>
      <c r="H1508" s="24">
        <f t="shared" si="67"/>
        <v>0</v>
      </c>
      <c r="I1508" s="508"/>
    </row>
    <row r="1509" spans="1:9" x14ac:dyDescent="0.25">
      <c r="A1509" s="240"/>
      <c r="B1509" s="233" t="s">
        <v>1177</v>
      </c>
      <c r="C1509" s="394" t="s">
        <v>5404</v>
      </c>
      <c r="D1509" s="235" t="s">
        <v>458</v>
      </c>
      <c r="E1509" s="236">
        <v>1260.5999999999999</v>
      </c>
      <c r="F1509" s="23">
        <v>41799</v>
      </c>
      <c r="G1509" s="30">
        <v>1260.5999999999999</v>
      </c>
      <c r="H1509" s="5">
        <f t="shared" si="67"/>
        <v>0</v>
      </c>
      <c r="I1509" s="491"/>
    </row>
    <row r="1510" spans="1:9" x14ac:dyDescent="0.25">
      <c r="A1510" s="240"/>
      <c r="B1510" s="233" t="s">
        <v>1277</v>
      </c>
      <c r="C1510" s="394" t="s">
        <v>5404</v>
      </c>
      <c r="D1510" s="235" t="s">
        <v>458</v>
      </c>
      <c r="E1510" s="236">
        <v>952</v>
      </c>
      <c r="F1510" s="23">
        <v>41800</v>
      </c>
      <c r="G1510" s="30">
        <v>952</v>
      </c>
      <c r="H1510" s="5">
        <f t="shared" si="67"/>
        <v>0</v>
      </c>
      <c r="I1510" s="491"/>
    </row>
    <row r="1511" spans="1:9" ht="15.75" x14ac:dyDescent="0.25">
      <c r="A1511" s="240"/>
      <c r="B1511" s="572" t="s">
        <v>2215</v>
      </c>
      <c r="C1511" s="573" t="s">
        <v>5542</v>
      </c>
      <c r="D1511" s="235" t="s">
        <v>458</v>
      </c>
      <c r="E1511" s="236">
        <v>788</v>
      </c>
      <c r="F1511" s="23">
        <v>41812</v>
      </c>
      <c r="G1511" s="30">
        <v>788</v>
      </c>
      <c r="H1511" s="5">
        <f t="shared" si="67"/>
        <v>0</v>
      </c>
      <c r="I1511" s="491"/>
    </row>
    <row r="1512" spans="1:9" x14ac:dyDescent="0.25">
      <c r="A1512" s="240"/>
      <c r="B1512" s="233" t="s">
        <v>1609</v>
      </c>
      <c r="C1512" s="273" t="s">
        <v>4912</v>
      </c>
      <c r="D1512" s="235" t="s">
        <v>458</v>
      </c>
      <c r="E1512" s="236">
        <v>571</v>
      </c>
      <c r="F1512" s="23">
        <v>41817</v>
      </c>
      <c r="G1512" s="22">
        <v>571</v>
      </c>
      <c r="H1512" s="5">
        <f t="shared" si="67"/>
        <v>0</v>
      </c>
      <c r="I1512" s="508"/>
    </row>
    <row r="1513" spans="1:9" x14ac:dyDescent="0.25">
      <c r="A1513" s="240"/>
      <c r="B1513" s="233"/>
      <c r="C1513" s="273"/>
      <c r="D1513" s="235"/>
      <c r="E1513" s="236"/>
      <c r="F1513" s="23"/>
      <c r="G1513" s="22"/>
      <c r="H1513" s="5"/>
      <c r="I1513" s="508"/>
    </row>
    <row r="1514" spans="1:9" ht="14.25" customHeight="1" x14ac:dyDescent="0.25">
      <c r="A1514" s="240"/>
      <c r="B1514" s="233" t="s">
        <v>1932</v>
      </c>
      <c r="C1514" s="394" t="s">
        <v>5404</v>
      </c>
      <c r="D1514" s="235" t="s">
        <v>5424</v>
      </c>
      <c r="E1514" s="236">
        <v>2571.4</v>
      </c>
      <c r="F1514" s="23">
        <v>41793</v>
      </c>
      <c r="G1514" s="22">
        <v>2571.4</v>
      </c>
      <c r="H1514" s="24">
        <f>E1514-G1514</f>
        <v>0</v>
      </c>
      <c r="I1514" s="508" t="s">
        <v>4</v>
      </c>
    </row>
    <row r="1515" spans="1:9" x14ac:dyDescent="0.25">
      <c r="A1515" s="240"/>
      <c r="B1515" s="233" t="s">
        <v>1495</v>
      </c>
      <c r="C1515" s="394" t="s">
        <v>5404</v>
      </c>
      <c r="D1515" s="235" t="s">
        <v>5530</v>
      </c>
      <c r="E1515" s="236">
        <v>3020</v>
      </c>
      <c r="F1515" s="23">
        <v>41802</v>
      </c>
      <c r="G1515" s="30">
        <v>3020</v>
      </c>
      <c r="H1515" s="5">
        <f>E1515-G1515</f>
        <v>0</v>
      </c>
      <c r="I1515" s="491"/>
    </row>
    <row r="1516" spans="1:9" x14ac:dyDescent="0.25">
      <c r="A1516" s="240"/>
      <c r="B1516" s="233" t="s">
        <v>1193</v>
      </c>
      <c r="C1516" s="394" t="s">
        <v>5404</v>
      </c>
      <c r="D1516" s="235" t="s">
        <v>4833</v>
      </c>
      <c r="E1516" s="236">
        <v>5587</v>
      </c>
      <c r="F1516" s="23">
        <v>41799</v>
      </c>
      <c r="G1516" s="30">
        <v>5587</v>
      </c>
      <c r="H1516" s="5">
        <f>E1516-G1516</f>
        <v>0</v>
      </c>
      <c r="I1516" s="491"/>
    </row>
    <row r="1517" spans="1:9" x14ac:dyDescent="0.25">
      <c r="A1517" s="240"/>
      <c r="B1517" s="233"/>
      <c r="C1517" s="394"/>
      <c r="D1517" s="235"/>
      <c r="E1517" s="236"/>
      <c r="F1517" s="23"/>
      <c r="G1517" s="30"/>
      <c r="H1517" s="5"/>
      <c r="I1517" s="491"/>
    </row>
    <row r="1518" spans="1:9" ht="15.75" x14ac:dyDescent="0.25">
      <c r="A1518" s="240"/>
      <c r="B1518" s="572" t="s">
        <v>1673</v>
      </c>
      <c r="C1518" s="573" t="s">
        <v>5542</v>
      </c>
      <c r="D1518" s="235" t="s">
        <v>4957</v>
      </c>
      <c r="E1518" s="236">
        <v>4025</v>
      </c>
      <c r="F1518" s="23">
        <v>41804</v>
      </c>
      <c r="G1518" s="30">
        <v>4025</v>
      </c>
      <c r="H1518" s="5">
        <f t="shared" ref="H1518:H1523" si="68">E1518-G1518</f>
        <v>0</v>
      </c>
      <c r="I1518" s="491" t="s">
        <v>4</v>
      </c>
    </row>
    <row r="1519" spans="1:9" ht="15.75" x14ac:dyDescent="0.25">
      <c r="A1519" s="578">
        <v>41808</v>
      </c>
      <c r="B1519" s="579" t="s">
        <v>2116</v>
      </c>
      <c r="C1519" s="580" t="s">
        <v>5542</v>
      </c>
      <c r="D1519" s="235" t="s">
        <v>4957</v>
      </c>
      <c r="E1519" s="236">
        <v>5085</v>
      </c>
      <c r="F1519" s="32" t="s">
        <v>5620</v>
      </c>
      <c r="G1519" s="30">
        <v>5085</v>
      </c>
      <c r="H1519" s="5">
        <f t="shared" si="68"/>
        <v>0</v>
      </c>
      <c r="I1519" s="491" t="s">
        <v>4438</v>
      </c>
    </row>
    <row r="1520" spans="1:9" ht="15.75" x14ac:dyDescent="0.25">
      <c r="A1520" s="240"/>
      <c r="B1520" s="572" t="s">
        <v>1130</v>
      </c>
      <c r="C1520" s="573" t="s">
        <v>5542</v>
      </c>
      <c r="D1520" s="235" t="s">
        <v>4957</v>
      </c>
      <c r="E1520" s="236">
        <v>6380</v>
      </c>
      <c r="F1520" s="32" t="s">
        <v>5650</v>
      </c>
      <c r="G1520" s="30">
        <v>6380</v>
      </c>
      <c r="H1520" s="5">
        <f t="shared" si="68"/>
        <v>0</v>
      </c>
      <c r="I1520" s="491" t="s">
        <v>196</v>
      </c>
    </row>
    <row r="1521" spans="1:9" ht="15.75" x14ac:dyDescent="0.25">
      <c r="A1521" s="240"/>
      <c r="B1521" s="572" t="s">
        <v>1471</v>
      </c>
      <c r="C1521" s="573" t="s">
        <v>5542</v>
      </c>
      <c r="D1521" s="235" t="s">
        <v>4957</v>
      </c>
      <c r="E1521" s="236">
        <v>2974</v>
      </c>
      <c r="F1521" s="23">
        <v>41815</v>
      </c>
      <c r="G1521" s="22">
        <v>2974</v>
      </c>
      <c r="H1521" s="5">
        <f t="shared" si="68"/>
        <v>0</v>
      </c>
      <c r="I1521" s="508" t="s">
        <v>4</v>
      </c>
    </row>
    <row r="1522" spans="1:9" x14ac:dyDescent="0.25">
      <c r="A1522" s="240"/>
      <c r="B1522" s="233" t="s">
        <v>1556</v>
      </c>
      <c r="C1522" s="273" t="s">
        <v>4912</v>
      </c>
      <c r="D1522" s="235" t="s">
        <v>4957</v>
      </c>
      <c r="E1522" s="236">
        <v>465.5</v>
      </c>
      <c r="F1522" s="23">
        <v>41816</v>
      </c>
      <c r="G1522" s="22">
        <v>465.5</v>
      </c>
      <c r="H1522" s="5">
        <f t="shared" si="68"/>
        <v>0</v>
      </c>
      <c r="I1522" s="508" t="s">
        <v>4</v>
      </c>
    </row>
    <row r="1523" spans="1:9" x14ac:dyDescent="0.25">
      <c r="A1523" s="240"/>
      <c r="B1523" s="233" t="s">
        <v>1711</v>
      </c>
      <c r="C1523" s="273" t="s">
        <v>4912</v>
      </c>
      <c r="D1523" s="235" t="s">
        <v>4957</v>
      </c>
      <c r="E1523" s="236">
        <v>8265.6</v>
      </c>
      <c r="F1523" s="23">
        <v>41818</v>
      </c>
      <c r="G1523" s="30">
        <v>8265.6</v>
      </c>
      <c r="H1523" s="5">
        <f t="shared" si="68"/>
        <v>0</v>
      </c>
      <c r="I1523" s="491" t="s">
        <v>4</v>
      </c>
    </row>
    <row r="1524" spans="1:9" x14ac:dyDescent="0.25">
      <c r="A1524" s="240"/>
      <c r="B1524" s="233"/>
      <c r="C1524" s="273"/>
      <c r="D1524" s="235"/>
      <c r="E1524" s="236"/>
      <c r="F1524" s="23" t="s">
        <v>645</v>
      </c>
      <c r="G1524" s="30">
        <f>SUM(G1518:G1523)</f>
        <v>27195.1</v>
      </c>
      <c r="H1524" s="5"/>
      <c r="I1524" s="491"/>
    </row>
    <row r="1525" spans="1:9" x14ac:dyDescent="0.25">
      <c r="A1525" s="240"/>
      <c r="B1525" s="233"/>
      <c r="C1525" s="273"/>
      <c r="D1525" s="235"/>
      <c r="E1525" s="236"/>
      <c r="F1525" s="23"/>
      <c r="G1525" s="30"/>
      <c r="H1525" s="5"/>
      <c r="I1525" s="491"/>
    </row>
    <row r="1526" spans="1:9" x14ac:dyDescent="0.25">
      <c r="A1526" s="240"/>
      <c r="B1526" s="233" t="s">
        <v>2023</v>
      </c>
      <c r="C1526" s="394" t="s">
        <v>5404</v>
      </c>
      <c r="D1526" s="235" t="s">
        <v>34</v>
      </c>
      <c r="E1526" s="236">
        <v>13266</v>
      </c>
      <c r="F1526" s="23">
        <v>41795</v>
      </c>
      <c r="G1526" s="22">
        <v>13266</v>
      </c>
      <c r="H1526" s="5">
        <f t="shared" ref="H1526:H1536" si="69">E1526-G1526</f>
        <v>0</v>
      </c>
      <c r="I1526" s="508" t="s">
        <v>23</v>
      </c>
    </row>
    <row r="1527" spans="1:9" ht="15.75" x14ac:dyDescent="0.25">
      <c r="A1527" s="240"/>
      <c r="B1527" s="572" t="s">
        <v>1791</v>
      </c>
      <c r="C1527" s="573" t="s">
        <v>5542</v>
      </c>
      <c r="D1527" s="235" t="s">
        <v>34</v>
      </c>
      <c r="E1527" s="236">
        <v>15858</v>
      </c>
      <c r="F1527" s="23">
        <v>41806</v>
      </c>
      <c r="G1527" s="30">
        <v>15858</v>
      </c>
      <c r="H1527" s="5">
        <f t="shared" si="69"/>
        <v>0</v>
      </c>
      <c r="I1527" s="491" t="s">
        <v>4</v>
      </c>
    </row>
    <row r="1528" spans="1:9" ht="15.75" x14ac:dyDescent="0.25">
      <c r="A1528" s="240"/>
      <c r="B1528" s="572" t="s">
        <v>1964</v>
      </c>
      <c r="C1528" s="573" t="s">
        <v>5542</v>
      </c>
      <c r="D1528" s="235" t="s">
        <v>34</v>
      </c>
      <c r="E1528" s="236">
        <v>13987</v>
      </c>
      <c r="F1528" s="23">
        <v>41807</v>
      </c>
      <c r="G1528" s="30">
        <v>13987</v>
      </c>
      <c r="H1528" s="5">
        <f t="shared" si="69"/>
        <v>0</v>
      </c>
      <c r="I1528" s="491" t="s">
        <v>4</v>
      </c>
    </row>
    <row r="1529" spans="1:9" ht="15.75" x14ac:dyDescent="0.25">
      <c r="A1529" s="578">
        <v>41808</v>
      </c>
      <c r="B1529" s="579" t="s">
        <v>2118</v>
      </c>
      <c r="C1529" s="580" t="s">
        <v>5542</v>
      </c>
      <c r="D1529" s="235" t="s">
        <v>34</v>
      </c>
      <c r="E1529" s="236">
        <v>3084</v>
      </c>
      <c r="F1529" s="23">
        <v>41809</v>
      </c>
      <c r="G1529" s="30">
        <v>3084</v>
      </c>
      <c r="H1529" s="5">
        <f t="shared" si="69"/>
        <v>0</v>
      </c>
      <c r="I1529" s="491" t="s">
        <v>4</v>
      </c>
    </row>
    <row r="1530" spans="1:9" ht="15.75" x14ac:dyDescent="0.25">
      <c r="A1530" s="240"/>
      <c r="B1530" s="572" t="s">
        <v>2162</v>
      </c>
      <c r="C1530" s="573" t="s">
        <v>5542</v>
      </c>
      <c r="D1530" s="235" t="s">
        <v>34</v>
      </c>
      <c r="E1530" s="236">
        <v>21319.200000000001</v>
      </c>
      <c r="F1530" s="23">
        <v>41809</v>
      </c>
      <c r="G1530" s="30">
        <v>21319.200000000001</v>
      </c>
      <c r="H1530" s="5">
        <f t="shared" si="69"/>
        <v>0</v>
      </c>
      <c r="I1530" s="491"/>
    </row>
    <row r="1531" spans="1:9" ht="15.75" x14ac:dyDescent="0.25">
      <c r="A1531" s="240"/>
      <c r="B1531" s="572" t="s">
        <v>2272</v>
      </c>
      <c r="C1531" s="573" t="s">
        <v>5542</v>
      </c>
      <c r="D1531" s="235" t="s">
        <v>34</v>
      </c>
      <c r="E1531" s="236">
        <v>20304</v>
      </c>
      <c r="F1531" s="23">
        <v>41810</v>
      </c>
      <c r="G1531" s="30">
        <v>20304</v>
      </c>
      <c r="H1531" s="5">
        <f t="shared" si="69"/>
        <v>0</v>
      </c>
      <c r="I1531" s="491" t="s">
        <v>20</v>
      </c>
    </row>
    <row r="1532" spans="1:9" ht="15.75" x14ac:dyDescent="0.25">
      <c r="A1532" s="240"/>
      <c r="B1532" s="572" t="s">
        <v>1065</v>
      </c>
      <c r="C1532" s="573" t="s">
        <v>5542</v>
      </c>
      <c r="D1532" s="235" t="s">
        <v>34</v>
      </c>
      <c r="E1532" s="236">
        <v>5010</v>
      </c>
      <c r="F1532" s="23">
        <v>41811</v>
      </c>
      <c r="G1532" s="30">
        <v>5010</v>
      </c>
      <c r="H1532" s="5">
        <f t="shared" si="69"/>
        <v>0</v>
      </c>
      <c r="I1532" s="491" t="s">
        <v>14</v>
      </c>
    </row>
    <row r="1533" spans="1:9" ht="15.75" x14ac:dyDescent="0.25">
      <c r="A1533" s="240"/>
      <c r="B1533" s="572" t="s">
        <v>1392</v>
      </c>
      <c r="C1533" s="573" t="s">
        <v>5542</v>
      </c>
      <c r="D1533" s="235" t="s">
        <v>34</v>
      </c>
      <c r="E1533" s="236">
        <v>10950</v>
      </c>
      <c r="F1533" s="23">
        <v>41815</v>
      </c>
      <c r="G1533" s="22">
        <v>10950</v>
      </c>
      <c r="H1533" s="5">
        <f t="shared" si="69"/>
        <v>0</v>
      </c>
      <c r="I1533" s="508" t="s">
        <v>23</v>
      </c>
    </row>
    <row r="1534" spans="1:9" x14ac:dyDescent="0.25">
      <c r="A1534" s="240"/>
      <c r="B1534" s="233" t="s">
        <v>1722</v>
      </c>
      <c r="C1534" s="273" t="s">
        <v>4912</v>
      </c>
      <c r="D1534" s="235" t="s">
        <v>34</v>
      </c>
      <c r="E1534" s="236">
        <v>22567</v>
      </c>
      <c r="F1534" s="23">
        <v>41818</v>
      </c>
      <c r="G1534" s="30">
        <v>22567</v>
      </c>
      <c r="H1534" s="5">
        <f t="shared" si="69"/>
        <v>0</v>
      </c>
      <c r="I1534" s="491" t="s">
        <v>196</v>
      </c>
    </row>
    <row r="1535" spans="1:9" x14ac:dyDescent="0.25">
      <c r="A1535" s="240"/>
      <c r="B1535" s="233" t="s">
        <v>1791</v>
      </c>
      <c r="C1535" s="273" t="s">
        <v>4912</v>
      </c>
      <c r="D1535" s="235" t="s">
        <v>34</v>
      </c>
      <c r="E1535" s="236">
        <v>7870</v>
      </c>
      <c r="F1535" s="23">
        <v>41819</v>
      </c>
      <c r="G1535" s="30">
        <v>7870</v>
      </c>
      <c r="H1535" s="5">
        <f t="shared" si="69"/>
        <v>0</v>
      </c>
      <c r="I1535" s="492"/>
    </row>
    <row r="1536" spans="1:9" x14ac:dyDescent="0.25">
      <c r="A1536" s="240"/>
      <c r="B1536" s="233" t="s">
        <v>1828</v>
      </c>
      <c r="C1536" s="273" t="s">
        <v>4912</v>
      </c>
      <c r="D1536" s="235" t="s">
        <v>34</v>
      </c>
      <c r="E1536" s="236">
        <v>4260</v>
      </c>
      <c r="F1536" s="23">
        <v>41820</v>
      </c>
      <c r="G1536" s="30">
        <v>4260</v>
      </c>
      <c r="H1536" s="5">
        <f t="shared" si="69"/>
        <v>0</v>
      </c>
      <c r="I1536" s="491"/>
    </row>
    <row r="1537" spans="1:10" x14ac:dyDescent="0.25">
      <c r="A1537" s="240"/>
      <c r="B1537" s="233"/>
      <c r="C1537" s="273"/>
      <c r="D1537" s="235"/>
      <c r="E1537" s="236"/>
      <c r="F1537" s="23" t="s">
        <v>645</v>
      </c>
      <c r="G1537" s="30">
        <f>SUM(G1526:G1536)</f>
        <v>138475.20000000001</v>
      </c>
      <c r="H1537" s="5"/>
      <c r="I1537" s="491"/>
    </row>
    <row r="1538" spans="1:10" x14ac:dyDescent="0.25">
      <c r="A1538" s="240"/>
      <c r="B1538" s="233"/>
      <c r="C1538" s="273"/>
      <c r="D1538" s="235"/>
      <c r="E1538" s="236"/>
      <c r="F1538" s="23"/>
      <c r="G1538" s="30"/>
      <c r="H1538" s="5"/>
      <c r="I1538" s="491"/>
    </row>
    <row r="1539" spans="1:10" x14ac:dyDescent="0.25">
      <c r="A1539" s="240"/>
      <c r="B1539" s="233" t="s">
        <v>1420</v>
      </c>
      <c r="C1539" s="394" t="s">
        <v>5404</v>
      </c>
      <c r="D1539" s="235" t="s">
        <v>549</v>
      </c>
      <c r="E1539" s="236">
        <v>9750</v>
      </c>
      <c r="F1539" s="23">
        <v>41802</v>
      </c>
      <c r="G1539" s="30">
        <v>9750</v>
      </c>
      <c r="H1539" s="5">
        <f>E1539-G1539</f>
        <v>0</v>
      </c>
      <c r="I1539" s="491" t="s">
        <v>20</v>
      </c>
    </row>
    <row r="1540" spans="1:10" x14ac:dyDescent="0.25">
      <c r="A1540" s="240"/>
      <c r="B1540" s="233"/>
      <c r="C1540" s="394"/>
      <c r="D1540" s="235"/>
      <c r="E1540" s="236"/>
      <c r="F1540" s="23"/>
      <c r="G1540" s="30"/>
      <c r="H1540" s="5"/>
      <c r="I1540" s="491"/>
    </row>
    <row r="1541" spans="1:10" x14ac:dyDescent="0.25">
      <c r="A1541" s="240"/>
      <c r="B1541" s="233" t="s">
        <v>1761</v>
      </c>
      <c r="C1541" s="394" t="s">
        <v>5404</v>
      </c>
      <c r="D1541" s="235" t="s">
        <v>245</v>
      </c>
      <c r="E1541" s="236">
        <v>10399.299999999999</v>
      </c>
      <c r="F1541" s="23">
        <v>41791</v>
      </c>
      <c r="G1541" s="30">
        <v>10399.299999999999</v>
      </c>
      <c r="H1541" s="24">
        <f t="shared" ref="H1541:H1581" si="70">E1541-G1541</f>
        <v>0</v>
      </c>
      <c r="I1541" s="491"/>
    </row>
    <row r="1542" spans="1:10" x14ac:dyDescent="0.25">
      <c r="A1542" s="240"/>
      <c r="B1542" s="233" t="s">
        <v>1767</v>
      </c>
      <c r="C1542" s="394" t="s">
        <v>5404</v>
      </c>
      <c r="D1542" s="235" t="s">
        <v>245</v>
      </c>
      <c r="E1542" s="236">
        <v>3073</v>
      </c>
      <c r="F1542" s="23">
        <v>41791</v>
      </c>
      <c r="G1542" s="30">
        <v>3073</v>
      </c>
      <c r="H1542" s="24">
        <f t="shared" si="70"/>
        <v>0</v>
      </c>
      <c r="I1542" s="491"/>
    </row>
    <row r="1543" spans="1:10" x14ac:dyDescent="0.25">
      <c r="A1543" s="240"/>
      <c r="B1543" s="233" t="s">
        <v>1871</v>
      </c>
      <c r="C1543" s="394" t="s">
        <v>5404</v>
      </c>
      <c r="D1543" s="235" t="s">
        <v>245</v>
      </c>
      <c r="E1543" s="236">
        <v>3899</v>
      </c>
      <c r="F1543" s="23">
        <v>41794</v>
      </c>
      <c r="G1543" s="22">
        <v>3899</v>
      </c>
      <c r="H1543" s="24">
        <f t="shared" si="70"/>
        <v>0</v>
      </c>
      <c r="I1543" s="508" t="s">
        <v>146</v>
      </c>
    </row>
    <row r="1544" spans="1:10" x14ac:dyDescent="0.25">
      <c r="A1544" s="240"/>
      <c r="B1544" s="233" t="s">
        <v>1877</v>
      </c>
      <c r="C1544" s="394" t="s">
        <v>5404</v>
      </c>
      <c r="D1544" s="235" t="s">
        <v>245</v>
      </c>
      <c r="E1544" s="236">
        <v>3855</v>
      </c>
      <c r="F1544" s="23">
        <v>41792</v>
      </c>
      <c r="G1544" s="22">
        <v>3855</v>
      </c>
      <c r="H1544" s="24">
        <f t="shared" si="70"/>
        <v>0</v>
      </c>
      <c r="I1544" s="508"/>
      <c r="J1544" s="54"/>
    </row>
    <row r="1545" spans="1:10" x14ac:dyDescent="0.25">
      <c r="A1545" s="240"/>
      <c r="B1545" s="233" t="s">
        <v>1981</v>
      </c>
      <c r="C1545" s="394" t="s">
        <v>5404</v>
      </c>
      <c r="D1545" s="235" t="s">
        <v>245</v>
      </c>
      <c r="E1545" s="236">
        <v>11834</v>
      </c>
      <c r="F1545" s="27" t="s">
        <v>5430</v>
      </c>
      <c r="G1545" s="22">
        <v>11834</v>
      </c>
      <c r="H1545" s="24">
        <f t="shared" si="70"/>
        <v>0</v>
      </c>
      <c r="I1545" s="508"/>
    </row>
    <row r="1546" spans="1:10" x14ac:dyDescent="0.25">
      <c r="A1546" s="240"/>
      <c r="B1546" s="233" t="s">
        <v>2080</v>
      </c>
      <c r="C1546" s="394" t="s">
        <v>5404</v>
      </c>
      <c r="D1546" s="235" t="s">
        <v>245</v>
      </c>
      <c r="E1546" s="236">
        <v>10918</v>
      </c>
      <c r="F1546" s="23">
        <v>41795</v>
      </c>
      <c r="G1546" s="30">
        <v>10918</v>
      </c>
      <c r="H1546" s="5">
        <f t="shared" si="70"/>
        <v>0</v>
      </c>
      <c r="I1546" s="491"/>
    </row>
    <row r="1547" spans="1:10" x14ac:dyDescent="0.25">
      <c r="A1547" s="271"/>
      <c r="B1547" s="233" t="s">
        <v>2143</v>
      </c>
      <c r="C1547" s="394" t="s">
        <v>5404</v>
      </c>
      <c r="D1547" s="235" t="s">
        <v>245</v>
      </c>
      <c r="E1547" s="236">
        <v>10747.4</v>
      </c>
      <c r="F1547" s="23">
        <v>41799</v>
      </c>
      <c r="G1547" s="30">
        <v>10747.4</v>
      </c>
      <c r="H1547" s="5">
        <f t="shared" si="70"/>
        <v>0</v>
      </c>
      <c r="I1547" s="491" t="s">
        <v>146</v>
      </c>
    </row>
    <row r="1548" spans="1:10" x14ac:dyDescent="0.25">
      <c r="A1548" s="240"/>
      <c r="B1548" s="233" t="s">
        <v>1056</v>
      </c>
      <c r="C1548" s="394" t="s">
        <v>5404</v>
      </c>
      <c r="D1548" s="235" t="s">
        <v>245</v>
      </c>
      <c r="E1548" s="236">
        <v>3867.2</v>
      </c>
      <c r="F1548" s="23">
        <v>41797</v>
      </c>
      <c r="G1548" s="30">
        <v>3867.2</v>
      </c>
      <c r="H1548" s="5">
        <f t="shared" si="70"/>
        <v>0</v>
      </c>
      <c r="I1548" s="492"/>
    </row>
    <row r="1549" spans="1:10" x14ac:dyDescent="0.25">
      <c r="A1549" s="240"/>
      <c r="B1549" s="233" t="s">
        <v>1152</v>
      </c>
      <c r="C1549" s="394" t="s">
        <v>5404</v>
      </c>
      <c r="D1549" s="235" t="s">
        <v>245</v>
      </c>
      <c r="E1549" s="236">
        <v>6540</v>
      </c>
      <c r="F1549" s="23">
        <v>41798</v>
      </c>
      <c r="G1549" s="30">
        <v>6540</v>
      </c>
      <c r="H1549" s="5">
        <f t="shared" si="70"/>
        <v>0</v>
      </c>
      <c r="I1549" s="491"/>
    </row>
    <row r="1550" spans="1:10" x14ac:dyDescent="0.25">
      <c r="A1550" s="240"/>
      <c r="B1550" s="233" t="s">
        <v>1166</v>
      </c>
      <c r="C1550" s="394" t="s">
        <v>5404</v>
      </c>
      <c r="D1550" s="235" t="s">
        <v>245</v>
      </c>
      <c r="E1550" s="236">
        <v>3423.4</v>
      </c>
      <c r="F1550" s="23">
        <v>41799</v>
      </c>
      <c r="G1550" s="30">
        <v>3423.4</v>
      </c>
      <c r="H1550" s="5">
        <f t="shared" si="70"/>
        <v>0</v>
      </c>
      <c r="I1550" s="492"/>
    </row>
    <row r="1551" spans="1:10" x14ac:dyDescent="0.25">
      <c r="A1551" s="240"/>
      <c r="B1551" s="233" t="s">
        <v>1223</v>
      </c>
      <c r="C1551" s="394" t="s">
        <v>5404</v>
      </c>
      <c r="D1551" s="235" t="s">
        <v>245</v>
      </c>
      <c r="E1551" s="236">
        <v>4351.6000000000004</v>
      </c>
      <c r="F1551" s="23">
        <v>41799</v>
      </c>
      <c r="G1551" s="30">
        <v>4351.6000000000004</v>
      </c>
      <c r="H1551" s="5">
        <f t="shared" si="70"/>
        <v>0</v>
      </c>
      <c r="I1551" s="491"/>
    </row>
    <row r="1552" spans="1:10" x14ac:dyDescent="0.25">
      <c r="A1552" s="240"/>
      <c r="B1552" s="233" t="s">
        <v>1235</v>
      </c>
      <c r="C1552" s="394" t="s">
        <v>5404</v>
      </c>
      <c r="D1552" s="235" t="s">
        <v>245</v>
      </c>
      <c r="E1552" s="236">
        <v>3977.3</v>
      </c>
      <c r="F1552" s="23">
        <v>41801</v>
      </c>
      <c r="G1552" s="43">
        <v>3977.3</v>
      </c>
      <c r="H1552" s="5">
        <f t="shared" si="70"/>
        <v>0</v>
      </c>
      <c r="I1552" s="491" t="s">
        <v>146</v>
      </c>
    </row>
    <row r="1553" spans="1:9" x14ac:dyDescent="0.25">
      <c r="A1553" s="240">
        <v>41800</v>
      </c>
      <c r="B1553" s="233" t="s">
        <v>1264</v>
      </c>
      <c r="C1553" s="394" t="s">
        <v>5404</v>
      </c>
      <c r="D1553" s="235" t="s">
        <v>245</v>
      </c>
      <c r="E1553" s="236">
        <v>7181</v>
      </c>
      <c r="F1553" s="27" t="s">
        <v>5496</v>
      </c>
      <c r="G1553" s="30">
        <v>7181</v>
      </c>
      <c r="H1553" s="5">
        <f t="shared" si="70"/>
        <v>0</v>
      </c>
      <c r="I1553" s="491"/>
    </row>
    <row r="1554" spans="1:9" x14ac:dyDescent="0.25">
      <c r="A1554" s="240"/>
      <c r="B1554" s="233" t="s">
        <v>1350</v>
      </c>
      <c r="C1554" s="394" t="s">
        <v>5404</v>
      </c>
      <c r="D1554" s="235" t="s">
        <v>245</v>
      </c>
      <c r="E1554" s="236">
        <v>10574</v>
      </c>
      <c r="F1554" s="23">
        <v>41801</v>
      </c>
      <c r="G1554" s="30">
        <v>10574</v>
      </c>
      <c r="H1554" s="5">
        <f t="shared" si="70"/>
        <v>0</v>
      </c>
      <c r="I1554" s="491"/>
    </row>
    <row r="1555" spans="1:9" x14ac:dyDescent="0.25">
      <c r="A1555" s="240"/>
      <c r="B1555" s="233" t="s">
        <v>1448</v>
      </c>
      <c r="C1555" s="394" t="s">
        <v>5404</v>
      </c>
      <c r="D1555" s="235" t="s">
        <v>245</v>
      </c>
      <c r="E1555" s="236">
        <v>8224</v>
      </c>
      <c r="F1555" s="23">
        <v>41802</v>
      </c>
      <c r="G1555" s="30">
        <v>8224</v>
      </c>
      <c r="H1555" s="5">
        <f t="shared" si="70"/>
        <v>0</v>
      </c>
      <c r="I1555" s="491"/>
    </row>
    <row r="1556" spans="1:9" ht="15.75" x14ac:dyDescent="0.25">
      <c r="A1556" s="240"/>
      <c r="B1556" s="572" t="s">
        <v>1568</v>
      </c>
      <c r="C1556" s="573" t="s">
        <v>5542</v>
      </c>
      <c r="D1556" s="235" t="s">
        <v>245</v>
      </c>
      <c r="E1556" s="236">
        <v>5592</v>
      </c>
      <c r="F1556" s="23">
        <v>41803</v>
      </c>
      <c r="G1556" s="30">
        <v>5592</v>
      </c>
      <c r="H1556" s="5">
        <f t="shared" si="70"/>
        <v>0</v>
      </c>
      <c r="I1556" s="491"/>
    </row>
    <row r="1557" spans="1:9" ht="15.75" x14ac:dyDescent="0.25">
      <c r="A1557" s="240"/>
      <c r="B1557" s="572" t="s">
        <v>1787</v>
      </c>
      <c r="C1557" s="573" t="s">
        <v>5542</v>
      </c>
      <c r="D1557" s="235" t="s">
        <v>245</v>
      </c>
      <c r="E1557" s="236">
        <v>13312.5</v>
      </c>
      <c r="F1557" s="23">
        <v>41805</v>
      </c>
      <c r="G1557" s="30">
        <v>13312.5</v>
      </c>
      <c r="H1557" s="5">
        <f t="shared" si="70"/>
        <v>0</v>
      </c>
      <c r="I1557" s="491"/>
    </row>
    <row r="1558" spans="1:9" ht="15.75" x14ac:dyDescent="0.25">
      <c r="A1558" s="240"/>
      <c r="B1558" s="572" t="s">
        <v>1790</v>
      </c>
      <c r="C1558" s="573" t="s">
        <v>5542</v>
      </c>
      <c r="D1558" s="235" t="s">
        <v>245</v>
      </c>
      <c r="E1558" s="236">
        <v>1573</v>
      </c>
      <c r="F1558" s="23">
        <v>41805</v>
      </c>
      <c r="G1558" s="30">
        <v>1573</v>
      </c>
      <c r="H1558" s="5">
        <f t="shared" si="70"/>
        <v>0</v>
      </c>
      <c r="I1558" s="491"/>
    </row>
    <row r="1559" spans="1:9" ht="15.75" x14ac:dyDescent="0.25">
      <c r="A1559" s="240"/>
      <c r="B1559" s="572" t="s">
        <v>1801</v>
      </c>
      <c r="C1559" s="573" t="s">
        <v>5542</v>
      </c>
      <c r="D1559" s="235" t="s">
        <v>245</v>
      </c>
      <c r="E1559" s="236">
        <v>12169.6</v>
      </c>
      <c r="F1559" s="23">
        <v>41805</v>
      </c>
      <c r="G1559" s="30">
        <v>12169.6</v>
      </c>
      <c r="H1559" s="5">
        <f t="shared" si="70"/>
        <v>0</v>
      </c>
      <c r="I1559" s="491"/>
    </row>
    <row r="1560" spans="1:9" ht="15.75" x14ac:dyDescent="0.25">
      <c r="A1560" s="240"/>
      <c r="B1560" s="572" t="s">
        <v>1917</v>
      </c>
      <c r="C1560" s="573" t="s">
        <v>5542</v>
      </c>
      <c r="D1560" s="235" t="s">
        <v>245</v>
      </c>
      <c r="E1560" s="236">
        <v>3490</v>
      </c>
      <c r="F1560" s="23">
        <v>41808</v>
      </c>
      <c r="G1560" s="43">
        <v>3490</v>
      </c>
      <c r="H1560" s="5">
        <f t="shared" si="70"/>
        <v>0</v>
      </c>
      <c r="I1560" s="491" t="s">
        <v>146</v>
      </c>
    </row>
    <row r="1561" spans="1:9" ht="15.75" x14ac:dyDescent="0.25">
      <c r="A1561" s="240"/>
      <c r="B1561" s="572" t="s">
        <v>1936</v>
      </c>
      <c r="C1561" s="573" t="s">
        <v>5542</v>
      </c>
      <c r="D1561" s="235" t="s">
        <v>245</v>
      </c>
      <c r="E1561" s="236">
        <v>3117.5</v>
      </c>
      <c r="F1561" s="23">
        <v>41807</v>
      </c>
      <c r="G1561" s="30">
        <v>3117.5</v>
      </c>
      <c r="H1561" s="5">
        <f t="shared" si="70"/>
        <v>0</v>
      </c>
      <c r="I1561" s="491"/>
    </row>
    <row r="1562" spans="1:9" ht="15.75" x14ac:dyDescent="0.25">
      <c r="A1562" s="240"/>
      <c r="B1562" s="572" t="s">
        <v>2026</v>
      </c>
      <c r="C1562" s="573" t="s">
        <v>5542</v>
      </c>
      <c r="D1562" s="235" t="s">
        <v>245</v>
      </c>
      <c r="E1562" s="236">
        <v>3607</v>
      </c>
      <c r="F1562" s="27" t="s">
        <v>5607</v>
      </c>
      <c r="G1562" s="30">
        <v>3607</v>
      </c>
      <c r="H1562" s="5">
        <f t="shared" si="70"/>
        <v>0</v>
      </c>
      <c r="I1562" s="491"/>
    </row>
    <row r="1563" spans="1:9" ht="15.75" x14ac:dyDescent="0.25">
      <c r="A1563" s="240"/>
      <c r="B1563" s="572" t="s">
        <v>2028</v>
      </c>
      <c r="C1563" s="573" t="s">
        <v>5542</v>
      </c>
      <c r="D1563" s="235" t="s">
        <v>245</v>
      </c>
      <c r="E1563" s="236">
        <v>3772</v>
      </c>
      <c r="F1563" s="23">
        <v>41808</v>
      </c>
      <c r="G1563" s="30">
        <v>3772</v>
      </c>
      <c r="H1563" s="5">
        <f t="shared" si="70"/>
        <v>0</v>
      </c>
      <c r="I1563" s="492"/>
    </row>
    <row r="1564" spans="1:9" ht="15.75" x14ac:dyDescent="0.25">
      <c r="A1564" s="518">
        <v>41809</v>
      </c>
      <c r="B1564" s="576" t="s">
        <v>2052</v>
      </c>
      <c r="C1564" s="577" t="s">
        <v>5542</v>
      </c>
      <c r="D1564" s="235" t="s">
        <v>245</v>
      </c>
      <c r="E1564" s="236">
        <v>9636.2000000000007</v>
      </c>
      <c r="F1564" s="23">
        <v>41809</v>
      </c>
      <c r="G1564" s="30">
        <v>9636.2000000000007</v>
      </c>
      <c r="H1564" s="5">
        <f t="shared" si="70"/>
        <v>0</v>
      </c>
      <c r="I1564" s="491"/>
    </row>
    <row r="1565" spans="1:9" ht="15.75" x14ac:dyDescent="0.25">
      <c r="A1565" s="240"/>
      <c r="B1565" s="572" t="s">
        <v>2181</v>
      </c>
      <c r="C1565" s="573" t="s">
        <v>5542</v>
      </c>
      <c r="D1565" s="235" t="s">
        <v>245</v>
      </c>
      <c r="E1565" s="236">
        <v>9156</v>
      </c>
      <c r="F1565" s="23">
        <v>41811</v>
      </c>
      <c r="G1565" s="30">
        <v>9156</v>
      </c>
      <c r="H1565" s="5">
        <f t="shared" si="70"/>
        <v>0</v>
      </c>
      <c r="I1565" s="491"/>
    </row>
    <row r="1566" spans="1:9" ht="15.75" x14ac:dyDescent="0.25">
      <c r="A1566" s="240"/>
      <c r="B1566" s="572" t="s">
        <v>2189</v>
      </c>
      <c r="C1566" s="573" t="s">
        <v>5542</v>
      </c>
      <c r="D1566" s="235" t="s">
        <v>245</v>
      </c>
      <c r="E1566" s="236">
        <v>509</v>
      </c>
      <c r="F1566" s="23">
        <v>41809</v>
      </c>
      <c r="G1566" s="30">
        <v>509</v>
      </c>
      <c r="H1566" s="5">
        <f t="shared" si="70"/>
        <v>0</v>
      </c>
      <c r="I1566" s="491"/>
    </row>
    <row r="1567" spans="1:9" ht="15.75" x14ac:dyDescent="0.25">
      <c r="A1567" s="240"/>
      <c r="B1567" s="572" t="s">
        <v>2219</v>
      </c>
      <c r="C1567" s="573" t="s">
        <v>5542</v>
      </c>
      <c r="D1567" s="235" t="s">
        <v>245</v>
      </c>
      <c r="E1567" s="236">
        <v>235</v>
      </c>
      <c r="F1567" s="23">
        <v>41810</v>
      </c>
      <c r="G1567" s="30">
        <v>235</v>
      </c>
      <c r="H1567" s="5">
        <f t="shared" si="70"/>
        <v>0</v>
      </c>
      <c r="I1567" s="491"/>
    </row>
    <row r="1568" spans="1:9" ht="15.75" x14ac:dyDescent="0.25">
      <c r="A1568" s="240"/>
      <c r="B1568" s="572" t="s">
        <v>2222</v>
      </c>
      <c r="C1568" s="573" t="s">
        <v>5542</v>
      </c>
      <c r="D1568" s="235" t="s">
        <v>245</v>
      </c>
      <c r="E1568" s="236">
        <v>299</v>
      </c>
      <c r="F1568" s="23">
        <v>41810</v>
      </c>
      <c r="G1568" s="30">
        <v>299</v>
      </c>
      <c r="H1568" s="5">
        <f t="shared" si="70"/>
        <v>0</v>
      </c>
      <c r="I1568" s="491"/>
    </row>
    <row r="1569" spans="1:9" ht="15.75" x14ac:dyDescent="0.25">
      <c r="A1569" s="240"/>
      <c r="B1569" s="572" t="s">
        <v>1138</v>
      </c>
      <c r="C1569" s="573" t="s">
        <v>5542</v>
      </c>
      <c r="D1569" s="235" t="s">
        <v>245</v>
      </c>
      <c r="E1569" s="236">
        <v>3540</v>
      </c>
      <c r="F1569" s="23">
        <v>41811</v>
      </c>
      <c r="G1569" s="30">
        <v>3540</v>
      </c>
      <c r="H1569" s="5">
        <f t="shared" si="70"/>
        <v>0</v>
      </c>
      <c r="I1569" s="491"/>
    </row>
    <row r="1570" spans="1:9" ht="15.75" x14ac:dyDescent="0.25">
      <c r="A1570" s="240"/>
      <c r="B1570" s="572" t="s">
        <v>1150</v>
      </c>
      <c r="C1570" s="573" t="s">
        <v>5542</v>
      </c>
      <c r="D1570" s="235" t="s">
        <v>245</v>
      </c>
      <c r="E1570" s="236">
        <v>4132</v>
      </c>
      <c r="F1570" s="23">
        <v>41811</v>
      </c>
      <c r="G1570" s="30">
        <v>4132</v>
      </c>
      <c r="H1570" s="5">
        <f t="shared" si="70"/>
        <v>0</v>
      </c>
      <c r="I1570" s="491"/>
    </row>
    <row r="1571" spans="1:9" ht="15.75" x14ac:dyDescent="0.25">
      <c r="A1571" s="240">
        <v>41812</v>
      </c>
      <c r="B1571" s="572" t="s">
        <v>1193</v>
      </c>
      <c r="C1571" s="573" t="s">
        <v>5542</v>
      </c>
      <c r="D1571" s="235" t="s">
        <v>245</v>
      </c>
      <c r="E1571" s="236">
        <v>2042</v>
      </c>
      <c r="F1571" s="23">
        <v>41812</v>
      </c>
      <c r="G1571" s="30">
        <v>2042</v>
      </c>
      <c r="H1571" s="5">
        <f t="shared" si="70"/>
        <v>0</v>
      </c>
      <c r="I1571" s="491"/>
    </row>
    <row r="1572" spans="1:9" ht="15.75" x14ac:dyDescent="0.25">
      <c r="A1572" s="240"/>
      <c r="B1572" s="572" t="s">
        <v>1239</v>
      </c>
      <c r="C1572" s="573" t="s">
        <v>5542</v>
      </c>
      <c r="D1572" s="235" t="s">
        <v>245</v>
      </c>
      <c r="E1572" s="236">
        <v>270</v>
      </c>
      <c r="F1572" s="23">
        <v>41812</v>
      </c>
      <c r="G1572" s="30">
        <v>270</v>
      </c>
      <c r="H1572" s="5">
        <f t="shared" si="70"/>
        <v>0</v>
      </c>
      <c r="I1572" s="491"/>
    </row>
    <row r="1573" spans="1:9" ht="15.75" x14ac:dyDescent="0.25">
      <c r="A1573" s="240"/>
      <c r="B1573" s="572" t="s">
        <v>1251</v>
      </c>
      <c r="C1573" s="573" t="s">
        <v>5542</v>
      </c>
      <c r="D1573" s="235" t="s">
        <v>245</v>
      </c>
      <c r="E1573" s="236">
        <v>6000.5</v>
      </c>
      <c r="F1573" s="23">
        <v>41813</v>
      </c>
      <c r="G1573" s="30">
        <v>6000.5</v>
      </c>
      <c r="H1573" s="5">
        <f t="shared" si="70"/>
        <v>0</v>
      </c>
      <c r="I1573" s="491"/>
    </row>
    <row r="1574" spans="1:9" ht="15.75" x14ac:dyDescent="0.25">
      <c r="A1574" s="240"/>
      <c r="B1574" s="572" t="s">
        <v>1349</v>
      </c>
      <c r="C1574" s="573" t="s">
        <v>5542</v>
      </c>
      <c r="D1574" s="235" t="s">
        <v>245</v>
      </c>
      <c r="E1574" s="236">
        <v>2596.54</v>
      </c>
      <c r="F1574" s="23">
        <v>41815</v>
      </c>
      <c r="G1574" s="30">
        <v>2596.54</v>
      </c>
      <c r="H1574" s="5">
        <f t="shared" si="70"/>
        <v>0</v>
      </c>
      <c r="I1574" s="491" t="s">
        <v>146</v>
      </c>
    </row>
    <row r="1575" spans="1:9" ht="15.75" x14ac:dyDescent="0.25">
      <c r="A1575" s="240"/>
      <c r="B1575" s="572" t="s">
        <v>1365</v>
      </c>
      <c r="C1575" s="573" t="s">
        <v>5542</v>
      </c>
      <c r="D1575" s="235" t="s">
        <v>245</v>
      </c>
      <c r="E1575" s="236">
        <v>4948.6000000000004</v>
      </c>
      <c r="F1575" s="23">
        <v>41814</v>
      </c>
      <c r="G1575" s="22">
        <v>4948.6000000000004</v>
      </c>
      <c r="H1575" s="5">
        <f t="shared" si="70"/>
        <v>0</v>
      </c>
      <c r="I1575" s="508"/>
    </row>
    <row r="1576" spans="1:9" ht="15.75" x14ac:dyDescent="0.25">
      <c r="A1576" s="240"/>
      <c r="B1576" s="572" t="s">
        <v>1429</v>
      </c>
      <c r="C1576" s="573" t="s">
        <v>5542</v>
      </c>
      <c r="D1576" s="235" t="s">
        <v>245</v>
      </c>
      <c r="E1576" s="236">
        <v>3863</v>
      </c>
      <c r="F1576" s="23">
        <v>41815</v>
      </c>
      <c r="G1576" s="22">
        <v>3863</v>
      </c>
      <c r="H1576" s="5">
        <f t="shared" si="70"/>
        <v>0</v>
      </c>
      <c r="I1576" s="508"/>
    </row>
    <row r="1577" spans="1:9" ht="15.75" x14ac:dyDescent="0.25">
      <c r="A1577" s="240"/>
      <c r="B1577" s="572" t="s">
        <v>1495</v>
      </c>
      <c r="C1577" s="573" t="s">
        <v>5542</v>
      </c>
      <c r="D1577" s="235" t="s">
        <v>245</v>
      </c>
      <c r="E1577" s="236">
        <v>3571</v>
      </c>
      <c r="F1577" s="23">
        <v>41816</v>
      </c>
      <c r="G1577" s="22">
        <v>3571</v>
      </c>
      <c r="H1577" s="5">
        <f t="shared" si="70"/>
        <v>0</v>
      </c>
      <c r="I1577" s="272"/>
    </row>
    <row r="1578" spans="1:9" x14ac:dyDescent="0.25">
      <c r="A1578" s="240"/>
      <c r="B1578" s="233" t="s">
        <v>1592</v>
      </c>
      <c r="C1578" s="273" t="s">
        <v>4912</v>
      </c>
      <c r="D1578" s="235" t="s">
        <v>245</v>
      </c>
      <c r="E1578" s="236">
        <v>8378.5</v>
      </c>
      <c r="F1578" s="23">
        <v>41818</v>
      </c>
      <c r="G1578" s="43">
        <v>8378.5</v>
      </c>
      <c r="H1578" s="5">
        <f t="shared" si="70"/>
        <v>0</v>
      </c>
      <c r="I1578" s="508" t="s">
        <v>146</v>
      </c>
    </row>
    <row r="1579" spans="1:9" x14ac:dyDescent="0.25">
      <c r="A1579" s="240"/>
      <c r="B1579" s="233" t="s">
        <v>1673</v>
      </c>
      <c r="C1579" s="273" t="s">
        <v>4912</v>
      </c>
      <c r="D1579" s="235" t="s">
        <v>245</v>
      </c>
      <c r="E1579" s="236">
        <v>5178</v>
      </c>
      <c r="F1579" s="23">
        <v>41817</v>
      </c>
      <c r="G1579" s="30">
        <v>5178</v>
      </c>
      <c r="H1579" s="5">
        <f t="shared" si="70"/>
        <v>0</v>
      </c>
      <c r="I1579" s="491"/>
    </row>
    <row r="1580" spans="1:9" x14ac:dyDescent="0.25">
      <c r="A1580" s="240"/>
      <c r="B1580" s="233" t="s">
        <v>1700</v>
      </c>
      <c r="C1580" s="273" t="s">
        <v>4912</v>
      </c>
      <c r="D1580" s="235" t="s">
        <v>245</v>
      </c>
      <c r="E1580" s="236">
        <v>10193.5</v>
      </c>
      <c r="F1580" s="23">
        <v>41818</v>
      </c>
      <c r="G1580" s="30">
        <v>10193.5</v>
      </c>
      <c r="H1580" s="5">
        <f t="shared" si="70"/>
        <v>0</v>
      </c>
      <c r="I1580" s="491"/>
    </row>
    <row r="1581" spans="1:9" x14ac:dyDescent="0.25">
      <c r="A1581" s="240"/>
      <c r="B1581" s="233" t="s">
        <v>1772</v>
      </c>
      <c r="C1581" s="273" t="s">
        <v>4912</v>
      </c>
      <c r="D1581" s="235" t="s">
        <v>245</v>
      </c>
      <c r="E1581" s="236">
        <v>2673.5</v>
      </c>
      <c r="F1581" s="23">
        <v>41818</v>
      </c>
      <c r="G1581" s="30">
        <v>2673.5</v>
      </c>
      <c r="H1581" s="5">
        <f t="shared" si="70"/>
        <v>0</v>
      </c>
      <c r="I1581" s="491"/>
    </row>
    <row r="1582" spans="1:9" x14ac:dyDescent="0.25">
      <c r="A1582" s="240"/>
      <c r="B1582" s="233"/>
      <c r="C1582" s="273"/>
      <c r="D1582" s="235"/>
      <c r="E1582" s="236"/>
      <c r="F1582" s="23" t="s">
        <v>645</v>
      </c>
      <c r="G1582" s="30">
        <f>SUM(G1541:G1581)</f>
        <v>226720.14000000004</v>
      </c>
      <c r="H1582" s="5"/>
      <c r="I1582" s="491"/>
    </row>
    <row r="1583" spans="1:9" x14ac:dyDescent="0.25">
      <c r="A1583" s="240"/>
      <c r="B1583" s="233"/>
      <c r="C1583" s="273"/>
      <c r="D1583" s="235"/>
      <c r="E1583" s="236"/>
      <c r="F1583" s="23"/>
      <c r="G1583" s="30"/>
      <c r="H1583" s="5"/>
      <c r="I1583" s="491"/>
    </row>
    <row r="1584" spans="1:9" x14ac:dyDescent="0.25">
      <c r="A1584" s="240"/>
      <c r="B1584" s="233" t="s">
        <v>1433</v>
      </c>
      <c r="C1584" s="394" t="s">
        <v>5404</v>
      </c>
      <c r="D1584" s="235" t="s">
        <v>386</v>
      </c>
      <c r="E1584" s="236">
        <v>3673.5</v>
      </c>
      <c r="F1584" s="23">
        <v>41802</v>
      </c>
      <c r="G1584" s="30">
        <v>3673.5</v>
      </c>
      <c r="H1584" s="5">
        <f>E1584-G1584</f>
        <v>0</v>
      </c>
      <c r="I1584" s="491"/>
    </row>
    <row r="1585" spans="1:9" ht="15.75" x14ac:dyDescent="0.25">
      <c r="A1585" s="240"/>
      <c r="B1585" s="572" t="s">
        <v>1930</v>
      </c>
      <c r="C1585" s="573" t="s">
        <v>5542</v>
      </c>
      <c r="D1585" s="235" t="s">
        <v>386</v>
      </c>
      <c r="E1585" s="236">
        <v>3690</v>
      </c>
      <c r="F1585" s="23">
        <v>41809</v>
      </c>
      <c r="G1585" s="30">
        <v>3690</v>
      </c>
      <c r="H1585" s="5">
        <f>E1585-G1585</f>
        <v>0</v>
      </c>
      <c r="I1585" s="492"/>
    </row>
    <row r="1586" spans="1:9" ht="15.75" x14ac:dyDescent="0.25">
      <c r="A1586" s="240"/>
      <c r="B1586" s="572" t="s">
        <v>1357</v>
      </c>
      <c r="C1586" s="573" t="s">
        <v>5542</v>
      </c>
      <c r="D1586" s="235" t="s">
        <v>386</v>
      </c>
      <c r="E1586" s="236">
        <v>3224.5</v>
      </c>
      <c r="F1586" s="23">
        <v>41818</v>
      </c>
      <c r="G1586" s="30">
        <v>3224.5</v>
      </c>
      <c r="H1586" s="5">
        <f>E1586-G1586</f>
        <v>0</v>
      </c>
      <c r="I1586" s="491"/>
    </row>
    <row r="1587" spans="1:9" ht="15.75" x14ac:dyDescent="0.25">
      <c r="A1587" s="240"/>
      <c r="B1587" s="572" t="s">
        <v>1494</v>
      </c>
      <c r="C1587" s="573" t="s">
        <v>5542</v>
      </c>
      <c r="D1587" s="235" t="s">
        <v>386</v>
      </c>
      <c r="E1587" s="236">
        <v>5516</v>
      </c>
      <c r="F1587" s="26">
        <v>41829</v>
      </c>
      <c r="G1587" s="28">
        <v>5516</v>
      </c>
      <c r="H1587" s="5">
        <f>E1587-G1587</f>
        <v>0</v>
      </c>
      <c r="I1587" s="508"/>
    </row>
    <row r="1588" spans="1:9" ht="15.75" x14ac:dyDescent="0.25">
      <c r="A1588" s="240"/>
      <c r="B1588" s="572"/>
      <c r="C1588" s="573"/>
      <c r="D1588" s="235"/>
      <c r="E1588" s="236"/>
      <c r="F1588" s="26"/>
      <c r="G1588" s="28">
        <f>SUM(G1584:G1587)</f>
        <v>16104</v>
      </c>
      <c r="H1588" s="5"/>
      <c r="I1588" s="508"/>
    </row>
    <row r="1589" spans="1:9" ht="15.75" x14ac:dyDescent="0.25">
      <c r="A1589" s="240"/>
      <c r="B1589" s="572"/>
      <c r="C1589" s="573"/>
      <c r="D1589" s="235"/>
      <c r="E1589" s="236"/>
      <c r="F1589" s="26"/>
      <c r="G1589" s="28"/>
      <c r="H1589" s="5"/>
      <c r="I1589" s="508"/>
    </row>
    <row r="1590" spans="1:9" x14ac:dyDescent="0.25">
      <c r="A1590" s="240"/>
      <c r="B1590" s="233" t="s">
        <v>1919</v>
      </c>
      <c r="C1590" s="273" t="s">
        <v>4912</v>
      </c>
      <c r="D1590" s="235" t="s">
        <v>5724</v>
      </c>
      <c r="E1590" s="236">
        <v>513</v>
      </c>
      <c r="F1590" s="26">
        <v>41821</v>
      </c>
      <c r="G1590" s="247">
        <v>513</v>
      </c>
      <c r="H1590" s="5">
        <f>E1590-G1590</f>
        <v>0</v>
      </c>
      <c r="I1590" s="491" t="s">
        <v>196</v>
      </c>
    </row>
    <row r="1591" spans="1:9" x14ac:dyDescent="0.25">
      <c r="A1591" s="240"/>
      <c r="B1591" s="233"/>
      <c r="C1591" s="273"/>
      <c r="D1591" s="235"/>
      <c r="E1591" s="236"/>
      <c r="F1591" s="26"/>
      <c r="G1591" s="247"/>
      <c r="H1591" s="5"/>
      <c r="I1591" s="491"/>
    </row>
    <row r="1592" spans="1:9" x14ac:dyDescent="0.25">
      <c r="A1592" s="240"/>
      <c r="B1592" s="233" t="s">
        <v>1871</v>
      </c>
      <c r="C1592" s="273" t="s">
        <v>4912</v>
      </c>
      <c r="D1592" s="235" t="s">
        <v>27</v>
      </c>
      <c r="E1592" s="236">
        <v>2930</v>
      </c>
      <c r="F1592" s="23">
        <v>41820</v>
      </c>
      <c r="G1592" s="30">
        <v>2930</v>
      </c>
      <c r="H1592" s="5">
        <f t="shared" ref="H1592:H1615" si="71">E1592-G1592</f>
        <v>0</v>
      </c>
      <c r="I1592" s="491" t="s">
        <v>23</v>
      </c>
    </row>
    <row r="1593" spans="1:9" x14ac:dyDescent="0.25">
      <c r="A1593" s="240"/>
      <c r="B1593" s="233" t="s">
        <v>2105</v>
      </c>
      <c r="C1593" s="394" t="s">
        <v>5404</v>
      </c>
      <c r="D1593" s="235" t="s">
        <v>27</v>
      </c>
      <c r="E1593" s="236">
        <v>2674.5</v>
      </c>
      <c r="F1593" s="23">
        <v>41795</v>
      </c>
      <c r="G1593" s="30">
        <v>2674.5</v>
      </c>
      <c r="H1593" s="5">
        <f t="shared" si="71"/>
        <v>0</v>
      </c>
      <c r="I1593" s="491" t="s">
        <v>23</v>
      </c>
    </row>
    <row r="1594" spans="1:9" x14ac:dyDescent="0.25">
      <c r="A1594" s="240"/>
      <c r="B1594" s="233" t="s">
        <v>2202</v>
      </c>
      <c r="C1594" s="394" t="s">
        <v>5404</v>
      </c>
      <c r="D1594" s="235" t="s">
        <v>27</v>
      </c>
      <c r="E1594" s="236">
        <v>2038.4</v>
      </c>
      <c r="F1594" s="23">
        <v>41797</v>
      </c>
      <c r="G1594" s="30">
        <v>2038.4</v>
      </c>
      <c r="H1594" s="5">
        <f t="shared" si="71"/>
        <v>0</v>
      </c>
      <c r="I1594" s="491" t="s">
        <v>23</v>
      </c>
    </row>
    <row r="1595" spans="1:9" x14ac:dyDescent="0.25">
      <c r="A1595" s="240"/>
      <c r="B1595" s="233" t="s">
        <v>1081</v>
      </c>
      <c r="C1595" s="394" t="s">
        <v>5404</v>
      </c>
      <c r="D1595" s="235" t="s">
        <v>27</v>
      </c>
      <c r="E1595" s="236">
        <v>2604.4499999999998</v>
      </c>
      <c r="F1595" s="23">
        <v>41797</v>
      </c>
      <c r="G1595" s="30">
        <v>2604.4499999999998</v>
      </c>
      <c r="H1595" s="5">
        <f t="shared" si="71"/>
        <v>0</v>
      </c>
      <c r="I1595" s="491" t="s">
        <v>23</v>
      </c>
    </row>
    <row r="1596" spans="1:9" x14ac:dyDescent="0.25">
      <c r="A1596" s="240"/>
      <c r="B1596" s="233" t="s">
        <v>1136</v>
      </c>
      <c r="C1596" s="394" t="s">
        <v>5404</v>
      </c>
      <c r="D1596" s="235" t="s">
        <v>27</v>
      </c>
      <c r="E1596" s="236">
        <v>1916</v>
      </c>
      <c r="F1596" s="23">
        <v>41799</v>
      </c>
      <c r="G1596" s="30">
        <v>1916</v>
      </c>
      <c r="H1596" s="5">
        <f t="shared" si="71"/>
        <v>0</v>
      </c>
      <c r="I1596" s="491" t="s">
        <v>14</v>
      </c>
    </row>
    <row r="1597" spans="1:9" x14ac:dyDescent="0.25">
      <c r="A1597" s="240"/>
      <c r="B1597" s="233" t="s">
        <v>1283</v>
      </c>
      <c r="C1597" s="394" t="s">
        <v>5404</v>
      </c>
      <c r="D1597" s="235" t="s">
        <v>27</v>
      </c>
      <c r="E1597" s="236">
        <v>2193</v>
      </c>
      <c r="F1597" s="27" t="s">
        <v>5497</v>
      </c>
      <c r="G1597" s="30">
        <v>2193</v>
      </c>
      <c r="H1597" s="5">
        <f t="shared" si="71"/>
        <v>0</v>
      </c>
      <c r="I1597" s="491" t="s">
        <v>23</v>
      </c>
    </row>
    <row r="1598" spans="1:9" x14ac:dyDescent="0.25">
      <c r="A1598" s="240"/>
      <c r="B1598" s="233" t="s">
        <v>1380</v>
      </c>
      <c r="C1598" s="394" t="s">
        <v>5404</v>
      </c>
      <c r="D1598" s="235" t="s">
        <v>27</v>
      </c>
      <c r="E1598" s="236">
        <v>2303</v>
      </c>
      <c r="F1598" s="27" t="s">
        <v>5512</v>
      </c>
      <c r="G1598" s="30">
        <v>2303</v>
      </c>
      <c r="H1598" s="5">
        <f t="shared" si="71"/>
        <v>0</v>
      </c>
      <c r="I1598" s="491" t="s">
        <v>23</v>
      </c>
    </row>
    <row r="1599" spans="1:9" x14ac:dyDescent="0.25">
      <c r="A1599" s="240"/>
      <c r="B1599" s="233" t="s">
        <v>1479</v>
      </c>
      <c r="C1599" s="394" t="s">
        <v>5404</v>
      </c>
      <c r="D1599" s="235" t="s">
        <v>27</v>
      </c>
      <c r="E1599" s="236">
        <v>2477</v>
      </c>
      <c r="F1599" s="27" t="s">
        <v>5528</v>
      </c>
      <c r="G1599" s="30">
        <v>2477</v>
      </c>
      <c r="H1599" s="5">
        <f t="shared" si="71"/>
        <v>0</v>
      </c>
      <c r="I1599" s="491" t="s">
        <v>23</v>
      </c>
    </row>
    <row r="1600" spans="1:9" ht="15.75" x14ac:dyDescent="0.25">
      <c r="A1600" s="240"/>
      <c r="B1600" s="572" t="s">
        <v>1599</v>
      </c>
      <c r="C1600" s="573" t="s">
        <v>5542</v>
      </c>
      <c r="D1600" s="235" t="s">
        <v>27</v>
      </c>
      <c r="E1600" s="236">
        <v>2085</v>
      </c>
      <c r="F1600" s="23">
        <v>41804</v>
      </c>
      <c r="G1600" s="30">
        <v>2085</v>
      </c>
      <c r="H1600" s="5">
        <f t="shared" si="71"/>
        <v>0</v>
      </c>
      <c r="I1600" s="491" t="s">
        <v>23</v>
      </c>
    </row>
    <row r="1601" spans="1:9" ht="15.75" x14ac:dyDescent="0.25">
      <c r="A1601" s="240"/>
      <c r="B1601" s="572" t="s">
        <v>1699</v>
      </c>
      <c r="C1601" s="573" t="s">
        <v>5542</v>
      </c>
      <c r="D1601" s="235" t="s">
        <v>27</v>
      </c>
      <c r="E1601" s="236">
        <v>2467</v>
      </c>
      <c r="F1601" s="27" t="s">
        <v>5566</v>
      </c>
      <c r="G1601" s="30">
        <v>2467</v>
      </c>
      <c r="H1601" s="5">
        <f t="shared" si="71"/>
        <v>0</v>
      </c>
      <c r="I1601" s="491" t="s">
        <v>23</v>
      </c>
    </row>
    <row r="1602" spans="1:9" ht="15.75" x14ac:dyDescent="0.25">
      <c r="A1602" s="240"/>
      <c r="B1602" s="572" t="s">
        <v>1774</v>
      </c>
      <c r="C1602" s="573" t="s">
        <v>5542</v>
      </c>
      <c r="D1602" s="235" t="s">
        <v>27</v>
      </c>
      <c r="E1602" s="236">
        <v>2600</v>
      </c>
      <c r="F1602" s="23">
        <v>41806</v>
      </c>
      <c r="G1602" s="30">
        <v>2600</v>
      </c>
      <c r="H1602" s="5">
        <f t="shared" si="71"/>
        <v>0</v>
      </c>
      <c r="I1602" s="491" t="s">
        <v>4</v>
      </c>
    </row>
    <row r="1603" spans="1:9" ht="15.75" x14ac:dyDescent="0.25">
      <c r="A1603" s="240"/>
      <c r="B1603" s="572" t="s">
        <v>1827</v>
      </c>
      <c r="C1603" s="573" t="s">
        <v>5542</v>
      </c>
      <c r="D1603" s="235" t="s">
        <v>27</v>
      </c>
      <c r="E1603" s="236">
        <v>2028</v>
      </c>
      <c r="F1603" s="23">
        <v>41806</v>
      </c>
      <c r="G1603" s="30">
        <v>2028</v>
      </c>
      <c r="H1603" s="5">
        <f t="shared" si="71"/>
        <v>0</v>
      </c>
      <c r="I1603" s="491" t="s">
        <v>23</v>
      </c>
    </row>
    <row r="1604" spans="1:9" ht="15.75" x14ac:dyDescent="0.25">
      <c r="A1604" s="240"/>
      <c r="B1604" s="572" t="s">
        <v>1954</v>
      </c>
      <c r="C1604" s="573" t="s">
        <v>5542</v>
      </c>
      <c r="D1604" s="235" t="s">
        <v>27</v>
      </c>
      <c r="E1604" s="236">
        <v>2587</v>
      </c>
      <c r="F1604" s="23">
        <v>41807</v>
      </c>
      <c r="G1604" s="30">
        <v>2587</v>
      </c>
      <c r="H1604" s="5">
        <f t="shared" si="71"/>
        <v>0</v>
      </c>
      <c r="I1604" s="491" t="s">
        <v>4</v>
      </c>
    </row>
    <row r="1605" spans="1:9" ht="15.75" x14ac:dyDescent="0.25">
      <c r="A1605" s="518">
        <v>41809</v>
      </c>
      <c r="B1605" s="576" t="s">
        <v>2077</v>
      </c>
      <c r="C1605" s="577" t="s">
        <v>5542</v>
      </c>
      <c r="D1605" s="235" t="s">
        <v>27</v>
      </c>
      <c r="E1605" s="236">
        <v>2303</v>
      </c>
      <c r="F1605" s="27" t="s">
        <v>5616</v>
      </c>
      <c r="G1605" s="30">
        <v>2303</v>
      </c>
      <c r="H1605" s="5">
        <f t="shared" si="71"/>
        <v>0</v>
      </c>
      <c r="I1605" s="491" t="s">
        <v>23</v>
      </c>
    </row>
    <row r="1606" spans="1:9" ht="15.75" x14ac:dyDescent="0.25">
      <c r="A1606" s="578">
        <v>41808</v>
      </c>
      <c r="B1606" s="579" t="s">
        <v>2110</v>
      </c>
      <c r="C1606" s="580" t="s">
        <v>5542</v>
      </c>
      <c r="D1606" s="235" t="s">
        <v>27</v>
      </c>
      <c r="E1606" s="236">
        <v>2365</v>
      </c>
      <c r="F1606" s="23">
        <v>41808</v>
      </c>
      <c r="G1606" s="30">
        <v>2365</v>
      </c>
      <c r="H1606" s="5">
        <f t="shared" si="71"/>
        <v>0</v>
      </c>
      <c r="I1606" s="491" t="s">
        <v>4</v>
      </c>
    </row>
    <row r="1607" spans="1:9" ht="15.75" x14ac:dyDescent="0.25">
      <c r="A1607" s="240"/>
      <c r="B1607" s="572" t="s">
        <v>2226</v>
      </c>
      <c r="C1607" s="573" t="s">
        <v>5542</v>
      </c>
      <c r="D1607" s="235" t="s">
        <v>27</v>
      </c>
      <c r="E1607" s="236">
        <v>2219</v>
      </c>
      <c r="F1607" s="23">
        <v>41811</v>
      </c>
      <c r="G1607" s="30">
        <v>2219</v>
      </c>
      <c r="H1607" s="5">
        <f t="shared" si="71"/>
        <v>0</v>
      </c>
      <c r="I1607" s="491" t="s">
        <v>23</v>
      </c>
    </row>
    <row r="1608" spans="1:9" ht="15.75" x14ac:dyDescent="0.25">
      <c r="A1608" s="240"/>
      <c r="B1608" s="572" t="s">
        <v>1108</v>
      </c>
      <c r="C1608" s="573" t="s">
        <v>5542</v>
      </c>
      <c r="D1608" s="235" t="s">
        <v>27</v>
      </c>
      <c r="E1608" s="236">
        <v>2236</v>
      </c>
      <c r="F1608" s="23">
        <v>41811</v>
      </c>
      <c r="G1608" s="30">
        <v>2236</v>
      </c>
      <c r="H1608" s="5">
        <f t="shared" si="71"/>
        <v>0</v>
      </c>
      <c r="I1608" s="491" t="s">
        <v>23</v>
      </c>
    </row>
    <row r="1609" spans="1:9" ht="15.75" x14ac:dyDescent="0.25">
      <c r="A1609" s="240"/>
      <c r="B1609" s="572" t="s">
        <v>1261</v>
      </c>
      <c r="C1609" s="573" t="s">
        <v>5542</v>
      </c>
      <c r="D1609" s="235" t="s">
        <v>27</v>
      </c>
      <c r="E1609" s="236">
        <v>2305.5</v>
      </c>
      <c r="F1609" s="23">
        <v>41813</v>
      </c>
      <c r="G1609" s="30">
        <v>2305.5</v>
      </c>
      <c r="H1609" s="5">
        <f t="shared" si="71"/>
        <v>0</v>
      </c>
      <c r="I1609" s="491" t="s">
        <v>23</v>
      </c>
    </row>
    <row r="1610" spans="1:9" ht="15.75" x14ac:dyDescent="0.25">
      <c r="A1610" s="240"/>
      <c r="B1610" s="572" t="s">
        <v>1372</v>
      </c>
      <c r="C1610" s="573" t="s">
        <v>5542</v>
      </c>
      <c r="D1610" s="235" t="s">
        <v>27</v>
      </c>
      <c r="E1610" s="236">
        <v>2559</v>
      </c>
      <c r="F1610" s="23">
        <v>41815</v>
      </c>
      <c r="G1610" s="22">
        <v>2559</v>
      </c>
      <c r="H1610" s="5">
        <f t="shared" si="71"/>
        <v>0</v>
      </c>
      <c r="I1610" s="508" t="s">
        <v>23</v>
      </c>
    </row>
    <row r="1611" spans="1:9" ht="15.75" x14ac:dyDescent="0.25">
      <c r="A1611" s="240"/>
      <c r="B1611" s="572" t="s">
        <v>1449</v>
      </c>
      <c r="C1611" s="573" t="s">
        <v>5542</v>
      </c>
      <c r="D1611" s="235" t="s">
        <v>27</v>
      </c>
      <c r="E1611" s="236">
        <v>2417</v>
      </c>
      <c r="F1611" s="23">
        <v>41816</v>
      </c>
      <c r="G1611" s="22">
        <v>2417</v>
      </c>
      <c r="H1611" s="5">
        <f t="shared" si="71"/>
        <v>0</v>
      </c>
      <c r="I1611" s="508" t="s">
        <v>23</v>
      </c>
    </row>
    <row r="1612" spans="1:9" ht="15.75" x14ac:dyDescent="0.25">
      <c r="A1612" s="240"/>
      <c r="B1612" s="572" t="s">
        <v>1508</v>
      </c>
      <c r="C1612" s="573" t="s">
        <v>5542</v>
      </c>
      <c r="D1612" s="235" t="s">
        <v>27</v>
      </c>
      <c r="E1612" s="236">
        <v>2753</v>
      </c>
      <c r="F1612" s="23">
        <v>41816</v>
      </c>
      <c r="G1612" s="22">
        <v>2753</v>
      </c>
      <c r="H1612" s="5">
        <f t="shared" si="71"/>
        <v>0</v>
      </c>
      <c r="I1612" s="508" t="s">
        <v>23</v>
      </c>
    </row>
    <row r="1613" spans="1:9" x14ac:dyDescent="0.25">
      <c r="A1613" s="240"/>
      <c r="B1613" s="233" t="s">
        <v>1631</v>
      </c>
      <c r="C1613" s="273" t="s">
        <v>4912</v>
      </c>
      <c r="D1613" s="235" t="s">
        <v>27</v>
      </c>
      <c r="E1613" s="236">
        <v>381</v>
      </c>
      <c r="F1613" s="23">
        <v>41818</v>
      </c>
      <c r="G1613" s="22">
        <v>381</v>
      </c>
      <c r="H1613" s="5">
        <f t="shared" si="71"/>
        <v>0</v>
      </c>
      <c r="I1613" s="508" t="s">
        <v>23</v>
      </c>
    </row>
    <row r="1614" spans="1:9" x14ac:dyDescent="0.25">
      <c r="A1614" s="240"/>
      <c r="B1614" s="233" t="s">
        <v>1732</v>
      </c>
      <c r="C1614" s="273" t="s">
        <v>4912</v>
      </c>
      <c r="D1614" s="235" t="s">
        <v>27</v>
      </c>
      <c r="E1614" s="236">
        <v>4303.5</v>
      </c>
      <c r="F1614" s="23">
        <v>41818</v>
      </c>
      <c r="G1614" s="30">
        <v>4303.5</v>
      </c>
      <c r="H1614" s="5">
        <f t="shared" si="71"/>
        <v>0</v>
      </c>
      <c r="I1614" s="491" t="s">
        <v>23</v>
      </c>
    </row>
    <row r="1615" spans="1:9" x14ac:dyDescent="0.25">
      <c r="A1615" s="240"/>
      <c r="B1615" s="233" t="s">
        <v>1173</v>
      </c>
      <c r="C1615" s="394" t="s">
        <v>5404</v>
      </c>
      <c r="D1615" s="235" t="s">
        <v>27</v>
      </c>
      <c r="E1615" s="236">
        <v>1930.6</v>
      </c>
      <c r="F1615" s="23">
        <v>41799</v>
      </c>
      <c r="G1615" s="30">
        <v>1930.6</v>
      </c>
      <c r="H1615" s="5">
        <f t="shared" si="71"/>
        <v>0</v>
      </c>
      <c r="I1615" s="491" t="s">
        <v>23</v>
      </c>
    </row>
    <row r="1616" spans="1:9" x14ac:dyDescent="0.25">
      <c r="A1616" s="240"/>
      <c r="B1616" s="233"/>
      <c r="C1616" s="394"/>
      <c r="D1616" s="235"/>
      <c r="E1616" s="236"/>
      <c r="F1616" s="23" t="s">
        <v>645</v>
      </c>
      <c r="G1616" s="30">
        <f>SUM(G1592:G1615)</f>
        <v>56675.95</v>
      </c>
      <c r="H1616" s="5"/>
      <c r="I1616" s="491"/>
    </row>
    <row r="1617" spans="1:9" x14ac:dyDescent="0.25">
      <c r="A1617" s="240"/>
      <c r="B1617" s="233"/>
      <c r="C1617" s="394"/>
      <c r="D1617" s="235"/>
      <c r="E1617" s="236"/>
      <c r="F1617" s="23"/>
      <c r="G1617" s="30"/>
      <c r="H1617" s="5"/>
      <c r="I1617" s="491"/>
    </row>
    <row r="1618" spans="1:9" x14ac:dyDescent="0.25">
      <c r="A1618" s="240"/>
      <c r="B1618" s="233" t="s">
        <v>1404</v>
      </c>
      <c r="C1618" s="394" t="s">
        <v>5404</v>
      </c>
      <c r="D1618" s="235" t="s">
        <v>271</v>
      </c>
      <c r="E1618" s="236">
        <v>5038</v>
      </c>
      <c r="F1618" s="23">
        <v>41801</v>
      </c>
      <c r="G1618" s="30">
        <v>5038</v>
      </c>
      <c r="H1618" s="5">
        <f>E1618-G1618</f>
        <v>0</v>
      </c>
      <c r="I1618" s="491"/>
    </row>
    <row r="1619" spans="1:9" x14ac:dyDescent="0.25">
      <c r="A1619" s="240"/>
      <c r="B1619" s="233" t="s">
        <v>1405</v>
      </c>
      <c r="C1619" s="394" t="s">
        <v>5404</v>
      </c>
      <c r="D1619" s="235" t="s">
        <v>271</v>
      </c>
      <c r="E1619" s="236">
        <v>118</v>
      </c>
      <c r="F1619" s="23">
        <v>41801</v>
      </c>
      <c r="G1619" s="30">
        <v>118</v>
      </c>
      <c r="H1619" s="5">
        <f>E1619-G1619</f>
        <v>0</v>
      </c>
      <c r="I1619" s="491"/>
    </row>
    <row r="1620" spans="1:9" ht="15.75" x14ac:dyDescent="0.25">
      <c r="A1620" s="578">
        <v>41808</v>
      </c>
      <c r="B1620" s="579" t="s">
        <v>2140</v>
      </c>
      <c r="C1620" s="580" t="s">
        <v>5542</v>
      </c>
      <c r="D1620" s="235" t="s">
        <v>271</v>
      </c>
      <c r="E1620" s="236">
        <v>4993</v>
      </c>
      <c r="F1620" s="23">
        <v>41808</v>
      </c>
      <c r="G1620" s="30">
        <v>4993</v>
      </c>
      <c r="H1620" s="5">
        <f>E1620-G1620</f>
        <v>0</v>
      </c>
      <c r="I1620" s="491"/>
    </row>
    <row r="1621" spans="1:9" ht="15.75" x14ac:dyDescent="0.25">
      <c r="A1621" s="578"/>
      <c r="B1621" s="579"/>
      <c r="C1621" s="580"/>
      <c r="D1621" s="235"/>
      <c r="E1621" s="236"/>
      <c r="F1621" s="23"/>
      <c r="G1621" s="30"/>
      <c r="H1621" s="5"/>
      <c r="I1621" s="491"/>
    </row>
    <row r="1622" spans="1:9" x14ac:dyDescent="0.25">
      <c r="A1622" s="240"/>
      <c r="B1622" s="233" t="s">
        <v>1906</v>
      </c>
      <c r="C1622" s="394" t="s">
        <v>5404</v>
      </c>
      <c r="D1622" s="235" t="s">
        <v>307</v>
      </c>
      <c r="E1622" s="236">
        <v>451</v>
      </c>
      <c r="F1622" s="23">
        <v>41793</v>
      </c>
      <c r="G1622" s="22">
        <v>451</v>
      </c>
      <c r="H1622" s="24">
        <f t="shared" ref="H1622:H1637" si="72">E1622-G1622</f>
        <v>0</v>
      </c>
      <c r="I1622" s="508" t="s">
        <v>23</v>
      </c>
    </row>
    <row r="1623" spans="1:9" x14ac:dyDescent="0.25">
      <c r="A1623" s="240"/>
      <c r="B1623" s="233" t="s">
        <v>2017</v>
      </c>
      <c r="C1623" s="394" t="s">
        <v>5404</v>
      </c>
      <c r="D1623" s="235" t="s">
        <v>307</v>
      </c>
      <c r="E1623" s="236">
        <v>440</v>
      </c>
      <c r="F1623" s="23">
        <v>41795</v>
      </c>
      <c r="G1623" s="22">
        <v>440</v>
      </c>
      <c r="H1623" s="5">
        <f t="shared" si="72"/>
        <v>0</v>
      </c>
      <c r="I1623" s="508" t="s">
        <v>23</v>
      </c>
    </row>
    <row r="1624" spans="1:9" x14ac:dyDescent="0.25">
      <c r="A1624" s="240"/>
      <c r="B1624" s="233" t="s">
        <v>2095</v>
      </c>
      <c r="C1624" s="394" t="s">
        <v>5404</v>
      </c>
      <c r="D1624" s="235" t="s">
        <v>307</v>
      </c>
      <c r="E1624" s="236">
        <v>384</v>
      </c>
      <c r="F1624" s="23">
        <v>41795</v>
      </c>
      <c r="G1624" s="30">
        <v>384</v>
      </c>
      <c r="H1624" s="5">
        <f t="shared" si="72"/>
        <v>0</v>
      </c>
      <c r="I1624" s="491" t="s">
        <v>23</v>
      </c>
    </row>
    <row r="1625" spans="1:9" x14ac:dyDescent="0.25">
      <c r="A1625" s="240"/>
      <c r="B1625" s="233" t="s">
        <v>1076</v>
      </c>
      <c r="C1625" s="394" t="s">
        <v>5404</v>
      </c>
      <c r="D1625" s="235" t="s">
        <v>307</v>
      </c>
      <c r="E1625" s="236">
        <v>2489.52</v>
      </c>
      <c r="F1625" s="23">
        <v>41797</v>
      </c>
      <c r="G1625" s="30">
        <v>2489.52</v>
      </c>
      <c r="H1625" s="5">
        <f t="shared" si="72"/>
        <v>0</v>
      </c>
      <c r="I1625" s="491" t="s">
        <v>23</v>
      </c>
    </row>
    <row r="1626" spans="1:9" x14ac:dyDescent="0.25">
      <c r="A1626" s="240"/>
      <c r="B1626" s="233" t="s">
        <v>1172</v>
      </c>
      <c r="C1626" s="394" t="s">
        <v>5404</v>
      </c>
      <c r="D1626" s="235" t="s">
        <v>307</v>
      </c>
      <c r="E1626" s="236">
        <v>295</v>
      </c>
      <c r="F1626" s="23">
        <v>41799</v>
      </c>
      <c r="G1626" s="30">
        <v>295</v>
      </c>
      <c r="H1626" s="5">
        <f t="shared" si="72"/>
        <v>0</v>
      </c>
      <c r="I1626" s="491" t="s">
        <v>23</v>
      </c>
    </row>
    <row r="1627" spans="1:9" x14ac:dyDescent="0.25">
      <c r="A1627" s="240"/>
      <c r="B1627" s="233" t="s">
        <v>1280</v>
      </c>
      <c r="C1627" s="394" t="s">
        <v>5404</v>
      </c>
      <c r="D1627" s="235" t="s">
        <v>307</v>
      </c>
      <c r="E1627" s="236">
        <v>626</v>
      </c>
      <c r="F1627" s="23">
        <v>41800</v>
      </c>
      <c r="G1627" s="30">
        <v>626</v>
      </c>
      <c r="H1627" s="5">
        <f t="shared" si="72"/>
        <v>0</v>
      </c>
      <c r="I1627" s="491"/>
    </row>
    <row r="1628" spans="1:9" x14ac:dyDescent="0.25">
      <c r="A1628" s="240"/>
      <c r="B1628" s="233" t="s">
        <v>1485</v>
      </c>
      <c r="C1628" s="394" t="s">
        <v>5404</v>
      </c>
      <c r="D1628" s="235" t="s">
        <v>307</v>
      </c>
      <c r="E1628" s="236">
        <v>236.5</v>
      </c>
      <c r="F1628" s="23">
        <v>41802</v>
      </c>
      <c r="G1628" s="30">
        <v>236.5</v>
      </c>
      <c r="H1628" s="5">
        <f t="shared" si="72"/>
        <v>0</v>
      </c>
      <c r="I1628" s="491" t="s">
        <v>23</v>
      </c>
    </row>
    <row r="1629" spans="1:9" ht="15.75" x14ac:dyDescent="0.25">
      <c r="A1629" s="240"/>
      <c r="B1629" s="572" t="s">
        <v>1572</v>
      </c>
      <c r="C1629" s="573" t="s">
        <v>5542</v>
      </c>
      <c r="D1629" s="235" t="s">
        <v>307</v>
      </c>
      <c r="E1629" s="236">
        <v>487</v>
      </c>
      <c r="F1629" s="23">
        <v>41804</v>
      </c>
      <c r="G1629" s="30">
        <v>487</v>
      </c>
      <c r="H1629" s="5">
        <f t="shared" si="72"/>
        <v>0</v>
      </c>
      <c r="I1629" s="491" t="s">
        <v>23</v>
      </c>
    </row>
    <row r="1630" spans="1:9" ht="15.75" x14ac:dyDescent="0.25">
      <c r="A1630" s="240"/>
      <c r="B1630" s="572" t="s">
        <v>1681</v>
      </c>
      <c r="C1630" s="573" t="s">
        <v>5542</v>
      </c>
      <c r="D1630" s="235" t="s">
        <v>307</v>
      </c>
      <c r="E1630" s="236">
        <v>361</v>
      </c>
      <c r="F1630" s="23">
        <v>41805</v>
      </c>
      <c r="G1630" s="30">
        <v>361</v>
      </c>
      <c r="H1630" s="5">
        <f t="shared" si="72"/>
        <v>0</v>
      </c>
      <c r="I1630" s="491" t="s">
        <v>23</v>
      </c>
    </row>
    <row r="1631" spans="1:9" ht="15.75" x14ac:dyDescent="0.25">
      <c r="A1631" s="240"/>
      <c r="B1631" s="572" t="s">
        <v>1825</v>
      </c>
      <c r="C1631" s="573" t="s">
        <v>5542</v>
      </c>
      <c r="D1631" s="235" t="s">
        <v>307</v>
      </c>
      <c r="E1631" s="236">
        <v>325.60000000000002</v>
      </c>
      <c r="F1631" s="23">
        <v>41806</v>
      </c>
      <c r="G1631" s="30">
        <v>325.60000000000002</v>
      </c>
      <c r="H1631" s="5">
        <f t="shared" si="72"/>
        <v>0</v>
      </c>
      <c r="I1631" s="491"/>
    </row>
    <row r="1632" spans="1:9" ht="15.75" x14ac:dyDescent="0.25">
      <c r="A1632" s="240"/>
      <c r="B1632" s="572" t="s">
        <v>2227</v>
      </c>
      <c r="C1632" s="573" t="s">
        <v>5542</v>
      </c>
      <c r="D1632" s="235" t="s">
        <v>307</v>
      </c>
      <c r="E1632" s="236">
        <v>478</v>
      </c>
      <c r="F1632" s="23">
        <v>41811</v>
      </c>
      <c r="G1632" s="30">
        <v>478</v>
      </c>
      <c r="H1632" s="5">
        <f t="shared" si="72"/>
        <v>0</v>
      </c>
      <c r="I1632" s="491" t="s">
        <v>23</v>
      </c>
    </row>
    <row r="1633" spans="1:9" ht="15.75" x14ac:dyDescent="0.25">
      <c r="A1633" s="240"/>
      <c r="B1633" s="572" t="s">
        <v>1110</v>
      </c>
      <c r="C1633" s="573" t="s">
        <v>5542</v>
      </c>
      <c r="D1633" s="235" t="s">
        <v>307</v>
      </c>
      <c r="E1633" s="236">
        <v>290</v>
      </c>
      <c r="F1633" s="23">
        <v>41811</v>
      </c>
      <c r="G1633" s="30">
        <v>290</v>
      </c>
      <c r="H1633" s="5">
        <f t="shared" si="72"/>
        <v>0</v>
      </c>
      <c r="I1633" s="491" t="s">
        <v>23</v>
      </c>
    </row>
    <row r="1634" spans="1:9" ht="15.75" x14ac:dyDescent="0.25">
      <c r="A1634" s="240"/>
      <c r="B1634" s="572" t="s">
        <v>1273</v>
      </c>
      <c r="C1634" s="573" t="s">
        <v>5542</v>
      </c>
      <c r="D1634" s="235" t="s">
        <v>307</v>
      </c>
      <c r="E1634" s="236">
        <v>488.5</v>
      </c>
      <c r="F1634" s="23">
        <v>41813</v>
      </c>
      <c r="G1634" s="30">
        <v>488.5</v>
      </c>
      <c r="H1634" s="5">
        <f t="shared" si="72"/>
        <v>0</v>
      </c>
      <c r="I1634" s="491" t="s">
        <v>23</v>
      </c>
    </row>
    <row r="1635" spans="1:9" ht="15.75" x14ac:dyDescent="0.25">
      <c r="A1635" s="240"/>
      <c r="B1635" s="572" t="s">
        <v>1460</v>
      </c>
      <c r="C1635" s="573" t="s">
        <v>5542</v>
      </c>
      <c r="D1635" s="235" t="s">
        <v>307</v>
      </c>
      <c r="E1635" s="236">
        <v>323</v>
      </c>
      <c r="F1635" s="23">
        <v>41816</v>
      </c>
      <c r="G1635" s="22">
        <v>323</v>
      </c>
      <c r="H1635" s="5">
        <f t="shared" si="72"/>
        <v>0</v>
      </c>
      <c r="I1635" s="508" t="s">
        <v>23</v>
      </c>
    </row>
    <row r="1636" spans="1:9" x14ac:dyDescent="0.25">
      <c r="A1636" s="240"/>
      <c r="B1636" s="233" t="s">
        <v>1626</v>
      </c>
      <c r="C1636" s="273" t="s">
        <v>4912</v>
      </c>
      <c r="D1636" s="235" t="s">
        <v>307</v>
      </c>
      <c r="E1636" s="236">
        <v>616</v>
      </c>
      <c r="F1636" s="23">
        <v>41818</v>
      </c>
      <c r="G1636" s="22">
        <v>616</v>
      </c>
      <c r="H1636" s="5">
        <f t="shared" si="72"/>
        <v>0</v>
      </c>
      <c r="I1636" s="508" t="s">
        <v>23</v>
      </c>
    </row>
    <row r="1637" spans="1:9" x14ac:dyDescent="0.25">
      <c r="A1637" s="232"/>
      <c r="B1637" s="233" t="s">
        <v>1726</v>
      </c>
      <c r="C1637" s="273" t="s">
        <v>4912</v>
      </c>
      <c r="D1637" s="235" t="s">
        <v>307</v>
      </c>
      <c r="E1637" s="236">
        <v>820</v>
      </c>
      <c r="F1637" s="23">
        <v>41818</v>
      </c>
      <c r="G1637" s="30">
        <v>820</v>
      </c>
      <c r="H1637" s="5">
        <f t="shared" si="72"/>
        <v>0</v>
      </c>
      <c r="I1637" s="491" t="s">
        <v>23</v>
      </c>
    </row>
    <row r="1638" spans="1:9" x14ac:dyDescent="0.25">
      <c r="A1638" s="232"/>
      <c r="B1638" s="233"/>
      <c r="C1638" s="273"/>
      <c r="D1638" s="235"/>
      <c r="E1638" s="236"/>
      <c r="F1638" s="23" t="s">
        <v>645</v>
      </c>
      <c r="G1638" s="30">
        <f>SUM(G1622:G1637)</f>
        <v>9111.1200000000008</v>
      </c>
      <c r="H1638" s="5"/>
      <c r="I1638" s="491"/>
    </row>
    <row r="1639" spans="1:9" x14ac:dyDescent="0.25">
      <c r="A1639" s="232"/>
      <c r="B1639" s="233"/>
      <c r="C1639" s="273"/>
      <c r="D1639" s="235"/>
      <c r="E1639" s="236"/>
      <c r="F1639" s="23"/>
      <c r="G1639" s="30"/>
      <c r="H1639" s="5"/>
      <c r="I1639" s="491"/>
    </row>
    <row r="1640" spans="1:9" x14ac:dyDescent="0.25">
      <c r="A1640" s="232"/>
      <c r="B1640" s="233" t="s">
        <v>2203</v>
      </c>
      <c r="C1640" s="394" t="s">
        <v>5404</v>
      </c>
      <c r="D1640" s="235" t="s">
        <v>506</v>
      </c>
      <c r="E1640" s="236">
        <v>1687.2</v>
      </c>
      <c r="F1640" s="23">
        <v>41796</v>
      </c>
      <c r="G1640" s="30">
        <v>1687.2</v>
      </c>
      <c r="H1640" s="5">
        <f>E1640-G1640</f>
        <v>0</v>
      </c>
      <c r="I1640" s="491" t="s">
        <v>4</v>
      </c>
    </row>
    <row r="1641" spans="1:9" ht="15.75" x14ac:dyDescent="0.25">
      <c r="A1641" s="284"/>
      <c r="B1641" s="572" t="s">
        <v>1558</v>
      </c>
      <c r="C1641" s="573" t="s">
        <v>5542</v>
      </c>
      <c r="D1641" s="235" t="s">
        <v>506</v>
      </c>
      <c r="E1641" s="236">
        <v>1478</v>
      </c>
      <c r="F1641" s="23">
        <v>41803</v>
      </c>
      <c r="G1641" s="30">
        <v>1478</v>
      </c>
      <c r="H1641" s="5">
        <f>E1641-G1641</f>
        <v>0</v>
      </c>
      <c r="I1641" s="491" t="s">
        <v>908</v>
      </c>
    </row>
    <row r="1642" spans="1:9" ht="15.75" x14ac:dyDescent="0.25">
      <c r="A1642" s="578">
        <v>41808</v>
      </c>
      <c r="B1642" s="579" t="s">
        <v>2108</v>
      </c>
      <c r="C1642" s="580" t="s">
        <v>5542</v>
      </c>
      <c r="D1642" s="235" t="s">
        <v>506</v>
      </c>
      <c r="E1642" s="236">
        <v>1720</v>
      </c>
      <c r="F1642" s="23">
        <v>41808</v>
      </c>
      <c r="G1642" s="30">
        <v>1720</v>
      </c>
      <c r="H1642" s="5">
        <f>E1642-G1642</f>
        <v>0</v>
      </c>
      <c r="I1642" s="491" t="s">
        <v>20</v>
      </c>
    </row>
    <row r="1643" spans="1:9" ht="15.75" x14ac:dyDescent="0.25">
      <c r="A1643" s="578"/>
      <c r="B1643" s="579"/>
      <c r="C1643" s="580"/>
      <c r="D1643" s="235"/>
      <c r="E1643" s="236"/>
      <c r="F1643" s="23" t="s">
        <v>645</v>
      </c>
      <c r="G1643" s="30">
        <f>SUM(G1640:G1642)</f>
        <v>4885.2</v>
      </c>
      <c r="H1643" s="5"/>
      <c r="I1643" s="491"/>
    </row>
    <row r="1644" spans="1:9" ht="15.75" x14ac:dyDescent="0.25">
      <c r="A1644" s="578"/>
      <c r="B1644" s="579"/>
      <c r="C1644" s="580"/>
      <c r="D1644" s="235"/>
      <c r="E1644" s="236"/>
      <c r="F1644" s="23"/>
      <c r="G1644" s="30"/>
      <c r="H1644" s="5"/>
      <c r="I1644" s="491"/>
    </row>
    <row r="1645" spans="1:9" x14ac:dyDescent="0.25">
      <c r="A1645" s="240"/>
      <c r="B1645" s="233" t="s">
        <v>1744</v>
      </c>
      <c r="C1645" s="394" t="s">
        <v>5404</v>
      </c>
      <c r="D1645" s="235" t="s">
        <v>1</v>
      </c>
      <c r="E1645" s="236">
        <v>674</v>
      </c>
      <c r="F1645" s="23">
        <v>41791</v>
      </c>
      <c r="G1645" s="30">
        <v>674</v>
      </c>
      <c r="H1645" s="24">
        <f t="shared" ref="H1645:H1676" si="73">E1645-G1645</f>
        <v>0</v>
      </c>
      <c r="I1645" s="491"/>
    </row>
    <row r="1646" spans="1:9" x14ac:dyDescent="0.25">
      <c r="A1646" s="240"/>
      <c r="B1646" s="233" t="s">
        <v>1747</v>
      </c>
      <c r="C1646" s="394" t="s">
        <v>5404</v>
      </c>
      <c r="D1646" s="235" t="s">
        <v>1</v>
      </c>
      <c r="E1646" s="236">
        <v>45</v>
      </c>
      <c r="F1646" s="23">
        <v>41791</v>
      </c>
      <c r="G1646" s="30">
        <v>45</v>
      </c>
      <c r="H1646" s="24">
        <f t="shared" si="73"/>
        <v>0</v>
      </c>
      <c r="I1646" s="491"/>
    </row>
    <row r="1647" spans="1:9" x14ac:dyDescent="0.25">
      <c r="A1647" s="240"/>
      <c r="B1647" s="233" t="s">
        <v>1750</v>
      </c>
      <c r="C1647" s="394" t="s">
        <v>5404</v>
      </c>
      <c r="D1647" s="235" t="s">
        <v>1</v>
      </c>
      <c r="E1647" s="236">
        <v>3917</v>
      </c>
      <c r="F1647" s="23">
        <v>41791</v>
      </c>
      <c r="G1647" s="30">
        <v>3917</v>
      </c>
      <c r="H1647" s="24">
        <f t="shared" si="73"/>
        <v>0</v>
      </c>
      <c r="I1647" s="491"/>
    </row>
    <row r="1648" spans="1:9" x14ac:dyDescent="0.25">
      <c r="A1648" s="240"/>
      <c r="B1648" s="233" t="s">
        <v>1758</v>
      </c>
      <c r="C1648" s="394" t="s">
        <v>5404</v>
      </c>
      <c r="D1648" s="235" t="s">
        <v>1</v>
      </c>
      <c r="E1648" s="236">
        <v>191</v>
      </c>
      <c r="F1648" s="23">
        <v>41791</v>
      </c>
      <c r="G1648" s="30">
        <v>191</v>
      </c>
      <c r="H1648" s="24">
        <f t="shared" si="73"/>
        <v>0</v>
      </c>
      <c r="I1648" s="491"/>
    </row>
    <row r="1649" spans="1:9" x14ac:dyDescent="0.25">
      <c r="A1649" s="240"/>
      <c r="B1649" s="233" t="s">
        <v>1760</v>
      </c>
      <c r="C1649" s="394" t="s">
        <v>5404</v>
      </c>
      <c r="D1649" s="235" t="s">
        <v>1</v>
      </c>
      <c r="E1649" s="236">
        <v>82</v>
      </c>
      <c r="F1649" s="23">
        <v>41791</v>
      </c>
      <c r="G1649" s="30">
        <v>82</v>
      </c>
      <c r="H1649" s="24">
        <f t="shared" si="73"/>
        <v>0</v>
      </c>
      <c r="I1649" s="491"/>
    </row>
    <row r="1650" spans="1:9" x14ac:dyDescent="0.25">
      <c r="A1650" s="240"/>
      <c r="B1650" s="233" t="s">
        <v>1766</v>
      </c>
      <c r="C1650" s="394" t="s">
        <v>5404</v>
      </c>
      <c r="D1650" s="235" t="s">
        <v>1</v>
      </c>
      <c r="E1650" s="236">
        <v>3685</v>
      </c>
      <c r="F1650" s="23">
        <v>41791</v>
      </c>
      <c r="G1650" s="30">
        <v>3685</v>
      </c>
      <c r="H1650" s="24">
        <f t="shared" si="73"/>
        <v>0</v>
      </c>
      <c r="I1650" s="491"/>
    </row>
    <row r="1651" spans="1:9" x14ac:dyDescent="0.25">
      <c r="A1651" s="240"/>
      <c r="B1651" s="233" t="s">
        <v>1784</v>
      </c>
      <c r="C1651" s="394" t="s">
        <v>5404</v>
      </c>
      <c r="D1651" s="235" t="s">
        <v>1</v>
      </c>
      <c r="E1651" s="236">
        <v>317</v>
      </c>
      <c r="F1651" s="23">
        <v>41791</v>
      </c>
      <c r="G1651" s="30">
        <v>317</v>
      </c>
      <c r="H1651" s="24">
        <f t="shared" si="73"/>
        <v>0</v>
      </c>
      <c r="I1651" s="491"/>
    </row>
    <row r="1652" spans="1:9" x14ac:dyDescent="0.25">
      <c r="A1652" s="240"/>
      <c r="B1652" s="233" t="s">
        <v>1786</v>
      </c>
      <c r="C1652" s="394" t="s">
        <v>5404</v>
      </c>
      <c r="D1652" s="235" t="s">
        <v>1</v>
      </c>
      <c r="E1652" s="236">
        <v>131</v>
      </c>
      <c r="F1652" s="23">
        <v>41791</v>
      </c>
      <c r="G1652" s="30">
        <v>131</v>
      </c>
      <c r="H1652" s="24">
        <f t="shared" si="73"/>
        <v>0</v>
      </c>
      <c r="I1652" s="491"/>
    </row>
    <row r="1653" spans="1:9" x14ac:dyDescent="0.25">
      <c r="A1653" s="240"/>
      <c r="B1653" s="233" t="s">
        <v>1791</v>
      </c>
      <c r="C1653" s="394" t="s">
        <v>5404</v>
      </c>
      <c r="D1653" s="235" t="s">
        <v>1</v>
      </c>
      <c r="E1653" s="236">
        <v>918.5</v>
      </c>
      <c r="F1653" s="23">
        <v>41792</v>
      </c>
      <c r="G1653" s="30">
        <v>918.5</v>
      </c>
      <c r="H1653" s="24">
        <f t="shared" si="73"/>
        <v>0</v>
      </c>
      <c r="I1653" s="492"/>
    </row>
    <row r="1654" spans="1:9" x14ac:dyDescent="0.25">
      <c r="A1654" s="240"/>
      <c r="B1654" s="233" t="s">
        <v>1793</v>
      </c>
      <c r="C1654" s="394" t="s">
        <v>5404</v>
      </c>
      <c r="D1654" s="235" t="s">
        <v>1</v>
      </c>
      <c r="E1654" s="236">
        <v>5232</v>
      </c>
      <c r="F1654" s="23">
        <v>41792</v>
      </c>
      <c r="G1654" s="30">
        <v>5232</v>
      </c>
      <c r="H1654" s="24">
        <f t="shared" si="73"/>
        <v>0</v>
      </c>
      <c r="I1654" s="491"/>
    </row>
    <row r="1655" spans="1:9" x14ac:dyDescent="0.25">
      <c r="A1655" s="240"/>
      <c r="B1655" s="233" t="s">
        <v>1815</v>
      </c>
      <c r="C1655" s="394" t="s">
        <v>5404</v>
      </c>
      <c r="D1655" s="235" t="s">
        <v>1</v>
      </c>
      <c r="E1655" s="236">
        <v>720</v>
      </c>
      <c r="F1655" s="23">
        <v>41792</v>
      </c>
      <c r="G1655" s="30">
        <v>720</v>
      </c>
      <c r="H1655" s="5">
        <f t="shared" si="73"/>
        <v>0</v>
      </c>
      <c r="I1655" s="508"/>
    </row>
    <row r="1656" spans="1:9" x14ac:dyDescent="0.25">
      <c r="A1656" s="240"/>
      <c r="B1656" s="233" t="s">
        <v>1856</v>
      </c>
      <c r="C1656" s="394" t="s">
        <v>5404</v>
      </c>
      <c r="D1656" s="235" t="s">
        <v>1</v>
      </c>
      <c r="E1656" s="236">
        <v>192</v>
      </c>
      <c r="F1656" s="23">
        <v>41792</v>
      </c>
      <c r="G1656" s="22">
        <v>192</v>
      </c>
      <c r="H1656" s="24">
        <f t="shared" si="73"/>
        <v>0</v>
      </c>
      <c r="I1656" s="508"/>
    </row>
    <row r="1657" spans="1:9" x14ac:dyDescent="0.25">
      <c r="A1657" s="240"/>
      <c r="B1657" s="233" t="s">
        <v>1863</v>
      </c>
      <c r="C1657" s="394" t="s">
        <v>5404</v>
      </c>
      <c r="D1657" s="235" t="s">
        <v>1</v>
      </c>
      <c r="E1657" s="236">
        <v>162</v>
      </c>
      <c r="F1657" s="23">
        <v>41792</v>
      </c>
      <c r="G1657" s="22">
        <v>162</v>
      </c>
      <c r="H1657" s="24">
        <f t="shared" si="73"/>
        <v>0</v>
      </c>
      <c r="I1657" s="508"/>
    </row>
    <row r="1658" spans="1:9" x14ac:dyDescent="0.25">
      <c r="A1658" s="240"/>
      <c r="B1658" s="233" t="s">
        <v>1864</v>
      </c>
      <c r="C1658" s="394" t="s">
        <v>5404</v>
      </c>
      <c r="D1658" s="235" t="s">
        <v>1</v>
      </c>
      <c r="E1658" s="236">
        <v>622.6</v>
      </c>
      <c r="F1658" s="23">
        <v>41792</v>
      </c>
      <c r="G1658" s="22">
        <v>622.6</v>
      </c>
      <c r="H1658" s="24">
        <f t="shared" si="73"/>
        <v>0</v>
      </c>
      <c r="I1658" s="508"/>
    </row>
    <row r="1659" spans="1:9" x14ac:dyDescent="0.25">
      <c r="A1659" s="240"/>
      <c r="B1659" s="233" t="s">
        <v>1902</v>
      </c>
      <c r="C1659" s="394" t="s">
        <v>5404</v>
      </c>
      <c r="D1659" s="235" t="s">
        <v>1</v>
      </c>
      <c r="E1659" s="236">
        <v>703.5</v>
      </c>
      <c r="F1659" s="23">
        <v>41793</v>
      </c>
      <c r="G1659" s="22">
        <v>703.5</v>
      </c>
      <c r="H1659" s="24">
        <f t="shared" si="73"/>
        <v>0</v>
      </c>
      <c r="I1659" s="508"/>
    </row>
    <row r="1660" spans="1:9" x14ac:dyDescent="0.25">
      <c r="A1660" s="240"/>
      <c r="B1660" s="233" t="s">
        <v>1908</v>
      </c>
      <c r="C1660" s="394" t="s">
        <v>5404</v>
      </c>
      <c r="D1660" s="235" t="s">
        <v>1</v>
      </c>
      <c r="E1660" s="236">
        <v>1131</v>
      </c>
      <c r="F1660" s="23">
        <v>41793</v>
      </c>
      <c r="G1660" s="22">
        <v>1131</v>
      </c>
      <c r="H1660" s="24">
        <f t="shared" si="73"/>
        <v>0</v>
      </c>
      <c r="I1660" s="508"/>
    </row>
    <row r="1661" spans="1:9" x14ac:dyDescent="0.25">
      <c r="A1661" s="240"/>
      <c r="B1661" s="233" t="s">
        <v>1915</v>
      </c>
      <c r="C1661" s="394" t="s">
        <v>5404</v>
      </c>
      <c r="D1661" s="235" t="s">
        <v>1</v>
      </c>
      <c r="E1661" s="236">
        <v>3922</v>
      </c>
      <c r="F1661" s="23">
        <v>41793</v>
      </c>
      <c r="G1661" s="22">
        <v>3922</v>
      </c>
      <c r="H1661" s="24">
        <f t="shared" si="73"/>
        <v>0</v>
      </c>
      <c r="I1661" s="508"/>
    </row>
    <row r="1662" spans="1:9" x14ac:dyDescent="0.25">
      <c r="A1662" s="240"/>
      <c r="B1662" s="233" t="s">
        <v>1917</v>
      </c>
      <c r="C1662" s="394" t="s">
        <v>5404</v>
      </c>
      <c r="D1662" s="235" t="s">
        <v>1</v>
      </c>
      <c r="E1662" s="236">
        <v>3181</v>
      </c>
      <c r="F1662" s="23">
        <v>41793</v>
      </c>
      <c r="G1662" s="22">
        <v>3181</v>
      </c>
      <c r="H1662" s="24">
        <f t="shared" si="73"/>
        <v>0</v>
      </c>
      <c r="I1662" s="508"/>
    </row>
    <row r="1663" spans="1:9" x14ac:dyDescent="0.25">
      <c r="A1663" s="240"/>
      <c r="B1663" s="233" t="s">
        <v>1919</v>
      </c>
      <c r="C1663" s="394" t="s">
        <v>5404</v>
      </c>
      <c r="D1663" s="235" t="s">
        <v>1</v>
      </c>
      <c r="E1663" s="236">
        <v>1196</v>
      </c>
      <c r="F1663" s="23">
        <v>41793</v>
      </c>
      <c r="G1663" s="22">
        <v>1196</v>
      </c>
      <c r="H1663" s="24">
        <f t="shared" si="73"/>
        <v>0</v>
      </c>
      <c r="I1663" s="508"/>
    </row>
    <row r="1664" spans="1:9" x14ac:dyDescent="0.25">
      <c r="A1664" s="240"/>
      <c r="B1664" s="233" t="s">
        <v>1942</v>
      </c>
      <c r="C1664" s="394" t="s">
        <v>5404</v>
      </c>
      <c r="D1664" s="235" t="s">
        <v>1</v>
      </c>
      <c r="E1664" s="236">
        <v>521</v>
      </c>
      <c r="F1664" s="23">
        <v>41793</v>
      </c>
      <c r="G1664" s="22">
        <v>521</v>
      </c>
      <c r="H1664" s="24">
        <f t="shared" si="73"/>
        <v>0</v>
      </c>
      <c r="I1664" s="508"/>
    </row>
    <row r="1665" spans="1:9" x14ac:dyDescent="0.25">
      <c r="A1665" s="240"/>
      <c r="B1665" s="233" t="s">
        <v>1945</v>
      </c>
      <c r="C1665" s="394" t="s">
        <v>5404</v>
      </c>
      <c r="D1665" s="235" t="s">
        <v>1</v>
      </c>
      <c r="E1665" s="236">
        <v>264</v>
      </c>
      <c r="F1665" s="23">
        <v>41793</v>
      </c>
      <c r="G1665" s="22">
        <v>264</v>
      </c>
      <c r="H1665" s="24">
        <f t="shared" si="73"/>
        <v>0</v>
      </c>
      <c r="I1665" s="508"/>
    </row>
    <row r="1666" spans="1:9" x14ac:dyDescent="0.25">
      <c r="A1666" s="240"/>
      <c r="B1666" s="233" t="s">
        <v>1947</v>
      </c>
      <c r="C1666" s="394" t="s">
        <v>5404</v>
      </c>
      <c r="D1666" s="235" t="s">
        <v>1</v>
      </c>
      <c r="E1666" s="236">
        <v>388</v>
      </c>
      <c r="F1666" s="23">
        <v>41793</v>
      </c>
      <c r="G1666" s="22">
        <v>388</v>
      </c>
      <c r="H1666" s="24">
        <f t="shared" si="73"/>
        <v>0</v>
      </c>
      <c r="I1666" s="508"/>
    </row>
    <row r="1667" spans="1:9" x14ac:dyDescent="0.25">
      <c r="A1667" s="240"/>
      <c r="B1667" s="233" t="s">
        <v>1949</v>
      </c>
      <c r="C1667" s="394" t="s">
        <v>5404</v>
      </c>
      <c r="D1667" s="235" t="s">
        <v>1</v>
      </c>
      <c r="E1667" s="236">
        <v>1646.5</v>
      </c>
      <c r="F1667" s="23">
        <v>41793</v>
      </c>
      <c r="G1667" s="22">
        <v>1646.5</v>
      </c>
      <c r="H1667" s="24">
        <f t="shared" si="73"/>
        <v>0</v>
      </c>
      <c r="I1667" s="508"/>
    </row>
    <row r="1668" spans="1:9" x14ac:dyDescent="0.25">
      <c r="A1668" s="240"/>
      <c r="B1668" s="233" t="s">
        <v>1993</v>
      </c>
      <c r="C1668" s="394" t="s">
        <v>5404</v>
      </c>
      <c r="D1668" s="235" t="s">
        <v>1</v>
      </c>
      <c r="E1668" s="236">
        <v>714</v>
      </c>
      <c r="F1668" s="23">
        <v>41794</v>
      </c>
      <c r="G1668" s="22">
        <v>714</v>
      </c>
      <c r="H1668" s="5">
        <f t="shared" si="73"/>
        <v>0</v>
      </c>
      <c r="I1668" s="508"/>
    </row>
    <row r="1669" spans="1:9" x14ac:dyDescent="0.25">
      <c r="A1669" s="240"/>
      <c r="B1669" s="233" t="s">
        <v>2022</v>
      </c>
      <c r="C1669" s="394" t="s">
        <v>5404</v>
      </c>
      <c r="D1669" s="235" t="s">
        <v>1</v>
      </c>
      <c r="E1669" s="236">
        <v>3182</v>
      </c>
      <c r="F1669" s="23">
        <v>41794</v>
      </c>
      <c r="G1669" s="22">
        <v>3182</v>
      </c>
      <c r="H1669" s="5">
        <f t="shared" si="73"/>
        <v>0</v>
      </c>
      <c r="I1669" s="508"/>
    </row>
    <row r="1670" spans="1:9" x14ac:dyDescent="0.25">
      <c r="A1670" s="240"/>
      <c r="B1670" s="233" t="s">
        <v>2035</v>
      </c>
      <c r="C1670" s="394" t="s">
        <v>5404</v>
      </c>
      <c r="D1670" s="235" t="s">
        <v>1</v>
      </c>
      <c r="E1670" s="236">
        <v>2130</v>
      </c>
      <c r="F1670" s="23">
        <v>41794</v>
      </c>
      <c r="G1670" s="22">
        <v>2130</v>
      </c>
      <c r="H1670" s="5">
        <f t="shared" si="73"/>
        <v>0</v>
      </c>
      <c r="I1670" s="508"/>
    </row>
    <row r="1671" spans="1:9" x14ac:dyDescent="0.25">
      <c r="A1671" s="240"/>
      <c r="B1671" s="233" t="s">
        <v>2037</v>
      </c>
      <c r="C1671" s="394" t="s">
        <v>5404</v>
      </c>
      <c r="D1671" s="235" t="s">
        <v>1</v>
      </c>
      <c r="E1671" s="236">
        <v>488</v>
      </c>
      <c r="F1671" s="23">
        <v>41794</v>
      </c>
      <c r="G1671" s="22">
        <v>488</v>
      </c>
      <c r="H1671" s="5">
        <f t="shared" si="73"/>
        <v>0</v>
      </c>
      <c r="I1671" s="508"/>
    </row>
    <row r="1672" spans="1:9" x14ac:dyDescent="0.25">
      <c r="A1672" s="240"/>
      <c r="B1672" s="233" t="s">
        <v>2047</v>
      </c>
      <c r="C1672" s="394" t="s">
        <v>5404</v>
      </c>
      <c r="D1672" s="235" t="s">
        <v>1</v>
      </c>
      <c r="E1672" s="236">
        <v>755</v>
      </c>
      <c r="F1672" s="23">
        <v>41794</v>
      </c>
      <c r="G1672" s="22">
        <v>755</v>
      </c>
      <c r="H1672" s="5">
        <f t="shared" si="73"/>
        <v>0</v>
      </c>
      <c r="I1672" s="508"/>
    </row>
    <row r="1673" spans="1:9" x14ac:dyDescent="0.25">
      <c r="A1673" s="240"/>
      <c r="B1673" s="233" t="s">
        <v>2071</v>
      </c>
      <c r="C1673" s="394" t="s">
        <v>5404</v>
      </c>
      <c r="D1673" s="235" t="s">
        <v>1</v>
      </c>
      <c r="E1673" s="236">
        <v>498</v>
      </c>
      <c r="F1673" s="23">
        <v>41794</v>
      </c>
      <c r="G1673" s="30">
        <v>498</v>
      </c>
      <c r="H1673" s="5">
        <f t="shared" si="73"/>
        <v>0</v>
      </c>
      <c r="I1673" s="491"/>
    </row>
    <row r="1674" spans="1:9" x14ac:dyDescent="0.25">
      <c r="A1674" s="240"/>
      <c r="B1674" s="233" t="s">
        <v>2083</v>
      </c>
      <c r="C1674" s="394" t="s">
        <v>5404</v>
      </c>
      <c r="D1674" s="235" t="s">
        <v>1</v>
      </c>
      <c r="E1674" s="236">
        <v>395.2</v>
      </c>
      <c r="F1674" s="23">
        <v>41795</v>
      </c>
      <c r="G1674" s="30">
        <v>395.2</v>
      </c>
      <c r="H1674" s="5">
        <f t="shared" si="73"/>
        <v>0</v>
      </c>
      <c r="I1674" s="491"/>
    </row>
    <row r="1675" spans="1:9" x14ac:dyDescent="0.25">
      <c r="A1675" s="240"/>
      <c r="B1675" s="233" t="s">
        <v>2110</v>
      </c>
      <c r="C1675" s="394" t="s">
        <v>5404</v>
      </c>
      <c r="D1675" s="235" t="s">
        <v>1</v>
      </c>
      <c r="E1675" s="236">
        <v>4116</v>
      </c>
      <c r="F1675" s="23">
        <v>41795</v>
      </c>
      <c r="G1675" s="30">
        <v>4116</v>
      </c>
      <c r="H1675" s="5">
        <f t="shared" si="73"/>
        <v>0</v>
      </c>
      <c r="I1675" s="491"/>
    </row>
    <row r="1676" spans="1:9" x14ac:dyDescent="0.25">
      <c r="A1676" s="240"/>
      <c r="B1676" s="233" t="s">
        <v>2116</v>
      </c>
      <c r="C1676" s="394" t="s">
        <v>5404</v>
      </c>
      <c r="D1676" s="235" t="s">
        <v>1</v>
      </c>
      <c r="E1676" s="236">
        <v>484</v>
      </c>
      <c r="F1676" s="23">
        <v>41795</v>
      </c>
      <c r="G1676" s="30">
        <v>484</v>
      </c>
      <c r="H1676" s="5">
        <f t="shared" si="73"/>
        <v>0</v>
      </c>
      <c r="I1676" s="491"/>
    </row>
    <row r="1677" spans="1:9" x14ac:dyDescent="0.25">
      <c r="A1677" s="240"/>
      <c r="B1677" s="233" t="s">
        <v>2129</v>
      </c>
      <c r="C1677" s="394" t="s">
        <v>5404</v>
      </c>
      <c r="D1677" s="235" t="s">
        <v>1</v>
      </c>
      <c r="E1677" s="236">
        <v>156</v>
      </c>
      <c r="F1677" s="23">
        <v>41795</v>
      </c>
      <c r="G1677" s="30">
        <v>156</v>
      </c>
      <c r="H1677" s="5">
        <f t="shared" ref="H1677:H1708" si="74">E1677-G1677</f>
        <v>0</v>
      </c>
      <c r="I1677" s="491"/>
    </row>
    <row r="1678" spans="1:9" x14ac:dyDescent="0.25">
      <c r="A1678" s="240"/>
      <c r="B1678" s="233" t="s">
        <v>2133</v>
      </c>
      <c r="C1678" s="394" t="s">
        <v>5404</v>
      </c>
      <c r="D1678" s="235" t="s">
        <v>1</v>
      </c>
      <c r="E1678" s="236">
        <v>319</v>
      </c>
      <c r="F1678" s="23">
        <v>41795</v>
      </c>
      <c r="G1678" s="30">
        <v>319</v>
      </c>
      <c r="H1678" s="5">
        <f t="shared" si="74"/>
        <v>0</v>
      </c>
      <c r="I1678" s="491"/>
    </row>
    <row r="1679" spans="1:9" x14ac:dyDescent="0.25">
      <c r="A1679" s="271"/>
      <c r="B1679" s="233" t="s">
        <v>2135</v>
      </c>
      <c r="C1679" s="394" t="s">
        <v>5404</v>
      </c>
      <c r="D1679" s="235" t="s">
        <v>1</v>
      </c>
      <c r="E1679" s="236">
        <v>250</v>
      </c>
      <c r="F1679" s="23">
        <v>41795</v>
      </c>
      <c r="G1679" s="30">
        <v>250</v>
      </c>
      <c r="H1679" s="5">
        <f t="shared" si="74"/>
        <v>0</v>
      </c>
      <c r="I1679" s="491"/>
    </row>
    <row r="1680" spans="1:9" x14ac:dyDescent="0.25">
      <c r="A1680" s="240"/>
      <c r="B1680" s="233" t="s">
        <v>2176</v>
      </c>
      <c r="C1680" s="394" t="s">
        <v>5404</v>
      </c>
      <c r="D1680" s="235" t="s">
        <v>1</v>
      </c>
      <c r="E1680" s="236">
        <v>987.5</v>
      </c>
      <c r="F1680" s="23">
        <v>41796</v>
      </c>
      <c r="G1680" s="30">
        <v>987.5</v>
      </c>
      <c r="H1680" s="5">
        <f t="shared" si="74"/>
        <v>0</v>
      </c>
      <c r="I1680" s="492"/>
    </row>
    <row r="1681" spans="1:9" x14ac:dyDescent="0.25">
      <c r="A1681" s="240"/>
      <c r="B1681" s="233" t="s">
        <v>2181</v>
      </c>
      <c r="C1681" s="394" t="s">
        <v>5404</v>
      </c>
      <c r="D1681" s="235" t="s">
        <v>1</v>
      </c>
      <c r="E1681" s="236">
        <v>814.6</v>
      </c>
      <c r="F1681" s="23">
        <v>41796</v>
      </c>
      <c r="G1681" s="30">
        <v>814.6</v>
      </c>
      <c r="H1681" s="5">
        <f t="shared" si="74"/>
        <v>0</v>
      </c>
      <c r="I1681" s="491"/>
    </row>
    <row r="1682" spans="1:9" x14ac:dyDescent="0.25">
      <c r="A1682" s="240"/>
      <c r="B1682" s="233" t="s">
        <v>1054</v>
      </c>
      <c r="C1682" s="394" t="s">
        <v>5404</v>
      </c>
      <c r="D1682" s="235" t="s">
        <v>1</v>
      </c>
      <c r="E1682" s="236">
        <v>1018</v>
      </c>
      <c r="F1682" s="23">
        <v>41796</v>
      </c>
      <c r="G1682" s="30">
        <v>1018</v>
      </c>
      <c r="H1682" s="5">
        <f t="shared" si="74"/>
        <v>0</v>
      </c>
      <c r="I1682" s="491"/>
    </row>
    <row r="1683" spans="1:9" x14ac:dyDescent="0.25">
      <c r="A1683" s="240"/>
      <c r="B1683" s="233" t="s">
        <v>1069</v>
      </c>
      <c r="C1683" s="394" t="s">
        <v>5404</v>
      </c>
      <c r="D1683" s="235" t="s">
        <v>1</v>
      </c>
      <c r="E1683" s="236">
        <v>3835.2</v>
      </c>
      <c r="F1683" s="23">
        <v>41797</v>
      </c>
      <c r="G1683" s="30">
        <v>3835.2</v>
      </c>
      <c r="H1683" s="5">
        <f t="shared" si="74"/>
        <v>0</v>
      </c>
      <c r="I1683" s="491"/>
    </row>
    <row r="1684" spans="1:9" x14ac:dyDescent="0.25">
      <c r="A1684" s="240"/>
      <c r="B1684" s="233" t="s">
        <v>1087</v>
      </c>
      <c r="C1684" s="394" t="s">
        <v>5404</v>
      </c>
      <c r="D1684" s="235" t="s">
        <v>1</v>
      </c>
      <c r="E1684" s="236">
        <v>780</v>
      </c>
      <c r="F1684" s="23">
        <v>41797</v>
      </c>
      <c r="G1684" s="30">
        <v>780</v>
      </c>
      <c r="H1684" s="5">
        <f t="shared" si="74"/>
        <v>0</v>
      </c>
      <c r="I1684" s="491"/>
    </row>
    <row r="1685" spans="1:9" x14ac:dyDescent="0.25">
      <c r="A1685" s="240"/>
      <c r="B1685" s="233" t="s">
        <v>1097</v>
      </c>
      <c r="C1685" s="394" t="s">
        <v>5404</v>
      </c>
      <c r="D1685" s="235" t="s">
        <v>1</v>
      </c>
      <c r="E1685" s="236">
        <v>975.5</v>
      </c>
      <c r="F1685" s="23">
        <v>41797</v>
      </c>
      <c r="G1685" s="30">
        <v>975.5</v>
      </c>
      <c r="H1685" s="5">
        <f t="shared" si="74"/>
        <v>0</v>
      </c>
      <c r="I1685" s="491"/>
    </row>
    <row r="1686" spans="1:9" x14ac:dyDescent="0.25">
      <c r="A1686" s="240"/>
      <c r="B1686" s="233" t="s">
        <v>1109</v>
      </c>
      <c r="C1686" s="394" t="s">
        <v>5404</v>
      </c>
      <c r="D1686" s="235" t="s">
        <v>1</v>
      </c>
      <c r="E1686" s="236">
        <v>464</v>
      </c>
      <c r="F1686" s="23">
        <v>41797</v>
      </c>
      <c r="G1686" s="30">
        <v>464</v>
      </c>
      <c r="H1686" s="5">
        <f t="shared" si="74"/>
        <v>0</v>
      </c>
      <c r="I1686" s="491"/>
    </row>
    <row r="1687" spans="1:9" x14ac:dyDescent="0.25">
      <c r="A1687" s="240"/>
      <c r="B1687" s="233" t="s">
        <v>1145</v>
      </c>
      <c r="C1687" s="394" t="s">
        <v>5404</v>
      </c>
      <c r="D1687" s="235" t="s">
        <v>1</v>
      </c>
      <c r="E1687" s="236">
        <v>930</v>
      </c>
      <c r="F1687" s="23">
        <v>41798</v>
      </c>
      <c r="G1687" s="30">
        <v>930</v>
      </c>
      <c r="H1687" s="5">
        <f t="shared" si="74"/>
        <v>0</v>
      </c>
      <c r="I1687" s="491"/>
    </row>
    <row r="1688" spans="1:9" x14ac:dyDescent="0.25">
      <c r="A1688" s="240"/>
      <c r="B1688" s="233" t="s">
        <v>1147</v>
      </c>
      <c r="C1688" s="394" t="s">
        <v>5404</v>
      </c>
      <c r="D1688" s="235" t="s">
        <v>1</v>
      </c>
      <c r="E1688" s="236">
        <v>3004</v>
      </c>
      <c r="F1688" s="23">
        <v>41798</v>
      </c>
      <c r="G1688" s="30">
        <v>3004</v>
      </c>
      <c r="H1688" s="5">
        <f t="shared" si="74"/>
        <v>0</v>
      </c>
      <c r="I1688" s="491"/>
    </row>
    <row r="1689" spans="1:9" x14ac:dyDescent="0.25">
      <c r="A1689" s="240"/>
      <c r="B1689" s="233" t="s">
        <v>1150</v>
      </c>
      <c r="C1689" s="394" t="s">
        <v>5404</v>
      </c>
      <c r="D1689" s="235" t="s">
        <v>1</v>
      </c>
      <c r="E1689" s="236">
        <v>3087.5</v>
      </c>
      <c r="F1689" s="23">
        <v>41798</v>
      </c>
      <c r="G1689" s="30">
        <v>3087.5</v>
      </c>
      <c r="H1689" s="5">
        <f t="shared" si="74"/>
        <v>0</v>
      </c>
      <c r="I1689" s="491"/>
    </row>
    <row r="1690" spans="1:9" x14ac:dyDescent="0.25">
      <c r="A1690" s="240"/>
      <c r="B1690" s="233" t="s">
        <v>1151</v>
      </c>
      <c r="C1690" s="394" t="s">
        <v>5404</v>
      </c>
      <c r="D1690" s="235" t="s">
        <v>1</v>
      </c>
      <c r="E1690" s="236">
        <v>417.5</v>
      </c>
      <c r="F1690" s="23">
        <v>41798</v>
      </c>
      <c r="G1690" s="30">
        <v>417.5</v>
      </c>
      <c r="H1690" s="5">
        <f t="shared" si="74"/>
        <v>0</v>
      </c>
      <c r="I1690" s="491"/>
    </row>
    <row r="1691" spans="1:9" x14ac:dyDescent="0.25">
      <c r="A1691" s="240"/>
      <c r="B1691" s="233" t="s">
        <v>1174</v>
      </c>
      <c r="C1691" s="394" t="s">
        <v>5404</v>
      </c>
      <c r="D1691" s="235" t="s">
        <v>1</v>
      </c>
      <c r="E1691" s="236">
        <v>636.6</v>
      </c>
      <c r="F1691" s="23">
        <v>41799</v>
      </c>
      <c r="G1691" s="30">
        <v>636.6</v>
      </c>
      <c r="H1691" s="5">
        <f t="shared" si="74"/>
        <v>0</v>
      </c>
      <c r="I1691" s="491"/>
    </row>
    <row r="1692" spans="1:9" x14ac:dyDescent="0.25">
      <c r="A1692" s="240"/>
      <c r="B1692" s="233" t="s">
        <v>1187</v>
      </c>
      <c r="C1692" s="394" t="s">
        <v>5404</v>
      </c>
      <c r="D1692" s="235" t="s">
        <v>1</v>
      </c>
      <c r="E1692" s="236">
        <v>350</v>
      </c>
      <c r="F1692" s="23">
        <v>41799</v>
      </c>
      <c r="G1692" s="30">
        <v>350</v>
      </c>
      <c r="H1692" s="5">
        <f t="shared" si="74"/>
        <v>0</v>
      </c>
      <c r="I1692" s="491"/>
    </row>
    <row r="1693" spans="1:9" x14ac:dyDescent="0.25">
      <c r="A1693" s="240"/>
      <c r="B1693" s="233" t="s">
        <v>1242</v>
      </c>
      <c r="C1693" s="394" t="s">
        <v>5404</v>
      </c>
      <c r="D1693" s="235" t="s">
        <v>1</v>
      </c>
      <c r="E1693" s="236">
        <v>909.5</v>
      </c>
      <c r="F1693" s="23">
        <v>41799</v>
      </c>
      <c r="G1693" s="30">
        <v>909.5</v>
      </c>
      <c r="H1693" s="5">
        <f t="shared" si="74"/>
        <v>0</v>
      </c>
      <c r="I1693" s="491"/>
    </row>
    <row r="1694" spans="1:9" x14ac:dyDescent="0.25">
      <c r="A1694" s="240"/>
      <c r="B1694" s="233" t="s">
        <v>1265</v>
      </c>
      <c r="C1694" s="394" t="s">
        <v>5404</v>
      </c>
      <c r="D1694" s="235" t="s">
        <v>1</v>
      </c>
      <c r="E1694" s="236">
        <v>260</v>
      </c>
      <c r="F1694" s="23">
        <v>41800</v>
      </c>
      <c r="G1694" s="30">
        <v>260</v>
      </c>
      <c r="H1694" s="5">
        <f t="shared" si="74"/>
        <v>0</v>
      </c>
      <c r="I1694" s="492"/>
    </row>
    <row r="1695" spans="1:9" x14ac:dyDescent="0.25">
      <c r="A1695" s="240"/>
      <c r="B1695" s="233" t="s">
        <v>1291</v>
      </c>
      <c r="C1695" s="394" t="s">
        <v>5404</v>
      </c>
      <c r="D1695" s="235" t="s">
        <v>1</v>
      </c>
      <c r="E1695" s="236">
        <v>1108</v>
      </c>
      <c r="F1695" s="23">
        <v>41800</v>
      </c>
      <c r="G1695" s="30">
        <v>1108</v>
      </c>
      <c r="H1695" s="5">
        <f t="shared" si="74"/>
        <v>0</v>
      </c>
      <c r="I1695" s="491"/>
    </row>
    <row r="1696" spans="1:9" x14ac:dyDescent="0.25">
      <c r="A1696" s="240"/>
      <c r="B1696" s="233" t="s">
        <v>1298</v>
      </c>
      <c r="C1696" s="394" t="s">
        <v>5404</v>
      </c>
      <c r="D1696" s="235" t="s">
        <v>1</v>
      </c>
      <c r="E1696" s="236">
        <v>400</v>
      </c>
      <c r="F1696" s="23">
        <v>41800</v>
      </c>
      <c r="G1696" s="30">
        <v>400</v>
      </c>
      <c r="H1696" s="5">
        <f t="shared" si="74"/>
        <v>0</v>
      </c>
      <c r="I1696" s="491"/>
    </row>
    <row r="1697" spans="1:9" x14ac:dyDescent="0.25">
      <c r="A1697" s="240"/>
      <c r="B1697" s="233" t="s">
        <v>1304</v>
      </c>
      <c r="C1697" s="394" t="s">
        <v>5404</v>
      </c>
      <c r="D1697" s="235" t="s">
        <v>1</v>
      </c>
      <c r="E1697" s="236">
        <v>405</v>
      </c>
      <c r="F1697" s="23">
        <v>41800</v>
      </c>
      <c r="G1697" s="30">
        <v>405</v>
      </c>
      <c r="H1697" s="5">
        <f t="shared" si="74"/>
        <v>0</v>
      </c>
      <c r="I1697" s="491"/>
    </row>
    <row r="1698" spans="1:9" x14ac:dyDescent="0.25">
      <c r="A1698" s="240"/>
      <c r="B1698" s="233" t="s">
        <v>1349</v>
      </c>
      <c r="C1698" s="394" t="s">
        <v>5404</v>
      </c>
      <c r="D1698" s="235" t="s">
        <v>1</v>
      </c>
      <c r="E1698" s="236">
        <v>42</v>
      </c>
      <c r="F1698" s="23">
        <v>41801</v>
      </c>
      <c r="G1698" s="30">
        <v>42</v>
      </c>
      <c r="H1698" s="5">
        <f t="shared" si="74"/>
        <v>0</v>
      </c>
      <c r="I1698" s="492"/>
    </row>
    <row r="1699" spans="1:9" x14ac:dyDescent="0.25">
      <c r="A1699" s="240"/>
      <c r="B1699" s="233" t="s">
        <v>1353</v>
      </c>
      <c r="C1699" s="394" t="s">
        <v>5404</v>
      </c>
      <c r="D1699" s="235" t="s">
        <v>1</v>
      </c>
      <c r="E1699" s="236">
        <v>1240</v>
      </c>
      <c r="F1699" s="23">
        <v>41801</v>
      </c>
      <c r="G1699" s="30">
        <v>1240</v>
      </c>
      <c r="H1699" s="5">
        <f t="shared" si="74"/>
        <v>0</v>
      </c>
      <c r="I1699" s="491"/>
    </row>
    <row r="1700" spans="1:9" x14ac:dyDescent="0.25">
      <c r="A1700" s="240"/>
      <c r="B1700" s="233" t="s">
        <v>1355</v>
      </c>
      <c r="C1700" s="394" t="s">
        <v>5404</v>
      </c>
      <c r="D1700" s="235" t="s">
        <v>1</v>
      </c>
      <c r="E1700" s="236">
        <v>89</v>
      </c>
      <c r="F1700" s="23">
        <v>41801</v>
      </c>
      <c r="G1700" s="30">
        <v>89</v>
      </c>
      <c r="H1700" s="5">
        <f t="shared" si="74"/>
        <v>0</v>
      </c>
      <c r="I1700" s="491"/>
    </row>
    <row r="1701" spans="1:9" x14ac:dyDescent="0.25">
      <c r="A1701" s="240"/>
      <c r="B1701" s="233" t="s">
        <v>1367</v>
      </c>
      <c r="C1701" s="394" t="s">
        <v>5404</v>
      </c>
      <c r="D1701" s="235" t="s">
        <v>1</v>
      </c>
      <c r="E1701" s="236">
        <v>720</v>
      </c>
      <c r="F1701" s="23">
        <v>41801</v>
      </c>
      <c r="G1701" s="30">
        <v>720</v>
      </c>
      <c r="H1701" s="5">
        <f t="shared" si="74"/>
        <v>0</v>
      </c>
      <c r="I1701" s="491"/>
    </row>
    <row r="1702" spans="1:9" x14ac:dyDescent="0.25">
      <c r="A1702" s="240"/>
      <c r="B1702" s="233" t="s">
        <v>1396</v>
      </c>
      <c r="C1702" s="394" t="s">
        <v>5404</v>
      </c>
      <c r="D1702" s="235" t="s">
        <v>1</v>
      </c>
      <c r="E1702" s="236">
        <v>220</v>
      </c>
      <c r="F1702" s="23">
        <v>41801</v>
      </c>
      <c r="G1702" s="30">
        <v>220</v>
      </c>
      <c r="H1702" s="5">
        <f t="shared" si="74"/>
        <v>0</v>
      </c>
      <c r="I1702" s="491"/>
    </row>
    <row r="1703" spans="1:9" x14ac:dyDescent="0.25">
      <c r="A1703" s="240"/>
      <c r="B1703" s="233" t="s">
        <v>1400</v>
      </c>
      <c r="C1703" s="394" t="s">
        <v>5404</v>
      </c>
      <c r="D1703" s="235" t="s">
        <v>1</v>
      </c>
      <c r="E1703" s="236">
        <v>1164</v>
      </c>
      <c r="F1703" s="23">
        <v>41801</v>
      </c>
      <c r="G1703" s="30">
        <v>1164</v>
      </c>
      <c r="H1703" s="5">
        <f t="shared" si="74"/>
        <v>0</v>
      </c>
      <c r="I1703" s="491"/>
    </row>
    <row r="1704" spans="1:9" x14ac:dyDescent="0.25">
      <c r="A1704" s="240"/>
      <c r="B1704" s="233" t="s">
        <v>1402</v>
      </c>
      <c r="C1704" s="394" t="s">
        <v>5404</v>
      </c>
      <c r="D1704" s="235" t="s">
        <v>1</v>
      </c>
      <c r="E1704" s="236">
        <v>274</v>
      </c>
      <c r="F1704" s="23">
        <v>41801</v>
      </c>
      <c r="G1704" s="30">
        <v>274</v>
      </c>
      <c r="H1704" s="5">
        <f t="shared" si="74"/>
        <v>0</v>
      </c>
      <c r="I1704" s="491"/>
    </row>
    <row r="1705" spans="1:9" x14ac:dyDescent="0.25">
      <c r="A1705" s="240"/>
      <c r="B1705" s="233" t="s">
        <v>1424</v>
      </c>
      <c r="C1705" s="394" t="s">
        <v>5404</v>
      </c>
      <c r="D1705" s="235" t="s">
        <v>1</v>
      </c>
      <c r="E1705" s="236">
        <v>497</v>
      </c>
      <c r="F1705" s="23">
        <v>41801</v>
      </c>
      <c r="G1705" s="30">
        <v>497</v>
      </c>
      <c r="H1705" s="5">
        <f t="shared" si="74"/>
        <v>0</v>
      </c>
      <c r="I1705" s="491"/>
    </row>
    <row r="1706" spans="1:9" x14ac:dyDescent="0.25">
      <c r="A1706" s="240"/>
      <c r="B1706" s="233" t="s">
        <v>1466</v>
      </c>
      <c r="C1706" s="394" t="s">
        <v>5404</v>
      </c>
      <c r="D1706" s="235" t="s">
        <v>1</v>
      </c>
      <c r="E1706" s="236">
        <v>2824</v>
      </c>
      <c r="F1706" s="23">
        <v>41802</v>
      </c>
      <c r="G1706" s="30">
        <v>2824</v>
      </c>
      <c r="H1706" s="5">
        <f t="shared" si="74"/>
        <v>0</v>
      </c>
      <c r="I1706" s="491"/>
    </row>
    <row r="1707" spans="1:9" x14ac:dyDescent="0.25">
      <c r="A1707" s="240"/>
      <c r="B1707" s="233" t="s">
        <v>1486</v>
      </c>
      <c r="C1707" s="394" t="s">
        <v>5404</v>
      </c>
      <c r="D1707" s="235" t="s">
        <v>1</v>
      </c>
      <c r="E1707" s="236">
        <v>444</v>
      </c>
      <c r="F1707" s="23">
        <v>41802</v>
      </c>
      <c r="G1707" s="30">
        <v>444</v>
      </c>
      <c r="H1707" s="5">
        <f t="shared" si="74"/>
        <v>0</v>
      </c>
      <c r="I1707" s="491"/>
    </row>
    <row r="1708" spans="1:9" x14ac:dyDescent="0.25">
      <c r="A1708" s="232"/>
      <c r="B1708" s="233" t="s">
        <v>1502</v>
      </c>
      <c r="C1708" s="394" t="s">
        <v>5404</v>
      </c>
      <c r="D1708" s="235" t="s">
        <v>1</v>
      </c>
      <c r="E1708" s="236">
        <v>563.5</v>
      </c>
      <c r="F1708" s="23">
        <v>41802</v>
      </c>
      <c r="G1708" s="30">
        <v>563.5</v>
      </c>
      <c r="H1708" s="5">
        <f t="shared" si="74"/>
        <v>0</v>
      </c>
      <c r="I1708" s="491"/>
    </row>
    <row r="1709" spans="1:9" x14ac:dyDescent="0.25">
      <c r="A1709" s="240"/>
      <c r="B1709" s="233" t="s">
        <v>1503</v>
      </c>
      <c r="C1709" s="394" t="s">
        <v>5404</v>
      </c>
      <c r="D1709" s="235" t="s">
        <v>1</v>
      </c>
      <c r="E1709" s="236">
        <v>1512.5</v>
      </c>
      <c r="F1709" s="23">
        <v>41802</v>
      </c>
      <c r="G1709" s="30">
        <v>1512.5</v>
      </c>
      <c r="H1709" s="5">
        <f t="shared" ref="H1709:H1740" si="75">E1709-G1709</f>
        <v>0</v>
      </c>
      <c r="I1709" s="491"/>
    </row>
    <row r="1710" spans="1:9" x14ac:dyDescent="0.25">
      <c r="A1710" s="240"/>
      <c r="B1710" s="233" t="s">
        <v>1539</v>
      </c>
      <c r="C1710" s="394" t="s">
        <v>5404</v>
      </c>
      <c r="D1710" s="235" t="s">
        <v>1</v>
      </c>
      <c r="E1710" s="236">
        <v>4212</v>
      </c>
      <c r="F1710" s="23">
        <v>41803</v>
      </c>
      <c r="G1710" s="30">
        <v>4212</v>
      </c>
      <c r="H1710" s="5">
        <f t="shared" si="75"/>
        <v>0</v>
      </c>
      <c r="I1710" s="492"/>
    </row>
    <row r="1711" spans="1:9" ht="15.75" x14ac:dyDescent="0.25">
      <c r="A1711" s="240"/>
      <c r="B1711" s="572" t="s">
        <v>1603</v>
      </c>
      <c r="C1711" s="573" t="s">
        <v>5542</v>
      </c>
      <c r="D1711" s="235" t="s">
        <v>1</v>
      </c>
      <c r="E1711" s="236">
        <v>722.5</v>
      </c>
      <c r="F1711" s="23">
        <v>41803</v>
      </c>
      <c r="G1711" s="30">
        <v>722.5</v>
      </c>
      <c r="H1711" s="5">
        <f t="shared" si="75"/>
        <v>0</v>
      </c>
      <c r="I1711" s="491"/>
    </row>
    <row r="1712" spans="1:9" ht="15.75" x14ac:dyDescent="0.25">
      <c r="A1712" s="240"/>
      <c r="B1712" s="572" t="s">
        <v>1606</v>
      </c>
      <c r="C1712" s="573" t="s">
        <v>5542</v>
      </c>
      <c r="D1712" s="235" t="s">
        <v>1</v>
      </c>
      <c r="E1712" s="236">
        <v>821</v>
      </c>
      <c r="F1712" s="23">
        <v>41803</v>
      </c>
      <c r="G1712" s="30">
        <v>821</v>
      </c>
      <c r="H1712" s="5">
        <f t="shared" si="75"/>
        <v>0</v>
      </c>
      <c r="I1712" s="491"/>
    </row>
    <row r="1713" spans="1:9" ht="15.75" x14ac:dyDescent="0.25">
      <c r="A1713" s="240"/>
      <c r="B1713" s="572" t="s">
        <v>1609</v>
      </c>
      <c r="C1713" s="573" t="s">
        <v>5542</v>
      </c>
      <c r="D1713" s="235" t="s">
        <v>1</v>
      </c>
      <c r="E1713" s="236">
        <v>170</v>
      </c>
      <c r="F1713" s="23">
        <v>41803</v>
      </c>
      <c r="G1713" s="30">
        <v>170</v>
      </c>
      <c r="H1713" s="5">
        <f t="shared" si="75"/>
        <v>0</v>
      </c>
      <c r="I1713" s="491"/>
    </row>
    <row r="1714" spans="1:9" ht="15.75" x14ac:dyDescent="0.25">
      <c r="A1714" s="240"/>
      <c r="B1714" s="572" t="s">
        <v>1610</v>
      </c>
      <c r="C1714" s="573" t="s">
        <v>5542</v>
      </c>
      <c r="D1714" s="235" t="s">
        <v>1</v>
      </c>
      <c r="E1714" s="236">
        <v>1296.5</v>
      </c>
      <c r="F1714" s="23">
        <v>41803</v>
      </c>
      <c r="G1714" s="30">
        <v>1296.5</v>
      </c>
      <c r="H1714" s="5">
        <f t="shared" si="75"/>
        <v>0</v>
      </c>
      <c r="I1714" s="491"/>
    </row>
    <row r="1715" spans="1:9" ht="15.75" x14ac:dyDescent="0.25">
      <c r="A1715" s="240"/>
      <c r="B1715" s="572" t="s">
        <v>1642</v>
      </c>
      <c r="C1715" s="573" t="s">
        <v>5542</v>
      </c>
      <c r="D1715" s="235" t="s">
        <v>1</v>
      </c>
      <c r="E1715" s="236">
        <v>783.5</v>
      </c>
      <c r="F1715" s="23">
        <v>41803</v>
      </c>
      <c r="G1715" s="30">
        <v>783.5</v>
      </c>
      <c r="H1715" s="5">
        <f t="shared" si="75"/>
        <v>0</v>
      </c>
      <c r="I1715" s="491"/>
    </row>
    <row r="1716" spans="1:9" ht="15.75" x14ac:dyDescent="0.25">
      <c r="A1716" s="240"/>
      <c r="B1716" s="572" t="s">
        <v>1646</v>
      </c>
      <c r="C1716" s="573" t="s">
        <v>5542</v>
      </c>
      <c r="D1716" s="235" t="s">
        <v>1</v>
      </c>
      <c r="E1716" s="236">
        <v>261.5</v>
      </c>
      <c r="F1716" s="23">
        <v>41803</v>
      </c>
      <c r="G1716" s="30">
        <v>261.5</v>
      </c>
      <c r="H1716" s="5">
        <f t="shared" si="75"/>
        <v>0</v>
      </c>
      <c r="I1716" s="491"/>
    </row>
    <row r="1717" spans="1:9" ht="15.75" x14ac:dyDescent="0.25">
      <c r="A1717" s="240"/>
      <c r="B1717" s="572" t="s">
        <v>1662</v>
      </c>
      <c r="C1717" s="573" t="s">
        <v>5542</v>
      </c>
      <c r="D1717" s="235" t="s">
        <v>1</v>
      </c>
      <c r="E1717" s="236">
        <v>889</v>
      </c>
      <c r="F1717" s="23">
        <v>41804</v>
      </c>
      <c r="G1717" s="30">
        <v>889</v>
      </c>
      <c r="H1717" s="5">
        <f t="shared" si="75"/>
        <v>0</v>
      </c>
      <c r="I1717" s="491"/>
    </row>
    <row r="1718" spans="1:9" ht="15.75" x14ac:dyDescent="0.25">
      <c r="A1718" s="240"/>
      <c r="B1718" s="572" t="s">
        <v>1680</v>
      </c>
      <c r="C1718" s="573" t="s">
        <v>5542</v>
      </c>
      <c r="D1718" s="235" t="s">
        <v>1</v>
      </c>
      <c r="E1718" s="236">
        <v>1105</v>
      </c>
      <c r="F1718" s="23">
        <v>41804</v>
      </c>
      <c r="G1718" s="30">
        <v>1105</v>
      </c>
      <c r="H1718" s="5">
        <f t="shared" si="75"/>
        <v>0</v>
      </c>
      <c r="I1718" s="491"/>
    </row>
    <row r="1719" spans="1:9" ht="15.75" x14ac:dyDescent="0.25">
      <c r="A1719" s="240"/>
      <c r="B1719" s="572" t="s">
        <v>1702</v>
      </c>
      <c r="C1719" s="573" t="s">
        <v>5542</v>
      </c>
      <c r="D1719" s="235" t="s">
        <v>1</v>
      </c>
      <c r="E1719" s="236">
        <v>4366</v>
      </c>
      <c r="F1719" s="23">
        <v>41804</v>
      </c>
      <c r="G1719" s="30">
        <v>4366</v>
      </c>
      <c r="H1719" s="5">
        <f t="shared" si="75"/>
        <v>0</v>
      </c>
      <c r="I1719" s="491"/>
    </row>
    <row r="1720" spans="1:9" ht="15.75" x14ac:dyDescent="0.25">
      <c r="A1720" s="240"/>
      <c r="B1720" s="572" t="s">
        <v>1703</v>
      </c>
      <c r="C1720" s="573" t="s">
        <v>5542</v>
      </c>
      <c r="D1720" s="235" t="s">
        <v>1</v>
      </c>
      <c r="E1720" s="236">
        <v>1566</v>
      </c>
      <c r="F1720" s="23">
        <v>41804</v>
      </c>
      <c r="G1720" s="30">
        <v>1566</v>
      </c>
      <c r="H1720" s="5">
        <f t="shared" si="75"/>
        <v>0</v>
      </c>
      <c r="I1720" s="491"/>
    </row>
    <row r="1721" spans="1:9" ht="15.75" x14ac:dyDescent="0.25">
      <c r="A1721" s="240"/>
      <c r="B1721" s="572" t="s">
        <v>1718</v>
      </c>
      <c r="C1721" s="573" t="s">
        <v>5542</v>
      </c>
      <c r="D1721" s="235" t="s">
        <v>1</v>
      </c>
      <c r="E1721" s="236">
        <v>40</v>
      </c>
      <c r="F1721" s="23">
        <v>41804</v>
      </c>
      <c r="G1721" s="30">
        <v>40</v>
      </c>
      <c r="H1721" s="5">
        <f t="shared" si="75"/>
        <v>0</v>
      </c>
      <c r="I1721" s="491"/>
    </row>
    <row r="1722" spans="1:9" ht="15.75" x14ac:dyDescent="0.25">
      <c r="A1722" s="240"/>
      <c r="B1722" s="572" t="s">
        <v>1745</v>
      </c>
      <c r="C1722" s="573" t="s">
        <v>5542</v>
      </c>
      <c r="D1722" s="235" t="s">
        <v>1</v>
      </c>
      <c r="E1722" s="236">
        <v>282.5</v>
      </c>
      <c r="F1722" s="23">
        <v>41804</v>
      </c>
      <c r="G1722" s="30">
        <v>282.5</v>
      </c>
      <c r="H1722" s="5">
        <f t="shared" si="75"/>
        <v>0</v>
      </c>
      <c r="I1722" s="491"/>
    </row>
    <row r="1723" spans="1:9" ht="15.75" x14ac:dyDescent="0.25">
      <c r="A1723" s="240"/>
      <c r="B1723" s="572" t="s">
        <v>1755</v>
      </c>
      <c r="C1723" s="573" t="s">
        <v>5542</v>
      </c>
      <c r="D1723" s="235" t="s">
        <v>1</v>
      </c>
      <c r="E1723" s="236">
        <v>725</v>
      </c>
      <c r="F1723" s="23">
        <v>41804</v>
      </c>
      <c r="G1723" s="30">
        <v>725</v>
      </c>
      <c r="H1723" s="5">
        <f t="shared" si="75"/>
        <v>0</v>
      </c>
      <c r="I1723" s="491"/>
    </row>
    <row r="1724" spans="1:9" ht="15.75" x14ac:dyDescent="0.25">
      <c r="A1724" s="240"/>
      <c r="B1724" s="572" t="s">
        <v>1763</v>
      </c>
      <c r="C1724" s="573" t="s">
        <v>5542</v>
      </c>
      <c r="D1724" s="235" t="s">
        <v>1</v>
      </c>
      <c r="E1724" s="236">
        <v>1262.5</v>
      </c>
      <c r="F1724" s="23">
        <v>41805</v>
      </c>
      <c r="G1724" s="30">
        <v>1262.5</v>
      </c>
      <c r="H1724" s="5">
        <f t="shared" si="75"/>
        <v>0</v>
      </c>
      <c r="I1724" s="491"/>
    </row>
    <row r="1725" spans="1:9" ht="15.75" x14ac:dyDescent="0.25">
      <c r="A1725" s="240"/>
      <c r="B1725" s="572" t="s">
        <v>1766</v>
      </c>
      <c r="C1725" s="573" t="s">
        <v>5542</v>
      </c>
      <c r="D1725" s="235" t="s">
        <v>1</v>
      </c>
      <c r="E1725" s="236">
        <v>242.5</v>
      </c>
      <c r="F1725" s="23">
        <v>41805</v>
      </c>
      <c r="G1725" s="30">
        <v>242.5</v>
      </c>
      <c r="H1725" s="5">
        <f t="shared" si="75"/>
        <v>0</v>
      </c>
      <c r="I1725" s="491"/>
    </row>
    <row r="1726" spans="1:9" ht="15.75" x14ac:dyDescent="0.25">
      <c r="A1726" s="240"/>
      <c r="B1726" s="572" t="s">
        <v>1788</v>
      </c>
      <c r="C1726" s="573" t="s">
        <v>5542</v>
      </c>
      <c r="D1726" s="235" t="s">
        <v>1</v>
      </c>
      <c r="E1726" s="236">
        <v>4192</v>
      </c>
      <c r="F1726" s="23">
        <v>41805</v>
      </c>
      <c r="G1726" s="30">
        <v>4192</v>
      </c>
      <c r="H1726" s="5">
        <f t="shared" si="75"/>
        <v>0</v>
      </c>
      <c r="I1726" s="491"/>
    </row>
    <row r="1727" spans="1:9" ht="15.75" x14ac:dyDescent="0.25">
      <c r="A1727" s="240"/>
      <c r="B1727" s="572" t="s">
        <v>1789</v>
      </c>
      <c r="C1727" s="573" t="s">
        <v>5542</v>
      </c>
      <c r="D1727" s="235" t="s">
        <v>1</v>
      </c>
      <c r="E1727" s="236">
        <v>290</v>
      </c>
      <c r="F1727" s="23">
        <v>41805</v>
      </c>
      <c r="G1727" s="30">
        <v>290</v>
      </c>
      <c r="H1727" s="5">
        <f t="shared" si="75"/>
        <v>0</v>
      </c>
      <c r="I1727" s="491"/>
    </row>
    <row r="1728" spans="1:9" ht="15.75" x14ac:dyDescent="0.25">
      <c r="A1728" s="240"/>
      <c r="B1728" s="572" t="s">
        <v>1797</v>
      </c>
      <c r="C1728" s="573" t="s">
        <v>5542</v>
      </c>
      <c r="D1728" s="235" t="s">
        <v>1</v>
      </c>
      <c r="E1728" s="236">
        <v>2173.6</v>
      </c>
      <c r="F1728" s="23">
        <v>41805</v>
      </c>
      <c r="G1728" s="30">
        <v>2173.6</v>
      </c>
      <c r="H1728" s="5">
        <f t="shared" si="75"/>
        <v>0</v>
      </c>
      <c r="I1728" s="491"/>
    </row>
    <row r="1729" spans="1:9" ht="15.75" x14ac:dyDescent="0.25">
      <c r="A1729" s="240"/>
      <c r="B1729" s="572" t="s">
        <v>1804</v>
      </c>
      <c r="C1729" s="573" t="s">
        <v>5542</v>
      </c>
      <c r="D1729" s="235" t="s">
        <v>1</v>
      </c>
      <c r="E1729" s="236">
        <v>447.5</v>
      </c>
      <c r="F1729" s="23">
        <v>41805</v>
      </c>
      <c r="G1729" s="30">
        <v>447.5</v>
      </c>
      <c r="H1729" s="5">
        <f t="shared" si="75"/>
        <v>0</v>
      </c>
      <c r="I1729" s="491"/>
    </row>
    <row r="1730" spans="1:9" ht="15.75" x14ac:dyDescent="0.25">
      <c r="A1730" s="240"/>
      <c r="B1730" s="572" t="s">
        <v>1832</v>
      </c>
      <c r="C1730" s="573" t="s">
        <v>5542</v>
      </c>
      <c r="D1730" s="235" t="s">
        <v>1</v>
      </c>
      <c r="E1730" s="236">
        <v>362.5</v>
      </c>
      <c r="F1730" s="23">
        <v>41806</v>
      </c>
      <c r="G1730" s="30">
        <v>362.5</v>
      </c>
      <c r="H1730" s="5">
        <f t="shared" si="75"/>
        <v>0</v>
      </c>
      <c r="I1730" s="491"/>
    </row>
    <row r="1731" spans="1:9" ht="15.75" x14ac:dyDescent="0.25">
      <c r="A1731" s="240"/>
      <c r="B1731" s="572" t="s">
        <v>1851</v>
      </c>
      <c r="C1731" s="573" t="s">
        <v>5542</v>
      </c>
      <c r="D1731" s="235" t="s">
        <v>1</v>
      </c>
      <c r="E1731" s="236">
        <v>1470</v>
      </c>
      <c r="F1731" s="23">
        <v>41806</v>
      </c>
      <c r="G1731" s="30">
        <v>1470</v>
      </c>
      <c r="H1731" s="5">
        <f t="shared" si="75"/>
        <v>0</v>
      </c>
      <c r="I1731" s="491"/>
    </row>
    <row r="1732" spans="1:9" ht="15.75" x14ac:dyDescent="0.25">
      <c r="A1732" s="240"/>
      <c r="B1732" s="572" t="s">
        <v>1866</v>
      </c>
      <c r="C1732" s="573" t="s">
        <v>5542</v>
      </c>
      <c r="D1732" s="235" t="s">
        <v>1</v>
      </c>
      <c r="E1732" s="236">
        <v>731</v>
      </c>
      <c r="F1732" s="23">
        <v>41806</v>
      </c>
      <c r="G1732" s="30">
        <v>731</v>
      </c>
      <c r="H1732" s="5">
        <f t="shared" si="75"/>
        <v>0</v>
      </c>
      <c r="I1732" s="491"/>
    </row>
    <row r="1733" spans="1:9" ht="15.75" x14ac:dyDescent="0.25">
      <c r="A1733" s="240"/>
      <c r="B1733" s="572" t="s">
        <v>1874</v>
      </c>
      <c r="C1733" s="573" t="s">
        <v>5542</v>
      </c>
      <c r="D1733" s="235" t="s">
        <v>1</v>
      </c>
      <c r="E1733" s="236">
        <v>492</v>
      </c>
      <c r="F1733" s="23">
        <v>41806</v>
      </c>
      <c r="G1733" s="30">
        <v>492</v>
      </c>
      <c r="H1733" s="5">
        <f t="shared" si="75"/>
        <v>0</v>
      </c>
      <c r="I1733" s="491"/>
    </row>
    <row r="1734" spans="1:9" ht="15.75" x14ac:dyDescent="0.25">
      <c r="A1734" s="240"/>
      <c r="B1734" s="572" t="s">
        <v>1911</v>
      </c>
      <c r="C1734" s="573" t="s">
        <v>5542</v>
      </c>
      <c r="D1734" s="235" t="s">
        <v>1</v>
      </c>
      <c r="E1734" s="236">
        <v>1995</v>
      </c>
      <c r="F1734" s="23">
        <v>41806</v>
      </c>
      <c r="G1734" s="30">
        <v>1995</v>
      </c>
      <c r="H1734" s="5">
        <f t="shared" si="75"/>
        <v>0</v>
      </c>
      <c r="I1734" s="491"/>
    </row>
    <row r="1735" spans="1:9" ht="15.75" x14ac:dyDescent="0.25">
      <c r="A1735" s="240">
        <v>41808</v>
      </c>
      <c r="B1735" s="572" t="s">
        <v>2022</v>
      </c>
      <c r="C1735" s="573" t="s">
        <v>5542</v>
      </c>
      <c r="D1735" s="235" t="s">
        <v>1</v>
      </c>
      <c r="E1735" s="236">
        <v>600</v>
      </c>
      <c r="F1735" s="23">
        <v>41808</v>
      </c>
      <c r="G1735" s="30">
        <v>600</v>
      </c>
      <c r="H1735" s="5">
        <f t="shared" si="75"/>
        <v>0</v>
      </c>
      <c r="I1735" s="491"/>
    </row>
    <row r="1736" spans="1:9" ht="15.75" x14ac:dyDescent="0.25">
      <c r="A1736" s="240"/>
      <c r="B1736" s="572" t="s">
        <v>2023</v>
      </c>
      <c r="C1736" s="573" t="s">
        <v>5542</v>
      </c>
      <c r="D1736" s="235" t="s">
        <v>1</v>
      </c>
      <c r="E1736" s="236">
        <v>524</v>
      </c>
      <c r="F1736" s="23">
        <v>41808</v>
      </c>
      <c r="G1736" s="30">
        <v>524</v>
      </c>
      <c r="H1736" s="5">
        <f t="shared" si="75"/>
        <v>0</v>
      </c>
      <c r="I1736" s="492"/>
    </row>
    <row r="1737" spans="1:9" ht="15.75" x14ac:dyDescent="0.25">
      <c r="A1737" s="240"/>
      <c r="B1737" s="572" t="s">
        <v>2040</v>
      </c>
      <c r="C1737" s="573" t="s">
        <v>5542</v>
      </c>
      <c r="D1737" s="235" t="s">
        <v>1</v>
      </c>
      <c r="E1737" s="236">
        <v>3006</v>
      </c>
      <c r="F1737" s="23">
        <v>41808</v>
      </c>
      <c r="G1737" s="30">
        <v>3006</v>
      </c>
      <c r="H1737" s="5">
        <f t="shared" si="75"/>
        <v>0</v>
      </c>
      <c r="I1737" s="491"/>
    </row>
    <row r="1738" spans="1:9" ht="15.75" x14ac:dyDescent="0.25">
      <c r="A1738" s="518">
        <v>41809</v>
      </c>
      <c r="B1738" s="576" t="s">
        <v>2090</v>
      </c>
      <c r="C1738" s="577" t="s">
        <v>5542</v>
      </c>
      <c r="D1738" s="235" t="s">
        <v>1</v>
      </c>
      <c r="E1738" s="236">
        <v>5379</v>
      </c>
      <c r="F1738" s="23">
        <v>41809</v>
      </c>
      <c r="G1738" s="30">
        <v>5379</v>
      </c>
      <c r="H1738" s="5">
        <f t="shared" si="75"/>
        <v>0</v>
      </c>
      <c r="I1738" s="491"/>
    </row>
    <row r="1739" spans="1:9" ht="15.75" x14ac:dyDescent="0.25">
      <c r="A1739" s="578">
        <v>41808</v>
      </c>
      <c r="B1739" s="579" t="s">
        <v>2134</v>
      </c>
      <c r="C1739" s="580" t="s">
        <v>5542</v>
      </c>
      <c r="D1739" s="235" t="s">
        <v>1</v>
      </c>
      <c r="E1739" s="236">
        <v>499.5</v>
      </c>
      <c r="F1739" s="23">
        <v>41808</v>
      </c>
      <c r="G1739" s="30">
        <v>499.5</v>
      </c>
      <c r="H1739" s="5">
        <f t="shared" si="75"/>
        <v>0</v>
      </c>
      <c r="I1739" s="491"/>
    </row>
    <row r="1740" spans="1:9" ht="15.75" x14ac:dyDescent="0.25">
      <c r="A1740" s="240"/>
      <c r="B1740" s="572" t="s">
        <v>2230</v>
      </c>
      <c r="C1740" s="573" t="s">
        <v>5542</v>
      </c>
      <c r="D1740" s="235" t="s">
        <v>1</v>
      </c>
      <c r="E1740" s="236">
        <v>518</v>
      </c>
      <c r="F1740" s="23">
        <v>41810</v>
      </c>
      <c r="G1740" s="30">
        <v>518</v>
      </c>
      <c r="H1740" s="5">
        <f t="shared" si="75"/>
        <v>0</v>
      </c>
      <c r="I1740" s="491"/>
    </row>
    <row r="1741" spans="1:9" ht="15.75" x14ac:dyDescent="0.25">
      <c r="A1741" s="240"/>
      <c r="B1741" s="572" t="s">
        <v>2273</v>
      </c>
      <c r="C1741" s="573" t="s">
        <v>5542</v>
      </c>
      <c r="D1741" s="235" t="s">
        <v>1</v>
      </c>
      <c r="E1741" s="236">
        <v>362</v>
      </c>
      <c r="F1741" s="23">
        <v>41810</v>
      </c>
      <c r="G1741" s="30">
        <v>362</v>
      </c>
      <c r="H1741" s="5">
        <f t="shared" ref="H1741:H1772" si="76">E1741-G1741</f>
        <v>0</v>
      </c>
      <c r="I1741" s="491"/>
    </row>
    <row r="1742" spans="1:9" ht="15.75" x14ac:dyDescent="0.25">
      <c r="A1742" s="240"/>
      <c r="B1742" s="572" t="s">
        <v>2274</v>
      </c>
      <c r="C1742" s="573" t="s">
        <v>5542</v>
      </c>
      <c r="D1742" s="235" t="s">
        <v>1</v>
      </c>
      <c r="E1742" s="236">
        <v>232</v>
      </c>
      <c r="F1742" s="23">
        <v>41810</v>
      </c>
      <c r="G1742" s="30">
        <v>232</v>
      </c>
      <c r="H1742" s="5">
        <f t="shared" si="76"/>
        <v>0</v>
      </c>
      <c r="I1742" s="491"/>
    </row>
    <row r="1743" spans="1:9" ht="15.75" x14ac:dyDescent="0.25">
      <c r="A1743" s="240"/>
      <c r="B1743" s="572" t="s">
        <v>1092</v>
      </c>
      <c r="C1743" s="573" t="s">
        <v>5542</v>
      </c>
      <c r="D1743" s="235" t="s">
        <v>1</v>
      </c>
      <c r="E1743" s="236">
        <v>572</v>
      </c>
      <c r="F1743" s="23">
        <v>41814</v>
      </c>
      <c r="G1743" s="30">
        <v>572</v>
      </c>
      <c r="H1743" s="5">
        <f t="shared" si="76"/>
        <v>0</v>
      </c>
      <c r="I1743" s="492" t="s">
        <v>4</v>
      </c>
    </row>
    <row r="1744" spans="1:9" ht="15.75" x14ac:dyDescent="0.25">
      <c r="A1744" s="240"/>
      <c r="B1744" s="572" t="s">
        <v>1119</v>
      </c>
      <c r="C1744" s="573" t="s">
        <v>5542</v>
      </c>
      <c r="D1744" s="235" t="s">
        <v>1</v>
      </c>
      <c r="E1744" s="236">
        <v>3234</v>
      </c>
      <c r="F1744" s="23">
        <v>41811</v>
      </c>
      <c r="G1744" s="30">
        <v>3234</v>
      </c>
      <c r="H1744" s="5">
        <f t="shared" si="76"/>
        <v>0</v>
      </c>
      <c r="I1744" s="491"/>
    </row>
    <row r="1745" spans="1:9" ht="15.75" x14ac:dyDescent="0.25">
      <c r="A1745" s="240"/>
      <c r="B1745" s="572" t="s">
        <v>1120</v>
      </c>
      <c r="C1745" s="573" t="s">
        <v>5542</v>
      </c>
      <c r="D1745" s="235" t="s">
        <v>1</v>
      </c>
      <c r="E1745" s="236">
        <v>563</v>
      </c>
      <c r="F1745" s="23">
        <v>41811</v>
      </c>
      <c r="G1745" s="30">
        <v>563</v>
      </c>
      <c r="H1745" s="5">
        <f t="shared" si="76"/>
        <v>0</v>
      </c>
      <c r="I1745" s="491"/>
    </row>
    <row r="1746" spans="1:9" ht="15.75" x14ac:dyDescent="0.25">
      <c r="A1746" s="240"/>
      <c r="B1746" s="572" t="s">
        <v>1133</v>
      </c>
      <c r="C1746" s="573" t="s">
        <v>5542</v>
      </c>
      <c r="D1746" s="235" t="s">
        <v>1</v>
      </c>
      <c r="E1746" s="236">
        <v>715</v>
      </c>
      <c r="F1746" s="23">
        <v>41811</v>
      </c>
      <c r="G1746" s="30">
        <v>715</v>
      </c>
      <c r="H1746" s="5">
        <f t="shared" si="76"/>
        <v>0</v>
      </c>
      <c r="I1746" s="491"/>
    </row>
    <row r="1747" spans="1:9" ht="15.75" x14ac:dyDescent="0.25">
      <c r="A1747" s="240"/>
      <c r="B1747" s="572" t="s">
        <v>1142</v>
      </c>
      <c r="C1747" s="573" t="s">
        <v>5542</v>
      </c>
      <c r="D1747" s="235" t="s">
        <v>1</v>
      </c>
      <c r="E1747" s="236">
        <v>234</v>
      </c>
      <c r="F1747" s="23">
        <v>41811</v>
      </c>
      <c r="G1747" s="30">
        <v>234</v>
      </c>
      <c r="H1747" s="5">
        <f t="shared" si="76"/>
        <v>0</v>
      </c>
      <c r="I1747" s="491"/>
    </row>
    <row r="1748" spans="1:9" ht="15.75" x14ac:dyDescent="0.25">
      <c r="A1748" s="240"/>
      <c r="B1748" s="572" t="s">
        <v>1151</v>
      </c>
      <c r="C1748" s="573" t="s">
        <v>5542</v>
      </c>
      <c r="D1748" s="235" t="s">
        <v>1</v>
      </c>
      <c r="E1748" s="236">
        <v>441</v>
      </c>
      <c r="F1748" s="23">
        <v>41811</v>
      </c>
      <c r="G1748" s="30">
        <v>441</v>
      </c>
      <c r="H1748" s="5">
        <f t="shared" si="76"/>
        <v>0</v>
      </c>
      <c r="I1748" s="491"/>
    </row>
    <row r="1749" spans="1:9" ht="15.75" x14ac:dyDescent="0.25">
      <c r="A1749" s="240"/>
      <c r="B1749" s="572" t="s">
        <v>1156</v>
      </c>
      <c r="C1749" s="573" t="s">
        <v>5542</v>
      </c>
      <c r="D1749" s="235" t="s">
        <v>1</v>
      </c>
      <c r="E1749" s="236">
        <v>2378</v>
      </c>
      <c r="F1749" s="23">
        <v>41811</v>
      </c>
      <c r="G1749" s="30">
        <v>2378</v>
      </c>
      <c r="H1749" s="5">
        <f t="shared" si="76"/>
        <v>0</v>
      </c>
      <c r="I1749" s="491"/>
    </row>
    <row r="1750" spans="1:9" ht="15.75" x14ac:dyDescent="0.25">
      <c r="A1750" s="240"/>
      <c r="B1750" s="572" t="s">
        <v>1163</v>
      </c>
      <c r="C1750" s="573" t="s">
        <v>5542</v>
      </c>
      <c r="D1750" s="235" t="s">
        <v>1</v>
      </c>
      <c r="E1750" s="236">
        <v>1222</v>
      </c>
      <c r="F1750" s="23">
        <v>41811</v>
      </c>
      <c r="G1750" s="30">
        <v>1222</v>
      </c>
      <c r="H1750" s="5">
        <f t="shared" si="76"/>
        <v>0</v>
      </c>
      <c r="I1750" s="491"/>
    </row>
    <row r="1751" spans="1:9" ht="15.75" x14ac:dyDescent="0.25">
      <c r="A1751" s="240"/>
      <c r="B1751" s="572" t="s">
        <v>1186</v>
      </c>
      <c r="C1751" s="573" t="s">
        <v>5542</v>
      </c>
      <c r="D1751" s="235" t="s">
        <v>1</v>
      </c>
      <c r="E1751" s="236">
        <v>399.6</v>
      </c>
      <c r="F1751" s="23">
        <v>41811</v>
      </c>
      <c r="G1751" s="30">
        <v>399.6</v>
      </c>
      <c r="H1751" s="5">
        <f t="shared" si="76"/>
        <v>0</v>
      </c>
      <c r="I1751" s="491"/>
    </row>
    <row r="1752" spans="1:9" ht="15.75" x14ac:dyDescent="0.25">
      <c r="A1752" s="240"/>
      <c r="B1752" s="572" t="s">
        <v>1198</v>
      </c>
      <c r="C1752" s="573" t="s">
        <v>5542</v>
      </c>
      <c r="D1752" s="235" t="s">
        <v>1</v>
      </c>
      <c r="E1752" s="236">
        <v>2545</v>
      </c>
      <c r="F1752" s="23">
        <v>41812</v>
      </c>
      <c r="G1752" s="30">
        <v>2545</v>
      </c>
      <c r="H1752" s="5">
        <f t="shared" si="76"/>
        <v>0</v>
      </c>
      <c r="I1752" s="492"/>
    </row>
    <row r="1753" spans="1:9" ht="15.75" x14ac:dyDescent="0.25">
      <c r="A1753" s="240"/>
      <c r="B1753" s="572" t="s">
        <v>1207</v>
      </c>
      <c r="C1753" s="573" t="s">
        <v>5542</v>
      </c>
      <c r="D1753" s="235" t="s">
        <v>1</v>
      </c>
      <c r="E1753" s="236">
        <v>4717</v>
      </c>
      <c r="F1753" s="23">
        <v>41812</v>
      </c>
      <c r="G1753" s="30">
        <v>4717</v>
      </c>
      <c r="H1753" s="5">
        <f t="shared" si="76"/>
        <v>0</v>
      </c>
      <c r="I1753" s="491"/>
    </row>
    <row r="1754" spans="1:9" ht="15.75" x14ac:dyDescent="0.25">
      <c r="A1754" s="240"/>
      <c r="B1754" s="572" t="s">
        <v>1221</v>
      </c>
      <c r="C1754" s="573" t="s">
        <v>5542</v>
      </c>
      <c r="D1754" s="235" t="s">
        <v>1</v>
      </c>
      <c r="E1754" s="236">
        <v>464</v>
      </c>
      <c r="F1754" s="23">
        <v>41812</v>
      </c>
      <c r="G1754" s="30">
        <v>464</v>
      </c>
      <c r="H1754" s="5">
        <f t="shared" si="76"/>
        <v>0</v>
      </c>
      <c r="I1754" s="491"/>
    </row>
    <row r="1755" spans="1:9" ht="15.75" x14ac:dyDescent="0.25">
      <c r="A1755" s="240"/>
      <c r="B1755" s="572" t="s">
        <v>1234</v>
      </c>
      <c r="C1755" s="573" t="s">
        <v>5542</v>
      </c>
      <c r="D1755" s="235" t="s">
        <v>1</v>
      </c>
      <c r="E1755" s="236">
        <v>390</v>
      </c>
      <c r="F1755" s="23">
        <v>41812</v>
      </c>
      <c r="G1755" s="30">
        <v>390</v>
      </c>
      <c r="H1755" s="5">
        <f t="shared" si="76"/>
        <v>0</v>
      </c>
      <c r="I1755" s="491"/>
    </row>
    <row r="1756" spans="1:9" ht="15.75" x14ac:dyDescent="0.25">
      <c r="A1756" s="240"/>
      <c r="B1756" s="572" t="s">
        <v>1244</v>
      </c>
      <c r="C1756" s="573" t="s">
        <v>5542</v>
      </c>
      <c r="D1756" s="235" t="s">
        <v>1</v>
      </c>
      <c r="E1756" s="236">
        <v>494</v>
      </c>
      <c r="F1756" s="23">
        <v>41812</v>
      </c>
      <c r="G1756" s="30">
        <v>494</v>
      </c>
      <c r="H1756" s="5">
        <f t="shared" si="76"/>
        <v>0</v>
      </c>
      <c r="I1756" s="491"/>
    </row>
    <row r="1757" spans="1:9" ht="15.75" x14ac:dyDescent="0.25">
      <c r="A1757" s="240"/>
      <c r="B1757" s="572" t="s">
        <v>1248</v>
      </c>
      <c r="C1757" s="573" t="s">
        <v>5542</v>
      </c>
      <c r="D1757" s="235" t="s">
        <v>1</v>
      </c>
      <c r="E1757" s="236">
        <v>235</v>
      </c>
      <c r="F1757" s="23">
        <v>41812</v>
      </c>
      <c r="G1757" s="30">
        <v>235</v>
      </c>
      <c r="H1757" s="5">
        <f t="shared" si="76"/>
        <v>0</v>
      </c>
      <c r="I1757" s="491"/>
    </row>
    <row r="1758" spans="1:9" ht="15.75" x14ac:dyDescent="0.25">
      <c r="A1758" s="240">
        <v>41813</v>
      </c>
      <c r="B1758" s="572" t="s">
        <v>1249</v>
      </c>
      <c r="C1758" s="573" t="s">
        <v>5542</v>
      </c>
      <c r="D1758" s="235" t="s">
        <v>1</v>
      </c>
      <c r="E1758" s="236">
        <v>422</v>
      </c>
      <c r="F1758" s="23">
        <v>41813</v>
      </c>
      <c r="G1758" s="30">
        <v>422</v>
      </c>
      <c r="H1758" s="5">
        <f t="shared" si="76"/>
        <v>0</v>
      </c>
      <c r="I1758" s="491"/>
    </row>
    <row r="1759" spans="1:9" ht="15.75" x14ac:dyDescent="0.25">
      <c r="A1759" s="240"/>
      <c r="B1759" s="572" t="s">
        <v>1296</v>
      </c>
      <c r="C1759" s="573" t="s">
        <v>5542</v>
      </c>
      <c r="D1759" s="235" t="s">
        <v>1</v>
      </c>
      <c r="E1759" s="236">
        <v>736.6</v>
      </c>
      <c r="F1759" s="23">
        <v>41813</v>
      </c>
      <c r="G1759" s="30">
        <v>736.6</v>
      </c>
      <c r="H1759" s="5">
        <f t="shared" si="76"/>
        <v>0</v>
      </c>
      <c r="I1759" s="491"/>
    </row>
    <row r="1760" spans="1:9" ht="15.75" x14ac:dyDescent="0.25">
      <c r="A1760" s="240"/>
      <c r="B1760" s="572" t="s">
        <v>1303</v>
      </c>
      <c r="C1760" s="573" t="s">
        <v>5542</v>
      </c>
      <c r="D1760" s="235" t="s">
        <v>1</v>
      </c>
      <c r="E1760" s="236">
        <v>251</v>
      </c>
      <c r="F1760" s="23">
        <v>41813</v>
      </c>
      <c r="G1760" s="30">
        <v>251</v>
      </c>
      <c r="H1760" s="5">
        <f t="shared" si="76"/>
        <v>0</v>
      </c>
      <c r="I1760" s="491"/>
    </row>
    <row r="1761" spans="1:9" ht="15.75" x14ac:dyDescent="0.25">
      <c r="A1761" s="240"/>
      <c r="B1761" s="572" t="s">
        <v>1354</v>
      </c>
      <c r="C1761" s="573" t="s">
        <v>5542</v>
      </c>
      <c r="D1761" s="235" t="s">
        <v>1</v>
      </c>
      <c r="E1761" s="236">
        <v>1388.2</v>
      </c>
      <c r="F1761" s="23">
        <v>41813</v>
      </c>
      <c r="G1761" s="30">
        <v>1388.2</v>
      </c>
      <c r="H1761" s="5">
        <f t="shared" si="76"/>
        <v>0</v>
      </c>
      <c r="I1761" s="491"/>
    </row>
    <row r="1762" spans="1:9" ht="15.75" x14ac:dyDescent="0.25">
      <c r="A1762" s="240"/>
      <c r="B1762" s="572" t="s">
        <v>1373</v>
      </c>
      <c r="C1762" s="573" t="s">
        <v>5542</v>
      </c>
      <c r="D1762" s="235" t="s">
        <v>1</v>
      </c>
      <c r="E1762" s="236">
        <v>200</v>
      </c>
      <c r="F1762" s="23">
        <v>41814</v>
      </c>
      <c r="G1762" s="22">
        <v>200</v>
      </c>
      <c r="H1762" s="5">
        <f t="shared" si="76"/>
        <v>0</v>
      </c>
      <c r="I1762" s="508"/>
    </row>
    <row r="1763" spans="1:9" ht="15.75" x14ac:dyDescent="0.25">
      <c r="A1763" s="240"/>
      <c r="B1763" s="572" t="s">
        <v>1446</v>
      </c>
      <c r="C1763" s="573" t="s">
        <v>5542</v>
      </c>
      <c r="D1763" s="235" t="s">
        <v>1</v>
      </c>
      <c r="E1763" s="236">
        <v>720</v>
      </c>
      <c r="F1763" s="23">
        <v>41815</v>
      </c>
      <c r="G1763" s="22">
        <v>720</v>
      </c>
      <c r="H1763" s="5">
        <f t="shared" si="76"/>
        <v>0</v>
      </c>
      <c r="I1763" s="508"/>
    </row>
    <row r="1764" spans="1:9" ht="15.75" x14ac:dyDescent="0.25">
      <c r="A1764" s="240"/>
      <c r="B1764" s="572" t="s">
        <v>1448</v>
      </c>
      <c r="C1764" s="573" t="s">
        <v>5542</v>
      </c>
      <c r="D1764" s="235" t="s">
        <v>1</v>
      </c>
      <c r="E1764" s="236">
        <v>1587</v>
      </c>
      <c r="F1764" s="23">
        <v>41815</v>
      </c>
      <c r="G1764" s="22">
        <v>1587</v>
      </c>
      <c r="H1764" s="5">
        <f t="shared" si="76"/>
        <v>0</v>
      </c>
      <c r="I1764" s="508"/>
    </row>
    <row r="1765" spans="1:9" ht="15.75" x14ac:dyDescent="0.25">
      <c r="A1765" s="240"/>
      <c r="B1765" s="572" t="s">
        <v>1464</v>
      </c>
      <c r="C1765" s="573" t="s">
        <v>5542</v>
      </c>
      <c r="D1765" s="235" t="s">
        <v>1</v>
      </c>
      <c r="E1765" s="236">
        <v>2030</v>
      </c>
      <c r="F1765" s="23">
        <v>41815</v>
      </c>
      <c r="G1765" s="22">
        <v>2030</v>
      </c>
      <c r="H1765" s="5">
        <f t="shared" si="76"/>
        <v>0</v>
      </c>
      <c r="I1765" s="508"/>
    </row>
    <row r="1766" spans="1:9" ht="15.75" x14ac:dyDescent="0.25">
      <c r="A1766" s="240"/>
      <c r="B1766" s="572" t="s">
        <v>1466</v>
      </c>
      <c r="C1766" s="573" t="s">
        <v>5542</v>
      </c>
      <c r="D1766" s="235" t="s">
        <v>1</v>
      </c>
      <c r="E1766" s="236">
        <v>152</v>
      </c>
      <c r="F1766" s="23">
        <v>41815</v>
      </c>
      <c r="G1766" s="22">
        <v>152</v>
      </c>
      <c r="H1766" s="5">
        <f t="shared" si="76"/>
        <v>0</v>
      </c>
      <c r="I1766" s="508"/>
    </row>
    <row r="1767" spans="1:9" ht="15.75" x14ac:dyDescent="0.25">
      <c r="A1767" s="240"/>
      <c r="B1767" s="572" t="s">
        <v>1485</v>
      </c>
      <c r="C1767" s="573" t="s">
        <v>5542</v>
      </c>
      <c r="D1767" s="235" t="s">
        <v>1</v>
      </c>
      <c r="E1767" s="236">
        <v>309</v>
      </c>
      <c r="F1767" s="23">
        <v>41815</v>
      </c>
      <c r="G1767" s="22">
        <v>309</v>
      </c>
      <c r="H1767" s="5">
        <f t="shared" si="76"/>
        <v>0</v>
      </c>
      <c r="I1767" s="508"/>
    </row>
    <row r="1768" spans="1:9" ht="15.75" x14ac:dyDescent="0.25">
      <c r="A1768" s="240"/>
      <c r="B1768" s="572" t="s">
        <v>1489</v>
      </c>
      <c r="C1768" s="573" t="s">
        <v>5542</v>
      </c>
      <c r="D1768" s="235" t="s">
        <v>1</v>
      </c>
      <c r="E1768" s="236">
        <v>1829</v>
      </c>
      <c r="F1768" s="23">
        <v>41815</v>
      </c>
      <c r="G1768" s="22">
        <v>1829</v>
      </c>
      <c r="H1768" s="5">
        <f t="shared" si="76"/>
        <v>0</v>
      </c>
      <c r="I1768" s="508"/>
    </row>
    <row r="1769" spans="1:9" ht="15.75" x14ac:dyDescent="0.25">
      <c r="A1769" s="240"/>
      <c r="B1769" s="572" t="s">
        <v>1503</v>
      </c>
      <c r="C1769" s="573" t="s">
        <v>5542</v>
      </c>
      <c r="D1769" s="235" t="s">
        <v>1</v>
      </c>
      <c r="E1769" s="236">
        <v>5581</v>
      </c>
      <c r="F1769" s="23">
        <v>41816</v>
      </c>
      <c r="G1769" s="22">
        <v>5581</v>
      </c>
      <c r="H1769" s="5">
        <f t="shared" si="76"/>
        <v>0</v>
      </c>
      <c r="I1769" s="508"/>
    </row>
    <row r="1770" spans="1:9" ht="15.75" x14ac:dyDescent="0.25">
      <c r="A1770" s="240"/>
      <c r="B1770" s="572" t="s">
        <v>1526</v>
      </c>
      <c r="C1770" s="573" t="s">
        <v>5542</v>
      </c>
      <c r="D1770" s="235" t="s">
        <v>1</v>
      </c>
      <c r="E1770" s="236">
        <v>442</v>
      </c>
      <c r="F1770" s="23">
        <v>41816</v>
      </c>
      <c r="G1770" s="22">
        <v>442</v>
      </c>
      <c r="H1770" s="5">
        <f t="shared" si="76"/>
        <v>0</v>
      </c>
      <c r="I1770" s="508"/>
    </row>
    <row r="1771" spans="1:9" x14ac:dyDescent="0.25">
      <c r="A1771" s="240"/>
      <c r="B1771" s="233" t="s">
        <v>1545</v>
      </c>
      <c r="C1771" s="273" t="s">
        <v>4912</v>
      </c>
      <c r="D1771" s="235" t="s">
        <v>1</v>
      </c>
      <c r="E1771" s="236">
        <v>1738.5</v>
      </c>
      <c r="F1771" s="23">
        <v>41816</v>
      </c>
      <c r="G1771" s="22">
        <v>1738.5</v>
      </c>
      <c r="H1771" s="5">
        <f t="shared" si="76"/>
        <v>0</v>
      </c>
      <c r="I1771" s="508"/>
    </row>
    <row r="1772" spans="1:9" x14ac:dyDescent="0.25">
      <c r="A1772" s="240"/>
      <c r="B1772" s="233" t="s">
        <v>1549</v>
      </c>
      <c r="C1772" s="273" t="s">
        <v>4912</v>
      </c>
      <c r="D1772" s="235" t="s">
        <v>1</v>
      </c>
      <c r="E1772" s="236">
        <v>380</v>
      </c>
      <c r="F1772" s="23">
        <v>41816</v>
      </c>
      <c r="G1772" s="22">
        <v>380</v>
      </c>
      <c r="H1772" s="5">
        <f t="shared" si="76"/>
        <v>0</v>
      </c>
      <c r="I1772" s="508"/>
    </row>
    <row r="1773" spans="1:9" x14ac:dyDescent="0.25">
      <c r="A1773" s="240"/>
      <c r="B1773" s="233" t="s">
        <v>1551</v>
      </c>
      <c r="C1773" s="273" t="s">
        <v>4912</v>
      </c>
      <c r="D1773" s="235" t="s">
        <v>1</v>
      </c>
      <c r="E1773" s="236">
        <v>925.5</v>
      </c>
      <c r="F1773" s="23">
        <v>41816</v>
      </c>
      <c r="G1773" s="22">
        <v>925.5</v>
      </c>
      <c r="H1773" s="5">
        <f t="shared" ref="H1773:H1789" si="77">E1773-G1773</f>
        <v>0</v>
      </c>
      <c r="I1773" s="508"/>
    </row>
    <row r="1774" spans="1:9" x14ac:dyDescent="0.25">
      <c r="A1774" s="240"/>
      <c r="B1774" s="233" t="s">
        <v>1567</v>
      </c>
      <c r="C1774" s="273" t="s">
        <v>4912</v>
      </c>
      <c r="D1774" s="235" t="s">
        <v>1</v>
      </c>
      <c r="E1774" s="236">
        <v>537</v>
      </c>
      <c r="F1774" s="23">
        <v>41816</v>
      </c>
      <c r="G1774" s="30">
        <v>537</v>
      </c>
      <c r="H1774" s="5">
        <f t="shared" si="77"/>
        <v>0</v>
      </c>
      <c r="I1774" s="491"/>
    </row>
    <row r="1775" spans="1:9" x14ac:dyDescent="0.25">
      <c r="A1775" s="240"/>
      <c r="B1775" s="233" t="s">
        <v>1633</v>
      </c>
      <c r="C1775" s="273" t="s">
        <v>4912</v>
      </c>
      <c r="D1775" s="235" t="s">
        <v>1</v>
      </c>
      <c r="E1775" s="236">
        <v>711.5</v>
      </c>
      <c r="F1775" s="23">
        <v>41817</v>
      </c>
      <c r="G1775" s="22">
        <v>711.5</v>
      </c>
      <c r="H1775" s="5">
        <f t="shared" si="77"/>
        <v>0</v>
      </c>
      <c r="I1775" s="508"/>
    </row>
    <row r="1776" spans="1:9" x14ac:dyDescent="0.25">
      <c r="A1776" s="240"/>
      <c r="B1776" s="233" t="s">
        <v>1676</v>
      </c>
      <c r="C1776" s="273" t="s">
        <v>4912</v>
      </c>
      <c r="D1776" s="235" t="s">
        <v>1</v>
      </c>
      <c r="E1776" s="236">
        <v>730</v>
      </c>
      <c r="F1776" s="23">
        <v>41817</v>
      </c>
      <c r="G1776" s="30">
        <v>730</v>
      </c>
      <c r="H1776" s="5">
        <f t="shared" si="77"/>
        <v>0</v>
      </c>
      <c r="I1776" s="491"/>
    </row>
    <row r="1777" spans="1:9" x14ac:dyDescent="0.25">
      <c r="A1777" s="240"/>
      <c r="B1777" s="233" t="s">
        <v>1703</v>
      </c>
      <c r="C1777" s="273" t="s">
        <v>4912</v>
      </c>
      <c r="D1777" s="235" t="s">
        <v>1</v>
      </c>
      <c r="E1777" s="236">
        <v>2016</v>
      </c>
      <c r="F1777" s="23">
        <v>41818</v>
      </c>
      <c r="G1777" s="30">
        <v>2016</v>
      </c>
      <c r="H1777" s="5">
        <f t="shared" si="77"/>
        <v>0</v>
      </c>
      <c r="I1777" s="491"/>
    </row>
    <row r="1778" spans="1:9" x14ac:dyDescent="0.25">
      <c r="A1778" s="240"/>
      <c r="B1778" s="233" t="s">
        <v>1705</v>
      </c>
      <c r="C1778" s="273" t="s">
        <v>4912</v>
      </c>
      <c r="D1778" s="235" t="s">
        <v>1</v>
      </c>
      <c r="E1778" s="236">
        <v>571</v>
      </c>
      <c r="F1778" s="23">
        <v>41818</v>
      </c>
      <c r="G1778" s="30">
        <v>571</v>
      </c>
      <c r="H1778" s="5">
        <f t="shared" si="77"/>
        <v>0</v>
      </c>
      <c r="I1778" s="491"/>
    </row>
    <row r="1779" spans="1:9" x14ac:dyDescent="0.25">
      <c r="A1779" s="240"/>
      <c r="B1779" s="233" t="s">
        <v>1727</v>
      </c>
      <c r="C1779" s="273" t="s">
        <v>4912</v>
      </c>
      <c r="D1779" s="235" t="s">
        <v>1</v>
      </c>
      <c r="E1779" s="236">
        <v>3610.5</v>
      </c>
      <c r="F1779" s="23">
        <v>41818</v>
      </c>
      <c r="G1779" s="30">
        <v>3610.5</v>
      </c>
      <c r="H1779" s="5">
        <f t="shared" si="77"/>
        <v>0</v>
      </c>
      <c r="I1779" s="491"/>
    </row>
    <row r="1780" spans="1:9" x14ac:dyDescent="0.25">
      <c r="A1780" s="240"/>
      <c r="B1780" s="233" t="s">
        <v>1733</v>
      </c>
      <c r="C1780" s="273" t="s">
        <v>4912</v>
      </c>
      <c r="D1780" s="235" t="s">
        <v>1</v>
      </c>
      <c r="E1780" s="236">
        <v>5500</v>
      </c>
      <c r="F1780" s="23">
        <v>41818</v>
      </c>
      <c r="G1780" s="30">
        <v>5500</v>
      </c>
      <c r="H1780" s="5">
        <f t="shared" si="77"/>
        <v>0</v>
      </c>
      <c r="I1780" s="491"/>
    </row>
    <row r="1781" spans="1:9" x14ac:dyDescent="0.25">
      <c r="A1781" s="240"/>
      <c r="B1781" s="233" t="s">
        <v>1763</v>
      </c>
      <c r="C1781" s="273" t="s">
        <v>4912</v>
      </c>
      <c r="D1781" s="235" t="s">
        <v>1</v>
      </c>
      <c r="E1781" s="236">
        <v>3024</v>
      </c>
      <c r="F1781" s="23">
        <v>41818</v>
      </c>
      <c r="G1781" s="30">
        <v>3024</v>
      </c>
      <c r="H1781" s="5">
        <f t="shared" si="77"/>
        <v>0</v>
      </c>
      <c r="I1781" s="491"/>
    </row>
    <row r="1782" spans="1:9" x14ac:dyDescent="0.25">
      <c r="A1782" s="240"/>
      <c r="B1782" s="233" t="s">
        <v>1809</v>
      </c>
      <c r="C1782" s="273" t="s">
        <v>4912</v>
      </c>
      <c r="D1782" s="235" t="s">
        <v>1</v>
      </c>
      <c r="E1782" s="236">
        <v>4044.5</v>
      </c>
      <c r="F1782" s="23">
        <v>41819</v>
      </c>
      <c r="G1782" s="30">
        <v>4044.5</v>
      </c>
      <c r="H1782" s="5">
        <f t="shared" si="77"/>
        <v>0</v>
      </c>
      <c r="I1782" s="491"/>
    </row>
    <row r="1783" spans="1:9" x14ac:dyDescent="0.25">
      <c r="A1783" s="240"/>
      <c r="B1783" s="233" t="s">
        <v>1810</v>
      </c>
      <c r="C1783" s="273" t="s">
        <v>4912</v>
      </c>
      <c r="D1783" s="235" t="s">
        <v>1</v>
      </c>
      <c r="E1783" s="236">
        <v>428</v>
      </c>
      <c r="F1783" s="23">
        <v>41819</v>
      </c>
      <c r="G1783" s="30">
        <v>428</v>
      </c>
      <c r="H1783" s="5">
        <f t="shared" si="77"/>
        <v>0</v>
      </c>
      <c r="I1783" s="491"/>
    </row>
    <row r="1784" spans="1:9" x14ac:dyDescent="0.25">
      <c r="A1784" s="240"/>
      <c r="B1784" s="233" t="s">
        <v>1812</v>
      </c>
      <c r="C1784" s="273" t="s">
        <v>4912</v>
      </c>
      <c r="D1784" s="235" t="s">
        <v>1</v>
      </c>
      <c r="E1784" s="236">
        <v>365.5</v>
      </c>
      <c r="F1784" s="23">
        <v>41819</v>
      </c>
      <c r="G1784" s="30">
        <v>365.5</v>
      </c>
      <c r="H1784" s="5">
        <f t="shared" si="77"/>
        <v>0</v>
      </c>
      <c r="I1784" s="491"/>
    </row>
    <row r="1785" spans="1:9" x14ac:dyDescent="0.25">
      <c r="A1785" s="240"/>
      <c r="B1785" s="233" t="s">
        <v>1833</v>
      </c>
      <c r="C1785" s="273" t="s">
        <v>4912</v>
      </c>
      <c r="D1785" s="235" t="s">
        <v>1</v>
      </c>
      <c r="E1785" s="236">
        <v>197.6</v>
      </c>
      <c r="F1785" s="23">
        <v>41819</v>
      </c>
      <c r="G1785" s="30">
        <v>197.6</v>
      </c>
      <c r="H1785" s="5">
        <f t="shared" si="77"/>
        <v>0</v>
      </c>
      <c r="I1785" s="491"/>
    </row>
    <row r="1786" spans="1:9" x14ac:dyDescent="0.25">
      <c r="A1786" s="240"/>
      <c r="B1786" s="233" t="s">
        <v>1834</v>
      </c>
      <c r="C1786" s="273" t="s">
        <v>4912</v>
      </c>
      <c r="D1786" s="235" t="s">
        <v>1</v>
      </c>
      <c r="E1786" s="236">
        <v>278</v>
      </c>
      <c r="F1786" s="23">
        <v>41819</v>
      </c>
      <c r="G1786" s="30">
        <v>278</v>
      </c>
      <c r="H1786" s="5">
        <f t="shared" si="77"/>
        <v>0</v>
      </c>
      <c r="I1786" s="491"/>
    </row>
    <row r="1787" spans="1:9" x14ac:dyDescent="0.25">
      <c r="A1787" s="240"/>
      <c r="B1787" s="233" t="s">
        <v>1845</v>
      </c>
      <c r="C1787" s="273" t="s">
        <v>4912</v>
      </c>
      <c r="D1787" s="235" t="s">
        <v>1</v>
      </c>
      <c r="E1787" s="236">
        <v>518.5</v>
      </c>
      <c r="F1787" s="23">
        <v>41819</v>
      </c>
      <c r="G1787" s="30">
        <v>518.5</v>
      </c>
      <c r="H1787" s="5">
        <f t="shared" si="77"/>
        <v>0</v>
      </c>
      <c r="I1787" s="491"/>
    </row>
    <row r="1788" spans="1:9" x14ac:dyDescent="0.25">
      <c r="A1788" s="240"/>
      <c r="B1788" s="233" t="s">
        <v>1847</v>
      </c>
      <c r="C1788" s="273" t="s">
        <v>4912</v>
      </c>
      <c r="D1788" s="235" t="s">
        <v>1</v>
      </c>
      <c r="E1788" s="236">
        <v>502</v>
      </c>
      <c r="F1788" s="23">
        <v>41820</v>
      </c>
      <c r="G1788" s="30">
        <v>502</v>
      </c>
      <c r="H1788" s="5">
        <f t="shared" si="77"/>
        <v>0</v>
      </c>
      <c r="I1788" s="492"/>
    </row>
    <row r="1789" spans="1:9" x14ac:dyDescent="0.25">
      <c r="A1789" s="240"/>
      <c r="B1789" s="233" t="s">
        <v>1904</v>
      </c>
      <c r="C1789" s="273" t="s">
        <v>4912</v>
      </c>
      <c r="D1789" s="235" t="s">
        <v>1</v>
      </c>
      <c r="E1789" s="236">
        <v>546</v>
      </c>
      <c r="F1789" s="23">
        <v>41820</v>
      </c>
      <c r="G1789" s="30">
        <v>546</v>
      </c>
      <c r="H1789" s="5">
        <f t="shared" si="77"/>
        <v>0</v>
      </c>
      <c r="I1789" s="491"/>
    </row>
    <row r="1790" spans="1:9" x14ac:dyDescent="0.25">
      <c r="A1790" s="240"/>
      <c r="B1790" s="233"/>
      <c r="C1790" s="273"/>
      <c r="D1790" s="235"/>
      <c r="E1790" s="236"/>
      <c r="F1790" s="23"/>
      <c r="G1790" s="30"/>
      <c r="H1790" s="5"/>
      <c r="I1790" s="491"/>
    </row>
    <row r="1791" spans="1:9" x14ac:dyDescent="0.25">
      <c r="A1791" s="240"/>
      <c r="B1791" s="233" t="s">
        <v>1064</v>
      </c>
      <c r="C1791" s="394" t="s">
        <v>5404</v>
      </c>
      <c r="D1791" s="235" t="s">
        <v>5473</v>
      </c>
      <c r="E1791" s="236">
        <v>1540</v>
      </c>
      <c r="F1791" s="23">
        <v>41797</v>
      </c>
      <c r="G1791" s="30">
        <v>1540</v>
      </c>
      <c r="H1791" s="5">
        <f>E1791-G1791</f>
        <v>0</v>
      </c>
      <c r="I1791" s="491"/>
    </row>
    <row r="1792" spans="1:9" x14ac:dyDescent="0.25">
      <c r="A1792" s="240"/>
      <c r="B1792" s="233"/>
      <c r="C1792" s="394"/>
      <c r="D1792" s="235"/>
      <c r="E1792" s="236"/>
      <c r="F1792" s="23"/>
      <c r="G1792" s="30"/>
      <c r="H1792" s="5"/>
      <c r="I1792" s="491"/>
    </row>
    <row r="1793" spans="1:9" x14ac:dyDescent="0.25">
      <c r="A1793" s="240"/>
      <c r="B1793" s="233" t="s">
        <v>1144</v>
      </c>
      <c r="C1793" s="394" t="s">
        <v>5404</v>
      </c>
      <c r="D1793" s="235" t="s">
        <v>5478</v>
      </c>
      <c r="E1793" s="236">
        <v>6658</v>
      </c>
      <c r="F1793" s="23">
        <v>41798</v>
      </c>
      <c r="G1793" s="30">
        <v>6658</v>
      </c>
      <c r="H1793" s="5">
        <f>E1793-G1793</f>
        <v>0</v>
      </c>
      <c r="I1793" s="491"/>
    </row>
    <row r="1794" spans="1:9" x14ac:dyDescent="0.25">
      <c r="A1794" s="240"/>
      <c r="B1794" s="233"/>
      <c r="C1794" s="394"/>
      <c r="D1794" s="235"/>
      <c r="E1794" s="236"/>
      <c r="F1794" s="23"/>
      <c r="G1794" s="30"/>
      <c r="H1794" s="5"/>
      <c r="I1794" s="491"/>
    </row>
    <row r="1795" spans="1:9" x14ac:dyDescent="0.25">
      <c r="A1795" s="240"/>
      <c r="B1795" s="233" t="s">
        <v>1771</v>
      </c>
      <c r="C1795" s="394" t="s">
        <v>5404</v>
      </c>
      <c r="D1795" s="235" t="s">
        <v>22</v>
      </c>
      <c r="E1795" s="236">
        <v>4694</v>
      </c>
      <c r="F1795" s="23">
        <v>41792</v>
      </c>
      <c r="G1795" s="30">
        <v>4694</v>
      </c>
      <c r="H1795" s="24">
        <f t="shared" ref="H1795:H1823" si="78">E1795-G1795</f>
        <v>0</v>
      </c>
      <c r="I1795" s="491" t="s">
        <v>2849</v>
      </c>
    </row>
    <row r="1796" spans="1:9" x14ac:dyDescent="0.25">
      <c r="A1796" s="240"/>
      <c r="B1796" s="233" t="s">
        <v>1774</v>
      </c>
      <c r="C1796" s="394" t="s">
        <v>5404</v>
      </c>
      <c r="D1796" s="235" t="s">
        <v>22</v>
      </c>
      <c r="E1796" s="236">
        <v>1272</v>
      </c>
      <c r="F1796" s="23">
        <v>41792</v>
      </c>
      <c r="G1796" s="43">
        <v>1272</v>
      </c>
      <c r="H1796" s="24">
        <f t="shared" si="78"/>
        <v>0</v>
      </c>
      <c r="I1796" s="491" t="s">
        <v>2849</v>
      </c>
    </row>
    <row r="1797" spans="1:9" x14ac:dyDescent="0.25">
      <c r="A1797" s="240"/>
      <c r="B1797" s="233" t="s">
        <v>1810</v>
      </c>
      <c r="C1797" s="394" t="s">
        <v>5404</v>
      </c>
      <c r="D1797" s="235" t="s">
        <v>22</v>
      </c>
      <c r="E1797" s="236">
        <v>6849</v>
      </c>
      <c r="F1797" s="23">
        <v>41792</v>
      </c>
      <c r="G1797" s="30">
        <v>6849</v>
      </c>
      <c r="H1797" s="24">
        <f t="shared" si="78"/>
        <v>0</v>
      </c>
      <c r="I1797" s="508" t="s">
        <v>23</v>
      </c>
    </row>
    <row r="1798" spans="1:9" x14ac:dyDescent="0.25">
      <c r="A1798" s="240"/>
      <c r="B1798" s="233" t="s">
        <v>1913</v>
      </c>
      <c r="C1798" s="394" t="s">
        <v>5404</v>
      </c>
      <c r="D1798" s="235" t="s">
        <v>22</v>
      </c>
      <c r="E1798" s="236">
        <v>5563</v>
      </c>
      <c r="F1798" s="23">
        <v>41793</v>
      </c>
      <c r="G1798" s="22">
        <v>5563</v>
      </c>
      <c r="H1798" s="24">
        <f t="shared" si="78"/>
        <v>0</v>
      </c>
      <c r="I1798" s="508"/>
    </row>
    <row r="1799" spans="1:9" x14ac:dyDescent="0.25">
      <c r="A1799" s="240"/>
      <c r="B1799" s="233" t="s">
        <v>2032</v>
      </c>
      <c r="C1799" s="394" t="s">
        <v>5404</v>
      </c>
      <c r="D1799" s="235" t="s">
        <v>22</v>
      </c>
      <c r="E1799" s="236">
        <v>3355</v>
      </c>
      <c r="F1799" s="23">
        <v>41795</v>
      </c>
      <c r="G1799" s="22">
        <v>3355</v>
      </c>
      <c r="H1799" s="5">
        <f t="shared" si="78"/>
        <v>0</v>
      </c>
      <c r="I1799" s="508" t="s">
        <v>23</v>
      </c>
    </row>
    <row r="1800" spans="1:9" x14ac:dyDescent="0.25">
      <c r="A1800" s="240"/>
      <c r="B1800" s="233" t="s">
        <v>2100</v>
      </c>
      <c r="C1800" s="394" t="s">
        <v>5404</v>
      </c>
      <c r="D1800" s="235" t="s">
        <v>22</v>
      </c>
      <c r="E1800" s="236">
        <v>3816</v>
      </c>
      <c r="F1800" s="23">
        <v>41795</v>
      </c>
      <c r="G1800" s="30">
        <v>3816</v>
      </c>
      <c r="H1800" s="5">
        <f t="shared" si="78"/>
        <v>0</v>
      </c>
      <c r="I1800" s="491" t="s">
        <v>23</v>
      </c>
    </row>
    <row r="1801" spans="1:9" x14ac:dyDescent="0.25">
      <c r="A1801" s="240"/>
      <c r="B1801" s="233" t="s">
        <v>1089</v>
      </c>
      <c r="C1801" s="394" t="s">
        <v>5404</v>
      </c>
      <c r="D1801" s="235" t="s">
        <v>22</v>
      </c>
      <c r="E1801" s="236">
        <v>5521</v>
      </c>
      <c r="F1801" s="23">
        <v>41797</v>
      </c>
      <c r="G1801" s="30">
        <v>5521</v>
      </c>
      <c r="H1801" s="5">
        <f t="shared" si="78"/>
        <v>0</v>
      </c>
      <c r="I1801" s="491" t="s">
        <v>23</v>
      </c>
    </row>
    <row r="1802" spans="1:9" x14ac:dyDescent="0.25">
      <c r="A1802" s="240"/>
      <c r="B1802" s="233" t="s">
        <v>1139</v>
      </c>
      <c r="C1802" s="394" t="s">
        <v>5404</v>
      </c>
      <c r="D1802" s="235" t="s">
        <v>22</v>
      </c>
      <c r="E1802" s="236">
        <v>5040</v>
      </c>
      <c r="F1802" s="23">
        <v>41799</v>
      </c>
      <c r="G1802" s="30">
        <v>5040</v>
      </c>
      <c r="H1802" s="5">
        <f t="shared" si="78"/>
        <v>0</v>
      </c>
      <c r="I1802" s="491" t="s">
        <v>14</v>
      </c>
    </row>
    <row r="1803" spans="1:9" x14ac:dyDescent="0.25">
      <c r="A1803" s="240"/>
      <c r="B1803" s="233" t="s">
        <v>1182</v>
      </c>
      <c r="C1803" s="394" t="s">
        <v>5404</v>
      </c>
      <c r="D1803" s="235" t="s">
        <v>22</v>
      </c>
      <c r="E1803" s="236">
        <v>5131.25</v>
      </c>
      <c r="F1803" s="23">
        <v>41799</v>
      </c>
      <c r="G1803" s="30">
        <v>5131.25</v>
      </c>
      <c r="H1803" s="5">
        <f t="shared" si="78"/>
        <v>0</v>
      </c>
      <c r="I1803" s="491" t="s">
        <v>23</v>
      </c>
    </row>
    <row r="1804" spans="1:9" x14ac:dyDescent="0.25">
      <c r="A1804" s="240"/>
      <c r="B1804" s="233" t="s">
        <v>1292</v>
      </c>
      <c r="C1804" s="394" t="s">
        <v>5404</v>
      </c>
      <c r="D1804" s="235" t="s">
        <v>22</v>
      </c>
      <c r="E1804" s="236">
        <v>2981.5</v>
      </c>
      <c r="F1804" s="23">
        <v>41800</v>
      </c>
      <c r="G1804" s="30">
        <v>2981.5</v>
      </c>
      <c r="H1804" s="5">
        <f t="shared" si="78"/>
        <v>0</v>
      </c>
      <c r="I1804" s="491" t="s">
        <v>23</v>
      </c>
    </row>
    <row r="1805" spans="1:9" x14ac:dyDescent="0.25">
      <c r="A1805" s="240"/>
      <c r="B1805" s="233" t="s">
        <v>1363</v>
      </c>
      <c r="C1805" s="394" t="s">
        <v>5404</v>
      </c>
      <c r="D1805" s="235" t="s">
        <v>22</v>
      </c>
      <c r="E1805" s="236">
        <v>4527</v>
      </c>
      <c r="F1805" s="23">
        <v>41801</v>
      </c>
      <c r="G1805" s="30">
        <v>4527</v>
      </c>
      <c r="H1805" s="5">
        <f t="shared" si="78"/>
        <v>0</v>
      </c>
      <c r="I1805" s="491" t="s">
        <v>23</v>
      </c>
    </row>
    <row r="1806" spans="1:9" x14ac:dyDescent="0.25">
      <c r="A1806" s="240"/>
      <c r="B1806" s="233" t="s">
        <v>1474</v>
      </c>
      <c r="C1806" s="394" t="s">
        <v>5404</v>
      </c>
      <c r="D1806" s="235" t="s">
        <v>22</v>
      </c>
      <c r="E1806" s="236">
        <v>4020.5</v>
      </c>
      <c r="F1806" s="23">
        <v>41802</v>
      </c>
      <c r="G1806" s="30">
        <v>4020.5</v>
      </c>
      <c r="H1806" s="5">
        <f t="shared" si="78"/>
        <v>0</v>
      </c>
      <c r="I1806" s="491" t="s">
        <v>23</v>
      </c>
    </row>
    <row r="1807" spans="1:9" ht="15.75" x14ac:dyDescent="0.25">
      <c r="A1807" s="240"/>
      <c r="B1807" s="572" t="s">
        <v>1565</v>
      </c>
      <c r="C1807" s="573" t="s">
        <v>5542</v>
      </c>
      <c r="D1807" s="235" t="s">
        <v>22</v>
      </c>
      <c r="E1807" s="236">
        <v>3832</v>
      </c>
      <c r="F1807" s="23">
        <v>41804</v>
      </c>
      <c r="G1807" s="30">
        <v>3832</v>
      </c>
      <c r="H1807" s="5">
        <f t="shared" si="78"/>
        <v>0</v>
      </c>
      <c r="I1807" s="491" t="s">
        <v>23</v>
      </c>
    </row>
    <row r="1808" spans="1:9" ht="15.75" x14ac:dyDescent="0.25">
      <c r="A1808" s="240"/>
      <c r="B1808" s="572" t="s">
        <v>1700</v>
      </c>
      <c r="C1808" s="573" t="s">
        <v>5542</v>
      </c>
      <c r="D1808" s="235" t="s">
        <v>22</v>
      </c>
      <c r="E1808" s="236">
        <v>2771</v>
      </c>
      <c r="F1808" s="23">
        <v>41805</v>
      </c>
      <c r="G1808" s="30">
        <v>2771</v>
      </c>
      <c r="H1808" s="5">
        <f t="shared" si="78"/>
        <v>0</v>
      </c>
      <c r="I1808" s="491" t="s">
        <v>23</v>
      </c>
    </row>
    <row r="1809" spans="1:9" ht="15.75" x14ac:dyDescent="0.25">
      <c r="A1809" s="240"/>
      <c r="B1809" s="572" t="s">
        <v>1773</v>
      </c>
      <c r="C1809" s="573" t="s">
        <v>5542</v>
      </c>
      <c r="D1809" s="235" t="s">
        <v>22</v>
      </c>
      <c r="E1809" s="236">
        <v>6505</v>
      </c>
      <c r="F1809" s="23">
        <v>41806</v>
      </c>
      <c r="G1809" s="30">
        <v>6505</v>
      </c>
      <c r="H1809" s="5">
        <f t="shared" si="78"/>
        <v>0</v>
      </c>
      <c r="I1809" s="491" t="s">
        <v>4</v>
      </c>
    </row>
    <row r="1810" spans="1:9" ht="15.75" x14ac:dyDescent="0.25">
      <c r="A1810" s="240"/>
      <c r="B1810" s="572" t="s">
        <v>1844</v>
      </c>
      <c r="C1810" s="573" t="s">
        <v>5542</v>
      </c>
      <c r="D1810" s="235" t="s">
        <v>22</v>
      </c>
      <c r="E1810" s="236">
        <v>5653</v>
      </c>
      <c r="F1810" s="23">
        <v>41806</v>
      </c>
      <c r="G1810" s="30">
        <v>5653</v>
      </c>
      <c r="H1810" s="5">
        <f t="shared" si="78"/>
        <v>0</v>
      </c>
      <c r="I1810" s="491" t="s">
        <v>23</v>
      </c>
    </row>
    <row r="1811" spans="1:9" ht="15.75" x14ac:dyDescent="0.25">
      <c r="A1811" s="240"/>
      <c r="B1811" s="572" t="s">
        <v>1960</v>
      </c>
      <c r="C1811" s="573" t="s">
        <v>5542</v>
      </c>
      <c r="D1811" s="235" t="s">
        <v>22</v>
      </c>
      <c r="E1811" s="236">
        <v>2930</v>
      </c>
      <c r="F1811" s="23">
        <v>41807</v>
      </c>
      <c r="G1811" s="30">
        <v>2930</v>
      </c>
      <c r="H1811" s="5">
        <f t="shared" si="78"/>
        <v>0</v>
      </c>
      <c r="I1811" s="491" t="s">
        <v>4</v>
      </c>
    </row>
    <row r="1812" spans="1:9" ht="15.75" x14ac:dyDescent="0.25">
      <c r="A1812" s="518">
        <v>41809</v>
      </c>
      <c r="B1812" s="576" t="s">
        <v>2076</v>
      </c>
      <c r="C1812" s="577" t="s">
        <v>5542</v>
      </c>
      <c r="D1812" s="235" t="s">
        <v>22</v>
      </c>
      <c r="E1812" s="236">
        <v>3481.11</v>
      </c>
      <c r="F1812" s="23">
        <v>41809</v>
      </c>
      <c r="G1812" s="30">
        <v>3481.11</v>
      </c>
      <c r="H1812" s="5">
        <f t="shared" si="78"/>
        <v>0</v>
      </c>
      <c r="I1812" s="491" t="s">
        <v>23</v>
      </c>
    </row>
    <row r="1813" spans="1:9" ht="15.75" x14ac:dyDescent="0.25">
      <c r="A1813" s="240">
        <v>41810</v>
      </c>
      <c r="B1813" s="572" t="s">
        <v>2225</v>
      </c>
      <c r="C1813" s="573" t="s">
        <v>5542</v>
      </c>
      <c r="D1813" s="235" t="s">
        <v>22</v>
      </c>
      <c r="E1813" s="236">
        <v>3731</v>
      </c>
      <c r="F1813" s="23">
        <v>41811</v>
      </c>
      <c r="G1813" s="30">
        <v>3731</v>
      </c>
      <c r="H1813" s="5">
        <f t="shared" si="78"/>
        <v>0</v>
      </c>
      <c r="I1813" s="491" t="s">
        <v>23</v>
      </c>
    </row>
    <row r="1814" spans="1:9" ht="15.75" x14ac:dyDescent="0.25">
      <c r="A1814" s="240"/>
      <c r="B1814" s="572" t="s">
        <v>1109</v>
      </c>
      <c r="C1814" s="573" t="s">
        <v>5542</v>
      </c>
      <c r="D1814" s="235" t="s">
        <v>22</v>
      </c>
      <c r="E1814" s="236">
        <v>6017</v>
      </c>
      <c r="F1814" s="23">
        <v>41811</v>
      </c>
      <c r="G1814" s="30">
        <v>6017</v>
      </c>
      <c r="H1814" s="5">
        <f t="shared" si="78"/>
        <v>0</v>
      </c>
      <c r="I1814" s="491" t="s">
        <v>23</v>
      </c>
    </row>
    <row r="1815" spans="1:9" ht="15.75" x14ac:dyDescent="0.25">
      <c r="A1815" s="240"/>
      <c r="B1815" s="572" t="s">
        <v>1223</v>
      </c>
      <c r="C1815" s="573" t="s">
        <v>5542</v>
      </c>
      <c r="D1815" s="235" t="s">
        <v>22</v>
      </c>
      <c r="E1815" s="236">
        <v>5756.5</v>
      </c>
      <c r="F1815" s="23">
        <v>41812</v>
      </c>
      <c r="G1815" s="30">
        <v>5756.5</v>
      </c>
      <c r="H1815" s="5">
        <f t="shared" si="78"/>
        <v>0</v>
      </c>
      <c r="I1815" s="491" t="s">
        <v>20</v>
      </c>
    </row>
    <row r="1816" spans="1:9" ht="15.75" x14ac:dyDescent="0.25">
      <c r="A1816" s="240"/>
      <c r="B1816" s="572" t="s">
        <v>1260</v>
      </c>
      <c r="C1816" s="573" t="s">
        <v>5542</v>
      </c>
      <c r="D1816" s="235" t="s">
        <v>22</v>
      </c>
      <c r="E1816" s="236">
        <v>5785</v>
      </c>
      <c r="F1816" s="23">
        <v>41813</v>
      </c>
      <c r="G1816" s="30">
        <v>5785</v>
      </c>
      <c r="H1816" s="5">
        <f t="shared" si="78"/>
        <v>0</v>
      </c>
      <c r="I1816" s="491" t="s">
        <v>23</v>
      </c>
    </row>
    <row r="1817" spans="1:9" ht="15.75" x14ac:dyDescent="0.25">
      <c r="A1817" s="240"/>
      <c r="B1817" s="572" t="s">
        <v>1371</v>
      </c>
      <c r="C1817" s="573" t="s">
        <v>5542</v>
      </c>
      <c r="D1817" s="235" t="s">
        <v>22</v>
      </c>
      <c r="E1817" s="236">
        <v>5669</v>
      </c>
      <c r="F1817" s="23">
        <v>41815</v>
      </c>
      <c r="G1817" s="22">
        <v>5669</v>
      </c>
      <c r="H1817" s="5">
        <f t="shared" si="78"/>
        <v>0</v>
      </c>
      <c r="I1817" s="508" t="s">
        <v>23</v>
      </c>
    </row>
    <row r="1818" spans="1:9" ht="15.75" x14ac:dyDescent="0.25">
      <c r="A1818" s="240"/>
      <c r="B1818" s="572" t="s">
        <v>1516</v>
      </c>
      <c r="C1818" s="573" t="s">
        <v>5542</v>
      </c>
      <c r="D1818" s="235" t="s">
        <v>22</v>
      </c>
      <c r="E1818" s="236">
        <v>5121</v>
      </c>
      <c r="F1818" s="23">
        <v>41816</v>
      </c>
      <c r="G1818" s="22">
        <v>5121</v>
      </c>
      <c r="H1818" s="5">
        <f t="shared" si="78"/>
        <v>0</v>
      </c>
      <c r="I1818" s="508" t="s">
        <v>23</v>
      </c>
    </row>
    <row r="1819" spans="1:9" x14ac:dyDescent="0.25">
      <c r="A1819" s="240"/>
      <c r="B1819" s="233" t="s">
        <v>1627</v>
      </c>
      <c r="C1819" s="273" t="s">
        <v>4912</v>
      </c>
      <c r="D1819" s="235" t="s">
        <v>22</v>
      </c>
      <c r="E1819" s="236">
        <v>5036</v>
      </c>
      <c r="F1819" s="23">
        <v>41818</v>
      </c>
      <c r="G1819" s="22">
        <v>5036</v>
      </c>
      <c r="H1819" s="5">
        <f t="shared" si="78"/>
        <v>0</v>
      </c>
      <c r="I1819" s="508" t="s">
        <v>23</v>
      </c>
    </row>
    <row r="1820" spans="1:9" x14ac:dyDescent="0.25">
      <c r="A1820" s="240"/>
      <c r="B1820" s="233" t="s">
        <v>1634</v>
      </c>
      <c r="C1820" s="273" t="s">
        <v>4912</v>
      </c>
      <c r="D1820" s="235" t="s">
        <v>22</v>
      </c>
      <c r="E1820" s="236">
        <v>1961</v>
      </c>
      <c r="F1820" s="23">
        <v>41818</v>
      </c>
      <c r="G1820" s="30">
        <v>1961</v>
      </c>
      <c r="H1820" s="5">
        <f t="shared" si="78"/>
        <v>0</v>
      </c>
      <c r="I1820" s="491" t="s">
        <v>23</v>
      </c>
    </row>
    <row r="1821" spans="1:9" x14ac:dyDescent="0.25">
      <c r="A1821" s="240"/>
      <c r="B1821" s="233" t="s">
        <v>1724</v>
      </c>
      <c r="C1821" s="273" t="s">
        <v>4912</v>
      </c>
      <c r="D1821" s="235" t="s">
        <v>22</v>
      </c>
      <c r="E1821" s="236">
        <v>5521.6</v>
      </c>
      <c r="F1821" s="23">
        <v>41818</v>
      </c>
      <c r="G1821" s="30">
        <v>5521.6</v>
      </c>
      <c r="H1821" s="5">
        <f t="shared" si="78"/>
        <v>0</v>
      </c>
      <c r="I1821" s="491" t="s">
        <v>23</v>
      </c>
    </row>
    <row r="1822" spans="1:9" x14ac:dyDescent="0.25">
      <c r="A1822" s="240"/>
      <c r="B1822" s="233" t="s">
        <v>1818</v>
      </c>
      <c r="C1822" s="273" t="s">
        <v>4912</v>
      </c>
      <c r="D1822" s="235" t="s">
        <v>22</v>
      </c>
      <c r="E1822" s="236">
        <v>5633.6</v>
      </c>
      <c r="F1822" s="23">
        <v>41820</v>
      </c>
      <c r="G1822" s="30">
        <v>5633.6</v>
      </c>
      <c r="H1822" s="5">
        <f t="shared" si="78"/>
        <v>0</v>
      </c>
      <c r="I1822" s="491" t="s">
        <v>20</v>
      </c>
    </row>
    <row r="1823" spans="1:9" x14ac:dyDescent="0.25">
      <c r="A1823" s="240"/>
      <c r="B1823" s="233" t="s">
        <v>1867</v>
      </c>
      <c r="C1823" s="273" t="s">
        <v>4912</v>
      </c>
      <c r="D1823" s="235" t="s">
        <v>22</v>
      </c>
      <c r="E1823" s="236">
        <v>6404</v>
      </c>
      <c r="F1823" s="23">
        <v>41820</v>
      </c>
      <c r="G1823" s="30">
        <v>6404</v>
      </c>
      <c r="H1823" s="5">
        <f t="shared" si="78"/>
        <v>0</v>
      </c>
      <c r="I1823" s="491" t="s">
        <v>23</v>
      </c>
    </row>
    <row r="1824" spans="1:9" x14ac:dyDescent="0.25">
      <c r="A1824" s="240"/>
      <c r="B1824" s="233"/>
      <c r="C1824" s="273"/>
      <c r="D1824" s="235"/>
      <c r="E1824" s="236"/>
      <c r="F1824" s="23" t="s">
        <v>645</v>
      </c>
      <c r="G1824" s="30">
        <f>SUM(G1795:G1823)</f>
        <v>134578.06</v>
      </c>
      <c r="H1824" s="5"/>
      <c r="I1824" s="491"/>
    </row>
    <row r="1825" spans="1:9" x14ac:dyDescent="0.25">
      <c r="A1825" s="240"/>
      <c r="B1825" s="233"/>
      <c r="C1825" s="273"/>
      <c r="D1825" s="235"/>
      <c r="E1825" s="236"/>
      <c r="F1825" s="23"/>
      <c r="G1825" s="30"/>
      <c r="H1825" s="5"/>
      <c r="I1825" s="491"/>
    </row>
    <row r="1826" spans="1:9" x14ac:dyDescent="0.25">
      <c r="A1826" s="240"/>
      <c r="B1826" s="233" t="s">
        <v>1955</v>
      </c>
      <c r="C1826" s="394" t="s">
        <v>5404</v>
      </c>
      <c r="D1826" s="235" t="s">
        <v>13</v>
      </c>
      <c r="E1826" s="236">
        <v>354</v>
      </c>
      <c r="F1826" s="23">
        <v>41794</v>
      </c>
      <c r="G1826" s="43">
        <v>354</v>
      </c>
      <c r="H1826" s="24">
        <f t="shared" ref="H1826:H1835" si="79">E1826-G1826</f>
        <v>0</v>
      </c>
      <c r="I1826" s="508" t="s">
        <v>4</v>
      </c>
    </row>
    <row r="1827" spans="1:9" x14ac:dyDescent="0.25">
      <c r="A1827" s="240"/>
      <c r="B1827" s="233" t="s">
        <v>1976</v>
      </c>
      <c r="C1827" s="394" t="s">
        <v>5404</v>
      </c>
      <c r="D1827" s="235" t="s">
        <v>13</v>
      </c>
      <c r="E1827" s="236">
        <v>3615</v>
      </c>
      <c r="F1827" s="565" t="s">
        <v>5429</v>
      </c>
      <c r="G1827" s="22">
        <v>3615</v>
      </c>
      <c r="H1827" s="24">
        <f t="shared" si="79"/>
        <v>0</v>
      </c>
      <c r="I1827" s="508" t="s">
        <v>4</v>
      </c>
    </row>
    <row r="1828" spans="1:9" x14ac:dyDescent="0.25">
      <c r="A1828" s="240"/>
      <c r="B1828" s="233" t="s">
        <v>2241</v>
      </c>
      <c r="C1828" s="394" t="s">
        <v>5404</v>
      </c>
      <c r="D1828" s="235" t="s">
        <v>13</v>
      </c>
      <c r="E1828" s="236">
        <v>4477.5</v>
      </c>
      <c r="F1828" s="23">
        <v>41797</v>
      </c>
      <c r="G1828" s="43">
        <v>4477.5</v>
      </c>
      <c r="H1828" s="5">
        <f t="shared" si="79"/>
        <v>0</v>
      </c>
      <c r="I1828" s="491" t="s">
        <v>196</v>
      </c>
    </row>
    <row r="1829" spans="1:9" x14ac:dyDescent="0.25">
      <c r="A1829" s="240"/>
      <c r="B1829" s="233" t="s">
        <v>1296</v>
      </c>
      <c r="C1829" s="394" t="s">
        <v>5404</v>
      </c>
      <c r="D1829" s="235" t="s">
        <v>13</v>
      </c>
      <c r="E1829" s="236">
        <v>6880</v>
      </c>
      <c r="F1829" s="23">
        <v>41801</v>
      </c>
      <c r="G1829" s="30">
        <v>6880</v>
      </c>
      <c r="H1829" s="5">
        <f t="shared" si="79"/>
        <v>0</v>
      </c>
      <c r="I1829" s="491" t="s">
        <v>4723</v>
      </c>
    </row>
    <row r="1830" spans="1:9" ht="15.75" x14ac:dyDescent="0.25">
      <c r="A1830" s="240"/>
      <c r="B1830" s="572" t="s">
        <v>1614</v>
      </c>
      <c r="C1830" s="573" t="s">
        <v>5542</v>
      </c>
      <c r="D1830" s="235" t="s">
        <v>13</v>
      </c>
      <c r="E1830" s="236">
        <v>6867</v>
      </c>
      <c r="F1830" s="23">
        <v>41804</v>
      </c>
      <c r="G1830" s="43">
        <v>6867</v>
      </c>
      <c r="H1830" s="5">
        <f t="shared" si="79"/>
        <v>0</v>
      </c>
      <c r="I1830" s="491" t="s">
        <v>14</v>
      </c>
    </row>
    <row r="1831" spans="1:9" ht="15.75" x14ac:dyDescent="0.25">
      <c r="A1831" s="240"/>
      <c r="B1831" s="572" t="s">
        <v>1983</v>
      </c>
      <c r="C1831" s="573" t="s">
        <v>5542</v>
      </c>
      <c r="D1831" s="235" t="s">
        <v>13</v>
      </c>
      <c r="E1831" s="236">
        <v>7878</v>
      </c>
      <c r="F1831" s="23">
        <v>41808</v>
      </c>
      <c r="G1831" s="30">
        <v>7878</v>
      </c>
      <c r="H1831" s="5">
        <f t="shared" si="79"/>
        <v>0</v>
      </c>
      <c r="I1831" s="491" t="s">
        <v>196</v>
      </c>
    </row>
    <row r="1832" spans="1:9" ht="15.75" x14ac:dyDescent="0.25">
      <c r="A1832" s="240"/>
      <c r="B1832" s="572" t="s">
        <v>1056</v>
      </c>
      <c r="C1832" s="573" t="s">
        <v>5542</v>
      </c>
      <c r="D1832" s="235" t="s">
        <v>13</v>
      </c>
      <c r="E1832" s="236">
        <v>10755</v>
      </c>
      <c r="F1832" s="23">
        <v>41811</v>
      </c>
      <c r="G1832" s="30">
        <v>10755</v>
      </c>
      <c r="H1832" s="5">
        <f t="shared" si="79"/>
        <v>0</v>
      </c>
      <c r="I1832" s="491" t="s">
        <v>196</v>
      </c>
    </row>
    <row r="1833" spans="1:9" ht="15.75" x14ac:dyDescent="0.25">
      <c r="A1833" s="240"/>
      <c r="B1833" s="572" t="s">
        <v>1331</v>
      </c>
      <c r="C1833" s="573" t="s">
        <v>5542</v>
      </c>
      <c r="D1833" s="235" t="s">
        <v>13</v>
      </c>
      <c r="E1833" s="236">
        <v>8214.5</v>
      </c>
      <c r="F1833" s="23">
        <v>41814</v>
      </c>
      <c r="G1833" s="30">
        <v>8214.5</v>
      </c>
      <c r="H1833" s="5">
        <f t="shared" si="79"/>
        <v>0</v>
      </c>
      <c r="I1833" s="491" t="s">
        <v>2849</v>
      </c>
    </row>
    <row r="1834" spans="1:9" x14ac:dyDescent="0.25">
      <c r="A1834" s="240"/>
      <c r="B1834" s="233" t="s">
        <v>1572</v>
      </c>
      <c r="C1834" s="273" t="s">
        <v>4912</v>
      </c>
      <c r="D1834" s="235" t="s">
        <v>13</v>
      </c>
      <c r="E1834" s="236">
        <v>6010.2</v>
      </c>
      <c r="F1834" s="23">
        <v>41817</v>
      </c>
      <c r="G1834" s="43">
        <v>6010.2</v>
      </c>
      <c r="H1834" s="5">
        <f t="shared" si="79"/>
        <v>0</v>
      </c>
      <c r="I1834" s="508" t="s">
        <v>196</v>
      </c>
    </row>
    <row r="1835" spans="1:9" x14ac:dyDescent="0.25">
      <c r="A1835" s="240"/>
      <c r="B1835" s="233" t="s">
        <v>1911</v>
      </c>
      <c r="C1835" s="273" t="s">
        <v>4912</v>
      </c>
      <c r="D1835" s="235" t="s">
        <v>13</v>
      </c>
      <c r="E1835" s="236">
        <v>11852</v>
      </c>
      <c r="F1835" s="26">
        <v>41821</v>
      </c>
      <c r="G1835" s="247">
        <v>11852</v>
      </c>
      <c r="H1835" s="5">
        <f t="shared" si="79"/>
        <v>0</v>
      </c>
      <c r="I1835" s="491" t="s">
        <v>196</v>
      </c>
    </row>
    <row r="1836" spans="1:9" x14ac:dyDescent="0.25">
      <c r="A1836" s="240"/>
      <c r="B1836" s="233"/>
      <c r="C1836" s="273"/>
      <c r="D1836" s="235"/>
      <c r="E1836" s="236"/>
      <c r="F1836" s="26" t="s">
        <v>645</v>
      </c>
      <c r="G1836" s="247">
        <f>SUM(G1826:G1835)</f>
        <v>66903.199999999997</v>
      </c>
      <c r="H1836" s="5"/>
      <c r="I1836" s="491"/>
    </row>
    <row r="1837" spans="1:9" x14ac:dyDescent="0.25">
      <c r="A1837" s="240"/>
      <c r="B1837" s="233"/>
      <c r="C1837" s="273"/>
      <c r="D1837" s="235"/>
      <c r="E1837" s="236"/>
      <c r="F1837" s="26"/>
      <c r="G1837" s="247"/>
      <c r="H1837" s="5"/>
      <c r="I1837" s="491"/>
    </row>
    <row r="1838" spans="1:9" x14ac:dyDescent="0.25">
      <c r="A1838" s="240"/>
      <c r="B1838" s="233" t="s">
        <v>1745</v>
      </c>
      <c r="C1838" s="394" t="s">
        <v>5404</v>
      </c>
      <c r="D1838" s="235" t="s">
        <v>29</v>
      </c>
      <c r="E1838" s="236">
        <v>34473</v>
      </c>
      <c r="F1838" s="32" t="s">
        <v>5405</v>
      </c>
      <c r="G1838" s="30">
        <v>34473</v>
      </c>
      <c r="H1838" s="24">
        <f t="shared" ref="H1838:H1859" si="80">E1838-G1838</f>
        <v>0</v>
      </c>
      <c r="I1838" s="491" t="s">
        <v>14</v>
      </c>
    </row>
    <row r="1839" spans="1:9" x14ac:dyDescent="0.25">
      <c r="A1839" s="240"/>
      <c r="B1839" s="233" t="s">
        <v>1753</v>
      </c>
      <c r="C1839" s="394" t="s">
        <v>5404</v>
      </c>
      <c r="D1839" s="235" t="s">
        <v>29</v>
      </c>
      <c r="E1839" s="236">
        <v>1897</v>
      </c>
      <c r="F1839" s="23">
        <v>41792</v>
      </c>
      <c r="G1839" s="30">
        <v>1897</v>
      </c>
      <c r="H1839" s="24">
        <f t="shared" si="80"/>
        <v>0</v>
      </c>
      <c r="I1839" s="491" t="s">
        <v>14</v>
      </c>
    </row>
    <row r="1840" spans="1:9" x14ac:dyDescent="0.25">
      <c r="A1840" s="240"/>
      <c r="B1840" s="233" t="s">
        <v>1925</v>
      </c>
      <c r="C1840" s="394" t="s">
        <v>5404</v>
      </c>
      <c r="D1840" s="235" t="s">
        <v>29</v>
      </c>
      <c r="E1840" s="236">
        <v>9441.5</v>
      </c>
      <c r="F1840" s="23">
        <v>41794</v>
      </c>
      <c r="G1840" s="22">
        <v>9441.5</v>
      </c>
      <c r="H1840" s="24">
        <f t="shared" si="80"/>
        <v>0</v>
      </c>
      <c r="I1840" s="508" t="s">
        <v>196</v>
      </c>
    </row>
    <row r="1841" spans="1:9" x14ac:dyDescent="0.25">
      <c r="A1841" s="240"/>
      <c r="B1841" s="233" t="s">
        <v>2038</v>
      </c>
      <c r="C1841" s="394" t="s">
        <v>5404</v>
      </c>
      <c r="D1841" s="235" t="s">
        <v>29</v>
      </c>
      <c r="E1841" s="236">
        <v>20293</v>
      </c>
      <c r="F1841" s="23">
        <v>41794</v>
      </c>
      <c r="G1841" s="22">
        <v>20293</v>
      </c>
      <c r="H1841" s="5">
        <f t="shared" si="80"/>
        <v>0</v>
      </c>
      <c r="I1841" s="508"/>
    </row>
    <row r="1842" spans="1:9" x14ac:dyDescent="0.25">
      <c r="A1842" s="240"/>
      <c r="B1842" s="233" t="s">
        <v>2127</v>
      </c>
      <c r="C1842" s="394" t="s">
        <v>5404</v>
      </c>
      <c r="D1842" s="235" t="s">
        <v>29</v>
      </c>
      <c r="E1842" s="236">
        <v>17123</v>
      </c>
      <c r="F1842" s="23">
        <v>41795</v>
      </c>
      <c r="G1842" s="30">
        <v>17123</v>
      </c>
      <c r="H1842" s="5">
        <f t="shared" si="80"/>
        <v>0</v>
      </c>
      <c r="I1842" s="491"/>
    </row>
    <row r="1843" spans="1:9" x14ac:dyDescent="0.25">
      <c r="A1843" s="240">
        <v>41797</v>
      </c>
      <c r="B1843" s="233" t="s">
        <v>1058</v>
      </c>
      <c r="C1843" s="394" t="s">
        <v>5404</v>
      </c>
      <c r="D1843" s="235" t="s">
        <v>29</v>
      </c>
      <c r="E1843" s="236">
        <v>24393</v>
      </c>
      <c r="F1843" s="26">
        <v>41832</v>
      </c>
      <c r="G1843" s="247">
        <v>24393</v>
      </c>
      <c r="H1843" s="5">
        <f t="shared" si="80"/>
        <v>0</v>
      </c>
      <c r="I1843" s="491" t="s">
        <v>14</v>
      </c>
    </row>
    <row r="1844" spans="1:9" x14ac:dyDescent="0.25">
      <c r="A1844" s="240"/>
      <c r="B1844" s="233" t="s">
        <v>1308</v>
      </c>
      <c r="C1844" s="394" t="s">
        <v>5404</v>
      </c>
      <c r="D1844" s="235" t="s">
        <v>29</v>
      </c>
      <c r="E1844" s="236">
        <v>12000</v>
      </c>
      <c r="F1844" s="41" t="s">
        <v>5500</v>
      </c>
      <c r="G1844" s="30">
        <v>12000</v>
      </c>
      <c r="H1844" s="5">
        <f t="shared" si="80"/>
        <v>0</v>
      </c>
      <c r="I1844" s="491" t="s">
        <v>196</v>
      </c>
    </row>
    <row r="1845" spans="1:9" x14ac:dyDescent="0.25">
      <c r="A1845" s="240"/>
      <c r="B1845" s="233" t="s">
        <v>1452</v>
      </c>
      <c r="C1845" s="394" t="s">
        <v>5404</v>
      </c>
      <c r="D1845" s="235" t="s">
        <v>29</v>
      </c>
      <c r="E1845" s="236">
        <v>38623</v>
      </c>
      <c r="F1845" s="32" t="s">
        <v>5524</v>
      </c>
      <c r="G1845" s="30">
        <v>38623</v>
      </c>
      <c r="H1845" s="5">
        <f t="shared" si="80"/>
        <v>0</v>
      </c>
      <c r="I1845" s="491" t="s">
        <v>4723</v>
      </c>
    </row>
    <row r="1846" spans="1:9" ht="15.75" x14ac:dyDescent="0.25">
      <c r="A1846" s="240"/>
      <c r="B1846" s="572" t="s">
        <v>1548</v>
      </c>
      <c r="C1846" s="573" t="s">
        <v>5542</v>
      </c>
      <c r="D1846" s="235" t="s">
        <v>29</v>
      </c>
      <c r="E1846" s="236">
        <v>4076</v>
      </c>
      <c r="F1846" s="23">
        <v>41803</v>
      </c>
      <c r="G1846" s="30">
        <v>4076</v>
      </c>
      <c r="H1846" s="5">
        <f t="shared" si="80"/>
        <v>0</v>
      </c>
      <c r="I1846" s="491"/>
    </row>
    <row r="1847" spans="1:9" ht="15.75" x14ac:dyDescent="0.25">
      <c r="A1847" s="240"/>
      <c r="B1847" s="572" t="s">
        <v>1666</v>
      </c>
      <c r="C1847" s="573" t="s">
        <v>5542</v>
      </c>
      <c r="D1847" s="235" t="s">
        <v>29</v>
      </c>
      <c r="E1847" s="236">
        <v>34655</v>
      </c>
      <c r="F1847" s="27" t="s">
        <v>5562</v>
      </c>
      <c r="G1847" s="247">
        <v>34655</v>
      </c>
      <c r="H1847" s="5">
        <f t="shared" si="80"/>
        <v>0</v>
      </c>
      <c r="I1847" s="491"/>
    </row>
    <row r="1848" spans="1:9" ht="15.75" x14ac:dyDescent="0.25">
      <c r="A1848" s="240"/>
      <c r="B1848" s="572" t="s">
        <v>1982</v>
      </c>
      <c r="C1848" s="573" t="s">
        <v>5542</v>
      </c>
      <c r="D1848" s="235" t="s">
        <v>29</v>
      </c>
      <c r="E1848" s="236">
        <v>13860</v>
      </c>
      <c r="F1848" s="23">
        <v>41808</v>
      </c>
      <c r="G1848" s="30">
        <v>13860</v>
      </c>
      <c r="H1848" s="5">
        <f t="shared" si="80"/>
        <v>0</v>
      </c>
      <c r="I1848" s="491" t="s">
        <v>196</v>
      </c>
    </row>
    <row r="1849" spans="1:9" ht="15.75" x14ac:dyDescent="0.25">
      <c r="A1849" s="240"/>
      <c r="B1849" s="572" t="s">
        <v>1185</v>
      </c>
      <c r="C1849" s="573" t="s">
        <v>5542</v>
      </c>
      <c r="D1849" s="235" t="s">
        <v>29</v>
      </c>
      <c r="E1849" s="236">
        <v>13484</v>
      </c>
      <c r="F1849" s="23">
        <v>41813</v>
      </c>
      <c r="G1849" s="30">
        <v>13484</v>
      </c>
      <c r="H1849" s="5">
        <f t="shared" si="80"/>
        <v>0</v>
      </c>
      <c r="I1849" s="491" t="s">
        <v>196</v>
      </c>
    </row>
    <row r="1850" spans="1:9" ht="15.75" x14ac:dyDescent="0.25">
      <c r="A1850" s="240"/>
      <c r="B1850" s="572" t="s">
        <v>1212</v>
      </c>
      <c r="C1850" s="573" t="s">
        <v>5542</v>
      </c>
      <c r="D1850" s="235" t="s">
        <v>29</v>
      </c>
      <c r="E1850" s="236">
        <v>44707</v>
      </c>
      <c r="F1850" s="32" t="s">
        <v>5656</v>
      </c>
      <c r="G1850" s="30">
        <v>44707</v>
      </c>
      <c r="H1850" s="5">
        <f t="shared" si="80"/>
        <v>0</v>
      </c>
      <c r="I1850" s="491"/>
    </row>
    <row r="1851" spans="1:9" ht="15.75" x14ac:dyDescent="0.25">
      <c r="A1851" s="240">
        <v>41813</v>
      </c>
      <c r="B1851" s="572" t="s">
        <v>1279</v>
      </c>
      <c r="C1851" s="573" t="s">
        <v>5542</v>
      </c>
      <c r="D1851" s="235" t="s">
        <v>29</v>
      </c>
      <c r="E1851" s="236">
        <v>32108.52</v>
      </c>
      <c r="F1851" s="27" t="s">
        <v>5658</v>
      </c>
      <c r="G1851" s="482">
        <v>12108.52</v>
      </c>
      <c r="H1851" s="507">
        <f t="shared" si="80"/>
        <v>20000</v>
      </c>
      <c r="I1851" s="581" t="s">
        <v>196</v>
      </c>
    </row>
    <row r="1852" spans="1:9" ht="15.75" x14ac:dyDescent="0.25">
      <c r="A1852" s="240"/>
      <c r="B1852" s="572" t="s">
        <v>1316</v>
      </c>
      <c r="C1852" s="573" t="s">
        <v>5542</v>
      </c>
      <c r="D1852" s="235" t="s">
        <v>29</v>
      </c>
      <c r="E1852" s="236">
        <v>13511.34</v>
      </c>
      <c r="F1852" s="41" t="s">
        <v>5664</v>
      </c>
      <c r="G1852" s="30">
        <v>13511.34</v>
      </c>
      <c r="H1852" s="5">
        <f t="shared" si="80"/>
        <v>0</v>
      </c>
      <c r="I1852" s="491" t="s">
        <v>2849</v>
      </c>
    </row>
    <row r="1853" spans="1:9" ht="15.75" x14ac:dyDescent="0.25">
      <c r="A1853" s="240"/>
      <c r="B1853" s="572" t="s">
        <v>1396</v>
      </c>
      <c r="C1853" s="573" t="s">
        <v>5542</v>
      </c>
      <c r="D1853" s="235" t="s">
        <v>29</v>
      </c>
      <c r="E1853" s="236">
        <v>18283.5</v>
      </c>
      <c r="F1853" s="26">
        <v>41869</v>
      </c>
      <c r="G1853" s="28">
        <v>18283.5</v>
      </c>
      <c r="H1853" s="5">
        <f t="shared" si="80"/>
        <v>0</v>
      </c>
      <c r="I1853" s="508" t="s">
        <v>4</v>
      </c>
    </row>
    <row r="1854" spans="1:9" ht="15.75" x14ac:dyDescent="0.25">
      <c r="A1854" s="240"/>
      <c r="B1854" s="572" t="s">
        <v>1433</v>
      </c>
      <c r="C1854" s="573" t="s">
        <v>5542</v>
      </c>
      <c r="D1854" s="235" t="s">
        <v>29</v>
      </c>
      <c r="E1854" s="236">
        <v>23537</v>
      </c>
      <c r="F1854" s="23">
        <v>41815</v>
      </c>
      <c r="G1854" s="22">
        <v>23537</v>
      </c>
      <c r="H1854" s="5">
        <f t="shared" si="80"/>
        <v>0</v>
      </c>
      <c r="I1854" s="508"/>
    </row>
    <row r="1855" spans="1:9" ht="15.75" x14ac:dyDescent="0.25">
      <c r="A1855" s="240"/>
      <c r="B1855" s="572" t="s">
        <v>1435</v>
      </c>
      <c r="C1855" s="573" t="s">
        <v>5542</v>
      </c>
      <c r="D1855" s="235" t="s">
        <v>29</v>
      </c>
      <c r="E1855" s="236">
        <v>319</v>
      </c>
      <c r="F1855" s="23">
        <v>41815</v>
      </c>
      <c r="G1855" s="22">
        <v>319</v>
      </c>
      <c r="H1855" s="5">
        <f t="shared" si="80"/>
        <v>0</v>
      </c>
      <c r="I1855" s="508"/>
    </row>
    <row r="1856" spans="1:9" x14ac:dyDescent="0.25">
      <c r="A1856" s="240"/>
      <c r="B1856" s="233" t="s">
        <v>1761</v>
      </c>
      <c r="C1856" s="273" t="s">
        <v>4912</v>
      </c>
      <c r="D1856" s="235" t="s">
        <v>29</v>
      </c>
      <c r="E1856" s="236">
        <v>2754</v>
      </c>
      <c r="F1856" s="23">
        <v>41818</v>
      </c>
      <c r="G1856" s="30">
        <v>2754</v>
      </c>
      <c r="H1856" s="5">
        <f t="shared" si="80"/>
        <v>0</v>
      </c>
      <c r="I1856" s="491" t="s">
        <v>4</v>
      </c>
    </row>
    <row r="1857" spans="1:9" x14ac:dyDescent="0.25">
      <c r="A1857" s="240"/>
      <c r="B1857" s="233" t="s">
        <v>1814</v>
      </c>
      <c r="C1857" s="273" t="s">
        <v>4912</v>
      </c>
      <c r="D1857" s="235" t="s">
        <v>29</v>
      </c>
      <c r="E1857" s="236">
        <v>19072</v>
      </c>
      <c r="F1857" s="23">
        <v>41819</v>
      </c>
      <c r="G1857" s="30">
        <v>19072</v>
      </c>
      <c r="H1857" s="5">
        <f t="shared" si="80"/>
        <v>0</v>
      </c>
      <c r="I1857" s="491" t="s">
        <v>4</v>
      </c>
    </row>
    <row r="1858" spans="1:9" x14ac:dyDescent="0.25">
      <c r="A1858" s="240"/>
      <c r="B1858" s="233" t="s">
        <v>1860</v>
      </c>
      <c r="C1858" s="273" t="s">
        <v>4912</v>
      </c>
      <c r="D1858" s="235" t="s">
        <v>29</v>
      </c>
      <c r="E1858" s="236">
        <v>20045</v>
      </c>
      <c r="F1858" s="27" t="s">
        <v>5718</v>
      </c>
      <c r="G1858" s="30">
        <v>20045</v>
      </c>
      <c r="H1858" s="5">
        <f t="shared" si="80"/>
        <v>0</v>
      </c>
      <c r="I1858" s="491" t="s">
        <v>196</v>
      </c>
    </row>
    <row r="1859" spans="1:9" x14ac:dyDescent="0.25">
      <c r="A1859" s="240"/>
      <c r="B1859" s="233" t="s">
        <v>1682</v>
      </c>
      <c r="C1859" s="273" t="s">
        <v>4912</v>
      </c>
      <c r="D1859" s="235" t="s">
        <v>5707</v>
      </c>
      <c r="E1859" s="236">
        <v>12838.5</v>
      </c>
      <c r="F1859" s="23">
        <v>41817</v>
      </c>
      <c r="G1859" s="30">
        <v>12838.5</v>
      </c>
      <c r="H1859" s="5">
        <f t="shared" si="80"/>
        <v>0</v>
      </c>
      <c r="I1859" s="491"/>
    </row>
    <row r="1860" spans="1:9" x14ac:dyDescent="0.25">
      <c r="A1860" s="240"/>
      <c r="B1860" s="233"/>
      <c r="C1860" s="273"/>
      <c r="D1860" s="235"/>
      <c r="E1860" s="236"/>
      <c r="F1860" s="23" t="s">
        <v>645</v>
      </c>
      <c r="G1860" s="30">
        <f>SUM(G1838:G1859)</f>
        <v>391494.36000000004</v>
      </c>
      <c r="H1860" s="5"/>
      <c r="I1860" s="491"/>
    </row>
    <row r="1861" spans="1:9" x14ac:dyDescent="0.25">
      <c r="A1861" s="240"/>
      <c r="B1861" s="233"/>
      <c r="C1861" s="273"/>
      <c r="D1861" s="235"/>
      <c r="E1861" s="236"/>
      <c r="F1861" s="23"/>
      <c r="G1861" s="30"/>
      <c r="H1861" s="5"/>
      <c r="I1861" s="491"/>
    </row>
    <row r="1862" spans="1:9" x14ac:dyDescent="0.25">
      <c r="A1862" s="240"/>
      <c r="B1862" s="233"/>
      <c r="C1862" s="273"/>
      <c r="D1862" s="235"/>
      <c r="E1862" s="236"/>
      <c r="F1862" s="23"/>
      <c r="G1862" s="30"/>
      <c r="H1862" s="5"/>
      <c r="I1862" s="491"/>
    </row>
    <row r="1863" spans="1:9" ht="15.75" x14ac:dyDescent="0.25">
      <c r="A1863" s="240"/>
      <c r="B1863" s="572" t="s">
        <v>1549</v>
      </c>
      <c r="C1863" s="573" t="s">
        <v>5542</v>
      </c>
      <c r="D1863" s="235" t="s">
        <v>5543</v>
      </c>
      <c r="E1863" s="236">
        <v>35303</v>
      </c>
      <c r="F1863" s="32" t="s">
        <v>5544</v>
      </c>
      <c r="G1863" s="30">
        <v>35303</v>
      </c>
      <c r="H1863" s="5">
        <f>E1863-G1863</f>
        <v>0</v>
      </c>
      <c r="I1863" s="491" t="s">
        <v>4</v>
      </c>
    </row>
    <row r="1864" spans="1:9" ht="15.75" x14ac:dyDescent="0.25">
      <c r="A1864" s="518">
        <v>41809</v>
      </c>
      <c r="B1864" s="576" t="s">
        <v>2068</v>
      </c>
      <c r="C1864" s="577" t="s">
        <v>5542</v>
      </c>
      <c r="D1864" s="235" t="s">
        <v>5543</v>
      </c>
      <c r="E1864" s="236">
        <v>8926.5</v>
      </c>
      <c r="F1864" s="32" t="s">
        <v>5615</v>
      </c>
      <c r="G1864" s="30">
        <v>8926.5</v>
      </c>
      <c r="H1864" s="5">
        <f>E1864-G1864</f>
        <v>0</v>
      </c>
      <c r="I1864" s="491" t="s">
        <v>196</v>
      </c>
    </row>
    <row r="1865" spans="1:9" ht="15.75" x14ac:dyDescent="0.25">
      <c r="A1865" s="240"/>
      <c r="B1865" s="572" t="s">
        <v>1100</v>
      </c>
      <c r="C1865" s="573" t="s">
        <v>5542</v>
      </c>
      <c r="D1865" s="235" t="s">
        <v>5543</v>
      </c>
      <c r="E1865" s="236">
        <v>35665</v>
      </c>
      <c r="F1865" s="32" t="s">
        <v>5646</v>
      </c>
      <c r="G1865" s="30">
        <v>35665</v>
      </c>
      <c r="H1865" s="5">
        <f>E1865-G1865</f>
        <v>0</v>
      </c>
      <c r="I1865" s="491" t="s">
        <v>196</v>
      </c>
    </row>
    <row r="1866" spans="1:9" ht="15.75" x14ac:dyDescent="0.25">
      <c r="A1866" s="240"/>
      <c r="B1866" s="572"/>
      <c r="C1866" s="573"/>
      <c r="D1866" s="235"/>
      <c r="E1866" s="236"/>
      <c r="F1866" s="32" t="s">
        <v>645</v>
      </c>
      <c r="G1866" s="30">
        <f>SUM(G1863:G1865)</f>
        <v>79894.5</v>
      </c>
      <c r="H1866" s="5"/>
      <c r="I1866" s="491"/>
    </row>
    <row r="1867" spans="1:9" ht="15.75" x14ac:dyDescent="0.25">
      <c r="A1867" s="240"/>
      <c r="B1867" s="572"/>
      <c r="C1867" s="573"/>
      <c r="D1867" s="235"/>
      <c r="E1867" s="236"/>
      <c r="F1867" s="32"/>
      <c r="G1867" s="30"/>
      <c r="H1867" s="5"/>
      <c r="I1867" s="491"/>
    </row>
    <row r="1868" spans="1:9" x14ac:dyDescent="0.25">
      <c r="A1868" s="240"/>
      <c r="B1868" s="233" t="s">
        <v>2117</v>
      </c>
      <c r="C1868" s="394" t="s">
        <v>5404</v>
      </c>
      <c r="D1868" s="235" t="s">
        <v>1857</v>
      </c>
      <c r="E1868" s="236">
        <v>8624</v>
      </c>
      <c r="F1868" s="32" t="s">
        <v>5446</v>
      </c>
      <c r="G1868" s="30">
        <v>8624</v>
      </c>
      <c r="H1868" s="5">
        <f>E1868-G1868</f>
        <v>0</v>
      </c>
      <c r="I1868" s="491" t="s">
        <v>14</v>
      </c>
    </row>
    <row r="1869" spans="1:9" x14ac:dyDescent="0.25">
      <c r="A1869" s="240"/>
      <c r="B1869" s="233" t="s">
        <v>1644</v>
      </c>
      <c r="C1869" s="273" t="s">
        <v>4912</v>
      </c>
      <c r="D1869" s="235" t="s">
        <v>1857</v>
      </c>
      <c r="E1869" s="236">
        <v>8749.5</v>
      </c>
      <c r="F1869" s="26">
        <v>41869</v>
      </c>
      <c r="G1869" s="247">
        <v>8749.5</v>
      </c>
      <c r="H1869" s="5">
        <f>E1869-G1869</f>
        <v>0</v>
      </c>
      <c r="I1869" s="491" t="s">
        <v>14</v>
      </c>
    </row>
    <row r="1870" spans="1:9" x14ac:dyDescent="0.25">
      <c r="A1870" s="240"/>
      <c r="B1870" s="233"/>
      <c r="C1870" s="273"/>
      <c r="D1870" s="235"/>
      <c r="E1870" s="236"/>
      <c r="F1870" s="26"/>
      <c r="G1870" s="247"/>
      <c r="H1870" s="5"/>
      <c r="I1870" s="491"/>
    </row>
    <row r="1871" spans="1:9" ht="15.75" x14ac:dyDescent="0.25">
      <c r="A1871" s="240"/>
      <c r="B1871" s="572" t="s">
        <v>1734</v>
      </c>
      <c r="C1871" s="573" t="s">
        <v>5542</v>
      </c>
      <c r="D1871" s="235" t="s">
        <v>78</v>
      </c>
      <c r="E1871" s="236">
        <v>11605</v>
      </c>
      <c r="F1871" s="23">
        <v>41805</v>
      </c>
      <c r="G1871" s="30">
        <v>11605</v>
      </c>
      <c r="H1871" s="5">
        <f>E1871-G1871</f>
        <v>0</v>
      </c>
      <c r="I1871" s="491" t="s">
        <v>14</v>
      </c>
    </row>
    <row r="1872" spans="1:9" x14ac:dyDescent="0.25">
      <c r="A1872" s="240"/>
      <c r="B1872" s="233" t="s">
        <v>1774</v>
      </c>
      <c r="C1872" s="273" t="s">
        <v>4912</v>
      </c>
      <c r="D1872" s="235" t="s">
        <v>78</v>
      </c>
      <c r="E1872" s="236">
        <v>10873</v>
      </c>
      <c r="F1872" s="23">
        <v>41820</v>
      </c>
      <c r="G1872" s="30">
        <v>10873</v>
      </c>
      <c r="H1872" s="5">
        <f>E1872-G1872</f>
        <v>0</v>
      </c>
      <c r="I1872" s="491" t="s">
        <v>57</v>
      </c>
    </row>
    <row r="1873" spans="1:9" x14ac:dyDescent="0.25">
      <c r="A1873" s="240"/>
      <c r="B1873" s="233"/>
      <c r="C1873" s="273"/>
      <c r="D1873" s="235"/>
      <c r="E1873" s="236"/>
      <c r="F1873" s="23" t="s">
        <v>645</v>
      </c>
      <c r="G1873" s="30">
        <f>SUM(G1871:G1872)</f>
        <v>22478</v>
      </c>
      <c r="H1873" s="5"/>
      <c r="I1873" s="491"/>
    </row>
    <row r="1874" spans="1:9" x14ac:dyDescent="0.25">
      <c r="A1874" s="240"/>
      <c r="B1874" s="233"/>
      <c r="C1874" s="273"/>
      <c r="D1874" s="235"/>
      <c r="E1874" s="236"/>
      <c r="F1874" s="23"/>
      <c r="G1874" s="30"/>
      <c r="H1874" s="5"/>
      <c r="I1874" s="491"/>
    </row>
    <row r="1875" spans="1:9" x14ac:dyDescent="0.25">
      <c r="A1875" s="240"/>
      <c r="B1875" s="233" t="s">
        <v>2046</v>
      </c>
      <c r="C1875" s="394" t="s">
        <v>5404</v>
      </c>
      <c r="D1875" s="235" t="s">
        <v>4404</v>
      </c>
      <c r="E1875" s="236">
        <v>14043.5</v>
      </c>
      <c r="F1875" s="23">
        <v>41802</v>
      </c>
      <c r="G1875" s="22">
        <v>14043.5</v>
      </c>
      <c r="H1875" s="5">
        <f>E1875-G1875</f>
        <v>0</v>
      </c>
      <c r="I1875" s="508" t="s">
        <v>14</v>
      </c>
    </row>
    <row r="1876" spans="1:9" x14ac:dyDescent="0.25">
      <c r="A1876" s="240"/>
      <c r="B1876" s="233" t="s">
        <v>1540</v>
      </c>
      <c r="C1876" s="394" t="s">
        <v>5404</v>
      </c>
      <c r="D1876" s="235" t="s">
        <v>4404</v>
      </c>
      <c r="E1876" s="236">
        <v>28800</v>
      </c>
      <c r="F1876" s="23">
        <v>41806</v>
      </c>
      <c r="G1876" s="30">
        <v>28800</v>
      </c>
      <c r="H1876" s="5">
        <f>E1876-G1876</f>
        <v>0</v>
      </c>
      <c r="I1876" s="491" t="s">
        <v>14</v>
      </c>
    </row>
    <row r="1877" spans="1:9" ht="15.75" x14ac:dyDescent="0.25">
      <c r="A1877" s="240"/>
      <c r="B1877" s="572" t="s">
        <v>1807</v>
      </c>
      <c r="C1877" s="573" t="s">
        <v>5542</v>
      </c>
      <c r="D1877" s="235" t="s">
        <v>4404</v>
      </c>
      <c r="E1877" s="236">
        <v>12540</v>
      </c>
      <c r="F1877" s="23">
        <v>41820</v>
      </c>
      <c r="G1877" s="30">
        <v>12540</v>
      </c>
      <c r="H1877" s="5">
        <f>E1877-G1877</f>
        <v>0</v>
      </c>
      <c r="I1877" s="491"/>
    </row>
    <row r="1878" spans="1:9" x14ac:dyDescent="0.25">
      <c r="A1878" s="240"/>
      <c r="B1878" s="233" t="s">
        <v>1616</v>
      </c>
      <c r="C1878" s="273" t="s">
        <v>4912</v>
      </c>
      <c r="D1878" s="235" t="s">
        <v>4404</v>
      </c>
      <c r="E1878" s="236">
        <v>32486.5</v>
      </c>
      <c r="F1878" s="26">
        <v>41837</v>
      </c>
      <c r="G1878" s="28">
        <v>32486.5</v>
      </c>
      <c r="H1878" s="5">
        <f>E1878-G1878</f>
        <v>0</v>
      </c>
      <c r="I1878" s="508" t="s">
        <v>196</v>
      </c>
    </row>
    <row r="1879" spans="1:9" x14ac:dyDescent="0.25">
      <c r="A1879" s="240"/>
      <c r="B1879" s="233"/>
      <c r="C1879" s="273"/>
      <c r="D1879" s="235"/>
      <c r="E1879" s="236"/>
      <c r="F1879" s="26" t="s">
        <v>645</v>
      </c>
      <c r="G1879" s="28">
        <f>SUM(G1875:G1878)</f>
        <v>87870</v>
      </c>
      <c r="H1879" s="5"/>
      <c r="I1879" s="508"/>
    </row>
    <row r="1880" spans="1:9" x14ac:dyDescent="0.25">
      <c r="A1880" s="240"/>
      <c r="B1880" s="233"/>
      <c r="C1880" s="273"/>
      <c r="D1880" s="235"/>
      <c r="E1880" s="236"/>
      <c r="F1880" s="26"/>
      <c r="G1880" s="28"/>
      <c r="H1880" s="5"/>
      <c r="I1880" s="508"/>
    </row>
    <row r="1881" spans="1:9" x14ac:dyDescent="0.25">
      <c r="A1881" s="240"/>
      <c r="B1881" s="233" t="s">
        <v>1968</v>
      </c>
      <c r="C1881" s="394" t="s">
        <v>5404</v>
      </c>
      <c r="D1881" s="235" t="s">
        <v>972</v>
      </c>
      <c r="E1881" s="236">
        <v>145</v>
      </c>
      <c r="F1881" s="23">
        <v>41793</v>
      </c>
      <c r="G1881" s="22">
        <v>145</v>
      </c>
      <c r="H1881" s="24">
        <f>E1881-G1881</f>
        <v>0</v>
      </c>
      <c r="I1881" s="508"/>
    </row>
    <row r="1882" spans="1:9" x14ac:dyDescent="0.25">
      <c r="A1882" s="240"/>
      <c r="B1882" s="233" t="s">
        <v>2267</v>
      </c>
      <c r="C1882" s="394" t="s">
        <v>5404</v>
      </c>
      <c r="D1882" s="235" t="s">
        <v>972</v>
      </c>
      <c r="E1882" s="236">
        <v>163</v>
      </c>
      <c r="F1882" s="23">
        <v>41796</v>
      </c>
      <c r="G1882" s="30">
        <v>163</v>
      </c>
      <c r="H1882" s="5">
        <f>E1882-G1882</f>
        <v>0</v>
      </c>
      <c r="I1882" s="491"/>
    </row>
    <row r="1883" spans="1:9" x14ac:dyDescent="0.25">
      <c r="A1883" s="240"/>
      <c r="B1883" s="233" t="s">
        <v>1163</v>
      </c>
      <c r="C1883" s="394" t="s">
        <v>5404</v>
      </c>
      <c r="D1883" s="235" t="s">
        <v>972</v>
      </c>
      <c r="E1883" s="236">
        <v>124</v>
      </c>
      <c r="F1883" s="23">
        <v>41798</v>
      </c>
      <c r="G1883" s="30">
        <v>124</v>
      </c>
      <c r="H1883" s="5">
        <f>E1883-G1883</f>
        <v>0</v>
      </c>
      <c r="I1883" s="491"/>
    </row>
    <row r="1884" spans="1:9" ht="15.75" x14ac:dyDescent="0.25">
      <c r="A1884" s="240"/>
      <c r="B1884" s="572" t="s">
        <v>1749</v>
      </c>
      <c r="C1884" s="573" t="s">
        <v>5542</v>
      </c>
      <c r="D1884" s="235" t="s">
        <v>972</v>
      </c>
      <c r="E1884" s="236">
        <v>198</v>
      </c>
      <c r="F1884" s="23">
        <v>41804</v>
      </c>
      <c r="G1884" s="30">
        <v>198</v>
      </c>
      <c r="H1884" s="5">
        <f>E1884-G1884</f>
        <v>0</v>
      </c>
      <c r="I1884" s="491"/>
    </row>
    <row r="1885" spans="1:9" ht="15.75" x14ac:dyDescent="0.25">
      <c r="A1885" s="240"/>
      <c r="B1885" s="572"/>
      <c r="C1885" s="573"/>
      <c r="D1885" s="235"/>
      <c r="E1885" s="236"/>
      <c r="F1885" s="23"/>
      <c r="G1885" s="30"/>
      <c r="H1885" s="5"/>
      <c r="I1885" s="491"/>
    </row>
    <row r="1886" spans="1:9" x14ac:dyDescent="0.25">
      <c r="A1886" s="240"/>
      <c r="B1886" s="233" t="s">
        <v>1777</v>
      </c>
      <c r="C1886" s="394" t="s">
        <v>5404</v>
      </c>
      <c r="D1886" s="235" t="s">
        <v>40</v>
      </c>
      <c r="E1886" s="236">
        <v>3475</v>
      </c>
      <c r="F1886" s="23">
        <v>41792</v>
      </c>
      <c r="G1886" s="30">
        <v>3475</v>
      </c>
      <c r="H1886" s="24">
        <f t="shared" ref="H1886:H1914" si="81">E1886-G1886</f>
        <v>0</v>
      </c>
      <c r="I1886" s="491" t="s">
        <v>2849</v>
      </c>
    </row>
    <row r="1887" spans="1:9" x14ac:dyDescent="0.25">
      <c r="A1887" s="240"/>
      <c r="B1887" s="233" t="s">
        <v>1811</v>
      </c>
      <c r="C1887" s="394" t="s">
        <v>5404</v>
      </c>
      <c r="D1887" s="235" t="s">
        <v>40</v>
      </c>
      <c r="E1887" s="236">
        <v>3389</v>
      </c>
      <c r="F1887" s="23">
        <v>41792</v>
      </c>
      <c r="G1887" s="30">
        <v>3389</v>
      </c>
      <c r="H1887" s="24">
        <f t="shared" si="81"/>
        <v>0</v>
      </c>
      <c r="I1887" s="508" t="s">
        <v>23</v>
      </c>
    </row>
    <row r="1888" spans="1:9" x14ac:dyDescent="0.25">
      <c r="A1888" s="240"/>
      <c r="B1888" s="233" t="s">
        <v>1898</v>
      </c>
      <c r="C1888" s="394" t="s">
        <v>5404</v>
      </c>
      <c r="D1888" s="235" t="s">
        <v>40</v>
      </c>
      <c r="E1888" s="236">
        <v>2575</v>
      </c>
      <c r="F1888" s="23">
        <v>41793</v>
      </c>
      <c r="G1888" s="22">
        <v>2575</v>
      </c>
      <c r="H1888" s="24">
        <f t="shared" si="81"/>
        <v>0</v>
      </c>
      <c r="I1888" s="508" t="s">
        <v>23</v>
      </c>
    </row>
    <row r="1889" spans="1:9" x14ac:dyDescent="0.25">
      <c r="A1889" s="240"/>
      <c r="B1889" s="233" t="s">
        <v>2002</v>
      </c>
      <c r="C1889" s="394" t="s">
        <v>5404</v>
      </c>
      <c r="D1889" s="235" t="s">
        <v>40</v>
      </c>
      <c r="E1889" s="236">
        <v>4840</v>
      </c>
      <c r="F1889" s="23">
        <v>41794</v>
      </c>
      <c r="G1889" s="22">
        <v>4840</v>
      </c>
      <c r="H1889" s="5">
        <f t="shared" si="81"/>
        <v>0</v>
      </c>
      <c r="I1889" s="508" t="s">
        <v>14</v>
      </c>
    </row>
    <row r="1890" spans="1:9" x14ac:dyDescent="0.25">
      <c r="A1890" s="240"/>
      <c r="B1890" s="233" t="s">
        <v>2090</v>
      </c>
      <c r="C1890" s="394" t="s">
        <v>5404</v>
      </c>
      <c r="D1890" s="235" t="s">
        <v>40</v>
      </c>
      <c r="E1890" s="236">
        <v>2601.5</v>
      </c>
      <c r="F1890" s="23">
        <v>41795</v>
      </c>
      <c r="G1890" s="30">
        <v>2601.5</v>
      </c>
      <c r="H1890" s="5">
        <f t="shared" si="81"/>
        <v>0</v>
      </c>
      <c r="I1890" s="491" t="s">
        <v>196</v>
      </c>
    </row>
    <row r="1891" spans="1:9" x14ac:dyDescent="0.25">
      <c r="A1891" s="240"/>
      <c r="B1891" s="233" t="s">
        <v>2205</v>
      </c>
      <c r="C1891" s="394" t="s">
        <v>5404</v>
      </c>
      <c r="D1891" s="235" t="s">
        <v>40</v>
      </c>
      <c r="E1891" s="236">
        <v>3024</v>
      </c>
      <c r="F1891" s="23">
        <v>41797</v>
      </c>
      <c r="G1891" s="30">
        <v>3024</v>
      </c>
      <c r="H1891" s="5">
        <f t="shared" si="81"/>
        <v>0</v>
      </c>
      <c r="I1891" s="491" t="s">
        <v>23</v>
      </c>
    </row>
    <row r="1892" spans="1:9" x14ac:dyDescent="0.25">
      <c r="A1892" s="240"/>
      <c r="B1892" s="233" t="s">
        <v>1080</v>
      </c>
      <c r="C1892" s="394" t="s">
        <v>5404</v>
      </c>
      <c r="D1892" s="235" t="s">
        <v>40</v>
      </c>
      <c r="E1892" s="236">
        <v>2911.2</v>
      </c>
      <c r="F1892" s="23">
        <v>41797</v>
      </c>
      <c r="G1892" s="30">
        <v>2911.2</v>
      </c>
      <c r="H1892" s="5">
        <f t="shared" si="81"/>
        <v>0</v>
      </c>
      <c r="I1892" s="491" t="s">
        <v>23</v>
      </c>
    </row>
    <row r="1893" spans="1:9" x14ac:dyDescent="0.25">
      <c r="A1893" s="240">
        <v>41798</v>
      </c>
      <c r="B1893" s="233" t="s">
        <v>1128</v>
      </c>
      <c r="C1893" s="394" t="s">
        <v>5404</v>
      </c>
      <c r="D1893" s="235" t="s">
        <v>40</v>
      </c>
      <c r="E1893" s="236">
        <v>2880</v>
      </c>
      <c r="F1893" s="23">
        <v>41799</v>
      </c>
      <c r="G1893" s="30">
        <v>2880</v>
      </c>
      <c r="H1893" s="5">
        <f t="shared" si="81"/>
        <v>0</v>
      </c>
      <c r="I1893" s="491" t="s">
        <v>14</v>
      </c>
    </row>
    <row r="1894" spans="1:9" x14ac:dyDescent="0.25">
      <c r="A1894" s="240"/>
      <c r="B1894" s="233" t="s">
        <v>1179</v>
      </c>
      <c r="C1894" s="394" t="s">
        <v>5404</v>
      </c>
      <c r="D1894" s="235" t="s">
        <v>40</v>
      </c>
      <c r="E1894" s="236">
        <v>3271.2</v>
      </c>
      <c r="F1894" s="23">
        <v>41799</v>
      </c>
      <c r="G1894" s="30">
        <v>3271.2</v>
      </c>
      <c r="H1894" s="5">
        <f t="shared" si="81"/>
        <v>0</v>
      </c>
      <c r="I1894" s="491" t="s">
        <v>23</v>
      </c>
    </row>
    <row r="1895" spans="1:9" x14ac:dyDescent="0.25">
      <c r="A1895" s="240"/>
      <c r="B1895" s="233" t="s">
        <v>1295</v>
      </c>
      <c r="C1895" s="394" t="s">
        <v>5404</v>
      </c>
      <c r="D1895" s="235" t="s">
        <v>40</v>
      </c>
      <c r="E1895" s="236">
        <v>3451</v>
      </c>
      <c r="F1895" s="23">
        <v>41800</v>
      </c>
      <c r="G1895" s="30">
        <v>3451</v>
      </c>
      <c r="H1895" s="5">
        <f t="shared" si="81"/>
        <v>0</v>
      </c>
      <c r="I1895" s="491" t="s">
        <v>23</v>
      </c>
    </row>
    <row r="1896" spans="1:9" x14ac:dyDescent="0.25">
      <c r="A1896" s="240"/>
      <c r="B1896" s="233" t="s">
        <v>1361</v>
      </c>
      <c r="C1896" s="394" t="s">
        <v>5404</v>
      </c>
      <c r="D1896" s="235" t="s">
        <v>40</v>
      </c>
      <c r="E1896" s="236">
        <v>2652</v>
      </c>
      <c r="F1896" s="23">
        <v>41801</v>
      </c>
      <c r="G1896" s="30">
        <v>2652</v>
      </c>
      <c r="H1896" s="5">
        <f t="shared" si="81"/>
        <v>0</v>
      </c>
      <c r="I1896" s="491" t="s">
        <v>23</v>
      </c>
    </row>
    <row r="1897" spans="1:9" x14ac:dyDescent="0.25">
      <c r="A1897" s="240"/>
      <c r="B1897" s="233" t="s">
        <v>1370</v>
      </c>
      <c r="C1897" s="394" t="s">
        <v>5404</v>
      </c>
      <c r="D1897" s="235" t="s">
        <v>40</v>
      </c>
      <c r="E1897" s="236">
        <v>40</v>
      </c>
      <c r="F1897" s="23">
        <v>41801</v>
      </c>
      <c r="G1897" s="30">
        <v>40</v>
      </c>
      <c r="H1897" s="5">
        <f t="shared" si="81"/>
        <v>0</v>
      </c>
      <c r="I1897" s="491" t="s">
        <v>23</v>
      </c>
    </row>
    <row r="1898" spans="1:9" x14ac:dyDescent="0.25">
      <c r="A1898" s="240"/>
      <c r="B1898" s="233" t="s">
        <v>1475</v>
      </c>
      <c r="C1898" s="394" t="s">
        <v>5404</v>
      </c>
      <c r="D1898" s="235" t="s">
        <v>40</v>
      </c>
      <c r="E1898" s="236">
        <v>3062.5</v>
      </c>
      <c r="F1898" s="23">
        <v>41802</v>
      </c>
      <c r="G1898" s="30">
        <v>3062.5</v>
      </c>
      <c r="H1898" s="5">
        <f t="shared" si="81"/>
        <v>0</v>
      </c>
      <c r="I1898" s="491" t="s">
        <v>23</v>
      </c>
    </row>
    <row r="1899" spans="1:9" ht="15.75" x14ac:dyDescent="0.25">
      <c r="A1899" s="240"/>
      <c r="B1899" s="572" t="s">
        <v>1573</v>
      </c>
      <c r="C1899" s="573" t="s">
        <v>5542</v>
      </c>
      <c r="D1899" s="235" t="s">
        <v>40</v>
      </c>
      <c r="E1899" s="236">
        <v>3449</v>
      </c>
      <c r="F1899" s="23">
        <v>41804</v>
      </c>
      <c r="G1899" s="30">
        <v>3449</v>
      </c>
      <c r="H1899" s="5">
        <f t="shared" si="81"/>
        <v>0</v>
      </c>
      <c r="I1899" s="491" t="s">
        <v>23</v>
      </c>
    </row>
    <row r="1900" spans="1:9" ht="15.75" x14ac:dyDescent="0.25">
      <c r="A1900" s="240"/>
      <c r="B1900" s="572" t="s">
        <v>1694</v>
      </c>
      <c r="C1900" s="573" t="s">
        <v>5542</v>
      </c>
      <c r="D1900" s="235" t="s">
        <v>40</v>
      </c>
      <c r="E1900" s="236">
        <v>2947.5</v>
      </c>
      <c r="F1900" s="23">
        <v>41805</v>
      </c>
      <c r="G1900" s="30">
        <v>2947.5</v>
      </c>
      <c r="H1900" s="5">
        <f t="shared" si="81"/>
        <v>0</v>
      </c>
      <c r="I1900" s="491" t="s">
        <v>23</v>
      </c>
    </row>
    <row r="1901" spans="1:9" ht="15.75" x14ac:dyDescent="0.25">
      <c r="A1901" s="240"/>
      <c r="B1901" s="572" t="s">
        <v>1775</v>
      </c>
      <c r="C1901" s="573" t="s">
        <v>5542</v>
      </c>
      <c r="D1901" s="235" t="s">
        <v>40</v>
      </c>
      <c r="E1901" s="236">
        <v>3700</v>
      </c>
      <c r="F1901" s="23">
        <v>41806</v>
      </c>
      <c r="G1901" s="30">
        <v>3700</v>
      </c>
      <c r="H1901" s="5">
        <f t="shared" si="81"/>
        <v>0</v>
      </c>
      <c r="I1901" s="491" t="s">
        <v>4</v>
      </c>
    </row>
    <row r="1902" spans="1:9" ht="15.75" x14ac:dyDescent="0.25">
      <c r="A1902" s="240"/>
      <c r="B1902" s="572" t="s">
        <v>1822</v>
      </c>
      <c r="C1902" s="573" t="s">
        <v>5542</v>
      </c>
      <c r="D1902" s="235" t="s">
        <v>40</v>
      </c>
      <c r="E1902" s="236">
        <v>3750</v>
      </c>
      <c r="F1902" s="23">
        <v>41806</v>
      </c>
      <c r="G1902" s="30">
        <v>3750</v>
      </c>
      <c r="H1902" s="5">
        <f t="shared" si="81"/>
        <v>0</v>
      </c>
      <c r="I1902" s="491" t="s">
        <v>23</v>
      </c>
    </row>
    <row r="1903" spans="1:9" ht="15.75" x14ac:dyDescent="0.25">
      <c r="A1903" s="240"/>
      <c r="B1903" s="572" t="s">
        <v>1956</v>
      </c>
      <c r="C1903" s="573" t="s">
        <v>5542</v>
      </c>
      <c r="D1903" s="235" t="s">
        <v>40</v>
      </c>
      <c r="E1903" s="236">
        <v>3400</v>
      </c>
      <c r="F1903" s="23">
        <v>41807</v>
      </c>
      <c r="G1903" s="30">
        <v>3400</v>
      </c>
      <c r="H1903" s="5">
        <f t="shared" si="81"/>
        <v>0</v>
      </c>
      <c r="I1903" s="491" t="s">
        <v>4</v>
      </c>
    </row>
    <row r="1904" spans="1:9" ht="15.75" x14ac:dyDescent="0.25">
      <c r="A1904" s="578">
        <v>41808</v>
      </c>
      <c r="B1904" s="579" t="s">
        <v>2113</v>
      </c>
      <c r="C1904" s="580" t="s">
        <v>5542</v>
      </c>
      <c r="D1904" s="235" t="s">
        <v>40</v>
      </c>
      <c r="E1904" s="236">
        <v>3016</v>
      </c>
      <c r="F1904" s="23">
        <v>41808</v>
      </c>
      <c r="G1904" s="30">
        <v>3016</v>
      </c>
      <c r="H1904" s="5">
        <f t="shared" si="81"/>
        <v>0</v>
      </c>
      <c r="I1904" s="491" t="s">
        <v>4</v>
      </c>
    </row>
    <row r="1905" spans="1:11" ht="15.75" x14ac:dyDescent="0.25">
      <c r="A1905" s="578">
        <v>41808</v>
      </c>
      <c r="B1905" s="579" t="s">
        <v>2158</v>
      </c>
      <c r="C1905" s="580" t="s">
        <v>5542</v>
      </c>
      <c r="D1905" s="235" t="s">
        <v>40</v>
      </c>
      <c r="E1905" s="236">
        <v>3599</v>
      </c>
      <c r="F1905" s="23">
        <v>41809</v>
      </c>
      <c r="G1905" s="30">
        <v>3599</v>
      </c>
      <c r="H1905" s="5">
        <f t="shared" si="81"/>
        <v>0</v>
      </c>
      <c r="I1905" s="491"/>
    </row>
    <row r="1906" spans="1:11" ht="15.75" x14ac:dyDescent="0.25">
      <c r="A1906" s="240"/>
      <c r="B1906" s="572" t="s">
        <v>2203</v>
      </c>
      <c r="C1906" s="573" t="s">
        <v>5542</v>
      </c>
      <c r="D1906" s="235" t="s">
        <v>40</v>
      </c>
      <c r="E1906" s="236">
        <v>3834</v>
      </c>
      <c r="F1906" s="23">
        <v>41811</v>
      </c>
      <c r="G1906" s="30">
        <v>3834</v>
      </c>
      <c r="H1906" s="5">
        <f t="shared" si="81"/>
        <v>0</v>
      </c>
      <c r="I1906" s="491" t="s">
        <v>4</v>
      </c>
    </row>
    <row r="1907" spans="1:11" ht="15.75" x14ac:dyDescent="0.25">
      <c r="A1907" s="240"/>
      <c r="B1907" s="572" t="s">
        <v>1067</v>
      </c>
      <c r="C1907" s="573" t="s">
        <v>5542</v>
      </c>
      <c r="D1907" s="235" t="s">
        <v>40</v>
      </c>
      <c r="E1907" s="236">
        <v>1245</v>
      </c>
      <c r="F1907" s="23">
        <v>41811</v>
      </c>
      <c r="G1907" s="30">
        <v>1245</v>
      </c>
      <c r="H1907" s="5">
        <f t="shared" si="81"/>
        <v>0</v>
      </c>
      <c r="I1907" s="491" t="s">
        <v>14</v>
      </c>
      <c r="J1907" s="680" t="s">
        <v>5659</v>
      </c>
      <c r="K1907" s="681"/>
    </row>
    <row r="1908" spans="1:11" ht="15.75" x14ac:dyDescent="0.25">
      <c r="A1908" s="240"/>
      <c r="B1908" s="572" t="s">
        <v>1115</v>
      </c>
      <c r="C1908" s="573" t="s">
        <v>5542</v>
      </c>
      <c r="D1908" s="235" t="s">
        <v>40</v>
      </c>
      <c r="E1908" s="236">
        <v>2821.5</v>
      </c>
      <c r="F1908" s="23">
        <v>41811</v>
      </c>
      <c r="G1908" s="30">
        <v>2821.5</v>
      </c>
      <c r="H1908" s="5">
        <f t="shared" si="81"/>
        <v>0</v>
      </c>
      <c r="I1908" s="491" t="s">
        <v>23</v>
      </c>
    </row>
    <row r="1909" spans="1:11" ht="15.75" x14ac:dyDescent="0.25">
      <c r="A1909" s="240"/>
      <c r="B1909" s="572" t="s">
        <v>1222</v>
      </c>
      <c r="C1909" s="573" t="s">
        <v>5542</v>
      </c>
      <c r="D1909" s="235" t="s">
        <v>40</v>
      </c>
      <c r="E1909" s="236">
        <v>2899.5</v>
      </c>
      <c r="F1909" s="23">
        <v>41812</v>
      </c>
      <c r="G1909" s="30">
        <v>2899.5</v>
      </c>
      <c r="H1909" s="5">
        <f t="shared" si="81"/>
        <v>0</v>
      </c>
      <c r="I1909" s="491" t="s">
        <v>2849</v>
      </c>
    </row>
    <row r="1910" spans="1:11" ht="15.75" x14ac:dyDescent="0.25">
      <c r="A1910" s="240"/>
      <c r="B1910" s="572" t="s">
        <v>1274</v>
      </c>
      <c r="C1910" s="573" t="s">
        <v>5542</v>
      </c>
      <c r="D1910" s="235" t="s">
        <v>40</v>
      </c>
      <c r="E1910" s="236">
        <v>4077</v>
      </c>
      <c r="F1910" s="23">
        <v>41813</v>
      </c>
      <c r="G1910" s="30">
        <v>4077</v>
      </c>
      <c r="H1910" s="5">
        <f t="shared" si="81"/>
        <v>0</v>
      </c>
      <c r="I1910" s="491" t="s">
        <v>23</v>
      </c>
    </row>
    <row r="1911" spans="1:11" ht="15.75" x14ac:dyDescent="0.25">
      <c r="A1911" s="240"/>
      <c r="B1911" s="572" t="s">
        <v>1370</v>
      </c>
      <c r="C1911" s="573" t="s">
        <v>5542</v>
      </c>
      <c r="D1911" s="235" t="s">
        <v>40</v>
      </c>
      <c r="E1911" s="236">
        <v>2959</v>
      </c>
      <c r="F1911" s="23">
        <v>41815</v>
      </c>
      <c r="G1911" s="22">
        <v>2959</v>
      </c>
      <c r="H1911" s="5">
        <f t="shared" si="81"/>
        <v>0</v>
      </c>
      <c r="I1911" s="508" t="s">
        <v>23</v>
      </c>
    </row>
    <row r="1912" spans="1:11" ht="15.75" x14ac:dyDescent="0.25">
      <c r="A1912" s="240"/>
      <c r="B1912" s="572" t="s">
        <v>1454</v>
      </c>
      <c r="C1912" s="573" t="s">
        <v>5542</v>
      </c>
      <c r="D1912" s="235" t="s">
        <v>40</v>
      </c>
      <c r="E1912" s="236">
        <v>40</v>
      </c>
      <c r="F1912" s="23">
        <v>41816</v>
      </c>
      <c r="G1912" s="22">
        <v>40</v>
      </c>
      <c r="H1912" s="5">
        <f t="shared" si="81"/>
        <v>0</v>
      </c>
      <c r="I1912" s="508" t="s">
        <v>23</v>
      </c>
    </row>
    <row r="1913" spans="1:11" x14ac:dyDescent="0.25">
      <c r="A1913" s="240"/>
      <c r="B1913" s="233" t="s">
        <v>1803</v>
      </c>
      <c r="C1913" s="273" t="s">
        <v>4912</v>
      </c>
      <c r="D1913" s="235" t="s">
        <v>40</v>
      </c>
      <c r="E1913" s="236">
        <v>2717</v>
      </c>
      <c r="F1913" s="23">
        <v>41820</v>
      </c>
      <c r="G1913" s="30">
        <v>2717</v>
      </c>
      <c r="H1913" s="5">
        <f t="shared" si="81"/>
        <v>0</v>
      </c>
      <c r="I1913" s="491" t="s">
        <v>20</v>
      </c>
    </row>
    <row r="1914" spans="1:11" x14ac:dyDescent="0.25">
      <c r="A1914" s="240"/>
      <c r="B1914" s="233" t="s">
        <v>1877</v>
      </c>
      <c r="C1914" s="273" t="s">
        <v>4912</v>
      </c>
      <c r="D1914" s="235" t="s">
        <v>40</v>
      </c>
      <c r="E1914" s="236">
        <v>2450.5</v>
      </c>
      <c r="F1914" s="23">
        <v>41820</v>
      </c>
      <c r="G1914" s="30">
        <v>2450.5</v>
      </c>
      <c r="H1914" s="5">
        <f t="shared" si="81"/>
        <v>0</v>
      </c>
      <c r="I1914" s="491" t="s">
        <v>23</v>
      </c>
    </row>
    <row r="1915" spans="1:11" x14ac:dyDescent="0.25">
      <c r="A1915" s="232"/>
      <c r="B1915" s="233"/>
      <c r="C1915" s="273"/>
      <c r="D1915" s="235"/>
      <c r="E1915" s="236"/>
      <c r="F1915" s="23" t="s">
        <v>645</v>
      </c>
      <c r="G1915" s="30">
        <f>SUM(G1886:G1914)</f>
        <v>85077.4</v>
      </c>
      <c r="H1915" s="5"/>
      <c r="I1915" s="491"/>
    </row>
    <row r="1916" spans="1:11" x14ac:dyDescent="0.25">
      <c r="A1916" s="232"/>
      <c r="B1916" s="233"/>
      <c r="C1916" s="273"/>
      <c r="D1916" s="235"/>
      <c r="E1916" s="236"/>
      <c r="F1916" s="23"/>
      <c r="G1916" s="30"/>
      <c r="H1916" s="5"/>
      <c r="I1916" s="491"/>
    </row>
    <row r="1917" spans="1:11" x14ac:dyDescent="0.25">
      <c r="A1917" s="408"/>
      <c r="B1917" s="233" t="s">
        <v>2151</v>
      </c>
      <c r="C1917" s="394" t="s">
        <v>5404</v>
      </c>
      <c r="D1917" s="235" t="s">
        <v>495</v>
      </c>
      <c r="E1917" s="236">
        <v>4394</v>
      </c>
      <c r="F1917" s="23">
        <v>41799</v>
      </c>
      <c r="G1917" s="30">
        <v>4394</v>
      </c>
      <c r="H1917" s="5">
        <f>E1917-G1917</f>
        <v>0</v>
      </c>
      <c r="I1917" s="491" t="s">
        <v>146</v>
      </c>
    </row>
    <row r="1918" spans="1:11" x14ac:dyDescent="0.25">
      <c r="A1918" s="240"/>
      <c r="B1918" s="233" t="s">
        <v>1236</v>
      </c>
      <c r="C1918" s="394" t="s">
        <v>5404</v>
      </c>
      <c r="D1918" s="235" t="s">
        <v>495</v>
      </c>
      <c r="E1918" s="236">
        <v>8930.1</v>
      </c>
      <c r="F1918" s="23">
        <v>41801</v>
      </c>
      <c r="G1918" s="43">
        <v>8930.1</v>
      </c>
      <c r="H1918" s="5">
        <f>E1918-G1918</f>
        <v>0</v>
      </c>
      <c r="I1918" s="491" t="s">
        <v>146</v>
      </c>
    </row>
    <row r="1919" spans="1:11" x14ac:dyDescent="0.25">
      <c r="A1919" s="240"/>
      <c r="B1919" s="233" t="s">
        <v>1522</v>
      </c>
      <c r="C1919" s="394" t="s">
        <v>5404</v>
      </c>
      <c r="D1919" s="235" t="s">
        <v>495</v>
      </c>
      <c r="E1919" s="236">
        <v>6872.5</v>
      </c>
      <c r="F1919" s="23">
        <v>41804</v>
      </c>
      <c r="G1919" s="30">
        <v>6872.5</v>
      </c>
      <c r="H1919" s="5">
        <f>E1919-G1919</f>
        <v>0</v>
      </c>
      <c r="I1919" s="491" t="s">
        <v>146</v>
      </c>
    </row>
    <row r="1920" spans="1:11" x14ac:dyDescent="0.25">
      <c r="A1920" s="240"/>
      <c r="B1920" s="233" t="s">
        <v>1533</v>
      </c>
      <c r="C1920" s="394" t="s">
        <v>5404</v>
      </c>
      <c r="D1920" s="235" t="s">
        <v>495</v>
      </c>
      <c r="E1920" s="236">
        <v>583</v>
      </c>
      <c r="F1920" s="23">
        <v>41804</v>
      </c>
      <c r="G1920" s="30">
        <v>583</v>
      </c>
      <c r="H1920" s="5">
        <f>E1920-G1920</f>
        <v>0</v>
      </c>
      <c r="I1920" s="491" t="s">
        <v>146</v>
      </c>
    </row>
    <row r="1921" spans="1:9" ht="15.75" x14ac:dyDescent="0.25">
      <c r="A1921" s="240"/>
      <c r="B1921" s="572" t="s">
        <v>1350</v>
      </c>
      <c r="C1921" s="573" t="s">
        <v>5542</v>
      </c>
      <c r="D1921" s="235" t="s">
        <v>495</v>
      </c>
      <c r="E1921" s="236">
        <v>7361.2</v>
      </c>
      <c r="F1921" s="23">
        <v>41815</v>
      </c>
      <c r="G1921" s="30">
        <v>7361.2</v>
      </c>
      <c r="H1921" s="5">
        <f>E1921-G1921</f>
        <v>0</v>
      </c>
      <c r="I1921" s="491" t="s">
        <v>146</v>
      </c>
    </row>
    <row r="1922" spans="1:9" ht="15.75" x14ac:dyDescent="0.25">
      <c r="A1922" s="240"/>
      <c r="B1922" s="572"/>
      <c r="C1922" s="573"/>
      <c r="D1922" s="235"/>
      <c r="E1922" s="236"/>
      <c r="F1922" s="23" t="s">
        <v>649</v>
      </c>
      <c r="G1922" s="30">
        <f>SUM(G1917:G1921)</f>
        <v>28140.799999999999</v>
      </c>
      <c r="H1922" s="5"/>
      <c r="I1922" s="491"/>
    </row>
    <row r="1923" spans="1:9" ht="15.75" x14ac:dyDescent="0.25">
      <c r="A1923" s="240"/>
      <c r="B1923" s="572"/>
      <c r="C1923" s="573"/>
      <c r="D1923" s="235"/>
      <c r="E1923" s="236"/>
      <c r="F1923" s="23"/>
      <c r="G1923" s="30"/>
      <c r="H1923" s="5"/>
      <c r="I1923" s="491"/>
    </row>
    <row r="1924" spans="1:9" x14ac:dyDescent="0.25">
      <c r="A1924" s="240"/>
      <c r="B1924" s="233" t="s">
        <v>1787</v>
      </c>
      <c r="C1924" s="394" t="s">
        <v>5404</v>
      </c>
      <c r="D1924" s="235" t="s">
        <v>480</v>
      </c>
      <c r="E1924" s="236">
        <v>16112</v>
      </c>
      <c r="F1924" s="23">
        <v>41791</v>
      </c>
      <c r="G1924" s="30">
        <v>16112</v>
      </c>
      <c r="H1924" s="24">
        <f t="shared" ref="H1924:H1932" si="82">E1924-G1924</f>
        <v>0</v>
      </c>
      <c r="I1924" s="491"/>
    </row>
    <row r="1925" spans="1:9" x14ac:dyDescent="0.25">
      <c r="A1925" s="240"/>
      <c r="B1925" s="233" t="s">
        <v>2000</v>
      </c>
      <c r="C1925" s="394" t="s">
        <v>5404</v>
      </c>
      <c r="D1925" s="235" t="s">
        <v>480</v>
      </c>
      <c r="E1925" s="236">
        <v>25751.5</v>
      </c>
      <c r="F1925" s="23">
        <v>41795</v>
      </c>
      <c r="G1925" s="22">
        <v>25751.5</v>
      </c>
      <c r="H1925" s="5">
        <f t="shared" si="82"/>
        <v>0</v>
      </c>
      <c r="I1925" s="508" t="s">
        <v>20</v>
      </c>
    </row>
    <row r="1926" spans="1:9" x14ac:dyDescent="0.25">
      <c r="A1926" s="240"/>
      <c r="B1926" s="233" t="s">
        <v>2175</v>
      </c>
      <c r="C1926" s="394" t="s">
        <v>5404</v>
      </c>
      <c r="D1926" s="235" t="s">
        <v>480</v>
      </c>
      <c r="E1926" s="236">
        <v>3777.2</v>
      </c>
      <c r="F1926" s="23">
        <v>41796</v>
      </c>
      <c r="G1926" s="30">
        <v>3777.2</v>
      </c>
      <c r="H1926" s="5">
        <f t="shared" si="82"/>
        <v>0</v>
      </c>
      <c r="I1926" s="491"/>
    </row>
    <row r="1927" spans="1:9" x14ac:dyDescent="0.25">
      <c r="A1927" s="240"/>
      <c r="B1927" s="233" t="s">
        <v>2178</v>
      </c>
      <c r="C1927" s="394" t="s">
        <v>5404</v>
      </c>
      <c r="D1927" s="235" t="s">
        <v>480</v>
      </c>
      <c r="E1927" s="236">
        <v>17030.400000000001</v>
      </c>
      <c r="F1927" s="23">
        <v>41796</v>
      </c>
      <c r="G1927" s="30">
        <v>17030.400000000001</v>
      </c>
      <c r="H1927" s="5">
        <f t="shared" si="82"/>
        <v>0</v>
      </c>
      <c r="I1927" s="491"/>
    </row>
    <row r="1928" spans="1:9" x14ac:dyDescent="0.25">
      <c r="A1928" s="240"/>
      <c r="B1928" s="233" t="s">
        <v>1061</v>
      </c>
      <c r="C1928" s="394" t="s">
        <v>5404</v>
      </c>
      <c r="D1928" s="235" t="s">
        <v>480</v>
      </c>
      <c r="E1928" s="236">
        <v>16046</v>
      </c>
      <c r="F1928" s="23">
        <v>41797</v>
      </c>
      <c r="G1928" s="30">
        <v>16046</v>
      </c>
      <c r="H1928" s="5">
        <f t="shared" si="82"/>
        <v>0</v>
      </c>
      <c r="I1928" s="491"/>
    </row>
    <row r="1929" spans="1:9" x14ac:dyDescent="0.25">
      <c r="A1929" s="240"/>
      <c r="B1929" s="233" t="s">
        <v>1410</v>
      </c>
      <c r="C1929" s="394" t="s">
        <v>5404</v>
      </c>
      <c r="D1929" s="235" t="s">
        <v>480</v>
      </c>
      <c r="E1929" s="236">
        <v>3556</v>
      </c>
      <c r="F1929" s="23">
        <v>41802</v>
      </c>
      <c r="G1929" s="30">
        <v>3556</v>
      </c>
      <c r="H1929" s="5">
        <f t="shared" si="82"/>
        <v>0</v>
      </c>
      <c r="I1929" s="491" t="s">
        <v>20</v>
      </c>
    </row>
    <row r="1930" spans="1:9" ht="15.75" x14ac:dyDescent="0.25">
      <c r="A1930" s="240"/>
      <c r="B1930" s="572" t="s">
        <v>1080</v>
      </c>
      <c r="C1930" s="573" t="s">
        <v>5542</v>
      </c>
      <c r="D1930" s="235" t="s">
        <v>480</v>
      </c>
      <c r="E1930" s="236">
        <v>6962</v>
      </c>
      <c r="F1930" s="23">
        <v>41811</v>
      </c>
      <c r="G1930" s="30">
        <v>6962</v>
      </c>
      <c r="H1930" s="5">
        <f t="shared" si="82"/>
        <v>0</v>
      </c>
      <c r="I1930" s="491" t="s">
        <v>20</v>
      </c>
    </row>
    <row r="1931" spans="1:9" ht="15.75" x14ac:dyDescent="0.25">
      <c r="A1931" s="240"/>
      <c r="B1931" s="572" t="s">
        <v>1215</v>
      </c>
      <c r="C1931" s="573" t="s">
        <v>5542</v>
      </c>
      <c r="D1931" s="235" t="s">
        <v>480</v>
      </c>
      <c r="E1931" s="236">
        <v>7165.5</v>
      </c>
      <c r="F1931" s="23">
        <v>41812</v>
      </c>
      <c r="G1931" s="30">
        <v>7165.5</v>
      </c>
      <c r="H1931" s="5">
        <f t="shared" si="82"/>
        <v>0</v>
      </c>
      <c r="I1931" s="491" t="s">
        <v>20</v>
      </c>
    </row>
    <row r="1932" spans="1:9" ht="15.75" x14ac:dyDescent="0.25">
      <c r="A1932" s="240"/>
      <c r="B1932" s="572" t="s">
        <v>1255</v>
      </c>
      <c r="C1932" s="573" t="s">
        <v>5542</v>
      </c>
      <c r="D1932" s="235" t="s">
        <v>480</v>
      </c>
      <c r="E1932" s="236">
        <v>13241</v>
      </c>
      <c r="F1932" s="23">
        <v>41813</v>
      </c>
      <c r="G1932" s="30">
        <v>13241</v>
      </c>
      <c r="H1932" s="5">
        <f t="shared" si="82"/>
        <v>0</v>
      </c>
      <c r="I1932" s="491"/>
    </row>
    <row r="1933" spans="1:9" ht="15.75" x14ac:dyDescent="0.25">
      <c r="A1933" s="240"/>
      <c r="B1933" s="572"/>
      <c r="C1933" s="573"/>
      <c r="D1933" s="235"/>
      <c r="E1933" s="236"/>
      <c r="F1933" s="23" t="s">
        <v>645</v>
      </c>
      <c r="G1933" s="30">
        <f>SUM(G1924:G1932)</f>
        <v>109641.60000000001</v>
      </c>
      <c r="H1933" s="5"/>
      <c r="I1933" s="491"/>
    </row>
    <row r="1934" spans="1:9" ht="15.75" x14ac:dyDescent="0.25">
      <c r="A1934" s="240"/>
      <c r="B1934" s="572"/>
      <c r="C1934" s="573"/>
      <c r="D1934" s="235"/>
      <c r="E1934" s="236"/>
      <c r="F1934" s="23"/>
      <c r="G1934" s="30"/>
      <c r="H1934" s="5"/>
      <c r="I1934" s="491"/>
    </row>
    <row r="1935" spans="1:9" x14ac:dyDescent="0.25">
      <c r="A1935" s="240"/>
      <c r="B1935" s="233" t="s">
        <v>1834</v>
      </c>
      <c r="C1935" s="394" t="s">
        <v>5404</v>
      </c>
      <c r="D1935" s="235" t="s">
        <v>214</v>
      </c>
      <c r="E1935" s="236">
        <v>9134</v>
      </c>
      <c r="F1935" s="23">
        <v>41792</v>
      </c>
      <c r="G1935" s="22">
        <v>9134</v>
      </c>
      <c r="H1935" s="24">
        <f t="shared" ref="H1935:H1946" si="83">E1935-G1935</f>
        <v>0</v>
      </c>
      <c r="I1935" s="508"/>
    </row>
    <row r="1936" spans="1:9" x14ac:dyDescent="0.25">
      <c r="A1936" s="240"/>
      <c r="B1936" s="233" t="s">
        <v>2119</v>
      </c>
      <c r="C1936" s="394" t="s">
        <v>5404</v>
      </c>
      <c r="D1936" s="235" t="s">
        <v>214</v>
      </c>
      <c r="E1936" s="236">
        <v>7025.2</v>
      </c>
      <c r="F1936" s="23">
        <v>41795</v>
      </c>
      <c r="G1936" s="30">
        <v>7025.2</v>
      </c>
      <c r="H1936" s="5">
        <f t="shared" si="83"/>
        <v>0</v>
      </c>
      <c r="I1936" s="491" t="s">
        <v>14</v>
      </c>
    </row>
    <row r="1937" spans="1:9" x14ac:dyDescent="0.25">
      <c r="A1937" s="240"/>
      <c r="B1937" s="233" t="s">
        <v>1100</v>
      </c>
      <c r="C1937" s="394" t="s">
        <v>5404</v>
      </c>
      <c r="D1937" s="235" t="s">
        <v>214</v>
      </c>
      <c r="E1937" s="236">
        <v>8843.2999999999993</v>
      </c>
      <c r="F1937" s="23">
        <v>41797</v>
      </c>
      <c r="G1937" s="30">
        <v>8843.2999999999993</v>
      </c>
      <c r="H1937" s="5">
        <f t="shared" si="83"/>
        <v>0</v>
      </c>
      <c r="I1937" s="491" t="s">
        <v>14</v>
      </c>
    </row>
    <row r="1938" spans="1:9" x14ac:dyDescent="0.25">
      <c r="A1938" s="240"/>
      <c r="B1938" s="233" t="s">
        <v>1206</v>
      </c>
      <c r="C1938" s="394" t="s">
        <v>5404</v>
      </c>
      <c r="D1938" s="235" t="s">
        <v>214</v>
      </c>
      <c r="E1938" s="236">
        <v>5921.5</v>
      </c>
      <c r="F1938" s="23">
        <v>41799</v>
      </c>
      <c r="G1938" s="30">
        <v>5921.5</v>
      </c>
      <c r="H1938" s="5">
        <f t="shared" si="83"/>
        <v>0</v>
      </c>
      <c r="I1938" s="491" t="s">
        <v>14</v>
      </c>
    </row>
    <row r="1939" spans="1:9" x14ac:dyDescent="0.25">
      <c r="A1939" s="240"/>
      <c r="B1939" s="233" t="s">
        <v>1386</v>
      </c>
      <c r="C1939" s="394" t="s">
        <v>5404</v>
      </c>
      <c r="D1939" s="235" t="s">
        <v>214</v>
      </c>
      <c r="E1939" s="236">
        <v>5629</v>
      </c>
      <c r="F1939" s="23">
        <v>41801</v>
      </c>
      <c r="G1939" s="30">
        <v>5629</v>
      </c>
      <c r="H1939" s="5">
        <f t="shared" si="83"/>
        <v>0</v>
      </c>
      <c r="I1939" s="491" t="s">
        <v>14</v>
      </c>
    </row>
    <row r="1940" spans="1:9" ht="15.75" x14ac:dyDescent="0.25">
      <c r="A1940" s="240"/>
      <c r="B1940" s="572" t="s">
        <v>1591</v>
      </c>
      <c r="C1940" s="573" t="s">
        <v>5542</v>
      </c>
      <c r="D1940" s="235" t="s">
        <v>214</v>
      </c>
      <c r="E1940" s="236">
        <v>11432.5</v>
      </c>
      <c r="F1940" s="23">
        <v>41803</v>
      </c>
      <c r="G1940" s="30">
        <v>11432.5</v>
      </c>
      <c r="H1940" s="5">
        <f t="shared" si="83"/>
        <v>0</v>
      </c>
      <c r="I1940" s="491" t="s">
        <v>14</v>
      </c>
    </row>
    <row r="1941" spans="1:9" ht="15.75" x14ac:dyDescent="0.25">
      <c r="A1941" s="240"/>
      <c r="B1941" s="572" t="s">
        <v>1688</v>
      </c>
      <c r="C1941" s="573" t="s">
        <v>5542</v>
      </c>
      <c r="D1941" s="235" t="s">
        <v>214</v>
      </c>
      <c r="E1941" s="236">
        <v>858</v>
      </c>
      <c r="F1941" s="23">
        <v>41804</v>
      </c>
      <c r="G1941" s="30">
        <v>858</v>
      </c>
      <c r="H1941" s="5">
        <f t="shared" si="83"/>
        <v>0</v>
      </c>
      <c r="I1941" s="491" t="s">
        <v>14</v>
      </c>
    </row>
    <row r="1942" spans="1:9" ht="15.75" x14ac:dyDescent="0.25">
      <c r="A1942" s="240"/>
      <c r="B1942" s="572" t="s">
        <v>1831</v>
      </c>
      <c r="C1942" s="573" t="s">
        <v>5542</v>
      </c>
      <c r="D1942" s="235" t="s">
        <v>214</v>
      </c>
      <c r="E1942" s="236">
        <v>9846.5</v>
      </c>
      <c r="F1942" s="23">
        <v>41806</v>
      </c>
      <c r="G1942" s="30">
        <v>9846.5</v>
      </c>
      <c r="H1942" s="5">
        <f t="shared" si="83"/>
        <v>0</v>
      </c>
      <c r="I1942" s="491" t="s">
        <v>14</v>
      </c>
    </row>
    <row r="1943" spans="1:9" ht="15.75" x14ac:dyDescent="0.25">
      <c r="A1943" s="518">
        <v>41809</v>
      </c>
      <c r="B1943" s="576" t="s">
        <v>2058</v>
      </c>
      <c r="C1943" s="577" t="s">
        <v>5542</v>
      </c>
      <c r="D1943" s="235" t="s">
        <v>214</v>
      </c>
      <c r="E1943" s="236">
        <v>7145</v>
      </c>
      <c r="F1943" s="23">
        <v>41809</v>
      </c>
      <c r="G1943" s="30">
        <v>7145</v>
      </c>
      <c r="H1943" s="5">
        <f t="shared" si="83"/>
        <v>0</v>
      </c>
      <c r="I1943" s="491" t="s">
        <v>14</v>
      </c>
    </row>
    <row r="1944" spans="1:9" ht="15.75" x14ac:dyDescent="0.25">
      <c r="A1944" s="240"/>
      <c r="B1944" s="572" t="s">
        <v>1104</v>
      </c>
      <c r="C1944" s="573" t="s">
        <v>5542</v>
      </c>
      <c r="D1944" s="235" t="s">
        <v>214</v>
      </c>
      <c r="E1944" s="236">
        <v>7725</v>
      </c>
      <c r="F1944" s="23">
        <v>41812</v>
      </c>
      <c r="G1944" s="30">
        <v>7725</v>
      </c>
      <c r="H1944" s="5">
        <f t="shared" si="83"/>
        <v>0</v>
      </c>
      <c r="I1944" s="491" t="s">
        <v>57</v>
      </c>
    </row>
    <row r="1945" spans="1:9" x14ac:dyDescent="0.25">
      <c r="A1945" s="240"/>
      <c r="B1945" s="233" t="s">
        <v>1760</v>
      </c>
      <c r="C1945" s="273" t="s">
        <v>4912</v>
      </c>
      <c r="D1945" s="235" t="s">
        <v>214</v>
      </c>
      <c r="E1945" s="236">
        <v>9578.5</v>
      </c>
      <c r="F1945" s="23">
        <v>41818</v>
      </c>
      <c r="G1945" s="30">
        <v>9578.5</v>
      </c>
      <c r="H1945" s="5">
        <f t="shared" si="83"/>
        <v>0</v>
      </c>
      <c r="I1945" s="491" t="s">
        <v>4</v>
      </c>
    </row>
    <row r="1946" spans="1:9" ht="15.75" x14ac:dyDescent="0.25">
      <c r="A1946" s="240"/>
      <c r="B1946" s="572" t="s">
        <v>1477</v>
      </c>
      <c r="C1946" s="573" t="s">
        <v>5542</v>
      </c>
      <c r="D1946" s="235" t="s">
        <v>214</v>
      </c>
      <c r="E1946" s="236">
        <v>10639</v>
      </c>
      <c r="F1946" s="23">
        <v>41816</v>
      </c>
      <c r="G1946" s="22">
        <v>10639</v>
      </c>
      <c r="H1946" s="5">
        <f t="shared" si="83"/>
        <v>0</v>
      </c>
      <c r="I1946" s="508" t="s">
        <v>14</v>
      </c>
    </row>
    <row r="1947" spans="1:9" x14ac:dyDescent="0.25">
      <c r="A1947" s="240"/>
      <c r="B1947" s="233"/>
      <c r="C1947" s="273"/>
      <c r="D1947" s="235"/>
      <c r="E1947" s="236"/>
      <c r="F1947" s="23" t="s">
        <v>645</v>
      </c>
      <c r="G1947" s="30">
        <f>SUM(G1935:G1946)</f>
        <v>93777.5</v>
      </c>
      <c r="H1947" s="5"/>
      <c r="I1947" s="491"/>
    </row>
    <row r="1948" spans="1:9" x14ac:dyDescent="0.25">
      <c r="A1948" s="240"/>
      <c r="B1948" s="233"/>
      <c r="C1948" s="273"/>
      <c r="D1948" s="235"/>
      <c r="E1948" s="236"/>
      <c r="F1948" s="23"/>
      <c r="G1948" s="30"/>
      <c r="H1948" s="5"/>
      <c r="I1948" s="491"/>
    </row>
    <row r="1949" spans="1:9" x14ac:dyDescent="0.25">
      <c r="A1949" s="240"/>
      <c r="B1949" s="233" t="s">
        <v>1821</v>
      </c>
      <c r="C1949" s="394" t="s">
        <v>5404</v>
      </c>
      <c r="D1949" s="235" t="s">
        <v>87</v>
      </c>
      <c r="E1949" s="236">
        <v>21985</v>
      </c>
      <c r="F1949" s="23">
        <v>41793</v>
      </c>
      <c r="G1949" s="22">
        <v>21985</v>
      </c>
      <c r="H1949" s="24">
        <f t="shared" ref="H1949:H1954" si="84">E1949-G1949</f>
        <v>0</v>
      </c>
      <c r="I1949" s="508" t="s">
        <v>20</v>
      </c>
    </row>
    <row r="1950" spans="1:9" x14ac:dyDescent="0.25">
      <c r="A1950" s="240"/>
      <c r="B1950" s="233" t="s">
        <v>1828</v>
      </c>
      <c r="C1950" s="394" t="s">
        <v>5404</v>
      </c>
      <c r="D1950" s="235" t="s">
        <v>87</v>
      </c>
      <c r="E1950" s="236">
        <v>20900</v>
      </c>
      <c r="F1950" s="23">
        <v>41793</v>
      </c>
      <c r="G1950" s="22">
        <v>20900</v>
      </c>
      <c r="H1950" s="24">
        <f t="shared" si="84"/>
        <v>0</v>
      </c>
      <c r="I1950" s="508" t="s">
        <v>20</v>
      </c>
    </row>
    <row r="1951" spans="1:9" x14ac:dyDescent="0.25">
      <c r="A1951" s="240"/>
      <c r="B1951" s="233" t="s">
        <v>1208</v>
      </c>
      <c r="C1951" s="394" t="s">
        <v>5404</v>
      </c>
      <c r="D1951" s="235" t="s">
        <v>87</v>
      </c>
      <c r="E1951" s="236">
        <v>77169.600000000006</v>
      </c>
      <c r="F1951" s="23">
        <v>41799</v>
      </c>
      <c r="G1951" s="30">
        <v>77169.600000000006</v>
      </c>
      <c r="H1951" s="5">
        <f t="shared" si="84"/>
        <v>0</v>
      </c>
      <c r="I1951" s="491" t="s">
        <v>20</v>
      </c>
    </row>
    <row r="1952" spans="1:9" x14ac:dyDescent="0.25">
      <c r="A1952" s="240"/>
      <c r="B1952" s="233" t="s">
        <v>1512</v>
      </c>
      <c r="C1952" s="394" t="s">
        <v>5404</v>
      </c>
      <c r="D1952" s="235" t="s">
        <v>87</v>
      </c>
      <c r="E1952" s="236">
        <v>82955.199999999997</v>
      </c>
      <c r="F1952" s="23">
        <v>41807</v>
      </c>
      <c r="G1952" s="30">
        <v>82955.199999999997</v>
      </c>
      <c r="H1952" s="5">
        <f t="shared" si="84"/>
        <v>0</v>
      </c>
      <c r="I1952" s="491" t="s">
        <v>20</v>
      </c>
    </row>
    <row r="1953" spans="1:9" ht="15.75" x14ac:dyDescent="0.25">
      <c r="A1953" s="240"/>
      <c r="B1953" s="572" t="s">
        <v>1847</v>
      </c>
      <c r="C1953" s="573" t="s">
        <v>5542</v>
      </c>
      <c r="D1953" s="235" t="s">
        <v>87</v>
      </c>
      <c r="E1953" s="236">
        <v>16587</v>
      </c>
      <c r="F1953" s="23">
        <v>41807</v>
      </c>
      <c r="G1953" s="30">
        <v>16587</v>
      </c>
      <c r="H1953" s="5">
        <f t="shared" si="84"/>
        <v>0</v>
      </c>
      <c r="I1953" s="491" t="s">
        <v>146</v>
      </c>
    </row>
    <row r="1954" spans="1:9" ht="15.75" x14ac:dyDescent="0.25">
      <c r="A1954" s="240"/>
      <c r="B1954" s="572" t="s">
        <v>1352</v>
      </c>
      <c r="C1954" s="573" t="s">
        <v>5542</v>
      </c>
      <c r="D1954" s="235" t="s">
        <v>87</v>
      </c>
      <c r="E1954" s="236">
        <v>40146.5</v>
      </c>
      <c r="F1954" s="41" t="s">
        <v>5671</v>
      </c>
      <c r="G1954" s="30">
        <v>40146.5</v>
      </c>
      <c r="H1954" s="5">
        <f t="shared" si="84"/>
        <v>0</v>
      </c>
      <c r="I1954" s="491" t="s">
        <v>20</v>
      </c>
    </row>
    <row r="1955" spans="1:9" ht="15.75" x14ac:dyDescent="0.25">
      <c r="A1955" s="240"/>
      <c r="B1955" s="595"/>
      <c r="C1955" s="596"/>
      <c r="D1955" s="42"/>
      <c r="E1955" s="43"/>
      <c r="F1955" s="593" t="s">
        <v>5728</v>
      </c>
      <c r="G1955" s="30">
        <f>SUM(G1949:G1954)</f>
        <v>259743.3</v>
      </c>
      <c r="H1955" s="30"/>
      <c r="I1955" s="42"/>
    </row>
    <row r="1956" spans="1:9" x14ac:dyDescent="0.25">
      <c r="A1956" s="240"/>
      <c r="B1956" s="9"/>
      <c r="C1956" s="9"/>
      <c r="F1956" s="9"/>
      <c r="G1956" s="9"/>
      <c r="H1956" s="9"/>
      <c r="I1956" s="9"/>
    </row>
    <row r="1957" spans="1:9" x14ac:dyDescent="0.25">
      <c r="A1957" s="240"/>
      <c r="B1957" s="233" t="s">
        <v>1836</v>
      </c>
      <c r="C1957" s="394" t="s">
        <v>5404</v>
      </c>
      <c r="D1957" s="235" t="s">
        <v>443</v>
      </c>
      <c r="E1957" s="236">
        <v>817.5</v>
      </c>
      <c r="F1957" s="23">
        <v>41793</v>
      </c>
      <c r="G1957" s="22">
        <v>817.5</v>
      </c>
      <c r="H1957" s="24">
        <f>E1957-G1957</f>
        <v>0</v>
      </c>
      <c r="I1957" s="508" t="s">
        <v>196</v>
      </c>
    </row>
    <row r="1958" spans="1:9" ht="15.75" x14ac:dyDescent="0.25">
      <c r="A1958" s="240"/>
      <c r="B1958" s="572" t="s">
        <v>1877</v>
      </c>
      <c r="C1958" s="573" t="s">
        <v>5542</v>
      </c>
      <c r="D1958" s="235" t="s">
        <v>443</v>
      </c>
      <c r="E1958" s="236">
        <v>672</v>
      </c>
      <c r="F1958" s="23">
        <v>41807</v>
      </c>
      <c r="G1958" s="30">
        <v>672</v>
      </c>
      <c r="H1958" s="5">
        <f>E1958-G1958</f>
        <v>0</v>
      </c>
      <c r="I1958" s="491" t="s">
        <v>2849</v>
      </c>
    </row>
    <row r="1959" spans="1:9" ht="15.75" x14ac:dyDescent="0.25">
      <c r="A1959" s="240"/>
      <c r="B1959" s="572" t="s">
        <v>1545</v>
      </c>
      <c r="C1959" s="573" t="s">
        <v>5542</v>
      </c>
      <c r="D1959" s="235" t="s">
        <v>2061</v>
      </c>
      <c r="E1959" s="236">
        <v>8250</v>
      </c>
      <c r="F1959" s="23">
        <v>41803</v>
      </c>
      <c r="G1959" s="30">
        <v>8250</v>
      </c>
      <c r="H1959" s="5">
        <f>E1959-G1959</f>
        <v>0</v>
      </c>
      <c r="I1959" s="491"/>
    </row>
    <row r="1960" spans="1:9" ht="15.75" x14ac:dyDescent="0.25">
      <c r="A1960" s="240"/>
      <c r="B1960" s="572" t="s">
        <v>1651</v>
      </c>
      <c r="C1960" s="573" t="s">
        <v>5542</v>
      </c>
      <c r="D1960" s="235" t="s">
        <v>2061</v>
      </c>
      <c r="E1960" s="236">
        <v>176</v>
      </c>
      <c r="F1960" s="23">
        <v>41804</v>
      </c>
      <c r="G1960" s="30">
        <v>176</v>
      </c>
      <c r="H1960" s="5">
        <f>E1960-G1960</f>
        <v>0</v>
      </c>
      <c r="I1960" s="492"/>
    </row>
    <row r="1961" spans="1:9" x14ac:dyDescent="0.25">
      <c r="A1961" s="240"/>
      <c r="B1961" s="9"/>
      <c r="C1961" s="9"/>
      <c r="F1961" s="9"/>
      <c r="G1961" s="9"/>
      <c r="H1961" s="9"/>
      <c r="I1961" s="9"/>
    </row>
    <row r="1962" spans="1:9" x14ac:dyDescent="0.25">
      <c r="A1962" s="240"/>
      <c r="B1962" s="233"/>
      <c r="C1962" s="273"/>
      <c r="D1962" s="235"/>
      <c r="E1962" s="236"/>
      <c r="F1962" s="26"/>
      <c r="G1962" s="247"/>
      <c r="H1962" s="5"/>
      <c r="I1962" s="491"/>
    </row>
    <row r="1963" spans="1:9" x14ac:dyDescent="0.25">
      <c r="A1963" s="240"/>
      <c r="B1963" s="233" t="s">
        <v>1817</v>
      </c>
      <c r="C1963" s="394" t="s">
        <v>5404</v>
      </c>
      <c r="D1963" s="235" t="s">
        <v>25</v>
      </c>
      <c r="E1963" s="236">
        <v>5283</v>
      </c>
      <c r="F1963" s="23">
        <v>41792</v>
      </c>
      <c r="G1963" s="30">
        <v>5283</v>
      </c>
      <c r="H1963" s="24">
        <f t="shared" ref="H1963:H1980" si="85">E1963-G1963</f>
        <v>0</v>
      </c>
      <c r="I1963" s="508" t="s">
        <v>23</v>
      </c>
    </row>
    <row r="1964" spans="1:9" x14ac:dyDescent="0.25">
      <c r="A1964" s="240"/>
      <c r="B1964" s="233" t="s">
        <v>1924</v>
      </c>
      <c r="C1964" s="394" t="s">
        <v>5404</v>
      </c>
      <c r="D1964" s="235" t="s">
        <v>25</v>
      </c>
      <c r="E1964" s="236">
        <v>6061.12</v>
      </c>
      <c r="F1964" s="23">
        <v>41793</v>
      </c>
      <c r="G1964" s="22">
        <v>6061.12</v>
      </c>
      <c r="H1964" s="24">
        <f t="shared" si="85"/>
        <v>0</v>
      </c>
      <c r="I1964" s="508"/>
    </row>
    <row r="1965" spans="1:9" x14ac:dyDescent="0.25">
      <c r="A1965" s="240"/>
      <c r="B1965" s="233" t="s">
        <v>2197</v>
      </c>
      <c r="C1965" s="394" t="s">
        <v>5404</v>
      </c>
      <c r="D1965" s="235" t="s">
        <v>25</v>
      </c>
      <c r="E1965" s="236">
        <v>7256.6</v>
      </c>
      <c r="F1965" s="23">
        <v>41797</v>
      </c>
      <c r="G1965" s="30">
        <v>7256.6</v>
      </c>
      <c r="H1965" s="5">
        <f t="shared" si="85"/>
        <v>0</v>
      </c>
      <c r="I1965" s="491" t="s">
        <v>23</v>
      </c>
    </row>
    <row r="1966" spans="1:9" x14ac:dyDescent="0.25">
      <c r="A1966" s="240"/>
      <c r="B1966" s="233" t="s">
        <v>1090</v>
      </c>
      <c r="C1966" s="394" t="s">
        <v>5404</v>
      </c>
      <c r="D1966" s="235" t="s">
        <v>25</v>
      </c>
      <c r="E1966" s="236">
        <v>14379.5</v>
      </c>
      <c r="F1966" s="23">
        <v>41797</v>
      </c>
      <c r="G1966" s="30">
        <v>14379.5</v>
      </c>
      <c r="H1966" s="5">
        <f t="shared" si="85"/>
        <v>0</v>
      </c>
      <c r="I1966" s="491" t="s">
        <v>196</v>
      </c>
    </row>
    <row r="1967" spans="1:9" x14ac:dyDescent="0.25">
      <c r="A1967" s="240"/>
      <c r="B1967" s="233" t="s">
        <v>1183</v>
      </c>
      <c r="C1967" s="394" t="s">
        <v>5404</v>
      </c>
      <c r="D1967" s="235" t="s">
        <v>25</v>
      </c>
      <c r="E1967" s="236">
        <v>9547.2000000000007</v>
      </c>
      <c r="F1967" s="23">
        <v>41799</v>
      </c>
      <c r="G1967" s="30">
        <v>9547.2000000000007</v>
      </c>
      <c r="H1967" s="5">
        <f t="shared" si="85"/>
        <v>0</v>
      </c>
      <c r="I1967" s="491" t="s">
        <v>23</v>
      </c>
    </row>
    <row r="1968" spans="1:9" x14ac:dyDescent="0.25">
      <c r="A1968" s="240"/>
      <c r="B1968" s="233" t="s">
        <v>1306</v>
      </c>
      <c r="C1968" s="394" t="s">
        <v>5404</v>
      </c>
      <c r="D1968" s="235" t="s">
        <v>25</v>
      </c>
      <c r="E1968" s="236">
        <v>7894.8</v>
      </c>
      <c r="F1968" s="23">
        <v>41800</v>
      </c>
      <c r="G1968" s="30">
        <v>7894.8</v>
      </c>
      <c r="H1968" s="5">
        <f t="shared" si="85"/>
        <v>0</v>
      </c>
      <c r="I1968" s="491" t="s">
        <v>23</v>
      </c>
    </row>
    <row r="1969" spans="1:9" x14ac:dyDescent="0.25">
      <c r="A1969" s="240"/>
      <c r="B1969" s="233" t="s">
        <v>1356</v>
      </c>
      <c r="C1969" s="394" t="s">
        <v>5404</v>
      </c>
      <c r="D1969" s="235" t="s">
        <v>25</v>
      </c>
      <c r="E1969" s="236">
        <v>2569</v>
      </c>
      <c r="F1969" s="23">
        <v>41801</v>
      </c>
      <c r="G1969" s="30">
        <v>2569</v>
      </c>
      <c r="H1969" s="5">
        <f t="shared" si="85"/>
        <v>0</v>
      </c>
      <c r="I1969" s="491" t="s">
        <v>23</v>
      </c>
    </row>
    <row r="1970" spans="1:9" x14ac:dyDescent="0.25">
      <c r="A1970" s="240"/>
      <c r="B1970" s="233" t="s">
        <v>1494</v>
      </c>
      <c r="C1970" s="394" t="s">
        <v>5404</v>
      </c>
      <c r="D1970" s="235" t="s">
        <v>25</v>
      </c>
      <c r="E1970" s="236">
        <v>4987</v>
      </c>
      <c r="F1970" s="23">
        <v>41802</v>
      </c>
      <c r="G1970" s="30">
        <v>4987</v>
      </c>
      <c r="H1970" s="5">
        <f t="shared" si="85"/>
        <v>0</v>
      </c>
      <c r="I1970" s="491" t="s">
        <v>23</v>
      </c>
    </row>
    <row r="1971" spans="1:9" ht="15.75" x14ac:dyDescent="0.25">
      <c r="A1971" s="240"/>
      <c r="B1971" s="572" t="s">
        <v>1596</v>
      </c>
      <c r="C1971" s="573" t="s">
        <v>5542</v>
      </c>
      <c r="D1971" s="235" t="s">
        <v>25</v>
      </c>
      <c r="E1971" s="236">
        <v>5052</v>
      </c>
      <c r="F1971" s="23">
        <v>41804</v>
      </c>
      <c r="G1971" s="30">
        <v>5052</v>
      </c>
      <c r="H1971" s="5">
        <f t="shared" si="85"/>
        <v>0</v>
      </c>
      <c r="I1971" s="491" t="s">
        <v>23</v>
      </c>
    </row>
    <row r="1972" spans="1:9" ht="15.75" x14ac:dyDescent="0.25">
      <c r="A1972" s="240"/>
      <c r="B1972" s="572" t="s">
        <v>1853</v>
      </c>
      <c r="C1972" s="573" t="s">
        <v>5542</v>
      </c>
      <c r="D1972" s="235" t="s">
        <v>25</v>
      </c>
      <c r="E1972" s="236">
        <v>5745</v>
      </c>
      <c r="F1972" s="23">
        <v>41806</v>
      </c>
      <c r="G1972" s="30">
        <v>5745</v>
      </c>
      <c r="H1972" s="5">
        <f t="shared" si="85"/>
        <v>0</v>
      </c>
      <c r="I1972" s="491" t="s">
        <v>23</v>
      </c>
    </row>
    <row r="1973" spans="1:9" ht="15.75" x14ac:dyDescent="0.25">
      <c r="A1973" s="240"/>
      <c r="B1973" s="572" t="s">
        <v>2200</v>
      </c>
      <c r="C1973" s="573" t="s">
        <v>5542</v>
      </c>
      <c r="D1973" s="235" t="s">
        <v>25</v>
      </c>
      <c r="E1973" s="236">
        <v>5668</v>
      </c>
      <c r="F1973" s="23">
        <v>41810</v>
      </c>
      <c r="G1973" s="30">
        <v>5668</v>
      </c>
      <c r="H1973" s="5">
        <f t="shared" si="85"/>
        <v>0</v>
      </c>
      <c r="I1973" s="491" t="s">
        <v>4</v>
      </c>
    </row>
    <row r="1974" spans="1:9" ht="15.75" x14ac:dyDescent="0.25">
      <c r="A1974" s="240"/>
      <c r="B1974" s="572" t="s">
        <v>2258</v>
      </c>
      <c r="C1974" s="573" t="s">
        <v>5542</v>
      </c>
      <c r="D1974" s="235" t="s">
        <v>25</v>
      </c>
      <c r="E1974" s="236">
        <v>7758</v>
      </c>
      <c r="F1974" s="23">
        <v>41810</v>
      </c>
      <c r="G1974" s="30">
        <v>7758</v>
      </c>
      <c r="H1974" s="5">
        <f t="shared" si="85"/>
        <v>0</v>
      </c>
      <c r="I1974" s="491" t="s">
        <v>23</v>
      </c>
    </row>
    <row r="1975" spans="1:9" ht="15.75" x14ac:dyDescent="0.25">
      <c r="A1975" s="240"/>
      <c r="B1975" s="572" t="s">
        <v>1265</v>
      </c>
      <c r="C1975" s="573" t="s">
        <v>5542</v>
      </c>
      <c r="D1975" s="235" t="s">
        <v>25</v>
      </c>
      <c r="E1975" s="236">
        <v>5325</v>
      </c>
      <c r="F1975" s="23">
        <v>41813</v>
      </c>
      <c r="G1975" s="30">
        <v>5325</v>
      </c>
      <c r="H1975" s="5">
        <f t="shared" si="85"/>
        <v>0</v>
      </c>
      <c r="I1975" s="491" t="s">
        <v>23</v>
      </c>
    </row>
    <row r="1976" spans="1:9" ht="15.75" x14ac:dyDescent="0.25">
      <c r="A1976" s="240"/>
      <c r="B1976" s="572" t="s">
        <v>1385</v>
      </c>
      <c r="C1976" s="573" t="s">
        <v>5542</v>
      </c>
      <c r="D1976" s="235" t="s">
        <v>25</v>
      </c>
      <c r="E1976" s="236">
        <v>6015.5</v>
      </c>
      <c r="F1976" s="23">
        <v>41815</v>
      </c>
      <c r="G1976" s="22">
        <v>6015.5</v>
      </c>
      <c r="H1976" s="5">
        <f t="shared" si="85"/>
        <v>0</v>
      </c>
      <c r="I1976" s="508" t="s">
        <v>23</v>
      </c>
    </row>
    <row r="1977" spans="1:9" ht="15.75" x14ac:dyDescent="0.25">
      <c r="A1977" s="240"/>
      <c r="B1977" s="572" t="s">
        <v>1459</v>
      </c>
      <c r="C1977" s="573" t="s">
        <v>5542</v>
      </c>
      <c r="D1977" s="235" t="s">
        <v>25</v>
      </c>
      <c r="E1977" s="236">
        <v>6979</v>
      </c>
      <c r="F1977" s="23">
        <v>41816</v>
      </c>
      <c r="G1977" s="22">
        <v>6979</v>
      </c>
      <c r="H1977" s="5">
        <f t="shared" si="85"/>
        <v>0</v>
      </c>
      <c r="I1977" s="508" t="s">
        <v>23</v>
      </c>
    </row>
    <row r="1978" spans="1:9" x14ac:dyDescent="0.25">
      <c r="A1978" s="240"/>
      <c r="B1978" s="233" t="s">
        <v>1642</v>
      </c>
      <c r="C1978" s="273" t="s">
        <v>4912</v>
      </c>
      <c r="D1978" s="235" t="s">
        <v>25</v>
      </c>
      <c r="E1978" s="236">
        <v>6021</v>
      </c>
      <c r="F1978" s="23">
        <v>41818</v>
      </c>
      <c r="G1978" s="30">
        <v>6021</v>
      </c>
      <c r="H1978" s="5">
        <f t="shared" si="85"/>
        <v>0</v>
      </c>
      <c r="I1978" s="491" t="s">
        <v>23</v>
      </c>
    </row>
    <row r="1979" spans="1:9" x14ac:dyDescent="0.25">
      <c r="A1979" s="240"/>
      <c r="B1979" s="233" t="s">
        <v>1718</v>
      </c>
      <c r="C1979" s="273" t="s">
        <v>4912</v>
      </c>
      <c r="D1979" s="235" t="s">
        <v>25</v>
      </c>
      <c r="E1979" s="236">
        <v>10102</v>
      </c>
      <c r="F1979" s="23">
        <v>41818</v>
      </c>
      <c r="G1979" s="30">
        <v>10102</v>
      </c>
      <c r="H1979" s="5">
        <f t="shared" si="85"/>
        <v>0</v>
      </c>
      <c r="I1979" s="491" t="s">
        <v>23</v>
      </c>
    </row>
    <row r="1980" spans="1:9" x14ac:dyDescent="0.25">
      <c r="A1980" s="240"/>
      <c r="B1980" s="233" t="s">
        <v>1878</v>
      </c>
      <c r="C1980" s="273" t="s">
        <v>4912</v>
      </c>
      <c r="D1980" s="235" t="s">
        <v>25</v>
      </c>
      <c r="E1980" s="236">
        <v>10510</v>
      </c>
      <c r="F1980" s="23">
        <v>41820</v>
      </c>
      <c r="G1980" s="30">
        <v>10510</v>
      </c>
      <c r="H1980" s="5">
        <f t="shared" si="85"/>
        <v>0</v>
      </c>
      <c r="I1980" s="491" t="s">
        <v>23</v>
      </c>
    </row>
    <row r="1981" spans="1:9" x14ac:dyDescent="0.25">
      <c r="A1981" s="240"/>
      <c r="B1981" s="233"/>
      <c r="C1981" s="273"/>
      <c r="D1981" s="235"/>
      <c r="E1981" s="236"/>
      <c r="F1981" s="23" t="s">
        <v>5726</v>
      </c>
      <c r="G1981" s="30">
        <f>SUM(G1963:G1980)</f>
        <v>127153.72</v>
      </c>
      <c r="H1981" s="5"/>
      <c r="I1981" s="491"/>
    </row>
    <row r="1982" spans="1:9" x14ac:dyDescent="0.25">
      <c r="A1982" s="240"/>
      <c r="B1982" s="233"/>
      <c r="C1982" s="273"/>
      <c r="D1982" s="235"/>
      <c r="E1982" s="236"/>
      <c r="F1982" s="23"/>
      <c r="G1982" s="30"/>
      <c r="H1982" s="5"/>
      <c r="I1982" s="491"/>
    </row>
    <row r="1983" spans="1:9" x14ac:dyDescent="0.25">
      <c r="A1983" s="240"/>
      <c r="B1983" s="233" t="s">
        <v>1883</v>
      </c>
      <c r="C1983" s="394" t="s">
        <v>5404</v>
      </c>
      <c r="D1983" s="8" t="s">
        <v>5417</v>
      </c>
      <c r="E1983" s="252">
        <v>4225</v>
      </c>
      <c r="F1983" s="26" t="s">
        <v>5418</v>
      </c>
      <c r="G1983" s="22">
        <v>4225</v>
      </c>
      <c r="H1983" s="24">
        <f>E1983-G1983</f>
        <v>0</v>
      </c>
      <c r="I1983" s="432"/>
    </row>
    <row r="1984" spans="1:9" x14ac:dyDescent="0.25">
      <c r="A1984" s="240"/>
      <c r="B1984" s="233" t="s">
        <v>1224</v>
      </c>
      <c r="C1984" s="394" t="s">
        <v>5404</v>
      </c>
      <c r="D1984" s="235" t="s">
        <v>5417</v>
      </c>
      <c r="E1984" s="236">
        <v>2368.8000000000002</v>
      </c>
      <c r="F1984" s="26" t="s">
        <v>5487</v>
      </c>
      <c r="G1984" s="247">
        <v>2368.8000000000002</v>
      </c>
      <c r="H1984" s="5">
        <f>E1984-G1984</f>
        <v>0</v>
      </c>
      <c r="I1984" s="491"/>
    </row>
    <row r="1985" spans="1:9" ht="15.75" x14ac:dyDescent="0.25">
      <c r="A1985" s="240"/>
      <c r="B1985" s="572" t="s">
        <v>1906</v>
      </c>
      <c r="C1985" s="573" t="s">
        <v>5542</v>
      </c>
      <c r="D1985" s="8" t="s">
        <v>2828</v>
      </c>
      <c r="E1985" s="252">
        <v>4314.5</v>
      </c>
      <c r="F1985" s="566" t="s">
        <v>5592</v>
      </c>
      <c r="G1985" s="30">
        <v>4314.5</v>
      </c>
      <c r="H1985" s="5">
        <f>E1985-G1985</f>
        <v>0</v>
      </c>
      <c r="I1985" s="497"/>
    </row>
    <row r="1986" spans="1:9" ht="15.75" x14ac:dyDescent="0.25">
      <c r="A1986" s="240"/>
      <c r="B1986" s="572" t="s">
        <v>1426</v>
      </c>
      <c r="C1986" s="573" t="s">
        <v>5542</v>
      </c>
      <c r="D1986" s="235" t="s">
        <v>2828</v>
      </c>
      <c r="E1986" s="236">
        <v>2510.1999999999998</v>
      </c>
      <c r="F1986" s="26" t="s">
        <v>5678</v>
      </c>
      <c r="G1986" s="22">
        <v>2510.1999999999998</v>
      </c>
      <c r="H1986" s="5">
        <f>E1986-G1986</f>
        <v>0</v>
      </c>
      <c r="I1986" s="508"/>
    </row>
    <row r="1987" spans="1:9" x14ac:dyDescent="0.25">
      <c r="A1987" s="240"/>
      <c r="B1987" s="233" t="s">
        <v>1922</v>
      </c>
      <c r="C1987" s="273" t="s">
        <v>4912</v>
      </c>
      <c r="D1987" s="235" t="s">
        <v>2828</v>
      </c>
      <c r="E1987" s="236">
        <v>3425.1</v>
      </c>
      <c r="F1987" s="26" t="s">
        <v>5725</v>
      </c>
      <c r="G1987" s="247">
        <v>3425.1</v>
      </c>
      <c r="H1987" s="5">
        <f>E1987-G1987</f>
        <v>0</v>
      </c>
      <c r="I1987" s="491"/>
    </row>
    <row r="1988" spans="1:9" x14ac:dyDescent="0.25">
      <c r="A1988" s="240"/>
      <c r="B1988" s="233"/>
      <c r="C1988" s="273"/>
      <c r="D1988" s="235"/>
      <c r="E1988" s="236"/>
      <c r="F1988" s="26" t="s">
        <v>5726</v>
      </c>
      <c r="G1988" s="247">
        <f>SUM(G1983:G1987)</f>
        <v>16843.599999999999</v>
      </c>
      <c r="H1988" s="5"/>
      <c r="I1988" s="491"/>
    </row>
    <row r="1989" spans="1:9" x14ac:dyDescent="0.25">
      <c r="A1989" s="240"/>
      <c r="B1989" s="233"/>
      <c r="C1989" s="273"/>
      <c r="D1989" s="235"/>
      <c r="E1989" s="236"/>
      <c r="F1989" s="26"/>
      <c r="G1989" s="247"/>
      <c r="H1989" s="5"/>
      <c r="I1989" s="491"/>
    </row>
    <row r="1990" spans="1:9" x14ac:dyDescent="0.25">
      <c r="A1990" s="240"/>
      <c r="B1990" s="233" t="s">
        <v>1734</v>
      </c>
      <c r="C1990" s="394" t="s">
        <v>5404</v>
      </c>
      <c r="D1990" s="235" t="s">
        <v>96</v>
      </c>
      <c r="E1990" s="236">
        <v>60746.5</v>
      </c>
      <c r="F1990" s="23">
        <v>41795</v>
      </c>
      <c r="G1990" s="30">
        <v>60746.5</v>
      </c>
      <c r="H1990" s="24">
        <f t="shared" ref="H1990:H2027" si="86">E1990-G1990</f>
        <v>0</v>
      </c>
      <c r="I1990" s="492" t="s">
        <v>146</v>
      </c>
    </row>
    <row r="1991" spans="1:9" x14ac:dyDescent="0.25">
      <c r="A1991" s="243"/>
      <c r="B1991" s="233" t="s">
        <v>1736</v>
      </c>
      <c r="C1991" s="394" t="s">
        <v>5404</v>
      </c>
      <c r="D1991" s="235" t="s">
        <v>96</v>
      </c>
      <c r="E1991" s="236">
        <v>10200</v>
      </c>
      <c r="F1991" s="23">
        <v>41795</v>
      </c>
      <c r="G1991" s="30">
        <v>10200</v>
      </c>
      <c r="H1991" s="24">
        <f t="shared" si="86"/>
        <v>0</v>
      </c>
      <c r="I1991" s="491" t="s">
        <v>4</v>
      </c>
    </row>
    <row r="1992" spans="1:9" x14ac:dyDescent="0.25">
      <c r="A1992" s="240"/>
      <c r="B1992" s="233" t="s">
        <v>1974</v>
      </c>
      <c r="C1992" s="394" t="s">
        <v>5404</v>
      </c>
      <c r="D1992" s="235" t="s">
        <v>96</v>
      </c>
      <c r="E1992" s="236">
        <v>12940</v>
      </c>
      <c r="F1992" s="23">
        <v>41797</v>
      </c>
      <c r="G1992" s="22">
        <v>12940</v>
      </c>
      <c r="H1992" s="24">
        <f t="shared" si="86"/>
        <v>0</v>
      </c>
      <c r="I1992" s="272" t="s">
        <v>14</v>
      </c>
    </row>
    <row r="1993" spans="1:9" x14ac:dyDescent="0.25">
      <c r="A1993" s="240"/>
      <c r="B1993" s="233" t="s">
        <v>1978</v>
      </c>
      <c r="C1993" s="394" t="s">
        <v>5404</v>
      </c>
      <c r="D1993" s="235" t="s">
        <v>96</v>
      </c>
      <c r="E1993" s="236">
        <v>175987.5</v>
      </c>
      <c r="F1993" s="23">
        <v>41797</v>
      </c>
      <c r="G1993" s="22">
        <v>175987.5</v>
      </c>
      <c r="H1993" s="24">
        <f t="shared" si="86"/>
        <v>0</v>
      </c>
      <c r="I1993" s="508" t="s">
        <v>14</v>
      </c>
    </row>
    <row r="1994" spans="1:9" x14ac:dyDescent="0.25">
      <c r="A1994" s="240"/>
      <c r="B1994" s="233" t="s">
        <v>1979</v>
      </c>
      <c r="C1994" s="394" t="s">
        <v>5404</v>
      </c>
      <c r="D1994" s="235" t="s">
        <v>96</v>
      </c>
      <c r="E1994" s="236">
        <v>147684</v>
      </c>
      <c r="F1994" s="23">
        <v>41797</v>
      </c>
      <c r="G1994" s="22">
        <v>147684</v>
      </c>
      <c r="H1994" s="24">
        <f t="shared" si="86"/>
        <v>0</v>
      </c>
      <c r="I1994" s="508" t="s">
        <v>14</v>
      </c>
    </row>
    <row r="1995" spans="1:9" x14ac:dyDescent="0.25">
      <c r="A1995" s="232"/>
      <c r="B1995" s="233" t="s">
        <v>2220</v>
      </c>
      <c r="C1995" s="394" t="s">
        <v>5404</v>
      </c>
      <c r="D1995" s="235" t="s">
        <v>96</v>
      </c>
      <c r="E1995" s="236">
        <v>13900</v>
      </c>
      <c r="F1995" s="23">
        <v>41803</v>
      </c>
      <c r="G1995" s="30">
        <v>13900</v>
      </c>
      <c r="H1995" s="5">
        <f t="shared" si="86"/>
        <v>0</v>
      </c>
      <c r="I1995" s="491" t="s">
        <v>4</v>
      </c>
    </row>
    <row r="1996" spans="1:9" x14ac:dyDescent="0.25">
      <c r="A1996" s="240"/>
      <c r="B1996" s="233" t="s">
        <v>2277</v>
      </c>
      <c r="C1996" s="394" t="s">
        <v>5404</v>
      </c>
      <c r="D1996" s="235" t="s">
        <v>96</v>
      </c>
      <c r="E1996" s="236">
        <v>156510</v>
      </c>
      <c r="F1996" s="23">
        <v>41807</v>
      </c>
      <c r="G1996" s="30">
        <v>156510</v>
      </c>
      <c r="H1996" s="5">
        <f t="shared" si="86"/>
        <v>0</v>
      </c>
      <c r="I1996" s="491"/>
    </row>
    <row r="1997" spans="1:9" x14ac:dyDescent="0.25">
      <c r="A1997" s="240"/>
      <c r="B1997" s="233" t="s">
        <v>1052</v>
      </c>
      <c r="C1997" s="394" t="s">
        <v>5404</v>
      </c>
      <c r="D1997" s="235" t="s">
        <v>96</v>
      </c>
      <c r="E1997" s="236">
        <v>405288</v>
      </c>
      <c r="F1997" s="23">
        <v>41807</v>
      </c>
      <c r="G1997" s="30">
        <v>405288</v>
      </c>
      <c r="H1997" s="5">
        <f t="shared" si="86"/>
        <v>0</v>
      </c>
      <c r="I1997" s="491"/>
    </row>
    <row r="1998" spans="1:9" x14ac:dyDescent="0.25">
      <c r="A1998" s="240"/>
      <c r="B1998" s="233" t="s">
        <v>1053</v>
      </c>
      <c r="C1998" s="394" t="s">
        <v>5404</v>
      </c>
      <c r="D1998" s="235" t="s">
        <v>96</v>
      </c>
      <c r="E1998" s="236">
        <v>413520</v>
      </c>
      <c r="F1998" s="23">
        <v>41807</v>
      </c>
      <c r="G1998" s="30">
        <v>413520</v>
      </c>
      <c r="H1998" s="5">
        <f t="shared" si="86"/>
        <v>0</v>
      </c>
      <c r="I1998" s="491"/>
    </row>
    <row r="1999" spans="1:9" x14ac:dyDescent="0.25">
      <c r="A1999" s="240"/>
      <c r="B1999" s="233" t="s">
        <v>1133</v>
      </c>
      <c r="C1999" s="394" t="s">
        <v>5404</v>
      </c>
      <c r="D1999" s="235" t="s">
        <v>96</v>
      </c>
      <c r="E1999" s="236">
        <v>6344</v>
      </c>
      <c r="F1999" s="23">
        <v>41807</v>
      </c>
      <c r="G1999" s="30">
        <v>6344</v>
      </c>
      <c r="H1999" s="5">
        <f t="shared" si="86"/>
        <v>0</v>
      </c>
      <c r="I1999" s="491" t="s">
        <v>14</v>
      </c>
    </row>
    <row r="2000" spans="1:9" x14ac:dyDescent="0.25">
      <c r="A2000" s="240"/>
      <c r="B2000" s="233" t="s">
        <v>1195</v>
      </c>
      <c r="C2000" s="394" t="s">
        <v>5404</v>
      </c>
      <c r="D2000" s="235" t="s">
        <v>96</v>
      </c>
      <c r="E2000" s="236">
        <v>108852.45</v>
      </c>
      <c r="F2000" s="23">
        <v>41807</v>
      </c>
      <c r="G2000" s="30">
        <v>108852.45</v>
      </c>
      <c r="H2000" s="5">
        <f t="shared" si="86"/>
        <v>0</v>
      </c>
      <c r="I2000" s="491"/>
    </row>
    <row r="2001" spans="1:9" x14ac:dyDescent="0.25">
      <c r="A2001" s="240"/>
      <c r="B2001" s="233" t="s">
        <v>1456</v>
      </c>
      <c r="C2001" s="394" t="s">
        <v>5404</v>
      </c>
      <c r="D2001" s="235" t="s">
        <v>96</v>
      </c>
      <c r="E2001" s="236">
        <v>26039</v>
      </c>
      <c r="F2001" s="23">
        <v>41807</v>
      </c>
      <c r="G2001" s="30">
        <v>26039</v>
      </c>
      <c r="H2001" s="5">
        <f t="shared" si="86"/>
        <v>0</v>
      </c>
      <c r="I2001" s="491" t="s">
        <v>196</v>
      </c>
    </row>
    <row r="2002" spans="1:9" x14ac:dyDescent="0.25">
      <c r="A2002" s="240"/>
      <c r="B2002" s="233" t="s">
        <v>1516</v>
      </c>
      <c r="C2002" s="394" t="s">
        <v>5404</v>
      </c>
      <c r="D2002" s="235" t="s">
        <v>96</v>
      </c>
      <c r="E2002" s="236">
        <v>56911</v>
      </c>
      <c r="F2002" s="23">
        <v>41816</v>
      </c>
      <c r="G2002" s="30">
        <v>56911</v>
      </c>
      <c r="H2002" s="5">
        <f t="shared" si="86"/>
        <v>0</v>
      </c>
      <c r="I2002" s="491"/>
    </row>
    <row r="2003" spans="1:9" ht="15.75" x14ac:dyDescent="0.25">
      <c r="A2003" s="240"/>
      <c r="B2003" s="572" t="s">
        <v>1652</v>
      </c>
      <c r="C2003" s="573" t="s">
        <v>5542</v>
      </c>
      <c r="D2003" s="235" t="s">
        <v>96</v>
      </c>
      <c r="E2003" s="236">
        <v>132678</v>
      </c>
      <c r="F2003" s="23">
        <v>41810</v>
      </c>
      <c r="G2003" s="30">
        <v>132678</v>
      </c>
      <c r="H2003" s="5">
        <f t="shared" si="86"/>
        <v>0</v>
      </c>
      <c r="I2003" s="491" t="s">
        <v>2849</v>
      </c>
    </row>
    <row r="2004" spans="1:9" ht="15.75" x14ac:dyDescent="0.25">
      <c r="A2004" s="240"/>
      <c r="B2004" s="572" t="s">
        <v>1653</v>
      </c>
      <c r="C2004" s="573" t="s">
        <v>5542</v>
      </c>
      <c r="D2004" s="235" t="s">
        <v>96</v>
      </c>
      <c r="E2004" s="236">
        <v>132415</v>
      </c>
      <c r="F2004" s="23">
        <v>41810</v>
      </c>
      <c r="G2004" s="30">
        <v>132415</v>
      </c>
      <c r="H2004" s="5">
        <f t="shared" si="86"/>
        <v>0</v>
      </c>
      <c r="I2004" s="492" t="s">
        <v>2849</v>
      </c>
    </row>
    <row r="2005" spans="1:9" ht="15.75" x14ac:dyDescent="0.25">
      <c r="A2005" s="240"/>
      <c r="B2005" s="572" t="s">
        <v>1654</v>
      </c>
      <c r="C2005" s="573" t="s">
        <v>5542</v>
      </c>
      <c r="D2005" s="235" t="s">
        <v>96</v>
      </c>
      <c r="E2005" s="236">
        <v>268339</v>
      </c>
      <c r="F2005" s="23">
        <v>41812</v>
      </c>
      <c r="G2005" s="30">
        <v>268339</v>
      </c>
      <c r="H2005" s="5">
        <f t="shared" si="86"/>
        <v>0</v>
      </c>
      <c r="I2005" s="491" t="s">
        <v>2849</v>
      </c>
    </row>
    <row r="2006" spans="1:9" ht="15.75" x14ac:dyDescent="0.25">
      <c r="A2006" s="240"/>
      <c r="B2006" s="572" t="s">
        <v>1656</v>
      </c>
      <c r="C2006" s="573" t="s">
        <v>5542</v>
      </c>
      <c r="D2006" s="235" t="s">
        <v>96</v>
      </c>
      <c r="E2006" s="236">
        <v>43968</v>
      </c>
      <c r="F2006" s="23">
        <v>41810</v>
      </c>
      <c r="G2006" s="30">
        <v>43968</v>
      </c>
      <c r="H2006" s="5">
        <f t="shared" si="86"/>
        <v>0</v>
      </c>
      <c r="I2006" s="491" t="s">
        <v>2849</v>
      </c>
    </row>
    <row r="2007" spans="1:9" ht="15.75" x14ac:dyDescent="0.25">
      <c r="A2007" s="240"/>
      <c r="B2007" s="572" t="s">
        <v>1710</v>
      </c>
      <c r="C2007" s="573" t="s">
        <v>5542</v>
      </c>
      <c r="D2007" s="235" t="s">
        <v>96</v>
      </c>
      <c r="E2007" s="236">
        <v>35911</v>
      </c>
      <c r="F2007" s="23">
        <v>41804</v>
      </c>
      <c r="G2007" s="30">
        <v>35911</v>
      </c>
      <c r="H2007" s="5">
        <f t="shared" si="86"/>
        <v>0</v>
      </c>
      <c r="I2007" s="491"/>
    </row>
    <row r="2008" spans="1:9" ht="15.75" x14ac:dyDescent="0.25">
      <c r="A2008" s="240"/>
      <c r="B2008" s="572" t="s">
        <v>1765</v>
      </c>
      <c r="C2008" s="573" t="s">
        <v>5542</v>
      </c>
      <c r="D2008" s="235" t="s">
        <v>96</v>
      </c>
      <c r="E2008" s="236">
        <v>506143</v>
      </c>
      <c r="F2008" s="23">
        <v>41816</v>
      </c>
      <c r="G2008" s="30">
        <v>506143</v>
      </c>
      <c r="H2008" s="5">
        <f t="shared" si="86"/>
        <v>0</v>
      </c>
      <c r="I2008" s="491"/>
    </row>
    <row r="2009" spans="1:9" ht="15.75" x14ac:dyDescent="0.25">
      <c r="A2009" s="240"/>
      <c r="B2009" s="572" t="s">
        <v>1938</v>
      </c>
      <c r="C2009" s="573" t="s">
        <v>5542</v>
      </c>
      <c r="D2009" s="235" t="s">
        <v>96</v>
      </c>
      <c r="E2009" s="236">
        <v>23395</v>
      </c>
      <c r="F2009" s="23">
        <v>41816</v>
      </c>
      <c r="G2009" s="30">
        <v>23395</v>
      </c>
      <c r="H2009" s="5">
        <f t="shared" si="86"/>
        <v>0</v>
      </c>
      <c r="I2009" s="491"/>
    </row>
    <row r="2010" spans="1:9" ht="15.75" x14ac:dyDescent="0.25">
      <c r="A2010" s="240"/>
      <c r="B2010" s="572" t="s">
        <v>1940</v>
      </c>
      <c r="C2010" s="573" t="s">
        <v>5542</v>
      </c>
      <c r="D2010" s="235" t="s">
        <v>96</v>
      </c>
      <c r="E2010" s="236">
        <v>16215.5</v>
      </c>
      <c r="F2010" s="23">
        <v>41816</v>
      </c>
      <c r="G2010" s="30">
        <v>16215.5</v>
      </c>
      <c r="H2010" s="5">
        <f t="shared" si="86"/>
        <v>0</v>
      </c>
      <c r="I2010" s="491" t="s">
        <v>23</v>
      </c>
    </row>
    <row r="2011" spans="1:9" ht="15.75" x14ac:dyDescent="0.25">
      <c r="A2011" s="240"/>
      <c r="B2011" s="572" t="s">
        <v>2034</v>
      </c>
      <c r="C2011" s="573" t="s">
        <v>5542</v>
      </c>
      <c r="D2011" s="235" t="s">
        <v>96</v>
      </c>
      <c r="E2011" s="236">
        <v>27162</v>
      </c>
      <c r="F2011" s="26">
        <v>41822</v>
      </c>
      <c r="G2011" s="247">
        <v>27162</v>
      </c>
      <c r="H2011" s="5">
        <f t="shared" si="86"/>
        <v>0</v>
      </c>
      <c r="I2011" s="491" t="s">
        <v>196</v>
      </c>
    </row>
    <row r="2012" spans="1:9" ht="15.75" x14ac:dyDescent="0.25">
      <c r="A2012" s="518">
        <v>41809</v>
      </c>
      <c r="B2012" s="576" t="s">
        <v>2045</v>
      </c>
      <c r="C2012" s="577" t="s">
        <v>5542</v>
      </c>
      <c r="D2012" s="235" t="s">
        <v>96</v>
      </c>
      <c r="E2012" s="236">
        <v>29397.5</v>
      </c>
      <c r="F2012" s="23">
        <v>41817</v>
      </c>
      <c r="G2012" s="30">
        <v>29397.5</v>
      </c>
      <c r="H2012" s="5">
        <f t="shared" si="86"/>
        <v>0</v>
      </c>
      <c r="I2012" s="492" t="s">
        <v>20</v>
      </c>
    </row>
    <row r="2013" spans="1:9" ht="15.75" x14ac:dyDescent="0.25">
      <c r="A2013" s="518">
        <v>41809</v>
      </c>
      <c r="B2013" s="576" t="s">
        <v>2049</v>
      </c>
      <c r="C2013" s="577" t="s">
        <v>5542</v>
      </c>
      <c r="D2013" s="235" t="s">
        <v>96</v>
      </c>
      <c r="E2013" s="236">
        <v>106312</v>
      </c>
      <c r="F2013" s="23">
        <v>41816</v>
      </c>
      <c r="G2013" s="30">
        <v>106312</v>
      </c>
      <c r="H2013" s="5">
        <f t="shared" si="86"/>
        <v>0</v>
      </c>
      <c r="I2013" s="491" t="s">
        <v>14</v>
      </c>
    </row>
    <row r="2014" spans="1:9" ht="15.75" x14ac:dyDescent="0.25">
      <c r="A2014" s="518">
        <v>41809</v>
      </c>
      <c r="B2014" s="576" t="s">
        <v>2050</v>
      </c>
      <c r="C2014" s="577" t="s">
        <v>5542</v>
      </c>
      <c r="D2014" s="235" t="s">
        <v>96</v>
      </c>
      <c r="E2014" s="236">
        <v>143948</v>
      </c>
      <c r="F2014" s="23">
        <v>41816</v>
      </c>
      <c r="G2014" s="30">
        <v>143948</v>
      </c>
      <c r="H2014" s="5">
        <f t="shared" si="86"/>
        <v>0</v>
      </c>
      <c r="I2014" s="491" t="s">
        <v>14</v>
      </c>
    </row>
    <row r="2015" spans="1:9" ht="15.75" x14ac:dyDescent="0.25">
      <c r="A2015" s="578">
        <v>41808</v>
      </c>
      <c r="B2015" s="579" t="s">
        <v>2142</v>
      </c>
      <c r="C2015" s="580" t="s">
        <v>5542</v>
      </c>
      <c r="D2015" s="235" t="s">
        <v>96</v>
      </c>
      <c r="E2015" s="236">
        <v>1564.5</v>
      </c>
      <c r="F2015" s="23">
        <v>41812</v>
      </c>
      <c r="G2015" s="30">
        <v>1564.5</v>
      </c>
      <c r="H2015" s="5">
        <f t="shared" si="86"/>
        <v>0</v>
      </c>
      <c r="I2015" s="491"/>
    </row>
    <row r="2016" spans="1:9" ht="15.75" x14ac:dyDescent="0.25">
      <c r="A2016" s="240"/>
      <c r="B2016" s="572" t="s">
        <v>1172</v>
      </c>
      <c r="C2016" s="573" t="s">
        <v>5542</v>
      </c>
      <c r="D2016" s="235" t="s">
        <v>96</v>
      </c>
      <c r="E2016" s="236">
        <v>133248</v>
      </c>
      <c r="F2016" s="23">
        <v>41817</v>
      </c>
      <c r="G2016" s="30">
        <v>133248</v>
      </c>
      <c r="H2016" s="5">
        <f t="shared" si="86"/>
        <v>0</v>
      </c>
      <c r="I2016" s="491" t="s">
        <v>57</v>
      </c>
    </row>
    <row r="2017" spans="1:9" ht="15.75" x14ac:dyDescent="0.25">
      <c r="A2017" s="240"/>
      <c r="B2017" s="572" t="s">
        <v>1173</v>
      </c>
      <c r="C2017" s="573" t="s">
        <v>5542</v>
      </c>
      <c r="D2017" s="235" t="s">
        <v>96</v>
      </c>
      <c r="E2017" s="236">
        <v>230747</v>
      </c>
      <c r="F2017" s="26">
        <v>41821</v>
      </c>
      <c r="G2017" s="247">
        <v>230747</v>
      </c>
      <c r="H2017" s="5">
        <f t="shared" si="86"/>
        <v>0</v>
      </c>
      <c r="I2017" s="491" t="s">
        <v>57</v>
      </c>
    </row>
    <row r="2018" spans="1:9" ht="15.75" x14ac:dyDescent="0.25">
      <c r="A2018" s="240"/>
      <c r="B2018" s="572" t="s">
        <v>1174</v>
      </c>
      <c r="C2018" s="573" t="s">
        <v>5542</v>
      </c>
      <c r="D2018" s="235" t="s">
        <v>96</v>
      </c>
      <c r="E2018" s="236">
        <v>420675</v>
      </c>
      <c r="F2018" s="26">
        <v>41821</v>
      </c>
      <c r="G2018" s="247">
        <v>420675</v>
      </c>
      <c r="H2018" s="5">
        <f t="shared" si="86"/>
        <v>0</v>
      </c>
      <c r="I2018" s="491" t="s">
        <v>57</v>
      </c>
    </row>
    <row r="2019" spans="1:9" ht="15.75" x14ac:dyDescent="0.25">
      <c r="A2019" s="240"/>
      <c r="B2019" s="572" t="s">
        <v>1544</v>
      </c>
      <c r="C2019" s="573" t="s">
        <v>5542</v>
      </c>
      <c r="D2019" s="235" t="s">
        <v>96</v>
      </c>
      <c r="E2019" s="236">
        <v>20028</v>
      </c>
      <c r="F2019" s="26">
        <v>41822</v>
      </c>
      <c r="G2019" s="28">
        <v>20028</v>
      </c>
      <c r="H2019" s="5">
        <f t="shared" si="86"/>
        <v>0</v>
      </c>
      <c r="I2019" s="508" t="s">
        <v>4</v>
      </c>
    </row>
    <row r="2020" spans="1:9" x14ac:dyDescent="0.25">
      <c r="A2020" s="240"/>
      <c r="B2020" s="233" t="s">
        <v>1585</v>
      </c>
      <c r="C2020" s="273" t="s">
        <v>4912</v>
      </c>
      <c r="D2020" s="235" t="s">
        <v>96</v>
      </c>
      <c r="E2020" s="236">
        <v>32582.400000000001</v>
      </c>
      <c r="F2020" s="26">
        <v>41822</v>
      </c>
      <c r="G2020" s="28">
        <v>32582.400000000001</v>
      </c>
      <c r="H2020" s="5">
        <f t="shared" si="86"/>
        <v>0</v>
      </c>
      <c r="I2020" s="508" t="s">
        <v>4</v>
      </c>
    </row>
    <row r="2021" spans="1:9" x14ac:dyDescent="0.25">
      <c r="A2021" s="240"/>
      <c r="B2021" s="233" t="s">
        <v>1632</v>
      </c>
      <c r="C2021" s="273" t="s">
        <v>4912</v>
      </c>
      <c r="D2021" s="235" t="s">
        <v>96</v>
      </c>
      <c r="E2021" s="236">
        <v>29868</v>
      </c>
      <c r="F2021" s="26">
        <v>41822</v>
      </c>
      <c r="G2021" s="28">
        <v>29868</v>
      </c>
      <c r="H2021" s="5">
        <f t="shared" si="86"/>
        <v>0</v>
      </c>
      <c r="I2021" s="508" t="s">
        <v>4</v>
      </c>
    </row>
    <row r="2022" spans="1:9" x14ac:dyDescent="0.25">
      <c r="A2022" s="240"/>
      <c r="B2022" s="233" t="s">
        <v>1685</v>
      </c>
      <c r="C2022" s="273" t="s">
        <v>4912</v>
      </c>
      <c r="D2022" s="235" t="s">
        <v>96</v>
      </c>
      <c r="E2022" s="236">
        <v>179010</v>
      </c>
      <c r="F2022" s="26">
        <v>41830</v>
      </c>
      <c r="G2022" s="247">
        <v>179010</v>
      </c>
      <c r="H2022" s="5">
        <f t="shared" si="86"/>
        <v>0</v>
      </c>
      <c r="I2022" s="491" t="s">
        <v>196</v>
      </c>
    </row>
    <row r="2023" spans="1:9" x14ac:dyDescent="0.25">
      <c r="A2023" s="240"/>
      <c r="B2023" s="233" t="s">
        <v>1686</v>
      </c>
      <c r="C2023" s="273" t="s">
        <v>4912</v>
      </c>
      <c r="D2023" s="235" t="s">
        <v>96</v>
      </c>
      <c r="E2023" s="236">
        <v>144336</v>
      </c>
      <c r="F2023" s="26">
        <v>41822</v>
      </c>
      <c r="G2023" s="247">
        <v>144336</v>
      </c>
      <c r="H2023" s="5">
        <f t="shared" si="86"/>
        <v>0</v>
      </c>
      <c r="I2023" s="491" t="s">
        <v>196</v>
      </c>
    </row>
    <row r="2024" spans="1:9" x14ac:dyDescent="0.25">
      <c r="A2024" s="240"/>
      <c r="B2024" s="233" t="s">
        <v>1687</v>
      </c>
      <c r="C2024" s="273" t="s">
        <v>4912</v>
      </c>
      <c r="D2024" s="235" t="s">
        <v>96</v>
      </c>
      <c r="E2024" s="236">
        <v>164750</v>
      </c>
      <c r="F2024" s="26">
        <v>41822</v>
      </c>
      <c r="G2024" s="247">
        <v>164750</v>
      </c>
      <c r="H2024" s="5">
        <f t="shared" si="86"/>
        <v>0</v>
      </c>
      <c r="I2024" s="491" t="s">
        <v>196</v>
      </c>
    </row>
    <row r="2025" spans="1:9" x14ac:dyDescent="0.25">
      <c r="A2025" s="240"/>
      <c r="B2025" s="233" t="s">
        <v>1688</v>
      </c>
      <c r="C2025" s="273" t="s">
        <v>4912</v>
      </c>
      <c r="D2025" s="235" t="s">
        <v>96</v>
      </c>
      <c r="E2025" s="236">
        <v>527843</v>
      </c>
      <c r="F2025" s="26">
        <v>41830</v>
      </c>
      <c r="G2025" s="247">
        <v>527843</v>
      </c>
      <c r="H2025" s="5">
        <f t="shared" si="86"/>
        <v>0</v>
      </c>
      <c r="I2025" s="491" t="s">
        <v>196</v>
      </c>
    </row>
    <row r="2026" spans="1:9" x14ac:dyDescent="0.25">
      <c r="A2026" s="240"/>
      <c r="B2026" s="233" t="s">
        <v>1699</v>
      </c>
      <c r="C2026" s="273" t="s">
        <v>4912</v>
      </c>
      <c r="D2026" s="235" t="s">
        <v>96</v>
      </c>
      <c r="E2026" s="236">
        <v>46910.400000000001</v>
      </c>
      <c r="F2026" s="26">
        <v>41822</v>
      </c>
      <c r="G2026" s="247">
        <v>46910.400000000001</v>
      </c>
      <c r="H2026" s="5">
        <f t="shared" si="86"/>
        <v>0</v>
      </c>
      <c r="I2026" s="491" t="s">
        <v>57</v>
      </c>
    </row>
    <row r="2027" spans="1:9" x14ac:dyDescent="0.25">
      <c r="A2027" s="240"/>
      <c r="B2027" s="233" t="s">
        <v>1896</v>
      </c>
      <c r="C2027" s="273" t="s">
        <v>4912</v>
      </c>
      <c r="D2027" s="235" t="s">
        <v>96</v>
      </c>
      <c r="E2027" s="236">
        <v>6718.4</v>
      </c>
      <c r="F2027" s="26">
        <v>41830</v>
      </c>
      <c r="G2027" s="247">
        <v>6718.4</v>
      </c>
      <c r="H2027" s="5">
        <f t="shared" si="86"/>
        <v>0</v>
      </c>
      <c r="I2027" s="491"/>
    </row>
    <row r="2028" spans="1:9" x14ac:dyDescent="0.25">
      <c r="A2028" s="240"/>
      <c r="B2028" s="233"/>
      <c r="C2028" s="273"/>
      <c r="D2028" s="235"/>
      <c r="E2028" s="236"/>
      <c r="F2028" s="26" t="s">
        <v>5726</v>
      </c>
      <c r="G2028" s="247">
        <f>SUM(G1990:G2027)</f>
        <v>4999087.1500000004</v>
      </c>
      <c r="H2028" s="5"/>
      <c r="I2028" s="491"/>
    </row>
    <row r="2029" spans="1:9" x14ac:dyDescent="0.25">
      <c r="A2029" s="240"/>
      <c r="B2029" s="233"/>
      <c r="C2029" s="273"/>
      <c r="D2029" s="235"/>
      <c r="E2029" s="236"/>
      <c r="F2029" s="26"/>
      <c r="G2029" s="247"/>
      <c r="H2029" s="5"/>
      <c r="I2029" s="491"/>
    </row>
    <row r="2030" spans="1:9" x14ac:dyDescent="0.25">
      <c r="A2030" s="240"/>
      <c r="B2030" s="233" t="s">
        <v>2049</v>
      </c>
      <c r="C2030" s="394" t="s">
        <v>5404</v>
      </c>
      <c r="D2030" s="235" t="s">
        <v>52</v>
      </c>
      <c r="E2030" s="236">
        <v>4668</v>
      </c>
      <c r="F2030" s="26" t="s">
        <v>5440</v>
      </c>
      <c r="G2030" s="22">
        <v>4668</v>
      </c>
      <c r="H2030" s="5">
        <f>E2030-G2030</f>
        <v>0</v>
      </c>
      <c r="I2030" s="508"/>
    </row>
    <row r="2031" spans="1:9" x14ac:dyDescent="0.25">
      <c r="A2031" s="240"/>
      <c r="B2031" s="233" t="s">
        <v>1398</v>
      </c>
      <c r="C2031" s="394" t="s">
        <v>5404</v>
      </c>
      <c r="D2031" s="235" t="s">
        <v>52</v>
      </c>
      <c r="E2031" s="236">
        <v>4404.5</v>
      </c>
      <c r="F2031" s="26" t="s">
        <v>5514</v>
      </c>
      <c r="G2031" s="30">
        <v>4404.5</v>
      </c>
      <c r="H2031" s="5">
        <f>E2031-G2031</f>
        <v>0</v>
      </c>
      <c r="I2031" s="491"/>
    </row>
    <row r="2032" spans="1:9" ht="15.75" x14ac:dyDescent="0.25">
      <c r="A2032" s="578">
        <v>41808</v>
      </c>
      <c r="B2032" s="579" t="s">
        <v>2133</v>
      </c>
      <c r="C2032" s="580" t="s">
        <v>5542</v>
      </c>
      <c r="D2032" s="235" t="s">
        <v>52</v>
      </c>
      <c r="E2032" s="236">
        <v>5906.7</v>
      </c>
      <c r="F2032" s="26" t="s">
        <v>5622</v>
      </c>
      <c r="G2032" s="30">
        <v>5906.7</v>
      </c>
      <c r="H2032" s="5">
        <f>E2032-G2032</f>
        <v>0</v>
      </c>
      <c r="I2032" s="491"/>
    </row>
    <row r="2033" spans="1:9" ht="15.75" x14ac:dyDescent="0.25">
      <c r="A2033" s="240"/>
      <c r="B2033" s="572" t="s">
        <v>1472</v>
      </c>
      <c r="C2033" s="573" t="s">
        <v>5542</v>
      </c>
      <c r="D2033" s="235" t="s">
        <v>52</v>
      </c>
      <c r="E2033" s="236">
        <v>4418</v>
      </c>
      <c r="F2033" s="582" t="s">
        <v>5681</v>
      </c>
      <c r="G2033" s="22">
        <v>4418</v>
      </c>
      <c r="H2033" s="5">
        <f>E2033-G2033</f>
        <v>0</v>
      </c>
      <c r="I2033" s="508"/>
    </row>
    <row r="2034" spans="1:9" ht="15.75" x14ac:dyDescent="0.25">
      <c r="A2034" s="240"/>
      <c r="B2034" s="572"/>
      <c r="C2034" s="573"/>
      <c r="D2034" s="235"/>
      <c r="E2034" s="236"/>
      <c r="F2034" s="582" t="s">
        <v>5726</v>
      </c>
      <c r="G2034" s="22">
        <f>SUM(G2030:G2033)</f>
        <v>19397.2</v>
      </c>
      <c r="H2034" s="5"/>
      <c r="I2034" s="508"/>
    </row>
    <row r="2035" spans="1:9" ht="15.75" x14ac:dyDescent="0.25">
      <c r="A2035" s="240"/>
      <c r="B2035" s="572"/>
      <c r="C2035" s="573"/>
      <c r="D2035" s="235"/>
      <c r="E2035" s="236"/>
      <c r="F2035" s="582"/>
      <c r="G2035" s="22"/>
      <c r="H2035" s="5"/>
      <c r="I2035" s="508"/>
    </row>
    <row r="2036" spans="1:9" x14ac:dyDescent="0.25">
      <c r="A2036" s="240"/>
      <c r="B2036" s="233" t="s">
        <v>1868</v>
      </c>
      <c r="C2036" s="273" t="s">
        <v>4912</v>
      </c>
      <c r="D2036" s="235" t="s">
        <v>4752</v>
      </c>
      <c r="E2036" s="236">
        <v>6732</v>
      </c>
      <c r="F2036" s="23">
        <v>41820</v>
      </c>
      <c r="G2036" s="30">
        <v>6732</v>
      </c>
      <c r="H2036" s="5">
        <f>E2036-G2036</f>
        <v>0</v>
      </c>
      <c r="I2036" s="491"/>
    </row>
    <row r="2037" spans="1:9" ht="15.75" x14ac:dyDescent="0.25">
      <c r="A2037" s="240"/>
      <c r="B2037" s="572" t="s">
        <v>1095</v>
      </c>
      <c r="C2037" s="573" t="s">
        <v>5542</v>
      </c>
      <c r="D2037" s="235" t="s">
        <v>2757</v>
      </c>
      <c r="E2037" s="236">
        <v>6843</v>
      </c>
      <c r="F2037" s="26" t="s">
        <v>5644</v>
      </c>
      <c r="G2037" s="30">
        <v>6843</v>
      </c>
      <c r="H2037" s="5">
        <f>E2037-G2037</f>
        <v>0</v>
      </c>
      <c r="I2037" s="492"/>
    </row>
    <row r="2038" spans="1:9" ht="15.75" x14ac:dyDescent="0.25">
      <c r="A2038" s="240"/>
      <c r="B2038" s="572"/>
      <c r="C2038" s="573"/>
      <c r="D2038" s="235"/>
      <c r="E2038" s="236"/>
      <c r="F2038" s="26"/>
      <c r="G2038" s="30"/>
      <c r="H2038" s="5"/>
      <c r="I2038" s="492"/>
    </row>
    <row r="2039" spans="1:9" x14ac:dyDescent="0.25">
      <c r="A2039" s="240"/>
      <c r="B2039" s="233" t="s">
        <v>1912</v>
      </c>
      <c r="C2039" s="273" t="s">
        <v>4912</v>
      </c>
      <c r="D2039" s="235" t="s">
        <v>210</v>
      </c>
      <c r="E2039" s="236">
        <v>1089.5999999999999</v>
      </c>
      <c r="F2039" s="26">
        <v>41821</v>
      </c>
      <c r="G2039" s="247">
        <v>1089.5999999999999</v>
      </c>
      <c r="H2039" s="5">
        <f t="shared" ref="H2039:H2057" si="87">E2039-G2039</f>
        <v>0</v>
      </c>
      <c r="I2039" s="491" t="s">
        <v>196</v>
      </c>
    </row>
    <row r="2040" spans="1:9" x14ac:dyDescent="0.25">
      <c r="A2040" s="240"/>
      <c r="B2040" s="233" t="s">
        <v>1844</v>
      </c>
      <c r="C2040" s="394" t="s">
        <v>5404</v>
      </c>
      <c r="D2040" s="235" t="s">
        <v>210</v>
      </c>
      <c r="E2040" s="236">
        <v>961</v>
      </c>
      <c r="F2040" s="23">
        <v>41793</v>
      </c>
      <c r="G2040" s="43">
        <v>961</v>
      </c>
      <c r="H2040" s="24">
        <f t="shared" si="87"/>
        <v>0</v>
      </c>
      <c r="I2040" s="508" t="s">
        <v>196</v>
      </c>
    </row>
    <row r="2041" spans="1:9" x14ac:dyDescent="0.25">
      <c r="A2041" s="240"/>
      <c r="B2041" s="233" t="s">
        <v>2251</v>
      </c>
      <c r="C2041" s="394" t="s">
        <v>5404</v>
      </c>
      <c r="D2041" s="235" t="s">
        <v>210</v>
      </c>
      <c r="E2041" s="236">
        <v>990</v>
      </c>
      <c r="F2041" s="23">
        <v>41796</v>
      </c>
      <c r="G2041" s="30">
        <v>990</v>
      </c>
      <c r="H2041" s="5">
        <f t="shared" si="87"/>
        <v>0</v>
      </c>
      <c r="I2041" s="491"/>
    </row>
    <row r="2042" spans="1:9" x14ac:dyDescent="0.25">
      <c r="A2042" s="240"/>
      <c r="B2042" s="233" t="s">
        <v>2253</v>
      </c>
      <c r="C2042" s="394" t="s">
        <v>5404</v>
      </c>
      <c r="D2042" s="235" t="s">
        <v>210</v>
      </c>
      <c r="E2042" s="236">
        <v>249.5</v>
      </c>
      <c r="F2042" s="23">
        <v>41796</v>
      </c>
      <c r="G2042" s="30">
        <v>249.5</v>
      </c>
      <c r="H2042" s="5">
        <f t="shared" si="87"/>
        <v>0</v>
      </c>
      <c r="I2042" s="491"/>
    </row>
    <row r="2043" spans="1:9" x14ac:dyDescent="0.25">
      <c r="A2043" s="240"/>
      <c r="B2043" s="233" t="s">
        <v>1161</v>
      </c>
      <c r="C2043" s="394" t="s">
        <v>5404</v>
      </c>
      <c r="D2043" s="235" t="s">
        <v>210</v>
      </c>
      <c r="E2043" s="236">
        <v>696</v>
      </c>
      <c r="F2043" s="23">
        <v>41798</v>
      </c>
      <c r="G2043" s="30">
        <v>696</v>
      </c>
      <c r="H2043" s="5">
        <f t="shared" si="87"/>
        <v>0</v>
      </c>
      <c r="I2043" s="491"/>
    </row>
    <row r="2044" spans="1:9" x14ac:dyDescent="0.25">
      <c r="A2044" s="240"/>
      <c r="B2044" s="233" t="s">
        <v>1217</v>
      </c>
      <c r="C2044" s="394" t="s">
        <v>5404</v>
      </c>
      <c r="D2044" s="235" t="s">
        <v>210</v>
      </c>
      <c r="E2044" s="236">
        <v>1114.2</v>
      </c>
      <c r="F2044" s="23">
        <v>41800</v>
      </c>
      <c r="G2044" s="43">
        <v>1114.2</v>
      </c>
      <c r="H2044" s="5">
        <f t="shared" si="87"/>
        <v>0</v>
      </c>
      <c r="I2044" s="491" t="s">
        <v>57</v>
      </c>
    </row>
    <row r="2045" spans="1:9" x14ac:dyDescent="0.25">
      <c r="A2045" s="240"/>
      <c r="B2045" s="233" t="s">
        <v>1447</v>
      </c>
      <c r="C2045" s="394" t="s">
        <v>5404</v>
      </c>
      <c r="D2045" s="235" t="s">
        <v>210</v>
      </c>
      <c r="E2045" s="236">
        <v>632</v>
      </c>
      <c r="F2045" s="23">
        <v>41802</v>
      </c>
      <c r="G2045" s="30">
        <v>632</v>
      </c>
      <c r="H2045" s="5">
        <f t="shared" si="87"/>
        <v>0</v>
      </c>
      <c r="I2045" s="492"/>
    </row>
    <row r="2046" spans="1:9" ht="15.75" x14ac:dyDescent="0.25">
      <c r="A2046" s="240"/>
      <c r="B2046" s="572" t="s">
        <v>1617</v>
      </c>
      <c r="C2046" s="573" t="s">
        <v>5542</v>
      </c>
      <c r="D2046" s="235" t="s">
        <v>210</v>
      </c>
      <c r="E2046" s="236">
        <v>1406.5</v>
      </c>
      <c r="F2046" s="23">
        <v>41804</v>
      </c>
      <c r="G2046" s="43">
        <v>1406.5</v>
      </c>
      <c r="H2046" s="5">
        <f t="shared" si="87"/>
        <v>0</v>
      </c>
      <c r="I2046" s="491" t="s">
        <v>14</v>
      </c>
    </row>
    <row r="2047" spans="1:9" ht="15.75" x14ac:dyDescent="0.25">
      <c r="A2047" s="240"/>
      <c r="B2047" s="572" t="s">
        <v>1726</v>
      </c>
      <c r="C2047" s="573" t="s">
        <v>5542</v>
      </c>
      <c r="D2047" s="235" t="s">
        <v>210</v>
      </c>
      <c r="E2047" s="236">
        <v>1099.5</v>
      </c>
      <c r="F2047" s="23">
        <v>41805</v>
      </c>
      <c r="G2047" s="30">
        <v>1099.5</v>
      </c>
      <c r="H2047" s="5">
        <f t="shared" si="87"/>
        <v>0</v>
      </c>
      <c r="I2047" s="491" t="s">
        <v>14</v>
      </c>
    </row>
    <row r="2048" spans="1:9" ht="15.75" x14ac:dyDescent="0.25">
      <c r="A2048" s="240"/>
      <c r="B2048" s="572" t="s">
        <v>1876</v>
      </c>
      <c r="C2048" s="573" t="s">
        <v>5542</v>
      </c>
      <c r="D2048" s="235" t="s">
        <v>210</v>
      </c>
      <c r="E2048" s="236">
        <v>1359</v>
      </c>
      <c r="F2048" s="41" t="s">
        <v>5586</v>
      </c>
      <c r="G2048" s="30">
        <v>1359</v>
      </c>
      <c r="H2048" s="5">
        <f t="shared" si="87"/>
        <v>0</v>
      </c>
      <c r="I2048" s="491" t="s">
        <v>2849</v>
      </c>
    </row>
    <row r="2049" spans="1:9" ht="15.75" x14ac:dyDescent="0.25">
      <c r="A2049" s="240"/>
      <c r="B2049" s="572" t="s">
        <v>1997</v>
      </c>
      <c r="C2049" s="573" t="s">
        <v>5542</v>
      </c>
      <c r="D2049" s="235" t="s">
        <v>210</v>
      </c>
      <c r="E2049" s="236">
        <v>738</v>
      </c>
      <c r="F2049" s="23">
        <v>41808</v>
      </c>
      <c r="G2049" s="43">
        <v>738</v>
      </c>
      <c r="H2049" s="5">
        <f t="shared" si="87"/>
        <v>0</v>
      </c>
      <c r="I2049" s="491" t="s">
        <v>196</v>
      </c>
    </row>
    <row r="2050" spans="1:9" ht="15.75" x14ac:dyDescent="0.25">
      <c r="A2050" s="578">
        <v>41808</v>
      </c>
      <c r="B2050" s="579" t="s">
        <v>2139</v>
      </c>
      <c r="C2050" s="580" t="s">
        <v>5542</v>
      </c>
      <c r="D2050" s="235" t="s">
        <v>210</v>
      </c>
      <c r="E2050" s="236">
        <v>1010</v>
      </c>
      <c r="F2050" s="23">
        <v>41809</v>
      </c>
      <c r="G2050" s="30">
        <v>1010</v>
      </c>
      <c r="H2050" s="5">
        <f t="shared" si="87"/>
        <v>0</v>
      </c>
      <c r="I2050" s="491" t="s">
        <v>196</v>
      </c>
    </row>
    <row r="2051" spans="1:9" ht="15.75" x14ac:dyDescent="0.25">
      <c r="A2051" s="240"/>
      <c r="B2051" s="572" t="s">
        <v>1058</v>
      </c>
      <c r="C2051" s="573" t="s">
        <v>5542</v>
      </c>
      <c r="D2051" s="235" t="s">
        <v>210</v>
      </c>
      <c r="E2051" s="236">
        <v>1773</v>
      </c>
      <c r="F2051" s="23">
        <v>41811</v>
      </c>
      <c r="G2051" s="30">
        <v>1773</v>
      </c>
      <c r="H2051" s="5">
        <f t="shared" si="87"/>
        <v>0</v>
      </c>
      <c r="I2051" s="491" t="s">
        <v>196</v>
      </c>
    </row>
    <row r="2052" spans="1:9" ht="15.75" x14ac:dyDescent="0.25">
      <c r="A2052" s="240"/>
      <c r="B2052" s="572" t="s">
        <v>1189</v>
      </c>
      <c r="C2052" s="573" t="s">
        <v>5542</v>
      </c>
      <c r="D2052" s="235" t="s">
        <v>210</v>
      </c>
      <c r="E2052" s="236">
        <v>716.5</v>
      </c>
      <c r="F2052" s="23">
        <v>41813</v>
      </c>
      <c r="G2052" s="30">
        <v>716.5</v>
      </c>
      <c r="H2052" s="5">
        <f t="shared" si="87"/>
        <v>0</v>
      </c>
      <c r="I2052" s="491" t="s">
        <v>196</v>
      </c>
    </row>
    <row r="2053" spans="1:9" ht="15.75" x14ac:dyDescent="0.25">
      <c r="A2053" s="240"/>
      <c r="B2053" s="572" t="s">
        <v>1313</v>
      </c>
      <c r="C2053" s="573" t="s">
        <v>5542</v>
      </c>
      <c r="D2053" s="235" t="s">
        <v>210</v>
      </c>
      <c r="E2053" s="236">
        <v>1130.5</v>
      </c>
      <c r="F2053" s="23">
        <v>41814</v>
      </c>
      <c r="G2053" s="30">
        <v>1130.5</v>
      </c>
      <c r="H2053" s="5">
        <f t="shared" si="87"/>
        <v>0</v>
      </c>
      <c r="I2053" s="491" t="s">
        <v>2849</v>
      </c>
    </row>
    <row r="2054" spans="1:9" ht="15.75" x14ac:dyDescent="0.25">
      <c r="A2054" s="240"/>
      <c r="B2054" s="572" t="s">
        <v>1408</v>
      </c>
      <c r="C2054" s="573" t="s">
        <v>5542</v>
      </c>
      <c r="D2054" s="235" t="s">
        <v>210</v>
      </c>
      <c r="E2054" s="236">
        <v>1586</v>
      </c>
      <c r="F2054" s="23">
        <v>41815</v>
      </c>
      <c r="G2054" s="22">
        <v>1586</v>
      </c>
      <c r="H2054" s="5">
        <f t="shared" si="87"/>
        <v>0</v>
      </c>
      <c r="I2054" s="508" t="s">
        <v>57</v>
      </c>
    </row>
    <row r="2055" spans="1:9" x14ac:dyDescent="0.25">
      <c r="A2055" s="240"/>
      <c r="B2055" s="233" t="s">
        <v>1628</v>
      </c>
      <c r="C2055" s="273" t="s">
        <v>4912</v>
      </c>
      <c r="D2055" s="235" t="s">
        <v>210</v>
      </c>
      <c r="E2055" s="236">
        <v>1339</v>
      </c>
      <c r="F2055" s="23">
        <v>41817</v>
      </c>
      <c r="G2055" s="22">
        <v>1339</v>
      </c>
      <c r="H2055" s="5">
        <f t="shared" si="87"/>
        <v>0</v>
      </c>
      <c r="I2055" s="508"/>
    </row>
    <row r="2056" spans="1:9" x14ac:dyDescent="0.25">
      <c r="A2056" s="240"/>
      <c r="B2056" s="233" t="s">
        <v>1690</v>
      </c>
      <c r="C2056" s="273" t="s">
        <v>4912</v>
      </c>
      <c r="D2056" s="235" t="s">
        <v>210</v>
      </c>
      <c r="E2056" s="236">
        <v>1156.5</v>
      </c>
      <c r="F2056" s="23">
        <v>41818</v>
      </c>
      <c r="G2056" s="30">
        <v>1156.5</v>
      </c>
      <c r="H2056" s="5">
        <f t="shared" si="87"/>
        <v>0</v>
      </c>
      <c r="I2056" s="491"/>
    </row>
    <row r="2057" spans="1:9" x14ac:dyDescent="0.25">
      <c r="A2057" s="240"/>
      <c r="B2057" s="233" t="s">
        <v>1779</v>
      </c>
      <c r="C2057" s="273" t="s">
        <v>4912</v>
      </c>
      <c r="D2057" s="235" t="s">
        <v>210</v>
      </c>
      <c r="E2057" s="236">
        <v>571.20000000000005</v>
      </c>
      <c r="F2057" s="23">
        <v>41819</v>
      </c>
      <c r="G2057" s="30">
        <v>571.20000000000005</v>
      </c>
      <c r="H2057" s="5">
        <f t="shared" si="87"/>
        <v>0</v>
      </c>
      <c r="I2057" s="491" t="s">
        <v>4</v>
      </c>
    </row>
    <row r="2058" spans="1:9" x14ac:dyDescent="0.25">
      <c r="A2058" s="240"/>
      <c r="B2058" s="233"/>
      <c r="C2058" s="273"/>
      <c r="D2058" s="235"/>
      <c r="E2058" s="236"/>
      <c r="F2058" s="23" t="s">
        <v>645</v>
      </c>
      <c r="G2058" s="30">
        <f>SUM(G2039:G2057)</f>
        <v>19618</v>
      </c>
      <c r="H2058" s="5"/>
      <c r="I2058" s="491"/>
    </row>
    <row r="2059" spans="1:9" x14ac:dyDescent="0.25">
      <c r="A2059" s="240"/>
      <c r="B2059" s="233"/>
      <c r="C2059" s="273"/>
      <c r="D2059" s="235"/>
      <c r="E2059" s="236"/>
      <c r="F2059" s="23"/>
      <c r="G2059" s="30"/>
      <c r="H2059" s="5"/>
      <c r="I2059" s="491"/>
    </row>
    <row r="2060" spans="1:9" x14ac:dyDescent="0.25">
      <c r="A2060" s="240"/>
      <c r="B2060" s="233" t="s">
        <v>1272</v>
      </c>
      <c r="C2060" s="394" t="s">
        <v>5404</v>
      </c>
      <c r="D2060" s="235" t="s">
        <v>42</v>
      </c>
      <c r="E2060" s="236">
        <v>699.5</v>
      </c>
      <c r="F2060" s="23">
        <v>41800</v>
      </c>
      <c r="G2060" s="30">
        <v>699.5</v>
      </c>
      <c r="H2060" s="5">
        <f>E2060-G2060</f>
        <v>0</v>
      </c>
      <c r="I2060" s="491"/>
    </row>
    <row r="2061" spans="1:9" ht="15.75" x14ac:dyDescent="0.25">
      <c r="A2061" s="240"/>
      <c r="B2061" s="572" t="s">
        <v>1733</v>
      </c>
      <c r="C2061" s="573" t="s">
        <v>5542</v>
      </c>
      <c r="D2061" s="235" t="s">
        <v>42</v>
      </c>
      <c r="E2061" s="236">
        <v>1355</v>
      </c>
      <c r="F2061" s="23">
        <v>41804</v>
      </c>
      <c r="G2061" s="30">
        <v>1355</v>
      </c>
      <c r="H2061" s="5">
        <f>E2061-G2061</f>
        <v>0</v>
      </c>
      <c r="I2061" s="491"/>
    </row>
    <row r="2062" spans="1:9" ht="15.75" x14ac:dyDescent="0.25">
      <c r="A2062" s="240"/>
      <c r="B2062" s="572" t="s">
        <v>1179</v>
      </c>
      <c r="C2062" s="573" t="s">
        <v>5542</v>
      </c>
      <c r="D2062" s="235" t="s">
        <v>42</v>
      </c>
      <c r="E2062" s="236">
        <v>529.5</v>
      </c>
      <c r="F2062" s="23">
        <v>41811</v>
      </c>
      <c r="G2062" s="30">
        <v>529.5</v>
      </c>
      <c r="H2062" s="5">
        <f>E2062-G2062</f>
        <v>0</v>
      </c>
      <c r="I2062" s="491"/>
    </row>
    <row r="2063" spans="1:9" x14ac:dyDescent="0.25">
      <c r="A2063" s="240"/>
      <c r="B2063" s="233" t="s">
        <v>1714</v>
      </c>
      <c r="C2063" s="273" t="s">
        <v>4912</v>
      </c>
      <c r="D2063" s="235" t="s">
        <v>42</v>
      </c>
      <c r="E2063" s="236">
        <v>2114.1</v>
      </c>
      <c r="F2063" s="23">
        <v>41818</v>
      </c>
      <c r="G2063" s="30">
        <v>2114.1</v>
      </c>
      <c r="H2063" s="5">
        <f>E2063-G2063</f>
        <v>0</v>
      </c>
      <c r="I2063" s="491"/>
    </row>
    <row r="2064" spans="1:9" x14ac:dyDescent="0.25">
      <c r="A2064" s="240"/>
      <c r="B2064" s="233"/>
      <c r="C2064" s="273"/>
      <c r="D2064" s="235"/>
      <c r="E2064" s="236"/>
      <c r="F2064" s="23"/>
      <c r="G2064" s="30">
        <f>SUM(G2060:G2063)</f>
        <v>4698.1000000000004</v>
      </c>
      <c r="H2064" s="5"/>
      <c r="I2064" s="491"/>
    </row>
    <row r="2065" spans="1:9" x14ac:dyDescent="0.25">
      <c r="A2065" s="240"/>
      <c r="B2065" s="233"/>
      <c r="C2065" s="273"/>
      <c r="D2065" s="235"/>
      <c r="E2065" s="236"/>
      <c r="F2065" s="23"/>
      <c r="G2065" s="30"/>
      <c r="H2065" s="5"/>
      <c r="I2065" s="491"/>
    </row>
    <row r="2066" spans="1:9" x14ac:dyDescent="0.25">
      <c r="A2066" s="240"/>
      <c r="B2066" s="233" t="s">
        <v>1965</v>
      </c>
      <c r="C2066" s="394" t="s">
        <v>5404</v>
      </c>
      <c r="D2066" s="235" t="s">
        <v>2736</v>
      </c>
      <c r="E2066" s="236">
        <v>28590.5</v>
      </c>
      <c r="F2066" s="23">
        <v>41794</v>
      </c>
      <c r="G2066" s="22">
        <v>28590.5</v>
      </c>
      <c r="H2066" s="24">
        <f>E2066-G2066</f>
        <v>0</v>
      </c>
      <c r="I2066" s="508" t="s">
        <v>20</v>
      </c>
    </row>
    <row r="2067" spans="1:9" x14ac:dyDescent="0.25">
      <c r="A2067" s="240"/>
      <c r="B2067" s="233"/>
      <c r="C2067" s="394"/>
      <c r="D2067" s="235"/>
      <c r="E2067" s="236"/>
      <c r="F2067" s="23"/>
      <c r="G2067" s="22"/>
      <c r="H2067" s="24"/>
      <c r="I2067" s="508"/>
    </row>
    <row r="2068" spans="1:9" x14ac:dyDescent="0.25">
      <c r="A2068" s="240"/>
      <c r="B2068" s="233" t="s">
        <v>1788</v>
      </c>
      <c r="C2068" s="394" t="s">
        <v>5404</v>
      </c>
      <c r="D2068" s="235" t="s">
        <v>101</v>
      </c>
      <c r="E2068" s="236">
        <v>46395</v>
      </c>
      <c r="F2068" s="23">
        <v>41803</v>
      </c>
      <c r="G2068" s="30">
        <v>46395</v>
      </c>
      <c r="H2068" s="24">
        <f t="shared" ref="H2068:H2081" si="88">E2068-G2068</f>
        <v>0</v>
      </c>
      <c r="I2068" s="491" t="s">
        <v>4</v>
      </c>
    </row>
    <row r="2069" spans="1:9" x14ac:dyDescent="0.25">
      <c r="A2069" s="240"/>
      <c r="B2069" s="233" t="s">
        <v>2011</v>
      </c>
      <c r="C2069" s="394" t="s">
        <v>5404</v>
      </c>
      <c r="D2069" s="235" t="s">
        <v>101</v>
      </c>
      <c r="E2069" s="236">
        <v>40662</v>
      </c>
      <c r="F2069" s="23">
        <v>41803</v>
      </c>
      <c r="G2069" s="22">
        <v>40662</v>
      </c>
      <c r="H2069" s="5">
        <f t="shared" si="88"/>
        <v>0</v>
      </c>
      <c r="I2069" s="508" t="s">
        <v>23</v>
      </c>
    </row>
    <row r="2070" spans="1:9" x14ac:dyDescent="0.25">
      <c r="A2070" s="240"/>
      <c r="B2070" s="233" t="s">
        <v>2068</v>
      </c>
      <c r="C2070" s="394" t="s">
        <v>5404</v>
      </c>
      <c r="D2070" s="235" t="s">
        <v>101</v>
      </c>
      <c r="E2070" s="236">
        <v>42606</v>
      </c>
      <c r="F2070" s="23">
        <v>41803</v>
      </c>
      <c r="G2070" s="30">
        <v>42606</v>
      </c>
      <c r="H2070" s="5">
        <f t="shared" si="88"/>
        <v>0</v>
      </c>
      <c r="I2070" s="491" t="s">
        <v>4</v>
      </c>
    </row>
    <row r="2071" spans="1:9" x14ac:dyDescent="0.25">
      <c r="A2071" s="240"/>
      <c r="B2071" s="233" t="s">
        <v>2192</v>
      </c>
      <c r="C2071" s="394" t="s">
        <v>5404</v>
      </c>
      <c r="D2071" s="235" t="s">
        <v>101</v>
      </c>
      <c r="E2071" s="236">
        <v>263</v>
      </c>
      <c r="F2071" s="23">
        <v>41803</v>
      </c>
      <c r="G2071" s="30">
        <v>263</v>
      </c>
      <c r="H2071" s="5">
        <f t="shared" si="88"/>
        <v>0</v>
      </c>
      <c r="I2071" s="491" t="s">
        <v>23</v>
      </c>
    </row>
    <row r="2072" spans="1:9" x14ac:dyDescent="0.25">
      <c r="A2072" s="232"/>
      <c r="B2072" s="233" t="s">
        <v>2210</v>
      </c>
      <c r="C2072" s="394" t="s">
        <v>5404</v>
      </c>
      <c r="D2072" s="235" t="s">
        <v>101</v>
      </c>
      <c r="E2072" s="236">
        <v>24840</v>
      </c>
      <c r="F2072" s="23">
        <v>41803</v>
      </c>
      <c r="G2072" s="30">
        <v>24840</v>
      </c>
      <c r="H2072" s="5">
        <f t="shared" si="88"/>
        <v>0</v>
      </c>
      <c r="I2072" s="491" t="s">
        <v>23</v>
      </c>
    </row>
    <row r="2073" spans="1:9" x14ac:dyDescent="0.25">
      <c r="A2073" s="240"/>
      <c r="B2073" s="233" t="s">
        <v>1442</v>
      </c>
      <c r="C2073" s="394" t="s">
        <v>5404</v>
      </c>
      <c r="D2073" s="235" t="s">
        <v>101</v>
      </c>
      <c r="E2073" s="236">
        <v>46810</v>
      </c>
      <c r="F2073" s="23">
        <v>41810</v>
      </c>
      <c r="G2073" s="30">
        <v>46810</v>
      </c>
      <c r="H2073" s="5">
        <f t="shared" si="88"/>
        <v>0</v>
      </c>
      <c r="I2073" s="491" t="s">
        <v>4</v>
      </c>
    </row>
    <row r="2074" spans="1:9" x14ac:dyDescent="0.25">
      <c r="A2074" s="240"/>
      <c r="B2074" s="233" t="s">
        <v>1514</v>
      </c>
      <c r="C2074" s="394" t="s">
        <v>5404</v>
      </c>
      <c r="D2074" s="235" t="s">
        <v>101</v>
      </c>
      <c r="E2074" s="236">
        <v>46046</v>
      </c>
      <c r="F2074" s="23">
        <v>41810</v>
      </c>
      <c r="G2074" s="30">
        <v>46046</v>
      </c>
      <c r="H2074" s="5">
        <f t="shared" si="88"/>
        <v>0</v>
      </c>
      <c r="I2074" s="491" t="s">
        <v>14</v>
      </c>
    </row>
    <row r="2075" spans="1:9" ht="15.75" x14ac:dyDescent="0.25">
      <c r="A2075" s="240"/>
      <c r="B2075" s="572" t="s">
        <v>1736</v>
      </c>
      <c r="C2075" s="573" t="s">
        <v>5542</v>
      </c>
      <c r="D2075" s="235" t="s">
        <v>101</v>
      </c>
      <c r="E2075" s="236">
        <v>46587</v>
      </c>
      <c r="F2075" s="23">
        <v>41810</v>
      </c>
      <c r="G2075" s="30">
        <v>46587</v>
      </c>
      <c r="H2075" s="5">
        <f t="shared" si="88"/>
        <v>0</v>
      </c>
      <c r="I2075" s="491" t="s">
        <v>196</v>
      </c>
    </row>
    <row r="2076" spans="1:9" ht="15.75" x14ac:dyDescent="0.25">
      <c r="A2076" s="240"/>
      <c r="B2076" s="572" t="s">
        <v>1777</v>
      </c>
      <c r="C2076" s="573" t="s">
        <v>5542</v>
      </c>
      <c r="D2076" s="235" t="s">
        <v>101</v>
      </c>
      <c r="E2076" s="236">
        <v>25795</v>
      </c>
      <c r="F2076" s="23">
        <v>41810</v>
      </c>
      <c r="G2076" s="30">
        <v>25795</v>
      </c>
      <c r="H2076" s="5">
        <f t="shared" si="88"/>
        <v>0</v>
      </c>
      <c r="I2076" s="491" t="s">
        <v>4</v>
      </c>
    </row>
    <row r="2077" spans="1:9" ht="15.75" x14ac:dyDescent="0.25">
      <c r="A2077" s="240"/>
      <c r="B2077" s="572" t="s">
        <v>2199</v>
      </c>
      <c r="C2077" s="573" t="s">
        <v>5542</v>
      </c>
      <c r="D2077" s="235" t="s">
        <v>101</v>
      </c>
      <c r="E2077" s="236">
        <v>29150</v>
      </c>
      <c r="F2077" s="23">
        <v>41810</v>
      </c>
      <c r="G2077" s="30">
        <v>29150</v>
      </c>
      <c r="H2077" s="5">
        <f t="shared" si="88"/>
        <v>0</v>
      </c>
      <c r="I2077" s="491" t="s">
        <v>4</v>
      </c>
    </row>
    <row r="2078" spans="1:9" ht="15.75" x14ac:dyDescent="0.25">
      <c r="A2078" s="240"/>
      <c r="B2078" s="572" t="s">
        <v>2220</v>
      </c>
      <c r="C2078" s="573" t="s">
        <v>5542</v>
      </c>
      <c r="D2078" s="235" t="s">
        <v>101</v>
      </c>
      <c r="E2078" s="236">
        <v>26100</v>
      </c>
      <c r="F2078" s="23">
        <v>41817</v>
      </c>
      <c r="G2078" s="30">
        <v>26100</v>
      </c>
      <c r="H2078" s="5">
        <f t="shared" si="88"/>
        <v>0</v>
      </c>
      <c r="I2078" s="491" t="s">
        <v>23</v>
      </c>
    </row>
    <row r="2079" spans="1:9" ht="15.75" x14ac:dyDescent="0.25">
      <c r="A2079" s="240"/>
      <c r="B2079" s="572" t="s">
        <v>1079</v>
      </c>
      <c r="C2079" s="573" t="s">
        <v>5542</v>
      </c>
      <c r="D2079" s="235" t="s">
        <v>101</v>
      </c>
      <c r="E2079" s="236">
        <v>25020</v>
      </c>
      <c r="F2079" s="23">
        <v>41817</v>
      </c>
      <c r="G2079" s="30">
        <v>25020</v>
      </c>
      <c r="H2079" s="5">
        <f t="shared" si="88"/>
        <v>0</v>
      </c>
      <c r="I2079" s="491" t="s">
        <v>14</v>
      </c>
    </row>
    <row r="2080" spans="1:9" ht="15.75" x14ac:dyDescent="0.25">
      <c r="A2080" s="240"/>
      <c r="B2080" s="572" t="s">
        <v>1367</v>
      </c>
      <c r="C2080" s="573" t="s">
        <v>5542</v>
      </c>
      <c r="D2080" s="235" t="s">
        <v>101</v>
      </c>
      <c r="E2080" s="236">
        <v>52239.5</v>
      </c>
      <c r="F2080" s="23">
        <v>41817</v>
      </c>
      <c r="G2080" s="22">
        <v>52239.5</v>
      </c>
      <c r="H2080" s="5">
        <f t="shared" si="88"/>
        <v>0</v>
      </c>
      <c r="I2080" s="491" t="s">
        <v>4</v>
      </c>
    </row>
    <row r="2081" spans="1:9" x14ac:dyDescent="0.25">
      <c r="A2081" s="240">
        <v>41819</v>
      </c>
      <c r="B2081" s="233" t="s">
        <v>1790</v>
      </c>
      <c r="C2081" s="273" t="s">
        <v>4912</v>
      </c>
      <c r="D2081" s="235" t="s">
        <v>101</v>
      </c>
      <c r="E2081" s="236">
        <v>53498</v>
      </c>
      <c r="F2081" s="26">
        <v>41830</v>
      </c>
      <c r="G2081" s="247">
        <v>53498</v>
      </c>
      <c r="H2081" s="5">
        <f t="shared" si="88"/>
        <v>0</v>
      </c>
      <c r="I2081" s="491" t="s">
        <v>23</v>
      </c>
    </row>
    <row r="2082" spans="1:9" x14ac:dyDescent="0.25">
      <c r="A2082" s="240"/>
      <c r="B2082" s="233"/>
      <c r="C2082" s="273"/>
      <c r="D2082" s="235"/>
      <c r="E2082" s="236"/>
      <c r="F2082" s="26" t="s">
        <v>645</v>
      </c>
      <c r="G2082" s="247">
        <f>SUM(G2068:G2081)</f>
        <v>506011.5</v>
      </c>
      <c r="H2082" s="5"/>
      <c r="I2082" s="491"/>
    </row>
    <row r="2083" spans="1:9" x14ac:dyDescent="0.25">
      <c r="A2083" s="240"/>
      <c r="B2083" s="233"/>
      <c r="C2083" s="273"/>
      <c r="D2083" s="235"/>
      <c r="E2083" s="236"/>
      <c r="F2083" s="26"/>
      <c r="G2083" s="247"/>
      <c r="H2083" s="5"/>
      <c r="I2083" s="491"/>
    </row>
    <row r="2084" spans="1:9" x14ac:dyDescent="0.25">
      <c r="A2084" s="240"/>
      <c r="B2084" s="233" t="s">
        <v>1954</v>
      </c>
      <c r="C2084" s="394" t="s">
        <v>5404</v>
      </c>
      <c r="D2084" s="235" t="s">
        <v>73</v>
      </c>
      <c r="E2084" s="236">
        <v>1349</v>
      </c>
      <c r="F2084" s="23">
        <v>41794</v>
      </c>
      <c r="G2084" s="43">
        <v>1349</v>
      </c>
      <c r="H2084" s="24">
        <f>E2084-G2084</f>
        <v>0</v>
      </c>
      <c r="I2084" s="508" t="s">
        <v>4</v>
      </c>
    </row>
    <row r="2085" spans="1:9" ht="15.75" x14ac:dyDescent="0.25">
      <c r="A2085" s="240"/>
      <c r="B2085" s="572" t="s">
        <v>2006</v>
      </c>
      <c r="C2085" s="573" t="s">
        <v>5542</v>
      </c>
      <c r="D2085" s="235" t="s">
        <v>4927</v>
      </c>
      <c r="E2085" s="236">
        <v>830</v>
      </c>
      <c r="F2085" s="23">
        <v>41802</v>
      </c>
      <c r="G2085" s="30">
        <v>830</v>
      </c>
      <c r="H2085" s="5">
        <f>E2085-G2085</f>
        <v>0</v>
      </c>
      <c r="I2085" s="491" t="s">
        <v>196</v>
      </c>
    </row>
    <row r="2086" spans="1:9" ht="15.75" x14ac:dyDescent="0.25">
      <c r="A2086" s="240"/>
      <c r="B2086" s="572" t="s">
        <v>1412</v>
      </c>
      <c r="C2086" s="573" t="s">
        <v>5542</v>
      </c>
      <c r="D2086" s="235" t="s">
        <v>4927</v>
      </c>
      <c r="E2086" s="236">
        <v>456.5</v>
      </c>
      <c r="F2086" s="23">
        <v>41815</v>
      </c>
      <c r="G2086" s="22">
        <v>456.5</v>
      </c>
      <c r="H2086" s="5">
        <f>E2086-G2086</f>
        <v>0</v>
      </c>
      <c r="I2086" s="508" t="s">
        <v>57</v>
      </c>
    </row>
    <row r="2087" spans="1:9" x14ac:dyDescent="0.25">
      <c r="A2087" s="240"/>
      <c r="B2087" s="233" t="s">
        <v>1570</v>
      </c>
      <c r="C2087" s="273" t="s">
        <v>4912</v>
      </c>
      <c r="D2087" s="235" t="s">
        <v>4927</v>
      </c>
      <c r="E2087" s="236">
        <v>1023.5</v>
      </c>
      <c r="F2087" s="23">
        <v>41817</v>
      </c>
      <c r="G2087" s="43">
        <v>1023.5</v>
      </c>
      <c r="H2087" s="5">
        <f>E2087-G2087</f>
        <v>0</v>
      </c>
      <c r="I2087" s="508" t="s">
        <v>196</v>
      </c>
    </row>
    <row r="2088" spans="1:9" x14ac:dyDescent="0.25">
      <c r="A2088" s="240"/>
      <c r="B2088" s="233"/>
      <c r="C2088" s="273"/>
      <c r="D2088" s="235"/>
      <c r="E2088" s="236"/>
      <c r="F2088" s="23" t="s">
        <v>645</v>
      </c>
      <c r="G2088" s="43">
        <f>SUM(G2084:G2087)</f>
        <v>3659</v>
      </c>
      <c r="H2088" s="5"/>
      <c r="I2088" s="508"/>
    </row>
    <row r="2089" spans="1:9" x14ac:dyDescent="0.25">
      <c r="A2089" s="240"/>
      <c r="B2089" s="233"/>
      <c r="C2089" s="273"/>
      <c r="D2089" s="235"/>
      <c r="E2089" s="236"/>
      <c r="F2089" s="23"/>
      <c r="G2089" s="43"/>
      <c r="H2089" s="5"/>
      <c r="I2089" s="508"/>
    </row>
    <row r="2090" spans="1:9" x14ac:dyDescent="0.25">
      <c r="A2090" s="240">
        <v>41791</v>
      </c>
      <c r="B2090" s="233" t="s">
        <v>1733</v>
      </c>
      <c r="C2090" s="394" t="s">
        <v>5404</v>
      </c>
      <c r="D2090" s="235" t="s">
        <v>51</v>
      </c>
      <c r="E2090" s="236">
        <v>21035</v>
      </c>
      <c r="F2090" s="23">
        <v>41796</v>
      </c>
      <c r="G2090" s="30">
        <v>21035</v>
      </c>
      <c r="H2090" s="24">
        <f t="shared" ref="H2090:H2096" si="89">E2090-G2090</f>
        <v>0</v>
      </c>
      <c r="I2090" s="491" t="s">
        <v>196</v>
      </c>
    </row>
    <row r="2091" spans="1:9" x14ac:dyDescent="0.25">
      <c r="A2091" s="240"/>
      <c r="B2091" s="233" t="s">
        <v>1859</v>
      </c>
      <c r="C2091" s="394" t="s">
        <v>5404</v>
      </c>
      <c r="D2091" s="235" t="s">
        <v>51</v>
      </c>
      <c r="E2091" s="236">
        <v>3660</v>
      </c>
      <c r="F2091" s="26" t="s">
        <v>5412</v>
      </c>
      <c r="G2091" s="22">
        <v>3660</v>
      </c>
      <c r="H2091" s="24">
        <f t="shared" si="89"/>
        <v>0</v>
      </c>
      <c r="I2091" s="508" t="s">
        <v>2849</v>
      </c>
    </row>
    <row r="2092" spans="1:9" x14ac:dyDescent="0.25">
      <c r="A2092" s="240"/>
      <c r="B2092" s="233" t="s">
        <v>1118</v>
      </c>
      <c r="C2092" s="394" t="s">
        <v>5404</v>
      </c>
      <c r="D2092" s="235" t="s">
        <v>51</v>
      </c>
      <c r="E2092" s="236">
        <v>16249</v>
      </c>
      <c r="F2092" s="26" t="s">
        <v>5477</v>
      </c>
      <c r="G2092" s="30">
        <v>16249</v>
      </c>
      <c r="H2092" s="5">
        <f t="shared" si="89"/>
        <v>0</v>
      </c>
      <c r="I2092" s="491" t="s">
        <v>14</v>
      </c>
    </row>
    <row r="2093" spans="1:9" x14ac:dyDescent="0.25">
      <c r="A2093" s="240"/>
      <c r="B2093" s="233" t="s">
        <v>1317</v>
      </c>
      <c r="C2093" s="394" t="s">
        <v>5404</v>
      </c>
      <c r="D2093" s="235" t="s">
        <v>51</v>
      </c>
      <c r="E2093" s="236">
        <v>20978</v>
      </c>
      <c r="F2093" s="26" t="s">
        <v>5501</v>
      </c>
      <c r="G2093" s="30">
        <v>20978</v>
      </c>
      <c r="H2093" s="5">
        <f t="shared" si="89"/>
        <v>0</v>
      </c>
      <c r="I2093" s="491"/>
    </row>
    <row r="2094" spans="1:9" ht="15.75" x14ac:dyDescent="0.25">
      <c r="A2094" s="518">
        <v>41809</v>
      </c>
      <c r="B2094" s="576" t="s">
        <v>2065</v>
      </c>
      <c r="C2094" s="577" t="s">
        <v>5542</v>
      </c>
      <c r="D2094" s="235" t="s">
        <v>51</v>
      </c>
      <c r="E2094" s="236">
        <v>17869</v>
      </c>
      <c r="F2094" s="26" t="s">
        <v>5614</v>
      </c>
      <c r="G2094" s="30">
        <v>17869</v>
      </c>
      <c r="H2094" s="5">
        <f t="shared" si="89"/>
        <v>0</v>
      </c>
      <c r="I2094" s="491" t="s">
        <v>14</v>
      </c>
    </row>
    <row r="2095" spans="1:9" ht="15.75" x14ac:dyDescent="0.25">
      <c r="A2095" s="240"/>
      <c r="B2095" s="572" t="s">
        <v>1139</v>
      </c>
      <c r="C2095" s="573" t="s">
        <v>5542</v>
      </c>
      <c r="D2095" s="235" t="s">
        <v>51</v>
      </c>
      <c r="E2095" s="236">
        <v>34148</v>
      </c>
      <c r="F2095" s="26" t="s">
        <v>5652</v>
      </c>
      <c r="G2095" s="30">
        <v>34148</v>
      </c>
      <c r="H2095" s="5">
        <f t="shared" si="89"/>
        <v>0</v>
      </c>
      <c r="I2095" s="491" t="s">
        <v>57</v>
      </c>
    </row>
    <row r="2096" spans="1:9" ht="15.75" x14ac:dyDescent="0.25">
      <c r="A2096" s="240"/>
      <c r="B2096" s="572" t="s">
        <v>1476</v>
      </c>
      <c r="C2096" s="573" t="s">
        <v>5542</v>
      </c>
      <c r="D2096" s="235" t="s">
        <v>51</v>
      </c>
      <c r="E2096" s="236">
        <v>20337.150000000001</v>
      </c>
      <c r="F2096" s="566" t="s">
        <v>5683</v>
      </c>
      <c r="G2096" s="22">
        <v>20337.150000000001</v>
      </c>
      <c r="H2096" s="5">
        <f t="shared" si="89"/>
        <v>0</v>
      </c>
      <c r="I2096" s="508" t="s">
        <v>14</v>
      </c>
    </row>
    <row r="2097" spans="1:9" ht="15.75" x14ac:dyDescent="0.25">
      <c r="A2097" s="240"/>
      <c r="B2097" s="572"/>
      <c r="C2097" s="573"/>
      <c r="D2097" s="235"/>
      <c r="E2097" s="236"/>
      <c r="F2097" s="566" t="s">
        <v>645</v>
      </c>
      <c r="G2097" s="22">
        <f>SUM(G2090:G2096)</f>
        <v>134276.15</v>
      </c>
      <c r="H2097" s="5"/>
      <c r="I2097" s="508"/>
    </row>
    <row r="2098" spans="1:9" ht="15.75" x14ac:dyDescent="0.25">
      <c r="A2098" s="240"/>
      <c r="B2098" s="572"/>
      <c r="C2098" s="573"/>
      <c r="D2098" s="235"/>
      <c r="E2098" s="236"/>
      <c r="F2098" s="566"/>
      <c r="G2098" s="22"/>
      <c r="H2098" s="5"/>
      <c r="I2098" s="508"/>
    </row>
    <row r="2099" spans="1:9" x14ac:dyDescent="0.25">
      <c r="A2099" s="240"/>
      <c r="B2099" s="233" t="s">
        <v>1805</v>
      </c>
      <c r="C2099" s="394" t="s">
        <v>5404</v>
      </c>
      <c r="D2099" s="235" t="s">
        <v>165</v>
      </c>
      <c r="E2099" s="236">
        <v>9958</v>
      </c>
      <c r="F2099" s="23">
        <v>41792</v>
      </c>
      <c r="G2099" s="30">
        <v>9958</v>
      </c>
      <c r="H2099" s="24">
        <f t="shared" ref="H2099:H2106" si="90">E2099-G2099</f>
        <v>0</v>
      </c>
      <c r="I2099" s="508" t="s">
        <v>23</v>
      </c>
    </row>
    <row r="2100" spans="1:9" x14ac:dyDescent="0.25">
      <c r="A2100" s="240"/>
      <c r="B2100" s="233" t="s">
        <v>2075</v>
      </c>
      <c r="C2100" s="394" t="s">
        <v>5404</v>
      </c>
      <c r="D2100" s="235" t="s">
        <v>165</v>
      </c>
      <c r="E2100" s="236">
        <v>29935</v>
      </c>
      <c r="F2100" s="23">
        <v>41795</v>
      </c>
      <c r="G2100" s="30">
        <v>29935</v>
      </c>
      <c r="H2100" s="5">
        <f t="shared" si="90"/>
        <v>0</v>
      </c>
      <c r="I2100" s="491"/>
    </row>
    <row r="2101" spans="1:9" x14ac:dyDescent="0.25">
      <c r="A2101" s="240"/>
      <c r="B2101" s="233" t="s">
        <v>1360</v>
      </c>
      <c r="C2101" s="394" t="s">
        <v>5404</v>
      </c>
      <c r="D2101" s="235" t="s">
        <v>165</v>
      </c>
      <c r="E2101" s="236">
        <v>43509</v>
      </c>
      <c r="F2101" s="23">
        <v>41801</v>
      </c>
      <c r="G2101" s="30">
        <v>43509</v>
      </c>
      <c r="H2101" s="5">
        <f t="shared" si="90"/>
        <v>0</v>
      </c>
      <c r="I2101" s="491" t="s">
        <v>23</v>
      </c>
    </row>
    <row r="2102" spans="1:9" ht="15.75" x14ac:dyDescent="0.25">
      <c r="A2102" s="240"/>
      <c r="B2102" s="572" t="s">
        <v>1849</v>
      </c>
      <c r="C2102" s="573" t="s">
        <v>5542</v>
      </c>
      <c r="D2102" s="235" t="s">
        <v>165</v>
      </c>
      <c r="E2102" s="236">
        <v>8006</v>
      </c>
      <c r="F2102" s="23">
        <v>41806</v>
      </c>
      <c r="G2102" s="30">
        <v>8006</v>
      </c>
      <c r="H2102" s="5">
        <f t="shared" si="90"/>
        <v>0</v>
      </c>
      <c r="I2102" s="491" t="s">
        <v>23</v>
      </c>
    </row>
    <row r="2103" spans="1:9" ht="15.75" x14ac:dyDescent="0.25">
      <c r="A2103" s="578">
        <v>41808</v>
      </c>
      <c r="B2103" s="579" t="s">
        <v>2120</v>
      </c>
      <c r="C2103" s="580" t="s">
        <v>5542</v>
      </c>
      <c r="D2103" s="235" t="s">
        <v>165</v>
      </c>
      <c r="E2103" s="236">
        <v>5317</v>
      </c>
      <c r="F2103" s="23">
        <v>41808</v>
      </c>
      <c r="G2103" s="30">
        <v>5317</v>
      </c>
      <c r="H2103" s="5">
        <f t="shared" si="90"/>
        <v>0</v>
      </c>
      <c r="I2103" s="491" t="s">
        <v>4</v>
      </c>
    </row>
    <row r="2104" spans="1:9" ht="15.75" x14ac:dyDescent="0.25">
      <c r="A2104" s="240"/>
      <c r="B2104" s="572" t="s">
        <v>2197</v>
      </c>
      <c r="C2104" s="573" t="s">
        <v>5542</v>
      </c>
      <c r="D2104" s="235" t="s">
        <v>165</v>
      </c>
      <c r="E2104" s="236">
        <v>13892.5</v>
      </c>
      <c r="F2104" s="23">
        <v>41810</v>
      </c>
      <c r="G2104" s="30">
        <v>13892.5</v>
      </c>
      <c r="H2104" s="5">
        <f t="shared" si="90"/>
        <v>0</v>
      </c>
      <c r="I2104" s="491" t="s">
        <v>4</v>
      </c>
    </row>
    <row r="2105" spans="1:9" x14ac:dyDescent="0.25">
      <c r="A2105" s="240"/>
      <c r="B2105" s="233" t="s">
        <v>1869</v>
      </c>
      <c r="C2105" s="273" t="s">
        <v>4912</v>
      </c>
      <c r="D2105" s="235" t="s">
        <v>165</v>
      </c>
      <c r="E2105" s="236">
        <v>7082</v>
      </c>
      <c r="F2105" s="23">
        <v>41820</v>
      </c>
      <c r="G2105" s="30">
        <v>7082</v>
      </c>
      <c r="H2105" s="5">
        <f t="shared" si="90"/>
        <v>0</v>
      </c>
      <c r="I2105" s="491" t="s">
        <v>23</v>
      </c>
    </row>
    <row r="2106" spans="1:9" ht="15.75" x14ac:dyDescent="0.25">
      <c r="A2106" s="240"/>
      <c r="B2106" s="572" t="s">
        <v>1102</v>
      </c>
      <c r="C2106" s="573" t="s">
        <v>5542</v>
      </c>
      <c r="D2106" s="235" t="s">
        <v>5647</v>
      </c>
      <c r="E2106" s="236">
        <v>32447</v>
      </c>
      <c r="F2106" s="23">
        <v>41811</v>
      </c>
      <c r="G2106" s="30">
        <v>32447</v>
      </c>
      <c r="H2106" s="5">
        <f t="shared" si="90"/>
        <v>0</v>
      </c>
      <c r="I2106" s="491" t="s">
        <v>23</v>
      </c>
    </row>
    <row r="2107" spans="1:9" ht="15.75" x14ac:dyDescent="0.25">
      <c r="A2107" s="240"/>
      <c r="B2107" s="572"/>
      <c r="C2107" s="573"/>
      <c r="D2107" s="235"/>
      <c r="E2107" s="236"/>
      <c r="F2107" s="23" t="s">
        <v>645</v>
      </c>
      <c r="G2107" s="30">
        <f>SUM(G2099:G2106)</f>
        <v>150146.5</v>
      </c>
      <c r="H2107" s="5"/>
      <c r="I2107" s="491"/>
    </row>
    <row r="2108" spans="1:9" ht="15.75" x14ac:dyDescent="0.25">
      <c r="A2108" s="240"/>
      <c r="B2108" s="572"/>
      <c r="C2108" s="573"/>
      <c r="D2108" s="235"/>
      <c r="E2108" s="236"/>
      <c r="F2108" s="23"/>
      <c r="G2108" s="30"/>
      <c r="H2108" s="5"/>
      <c r="I2108" s="491"/>
    </row>
    <row r="2109" spans="1:9" x14ac:dyDescent="0.25">
      <c r="A2109" s="240"/>
      <c r="B2109" s="233" t="s">
        <v>1922</v>
      </c>
      <c r="C2109" s="394" t="s">
        <v>5404</v>
      </c>
      <c r="D2109" s="235" t="s">
        <v>47</v>
      </c>
      <c r="E2109" s="236">
        <v>7653.5</v>
      </c>
      <c r="F2109" s="23">
        <v>41793</v>
      </c>
      <c r="G2109" s="22">
        <v>7653.5</v>
      </c>
      <c r="H2109" s="24">
        <f t="shared" ref="H2109:H2127" si="91">E2109-G2109</f>
        <v>0</v>
      </c>
      <c r="I2109" s="508" t="s">
        <v>23</v>
      </c>
    </row>
    <row r="2110" spans="1:9" x14ac:dyDescent="0.25">
      <c r="A2110" s="240"/>
      <c r="B2110" s="233" t="s">
        <v>1967</v>
      </c>
      <c r="C2110" s="394" t="s">
        <v>5404</v>
      </c>
      <c r="D2110" s="235" t="s">
        <v>47</v>
      </c>
      <c r="E2110" s="236">
        <v>34209</v>
      </c>
      <c r="F2110" s="23">
        <v>41794</v>
      </c>
      <c r="G2110" s="22">
        <v>34209</v>
      </c>
      <c r="H2110" s="24">
        <f t="shared" si="91"/>
        <v>0</v>
      </c>
      <c r="I2110" s="508" t="s">
        <v>20</v>
      </c>
    </row>
    <row r="2111" spans="1:9" x14ac:dyDescent="0.25">
      <c r="A2111" s="240"/>
      <c r="B2111" s="233" t="s">
        <v>2026</v>
      </c>
      <c r="C2111" s="394" t="s">
        <v>5404</v>
      </c>
      <c r="D2111" s="235" t="s">
        <v>47</v>
      </c>
      <c r="E2111" s="236">
        <v>39404</v>
      </c>
      <c r="F2111" s="23">
        <v>41795</v>
      </c>
      <c r="G2111" s="22">
        <v>39404</v>
      </c>
      <c r="H2111" s="5">
        <f t="shared" si="91"/>
        <v>0</v>
      </c>
      <c r="I2111" s="508" t="s">
        <v>23</v>
      </c>
    </row>
    <row r="2112" spans="1:9" x14ac:dyDescent="0.25">
      <c r="A2112" s="240"/>
      <c r="B2112" s="233" t="s">
        <v>2104</v>
      </c>
      <c r="C2112" s="394" t="s">
        <v>5404</v>
      </c>
      <c r="D2112" s="235" t="s">
        <v>47</v>
      </c>
      <c r="E2112" s="236">
        <v>13093.12</v>
      </c>
      <c r="F2112" s="23">
        <v>41795</v>
      </c>
      <c r="G2112" s="30">
        <v>13093.12</v>
      </c>
      <c r="H2112" s="5">
        <f t="shared" si="91"/>
        <v>0</v>
      </c>
      <c r="I2112" s="491" t="s">
        <v>23</v>
      </c>
    </row>
    <row r="2113" spans="1:9" x14ac:dyDescent="0.25">
      <c r="A2113" s="240"/>
      <c r="B2113" s="233" t="s">
        <v>2115</v>
      </c>
      <c r="C2113" s="394" t="s">
        <v>5404</v>
      </c>
      <c r="D2113" s="235" t="s">
        <v>47</v>
      </c>
      <c r="E2113" s="236">
        <v>31727</v>
      </c>
      <c r="F2113" s="23">
        <v>41795</v>
      </c>
      <c r="G2113" s="30">
        <v>31727</v>
      </c>
      <c r="H2113" s="5">
        <f t="shared" si="91"/>
        <v>0</v>
      </c>
      <c r="I2113" s="491" t="s">
        <v>2849</v>
      </c>
    </row>
    <row r="2114" spans="1:9" x14ac:dyDescent="0.25">
      <c r="A2114" s="240"/>
      <c r="B2114" s="233" t="s">
        <v>2131</v>
      </c>
      <c r="C2114" s="394" t="s">
        <v>5404</v>
      </c>
      <c r="D2114" s="235" t="s">
        <v>47</v>
      </c>
      <c r="E2114" s="236">
        <v>31795.74</v>
      </c>
      <c r="F2114" s="23">
        <v>41795</v>
      </c>
      <c r="G2114" s="30">
        <v>31795.74</v>
      </c>
      <c r="H2114" s="5">
        <f t="shared" si="91"/>
        <v>0</v>
      </c>
      <c r="I2114" s="491" t="s">
        <v>2849</v>
      </c>
    </row>
    <row r="2115" spans="1:9" x14ac:dyDescent="0.25">
      <c r="A2115" s="240"/>
      <c r="B2115" s="233" t="s">
        <v>2195</v>
      </c>
      <c r="C2115" s="394" t="s">
        <v>5404</v>
      </c>
      <c r="D2115" s="235" t="s">
        <v>47</v>
      </c>
      <c r="E2115" s="236">
        <v>13066.2</v>
      </c>
      <c r="F2115" s="23">
        <v>41797</v>
      </c>
      <c r="G2115" s="30">
        <v>13066.2</v>
      </c>
      <c r="H2115" s="5">
        <f t="shared" si="91"/>
        <v>0</v>
      </c>
      <c r="I2115" s="491" t="s">
        <v>23</v>
      </c>
    </row>
    <row r="2116" spans="1:9" x14ac:dyDescent="0.25">
      <c r="A2116" s="240"/>
      <c r="B2116" s="233" t="s">
        <v>1086</v>
      </c>
      <c r="C2116" s="394" t="s">
        <v>5404</v>
      </c>
      <c r="D2116" s="235" t="s">
        <v>47</v>
      </c>
      <c r="E2116" s="236">
        <v>38374.5</v>
      </c>
      <c r="F2116" s="23">
        <v>41797</v>
      </c>
      <c r="G2116" s="30">
        <v>38374.5</v>
      </c>
      <c r="H2116" s="5">
        <f t="shared" si="91"/>
        <v>0</v>
      </c>
      <c r="I2116" s="491" t="s">
        <v>23</v>
      </c>
    </row>
    <row r="2117" spans="1:9" x14ac:dyDescent="0.25">
      <c r="A2117" s="240"/>
      <c r="B2117" s="233" t="s">
        <v>1222</v>
      </c>
      <c r="C2117" s="394" t="s">
        <v>5404</v>
      </c>
      <c r="D2117" s="235" t="s">
        <v>47</v>
      </c>
      <c r="E2117" s="236">
        <v>3628</v>
      </c>
      <c r="F2117" s="23">
        <v>41800</v>
      </c>
      <c r="G2117" s="43">
        <v>3628</v>
      </c>
      <c r="H2117" s="5">
        <f t="shared" si="91"/>
        <v>0</v>
      </c>
      <c r="I2117" s="491" t="s">
        <v>57</v>
      </c>
    </row>
    <row r="2118" spans="1:9" x14ac:dyDescent="0.25">
      <c r="A2118" s="240"/>
      <c r="B2118" s="233" t="s">
        <v>1316</v>
      </c>
      <c r="C2118" s="394" t="s">
        <v>5404</v>
      </c>
      <c r="D2118" s="235" t="s">
        <v>47</v>
      </c>
      <c r="E2118" s="236">
        <v>40526.5</v>
      </c>
      <c r="F2118" s="23">
        <v>41800</v>
      </c>
      <c r="G2118" s="30">
        <v>40526.5</v>
      </c>
      <c r="H2118" s="5">
        <f t="shared" si="91"/>
        <v>0</v>
      </c>
      <c r="I2118" s="491" t="s">
        <v>4</v>
      </c>
    </row>
    <row r="2119" spans="1:9" ht="15.75" x14ac:dyDescent="0.25">
      <c r="A2119" s="240"/>
      <c r="B2119" s="572" t="s">
        <v>1602</v>
      </c>
      <c r="C2119" s="573" t="s">
        <v>5542</v>
      </c>
      <c r="D2119" s="235" t="s">
        <v>47</v>
      </c>
      <c r="E2119" s="236">
        <v>5231</v>
      </c>
      <c r="F2119" s="23">
        <v>41804</v>
      </c>
      <c r="G2119" s="30">
        <v>5231</v>
      </c>
      <c r="H2119" s="5">
        <f t="shared" si="91"/>
        <v>0</v>
      </c>
      <c r="I2119" s="491" t="s">
        <v>23</v>
      </c>
    </row>
    <row r="2120" spans="1:9" ht="15.75" x14ac:dyDescent="0.25">
      <c r="A2120" s="240"/>
      <c r="B2120" s="572" t="s">
        <v>1723</v>
      </c>
      <c r="C2120" s="573" t="s">
        <v>5542</v>
      </c>
      <c r="D2120" s="235" t="s">
        <v>47</v>
      </c>
      <c r="E2120" s="236">
        <v>36301</v>
      </c>
      <c r="F2120" s="23">
        <v>41804</v>
      </c>
      <c r="G2120" s="30">
        <v>36301</v>
      </c>
      <c r="H2120" s="5">
        <f t="shared" si="91"/>
        <v>0</v>
      </c>
      <c r="I2120" s="491" t="s">
        <v>4</v>
      </c>
    </row>
    <row r="2121" spans="1:9" ht="15.75" x14ac:dyDescent="0.25">
      <c r="A2121" s="240"/>
      <c r="B2121" s="572" t="s">
        <v>2261</v>
      </c>
      <c r="C2121" s="573" t="s">
        <v>5542</v>
      </c>
      <c r="D2121" s="235" t="s">
        <v>47</v>
      </c>
      <c r="E2121" s="236">
        <v>5905</v>
      </c>
      <c r="F2121" s="23">
        <v>41811</v>
      </c>
      <c r="G2121" s="30">
        <v>5905</v>
      </c>
      <c r="H2121" s="5">
        <f t="shared" si="91"/>
        <v>0</v>
      </c>
      <c r="I2121" s="491" t="s">
        <v>23</v>
      </c>
    </row>
    <row r="2122" spans="1:9" ht="15.75" x14ac:dyDescent="0.25">
      <c r="A2122" s="240"/>
      <c r="B2122" s="572" t="s">
        <v>1101</v>
      </c>
      <c r="C2122" s="573" t="s">
        <v>5542</v>
      </c>
      <c r="D2122" s="235" t="s">
        <v>47</v>
      </c>
      <c r="E2122" s="236">
        <v>34216</v>
      </c>
      <c r="F2122" s="23">
        <v>41811</v>
      </c>
      <c r="G2122" s="30">
        <v>34216</v>
      </c>
      <c r="H2122" s="5">
        <f t="shared" si="91"/>
        <v>0</v>
      </c>
      <c r="I2122" s="491" t="s">
        <v>196</v>
      </c>
    </row>
    <row r="2123" spans="1:9" ht="15.75" x14ac:dyDescent="0.25">
      <c r="A2123" s="240"/>
      <c r="B2123" s="572" t="s">
        <v>1257</v>
      </c>
      <c r="C2123" s="573" t="s">
        <v>5542</v>
      </c>
      <c r="D2123" s="235" t="s">
        <v>47</v>
      </c>
      <c r="E2123" s="236">
        <v>41570</v>
      </c>
      <c r="F2123" s="23">
        <v>41813</v>
      </c>
      <c r="G2123" s="30">
        <v>41570</v>
      </c>
      <c r="H2123" s="5">
        <f t="shared" si="91"/>
        <v>0</v>
      </c>
      <c r="I2123" s="491" t="s">
        <v>23</v>
      </c>
    </row>
    <row r="2124" spans="1:9" ht="15.75" x14ac:dyDescent="0.25">
      <c r="A2124" s="240"/>
      <c r="B2124" s="572" t="s">
        <v>1419</v>
      </c>
      <c r="C2124" s="573" t="s">
        <v>5542</v>
      </c>
      <c r="D2124" s="235" t="s">
        <v>47</v>
      </c>
      <c r="E2124" s="236">
        <v>7040.5</v>
      </c>
      <c r="F2124" s="23">
        <v>41815</v>
      </c>
      <c r="G2124" s="22">
        <v>7040.5</v>
      </c>
      <c r="H2124" s="5">
        <f t="shared" si="91"/>
        <v>0</v>
      </c>
      <c r="I2124" s="508" t="s">
        <v>57</v>
      </c>
    </row>
    <row r="2125" spans="1:9" ht="15.75" x14ac:dyDescent="0.25">
      <c r="A2125" s="240"/>
      <c r="B2125" s="572" t="s">
        <v>1529</v>
      </c>
      <c r="C2125" s="573" t="s">
        <v>5542</v>
      </c>
      <c r="D2125" s="235" t="s">
        <v>47</v>
      </c>
      <c r="E2125" s="236">
        <v>7354</v>
      </c>
      <c r="F2125" s="23">
        <v>41816</v>
      </c>
      <c r="G2125" s="22">
        <v>7354</v>
      </c>
      <c r="H2125" s="5">
        <f t="shared" si="91"/>
        <v>0</v>
      </c>
      <c r="I2125" s="508" t="s">
        <v>23</v>
      </c>
    </row>
    <row r="2126" spans="1:9" x14ac:dyDescent="0.25">
      <c r="A2126" s="240"/>
      <c r="B2126" s="233" t="s">
        <v>1617</v>
      </c>
      <c r="C2126" s="273" t="s">
        <v>4912</v>
      </c>
      <c r="D2126" s="235" t="s">
        <v>47</v>
      </c>
      <c r="E2126" s="236">
        <v>8597</v>
      </c>
      <c r="F2126" s="23">
        <v>41820</v>
      </c>
      <c r="G2126" s="22">
        <v>8597</v>
      </c>
      <c r="H2126" s="5">
        <f t="shared" si="91"/>
        <v>0</v>
      </c>
      <c r="I2126" s="508" t="s">
        <v>23</v>
      </c>
    </row>
    <row r="2127" spans="1:9" x14ac:dyDescent="0.25">
      <c r="A2127" s="240"/>
      <c r="B2127" s="233" t="s">
        <v>1876</v>
      </c>
      <c r="C2127" s="273" t="s">
        <v>4912</v>
      </c>
      <c r="D2127" s="235" t="s">
        <v>47</v>
      </c>
      <c r="E2127" s="236">
        <v>40133</v>
      </c>
      <c r="F2127" s="23">
        <v>41820</v>
      </c>
      <c r="G2127" s="30">
        <v>40133</v>
      </c>
      <c r="H2127" s="5">
        <f t="shared" si="91"/>
        <v>0</v>
      </c>
      <c r="I2127" s="491" t="s">
        <v>23</v>
      </c>
    </row>
    <row r="2128" spans="1:9" x14ac:dyDescent="0.25">
      <c r="A2128" s="240"/>
      <c r="B2128" s="233"/>
      <c r="C2128" s="273"/>
      <c r="D2128" s="235"/>
      <c r="E2128" s="236"/>
      <c r="F2128" s="23" t="s">
        <v>5726</v>
      </c>
      <c r="G2128" s="30">
        <f>SUM(G2109:G2127)</f>
        <v>439825.06</v>
      </c>
      <c r="H2128" s="5"/>
      <c r="I2128" s="491"/>
    </row>
    <row r="2129" spans="1:9" x14ac:dyDescent="0.25">
      <c r="A2129" s="240"/>
      <c r="B2129" s="233"/>
      <c r="C2129" s="273"/>
      <c r="D2129" s="235"/>
      <c r="E2129" s="236"/>
      <c r="F2129" s="23"/>
      <c r="G2129" s="30"/>
      <c r="H2129" s="5"/>
      <c r="I2129" s="491"/>
    </row>
    <row r="2130" spans="1:9" x14ac:dyDescent="0.25">
      <c r="A2130" s="240"/>
      <c r="B2130" s="233" t="s">
        <v>1365</v>
      </c>
      <c r="C2130" s="394" t="s">
        <v>5404</v>
      </c>
      <c r="D2130" s="235" t="s">
        <v>4</v>
      </c>
      <c r="E2130" s="236">
        <v>19740</v>
      </c>
      <c r="F2130" s="27" t="s">
        <v>5510</v>
      </c>
      <c r="G2130" s="30">
        <v>19740</v>
      </c>
      <c r="H2130" s="5">
        <f>E2130-G2130</f>
        <v>0</v>
      </c>
      <c r="I2130" s="491"/>
    </row>
    <row r="2131" spans="1:9" ht="15.75" x14ac:dyDescent="0.25">
      <c r="A2131" s="240"/>
      <c r="B2131" s="572" t="s">
        <v>2020</v>
      </c>
      <c r="C2131" s="573" t="s">
        <v>5542</v>
      </c>
      <c r="D2131" s="235" t="s">
        <v>4</v>
      </c>
      <c r="E2131" s="236">
        <v>64</v>
      </c>
      <c r="F2131" s="23">
        <v>41807</v>
      </c>
      <c r="G2131" s="30">
        <v>64</v>
      </c>
      <c r="H2131" s="5">
        <f>E2131-G2131</f>
        <v>0</v>
      </c>
      <c r="I2131" s="491"/>
    </row>
    <row r="2132" spans="1:9" ht="15.75" x14ac:dyDescent="0.25">
      <c r="A2132" s="240"/>
      <c r="B2132" s="572" t="s">
        <v>2263</v>
      </c>
      <c r="C2132" s="573" t="s">
        <v>5542</v>
      </c>
      <c r="D2132" s="235" t="s">
        <v>4</v>
      </c>
      <c r="E2132" s="236">
        <v>320</v>
      </c>
      <c r="F2132" s="23">
        <v>41810</v>
      </c>
      <c r="G2132" s="30">
        <v>320</v>
      </c>
      <c r="H2132" s="5">
        <f>E2132-G2132</f>
        <v>0</v>
      </c>
      <c r="I2132" s="491"/>
    </row>
    <row r="2133" spans="1:9" x14ac:dyDescent="0.25">
      <c r="A2133" s="240"/>
      <c r="B2133" s="233" t="s">
        <v>1564</v>
      </c>
      <c r="C2133" s="273" t="s">
        <v>4912</v>
      </c>
      <c r="D2133" s="235" t="s">
        <v>4</v>
      </c>
      <c r="E2133" s="236">
        <v>19800</v>
      </c>
      <c r="F2133" s="23">
        <v>41816</v>
      </c>
      <c r="G2133" s="22">
        <v>19800</v>
      </c>
      <c r="H2133" s="5">
        <f>E2133-G2133</f>
        <v>0</v>
      </c>
      <c r="I2133" s="508"/>
    </row>
    <row r="2134" spans="1:9" x14ac:dyDescent="0.25">
      <c r="A2134" s="240"/>
      <c r="B2134" s="233" t="s">
        <v>1646</v>
      </c>
      <c r="C2134" s="273" t="s">
        <v>4912</v>
      </c>
      <c r="D2134" s="235" t="s">
        <v>4</v>
      </c>
      <c r="E2134" s="236">
        <v>38667</v>
      </c>
      <c r="F2134" s="23">
        <v>41817</v>
      </c>
      <c r="G2134" s="30">
        <v>38667</v>
      </c>
      <c r="H2134" s="5">
        <f>E2134-G2134</f>
        <v>0</v>
      </c>
      <c r="I2134" s="491"/>
    </row>
    <row r="2135" spans="1:9" x14ac:dyDescent="0.25">
      <c r="A2135" s="240"/>
      <c r="B2135" s="233"/>
      <c r="C2135" s="273"/>
      <c r="D2135" s="235"/>
      <c r="E2135" s="236"/>
      <c r="F2135" s="23" t="s">
        <v>5726</v>
      </c>
      <c r="G2135" s="30">
        <f>SUM(G2130:G2134)</f>
        <v>78591</v>
      </c>
      <c r="H2135" s="5"/>
      <c r="I2135" s="491"/>
    </row>
    <row r="2136" spans="1:9" x14ac:dyDescent="0.25">
      <c r="A2136" s="240"/>
      <c r="B2136" s="233"/>
      <c r="C2136" s="273"/>
      <c r="D2136" s="235"/>
      <c r="E2136" s="236"/>
      <c r="F2136" s="23"/>
      <c r="G2136" s="30"/>
      <c r="H2136" s="5"/>
      <c r="I2136" s="491"/>
    </row>
    <row r="2137" spans="1:9" x14ac:dyDescent="0.25">
      <c r="A2137" s="240"/>
      <c r="B2137" s="233" t="s">
        <v>1754</v>
      </c>
      <c r="C2137" s="394" t="s">
        <v>5404</v>
      </c>
      <c r="D2137" s="235" t="s">
        <v>170</v>
      </c>
      <c r="E2137" s="236">
        <v>6818</v>
      </c>
      <c r="F2137" s="23">
        <v>41792</v>
      </c>
      <c r="G2137" s="43">
        <v>6818</v>
      </c>
      <c r="H2137" s="24">
        <f t="shared" ref="H2137:H2169" si="92">E2137-G2137</f>
        <v>0</v>
      </c>
      <c r="I2137" s="491" t="s">
        <v>14</v>
      </c>
    </row>
    <row r="2138" spans="1:9" x14ac:dyDescent="0.25">
      <c r="A2138" s="240"/>
      <c r="B2138" s="233" t="s">
        <v>1198</v>
      </c>
      <c r="C2138" s="394" t="s">
        <v>5404</v>
      </c>
      <c r="D2138" s="235" t="s">
        <v>170</v>
      </c>
      <c r="E2138" s="236">
        <v>8320</v>
      </c>
      <c r="F2138" s="23">
        <v>41799</v>
      </c>
      <c r="G2138" s="30">
        <v>8320</v>
      </c>
      <c r="H2138" s="5">
        <f t="shared" si="92"/>
        <v>0</v>
      </c>
      <c r="I2138" s="491"/>
    </row>
    <row r="2139" spans="1:9" x14ac:dyDescent="0.25">
      <c r="A2139" s="240"/>
      <c r="B2139" s="233" t="s">
        <v>1323</v>
      </c>
      <c r="C2139" s="394" t="s">
        <v>5404</v>
      </c>
      <c r="D2139" s="235" t="s">
        <v>170</v>
      </c>
      <c r="E2139" s="236">
        <v>4570</v>
      </c>
      <c r="F2139" s="23">
        <v>41800</v>
      </c>
      <c r="G2139" s="30">
        <v>4570</v>
      </c>
      <c r="H2139" s="5">
        <f t="shared" si="92"/>
        <v>0</v>
      </c>
      <c r="I2139" s="491" t="s">
        <v>14</v>
      </c>
    </row>
    <row r="2140" spans="1:9" x14ac:dyDescent="0.25">
      <c r="A2140" s="240"/>
      <c r="B2140" s="233" t="s">
        <v>1394</v>
      </c>
      <c r="C2140" s="394" t="s">
        <v>5404</v>
      </c>
      <c r="D2140" s="235" t="s">
        <v>170</v>
      </c>
      <c r="E2140" s="236">
        <v>6080</v>
      </c>
      <c r="F2140" s="23">
        <v>41801</v>
      </c>
      <c r="G2140" s="30">
        <v>6080</v>
      </c>
      <c r="H2140" s="5">
        <f t="shared" si="92"/>
        <v>0</v>
      </c>
      <c r="I2140" s="491" t="s">
        <v>14</v>
      </c>
    </row>
    <row r="2141" spans="1:9" x14ac:dyDescent="0.25">
      <c r="A2141" s="240"/>
      <c r="B2141" s="233" t="s">
        <v>1496</v>
      </c>
      <c r="C2141" s="394" t="s">
        <v>5404</v>
      </c>
      <c r="D2141" s="235" t="s">
        <v>170</v>
      </c>
      <c r="E2141" s="236">
        <v>3544</v>
      </c>
      <c r="F2141" s="23">
        <v>41802</v>
      </c>
      <c r="G2141" s="30">
        <v>3544</v>
      </c>
      <c r="H2141" s="5">
        <f t="shared" si="92"/>
        <v>0</v>
      </c>
      <c r="I2141" s="491" t="s">
        <v>14</v>
      </c>
    </row>
    <row r="2142" spans="1:9" ht="15.75" x14ac:dyDescent="0.25">
      <c r="A2142" s="240"/>
      <c r="B2142" s="572" t="s">
        <v>1586</v>
      </c>
      <c r="C2142" s="573" t="s">
        <v>5542</v>
      </c>
      <c r="D2142" s="235" t="s">
        <v>170</v>
      </c>
      <c r="E2142" s="236">
        <v>10069</v>
      </c>
      <c r="F2142" s="23">
        <v>41806</v>
      </c>
      <c r="G2142" s="30">
        <v>10069</v>
      </c>
      <c r="H2142" s="5">
        <f t="shared" si="92"/>
        <v>0</v>
      </c>
      <c r="I2142" s="491" t="s">
        <v>14</v>
      </c>
    </row>
    <row r="2143" spans="1:9" ht="15.75" x14ac:dyDescent="0.25">
      <c r="A2143" s="240"/>
      <c r="B2143" s="572" t="s">
        <v>1588</v>
      </c>
      <c r="C2143" s="573" t="s">
        <v>5542</v>
      </c>
      <c r="D2143" s="235" t="s">
        <v>170</v>
      </c>
      <c r="E2143" s="236">
        <v>5960</v>
      </c>
      <c r="F2143" s="23">
        <v>41804</v>
      </c>
      <c r="G2143" s="30">
        <v>5960</v>
      </c>
      <c r="H2143" s="5">
        <f t="shared" si="92"/>
        <v>0</v>
      </c>
      <c r="I2143" s="491" t="s">
        <v>14</v>
      </c>
    </row>
    <row r="2144" spans="1:9" ht="15.75" x14ac:dyDescent="0.25">
      <c r="A2144" s="240"/>
      <c r="B2144" s="572" t="s">
        <v>1685</v>
      </c>
      <c r="C2144" s="573" t="s">
        <v>5542</v>
      </c>
      <c r="D2144" s="235" t="s">
        <v>170</v>
      </c>
      <c r="E2144" s="236">
        <v>9832</v>
      </c>
      <c r="F2144" s="23">
        <v>41806</v>
      </c>
      <c r="G2144" s="30">
        <v>9832</v>
      </c>
      <c r="H2144" s="5">
        <f t="shared" si="92"/>
        <v>0</v>
      </c>
      <c r="I2144" s="491" t="s">
        <v>14</v>
      </c>
    </row>
    <row r="2145" spans="1:9" ht="15.75" x14ac:dyDescent="0.25">
      <c r="A2145" s="240"/>
      <c r="B2145" s="572" t="s">
        <v>1781</v>
      </c>
      <c r="C2145" s="573" t="s">
        <v>5542</v>
      </c>
      <c r="D2145" s="235" t="s">
        <v>170</v>
      </c>
      <c r="E2145" s="236">
        <v>10556</v>
      </c>
      <c r="F2145" s="23">
        <v>41817</v>
      </c>
      <c r="G2145" s="30">
        <v>10556</v>
      </c>
      <c r="H2145" s="5">
        <f t="shared" si="92"/>
        <v>0</v>
      </c>
      <c r="I2145" s="491" t="s">
        <v>14</v>
      </c>
    </row>
    <row r="2146" spans="1:9" ht="15.75" x14ac:dyDescent="0.25">
      <c r="A2146" s="240"/>
      <c r="B2146" s="572" t="s">
        <v>1782</v>
      </c>
      <c r="C2146" s="573" t="s">
        <v>5542</v>
      </c>
      <c r="D2146" s="235" t="s">
        <v>170</v>
      </c>
      <c r="E2146" s="236">
        <v>12179</v>
      </c>
      <c r="F2146" s="23">
        <v>41806</v>
      </c>
      <c r="G2146" s="30">
        <v>12179</v>
      </c>
      <c r="H2146" s="5">
        <f t="shared" si="92"/>
        <v>0</v>
      </c>
      <c r="I2146" s="491" t="s">
        <v>14</v>
      </c>
    </row>
    <row r="2147" spans="1:9" ht="15.75" x14ac:dyDescent="0.25">
      <c r="A2147" s="240"/>
      <c r="B2147" s="572" t="s">
        <v>1834</v>
      </c>
      <c r="C2147" s="573" t="s">
        <v>5542</v>
      </c>
      <c r="D2147" s="235" t="s">
        <v>170</v>
      </c>
      <c r="E2147" s="236">
        <v>9486</v>
      </c>
      <c r="F2147" s="23">
        <v>41807</v>
      </c>
      <c r="G2147" s="30">
        <v>9486</v>
      </c>
      <c r="H2147" s="5">
        <f t="shared" si="92"/>
        <v>0</v>
      </c>
      <c r="I2147" s="491" t="s">
        <v>14</v>
      </c>
    </row>
    <row r="2148" spans="1:9" ht="15.75" x14ac:dyDescent="0.25">
      <c r="A2148" s="426"/>
      <c r="B2148" s="572" t="s">
        <v>1977</v>
      </c>
      <c r="C2148" s="573" t="s">
        <v>5542</v>
      </c>
      <c r="D2148" s="235" t="s">
        <v>170</v>
      </c>
      <c r="E2148" s="236">
        <v>6868</v>
      </c>
      <c r="F2148" s="27" t="s">
        <v>5600</v>
      </c>
      <c r="G2148" s="30">
        <v>6868</v>
      </c>
      <c r="H2148" s="5">
        <f t="shared" si="92"/>
        <v>0</v>
      </c>
      <c r="I2148" s="491" t="s">
        <v>14</v>
      </c>
    </row>
    <row r="2149" spans="1:9" ht="15.75" x14ac:dyDescent="0.25">
      <c r="A2149" s="518">
        <v>41809</v>
      </c>
      <c r="B2149" s="576" t="s">
        <v>2098</v>
      </c>
      <c r="C2149" s="577" t="s">
        <v>5542</v>
      </c>
      <c r="D2149" s="235" t="s">
        <v>170</v>
      </c>
      <c r="E2149" s="236">
        <v>3707</v>
      </c>
      <c r="F2149" s="23">
        <v>41809</v>
      </c>
      <c r="G2149" s="30">
        <v>3707</v>
      </c>
      <c r="H2149" s="5">
        <f t="shared" si="92"/>
        <v>0</v>
      </c>
      <c r="I2149" s="491" t="s">
        <v>14</v>
      </c>
    </row>
    <row r="2150" spans="1:9" ht="15.75" x14ac:dyDescent="0.25">
      <c r="A2150" s="578">
        <v>41808</v>
      </c>
      <c r="B2150" s="579" t="s">
        <v>2123</v>
      </c>
      <c r="C2150" s="580" t="s">
        <v>5542</v>
      </c>
      <c r="D2150" s="235" t="s">
        <v>170</v>
      </c>
      <c r="E2150" s="236">
        <v>4191</v>
      </c>
      <c r="F2150" s="23">
        <v>41817</v>
      </c>
      <c r="G2150" s="30">
        <v>4191</v>
      </c>
      <c r="H2150" s="5">
        <f t="shared" si="92"/>
        <v>0</v>
      </c>
      <c r="I2150" s="491" t="s">
        <v>4737</v>
      </c>
    </row>
    <row r="2151" spans="1:9" ht="15.75" x14ac:dyDescent="0.25">
      <c r="A2151" s="578">
        <v>41808</v>
      </c>
      <c r="B2151" s="579" t="s">
        <v>2131</v>
      </c>
      <c r="C2151" s="580" t="s">
        <v>5542</v>
      </c>
      <c r="D2151" s="235" t="s">
        <v>170</v>
      </c>
      <c r="E2151" s="236">
        <v>5478</v>
      </c>
      <c r="F2151" s="23">
        <v>41809</v>
      </c>
      <c r="G2151" s="30">
        <v>5478</v>
      </c>
      <c r="H2151" s="5">
        <f t="shared" si="92"/>
        <v>0</v>
      </c>
      <c r="I2151" s="491" t="s">
        <v>14</v>
      </c>
    </row>
    <row r="2152" spans="1:9" ht="15.75" x14ac:dyDescent="0.25">
      <c r="A2152" s="240"/>
      <c r="B2152" s="572" t="s">
        <v>2266</v>
      </c>
      <c r="C2152" s="573" t="s">
        <v>5542</v>
      </c>
      <c r="D2152" s="235" t="s">
        <v>170</v>
      </c>
      <c r="E2152" s="236">
        <v>4482.5</v>
      </c>
      <c r="F2152" s="23">
        <v>41810</v>
      </c>
      <c r="G2152" s="30">
        <v>4482.5</v>
      </c>
      <c r="H2152" s="5">
        <f t="shared" si="92"/>
        <v>0</v>
      </c>
      <c r="I2152" s="491" t="s">
        <v>14</v>
      </c>
    </row>
    <row r="2153" spans="1:9" ht="15.75" x14ac:dyDescent="0.25">
      <c r="A2153" s="240"/>
      <c r="B2153" s="572" t="s">
        <v>2271</v>
      </c>
      <c r="C2153" s="573" t="s">
        <v>5542</v>
      </c>
      <c r="D2153" s="235" t="s">
        <v>170</v>
      </c>
      <c r="E2153" s="236">
        <v>750</v>
      </c>
      <c r="F2153" s="23">
        <v>41810</v>
      </c>
      <c r="G2153" s="30">
        <v>750</v>
      </c>
      <c r="H2153" s="5">
        <f t="shared" si="92"/>
        <v>0</v>
      </c>
      <c r="I2153" s="491" t="s">
        <v>14</v>
      </c>
    </row>
    <row r="2154" spans="1:9" ht="15.75" x14ac:dyDescent="0.25">
      <c r="A2154" s="240"/>
      <c r="B2154" s="572" t="s">
        <v>1134</v>
      </c>
      <c r="C2154" s="573" t="s">
        <v>5542</v>
      </c>
      <c r="D2154" s="235" t="s">
        <v>170</v>
      </c>
      <c r="E2154" s="236">
        <v>12159</v>
      </c>
      <c r="F2154" s="23">
        <v>41817</v>
      </c>
      <c r="G2154" s="30">
        <v>12159</v>
      </c>
      <c r="H2154" s="5">
        <f t="shared" si="92"/>
        <v>0</v>
      </c>
      <c r="I2154" s="491" t="s">
        <v>57</v>
      </c>
    </row>
    <row r="2155" spans="1:9" ht="15.75" x14ac:dyDescent="0.25">
      <c r="A2155" s="240"/>
      <c r="B2155" s="572" t="s">
        <v>1201</v>
      </c>
      <c r="C2155" s="573" t="s">
        <v>5542</v>
      </c>
      <c r="D2155" s="235" t="s">
        <v>170</v>
      </c>
      <c r="E2155" s="236">
        <v>13520</v>
      </c>
      <c r="F2155" s="23">
        <v>41817</v>
      </c>
      <c r="G2155" s="30">
        <v>13520</v>
      </c>
      <c r="H2155" s="5">
        <f t="shared" si="92"/>
        <v>0</v>
      </c>
      <c r="I2155" s="491" t="s">
        <v>20</v>
      </c>
    </row>
    <row r="2156" spans="1:9" ht="15.75" x14ac:dyDescent="0.25">
      <c r="A2156" s="240"/>
      <c r="B2156" s="572" t="s">
        <v>1202</v>
      </c>
      <c r="C2156" s="573" t="s">
        <v>5542</v>
      </c>
      <c r="D2156" s="235" t="s">
        <v>170</v>
      </c>
      <c r="E2156" s="236">
        <v>4181</v>
      </c>
      <c r="F2156" s="23">
        <v>41817</v>
      </c>
      <c r="G2156" s="30">
        <v>4181</v>
      </c>
      <c r="H2156" s="5">
        <f t="shared" si="92"/>
        <v>0</v>
      </c>
      <c r="I2156" s="491" t="s">
        <v>2849</v>
      </c>
    </row>
    <row r="2157" spans="1:9" ht="15.75" x14ac:dyDescent="0.25">
      <c r="A2157" s="240"/>
      <c r="B2157" s="572" t="s">
        <v>1268</v>
      </c>
      <c r="C2157" s="573" t="s">
        <v>5542</v>
      </c>
      <c r="D2157" s="235" t="s">
        <v>170</v>
      </c>
      <c r="E2157" s="236">
        <v>4654</v>
      </c>
      <c r="F2157" s="23">
        <v>41816</v>
      </c>
      <c r="G2157" s="30">
        <v>4654</v>
      </c>
      <c r="H2157" s="5">
        <f t="shared" si="92"/>
        <v>0</v>
      </c>
      <c r="I2157" s="491" t="s">
        <v>57</v>
      </c>
    </row>
    <row r="2158" spans="1:9" ht="15.75" x14ac:dyDescent="0.25">
      <c r="A2158" s="240"/>
      <c r="B2158" s="572" t="s">
        <v>1276</v>
      </c>
      <c r="C2158" s="573" t="s">
        <v>5542</v>
      </c>
      <c r="D2158" s="235" t="s">
        <v>170</v>
      </c>
      <c r="E2158" s="236">
        <v>3146</v>
      </c>
      <c r="F2158" s="26">
        <v>41829</v>
      </c>
      <c r="G2158" s="247">
        <v>3146</v>
      </c>
      <c r="H2158" s="5">
        <f t="shared" si="92"/>
        <v>0</v>
      </c>
      <c r="I2158" s="491" t="s">
        <v>57</v>
      </c>
    </row>
    <row r="2159" spans="1:9" ht="15.75" x14ac:dyDescent="0.25">
      <c r="A2159" s="240"/>
      <c r="B2159" s="572" t="s">
        <v>1391</v>
      </c>
      <c r="C2159" s="573" t="s">
        <v>5542</v>
      </c>
      <c r="D2159" s="235" t="s">
        <v>170</v>
      </c>
      <c r="E2159" s="236">
        <v>2818.4</v>
      </c>
      <c r="F2159" s="23">
        <v>41820</v>
      </c>
      <c r="G2159" s="22">
        <v>2818.4</v>
      </c>
      <c r="H2159" s="5">
        <f t="shared" si="92"/>
        <v>0</v>
      </c>
      <c r="I2159" s="508" t="s">
        <v>14</v>
      </c>
    </row>
    <row r="2160" spans="1:9" ht="15.75" x14ac:dyDescent="0.25">
      <c r="A2160" s="240"/>
      <c r="B2160" s="572" t="s">
        <v>1393</v>
      </c>
      <c r="C2160" s="573" t="s">
        <v>5542</v>
      </c>
      <c r="D2160" s="235" t="s">
        <v>170</v>
      </c>
      <c r="E2160" s="236">
        <v>2848.5</v>
      </c>
      <c r="F2160" s="23">
        <v>41817</v>
      </c>
      <c r="G2160" s="22">
        <v>2848.5</v>
      </c>
      <c r="H2160" s="5">
        <f t="shared" si="92"/>
        <v>0</v>
      </c>
      <c r="I2160" s="508" t="s">
        <v>14</v>
      </c>
    </row>
    <row r="2161" spans="1:9" ht="15.75" x14ac:dyDescent="0.25">
      <c r="A2161" s="240"/>
      <c r="B2161" s="572" t="s">
        <v>1462</v>
      </c>
      <c r="C2161" s="573" t="s">
        <v>5542</v>
      </c>
      <c r="D2161" s="235" t="s">
        <v>170</v>
      </c>
      <c r="E2161" s="236">
        <v>5432</v>
      </c>
      <c r="F2161" s="23">
        <v>41820</v>
      </c>
      <c r="G2161" s="22">
        <v>5432</v>
      </c>
      <c r="H2161" s="5">
        <f t="shared" si="92"/>
        <v>0</v>
      </c>
      <c r="I2161" s="508" t="s">
        <v>14</v>
      </c>
    </row>
    <row r="2162" spans="1:9" ht="15.75" x14ac:dyDescent="0.25">
      <c r="A2162" s="240"/>
      <c r="B2162" s="572" t="s">
        <v>1522</v>
      </c>
      <c r="C2162" s="573" t="s">
        <v>5542</v>
      </c>
      <c r="D2162" s="235" t="s">
        <v>170</v>
      </c>
      <c r="E2162" s="236">
        <v>7287</v>
      </c>
      <c r="F2162" s="23">
        <v>41820</v>
      </c>
      <c r="G2162" s="22">
        <v>7287</v>
      </c>
      <c r="H2162" s="5">
        <f t="shared" si="92"/>
        <v>0</v>
      </c>
      <c r="I2162" s="508" t="s">
        <v>14</v>
      </c>
    </row>
    <row r="2163" spans="1:9" x14ac:dyDescent="0.25">
      <c r="A2163" s="240"/>
      <c r="B2163" s="233" t="s">
        <v>1649</v>
      </c>
      <c r="C2163" s="273" t="s">
        <v>4912</v>
      </c>
      <c r="D2163" s="235" t="s">
        <v>170</v>
      </c>
      <c r="E2163" s="236">
        <v>3442.5</v>
      </c>
      <c r="F2163" s="23">
        <v>41817</v>
      </c>
      <c r="G2163" s="30">
        <v>3442.5</v>
      </c>
      <c r="H2163" s="5">
        <f t="shared" si="92"/>
        <v>0</v>
      </c>
      <c r="I2163" s="491" t="s">
        <v>14</v>
      </c>
    </row>
    <row r="2164" spans="1:9" x14ac:dyDescent="0.25">
      <c r="A2164" s="240"/>
      <c r="B2164" s="233" t="s">
        <v>1730</v>
      </c>
      <c r="C2164" s="273" t="s">
        <v>4912</v>
      </c>
      <c r="D2164" s="235" t="s">
        <v>170</v>
      </c>
      <c r="E2164" s="236">
        <v>2438</v>
      </c>
      <c r="F2164" s="23">
        <v>41820</v>
      </c>
      <c r="G2164" s="30">
        <v>2438</v>
      </c>
      <c r="H2164" s="5">
        <f t="shared" si="92"/>
        <v>0</v>
      </c>
      <c r="I2164" s="491" t="s">
        <v>14</v>
      </c>
    </row>
    <row r="2165" spans="1:9" x14ac:dyDescent="0.25">
      <c r="A2165" s="240"/>
      <c r="B2165" s="233" t="s">
        <v>1737</v>
      </c>
      <c r="C2165" s="273" t="s">
        <v>4912</v>
      </c>
      <c r="D2165" s="235" t="s">
        <v>170</v>
      </c>
      <c r="E2165" s="236">
        <v>9017.5</v>
      </c>
      <c r="F2165" s="26">
        <v>41829</v>
      </c>
      <c r="G2165" s="247">
        <v>9017.5</v>
      </c>
      <c r="H2165" s="5">
        <f t="shared" si="92"/>
        <v>0</v>
      </c>
      <c r="I2165" s="491" t="s">
        <v>14</v>
      </c>
    </row>
    <row r="2166" spans="1:9" x14ac:dyDescent="0.25">
      <c r="A2166" s="240"/>
      <c r="B2166" s="233" t="s">
        <v>1741</v>
      </c>
      <c r="C2166" s="273" t="s">
        <v>4912</v>
      </c>
      <c r="D2166" s="235" t="s">
        <v>170</v>
      </c>
      <c r="E2166" s="236">
        <v>3188.5</v>
      </c>
      <c r="F2166" s="23">
        <v>41820</v>
      </c>
      <c r="G2166" s="30">
        <v>3188.5</v>
      </c>
      <c r="H2166" s="5">
        <f t="shared" si="92"/>
        <v>0</v>
      </c>
      <c r="I2166" s="491" t="s">
        <v>14</v>
      </c>
    </row>
    <row r="2167" spans="1:9" x14ac:dyDescent="0.25">
      <c r="A2167" s="240"/>
      <c r="B2167" s="233" t="s">
        <v>1832</v>
      </c>
      <c r="C2167" s="273" t="s">
        <v>4912</v>
      </c>
      <c r="D2167" s="235" t="s">
        <v>170</v>
      </c>
      <c r="E2167" s="236">
        <v>1871</v>
      </c>
      <c r="F2167" s="23">
        <v>41820</v>
      </c>
      <c r="G2167" s="30">
        <v>1871</v>
      </c>
      <c r="H2167" s="5">
        <f t="shared" si="92"/>
        <v>0</v>
      </c>
      <c r="I2167" s="491" t="s">
        <v>14</v>
      </c>
    </row>
    <row r="2168" spans="1:9" x14ac:dyDescent="0.25">
      <c r="A2168" s="240"/>
      <c r="B2168" s="233" t="s">
        <v>1893</v>
      </c>
      <c r="C2168" s="273" t="s">
        <v>4912</v>
      </c>
      <c r="D2168" s="235" t="s">
        <v>170</v>
      </c>
      <c r="E2168" s="236">
        <v>3999</v>
      </c>
      <c r="F2168" s="26">
        <v>41829</v>
      </c>
      <c r="G2168" s="247">
        <v>3999</v>
      </c>
      <c r="H2168" s="5">
        <f t="shared" si="92"/>
        <v>0</v>
      </c>
      <c r="I2168" s="491" t="s">
        <v>14</v>
      </c>
    </row>
    <row r="2169" spans="1:9" x14ac:dyDescent="0.25">
      <c r="A2169" s="240"/>
      <c r="B2169" s="233" t="s">
        <v>1894</v>
      </c>
      <c r="C2169" s="273" t="s">
        <v>4912</v>
      </c>
      <c r="D2169" s="235" t="s">
        <v>170</v>
      </c>
      <c r="E2169" s="236">
        <v>5223</v>
      </c>
      <c r="F2169" s="26">
        <v>41822</v>
      </c>
      <c r="G2169" s="247">
        <v>5223</v>
      </c>
      <c r="H2169" s="5">
        <f t="shared" si="92"/>
        <v>0</v>
      </c>
      <c r="I2169" s="491" t="s">
        <v>14</v>
      </c>
    </row>
    <row r="2170" spans="1:9" x14ac:dyDescent="0.25">
      <c r="A2170" s="240"/>
      <c r="B2170" s="233"/>
      <c r="C2170" s="273"/>
      <c r="D2170" s="235"/>
      <c r="E2170" s="236"/>
      <c r="F2170" s="26" t="s">
        <v>5726</v>
      </c>
      <c r="G2170" s="247">
        <f>SUM(G2137:G2169)</f>
        <v>198115.9</v>
      </c>
      <c r="H2170" s="5"/>
      <c r="I2170" s="491"/>
    </row>
    <row r="2171" spans="1:9" x14ac:dyDescent="0.25">
      <c r="A2171" s="240"/>
      <c r="B2171" s="233"/>
      <c r="C2171" s="273"/>
      <c r="D2171" s="235"/>
      <c r="E2171" s="236"/>
      <c r="F2171" s="26"/>
      <c r="G2171" s="247"/>
      <c r="H2171" s="5"/>
      <c r="I2171" s="491"/>
    </row>
    <row r="2172" spans="1:9" x14ac:dyDescent="0.25">
      <c r="A2172" s="240"/>
      <c r="B2172" s="233" t="s">
        <v>2087</v>
      </c>
      <c r="C2172" s="394" t="s">
        <v>5404</v>
      </c>
      <c r="D2172" s="235" t="s">
        <v>43</v>
      </c>
      <c r="E2172" s="236">
        <v>7088.52</v>
      </c>
      <c r="F2172" s="23">
        <v>41795</v>
      </c>
      <c r="G2172" s="30">
        <v>7088.52</v>
      </c>
      <c r="H2172" s="5">
        <f t="shared" ref="H2172:H2178" si="93">E2172-G2172</f>
        <v>0</v>
      </c>
      <c r="I2172" s="491"/>
    </row>
    <row r="2173" spans="1:9" x14ac:dyDescent="0.25">
      <c r="A2173" s="240"/>
      <c r="B2173" s="233" t="s">
        <v>2092</v>
      </c>
      <c r="C2173" s="394" t="s">
        <v>5404</v>
      </c>
      <c r="D2173" s="235" t="s">
        <v>43</v>
      </c>
      <c r="E2173" s="236">
        <v>1016</v>
      </c>
      <c r="F2173" s="23">
        <v>41795</v>
      </c>
      <c r="G2173" s="30">
        <v>1016</v>
      </c>
      <c r="H2173" s="5">
        <f t="shared" si="93"/>
        <v>0</v>
      </c>
      <c r="I2173" s="491"/>
    </row>
    <row r="2174" spans="1:9" x14ac:dyDescent="0.25">
      <c r="A2174" s="240"/>
      <c r="B2174" s="233" t="s">
        <v>1457</v>
      </c>
      <c r="C2174" s="394" t="s">
        <v>5404</v>
      </c>
      <c r="D2174" s="235" t="s">
        <v>43</v>
      </c>
      <c r="E2174" s="236">
        <v>6122</v>
      </c>
      <c r="F2174" s="23">
        <v>41802</v>
      </c>
      <c r="G2174" s="30">
        <v>6122</v>
      </c>
      <c r="H2174" s="5">
        <f t="shared" si="93"/>
        <v>0</v>
      </c>
      <c r="I2174" s="491"/>
    </row>
    <row r="2175" spans="1:9" x14ac:dyDescent="0.25">
      <c r="A2175" s="240"/>
      <c r="B2175" s="233" t="s">
        <v>1459</v>
      </c>
      <c r="C2175" s="394" t="s">
        <v>5404</v>
      </c>
      <c r="D2175" s="235" t="s">
        <v>43</v>
      </c>
      <c r="E2175" s="236">
        <v>2002</v>
      </c>
      <c r="F2175" s="23">
        <v>41802</v>
      </c>
      <c r="G2175" s="30">
        <v>2002</v>
      </c>
      <c r="H2175" s="5">
        <f t="shared" si="93"/>
        <v>0</v>
      </c>
      <c r="I2175" s="491"/>
    </row>
    <row r="2176" spans="1:9" ht="15.75" x14ac:dyDescent="0.25">
      <c r="A2176" s="518">
        <v>41809</v>
      </c>
      <c r="B2176" s="576" t="s">
        <v>2053</v>
      </c>
      <c r="C2176" s="577" t="s">
        <v>5542</v>
      </c>
      <c r="D2176" s="235" t="s">
        <v>43</v>
      </c>
      <c r="E2176" s="236">
        <v>5121</v>
      </c>
      <c r="F2176" s="23">
        <v>41809</v>
      </c>
      <c r="G2176" s="30">
        <v>5121</v>
      </c>
      <c r="H2176" s="5">
        <f t="shared" si="93"/>
        <v>0</v>
      </c>
      <c r="I2176" s="491"/>
    </row>
    <row r="2177" spans="1:9" ht="15.75" x14ac:dyDescent="0.25">
      <c r="A2177" s="518">
        <v>41809</v>
      </c>
      <c r="B2177" s="576" t="s">
        <v>2067</v>
      </c>
      <c r="C2177" s="577" t="s">
        <v>5542</v>
      </c>
      <c r="D2177" s="235" t="s">
        <v>43</v>
      </c>
      <c r="E2177" s="236">
        <v>6725</v>
      </c>
      <c r="F2177" s="23">
        <v>41809</v>
      </c>
      <c r="G2177" s="30">
        <v>6725</v>
      </c>
      <c r="H2177" s="5">
        <f t="shared" si="93"/>
        <v>0</v>
      </c>
      <c r="I2177" s="491"/>
    </row>
    <row r="2178" spans="1:9" x14ac:dyDescent="0.25">
      <c r="A2178" s="240"/>
      <c r="B2178" s="233" t="s">
        <v>1826</v>
      </c>
      <c r="C2178" s="273" t="s">
        <v>4912</v>
      </c>
      <c r="D2178" s="235" t="s">
        <v>43</v>
      </c>
      <c r="E2178" s="236">
        <v>7290</v>
      </c>
      <c r="F2178" s="23">
        <v>41819</v>
      </c>
      <c r="G2178" s="30">
        <v>7290</v>
      </c>
      <c r="H2178" s="5">
        <f t="shared" si="93"/>
        <v>0</v>
      </c>
      <c r="I2178" s="491"/>
    </row>
    <row r="2179" spans="1:9" x14ac:dyDescent="0.25">
      <c r="A2179" s="240"/>
      <c r="B2179" s="233"/>
      <c r="C2179" s="273"/>
      <c r="D2179" s="235"/>
      <c r="E2179" s="236"/>
      <c r="F2179" s="23" t="s">
        <v>5726</v>
      </c>
      <c r="G2179" s="30">
        <f>SUM(G2172:G2178)</f>
        <v>35364.520000000004</v>
      </c>
      <c r="H2179" s="5"/>
      <c r="I2179" s="491"/>
    </row>
    <row r="2180" spans="1:9" x14ac:dyDescent="0.25">
      <c r="A2180" s="240"/>
      <c r="B2180" s="233"/>
      <c r="C2180" s="273"/>
      <c r="D2180" s="235"/>
      <c r="E2180" s="236"/>
      <c r="F2180" s="23"/>
      <c r="G2180" s="30"/>
      <c r="H2180" s="5"/>
      <c r="I2180" s="491"/>
    </row>
    <row r="2181" spans="1:9" ht="15.75" x14ac:dyDescent="0.25">
      <c r="A2181" s="240"/>
      <c r="B2181" s="572" t="s">
        <v>1696</v>
      </c>
      <c r="C2181" s="573" t="s">
        <v>5542</v>
      </c>
      <c r="D2181" s="235" t="s">
        <v>162</v>
      </c>
      <c r="E2181" s="236">
        <v>37984</v>
      </c>
      <c r="F2181" s="32" t="s">
        <v>5565</v>
      </c>
      <c r="G2181" s="30">
        <v>37984</v>
      </c>
      <c r="H2181" s="5">
        <f t="shared" ref="H2181:H2201" si="94">E2181-G2181</f>
        <v>0</v>
      </c>
      <c r="I2181" s="491" t="s">
        <v>2849</v>
      </c>
    </row>
    <row r="2182" spans="1:9" x14ac:dyDescent="0.25">
      <c r="A2182" s="240"/>
      <c r="B2182" s="233" t="s">
        <v>2159</v>
      </c>
      <c r="C2182" s="394" t="s">
        <v>5404</v>
      </c>
      <c r="D2182" s="235" t="s">
        <v>162</v>
      </c>
      <c r="E2182" s="236">
        <v>11590.2</v>
      </c>
      <c r="F2182" s="23">
        <v>41796</v>
      </c>
      <c r="G2182" s="30">
        <v>11590.2</v>
      </c>
      <c r="H2182" s="5">
        <f t="shared" si="94"/>
        <v>0</v>
      </c>
      <c r="I2182" s="491" t="s">
        <v>4</v>
      </c>
    </row>
    <row r="2183" spans="1:9" x14ac:dyDescent="0.25">
      <c r="A2183" s="240"/>
      <c r="B2183" s="233" t="s">
        <v>1065</v>
      </c>
      <c r="C2183" s="394" t="s">
        <v>5404</v>
      </c>
      <c r="D2183" s="235" t="s">
        <v>162</v>
      </c>
      <c r="E2183" s="236">
        <v>35644</v>
      </c>
      <c r="F2183" s="32" t="s">
        <v>5474</v>
      </c>
      <c r="G2183" s="30">
        <v>35644</v>
      </c>
      <c r="H2183" s="5">
        <f t="shared" si="94"/>
        <v>0</v>
      </c>
      <c r="I2183" s="491" t="s">
        <v>2849</v>
      </c>
    </row>
    <row r="2184" spans="1:9" x14ac:dyDescent="0.25">
      <c r="A2184" s="240"/>
      <c r="B2184" s="233" t="s">
        <v>1123</v>
      </c>
      <c r="C2184" s="394" t="s">
        <v>5404</v>
      </c>
      <c r="D2184" s="235" t="s">
        <v>162</v>
      </c>
      <c r="E2184" s="236">
        <v>1245</v>
      </c>
      <c r="F2184" s="23">
        <v>41797</v>
      </c>
      <c r="G2184" s="30">
        <v>1245</v>
      </c>
      <c r="H2184" s="5">
        <f t="shared" si="94"/>
        <v>0</v>
      </c>
      <c r="I2184" s="491"/>
    </row>
    <row r="2185" spans="1:9" x14ac:dyDescent="0.25">
      <c r="A2185" s="240"/>
      <c r="B2185" s="233" t="s">
        <v>1169</v>
      </c>
      <c r="C2185" s="394" t="s">
        <v>5404</v>
      </c>
      <c r="D2185" s="235" t="s">
        <v>162</v>
      </c>
      <c r="E2185" s="236">
        <v>31330.62</v>
      </c>
      <c r="F2185" s="23">
        <v>41799</v>
      </c>
      <c r="G2185" s="30">
        <v>31330.62</v>
      </c>
      <c r="H2185" s="5">
        <f t="shared" si="94"/>
        <v>0</v>
      </c>
      <c r="I2185" s="491" t="s">
        <v>57</v>
      </c>
    </row>
    <row r="2186" spans="1:9" x14ac:dyDescent="0.25">
      <c r="A2186" s="240"/>
      <c r="B2186" s="233" t="s">
        <v>1332</v>
      </c>
      <c r="C2186" s="394" t="s">
        <v>5404</v>
      </c>
      <c r="D2186" s="235" t="s">
        <v>162</v>
      </c>
      <c r="E2186" s="236">
        <v>35661</v>
      </c>
      <c r="F2186" s="32" t="s">
        <v>5504</v>
      </c>
      <c r="G2186" s="30">
        <v>35661</v>
      </c>
      <c r="H2186" s="5">
        <f t="shared" si="94"/>
        <v>0</v>
      </c>
      <c r="I2186" s="491" t="s">
        <v>57</v>
      </c>
    </row>
    <row r="2187" spans="1:9" x14ac:dyDescent="0.25">
      <c r="A2187" s="240"/>
      <c r="B2187" s="233" t="s">
        <v>1451</v>
      </c>
      <c r="C2187" s="394" t="s">
        <v>5404</v>
      </c>
      <c r="D2187" s="235" t="s">
        <v>162</v>
      </c>
      <c r="E2187" s="236">
        <v>33211</v>
      </c>
      <c r="F2187" s="32" t="s">
        <v>5523</v>
      </c>
      <c r="G2187" s="30">
        <v>33211</v>
      </c>
      <c r="H2187" s="5">
        <f t="shared" si="94"/>
        <v>0</v>
      </c>
      <c r="I2187" s="492" t="s">
        <v>196</v>
      </c>
    </row>
    <row r="2188" spans="1:9" ht="15.75" x14ac:dyDescent="0.25">
      <c r="A2188" s="240"/>
      <c r="B2188" s="572" t="s">
        <v>1564</v>
      </c>
      <c r="C2188" s="573" t="s">
        <v>5542</v>
      </c>
      <c r="D2188" s="235" t="s">
        <v>162</v>
      </c>
      <c r="E2188" s="236">
        <v>33782</v>
      </c>
      <c r="F2188" s="32" t="s">
        <v>5548</v>
      </c>
      <c r="G2188" s="30">
        <v>33782</v>
      </c>
      <c r="H2188" s="5">
        <f t="shared" si="94"/>
        <v>0</v>
      </c>
      <c r="I2188" s="491" t="s">
        <v>196</v>
      </c>
    </row>
    <row r="2189" spans="1:9" ht="15.75" x14ac:dyDescent="0.25">
      <c r="A2189" s="240"/>
      <c r="B2189" s="572" t="s">
        <v>1767</v>
      </c>
      <c r="C2189" s="573" t="s">
        <v>5542</v>
      </c>
      <c r="D2189" s="235" t="s">
        <v>162</v>
      </c>
      <c r="E2189" s="236">
        <v>24235</v>
      </c>
      <c r="F2189" s="23">
        <v>41805</v>
      </c>
      <c r="G2189" s="30">
        <v>24235</v>
      </c>
      <c r="H2189" s="5">
        <f t="shared" si="94"/>
        <v>0</v>
      </c>
      <c r="I2189" s="491" t="s">
        <v>20</v>
      </c>
    </row>
    <row r="2190" spans="1:9" ht="15.75" x14ac:dyDescent="0.25">
      <c r="A2190" s="240"/>
      <c r="B2190" s="572" t="s">
        <v>1817</v>
      </c>
      <c r="C2190" s="573" t="s">
        <v>5542</v>
      </c>
      <c r="D2190" s="235" t="s">
        <v>162</v>
      </c>
      <c r="E2190" s="236">
        <v>40647</v>
      </c>
      <c r="F2190" s="32" t="s">
        <v>5578</v>
      </c>
      <c r="G2190" s="30">
        <v>40647</v>
      </c>
      <c r="H2190" s="5">
        <f t="shared" si="94"/>
        <v>0</v>
      </c>
      <c r="I2190" s="491" t="s">
        <v>196</v>
      </c>
    </row>
    <row r="2191" spans="1:9" ht="15.75" x14ac:dyDescent="0.25">
      <c r="A2191" s="240"/>
      <c r="B2191" s="572" t="s">
        <v>1952</v>
      </c>
      <c r="C2191" s="573" t="s">
        <v>5542</v>
      </c>
      <c r="D2191" s="235" t="s">
        <v>162</v>
      </c>
      <c r="E2191" s="236">
        <v>13071</v>
      </c>
      <c r="F2191" s="23">
        <v>41807</v>
      </c>
      <c r="G2191" s="30">
        <v>13071</v>
      </c>
      <c r="H2191" s="5">
        <f t="shared" si="94"/>
        <v>0</v>
      </c>
      <c r="I2191" s="491" t="s">
        <v>57</v>
      </c>
    </row>
    <row r="2192" spans="1:9" ht="15.75" x14ac:dyDescent="0.25">
      <c r="A2192" s="240"/>
      <c r="B2192" s="572" t="s">
        <v>2035</v>
      </c>
      <c r="C2192" s="573" t="s">
        <v>5542</v>
      </c>
      <c r="D2192" s="235" t="s">
        <v>162</v>
      </c>
      <c r="E2192" s="236">
        <v>21282</v>
      </c>
      <c r="F2192" s="32" t="s">
        <v>5609</v>
      </c>
      <c r="G2192" s="30">
        <v>21282</v>
      </c>
      <c r="H2192" s="5">
        <f t="shared" si="94"/>
        <v>0</v>
      </c>
      <c r="I2192" s="491" t="s">
        <v>23</v>
      </c>
    </row>
    <row r="2193" spans="1:9" ht="15.75" x14ac:dyDescent="0.25">
      <c r="A2193" s="240"/>
      <c r="B2193" s="572" t="s">
        <v>2262</v>
      </c>
      <c r="C2193" s="573" t="s">
        <v>5542</v>
      </c>
      <c r="D2193" s="235" t="s">
        <v>162</v>
      </c>
      <c r="E2193" s="236">
        <v>12746.5</v>
      </c>
      <c r="F2193" s="26">
        <v>41822</v>
      </c>
      <c r="G2193" s="247">
        <v>12746.5</v>
      </c>
      <c r="H2193" s="5">
        <f t="shared" si="94"/>
        <v>0</v>
      </c>
      <c r="I2193" s="491" t="s">
        <v>57</v>
      </c>
    </row>
    <row r="2194" spans="1:9" ht="15.75" x14ac:dyDescent="0.25">
      <c r="A2194" s="240"/>
      <c r="B2194" s="572" t="s">
        <v>1158</v>
      </c>
      <c r="C2194" s="573" t="s">
        <v>5542</v>
      </c>
      <c r="D2194" s="235" t="s">
        <v>162</v>
      </c>
      <c r="E2194" s="236">
        <v>31574</v>
      </c>
      <c r="F2194" s="23">
        <v>41811</v>
      </c>
      <c r="G2194" s="30">
        <v>31574</v>
      </c>
      <c r="H2194" s="5">
        <f t="shared" si="94"/>
        <v>0</v>
      </c>
      <c r="I2194" s="491" t="s">
        <v>972</v>
      </c>
    </row>
    <row r="2195" spans="1:9" ht="15.75" x14ac:dyDescent="0.25">
      <c r="A2195" s="240"/>
      <c r="B2195" s="572" t="s">
        <v>1237</v>
      </c>
      <c r="C2195" s="573" t="s">
        <v>5542</v>
      </c>
      <c r="D2195" s="235" t="s">
        <v>162</v>
      </c>
      <c r="E2195" s="236">
        <v>11232</v>
      </c>
      <c r="F2195" s="26">
        <v>41822</v>
      </c>
      <c r="G2195" s="247">
        <v>11232</v>
      </c>
      <c r="H2195" s="5">
        <f t="shared" si="94"/>
        <v>0</v>
      </c>
      <c r="I2195" s="491" t="s">
        <v>57</v>
      </c>
    </row>
    <row r="2196" spans="1:9" ht="15.75" x14ac:dyDescent="0.25">
      <c r="A2196" s="240"/>
      <c r="B2196" s="572" t="s">
        <v>1294</v>
      </c>
      <c r="C2196" s="573" t="s">
        <v>5542</v>
      </c>
      <c r="D2196" s="235" t="s">
        <v>162</v>
      </c>
      <c r="E2196" s="236">
        <v>18099.8</v>
      </c>
      <c r="F2196" s="27" t="s">
        <v>5660</v>
      </c>
      <c r="G2196" s="247">
        <v>18099.8</v>
      </c>
      <c r="H2196" s="5">
        <f t="shared" si="94"/>
        <v>0</v>
      </c>
      <c r="I2196" s="491" t="s">
        <v>57</v>
      </c>
    </row>
    <row r="2197" spans="1:9" ht="15.75" x14ac:dyDescent="0.25">
      <c r="A2197" s="240"/>
      <c r="B2197" s="572" t="s">
        <v>1443</v>
      </c>
      <c r="C2197" s="573" t="s">
        <v>5542</v>
      </c>
      <c r="D2197" s="235" t="s">
        <v>162</v>
      </c>
      <c r="E2197" s="236">
        <v>11819</v>
      </c>
      <c r="F2197" s="26">
        <v>41825</v>
      </c>
      <c r="G2197" s="28">
        <v>11819</v>
      </c>
      <c r="H2197" s="5">
        <f t="shared" si="94"/>
        <v>0</v>
      </c>
      <c r="I2197" s="508" t="s">
        <v>57</v>
      </c>
    </row>
    <row r="2198" spans="1:9" ht="15.75" x14ac:dyDescent="0.25">
      <c r="A2198" s="240"/>
      <c r="B2198" s="572" t="s">
        <v>1518</v>
      </c>
      <c r="C2198" s="573" t="s">
        <v>5542</v>
      </c>
      <c r="D2198" s="235" t="s">
        <v>162</v>
      </c>
      <c r="E2198" s="236">
        <v>9126.5</v>
      </c>
      <c r="F2198" s="23">
        <v>41816</v>
      </c>
      <c r="G2198" s="22">
        <v>9126.5</v>
      </c>
      <c r="H2198" s="5">
        <f t="shared" si="94"/>
        <v>0</v>
      </c>
      <c r="I2198" s="508" t="s">
        <v>57</v>
      </c>
    </row>
    <row r="2199" spans="1:9" x14ac:dyDescent="0.25">
      <c r="A2199" s="240"/>
      <c r="B2199" s="233" t="s">
        <v>1659</v>
      </c>
      <c r="C2199" s="273" t="s">
        <v>4912</v>
      </c>
      <c r="D2199" s="235" t="s">
        <v>162</v>
      </c>
      <c r="E2199" s="236">
        <v>17340</v>
      </c>
      <c r="F2199" s="26">
        <v>41825</v>
      </c>
      <c r="G2199" s="247">
        <v>17340</v>
      </c>
      <c r="H2199" s="5">
        <f t="shared" si="94"/>
        <v>0</v>
      </c>
      <c r="I2199" s="491" t="s">
        <v>57</v>
      </c>
    </row>
    <row r="2200" spans="1:9" x14ac:dyDescent="0.25">
      <c r="A2200" s="240"/>
      <c r="B2200" s="233" t="s">
        <v>1757</v>
      </c>
      <c r="C2200" s="273" t="s">
        <v>4912</v>
      </c>
      <c r="D2200" s="235" t="s">
        <v>162</v>
      </c>
      <c r="E2200" s="236">
        <v>18666</v>
      </c>
      <c r="F2200" s="23">
        <v>41820</v>
      </c>
      <c r="G2200" s="30">
        <v>18666</v>
      </c>
      <c r="H2200" s="5">
        <f t="shared" si="94"/>
        <v>0</v>
      </c>
      <c r="I2200" s="491" t="s">
        <v>14</v>
      </c>
    </row>
    <row r="2201" spans="1:9" x14ac:dyDescent="0.25">
      <c r="A2201" s="240"/>
      <c r="B2201" s="233" t="s">
        <v>1885</v>
      </c>
      <c r="C2201" s="273" t="s">
        <v>4912</v>
      </c>
      <c r="D2201" s="235" t="s">
        <v>162</v>
      </c>
      <c r="E2201" s="236">
        <v>17804</v>
      </c>
      <c r="F2201" s="26">
        <v>41825</v>
      </c>
      <c r="G2201" s="247">
        <v>17804</v>
      </c>
      <c r="H2201" s="5">
        <f t="shared" si="94"/>
        <v>0</v>
      </c>
      <c r="I2201" s="491" t="s">
        <v>57</v>
      </c>
    </row>
    <row r="2202" spans="1:9" x14ac:dyDescent="0.25">
      <c r="A2202" s="240"/>
      <c r="B2202" s="233"/>
      <c r="C2202" s="273"/>
      <c r="D2202" s="235"/>
      <c r="E2202" s="236"/>
      <c r="F2202" s="26" t="s">
        <v>5726</v>
      </c>
      <c r="G2202" s="247">
        <f>SUM(G2181:G2201)</f>
        <v>468090.62</v>
      </c>
      <c r="H2202" s="5"/>
      <c r="I2202" s="491"/>
    </row>
    <row r="2203" spans="1:9" x14ac:dyDescent="0.25">
      <c r="A2203" s="240"/>
      <c r="B2203" s="233"/>
      <c r="C2203" s="273"/>
      <c r="D2203" s="235"/>
      <c r="E2203" s="236"/>
      <c r="F2203" s="26"/>
      <c r="G2203" s="247"/>
      <c r="H2203" s="5"/>
      <c r="I2203" s="491"/>
    </row>
    <row r="2204" spans="1:9" x14ac:dyDescent="0.25">
      <c r="A2204" s="240"/>
      <c r="B2204" s="233" t="s">
        <v>1520</v>
      </c>
      <c r="C2204" s="394" t="s">
        <v>5404</v>
      </c>
      <c r="D2204" s="235" t="s">
        <v>160</v>
      </c>
      <c r="E2204" s="236">
        <v>2692</v>
      </c>
      <c r="F2204" s="23">
        <v>41811</v>
      </c>
      <c r="G2204" s="30">
        <v>2692</v>
      </c>
      <c r="H2204" s="5">
        <f>E2204-G2204</f>
        <v>0</v>
      </c>
      <c r="I2204" s="491" t="s">
        <v>146</v>
      </c>
    </row>
    <row r="2205" spans="1:9" ht="15.75" x14ac:dyDescent="0.25">
      <c r="A2205" s="240">
        <v>41814</v>
      </c>
      <c r="B2205" s="572" t="s">
        <v>1355</v>
      </c>
      <c r="C2205" s="573" t="s">
        <v>5542</v>
      </c>
      <c r="D2205" s="235" t="s">
        <v>160</v>
      </c>
      <c r="E2205" s="236">
        <v>80240.5</v>
      </c>
      <c r="F2205" s="32" t="s">
        <v>5672</v>
      </c>
      <c r="G2205" s="30">
        <v>80240.5</v>
      </c>
      <c r="H2205" s="5">
        <f>E2205-G2205</f>
        <v>0</v>
      </c>
      <c r="I2205" s="491" t="s">
        <v>146</v>
      </c>
    </row>
    <row r="2206" spans="1:9" x14ac:dyDescent="0.25">
      <c r="A2206" s="240"/>
      <c r="B2206" s="233" t="s">
        <v>1589</v>
      </c>
      <c r="C2206" s="273" t="s">
        <v>4912</v>
      </c>
      <c r="D2206" s="235" t="s">
        <v>160</v>
      </c>
      <c r="E2206" s="236">
        <v>3453</v>
      </c>
      <c r="F2206" s="32" t="s">
        <v>5695</v>
      </c>
      <c r="G2206" s="30">
        <v>3453</v>
      </c>
      <c r="H2206" s="5">
        <f>E2206-G2206</f>
        <v>0</v>
      </c>
      <c r="I2206" s="508" t="s">
        <v>146</v>
      </c>
    </row>
    <row r="2207" spans="1:9" x14ac:dyDescent="0.25">
      <c r="A2207" s="240"/>
      <c r="B2207" s="233"/>
      <c r="C2207" s="273"/>
      <c r="D2207" s="235"/>
      <c r="E2207" s="236"/>
      <c r="F2207" s="32" t="s">
        <v>5726</v>
      </c>
      <c r="G2207" s="30">
        <f>SUM(G2204:G2206)</f>
        <v>86385.5</v>
      </c>
      <c r="H2207" s="5"/>
      <c r="I2207" s="508"/>
    </row>
    <row r="2208" spans="1:9" x14ac:dyDescent="0.25">
      <c r="A2208" s="240"/>
      <c r="B2208" s="233"/>
      <c r="C2208" s="273"/>
      <c r="D2208" s="235"/>
      <c r="E2208" s="236"/>
      <c r="F2208" s="32"/>
      <c r="G2208" s="30"/>
      <c r="H2208" s="5"/>
      <c r="I2208" s="508"/>
    </row>
    <row r="2209" spans="1:10" x14ac:dyDescent="0.25">
      <c r="A2209" s="240"/>
      <c r="B2209" s="233" t="s">
        <v>2162</v>
      </c>
      <c r="C2209" s="394" t="s">
        <v>5404</v>
      </c>
      <c r="D2209" s="235" t="s">
        <v>74</v>
      </c>
      <c r="E2209" s="236">
        <v>7476</v>
      </c>
      <c r="F2209" s="23">
        <v>41795</v>
      </c>
      <c r="G2209" s="30">
        <v>7476</v>
      </c>
      <c r="H2209" s="5">
        <f t="shared" ref="H2209:H2216" si="95">E2209-G2209</f>
        <v>0</v>
      </c>
      <c r="I2209" s="491"/>
      <c r="J2209" s="431"/>
    </row>
    <row r="2210" spans="1:10" x14ac:dyDescent="0.25">
      <c r="A2210" s="240"/>
      <c r="B2210" s="233" t="s">
        <v>1669</v>
      </c>
      <c r="C2210" s="273" t="s">
        <v>4912</v>
      </c>
      <c r="D2210" s="235" t="s">
        <v>74</v>
      </c>
      <c r="E2210" s="236">
        <v>344</v>
      </c>
      <c r="F2210" s="23">
        <v>41817</v>
      </c>
      <c r="G2210" s="30">
        <v>344</v>
      </c>
      <c r="H2210" s="5">
        <f t="shared" si="95"/>
        <v>0</v>
      </c>
      <c r="I2210" s="491"/>
      <c r="J2210" s="431"/>
    </row>
    <row r="2211" spans="1:10" x14ac:dyDescent="0.25">
      <c r="A2211" s="240"/>
      <c r="B2211" s="233"/>
      <c r="C2211" s="273"/>
      <c r="D2211" s="235"/>
      <c r="E2211" s="236"/>
      <c r="F2211" s="23"/>
      <c r="G2211" s="30">
        <f>SUM(G2209:G2210)</f>
        <v>7820</v>
      </c>
      <c r="H2211" s="5"/>
      <c r="I2211" s="491"/>
      <c r="J2211" s="431"/>
    </row>
    <row r="2212" spans="1:10" x14ac:dyDescent="0.25">
      <c r="A2212" s="240"/>
      <c r="B2212" s="233"/>
      <c r="C2212" s="273"/>
      <c r="D2212" s="235"/>
      <c r="E2212" s="236"/>
      <c r="F2212" s="23"/>
      <c r="G2212" s="30"/>
      <c r="H2212" s="5"/>
      <c r="I2212" s="491"/>
      <c r="J2212" s="431"/>
    </row>
    <row r="2213" spans="1:10" x14ac:dyDescent="0.25">
      <c r="A2213" s="240"/>
      <c r="B2213" s="233" t="s">
        <v>2235</v>
      </c>
      <c r="C2213" s="394" t="s">
        <v>5404</v>
      </c>
      <c r="D2213" s="235" t="s">
        <v>317</v>
      </c>
      <c r="E2213" s="236">
        <v>871</v>
      </c>
      <c r="F2213" s="23">
        <v>41797</v>
      </c>
      <c r="G2213" s="30">
        <v>871</v>
      </c>
      <c r="H2213" s="5">
        <f t="shared" si="95"/>
        <v>0</v>
      </c>
      <c r="I2213" s="491" t="s">
        <v>196</v>
      </c>
      <c r="J2213" s="431"/>
    </row>
    <row r="2214" spans="1:10" x14ac:dyDescent="0.25">
      <c r="A2214" s="240"/>
      <c r="B2214" s="233" t="s">
        <v>1509</v>
      </c>
      <c r="C2214" s="394" t="s">
        <v>5404</v>
      </c>
      <c r="D2214" s="583" t="s">
        <v>317</v>
      </c>
      <c r="E2214" s="257">
        <v>1255.0999999999999</v>
      </c>
      <c r="F2214" s="23">
        <v>41803</v>
      </c>
      <c r="G2214" s="30">
        <v>1255.0999999999999</v>
      </c>
      <c r="H2214" s="5">
        <f t="shared" si="95"/>
        <v>0</v>
      </c>
      <c r="I2214" s="591" t="s">
        <v>196</v>
      </c>
      <c r="J2214" s="519"/>
    </row>
    <row r="2215" spans="1:10" ht="15.75" x14ac:dyDescent="0.25">
      <c r="A2215" s="240"/>
      <c r="B2215" s="572" t="s">
        <v>1053</v>
      </c>
      <c r="C2215" s="573" t="s">
        <v>5542</v>
      </c>
      <c r="D2215" s="235" t="s">
        <v>317</v>
      </c>
      <c r="E2215" s="236">
        <v>1851</v>
      </c>
      <c r="F2215" s="23">
        <v>41802</v>
      </c>
      <c r="G2215" s="30">
        <v>1851</v>
      </c>
      <c r="H2215" s="5">
        <f t="shared" si="95"/>
        <v>0</v>
      </c>
      <c r="I2215" s="491"/>
      <c r="J2215" s="431"/>
    </row>
    <row r="2216" spans="1:10" x14ac:dyDescent="0.25">
      <c r="A2216" s="240">
        <v>41818</v>
      </c>
      <c r="B2216" s="233" t="s">
        <v>1689</v>
      </c>
      <c r="C2216" s="273" t="s">
        <v>4912</v>
      </c>
      <c r="D2216" s="584" t="s">
        <v>317</v>
      </c>
      <c r="E2216" s="340">
        <v>925</v>
      </c>
      <c r="F2216" s="23">
        <v>41818</v>
      </c>
      <c r="G2216" s="30">
        <v>925</v>
      </c>
      <c r="H2216" s="5">
        <f t="shared" si="95"/>
        <v>0</v>
      </c>
      <c r="I2216" s="592" t="s">
        <v>196</v>
      </c>
      <c r="J2216" s="520"/>
    </row>
    <row r="2217" spans="1:10" x14ac:dyDescent="0.25">
      <c r="A2217" s="240"/>
      <c r="B2217" s="233"/>
      <c r="C2217" s="273"/>
      <c r="D2217" s="584"/>
      <c r="E2217" s="340"/>
      <c r="F2217" s="23" t="s">
        <v>5726</v>
      </c>
      <c r="G2217" s="30">
        <f>SUM(G2213:G2216)</f>
        <v>4902.1000000000004</v>
      </c>
      <c r="H2217" s="5"/>
      <c r="I2217" s="592"/>
      <c r="J2217" s="520"/>
    </row>
    <row r="2218" spans="1:10" x14ac:dyDescent="0.25">
      <c r="A2218" s="240"/>
      <c r="B2218" s="233"/>
      <c r="C2218" s="273"/>
      <c r="D2218" s="584"/>
      <c r="E2218" s="340"/>
      <c r="F2218" s="23"/>
      <c r="G2218" s="30"/>
      <c r="H2218" s="5"/>
      <c r="I2218" s="592"/>
      <c r="J2218" s="520"/>
    </row>
    <row r="2219" spans="1:10" ht="15.75" x14ac:dyDescent="0.25">
      <c r="A2219" s="240"/>
      <c r="B2219" s="572" t="s">
        <v>1722</v>
      </c>
      <c r="C2219" s="573" t="s">
        <v>5542</v>
      </c>
      <c r="D2219" s="235" t="s">
        <v>753</v>
      </c>
      <c r="E2219" s="236">
        <v>7656.5</v>
      </c>
      <c r="F2219" s="26" t="s">
        <v>5569</v>
      </c>
      <c r="G2219" s="30">
        <v>7656.5</v>
      </c>
      <c r="H2219" s="5">
        <f>E2219-G2219</f>
        <v>0</v>
      </c>
      <c r="I2219" s="491"/>
      <c r="J2219" s="431"/>
    </row>
    <row r="2220" spans="1:10" ht="15.75" x14ac:dyDescent="0.25">
      <c r="A2220" s="240"/>
      <c r="B2220" s="572"/>
      <c r="C2220" s="573"/>
      <c r="D2220" s="235"/>
      <c r="E2220" s="236"/>
      <c r="F2220" s="26"/>
      <c r="G2220" s="30"/>
      <c r="H2220" s="5"/>
      <c r="I2220" s="491"/>
      <c r="J2220" s="431"/>
    </row>
    <row r="2221" spans="1:10" x14ac:dyDescent="0.25">
      <c r="A2221" s="240"/>
      <c r="B2221" s="233" t="s">
        <v>1850</v>
      </c>
      <c r="C2221" s="394" t="s">
        <v>5404</v>
      </c>
      <c r="D2221" s="235" t="s">
        <v>58</v>
      </c>
      <c r="E2221" s="236">
        <v>1713</v>
      </c>
      <c r="F2221" s="23">
        <v>41792</v>
      </c>
      <c r="G2221" s="22">
        <v>1713</v>
      </c>
      <c r="H2221" s="24">
        <f t="shared" ref="H2221:H2236" si="96">E2221-G2221</f>
        <v>0</v>
      </c>
      <c r="I2221" s="508" t="s">
        <v>57</v>
      </c>
      <c r="J2221" s="431"/>
    </row>
    <row r="2222" spans="1:10" x14ac:dyDescent="0.25">
      <c r="A2222" s="240"/>
      <c r="B2222" s="233" t="s">
        <v>1897</v>
      </c>
      <c r="C2222" s="394" t="s">
        <v>5404</v>
      </c>
      <c r="D2222" s="235" t="s">
        <v>58</v>
      </c>
      <c r="E2222" s="236">
        <v>1773.5</v>
      </c>
      <c r="F2222" s="23">
        <v>41793</v>
      </c>
      <c r="G2222" s="22">
        <v>1773.5</v>
      </c>
      <c r="H2222" s="24">
        <f t="shared" si="96"/>
        <v>0</v>
      </c>
      <c r="I2222" s="508" t="s">
        <v>23</v>
      </c>
      <c r="J2222" s="431"/>
    </row>
    <row r="2223" spans="1:10" x14ac:dyDescent="0.25">
      <c r="A2223" s="240"/>
      <c r="B2223" s="233" t="s">
        <v>2007</v>
      </c>
      <c r="C2223" s="394" t="s">
        <v>5404</v>
      </c>
      <c r="D2223" s="235" t="s">
        <v>58</v>
      </c>
      <c r="E2223" s="236">
        <v>1694</v>
      </c>
      <c r="F2223" s="23">
        <v>41794</v>
      </c>
      <c r="G2223" s="22">
        <v>1694</v>
      </c>
      <c r="H2223" s="5">
        <f t="shared" si="96"/>
        <v>0</v>
      </c>
      <c r="I2223" s="508" t="s">
        <v>4</v>
      </c>
      <c r="J2223" s="431"/>
    </row>
    <row r="2224" spans="1:10" x14ac:dyDescent="0.25">
      <c r="A2224" s="240"/>
      <c r="B2224" s="233" t="s">
        <v>1290</v>
      </c>
      <c r="C2224" s="394" t="s">
        <v>5404</v>
      </c>
      <c r="D2224" s="235" t="s">
        <v>58</v>
      </c>
      <c r="E2224" s="236">
        <v>1600</v>
      </c>
      <c r="F2224" s="23">
        <v>41801</v>
      </c>
      <c r="G2224" s="30">
        <v>1600</v>
      </c>
      <c r="H2224" s="5">
        <f t="shared" si="96"/>
        <v>0</v>
      </c>
      <c r="I2224" s="491" t="s">
        <v>4723</v>
      </c>
      <c r="J2224" s="431"/>
    </row>
    <row r="2225" spans="1:10" x14ac:dyDescent="0.25">
      <c r="A2225" s="575"/>
      <c r="B2225" s="233" t="s">
        <v>1294</v>
      </c>
      <c r="C2225" s="394" t="s">
        <v>5404</v>
      </c>
      <c r="D2225" s="235" t="s">
        <v>58</v>
      </c>
      <c r="E2225" s="236">
        <v>1733</v>
      </c>
      <c r="F2225" s="23">
        <v>41801</v>
      </c>
      <c r="G2225" s="30">
        <v>1733</v>
      </c>
      <c r="H2225" s="5">
        <f t="shared" si="96"/>
        <v>0</v>
      </c>
      <c r="I2225" s="491" t="s">
        <v>196</v>
      </c>
      <c r="J2225" s="431"/>
    </row>
    <row r="2226" spans="1:10" x14ac:dyDescent="0.25">
      <c r="A2226" s="240"/>
      <c r="B2226" s="233" t="s">
        <v>1492</v>
      </c>
      <c r="C2226" s="394" t="s">
        <v>5404</v>
      </c>
      <c r="D2226" s="235" t="s">
        <v>58</v>
      </c>
      <c r="E2226" s="236">
        <v>1620</v>
      </c>
      <c r="F2226" s="23">
        <v>41802</v>
      </c>
      <c r="G2226" s="30">
        <v>1620</v>
      </c>
      <c r="H2226" s="5">
        <f t="shared" si="96"/>
        <v>0</v>
      </c>
      <c r="I2226" s="491" t="s">
        <v>4</v>
      </c>
      <c r="J2226" s="431"/>
    </row>
    <row r="2227" spans="1:10" ht="15.75" x14ac:dyDescent="0.25">
      <c r="A2227" s="240"/>
      <c r="B2227" s="572" t="s">
        <v>1671</v>
      </c>
      <c r="C2227" s="573" t="s">
        <v>5542</v>
      </c>
      <c r="D2227" s="235" t="s">
        <v>58</v>
      </c>
      <c r="E2227" s="236">
        <v>1445</v>
      </c>
      <c r="F2227" s="23">
        <v>41804</v>
      </c>
      <c r="G2227" s="30">
        <v>1445</v>
      </c>
      <c r="H2227" s="5">
        <f t="shared" si="96"/>
        <v>0</v>
      </c>
      <c r="I2227" s="491" t="s">
        <v>4</v>
      </c>
      <c r="J2227" s="431"/>
    </row>
    <row r="2228" spans="1:10" ht="15.75" x14ac:dyDescent="0.25">
      <c r="A2228" s="240"/>
      <c r="B2228" s="572" t="s">
        <v>2007</v>
      </c>
      <c r="C2228" s="573" t="s">
        <v>5542</v>
      </c>
      <c r="D2228" s="235" t="s">
        <v>58</v>
      </c>
      <c r="E2228" s="236">
        <v>1765</v>
      </c>
      <c r="F2228" s="23">
        <v>41807</v>
      </c>
      <c r="G2228" s="30">
        <v>1765</v>
      </c>
      <c r="H2228" s="5">
        <f t="shared" si="96"/>
        <v>0</v>
      </c>
      <c r="I2228" s="491"/>
      <c r="J2228" s="431"/>
    </row>
    <row r="2229" spans="1:10" ht="15.75" x14ac:dyDescent="0.25">
      <c r="A2229" s="518">
        <v>41809</v>
      </c>
      <c r="B2229" s="576" t="s">
        <v>2069</v>
      </c>
      <c r="C2229" s="577" t="s">
        <v>5542</v>
      </c>
      <c r="D2229" s="235" t="s">
        <v>58</v>
      </c>
      <c r="E2229" s="236">
        <v>1832.5</v>
      </c>
      <c r="F2229" s="23">
        <v>41809</v>
      </c>
      <c r="G2229" s="30">
        <v>1832.5</v>
      </c>
      <c r="H2229" s="5">
        <f t="shared" si="96"/>
        <v>0</v>
      </c>
      <c r="I2229" s="491" t="s">
        <v>4</v>
      </c>
      <c r="J2229" s="431"/>
    </row>
    <row r="2230" spans="1:10" ht="15.75" x14ac:dyDescent="0.25">
      <c r="A2230" s="518">
        <v>41809</v>
      </c>
      <c r="B2230" s="576" t="s">
        <v>2070</v>
      </c>
      <c r="C2230" s="577" t="s">
        <v>5542</v>
      </c>
      <c r="D2230" s="235" t="s">
        <v>58</v>
      </c>
      <c r="E2230" s="236">
        <v>1652.5</v>
      </c>
      <c r="F2230" s="23">
        <v>41809</v>
      </c>
      <c r="G2230" s="30">
        <v>1652.5</v>
      </c>
      <c r="H2230" s="5">
        <f t="shared" si="96"/>
        <v>0</v>
      </c>
      <c r="I2230" s="491" t="s">
        <v>4</v>
      </c>
      <c r="J2230" s="431"/>
    </row>
    <row r="2231" spans="1:10" ht="15.75" x14ac:dyDescent="0.25">
      <c r="A2231" s="240"/>
      <c r="B2231" s="572" t="s">
        <v>1128</v>
      </c>
      <c r="C2231" s="573" t="s">
        <v>5542</v>
      </c>
      <c r="D2231" s="235" t="s">
        <v>58</v>
      </c>
      <c r="E2231" s="236">
        <v>1692</v>
      </c>
      <c r="F2231" s="23">
        <v>41811</v>
      </c>
      <c r="G2231" s="30">
        <v>1692</v>
      </c>
      <c r="H2231" s="5">
        <f t="shared" si="96"/>
        <v>0</v>
      </c>
      <c r="I2231" s="491" t="s">
        <v>196</v>
      </c>
      <c r="J2231" s="431"/>
    </row>
    <row r="2232" spans="1:10" ht="15.75" x14ac:dyDescent="0.25">
      <c r="A2232" s="240"/>
      <c r="B2232" s="572" t="s">
        <v>1397</v>
      </c>
      <c r="C2232" s="573" t="s">
        <v>5542</v>
      </c>
      <c r="D2232" s="235" t="s">
        <v>58</v>
      </c>
      <c r="E2232" s="236">
        <v>1666</v>
      </c>
      <c r="F2232" s="23">
        <v>41814</v>
      </c>
      <c r="G2232" s="22">
        <v>1666</v>
      </c>
      <c r="H2232" s="5">
        <f t="shared" si="96"/>
        <v>0</v>
      </c>
      <c r="I2232" s="508" t="s">
        <v>4</v>
      </c>
      <c r="J2232" s="431"/>
    </row>
    <row r="2233" spans="1:10" ht="15.75" x14ac:dyDescent="0.25">
      <c r="A2233" s="240"/>
      <c r="B2233" s="572" t="s">
        <v>1540</v>
      </c>
      <c r="C2233" s="573" t="s">
        <v>5542</v>
      </c>
      <c r="D2233" s="235" t="s">
        <v>58</v>
      </c>
      <c r="E2233" s="236">
        <v>1725</v>
      </c>
      <c r="F2233" s="23">
        <v>41816</v>
      </c>
      <c r="G2233" s="22">
        <v>1725</v>
      </c>
      <c r="H2233" s="5">
        <f t="shared" si="96"/>
        <v>0</v>
      </c>
      <c r="I2233" s="508" t="s">
        <v>4</v>
      </c>
      <c r="J2233" s="431"/>
    </row>
    <row r="2234" spans="1:10" x14ac:dyDescent="0.25">
      <c r="A2234" s="240"/>
      <c r="B2234" s="233" t="s">
        <v>1863</v>
      </c>
      <c r="C2234" s="273" t="s">
        <v>4912</v>
      </c>
      <c r="D2234" s="235" t="s">
        <v>58</v>
      </c>
      <c r="E2234" s="236">
        <v>1928.5</v>
      </c>
      <c r="F2234" s="23">
        <v>41820</v>
      </c>
      <c r="G2234" s="30">
        <v>1928.5</v>
      </c>
      <c r="H2234" s="5">
        <f t="shared" si="96"/>
        <v>0</v>
      </c>
      <c r="I2234" s="491" t="s">
        <v>196</v>
      </c>
      <c r="J2234" s="431"/>
    </row>
    <row r="2235" spans="1:10" x14ac:dyDescent="0.25">
      <c r="A2235" s="240"/>
      <c r="B2235" s="233" t="s">
        <v>1864</v>
      </c>
      <c r="C2235" s="273" t="s">
        <v>4912</v>
      </c>
      <c r="D2235" s="235" t="s">
        <v>58</v>
      </c>
      <c r="E2235" s="236">
        <v>1998</v>
      </c>
      <c r="F2235" s="23">
        <v>41820</v>
      </c>
      <c r="G2235" s="30">
        <v>1998</v>
      </c>
      <c r="H2235" s="5">
        <f t="shared" si="96"/>
        <v>0</v>
      </c>
      <c r="I2235" s="491" t="s">
        <v>196</v>
      </c>
      <c r="J2235" s="431"/>
    </row>
    <row r="2236" spans="1:10" x14ac:dyDescent="0.25">
      <c r="A2236" s="240"/>
      <c r="B2236" s="233" t="s">
        <v>1898</v>
      </c>
      <c r="C2236" s="273" t="s">
        <v>4912</v>
      </c>
      <c r="D2236" s="235" t="s">
        <v>5721</v>
      </c>
      <c r="E2236" s="236">
        <v>1659</v>
      </c>
      <c r="F2236" s="23">
        <v>41820</v>
      </c>
      <c r="G2236" s="30">
        <v>1659</v>
      </c>
      <c r="H2236" s="5">
        <f t="shared" si="96"/>
        <v>0</v>
      </c>
      <c r="I2236" s="491" t="s">
        <v>20</v>
      </c>
      <c r="J2236" s="431"/>
    </row>
    <row r="2237" spans="1:10" x14ac:dyDescent="0.25">
      <c r="A2237" s="240"/>
      <c r="B2237" s="233"/>
      <c r="C2237" s="273"/>
      <c r="D2237" s="235"/>
      <c r="E2237" s="236"/>
      <c r="F2237" s="23" t="s">
        <v>5726</v>
      </c>
      <c r="G2237" s="30">
        <f>SUM(G2221:G2236)</f>
        <v>27497</v>
      </c>
      <c r="H2237" s="5"/>
      <c r="I2237" s="491"/>
      <c r="J2237" s="431"/>
    </row>
    <row r="2238" spans="1:10" x14ac:dyDescent="0.25">
      <c r="A2238" s="240"/>
      <c r="B2238" s="233"/>
      <c r="C2238" s="273"/>
      <c r="D2238" s="235"/>
      <c r="E2238" s="236"/>
      <c r="F2238" s="23"/>
      <c r="G2238" s="30"/>
      <c r="H2238" s="5"/>
      <c r="I2238" s="491"/>
      <c r="J2238" s="431"/>
    </row>
    <row r="2239" spans="1:10" x14ac:dyDescent="0.25">
      <c r="A2239" s="240"/>
      <c r="B2239" s="233" t="s">
        <v>2025</v>
      </c>
      <c r="C2239" s="394" t="s">
        <v>5404</v>
      </c>
      <c r="D2239" s="235" t="s">
        <v>124</v>
      </c>
      <c r="E2239" s="236">
        <v>571</v>
      </c>
      <c r="F2239" s="23">
        <v>41794</v>
      </c>
      <c r="G2239" s="22">
        <v>571</v>
      </c>
      <c r="H2239" s="5">
        <f t="shared" ref="H2239:H2267" si="97">E2239-G2239</f>
        <v>0</v>
      </c>
      <c r="I2239" s="508"/>
      <c r="J2239" s="431"/>
    </row>
    <row r="2240" spans="1:10" x14ac:dyDescent="0.25">
      <c r="A2240" s="240"/>
      <c r="B2240" s="233" t="s">
        <v>2261</v>
      </c>
      <c r="C2240" s="394" t="s">
        <v>5404</v>
      </c>
      <c r="D2240" s="235" t="s">
        <v>124</v>
      </c>
      <c r="E2240" s="236">
        <v>2773</v>
      </c>
      <c r="F2240" s="23">
        <v>41796</v>
      </c>
      <c r="G2240" s="30">
        <v>2773</v>
      </c>
      <c r="H2240" s="5">
        <f t="shared" si="97"/>
        <v>0</v>
      </c>
      <c r="I2240" s="491"/>
      <c r="J2240" s="431"/>
    </row>
    <row r="2241" spans="1:10" x14ac:dyDescent="0.25">
      <c r="A2241" s="240"/>
      <c r="B2241" s="233" t="s">
        <v>1083</v>
      </c>
      <c r="C2241" s="394" t="s">
        <v>5404</v>
      </c>
      <c r="D2241" s="235" t="s">
        <v>124</v>
      </c>
      <c r="E2241" s="236">
        <v>217.2</v>
      </c>
      <c r="F2241" s="23">
        <v>41797</v>
      </c>
      <c r="G2241" s="30">
        <v>217.2</v>
      </c>
      <c r="H2241" s="5">
        <f t="shared" si="97"/>
        <v>0</v>
      </c>
      <c r="I2241" s="491"/>
      <c r="J2241" s="431"/>
    </row>
    <row r="2242" spans="1:10" x14ac:dyDescent="0.25">
      <c r="A2242" s="240"/>
      <c r="B2242" s="233" t="s">
        <v>1107</v>
      </c>
      <c r="C2242" s="394" t="s">
        <v>5404</v>
      </c>
      <c r="D2242" s="235" t="s">
        <v>124</v>
      </c>
      <c r="E2242" s="236">
        <v>155</v>
      </c>
      <c r="F2242" s="23">
        <v>41797</v>
      </c>
      <c r="G2242" s="30">
        <v>155</v>
      </c>
      <c r="H2242" s="5">
        <f t="shared" si="97"/>
        <v>0</v>
      </c>
      <c r="I2242" s="491"/>
      <c r="J2242" s="431"/>
    </row>
    <row r="2243" spans="1:10" x14ac:dyDescent="0.25">
      <c r="A2243" s="240"/>
      <c r="B2243" s="233" t="s">
        <v>1122</v>
      </c>
      <c r="C2243" s="394" t="s">
        <v>5404</v>
      </c>
      <c r="D2243" s="235" t="s">
        <v>124</v>
      </c>
      <c r="E2243" s="236">
        <v>3695</v>
      </c>
      <c r="F2243" s="23">
        <v>41797</v>
      </c>
      <c r="G2243" s="30">
        <v>3695</v>
      </c>
      <c r="H2243" s="5">
        <f t="shared" si="97"/>
        <v>0</v>
      </c>
      <c r="I2243" s="491"/>
      <c r="J2243" s="431"/>
    </row>
    <row r="2244" spans="1:10" x14ac:dyDescent="0.25">
      <c r="A2244" s="240"/>
      <c r="B2244" s="233" t="s">
        <v>1146</v>
      </c>
      <c r="C2244" s="394" t="s">
        <v>5404</v>
      </c>
      <c r="D2244" s="235" t="s">
        <v>124</v>
      </c>
      <c r="E2244" s="236">
        <v>2283</v>
      </c>
      <c r="F2244" s="23">
        <v>41798</v>
      </c>
      <c r="G2244" s="30">
        <v>2283</v>
      </c>
      <c r="H2244" s="5">
        <f t="shared" si="97"/>
        <v>0</v>
      </c>
      <c r="I2244" s="491"/>
      <c r="J2244" s="431"/>
    </row>
    <row r="2245" spans="1:10" x14ac:dyDescent="0.25">
      <c r="A2245" s="240"/>
      <c r="B2245" s="233" t="s">
        <v>1282</v>
      </c>
      <c r="C2245" s="394" t="s">
        <v>5404</v>
      </c>
      <c r="D2245" s="235" t="s">
        <v>124</v>
      </c>
      <c r="E2245" s="236">
        <v>939.4</v>
      </c>
      <c r="F2245" s="23">
        <v>41800</v>
      </c>
      <c r="G2245" s="30">
        <v>939.4</v>
      </c>
      <c r="H2245" s="5">
        <f t="shared" si="97"/>
        <v>0</v>
      </c>
      <c r="I2245" s="491"/>
      <c r="J2245" s="431"/>
    </row>
    <row r="2246" spans="1:10" x14ac:dyDescent="0.25">
      <c r="A2246" s="240"/>
      <c r="B2246" s="233" t="s">
        <v>1373</v>
      </c>
      <c r="C2246" s="394" t="s">
        <v>5404</v>
      </c>
      <c r="D2246" s="235" t="s">
        <v>124</v>
      </c>
      <c r="E2246" s="236">
        <v>359</v>
      </c>
      <c r="F2246" s="23">
        <v>41801</v>
      </c>
      <c r="G2246" s="30">
        <v>359</v>
      </c>
      <c r="H2246" s="5">
        <f t="shared" si="97"/>
        <v>0</v>
      </c>
      <c r="I2246" s="491"/>
      <c r="J2246" s="431"/>
    </row>
    <row r="2247" spans="1:10" x14ac:dyDescent="0.25">
      <c r="A2247" s="240"/>
      <c r="B2247" s="233" t="s">
        <v>1443</v>
      </c>
      <c r="C2247" s="394" t="s">
        <v>5404</v>
      </c>
      <c r="D2247" s="235" t="s">
        <v>124</v>
      </c>
      <c r="E2247" s="236">
        <v>418</v>
      </c>
      <c r="F2247" s="23">
        <v>41801</v>
      </c>
      <c r="G2247" s="30">
        <v>418</v>
      </c>
      <c r="H2247" s="5">
        <f t="shared" si="97"/>
        <v>0</v>
      </c>
      <c r="I2247" s="491"/>
      <c r="J2247" s="431"/>
    </row>
    <row r="2248" spans="1:10" ht="15.75" x14ac:dyDescent="0.25">
      <c r="A2248" s="240"/>
      <c r="B2248" s="572" t="s">
        <v>1612</v>
      </c>
      <c r="C2248" s="573" t="s">
        <v>5542</v>
      </c>
      <c r="D2248" s="235" t="s">
        <v>124</v>
      </c>
      <c r="E2248" s="236">
        <v>2605</v>
      </c>
      <c r="F2248" s="23">
        <v>41803</v>
      </c>
      <c r="G2248" s="30">
        <v>2605</v>
      </c>
      <c r="H2248" s="5">
        <f t="shared" si="97"/>
        <v>0</v>
      </c>
      <c r="I2248" s="491"/>
      <c r="J2248" s="431"/>
    </row>
    <row r="2249" spans="1:10" ht="15.75" x14ac:dyDescent="0.25">
      <c r="A2249" s="240"/>
      <c r="B2249" s="572" t="s">
        <v>1721</v>
      </c>
      <c r="C2249" s="573" t="s">
        <v>5542</v>
      </c>
      <c r="D2249" s="235" t="s">
        <v>124</v>
      </c>
      <c r="E2249" s="236">
        <v>2985</v>
      </c>
      <c r="F2249" s="23">
        <v>41804</v>
      </c>
      <c r="G2249" s="30">
        <v>2985</v>
      </c>
      <c r="H2249" s="5">
        <f t="shared" si="97"/>
        <v>0</v>
      </c>
      <c r="I2249" s="491"/>
      <c r="J2249" s="431"/>
    </row>
    <row r="2250" spans="1:10" ht="15.75" x14ac:dyDescent="0.25">
      <c r="A2250" s="240"/>
      <c r="B2250" s="572" t="s">
        <v>1744</v>
      </c>
      <c r="C2250" s="573" t="s">
        <v>5542</v>
      </c>
      <c r="D2250" s="235" t="s">
        <v>124</v>
      </c>
      <c r="E2250" s="236">
        <v>122</v>
      </c>
      <c r="F2250" s="23">
        <v>41804</v>
      </c>
      <c r="G2250" s="30">
        <v>122</v>
      </c>
      <c r="H2250" s="5">
        <f t="shared" si="97"/>
        <v>0</v>
      </c>
      <c r="I2250" s="491"/>
      <c r="J2250" s="431"/>
    </row>
    <row r="2251" spans="1:10" ht="15.75" x14ac:dyDescent="0.25">
      <c r="A2251" s="240"/>
      <c r="B2251" s="572" t="s">
        <v>1779</v>
      </c>
      <c r="C2251" s="573" t="s">
        <v>5542</v>
      </c>
      <c r="D2251" s="235" t="s">
        <v>124</v>
      </c>
      <c r="E2251" s="236">
        <v>3992</v>
      </c>
      <c r="F2251" s="23">
        <v>41805</v>
      </c>
      <c r="G2251" s="30">
        <v>3992</v>
      </c>
      <c r="H2251" s="5">
        <f t="shared" si="97"/>
        <v>0</v>
      </c>
      <c r="I2251" s="491"/>
      <c r="J2251" s="431"/>
    </row>
    <row r="2252" spans="1:10" ht="15.75" x14ac:dyDescent="0.25">
      <c r="A2252" s="240"/>
      <c r="B2252" s="572" t="s">
        <v>1796</v>
      </c>
      <c r="C2252" s="573" t="s">
        <v>5542</v>
      </c>
      <c r="D2252" s="235" t="s">
        <v>124</v>
      </c>
      <c r="E2252" s="236">
        <v>1624</v>
      </c>
      <c r="F2252" s="23">
        <v>41805</v>
      </c>
      <c r="G2252" s="30">
        <v>1624</v>
      </c>
      <c r="H2252" s="5">
        <f t="shared" si="97"/>
        <v>0</v>
      </c>
      <c r="I2252" s="491"/>
      <c r="J2252" s="431"/>
    </row>
    <row r="2253" spans="1:10" ht="15.75" x14ac:dyDescent="0.25">
      <c r="A2253" s="240"/>
      <c r="B2253" s="572" t="s">
        <v>1888</v>
      </c>
      <c r="C2253" s="573" t="s">
        <v>5542</v>
      </c>
      <c r="D2253" s="235" t="s">
        <v>124</v>
      </c>
      <c r="E2253" s="236">
        <v>594</v>
      </c>
      <c r="F2253" s="23">
        <v>41806</v>
      </c>
      <c r="G2253" s="30">
        <v>594</v>
      </c>
      <c r="H2253" s="5">
        <f t="shared" si="97"/>
        <v>0</v>
      </c>
      <c r="I2253" s="491"/>
      <c r="J2253" s="431"/>
    </row>
    <row r="2254" spans="1:10" ht="15.75" x14ac:dyDescent="0.25">
      <c r="A2254" s="240"/>
      <c r="B2254" s="572" t="s">
        <v>1978</v>
      </c>
      <c r="C2254" s="573" t="s">
        <v>5542</v>
      </c>
      <c r="D2254" s="235" t="s">
        <v>124</v>
      </c>
      <c r="E2254" s="236">
        <v>917</v>
      </c>
      <c r="F2254" s="23">
        <v>41807</v>
      </c>
      <c r="G2254" s="30">
        <v>917</v>
      </c>
      <c r="H2254" s="5">
        <f t="shared" si="97"/>
        <v>0</v>
      </c>
      <c r="I2254" s="491"/>
      <c r="J2254" s="431"/>
    </row>
    <row r="2255" spans="1:10" ht="15.75" x14ac:dyDescent="0.25">
      <c r="A2255" s="578">
        <v>41808</v>
      </c>
      <c r="B2255" s="579" t="s">
        <v>2145</v>
      </c>
      <c r="C2255" s="580" t="s">
        <v>5542</v>
      </c>
      <c r="D2255" s="235" t="s">
        <v>124</v>
      </c>
      <c r="E2255" s="236">
        <v>556</v>
      </c>
      <c r="F2255" s="23">
        <v>41808</v>
      </c>
      <c r="G2255" s="30">
        <v>556</v>
      </c>
      <c r="H2255" s="5">
        <f t="shared" si="97"/>
        <v>0</v>
      </c>
      <c r="I2255" s="491"/>
      <c r="J2255" s="431"/>
    </row>
    <row r="2256" spans="1:10" ht="15.75" x14ac:dyDescent="0.25">
      <c r="A2256" s="240"/>
      <c r="B2256" s="572" t="s">
        <v>1070</v>
      </c>
      <c r="C2256" s="573" t="s">
        <v>5542</v>
      </c>
      <c r="D2256" s="235" t="s">
        <v>124</v>
      </c>
      <c r="E2256" s="236">
        <v>2881</v>
      </c>
      <c r="F2256" s="23">
        <v>41810</v>
      </c>
      <c r="G2256" s="30">
        <v>2881</v>
      </c>
      <c r="H2256" s="5">
        <f t="shared" si="97"/>
        <v>0</v>
      </c>
      <c r="I2256" s="491"/>
      <c r="J2256" s="431"/>
    </row>
    <row r="2257" spans="1:10" ht="15.75" x14ac:dyDescent="0.25">
      <c r="A2257" s="240"/>
      <c r="B2257" s="572" t="s">
        <v>1167</v>
      </c>
      <c r="C2257" s="573" t="s">
        <v>5542</v>
      </c>
      <c r="D2257" s="235" t="s">
        <v>124</v>
      </c>
      <c r="E2257" s="236">
        <v>2558</v>
      </c>
      <c r="F2257" s="23">
        <v>41811</v>
      </c>
      <c r="G2257" s="30">
        <v>2558</v>
      </c>
      <c r="H2257" s="5">
        <f t="shared" si="97"/>
        <v>0</v>
      </c>
      <c r="I2257" s="491"/>
      <c r="J2257" s="431"/>
    </row>
    <row r="2258" spans="1:10" ht="15.75" x14ac:dyDescent="0.25">
      <c r="A2258" s="240"/>
      <c r="B2258" s="572" t="s">
        <v>1177</v>
      </c>
      <c r="C2258" s="573" t="s">
        <v>5542</v>
      </c>
      <c r="D2258" s="235" t="s">
        <v>124</v>
      </c>
      <c r="E2258" s="236">
        <v>1163</v>
      </c>
      <c r="F2258" s="23">
        <v>41811</v>
      </c>
      <c r="G2258" s="30">
        <v>1163</v>
      </c>
      <c r="H2258" s="5">
        <f t="shared" si="97"/>
        <v>0</v>
      </c>
      <c r="I2258" s="491"/>
      <c r="J2258" s="431"/>
    </row>
    <row r="2259" spans="1:10" ht="15.75" x14ac:dyDescent="0.25">
      <c r="A2259" s="240"/>
      <c r="B2259" s="572" t="s">
        <v>1228</v>
      </c>
      <c r="C2259" s="573" t="s">
        <v>5542</v>
      </c>
      <c r="D2259" s="235" t="s">
        <v>124</v>
      </c>
      <c r="E2259" s="236">
        <v>2564</v>
      </c>
      <c r="F2259" s="23">
        <v>41812</v>
      </c>
      <c r="G2259" s="30">
        <v>2564</v>
      </c>
      <c r="H2259" s="5">
        <f t="shared" si="97"/>
        <v>0</v>
      </c>
      <c r="I2259" s="491"/>
      <c r="J2259" s="431"/>
    </row>
    <row r="2260" spans="1:10" ht="15.75" x14ac:dyDescent="0.25">
      <c r="A2260" s="240"/>
      <c r="B2260" s="572" t="s">
        <v>1277</v>
      </c>
      <c r="C2260" s="573" t="s">
        <v>5542</v>
      </c>
      <c r="D2260" s="235" t="s">
        <v>124</v>
      </c>
      <c r="E2260" s="236">
        <v>789</v>
      </c>
      <c r="F2260" s="23">
        <v>41813</v>
      </c>
      <c r="G2260" s="30">
        <v>789</v>
      </c>
      <c r="H2260" s="5">
        <f t="shared" si="97"/>
        <v>0</v>
      </c>
      <c r="I2260" s="491"/>
      <c r="J2260" s="431"/>
    </row>
    <row r="2261" spans="1:10" ht="15.75" x14ac:dyDescent="0.25">
      <c r="A2261" s="240"/>
      <c r="B2261" s="572" t="s">
        <v>1394</v>
      </c>
      <c r="C2261" s="573" t="s">
        <v>5542</v>
      </c>
      <c r="D2261" s="235" t="s">
        <v>124</v>
      </c>
      <c r="E2261" s="236">
        <v>1378.5</v>
      </c>
      <c r="F2261" s="23">
        <v>41814</v>
      </c>
      <c r="G2261" s="22">
        <v>1378.5</v>
      </c>
      <c r="H2261" s="5">
        <f t="shared" si="97"/>
        <v>0</v>
      </c>
      <c r="I2261" s="508"/>
      <c r="J2261" s="431"/>
    </row>
    <row r="2262" spans="1:10" ht="15.75" x14ac:dyDescent="0.25">
      <c r="A2262" s="240"/>
      <c r="B2262" s="572" t="s">
        <v>1458</v>
      </c>
      <c r="C2262" s="573" t="s">
        <v>5542</v>
      </c>
      <c r="D2262" s="235" t="s">
        <v>124</v>
      </c>
      <c r="E2262" s="236">
        <v>933</v>
      </c>
      <c r="F2262" s="23">
        <v>41815</v>
      </c>
      <c r="G2262" s="22">
        <v>933</v>
      </c>
      <c r="H2262" s="5">
        <f t="shared" si="97"/>
        <v>0</v>
      </c>
      <c r="I2262" s="508"/>
      <c r="J2262" s="431"/>
    </row>
    <row r="2263" spans="1:10" x14ac:dyDescent="0.25">
      <c r="A2263" s="240"/>
      <c r="B2263" s="233" t="s">
        <v>1678</v>
      </c>
      <c r="C2263" s="273" t="s">
        <v>4912</v>
      </c>
      <c r="D2263" s="235" t="s">
        <v>124</v>
      </c>
      <c r="E2263" s="236">
        <v>2792.5</v>
      </c>
      <c r="F2263" s="23">
        <v>41817</v>
      </c>
      <c r="G2263" s="30">
        <v>2792.5</v>
      </c>
      <c r="H2263" s="5">
        <f t="shared" si="97"/>
        <v>0</v>
      </c>
      <c r="I2263" s="491"/>
      <c r="J2263" s="431"/>
    </row>
    <row r="2264" spans="1:10" x14ac:dyDescent="0.25">
      <c r="A2264" s="240"/>
      <c r="B2264" s="233" t="s">
        <v>1762</v>
      </c>
      <c r="C2264" s="273" t="s">
        <v>4912</v>
      </c>
      <c r="D2264" s="235" t="s">
        <v>124</v>
      </c>
      <c r="E2264" s="236">
        <v>3435</v>
      </c>
      <c r="F2264" s="23">
        <v>41818</v>
      </c>
      <c r="G2264" s="30">
        <v>3435</v>
      </c>
      <c r="H2264" s="5">
        <f t="shared" si="97"/>
        <v>0</v>
      </c>
      <c r="I2264" s="491"/>
      <c r="J2264" s="431"/>
    </row>
    <row r="2265" spans="1:10" x14ac:dyDescent="0.25">
      <c r="A2265" s="240"/>
      <c r="B2265" s="233" t="s">
        <v>1775</v>
      </c>
      <c r="C2265" s="273" t="s">
        <v>4912</v>
      </c>
      <c r="D2265" s="235" t="s">
        <v>124</v>
      </c>
      <c r="E2265" s="236">
        <v>819</v>
      </c>
      <c r="F2265" s="23">
        <v>41818</v>
      </c>
      <c r="G2265" s="30">
        <v>819</v>
      </c>
      <c r="H2265" s="5">
        <f t="shared" si="97"/>
        <v>0</v>
      </c>
      <c r="I2265" s="491" t="s">
        <v>57</v>
      </c>
      <c r="J2265" s="431"/>
    </row>
    <row r="2266" spans="1:10" x14ac:dyDescent="0.25">
      <c r="A2266" s="240"/>
      <c r="B2266" s="233" t="s">
        <v>1821</v>
      </c>
      <c r="C2266" s="273" t="s">
        <v>4912</v>
      </c>
      <c r="D2266" s="235" t="s">
        <v>124</v>
      </c>
      <c r="E2266" s="236">
        <v>1367.6</v>
      </c>
      <c r="F2266" s="23">
        <v>41819</v>
      </c>
      <c r="G2266" s="30">
        <v>1367.6</v>
      </c>
      <c r="H2266" s="5">
        <f t="shared" si="97"/>
        <v>0</v>
      </c>
      <c r="I2266" s="491"/>
      <c r="J2266" s="431"/>
    </row>
    <row r="2267" spans="1:10" x14ac:dyDescent="0.25">
      <c r="A2267" s="240"/>
      <c r="B2267" s="233" t="s">
        <v>1886</v>
      </c>
      <c r="C2267" s="273" t="s">
        <v>4912</v>
      </c>
      <c r="D2267" s="235" t="s">
        <v>124</v>
      </c>
      <c r="E2267" s="236">
        <v>1838</v>
      </c>
      <c r="F2267" s="23">
        <v>41820</v>
      </c>
      <c r="G2267" s="30">
        <v>1838</v>
      </c>
      <c r="H2267" s="5">
        <f t="shared" si="97"/>
        <v>0</v>
      </c>
      <c r="I2267" s="491"/>
      <c r="J2267" s="431"/>
    </row>
    <row r="2268" spans="1:10" x14ac:dyDescent="0.25">
      <c r="A2268" s="240"/>
      <c r="B2268" s="233"/>
      <c r="C2268" s="273"/>
      <c r="D2268" s="235"/>
      <c r="E2268" s="236"/>
      <c r="F2268" s="23" t="s">
        <v>5726</v>
      </c>
      <c r="G2268" s="30">
        <f>SUM(G2239:G2267)</f>
        <v>47324.2</v>
      </c>
      <c r="H2268" s="5"/>
      <c r="I2268" s="491"/>
      <c r="J2268" s="431"/>
    </row>
    <row r="2269" spans="1:10" x14ac:dyDescent="0.25">
      <c r="A2269" s="240"/>
      <c r="B2269" s="233"/>
      <c r="C2269" s="273"/>
      <c r="D2269" s="235"/>
      <c r="E2269" s="236"/>
      <c r="F2269" s="23"/>
      <c r="G2269" s="30"/>
      <c r="H2269" s="5"/>
      <c r="I2269" s="491"/>
      <c r="J2269" s="431"/>
    </row>
    <row r="2270" spans="1:10" x14ac:dyDescent="0.25">
      <c r="A2270" s="240"/>
      <c r="B2270" s="233" t="s">
        <v>1980</v>
      </c>
      <c r="C2270" s="394" t="s">
        <v>5404</v>
      </c>
      <c r="D2270" s="235" t="s">
        <v>83</v>
      </c>
      <c r="E2270" s="236">
        <v>17140</v>
      </c>
      <c r="F2270" s="23">
        <v>41795</v>
      </c>
      <c r="G2270" s="22">
        <v>17140</v>
      </c>
      <c r="H2270" s="24">
        <f t="shared" ref="H2270:H2279" si="98">E2270-G2270</f>
        <v>0</v>
      </c>
      <c r="I2270" s="508" t="s">
        <v>20</v>
      </c>
      <c r="J2270" s="431"/>
    </row>
    <row r="2271" spans="1:10" x14ac:dyDescent="0.25">
      <c r="A2271" s="240"/>
      <c r="B2271" s="233" t="s">
        <v>2233</v>
      </c>
      <c r="C2271" s="394" t="s">
        <v>5404</v>
      </c>
      <c r="D2271" s="235" t="s">
        <v>83</v>
      </c>
      <c r="E2271" s="236">
        <v>7865</v>
      </c>
      <c r="F2271" s="23">
        <v>41797</v>
      </c>
      <c r="G2271" s="30">
        <v>7865</v>
      </c>
      <c r="H2271" s="5">
        <f t="shared" si="98"/>
        <v>0</v>
      </c>
      <c r="I2271" s="491" t="s">
        <v>20</v>
      </c>
      <c r="J2271" s="431"/>
    </row>
    <row r="2272" spans="1:10" x14ac:dyDescent="0.25">
      <c r="A2272" s="240"/>
      <c r="B2272" s="233" t="s">
        <v>1157</v>
      </c>
      <c r="C2272" s="394" t="s">
        <v>5404</v>
      </c>
      <c r="D2272" s="235" t="s">
        <v>83</v>
      </c>
      <c r="E2272" s="236">
        <v>9881</v>
      </c>
      <c r="F2272" s="23">
        <v>41799</v>
      </c>
      <c r="G2272" s="43">
        <v>9881</v>
      </c>
      <c r="H2272" s="5">
        <f t="shared" si="98"/>
        <v>0</v>
      </c>
      <c r="I2272" s="491" t="s">
        <v>20</v>
      </c>
      <c r="J2272" s="431"/>
    </row>
    <row r="2273" spans="1:10" x14ac:dyDescent="0.25">
      <c r="A2273" s="240"/>
      <c r="B2273" s="233" t="s">
        <v>1263</v>
      </c>
      <c r="C2273" s="394" t="s">
        <v>5404</v>
      </c>
      <c r="D2273" s="235" t="s">
        <v>83</v>
      </c>
      <c r="E2273" s="236">
        <v>4388.75</v>
      </c>
      <c r="F2273" s="23">
        <v>41800</v>
      </c>
      <c r="G2273" s="43">
        <v>4388.75</v>
      </c>
      <c r="H2273" s="5">
        <f t="shared" si="98"/>
        <v>0</v>
      </c>
      <c r="I2273" s="491" t="s">
        <v>20</v>
      </c>
      <c r="J2273" s="431"/>
    </row>
    <row r="2274" spans="1:10" ht="15.75" x14ac:dyDescent="0.25">
      <c r="A2274" s="240"/>
      <c r="B2274" s="572" t="s">
        <v>1633</v>
      </c>
      <c r="C2274" s="573" t="s">
        <v>5542</v>
      </c>
      <c r="D2274" s="235" t="s">
        <v>83</v>
      </c>
      <c r="E2274" s="236">
        <v>7458</v>
      </c>
      <c r="F2274" s="23">
        <v>41804</v>
      </c>
      <c r="G2274" s="30">
        <v>7458</v>
      </c>
      <c r="H2274" s="5">
        <f t="shared" si="98"/>
        <v>0</v>
      </c>
      <c r="I2274" s="491" t="s">
        <v>2864</v>
      </c>
      <c r="J2274" s="431"/>
    </row>
    <row r="2275" spans="1:10" ht="15.75" x14ac:dyDescent="0.25">
      <c r="A2275" s="240"/>
      <c r="B2275" s="572" t="s">
        <v>1072</v>
      </c>
      <c r="C2275" s="573" t="s">
        <v>5542</v>
      </c>
      <c r="D2275" s="235" t="s">
        <v>83</v>
      </c>
      <c r="E2275" s="236">
        <v>4218</v>
      </c>
      <c r="F2275" s="23">
        <v>41811</v>
      </c>
      <c r="G2275" s="30">
        <v>4218</v>
      </c>
      <c r="H2275" s="5">
        <f t="shared" si="98"/>
        <v>0</v>
      </c>
      <c r="I2275" s="491" t="s">
        <v>20</v>
      </c>
      <c r="J2275" s="431"/>
    </row>
    <row r="2276" spans="1:10" ht="15.75" x14ac:dyDescent="0.25">
      <c r="A2276" s="240"/>
      <c r="B2276" s="572" t="s">
        <v>1196</v>
      </c>
      <c r="C2276" s="573" t="s">
        <v>5542</v>
      </c>
      <c r="D2276" s="235" t="s">
        <v>83</v>
      </c>
      <c r="E2276" s="236">
        <v>7866.5</v>
      </c>
      <c r="F2276" s="32" t="s">
        <v>5654</v>
      </c>
      <c r="G2276" s="30">
        <v>7866.5</v>
      </c>
      <c r="H2276" s="5">
        <f t="shared" si="98"/>
        <v>0</v>
      </c>
      <c r="I2276" s="491" t="s">
        <v>20</v>
      </c>
      <c r="J2276" s="431"/>
    </row>
    <row r="2277" spans="1:10" ht="15.75" x14ac:dyDescent="0.25">
      <c r="A2277" s="240"/>
      <c r="B2277" s="572" t="s">
        <v>1321</v>
      </c>
      <c r="C2277" s="573" t="s">
        <v>5542</v>
      </c>
      <c r="D2277" s="235" t="s">
        <v>83</v>
      </c>
      <c r="E2277" s="236">
        <v>5069.6000000000004</v>
      </c>
      <c r="F2277" s="23">
        <v>41815</v>
      </c>
      <c r="G2277" s="43">
        <v>5069.6000000000004</v>
      </c>
      <c r="H2277" s="5">
        <f t="shared" si="98"/>
        <v>0</v>
      </c>
      <c r="I2277" s="491" t="s">
        <v>20</v>
      </c>
      <c r="J2277" s="431"/>
    </row>
    <row r="2278" spans="1:10" x14ac:dyDescent="0.25">
      <c r="A2278" s="240"/>
      <c r="B2278" s="233" t="s">
        <v>1651</v>
      </c>
      <c r="C2278" s="273" t="s">
        <v>4912</v>
      </c>
      <c r="D2278" s="235" t="s">
        <v>83</v>
      </c>
      <c r="E2278" s="236">
        <v>6025.5</v>
      </c>
      <c r="F2278" s="23">
        <v>41818</v>
      </c>
      <c r="G2278" s="30">
        <v>6025.5</v>
      </c>
      <c r="H2278" s="5">
        <f t="shared" si="98"/>
        <v>0</v>
      </c>
      <c r="I2278" s="491" t="s">
        <v>20</v>
      </c>
      <c r="J2278" s="431"/>
    </row>
    <row r="2279" spans="1:10" x14ac:dyDescent="0.25">
      <c r="A2279" s="240"/>
      <c r="B2279" s="233" t="s">
        <v>1557</v>
      </c>
      <c r="C2279" s="273" t="s">
        <v>4912</v>
      </c>
      <c r="D2279" s="235" t="s">
        <v>5690</v>
      </c>
      <c r="E2279" s="236">
        <v>5411</v>
      </c>
      <c r="F2279" s="23">
        <v>41817</v>
      </c>
      <c r="G2279" s="22">
        <v>5411</v>
      </c>
      <c r="H2279" s="5">
        <f t="shared" si="98"/>
        <v>0</v>
      </c>
      <c r="I2279" s="508" t="s">
        <v>20</v>
      </c>
      <c r="J2279" s="431"/>
    </row>
    <row r="2280" spans="1:10" x14ac:dyDescent="0.25">
      <c r="A2280" s="240"/>
      <c r="B2280" s="233"/>
      <c r="C2280" s="273"/>
      <c r="D2280" s="235"/>
      <c r="E2280" s="236"/>
      <c r="F2280" s="23" t="s">
        <v>5726</v>
      </c>
      <c r="G2280" s="22">
        <f>SUM(G2270:G2279)</f>
        <v>75323.350000000006</v>
      </c>
      <c r="H2280" s="5"/>
      <c r="I2280" s="508"/>
      <c r="J2280" s="431"/>
    </row>
    <row r="2281" spans="1:10" x14ac:dyDescent="0.25">
      <c r="A2281" s="240"/>
      <c r="B2281" s="233"/>
      <c r="C2281" s="273"/>
      <c r="D2281" s="235"/>
      <c r="E2281" s="236"/>
      <c r="F2281" s="23"/>
      <c r="G2281" s="22"/>
      <c r="H2281" s="5"/>
      <c r="I2281" s="508"/>
      <c r="J2281" s="431"/>
    </row>
    <row r="2282" spans="1:10" ht="15.75" x14ac:dyDescent="0.25">
      <c r="A2282" s="240"/>
      <c r="B2282" s="572" t="s">
        <v>1981</v>
      </c>
      <c r="C2282" s="573" t="s">
        <v>5542</v>
      </c>
      <c r="D2282" s="235" t="s">
        <v>5602</v>
      </c>
      <c r="E2282" s="236">
        <v>14212</v>
      </c>
      <c r="F2282" s="23">
        <v>41808</v>
      </c>
      <c r="G2282" s="30">
        <v>14212</v>
      </c>
      <c r="H2282" s="5">
        <f>E2282-G2282</f>
        <v>0</v>
      </c>
      <c r="I2282" s="491" t="s">
        <v>20</v>
      </c>
      <c r="J2282" s="431"/>
    </row>
    <row r="2283" spans="1:10" ht="15.75" x14ac:dyDescent="0.25">
      <c r="A2283" s="240"/>
      <c r="B2283" s="572" t="s">
        <v>2166</v>
      </c>
      <c r="C2283" s="573" t="s">
        <v>5542</v>
      </c>
      <c r="D2283" s="235" t="s">
        <v>5602</v>
      </c>
      <c r="E2283" s="236">
        <v>7970</v>
      </c>
      <c r="F2283" s="32" t="s">
        <v>5626</v>
      </c>
      <c r="G2283" s="30">
        <v>7970</v>
      </c>
      <c r="H2283" s="5">
        <f>E2283-G2283</f>
        <v>0</v>
      </c>
      <c r="I2283" s="491" t="s">
        <v>20</v>
      </c>
      <c r="J2283" s="431"/>
    </row>
    <row r="2284" spans="1:10" ht="15.75" x14ac:dyDescent="0.25">
      <c r="A2284" s="240"/>
      <c r="B2284" s="572" t="s">
        <v>2168</v>
      </c>
      <c r="C2284" s="573" t="s">
        <v>5542</v>
      </c>
      <c r="D2284" s="235" t="s">
        <v>5602</v>
      </c>
      <c r="E2284" s="236">
        <v>1456</v>
      </c>
      <c r="F2284" s="23">
        <v>41810</v>
      </c>
      <c r="G2284" s="30">
        <v>1456</v>
      </c>
      <c r="H2284" s="5">
        <f>E2284-G2284</f>
        <v>0</v>
      </c>
      <c r="I2284" s="491" t="s">
        <v>20</v>
      </c>
      <c r="J2284" s="431"/>
    </row>
    <row r="2285" spans="1:10" ht="15.75" x14ac:dyDescent="0.25">
      <c r="A2285" s="240"/>
      <c r="B2285" s="572"/>
      <c r="C2285" s="573"/>
      <c r="D2285" s="235"/>
      <c r="E2285" s="236"/>
      <c r="F2285" s="23" t="s">
        <v>5726</v>
      </c>
      <c r="G2285" s="30">
        <f>SUM(G2282:G2284)</f>
        <v>23638</v>
      </c>
      <c r="H2285" s="5"/>
      <c r="I2285" s="491"/>
      <c r="J2285" s="431"/>
    </row>
    <row r="2286" spans="1:10" ht="15.75" x14ac:dyDescent="0.25">
      <c r="A2286" s="240"/>
      <c r="B2286" s="572"/>
      <c r="C2286" s="573"/>
      <c r="D2286" s="235"/>
      <c r="E2286" s="236"/>
      <c r="F2286" s="23"/>
      <c r="G2286" s="30"/>
      <c r="H2286" s="5"/>
      <c r="I2286" s="491"/>
      <c r="J2286" s="431"/>
    </row>
    <row r="2287" spans="1:10" x14ac:dyDescent="0.25">
      <c r="A2287" s="240"/>
      <c r="B2287" s="233" t="s">
        <v>1737</v>
      </c>
      <c r="C2287" s="394" t="s">
        <v>5404</v>
      </c>
      <c r="D2287" s="235" t="s">
        <v>106</v>
      </c>
      <c r="E2287" s="236">
        <v>1933</v>
      </c>
      <c r="F2287" s="23">
        <v>41791</v>
      </c>
      <c r="G2287" s="30">
        <v>1933</v>
      </c>
      <c r="H2287" s="24">
        <f t="shared" ref="H2287:H2294" si="99">E2287-G2287</f>
        <v>0</v>
      </c>
      <c r="I2287" s="492"/>
      <c r="J2287" s="431"/>
    </row>
    <row r="2288" spans="1:10" x14ac:dyDescent="0.25">
      <c r="A2288" s="240"/>
      <c r="B2288" s="233" t="s">
        <v>2177</v>
      </c>
      <c r="C2288" s="394" t="s">
        <v>5404</v>
      </c>
      <c r="D2288" s="235" t="s">
        <v>106</v>
      </c>
      <c r="E2288" s="236">
        <v>3177</v>
      </c>
      <c r="F2288" s="23">
        <v>41796</v>
      </c>
      <c r="G2288" s="30">
        <v>3177</v>
      </c>
      <c r="H2288" s="5">
        <f t="shared" si="99"/>
        <v>0</v>
      </c>
      <c r="I2288" s="491"/>
      <c r="J2288" s="431"/>
    </row>
    <row r="2289" spans="1:10" x14ac:dyDescent="0.25">
      <c r="A2289" s="240"/>
      <c r="B2289" s="233" t="s">
        <v>1351</v>
      </c>
      <c r="C2289" s="394" t="s">
        <v>5404</v>
      </c>
      <c r="D2289" s="235" t="s">
        <v>106</v>
      </c>
      <c r="E2289" s="236">
        <v>4126</v>
      </c>
      <c r="F2289" s="23">
        <v>41801</v>
      </c>
      <c r="G2289" s="30">
        <v>4126</v>
      </c>
      <c r="H2289" s="5">
        <f t="shared" si="99"/>
        <v>0</v>
      </c>
      <c r="I2289" s="491"/>
      <c r="J2289" s="431"/>
    </row>
    <row r="2290" spans="1:10" x14ac:dyDescent="0.25">
      <c r="A2290" s="240"/>
      <c r="B2290" s="233" t="s">
        <v>1455</v>
      </c>
      <c r="C2290" s="394" t="s">
        <v>5404</v>
      </c>
      <c r="D2290" s="235" t="s">
        <v>106</v>
      </c>
      <c r="E2290" s="236">
        <v>1845</v>
      </c>
      <c r="F2290" s="23">
        <v>41802</v>
      </c>
      <c r="G2290" s="30">
        <v>1845</v>
      </c>
      <c r="H2290" s="5">
        <f t="shared" si="99"/>
        <v>0</v>
      </c>
      <c r="I2290" s="491"/>
      <c r="J2290" s="431"/>
    </row>
    <row r="2291" spans="1:10" ht="15.75" x14ac:dyDescent="0.25">
      <c r="A2291" s="240"/>
      <c r="B2291" s="572" t="s">
        <v>1664</v>
      </c>
      <c r="C2291" s="573" t="s">
        <v>5542</v>
      </c>
      <c r="D2291" s="235" t="s">
        <v>106</v>
      </c>
      <c r="E2291" s="236">
        <v>1491</v>
      </c>
      <c r="F2291" s="23">
        <v>41804</v>
      </c>
      <c r="G2291" s="30">
        <v>1491</v>
      </c>
      <c r="H2291" s="5">
        <f t="shared" si="99"/>
        <v>0</v>
      </c>
      <c r="I2291" s="491"/>
      <c r="J2291" s="431"/>
    </row>
    <row r="2292" spans="1:10" ht="15.75" x14ac:dyDescent="0.25">
      <c r="A2292" s="240"/>
      <c r="B2292" s="572" t="s">
        <v>1200</v>
      </c>
      <c r="C2292" s="573" t="s">
        <v>5542</v>
      </c>
      <c r="D2292" s="235" t="s">
        <v>106</v>
      </c>
      <c r="E2292" s="236">
        <v>2383</v>
      </c>
      <c r="F2292" s="23">
        <v>41812</v>
      </c>
      <c r="G2292" s="30">
        <v>2383</v>
      </c>
      <c r="H2292" s="5">
        <f t="shared" si="99"/>
        <v>0</v>
      </c>
      <c r="I2292" s="491"/>
      <c r="J2292" s="431"/>
    </row>
    <row r="2293" spans="1:10" ht="15.75" x14ac:dyDescent="0.25">
      <c r="A2293" s="240"/>
      <c r="B2293" s="572" t="s">
        <v>1501</v>
      </c>
      <c r="C2293" s="573" t="s">
        <v>5542</v>
      </c>
      <c r="D2293" s="235" t="s">
        <v>106</v>
      </c>
      <c r="E2293" s="236">
        <v>1821</v>
      </c>
      <c r="F2293" s="23">
        <v>41816</v>
      </c>
      <c r="G2293" s="22">
        <v>1821</v>
      </c>
      <c r="H2293" s="5">
        <f t="shared" si="99"/>
        <v>0</v>
      </c>
      <c r="I2293" s="508"/>
    </row>
    <row r="2294" spans="1:10" x14ac:dyDescent="0.25">
      <c r="A2294" s="240"/>
      <c r="B2294" s="233" t="s">
        <v>1713</v>
      </c>
      <c r="C2294" s="273" t="s">
        <v>4912</v>
      </c>
      <c r="D2294" s="235" t="s">
        <v>106</v>
      </c>
      <c r="E2294" s="236">
        <v>5342.5</v>
      </c>
      <c r="F2294" s="23">
        <v>41818</v>
      </c>
      <c r="G2294" s="30">
        <v>5342.5</v>
      </c>
      <c r="H2294" s="5">
        <f t="shared" si="99"/>
        <v>0</v>
      </c>
      <c r="I2294" s="491"/>
    </row>
    <row r="2295" spans="1:10" x14ac:dyDescent="0.25">
      <c r="A2295" s="240"/>
      <c r="B2295" s="233"/>
      <c r="C2295" s="273"/>
      <c r="D2295" s="235"/>
      <c r="E2295" s="236"/>
      <c r="F2295" s="23" t="s">
        <v>5726</v>
      </c>
      <c r="G2295" s="30">
        <f>SUM(G2287:G2294)</f>
        <v>22118.5</v>
      </c>
      <c r="H2295" s="5"/>
      <c r="I2295" s="491"/>
    </row>
    <row r="2296" spans="1:10" x14ac:dyDescent="0.25">
      <c r="A2296" s="240"/>
      <c r="B2296" s="233"/>
      <c r="C2296" s="273"/>
      <c r="D2296" s="235"/>
      <c r="E2296" s="236"/>
      <c r="F2296" s="23"/>
      <c r="G2296" s="30"/>
      <c r="H2296" s="5"/>
      <c r="I2296" s="491"/>
    </row>
    <row r="2297" spans="1:10" ht="15.75" x14ac:dyDescent="0.25">
      <c r="A2297" s="240"/>
      <c r="B2297" s="572" t="s">
        <v>1122</v>
      </c>
      <c r="C2297" s="573" t="s">
        <v>5542</v>
      </c>
      <c r="D2297" s="235" t="s">
        <v>4645</v>
      </c>
      <c r="E2297" s="236">
        <v>1787</v>
      </c>
      <c r="F2297" s="23">
        <v>41811</v>
      </c>
      <c r="G2297" s="30">
        <v>1787</v>
      </c>
      <c r="H2297" s="5">
        <f>E2297-G2297</f>
        <v>0</v>
      </c>
      <c r="I2297" s="491" t="s">
        <v>196</v>
      </c>
    </row>
    <row r="2298" spans="1:10" ht="15.75" x14ac:dyDescent="0.25">
      <c r="A2298" s="240"/>
      <c r="B2298" s="572" t="s">
        <v>1500</v>
      </c>
      <c r="C2298" s="573" t="s">
        <v>5542</v>
      </c>
      <c r="D2298" s="235" t="s">
        <v>4645</v>
      </c>
      <c r="E2298" s="236">
        <v>1901</v>
      </c>
      <c r="F2298" s="26">
        <v>41821</v>
      </c>
      <c r="G2298" s="28">
        <v>1901</v>
      </c>
      <c r="H2298" s="5">
        <f>E2298-G2298</f>
        <v>0</v>
      </c>
      <c r="I2298" s="508" t="s">
        <v>2849</v>
      </c>
    </row>
    <row r="2299" spans="1:10" x14ac:dyDescent="0.25">
      <c r="A2299" s="240"/>
      <c r="B2299" s="233" t="s">
        <v>1374</v>
      </c>
      <c r="C2299" s="394" t="s">
        <v>5404</v>
      </c>
      <c r="D2299" s="235" t="s">
        <v>5511</v>
      </c>
      <c r="E2299" s="236">
        <v>1608</v>
      </c>
      <c r="F2299" s="23">
        <v>41801</v>
      </c>
      <c r="G2299" s="30">
        <v>1608</v>
      </c>
      <c r="H2299" s="5">
        <f>E2299-G2299</f>
        <v>0</v>
      </c>
      <c r="I2299" s="491" t="s">
        <v>4</v>
      </c>
    </row>
    <row r="2300" spans="1:10" ht="15.75" x14ac:dyDescent="0.25">
      <c r="A2300" s="240"/>
      <c r="B2300" s="572" t="s">
        <v>1669</v>
      </c>
      <c r="C2300" s="573" t="s">
        <v>5542</v>
      </c>
      <c r="D2300" s="235" t="s">
        <v>5511</v>
      </c>
      <c r="E2300" s="236">
        <v>1670</v>
      </c>
      <c r="F2300" s="23">
        <v>41804</v>
      </c>
      <c r="G2300" s="30">
        <v>1670</v>
      </c>
      <c r="H2300" s="5">
        <f>E2300-G2300</f>
        <v>0</v>
      </c>
      <c r="I2300" s="491" t="s">
        <v>4</v>
      </c>
    </row>
    <row r="2301" spans="1:10" ht="15.75" x14ac:dyDescent="0.25">
      <c r="A2301" s="232"/>
      <c r="B2301" s="572"/>
      <c r="C2301" s="573"/>
      <c r="D2301" s="235"/>
      <c r="E2301" s="236"/>
      <c r="F2301" s="23" t="s">
        <v>5726</v>
      </c>
      <c r="G2301" s="30">
        <f>SUM(G2297:G2300)</f>
        <v>6966</v>
      </c>
      <c r="H2301" s="5"/>
      <c r="I2301" s="491"/>
    </row>
    <row r="2302" spans="1:10" ht="15.75" x14ac:dyDescent="0.25">
      <c r="A2302" s="232"/>
      <c r="B2302" s="572"/>
      <c r="C2302" s="573"/>
      <c r="D2302" s="235"/>
      <c r="E2302" s="236"/>
      <c r="F2302" s="23"/>
      <c r="G2302" s="30"/>
      <c r="H2302" s="5"/>
      <c r="I2302" s="491"/>
    </row>
    <row r="2303" spans="1:10" x14ac:dyDescent="0.25">
      <c r="A2303" s="232"/>
      <c r="B2303" s="233" t="s">
        <v>1885</v>
      </c>
      <c r="C2303" s="394" t="s">
        <v>5404</v>
      </c>
      <c r="D2303" s="235" t="s">
        <v>481</v>
      </c>
      <c r="E2303" s="236">
        <v>5587.5</v>
      </c>
      <c r="F2303" s="23">
        <v>41794</v>
      </c>
      <c r="G2303" s="22">
        <v>5587.5</v>
      </c>
      <c r="H2303" s="24">
        <f>E2303-G2303</f>
        <v>0</v>
      </c>
      <c r="I2303" s="508" t="s">
        <v>4438</v>
      </c>
    </row>
    <row r="2304" spans="1:10" ht="15.75" x14ac:dyDescent="0.25">
      <c r="A2304" s="240"/>
      <c r="B2304" s="572" t="s">
        <v>1933</v>
      </c>
      <c r="C2304" s="573" t="s">
        <v>5542</v>
      </c>
      <c r="D2304" s="235" t="s">
        <v>481</v>
      </c>
      <c r="E2304" s="236">
        <v>3645</v>
      </c>
      <c r="F2304" s="23">
        <v>41808</v>
      </c>
      <c r="G2304" s="43">
        <v>3645</v>
      </c>
      <c r="H2304" s="5">
        <f>E2304-G2304</f>
        <v>0</v>
      </c>
      <c r="I2304" s="491" t="s">
        <v>146</v>
      </c>
    </row>
    <row r="2305" spans="1:9" ht="15.75" x14ac:dyDescent="0.25">
      <c r="A2305" s="240"/>
      <c r="B2305" s="572" t="s">
        <v>2186</v>
      </c>
      <c r="C2305" s="573" t="s">
        <v>5542</v>
      </c>
      <c r="D2305" s="235" t="s">
        <v>481</v>
      </c>
      <c r="E2305" s="236">
        <v>3612</v>
      </c>
      <c r="F2305" s="23">
        <v>41811</v>
      </c>
      <c r="G2305" s="30">
        <v>3612</v>
      </c>
      <c r="H2305" s="5">
        <f>E2305-G2305</f>
        <v>0</v>
      </c>
      <c r="I2305" s="491" t="s">
        <v>146</v>
      </c>
    </row>
    <row r="2306" spans="1:9" ht="15.75" x14ac:dyDescent="0.25">
      <c r="A2306" s="240"/>
      <c r="B2306" s="572"/>
      <c r="C2306" s="573"/>
      <c r="D2306" s="235"/>
      <c r="E2306" s="236"/>
      <c r="F2306" s="23"/>
      <c r="G2306" s="30"/>
      <c r="H2306" s="5"/>
      <c r="I2306" s="491"/>
    </row>
    <row r="2307" spans="1:9" x14ac:dyDescent="0.25">
      <c r="A2307" s="240"/>
      <c r="B2307" s="233" t="s">
        <v>1240</v>
      </c>
      <c r="C2307" s="394" t="s">
        <v>5404</v>
      </c>
      <c r="D2307" s="235" t="s">
        <v>247</v>
      </c>
      <c r="E2307" s="236">
        <v>6770</v>
      </c>
      <c r="F2307" s="27" t="s">
        <v>5494</v>
      </c>
      <c r="G2307" s="43">
        <v>6770</v>
      </c>
      <c r="H2307" s="5">
        <f>E2307-G2307</f>
        <v>0</v>
      </c>
      <c r="I2307" s="491" t="s">
        <v>146</v>
      </c>
    </row>
    <row r="2308" spans="1:9" ht="15.75" x14ac:dyDescent="0.25">
      <c r="A2308" s="240"/>
      <c r="B2308" s="572" t="s">
        <v>2185</v>
      </c>
      <c r="C2308" s="573" t="s">
        <v>5542</v>
      </c>
      <c r="D2308" s="235" t="s">
        <v>247</v>
      </c>
      <c r="E2308" s="236">
        <v>5582</v>
      </c>
      <c r="F2308" s="26" t="s">
        <v>5629</v>
      </c>
      <c r="G2308" s="30">
        <v>5582</v>
      </c>
      <c r="H2308" s="5">
        <f>E2308-G2308</f>
        <v>0</v>
      </c>
      <c r="I2308" s="491" t="s">
        <v>146</v>
      </c>
    </row>
    <row r="2309" spans="1:9" ht="15.75" x14ac:dyDescent="0.25">
      <c r="A2309" s="240"/>
      <c r="B2309" s="572" t="s">
        <v>1347</v>
      </c>
      <c r="C2309" s="573" t="s">
        <v>5542</v>
      </c>
      <c r="D2309" s="235" t="s">
        <v>247</v>
      </c>
      <c r="E2309" s="236">
        <v>4573.5</v>
      </c>
      <c r="F2309" s="23">
        <v>41820</v>
      </c>
      <c r="G2309" s="30">
        <v>4573.5</v>
      </c>
      <c r="H2309" s="5">
        <f>E2309-G2309</f>
        <v>0</v>
      </c>
      <c r="I2309" s="491" t="s">
        <v>146</v>
      </c>
    </row>
    <row r="2310" spans="1:9" ht="15.75" x14ac:dyDescent="0.25">
      <c r="A2310" s="240"/>
      <c r="B2310" s="572"/>
      <c r="C2310" s="573"/>
      <c r="D2310" s="235"/>
      <c r="E2310" s="236"/>
      <c r="F2310" s="23" t="s">
        <v>5726</v>
      </c>
      <c r="G2310" s="30">
        <f>SUM(G2307:G2309)</f>
        <v>16925.5</v>
      </c>
      <c r="H2310" s="5"/>
      <c r="I2310" s="491"/>
    </row>
    <row r="2311" spans="1:9" ht="15.75" x14ac:dyDescent="0.25">
      <c r="A2311" s="240"/>
      <c r="B2311" s="572"/>
      <c r="C2311" s="573"/>
      <c r="D2311" s="235"/>
      <c r="E2311" s="236"/>
      <c r="F2311" s="23"/>
      <c r="G2311" s="30"/>
      <c r="H2311" s="5"/>
      <c r="I2311" s="491"/>
    </row>
    <row r="2312" spans="1:9" x14ac:dyDescent="0.25">
      <c r="A2312" s="240"/>
      <c r="B2312" s="233" t="s">
        <v>1872</v>
      </c>
      <c r="C2312" s="394" t="s">
        <v>5404</v>
      </c>
      <c r="D2312" s="235" t="s">
        <v>152</v>
      </c>
      <c r="E2312" s="236">
        <v>20280.5</v>
      </c>
      <c r="F2312" s="23">
        <v>41794</v>
      </c>
      <c r="G2312" s="22">
        <v>20280.5</v>
      </c>
      <c r="H2312" s="24">
        <f t="shared" ref="H2312:H2321" si="100">E2312-G2312</f>
        <v>0</v>
      </c>
      <c r="I2312" s="508" t="s">
        <v>146</v>
      </c>
    </row>
    <row r="2313" spans="1:9" x14ac:dyDescent="0.25">
      <c r="A2313" s="240"/>
      <c r="B2313" s="233" t="s">
        <v>2142</v>
      </c>
      <c r="C2313" s="394" t="s">
        <v>5404</v>
      </c>
      <c r="D2313" s="235" t="s">
        <v>152</v>
      </c>
      <c r="E2313" s="236">
        <v>24363.599999999999</v>
      </c>
      <c r="F2313" s="23">
        <v>41799</v>
      </c>
      <c r="G2313" s="30">
        <v>24363.599999999999</v>
      </c>
      <c r="H2313" s="5">
        <f t="shared" si="100"/>
        <v>0</v>
      </c>
      <c r="I2313" s="491" t="s">
        <v>146</v>
      </c>
    </row>
    <row r="2314" spans="1:9" x14ac:dyDescent="0.25">
      <c r="A2314" s="240"/>
      <c r="B2314" s="233" t="s">
        <v>2155</v>
      </c>
      <c r="C2314" s="394" t="s">
        <v>5404</v>
      </c>
      <c r="D2314" s="235" t="s">
        <v>152</v>
      </c>
      <c r="E2314" s="236">
        <v>6078</v>
      </c>
      <c r="F2314" s="23">
        <v>41799</v>
      </c>
      <c r="G2314" s="43">
        <v>6078</v>
      </c>
      <c r="H2314" s="5">
        <f t="shared" si="100"/>
        <v>0</v>
      </c>
      <c r="I2314" s="491" t="s">
        <v>146</v>
      </c>
    </row>
    <row r="2315" spans="1:9" x14ac:dyDescent="0.25">
      <c r="A2315" s="240"/>
      <c r="B2315" s="233" t="s">
        <v>1237</v>
      </c>
      <c r="C2315" s="394" t="s">
        <v>5404</v>
      </c>
      <c r="D2315" s="235" t="s">
        <v>152</v>
      </c>
      <c r="E2315" s="236">
        <v>19397</v>
      </c>
      <c r="F2315" s="27" t="s">
        <v>5492</v>
      </c>
      <c r="G2315" s="43">
        <v>19397</v>
      </c>
      <c r="H2315" s="5">
        <f t="shared" si="100"/>
        <v>0</v>
      </c>
      <c r="I2315" s="491" t="s">
        <v>146</v>
      </c>
    </row>
    <row r="2316" spans="1:9" x14ac:dyDescent="0.25">
      <c r="A2316" s="240"/>
      <c r="B2316" s="233" t="s">
        <v>1239</v>
      </c>
      <c r="C2316" s="394" t="s">
        <v>5404</v>
      </c>
      <c r="D2316" s="235" t="s">
        <v>152</v>
      </c>
      <c r="E2316" s="236">
        <v>12437.5</v>
      </c>
      <c r="F2316" s="27" t="s">
        <v>5493</v>
      </c>
      <c r="G2316" s="43">
        <v>12437.5</v>
      </c>
      <c r="H2316" s="5">
        <f t="shared" si="100"/>
        <v>0</v>
      </c>
      <c r="I2316" s="491" t="s">
        <v>146</v>
      </c>
    </row>
    <row r="2317" spans="1:9" x14ac:dyDescent="0.25">
      <c r="A2317" s="240"/>
      <c r="B2317" s="233" t="s">
        <v>1527</v>
      </c>
      <c r="C2317" s="394" t="s">
        <v>5404</v>
      </c>
      <c r="D2317" s="235" t="s">
        <v>152</v>
      </c>
      <c r="E2317" s="236">
        <v>29224</v>
      </c>
      <c r="F2317" s="23">
        <v>41804</v>
      </c>
      <c r="G2317" s="30">
        <v>29224</v>
      </c>
      <c r="H2317" s="5">
        <f t="shared" si="100"/>
        <v>0</v>
      </c>
      <c r="I2317" s="491" t="s">
        <v>146</v>
      </c>
    </row>
    <row r="2318" spans="1:9" ht="15.75" x14ac:dyDescent="0.25">
      <c r="A2318" s="240"/>
      <c r="B2318" s="572" t="s">
        <v>1926</v>
      </c>
      <c r="C2318" s="573" t="s">
        <v>5542</v>
      </c>
      <c r="D2318" s="235" t="s">
        <v>152</v>
      </c>
      <c r="E2318" s="236">
        <v>23971</v>
      </c>
      <c r="F2318" s="23">
        <v>41808</v>
      </c>
      <c r="G2318" s="43">
        <v>23971</v>
      </c>
      <c r="H2318" s="5">
        <f t="shared" si="100"/>
        <v>0</v>
      </c>
      <c r="I2318" s="491" t="s">
        <v>146</v>
      </c>
    </row>
    <row r="2319" spans="1:9" ht="15.75" x14ac:dyDescent="0.25">
      <c r="A2319" s="240"/>
      <c r="B2319" s="572" t="s">
        <v>2193</v>
      </c>
      <c r="C2319" s="573" t="s">
        <v>5542</v>
      </c>
      <c r="D2319" s="235" t="s">
        <v>152</v>
      </c>
      <c r="E2319" s="236">
        <v>22310.5</v>
      </c>
      <c r="F2319" s="23">
        <v>41811</v>
      </c>
      <c r="G2319" s="30">
        <v>22310.5</v>
      </c>
      <c r="H2319" s="5">
        <f t="shared" si="100"/>
        <v>0</v>
      </c>
      <c r="I2319" s="491" t="s">
        <v>146</v>
      </c>
    </row>
    <row r="2320" spans="1:9" ht="15.75" x14ac:dyDescent="0.25">
      <c r="A2320" s="240"/>
      <c r="B2320" s="572" t="s">
        <v>1343</v>
      </c>
      <c r="C2320" s="573" t="s">
        <v>5542</v>
      </c>
      <c r="D2320" s="235" t="s">
        <v>152</v>
      </c>
      <c r="E2320" s="236">
        <v>31775</v>
      </c>
      <c r="F2320" s="23">
        <v>41815</v>
      </c>
      <c r="G2320" s="30">
        <v>31775</v>
      </c>
      <c r="H2320" s="5">
        <f t="shared" si="100"/>
        <v>0</v>
      </c>
      <c r="I2320" s="491" t="s">
        <v>146</v>
      </c>
    </row>
    <row r="2321" spans="1:9" x14ac:dyDescent="0.25">
      <c r="A2321" s="240"/>
      <c r="B2321" s="233" t="s">
        <v>1591</v>
      </c>
      <c r="C2321" s="273" t="s">
        <v>4912</v>
      </c>
      <c r="D2321" s="235" t="s">
        <v>152</v>
      </c>
      <c r="E2321" s="236">
        <v>29086</v>
      </c>
      <c r="F2321" s="32" t="s">
        <v>5696</v>
      </c>
      <c r="G2321" s="30">
        <v>29086</v>
      </c>
      <c r="H2321" s="5">
        <f t="shared" si="100"/>
        <v>0</v>
      </c>
      <c r="I2321" s="508" t="s">
        <v>146</v>
      </c>
    </row>
    <row r="2322" spans="1:9" x14ac:dyDescent="0.25">
      <c r="A2322" s="240"/>
      <c r="B2322" s="233"/>
      <c r="C2322" s="273"/>
      <c r="D2322" s="235"/>
      <c r="E2322" s="236"/>
      <c r="F2322" s="32" t="s">
        <v>5726</v>
      </c>
      <c r="G2322" s="30">
        <f>SUM(G2312:G2321)</f>
        <v>218923.1</v>
      </c>
      <c r="H2322" s="5"/>
      <c r="I2322" s="508"/>
    </row>
    <row r="2323" spans="1:9" x14ac:dyDescent="0.25">
      <c r="A2323" s="240"/>
      <c r="B2323" s="233"/>
      <c r="C2323" s="273"/>
      <c r="D2323" s="235"/>
      <c r="E2323" s="236"/>
      <c r="F2323" s="32"/>
      <c r="G2323" s="30"/>
      <c r="H2323" s="5"/>
      <c r="I2323" s="508"/>
    </row>
    <row r="2324" spans="1:9" x14ac:dyDescent="0.25">
      <c r="A2324" s="240"/>
      <c r="B2324" s="233" t="s">
        <v>1892</v>
      </c>
      <c r="C2324" s="394" t="s">
        <v>5404</v>
      </c>
      <c r="D2324" s="235" t="s">
        <v>21</v>
      </c>
      <c r="E2324" s="236">
        <v>6830</v>
      </c>
      <c r="F2324" s="23">
        <v>41793</v>
      </c>
      <c r="G2324" s="22">
        <v>6830</v>
      </c>
      <c r="H2324" s="5">
        <f t="shared" ref="H2324:H2356" si="101">E2324-G2324</f>
        <v>0</v>
      </c>
      <c r="I2324" s="508"/>
    </row>
    <row r="2325" spans="1:9" x14ac:dyDescent="0.25">
      <c r="A2325" s="240"/>
      <c r="B2325" s="233" t="s">
        <v>2063</v>
      </c>
      <c r="C2325" s="394" t="s">
        <v>5404</v>
      </c>
      <c r="D2325" s="235" t="s">
        <v>21</v>
      </c>
      <c r="E2325" s="236">
        <v>5277</v>
      </c>
      <c r="F2325" s="23">
        <v>41794</v>
      </c>
      <c r="G2325" s="30">
        <v>5277</v>
      </c>
      <c r="H2325" s="5">
        <f t="shared" si="101"/>
        <v>0</v>
      </c>
      <c r="I2325" s="491"/>
    </row>
    <row r="2326" spans="1:9" x14ac:dyDescent="0.25">
      <c r="A2326" s="240"/>
      <c r="B2326" s="233" t="s">
        <v>2167</v>
      </c>
      <c r="C2326" s="394" t="s">
        <v>5404</v>
      </c>
      <c r="D2326" s="235" t="s">
        <v>21</v>
      </c>
      <c r="E2326" s="236">
        <v>16399</v>
      </c>
      <c r="F2326" s="32" t="s">
        <v>5457</v>
      </c>
      <c r="G2326" s="30">
        <v>16399</v>
      </c>
      <c r="H2326" s="5">
        <f t="shared" si="101"/>
        <v>0</v>
      </c>
      <c r="I2326" s="491"/>
    </row>
    <row r="2327" spans="1:9" x14ac:dyDescent="0.25">
      <c r="A2327" s="240"/>
      <c r="B2327" s="233" t="s">
        <v>1057</v>
      </c>
      <c r="C2327" s="394" t="s">
        <v>5404</v>
      </c>
      <c r="D2327" s="235" t="s">
        <v>21</v>
      </c>
      <c r="E2327" s="236">
        <v>16720</v>
      </c>
      <c r="F2327" s="23">
        <v>41797</v>
      </c>
      <c r="G2327" s="30">
        <v>16720</v>
      </c>
      <c r="H2327" s="5">
        <f t="shared" si="101"/>
        <v>0</v>
      </c>
      <c r="I2327" s="491"/>
    </row>
    <row r="2328" spans="1:9" x14ac:dyDescent="0.25">
      <c r="A2328" s="240"/>
      <c r="B2328" s="233" t="s">
        <v>1059</v>
      </c>
      <c r="C2328" s="394" t="s">
        <v>5404</v>
      </c>
      <c r="D2328" s="235" t="s">
        <v>21</v>
      </c>
      <c r="E2328" s="236">
        <v>715</v>
      </c>
      <c r="F2328" s="23">
        <v>41797</v>
      </c>
      <c r="G2328" s="30">
        <v>715</v>
      </c>
      <c r="H2328" s="5">
        <f t="shared" si="101"/>
        <v>0</v>
      </c>
      <c r="I2328" s="492"/>
    </row>
    <row r="2329" spans="1:9" x14ac:dyDescent="0.25">
      <c r="A2329" s="240"/>
      <c r="B2329" s="233" t="s">
        <v>1062</v>
      </c>
      <c r="C2329" s="394" t="s">
        <v>5404</v>
      </c>
      <c r="D2329" s="235" t="s">
        <v>21</v>
      </c>
      <c r="E2329" s="236">
        <v>2405</v>
      </c>
      <c r="F2329" s="23">
        <v>41797</v>
      </c>
      <c r="G2329" s="30">
        <v>2405</v>
      </c>
      <c r="H2329" s="5">
        <f t="shared" si="101"/>
        <v>0</v>
      </c>
      <c r="I2329" s="491"/>
    </row>
    <row r="2330" spans="1:9" x14ac:dyDescent="0.25">
      <c r="A2330" s="240"/>
      <c r="B2330" s="233" t="s">
        <v>1167</v>
      </c>
      <c r="C2330" s="394" t="s">
        <v>5404</v>
      </c>
      <c r="D2330" s="235" t="s">
        <v>21</v>
      </c>
      <c r="E2330" s="236">
        <v>5969.34</v>
      </c>
      <c r="F2330" s="23">
        <v>41799</v>
      </c>
      <c r="G2330" s="30">
        <v>5969.34</v>
      </c>
      <c r="H2330" s="5">
        <f t="shared" si="101"/>
        <v>0</v>
      </c>
      <c r="I2330" s="491"/>
    </row>
    <row r="2331" spans="1:9" x14ac:dyDescent="0.25">
      <c r="A2331" s="240"/>
      <c r="B2331" s="233" t="s">
        <v>1267</v>
      </c>
      <c r="C2331" s="394" t="s">
        <v>5404</v>
      </c>
      <c r="D2331" s="235" t="s">
        <v>21</v>
      </c>
      <c r="E2331" s="236">
        <v>11916</v>
      </c>
      <c r="F2331" s="23">
        <v>41800</v>
      </c>
      <c r="G2331" s="30">
        <v>11916</v>
      </c>
      <c r="H2331" s="5">
        <f t="shared" si="101"/>
        <v>0</v>
      </c>
      <c r="I2331" s="491"/>
    </row>
    <row r="2332" spans="1:9" x14ac:dyDescent="0.25">
      <c r="A2332" s="240"/>
      <c r="B2332" s="233" t="s">
        <v>1437</v>
      </c>
      <c r="C2332" s="394" t="s">
        <v>5404</v>
      </c>
      <c r="D2332" s="235" t="s">
        <v>21</v>
      </c>
      <c r="E2332" s="236">
        <v>8808</v>
      </c>
      <c r="F2332" s="23">
        <v>41801</v>
      </c>
      <c r="G2332" s="30">
        <v>8808</v>
      </c>
      <c r="H2332" s="5">
        <f t="shared" si="101"/>
        <v>0</v>
      </c>
      <c r="I2332" s="491"/>
    </row>
    <row r="2333" spans="1:9" x14ac:dyDescent="0.25">
      <c r="A2333" s="240"/>
      <c r="B2333" s="233" t="s">
        <v>1530</v>
      </c>
      <c r="C2333" s="394" t="s">
        <v>5404</v>
      </c>
      <c r="D2333" s="235" t="s">
        <v>21</v>
      </c>
      <c r="E2333" s="236">
        <v>3626</v>
      </c>
      <c r="F2333" s="23">
        <v>41802</v>
      </c>
      <c r="G2333" s="30">
        <v>3626</v>
      </c>
      <c r="H2333" s="5">
        <f t="shared" si="101"/>
        <v>0</v>
      </c>
      <c r="I2333" s="491"/>
    </row>
    <row r="2334" spans="1:9" ht="15.75" x14ac:dyDescent="0.25">
      <c r="A2334" s="240"/>
      <c r="B2334" s="572" t="s">
        <v>1594</v>
      </c>
      <c r="C2334" s="573" t="s">
        <v>5542</v>
      </c>
      <c r="D2334" s="235" t="s">
        <v>21</v>
      </c>
      <c r="E2334" s="236">
        <v>3230</v>
      </c>
      <c r="F2334" s="23">
        <v>41803</v>
      </c>
      <c r="G2334" s="30">
        <v>3230</v>
      </c>
      <c r="H2334" s="5">
        <f t="shared" si="101"/>
        <v>0</v>
      </c>
      <c r="I2334" s="491"/>
    </row>
    <row r="2335" spans="1:9" ht="15.75" x14ac:dyDescent="0.25">
      <c r="A2335" s="240"/>
      <c r="B2335" s="572" t="s">
        <v>1637</v>
      </c>
      <c r="C2335" s="573" t="s">
        <v>5542</v>
      </c>
      <c r="D2335" s="235" t="s">
        <v>21</v>
      </c>
      <c r="E2335" s="236">
        <v>6460</v>
      </c>
      <c r="F2335" s="23">
        <v>41803</v>
      </c>
      <c r="G2335" s="30">
        <v>6460</v>
      </c>
      <c r="H2335" s="5">
        <f t="shared" si="101"/>
        <v>0</v>
      </c>
      <c r="I2335" s="491"/>
    </row>
    <row r="2336" spans="1:9" ht="15.75" x14ac:dyDescent="0.25">
      <c r="A2336" s="240"/>
      <c r="B2336" s="572" t="s">
        <v>1648</v>
      </c>
      <c r="C2336" s="573" t="s">
        <v>5542</v>
      </c>
      <c r="D2336" s="235" t="s">
        <v>21</v>
      </c>
      <c r="E2336" s="236">
        <v>13400</v>
      </c>
      <c r="F2336" s="32" t="s">
        <v>5561</v>
      </c>
      <c r="G2336" s="30">
        <v>13400</v>
      </c>
      <c r="H2336" s="5">
        <f t="shared" si="101"/>
        <v>0</v>
      </c>
      <c r="I2336" s="491"/>
    </row>
    <row r="2337" spans="1:9" ht="15.75" x14ac:dyDescent="0.25">
      <c r="A2337" s="240">
        <v>41805</v>
      </c>
      <c r="B2337" s="572" t="s">
        <v>1757</v>
      </c>
      <c r="C2337" s="573" t="s">
        <v>5542</v>
      </c>
      <c r="D2337" s="235" t="s">
        <v>21</v>
      </c>
      <c r="E2337" s="236">
        <v>7411.5</v>
      </c>
      <c r="F2337" s="23">
        <v>41805</v>
      </c>
      <c r="G2337" s="30">
        <v>7411.5</v>
      </c>
      <c r="H2337" s="5">
        <f t="shared" si="101"/>
        <v>0</v>
      </c>
      <c r="I2337" s="491"/>
    </row>
    <row r="2338" spans="1:9" ht="15.75" x14ac:dyDescent="0.25">
      <c r="A2338" s="240">
        <v>41806</v>
      </c>
      <c r="B2338" s="572" t="s">
        <v>1812</v>
      </c>
      <c r="C2338" s="573" t="s">
        <v>5542</v>
      </c>
      <c r="D2338" s="235" t="s">
        <v>21</v>
      </c>
      <c r="E2338" s="236">
        <v>11871</v>
      </c>
      <c r="F2338" s="23">
        <v>41806</v>
      </c>
      <c r="G2338" s="30">
        <v>11871</v>
      </c>
      <c r="H2338" s="5">
        <f t="shared" si="101"/>
        <v>0</v>
      </c>
      <c r="I2338" s="491"/>
    </row>
    <row r="2339" spans="1:9" ht="15.75" x14ac:dyDescent="0.25">
      <c r="A2339" s="240"/>
      <c r="B2339" s="572" t="s">
        <v>1894</v>
      </c>
      <c r="C2339" s="573" t="s">
        <v>5542</v>
      </c>
      <c r="D2339" s="235" t="s">
        <v>21</v>
      </c>
      <c r="E2339" s="236">
        <v>4745.5</v>
      </c>
      <c r="F2339" s="23">
        <v>41806</v>
      </c>
      <c r="G2339" s="30">
        <v>4745.5</v>
      </c>
      <c r="H2339" s="5">
        <f t="shared" si="101"/>
        <v>0</v>
      </c>
      <c r="I2339" s="491"/>
    </row>
    <row r="2340" spans="1:9" ht="15.75" x14ac:dyDescent="0.25">
      <c r="A2340" s="240"/>
      <c r="B2340" s="572" t="s">
        <v>1945</v>
      </c>
      <c r="C2340" s="573" t="s">
        <v>5542</v>
      </c>
      <c r="D2340" s="235" t="s">
        <v>21</v>
      </c>
      <c r="E2340" s="236">
        <v>6453.5</v>
      </c>
      <c r="F2340" s="23">
        <v>41807</v>
      </c>
      <c r="G2340" s="30">
        <v>6453.5</v>
      </c>
      <c r="H2340" s="5">
        <f t="shared" si="101"/>
        <v>0</v>
      </c>
      <c r="I2340" s="491"/>
    </row>
    <row r="2341" spans="1:9" ht="15.75" x14ac:dyDescent="0.25">
      <c r="A2341" s="578">
        <v>41808</v>
      </c>
      <c r="B2341" s="579" t="s">
        <v>2152</v>
      </c>
      <c r="C2341" s="580" t="s">
        <v>5542</v>
      </c>
      <c r="D2341" s="235" t="s">
        <v>21</v>
      </c>
      <c r="E2341" s="236">
        <v>8491</v>
      </c>
      <c r="F2341" s="23">
        <v>41808</v>
      </c>
      <c r="G2341" s="30">
        <v>8491</v>
      </c>
      <c r="H2341" s="5">
        <f t="shared" si="101"/>
        <v>0</v>
      </c>
      <c r="I2341" s="491"/>
    </row>
    <row r="2342" spans="1:9" ht="15.75" x14ac:dyDescent="0.25">
      <c r="A2342" s="240"/>
      <c r="B2342" s="572" t="s">
        <v>2206</v>
      </c>
      <c r="C2342" s="573" t="s">
        <v>5542</v>
      </c>
      <c r="D2342" s="235" t="s">
        <v>21</v>
      </c>
      <c r="E2342" s="236">
        <v>9645</v>
      </c>
      <c r="F2342" s="23">
        <v>41809</v>
      </c>
      <c r="G2342" s="30">
        <v>9645</v>
      </c>
      <c r="H2342" s="5">
        <f t="shared" si="101"/>
        <v>0</v>
      </c>
      <c r="I2342" s="491"/>
    </row>
    <row r="2343" spans="1:9" ht="15.75" x14ac:dyDescent="0.25">
      <c r="A2343" s="240">
        <v>41811</v>
      </c>
      <c r="B2343" s="572" t="s">
        <v>1091</v>
      </c>
      <c r="C2343" s="573" t="s">
        <v>5542</v>
      </c>
      <c r="D2343" s="235" t="s">
        <v>21</v>
      </c>
      <c r="E2343" s="236">
        <v>13919</v>
      </c>
      <c r="F2343" s="23">
        <v>41811</v>
      </c>
      <c r="G2343" s="30">
        <v>13919</v>
      </c>
      <c r="H2343" s="5">
        <f t="shared" si="101"/>
        <v>0</v>
      </c>
      <c r="I2343" s="491"/>
    </row>
    <row r="2344" spans="1:9" ht="15.75" x14ac:dyDescent="0.25">
      <c r="A2344" s="240"/>
      <c r="B2344" s="572" t="s">
        <v>1106</v>
      </c>
      <c r="C2344" s="573" t="s">
        <v>5542</v>
      </c>
      <c r="D2344" s="235" t="s">
        <v>21</v>
      </c>
      <c r="E2344" s="236">
        <v>1198</v>
      </c>
      <c r="F2344" s="23">
        <v>41811</v>
      </c>
      <c r="G2344" s="30">
        <v>1198</v>
      </c>
      <c r="H2344" s="5">
        <f t="shared" si="101"/>
        <v>0</v>
      </c>
      <c r="I2344" s="491"/>
    </row>
    <row r="2345" spans="1:9" ht="15.75" x14ac:dyDescent="0.25">
      <c r="A2345" s="240"/>
      <c r="B2345" s="572" t="s">
        <v>1250</v>
      </c>
      <c r="C2345" s="573" t="s">
        <v>5542</v>
      </c>
      <c r="D2345" s="235" t="s">
        <v>21</v>
      </c>
      <c r="E2345" s="236">
        <v>8782</v>
      </c>
      <c r="F2345" s="23">
        <v>41813</v>
      </c>
      <c r="G2345" s="30">
        <v>8782</v>
      </c>
      <c r="H2345" s="5">
        <f t="shared" si="101"/>
        <v>0</v>
      </c>
      <c r="I2345" s="492"/>
    </row>
    <row r="2346" spans="1:9" ht="15.75" x14ac:dyDescent="0.25">
      <c r="A2346" s="240"/>
      <c r="B2346" s="572" t="s">
        <v>1366</v>
      </c>
      <c r="C2346" s="573" t="s">
        <v>5542</v>
      </c>
      <c r="D2346" s="235" t="s">
        <v>21</v>
      </c>
      <c r="E2346" s="236">
        <v>9449.5</v>
      </c>
      <c r="F2346" s="23">
        <v>41814</v>
      </c>
      <c r="G2346" s="22">
        <v>9449.5</v>
      </c>
      <c r="H2346" s="5">
        <f t="shared" si="101"/>
        <v>0</v>
      </c>
      <c r="I2346" s="508"/>
    </row>
    <row r="2347" spans="1:9" ht="15.75" x14ac:dyDescent="0.25">
      <c r="A2347" s="240"/>
      <c r="B2347" s="572" t="s">
        <v>1496</v>
      </c>
      <c r="C2347" s="573" t="s">
        <v>5542</v>
      </c>
      <c r="D2347" s="235" t="s">
        <v>21</v>
      </c>
      <c r="E2347" s="236">
        <v>9404</v>
      </c>
      <c r="F2347" s="23">
        <v>41816</v>
      </c>
      <c r="G2347" s="22">
        <v>9404</v>
      </c>
      <c r="H2347" s="5">
        <f t="shared" si="101"/>
        <v>0</v>
      </c>
      <c r="I2347" s="272"/>
    </row>
    <row r="2348" spans="1:9" x14ac:dyDescent="0.25">
      <c r="A2348" s="240"/>
      <c r="B2348" s="233" t="s">
        <v>1553</v>
      </c>
      <c r="C2348" s="273" t="s">
        <v>4912</v>
      </c>
      <c r="D2348" s="235" t="s">
        <v>21</v>
      </c>
      <c r="E2348" s="236">
        <v>1193</v>
      </c>
      <c r="F2348" s="23">
        <v>41816</v>
      </c>
      <c r="G2348" s="22">
        <v>1193</v>
      </c>
      <c r="H2348" s="5">
        <f t="shared" si="101"/>
        <v>0</v>
      </c>
      <c r="I2348" s="508" t="s">
        <v>14</v>
      </c>
    </row>
    <row r="2349" spans="1:9" x14ac:dyDescent="0.25">
      <c r="A2349" s="240"/>
      <c r="B2349" s="233" t="s">
        <v>1593</v>
      </c>
      <c r="C2349" s="273" t="s">
        <v>4912</v>
      </c>
      <c r="D2349" s="235" t="s">
        <v>21</v>
      </c>
      <c r="E2349" s="236">
        <v>8806.5</v>
      </c>
      <c r="F2349" s="23">
        <v>41816</v>
      </c>
      <c r="G2349" s="22">
        <v>8806.5</v>
      </c>
      <c r="H2349" s="5">
        <f t="shared" si="101"/>
        <v>0</v>
      </c>
      <c r="I2349" s="508"/>
    </row>
    <row r="2350" spans="1:9" x14ac:dyDescent="0.25">
      <c r="A2350" s="240"/>
      <c r="B2350" s="233" t="s">
        <v>1594</v>
      </c>
      <c r="C2350" s="273" t="s">
        <v>4912</v>
      </c>
      <c r="D2350" s="235" t="s">
        <v>21</v>
      </c>
      <c r="E2350" s="236">
        <v>1117.5999999999999</v>
      </c>
      <c r="F2350" s="23">
        <v>41816</v>
      </c>
      <c r="G2350" s="22">
        <v>1117.5999999999999</v>
      </c>
      <c r="H2350" s="5">
        <f t="shared" si="101"/>
        <v>0</v>
      </c>
      <c r="I2350" s="508"/>
    </row>
    <row r="2351" spans="1:9" x14ac:dyDescent="0.25">
      <c r="A2351" s="240"/>
      <c r="B2351" s="233" t="s">
        <v>1663</v>
      </c>
      <c r="C2351" s="273" t="s">
        <v>4912</v>
      </c>
      <c r="D2351" s="235" t="s">
        <v>21</v>
      </c>
      <c r="E2351" s="236">
        <v>5589</v>
      </c>
      <c r="F2351" s="23">
        <v>41817</v>
      </c>
      <c r="G2351" s="30">
        <v>5589</v>
      </c>
      <c r="H2351" s="5">
        <f t="shared" si="101"/>
        <v>0</v>
      </c>
      <c r="I2351" s="491"/>
    </row>
    <row r="2352" spans="1:9" x14ac:dyDescent="0.25">
      <c r="A2352" s="240"/>
      <c r="B2352" s="233" t="s">
        <v>1680</v>
      </c>
      <c r="C2352" s="273" t="s">
        <v>4912</v>
      </c>
      <c r="D2352" s="235" t="s">
        <v>21</v>
      </c>
      <c r="E2352" s="236">
        <v>12184.5</v>
      </c>
      <c r="F2352" s="32" t="s">
        <v>5706</v>
      </c>
      <c r="G2352" s="30">
        <v>12184.5</v>
      </c>
      <c r="H2352" s="5">
        <f t="shared" si="101"/>
        <v>0</v>
      </c>
      <c r="I2352" s="491"/>
    </row>
    <row r="2353" spans="1:9" x14ac:dyDescent="0.25">
      <c r="A2353" s="240"/>
      <c r="B2353" s="233" t="s">
        <v>1783</v>
      </c>
      <c r="C2353" s="273" t="s">
        <v>4912</v>
      </c>
      <c r="D2353" s="235" t="s">
        <v>21</v>
      </c>
      <c r="E2353" s="236">
        <v>5397</v>
      </c>
      <c r="F2353" s="23">
        <v>41818</v>
      </c>
      <c r="G2353" s="30">
        <v>5397</v>
      </c>
      <c r="H2353" s="5">
        <f t="shared" si="101"/>
        <v>0</v>
      </c>
      <c r="I2353" s="491"/>
    </row>
    <row r="2354" spans="1:9" x14ac:dyDescent="0.25">
      <c r="A2354" s="240"/>
      <c r="B2354" s="233" t="s">
        <v>1784</v>
      </c>
      <c r="C2354" s="273" t="s">
        <v>4912</v>
      </c>
      <c r="D2354" s="235" t="s">
        <v>21</v>
      </c>
      <c r="E2354" s="236">
        <v>280</v>
      </c>
      <c r="F2354" s="23">
        <v>41818</v>
      </c>
      <c r="G2354" s="30">
        <v>280</v>
      </c>
      <c r="H2354" s="5">
        <f t="shared" si="101"/>
        <v>0</v>
      </c>
      <c r="I2354" s="491"/>
    </row>
    <row r="2355" spans="1:9" x14ac:dyDescent="0.25">
      <c r="A2355" s="240"/>
      <c r="B2355" s="233" t="s">
        <v>1841</v>
      </c>
      <c r="C2355" s="273" t="s">
        <v>4912</v>
      </c>
      <c r="D2355" s="235" t="s">
        <v>21</v>
      </c>
      <c r="E2355" s="236">
        <v>5011</v>
      </c>
      <c r="F2355" s="23">
        <v>41819</v>
      </c>
      <c r="G2355" s="30">
        <v>5011</v>
      </c>
      <c r="H2355" s="5">
        <f t="shared" si="101"/>
        <v>0</v>
      </c>
      <c r="I2355" s="491"/>
    </row>
    <row r="2356" spans="1:9" x14ac:dyDescent="0.25">
      <c r="A2356" s="240"/>
      <c r="B2356" s="233" t="s">
        <v>1848</v>
      </c>
      <c r="C2356" s="273" t="s">
        <v>4912</v>
      </c>
      <c r="D2356" s="235" t="s">
        <v>21</v>
      </c>
      <c r="E2356" s="236">
        <v>6528</v>
      </c>
      <c r="F2356" s="23">
        <v>41820</v>
      </c>
      <c r="G2356" s="30">
        <v>6528</v>
      </c>
      <c r="H2356" s="5">
        <f t="shared" si="101"/>
        <v>0</v>
      </c>
      <c r="I2356" s="491"/>
    </row>
    <row r="2357" spans="1:9" x14ac:dyDescent="0.25">
      <c r="A2357" s="240"/>
      <c r="B2357" s="233"/>
      <c r="C2357" s="273"/>
      <c r="D2357" s="235"/>
      <c r="E2357" s="236"/>
      <c r="F2357" s="23" t="s">
        <v>5726</v>
      </c>
      <c r="G2357" s="30">
        <f>SUM(G2324:G2356)</f>
        <v>239231.94</v>
      </c>
      <c r="H2357" s="5"/>
      <c r="I2357" s="491"/>
    </row>
    <row r="2358" spans="1:9" x14ac:dyDescent="0.25">
      <c r="A2358" s="240"/>
      <c r="B2358" s="233"/>
      <c r="C2358" s="273"/>
      <c r="D2358" s="235"/>
      <c r="E2358" s="236"/>
      <c r="F2358" s="23"/>
      <c r="G2358" s="30"/>
      <c r="H2358" s="5"/>
      <c r="I2358" s="491"/>
    </row>
    <row r="2359" spans="1:9" x14ac:dyDescent="0.25">
      <c r="A2359" s="240"/>
      <c r="B2359" s="233" t="s">
        <v>1797</v>
      </c>
      <c r="C2359" s="394" t="s">
        <v>5404</v>
      </c>
      <c r="D2359" s="235" t="s">
        <v>340</v>
      </c>
      <c r="E2359" s="236">
        <v>10114</v>
      </c>
      <c r="F2359" s="23">
        <v>41792</v>
      </c>
      <c r="G2359" s="30">
        <v>10114</v>
      </c>
      <c r="H2359" s="24">
        <f t="shared" ref="H2359:H2370" si="102">E2359-G2359</f>
        <v>0</v>
      </c>
      <c r="I2359" s="491"/>
    </row>
    <row r="2360" spans="1:9" x14ac:dyDescent="0.25">
      <c r="A2360" s="240"/>
      <c r="B2360" s="233" t="s">
        <v>1071</v>
      </c>
      <c r="C2360" s="394" t="s">
        <v>5404</v>
      </c>
      <c r="D2360" s="235" t="s">
        <v>340</v>
      </c>
      <c r="E2360" s="236">
        <v>9231.5</v>
      </c>
      <c r="F2360" s="23">
        <v>41797</v>
      </c>
      <c r="G2360" s="30">
        <v>9231.5</v>
      </c>
      <c r="H2360" s="5">
        <f t="shared" si="102"/>
        <v>0</v>
      </c>
      <c r="I2360" s="491"/>
    </row>
    <row r="2361" spans="1:9" x14ac:dyDescent="0.25">
      <c r="A2361" s="240"/>
      <c r="B2361" s="233" t="s">
        <v>1191</v>
      </c>
      <c r="C2361" s="394" t="s">
        <v>5404</v>
      </c>
      <c r="D2361" s="235" t="s">
        <v>340</v>
      </c>
      <c r="E2361" s="236">
        <v>5968.1</v>
      </c>
      <c r="F2361" s="23">
        <v>41799</v>
      </c>
      <c r="G2361" s="30">
        <v>5968.1</v>
      </c>
      <c r="H2361" s="5">
        <f t="shared" si="102"/>
        <v>0</v>
      </c>
      <c r="I2361" s="491"/>
    </row>
    <row r="2362" spans="1:9" x14ac:dyDescent="0.25">
      <c r="A2362" s="240"/>
      <c r="B2362" s="233" t="s">
        <v>1480</v>
      </c>
      <c r="C2362" s="394" t="s">
        <v>5404</v>
      </c>
      <c r="D2362" s="235" t="s">
        <v>340</v>
      </c>
      <c r="E2362" s="236">
        <v>11312.6</v>
      </c>
      <c r="F2362" s="23">
        <v>41802</v>
      </c>
      <c r="G2362" s="30">
        <v>11312.6</v>
      </c>
      <c r="H2362" s="5">
        <f t="shared" si="102"/>
        <v>0</v>
      </c>
      <c r="I2362" s="491"/>
    </row>
    <row r="2363" spans="1:9" x14ac:dyDescent="0.25">
      <c r="A2363" s="240"/>
      <c r="B2363" s="233" t="s">
        <v>1481</v>
      </c>
      <c r="C2363" s="394" t="s">
        <v>5404</v>
      </c>
      <c r="D2363" s="235" t="s">
        <v>340</v>
      </c>
      <c r="E2363" s="236">
        <v>7581</v>
      </c>
      <c r="F2363" s="23">
        <v>41802</v>
      </c>
      <c r="G2363" s="30">
        <v>7581</v>
      </c>
      <c r="H2363" s="5">
        <f t="shared" si="102"/>
        <v>0</v>
      </c>
      <c r="I2363" s="491"/>
    </row>
    <row r="2364" spans="1:9" ht="15.75" x14ac:dyDescent="0.25">
      <c r="A2364" s="240"/>
      <c r="B2364" s="572" t="s">
        <v>1815</v>
      </c>
      <c r="C2364" s="573" t="s">
        <v>5542</v>
      </c>
      <c r="D2364" s="235" t="s">
        <v>340</v>
      </c>
      <c r="E2364" s="236">
        <v>15808</v>
      </c>
      <c r="F2364" s="23">
        <v>41806</v>
      </c>
      <c r="G2364" s="30">
        <v>15808</v>
      </c>
      <c r="H2364" s="5">
        <f t="shared" si="102"/>
        <v>0</v>
      </c>
      <c r="I2364" s="491"/>
    </row>
    <row r="2365" spans="1:9" ht="15.75" x14ac:dyDescent="0.25">
      <c r="A2365" s="240"/>
      <c r="B2365" s="572" t="s">
        <v>1948</v>
      </c>
      <c r="C2365" s="573" t="s">
        <v>5542</v>
      </c>
      <c r="D2365" s="235" t="s">
        <v>340</v>
      </c>
      <c r="E2365" s="236">
        <v>17290</v>
      </c>
      <c r="F2365" s="23">
        <v>41807</v>
      </c>
      <c r="G2365" s="30">
        <v>17290</v>
      </c>
      <c r="H2365" s="5">
        <f t="shared" si="102"/>
        <v>0</v>
      </c>
      <c r="I2365" s="491"/>
    </row>
    <row r="2366" spans="1:9" ht="15.75" x14ac:dyDescent="0.25">
      <c r="A2366" s="240"/>
      <c r="B2366" s="572" t="s">
        <v>1117</v>
      </c>
      <c r="C2366" s="573" t="s">
        <v>5542</v>
      </c>
      <c r="D2366" s="235" t="s">
        <v>340</v>
      </c>
      <c r="E2366" s="236">
        <v>12679</v>
      </c>
      <c r="F2366" s="23">
        <v>41811</v>
      </c>
      <c r="G2366" s="30">
        <v>12679</v>
      </c>
      <c r="H2366" s="5">
        <f t="shared" si="102"/>
        <v>0</v>
      </c>
      <c r="I2366" s="491"/>
    </row>
    <row r="2367" spans="1:9" x14ac:dyDescent="0.25">
      <c r="A2367" s="240"/>
      <c r="B2367" s="233" t="s">
        <v>1853</v>
      </c>
      <c r="C2367" s="273" t="s">
        <v>4912</v>
      </c>
      <c r="D2367" s="235" t="s">
        <v>340</v>
      </c>
      <c r="E2367" s="236">
        <v>26943</v>
      </c>
      <c r="F2367" s="23">
        <v>41820</v>
      </c>
      <c r="G2367" s="30">
        <v>26943</v>
      </c>
      <c r="H2367" s="5">
        <f t="shared" si="102"/>
        <v>0</v>
      </c>
      <c r="I2367" s="491"/>
    </row>
    <row r="2368" spans="1:9" x14ac:dyDescent="0.25">
      <c r="A2368" s="240"/>
      <c r="B2368" s="233" t="s">
        <v>1882</v>
      </c>
      <c r="C2368" s="273" t="s">
        <v>4912</v>
      </c>
      <c r="D2368" s="235" t="s">
        <v>340</v>
      </c>
      <c r="E2368" s="236">
        <v>10052</v>
      </c>
      <c r="F2368" s="23">
        <v>41820</v>
      </c>
      <c r="G2368" s="30">
        <v>10052</v>
      </c>
      <c r="H2368" s="5">
        <f t="shared" si="102"/>
        <v>0</v>
      </c>
      <c r="I2368" s="491"/>
    </row>
    <row r="2369" spans="1:9" x14ac:dyDescent="0.25">
      <c r="A2369" s="240"/>
      <c r="B2369" s="233" t="s">
        <v>1910</v>
      </c>
      <c r="C2369" s="273" t="s">
        <v>4912</v>
      </c>
      <c r="D2369" s="235" t="s">
        <v>340</v>
      </c>
      <c r="E2369" s="236">
        <v>11136</v>
      </c>
      <c r="F2369" s="23">
        <v>41820</v>
      </c>
      <c r="G2369" s="30">
        <v>11136</v>
      </c>
      <c r="H2369" s="5">
        <f t="shared" si="102"/>
        <v>0</v>
      </c>
      <c r="I2369" s="491"/>
    </row>
    <row r="2370" spans="1:9" x14ac:dyDescent="0.25">
      <c r="A2370" s="240"/>
      <c r="B2370" s="233" t="s">
        <v>1796</v>
      </c>
      <c r="C2370" s="394" t="s">
        <v>5404</v>
      </c>
      <c r="D2370" s="235" t="s">
        <v>829</v>
      </c>
      <c r="E2370" s="236">
        <v>6719</v>
      </c>
      <c r="F2370" s="23">
        <v>41792</v>
      </c>
      <c r="G2370" s="30">
        <v>6719</v>
      </c>
      <c r="H2370" s="24">
        <f t="shared" si="102"/>
        <v>0</v>
      </c>
      <c r="I2370" s="491"/>
    </row>
    <row r="2371" spans="1:9" x14ac:dyDescent="0.25">
      <c r="A2371" s="240"/>
      <c r="B2371" s="233"/>
      <c r="C2371" s="394"/>
      <c r="D2371" s="235"/>
      <c r="E2371" s="236"/>
      <c r="F2371" s="23" t="s">
        <v>5726</v>
      </c>
      <c r="G2371" s="30">
        <f>SUM(G2359:G2370)</f>
        <v>144834.20000000001</v>
      </c>
      <c r="H2371" s="24"/>
      <c r="I2371" s="491"/>
    </row>
    <row r="2372" spans="1:9" x14ac:dyDescent="0.25">
      <c r="A2372" s="240"/>
      <c r="B2372" s="233"/>
      <c r="C2372" s="394"/>
      <c r="D2372" s="235"/>
      <c r="E2372" s="236"/>
      <c r="F2372" s="23"/>
      <c r="G2372" s="30"/>
      <c r="H2372" s="24"/>
      <c r="I2372" s="491"/>
    </row>
    <row r="2373" spans="1:9" x14ac:dyDescent="0.25">
      <c r="A2373" s="240"/>
      <c r="B2373" s="233" t="s">
        <v>1988</v>
      </c>
      <c r="C2373" s="394" t="s">
        <v>5404</v>
      </c>
      <c r="D2373" s="235" t="s">
        <v>599</v>
      </c>
      <c r="E2373" s="236">
        <v>2548.5</v>
      </c>
      <c r="F2373" s="23">
        <v>41795</v>
      </c>
      <c r="G2373" s="22">
        <v>2548.5</v>
      </c>
      <c r="H2373" s="5">
        <f>E2373-G2373</f>
        <v>0</v>
      </c>
      <c r="I2373" s="508" t="s">
        <v>20</v>
      </c>
    </row>
    <row r="2374" spans="1:9" x14ac:dyDescent="0.25">
      <c r="A2374" s="240"/>
      <c r="B2374" s="233" t="s">
        <v>1262</v>
      </c>
      <c r="C2374" s="394" t="s">
        <v>5404</v>
      </c>
      <c r="D2374" s="235" t="s">
        <v>599</v>
      </c>
      <c r="E2374" s="236">
        <v>2185.65</v>
      </c>
      <c r="F2374" s="23">
        <v>41800</v>
      </c>
      <c r="G2374" s="43">
        <v>2185.65</v>
      </c>
      <c r="H2374" s="5">
        <f>E2374-G2374</f>
        <v>0</v>
      </c>
      <c r="I2374" s="491" t="s">
        <v>20</v>
      </c>
    </row>
    <row r="2375" spans="1:9" ht="15.75" x14ac:dyDescent="0.25">
      <c r="A2375" s="240"/>
      <c r="B2375" s="572" t="s">
        <v>1324</v>
      </c>
      <c r="C2375" s="573" t="s">
        <v>5542</v>
      </c>
      <c r="D2375" s="235" t="s">
        <v>599</v>
      </c>
      <c r="E2375" s="236">
        <v>756</v>
      </c>
      <c r="F2375" s="23">
        <v>41815</v>
      </c>
      <c r="G2375" s="43">
        <v>756</v>
      </c>
      <c r="H2375" s="5">
        <f>E2375-G2375</f>
        <v>0</v>
      </c>
      <c r="I2375" s="491" t="s">
        <v>20</v>
      </c>
    </row>
    <row r="2376" spans="1:9" x14ac:dyDescent="0.25">
      <c r="A2376" s="240"/>
      <c r="B2376" s="233" t="s">
        <v>1902</v>
      </c>
      <c r="C2376" s="273" t="s">
        <v>4912</v>
      </c>
      <c r="D2376" s="235" t="s">
        <v>599</v>
      </c>
      <c r="E2376" s="236">
        <v>39385</v>
      </c>
      <c r="F2376" s="23">
        <v>41820</v>
      </c>
      <c r="G2376" s="30">
        <v>39385</v>
      </c>
      <c r="H2376" s="5">
        <f>E2376-G2376</f>
        <v>0</v>
      </c>
      <c r="I2376" s="491" t="s">
        <v>146</v>
      </c>
    </row>
    <row r="2377" spans="1:9" x14ac:dyDescent="0.25">
      <c r="A2377" s="426"/>
      <c r="B2377" s="233"/>
      <c r="C2377" s="273"/>
      <c r="D2377" s="235"/>
      <c r="E2377" s="236"/>
      <c r="F2377" s="23" t="s">
        <v>5726</v>
      </c>
      <c r="G2377" s="30">
        <f>SUM(G2373:G2376)</f>
        <v>44875.15</v>
      </c>
      <c r="H2377" s="5"/>
      <c r="I2377" s="491"/>
    </row>
    <row r="2378" spans="1:9" x14ac:dyDescent="0.25">
      <c r="A2378" s="426"/>
      <c r="B2378" s="233"/>
      <c r="C2378" s="273"/>
      <c r="D2378" s="235"/>
      <c r="E2378" s="236"/>
      <c r="F2378" s="23"/>
      <c r="G2378" s="30"/>
      <c r="H2378" s="5"/>
      <c r="I2378" s="491"/>
    </row>
    <row r="2379" spans="1:9" x14ac:dyDescent="0.25">
      <c r="A2379" s="426"/>
      <c r="B2379" s="233" t="s">
        <v>1521</v>
      </c>
      <c r="C2379" s="394" t="s">
        <v>5404</v>
      </c>
      <c r="D2379" s="235" t="s">
        <v>488</v>
      </c>
      <c r="E2379" s="236">
        <v>6796.8</v>
      </c>
      <c r="F2379" s="23">
        <v>41804</v>
      </c>
      <c r="G2379" s="30">
        <v>6796.8</v>
      </c>
      <c r="H2379" s="5">
        <f>E2379-G2379</f>
        <v>0</v>
      </c>
      <c r="I2379" s="491" t="s">
        <v>146</v>
      </c>
    </row>
    <row r="2380" spans="1:9" x14ac:dyDescent="0.25">
      <c r="A2380" s="426"/>
      <c r="B2380" s="233"/>
      <c r="C2380" s="394"/>
      <c r="D2380" s="235"/>
      <c r="E2380" s="236"/>
      <c r="F2380" s="23"/>
      <c r="G2380" s="30"/>
      <c r="H2380" s="5"/>
      <c r="I2380" s="491"/>
    </row>
    <row r="2381" spans="1:9" x14ac:dyDescent="0.25">
      <c r="A2381" s="240"/>
      <c r="B2381" s="233" t="s">
        <v>2010</v>
      </c>
      <c r="C2381" s="394" t="s">
        <v>5404</v>
      </c>
      <c r="D2381" s="235" t="s">
        <v>221</v>
      </c>
      <c r="E2381" s="236">
        <v>28185</v>
      </c>
      <c r="F2381" s="566" t="s">
        <v>5437</v>
      </c>
      <c r="G2381" s="22">
        <v>28185</v>
      </c>
      <c r="H2381" s="5">
        <f t="shared" ref="H2381:H2388" si="103">E2381-G2381</f>
        <v>0</v>
      </c>
      <c r="I2381" s="508" t="s">
        <v>20</v>
      </c>
    </row>
    <row r="2382" spans="1:9" x14ac:dyDescent="0.25">
      <c r="A2382" s="240"/>
      <c r="B2382" s="233" t="s">
        <v>2227</v>
      </c>
      <c r="C2382" s="394" t="s">
        <v>5404</v>
      </c>
      <c r="D2382" s="235" t="s">
        <v>221</v>
      </c>
      <c r="E2382" s="236">
        <v>24468</v>
      </c>
      <c r="F2382" s="566" t="s">
        <v>5462</v>
      </c>
      <c r="G2382" s="30">
        <v>24468</v>
      </c>
      <c r="H2382" s="5">
        <f t="shared" si="103"/>
        <v>0</v>
      </c>
      <c r="I2382" s="491" t="s">
        <v>20</v>
      </c>
    </row>
    <row r="2383" spans="1:9" x14ac:dyDescent="0.25">
      <c r="A2383" s="240"/>
      <c r="B2383" s="233" t="s">
        <v>1413</v>
      </c>
      <c r="C2383" s="394" t="s">
        <v>5404</v>
      </c>
      <c r="D2383" s="235" t="s">
        <v>221</v>
      </c>
      <c r="E2383" s="236">
        <v>20232</v>
      </c>
      <c r="F2383" s="566" t="s">
        <v>5516</v>
      </c>
      <c r="G2383" s="30">
        <v>20232</v>
      </c>
      <c r="H2383" s="5">
        <f t="shared" si="103"/>
        <v>0</v>
      </c>
      <c r="I2383" s="491" t="s">
        <v>20</v>
      </c>
    </row>
    <row r="2384" spans="1:9" ht="15.75" x14ac:dyDescent="0.25">
      <c r="A2384" s="240"/>
      <c r="B2384" s="572" t="s">
        <v>1629</v>
      </c>
      <c r="C2384" s="573" t="s">
        <v>5542</v>
      </c>
      <c r="D2384" s="235" t="s">
        <v>221</v>
      </c>
      <c r="E2384" s="236">
        <v>18777.5</v>
      </c>
      <c r="F2384" s="26" t="s">
        <v>5556</v>
      </c>
      <c r="G2384" s="30">
        <v>18777.5</v>
      </c>
      <c r="H2384" s="5">
        <f t="shared" si="103"/>
        <v>0</v>
      </c>
      <c r="I2384" s="491" t="s">
        <v>2864</v>
      </c>
    </row>
    <row r="2385" spans="1:9" ht="15.75" x14ac:dyDescent="0.25">
      <c r="A2385" s="240"/>
      <c r="B2385" s="572" t="s">
        <v>1994</v>
      </c>
      <c r="C2385" s="573" t="s">
        <v>5542</v>
      </c>
      <c r="D2385" s="235" t="s">
        <v>221</v>
      </c>
      <c r="E2385" s="236">
        <v>34102</v>
      </c>
      <c r="F2385" s="566" t="s">
        <v>5605</v>
      </c>
      <c r="G2385" s="30">
        <v>34102</v>
      </c>
      <c r="H2385" s="5">
        <f t="shared" si="103"/>
        <v>0</v>
      </c>
      <c r="I2385" s="491" t="s">
        <v>20</v>
      </c>
    </row>
    <row r="2386" spans="1:9" ht="15.75" x14ac:dyDescent="0.25">
      <c r="A2386" s="240"/>
      <c r="B2386" s="572" t="s">
        <v>1077</v>
      </c>
      <c r="C2386" s="573" t="s">
        <v>5542</v>
      </c>
      <c r="D2386" s="235" t="s">
        <v>221</v>
      </c>
      <c r="E2386" s="236">
        <v>20311</v>
      </c>
      <c r="F2386" s="566" t="s">
        <v>5641</v>
      </c>
      <c r="G2386" s="30">
        <v>20311</v>
      </c>
      <c r="H2386" s="5">
        <f t="shared" si="103"/>
        <v>0</v>
      </c>
      <c r="I2386" s="491" t="s">
        <v>20</v>
      </c>
    </row>
    <row r="2387" spans="1:9" ht="15.75" x14ac:dyDescent="0.25">
      <c r="A2387" s="240"/>
      <c r="B2387" s="572" t="s">
        <v>1311</v>
      </c>
      <c r="C2387" s="573" t="s">
        <v>5542</v>
      </c>
      <c r="D2387" s="235" t="s">
        <v>221</v>
      </c>
      <c r="E2387" s="236">
        <v>19836</v>
      </c>
      <c r="F2387" s="566" t="s">
        <v>5663</v>
      </c>
      <c r="G2387" s="247">
        <v>19836</v>
      </c>
      <c r="H2387" s="5">
        <f t="shared" si="103"/>
        <v>0</v>
      </c>
      <c r="I2387" s="491" t="s">
        <v>20</v>
      </c>
    </row>
    <row r="2388" spans="1:9" x14ac:dyDescent="0.25">
      <c r="A2388" s="240"/>
      <c r="B2388" s="233" t="s">
        <v>1641</v>
      </c>
      <c r="C2388" s="273" t="s">
        <v>4912</v>
      </c>
      <c r="D2388" s="235" t="s">
        <v>221</v>
      </c>
      <c r="E2388" s="236">
        <v>25454</v>
      </c>
      <c r="F2388" s="26" t="s">
        <v>5703</v>
      </c>
      <c r="G2388" s="247">
        <v>25454</v>
      </c>
      <c r="H2388" s="5">
        <f t="shared" si="103"/>
        <v>0</v>
      </c>
      <c r="I2388" s="491" t="s">
        <v>20</v>
      </c>
    </row>
    <row r="2389" spans="1:9" x14ac:dyDescent="0.25">
      <c r="A2389" s="240"/>
      <c r="B2389" s="233"/>
      <c r="C2389" s="273"/>
      <c r="D2389" s="235"/>
      <c r="E2389" s="236"/>
      <c r="F2389" s="26" t="s">
        <v>5726</v>
      </c>
      <c r="G2389" s="247">
        <f>SUM(G2381:G2388)</f>
        <v>191365.5</v>
      </c>
      <c r="H2389" s="5"/>
      <c r="I2389" s="491"/>
    </row>
    <row r="2390" spans="1:9" x14ac:dyDescent="0.25">
      <c r="A2390" s="240"/>
      <c r="B2390" s="233"/>
      <c r="C2390" s="273"/>
      <c r="D2390" s="235"/>
      <c r="E2390" s="236"/>
      <c r="F2390" s="26"/>
      <c r="G2390" s="247"/>
      <c r="H2390" s="5"/>
      <c r="I2390" s="491"/>
    </row>
    <row r="2391" spans="1:9" x14ac:dyDescent="0.25">
      <c r="A2391" s="240"/>
      <c r="B2391" s="233" t="s">
        <v>1996</v>
      </c>
      <c r="C2391" s="394" t="s">
        <v>5404</v>
      </c>
      <c r="D2391" s="235" t="s">
        <v>280</v>
      </c>
      <c r="E2391" s="236">
        <v>66593</v>
      </c>
      <c r="F2391" s="566" t="s">
        <v>5436</v>
      </c>
      <c r="G2391" s="22">
        <v>66593</v>
      </c>
      <c r="H2391" s="5">
        <f t="shared" ref="H2391:H2398" si="104">E2391-G2391</f>
        <v>0</v>
      </c>
      <c r="I2391" s="508" t="s">
        <v>20</v>
      </c>
    </row>
    <row r="2392" spans="1:9" x14ac:dyDescent="0.25">
      <c r="A2392" s="240"/>
      <c r="B2392" s="233" t="s">
        <v>2254</v>
      </c>
      <c r="C2392" s="394" t="s">
        <v>5404</v>
      </c>
      <c r="D2392" s="235" t="s">
        <v>280</v>
      </c>
      <c r="E2392" s="236">
        <v>44585</v>
      </c>
      <c r="F2392" s="566" t="s">
        <v>5468</v>
      </c>
      <c r="G2392" s="30">
        <v>44585</v>
      </c>
      <c r="H2392" s="5">
        <f t="shared" si="104"/>
        <v>0</v>
      </c>
      <c r="I2392" s="491" t="s">
        <v>20</v>
      </c>
    </row>
    <row r="2393" spans="1:9" x14ac:dyDescent="0.25">
      <c r="A2393" s="240"/>
      <c r="B2393" s="233" t="s">
        <v>1412</v>
      </c>
      <c r="C2393" s="394" t="s">
        <v>5404</v>
      </c>
      <c r="D2393" s="235" t="s">
        <v>280</v>
      </c>
      <c r="E2393" s="236">
        <v>62440</v>
      </c>
      <c r="F2393" s="566" t="s">
        <v>5515</v>
      </c>
      <c r="G2393" s="247">
        <v>62440</v>
      </c>
      <c r="H2393" s="5">
        <f t="shared" si="104"/>
        <v>0</v>
      </c>
      <c r="I2393" s="491" t="s">
        <v>20</v>
      </c>
    </row>
    <row r="2394" spans="1:9" ht="15.75" x14ac:dyDescent="0.25">
      <c r="A2394" s="240"/>
      <c r="B2394" s="572" t="s">
        <v>1628</v>
      </c>
      <c r="C2394" s="573" t="s">
        <v>5542</v>
      </c>
      <c r="D2394" s="235" t="s">
        <v>280</v>
      </c>
      <c r="E2394" s="236">
        <v>62188.65</v>
      </c>
      <c r="F2394" s="566" t="s">
        <v>5555</v>
      </c>
      <c r="G2394" s="247">
        <v>62188.65</v>
      </c>
      <c r="H2394" s="5">
        <f t="shared" si="104"/>
        <v>0</v>
      </c>
      <c r="I2394" s="491" t="s">
        <v>2864</v>
      </c>
    </row>
    <row r="2395" spans="1:9" ht="15.75" x14ac:dyDescent="0.25">
      <c r="A2395" s="240"/>
      <c r="B2395" s="572" t="s">
        <v>1993</v>
      </c>
      <c r="C2395" s="573" t="s">
        <v>5542</v>
      </c>
      <c r="D2395" s="235" t="s">
        <v>280</v>
      </c>
      <c r="E2395" s="236">
        <v>58886</v>
      </c>
      <c r="F2395" s="26" t="s">
        <v>5604</v>
      </c>
      <c r="G2395" s="30">
        <v>58886</v>
      </c>
      <c r="H2395" s="5">
        <f t="shared" si="104"/>
        <v>0</v>
      </c>
      <c r="I2395" s="491" t="s">
        <v>20</v>
      </c>
    </row>
    <row r="2396" spans="1:9" ht="15.75" x14ac:dyDescent="0.25">
      <c r="A2396" s="240"/>
      <c r="B2396" s="572" t="s">
        <v>1076</v>
      </c>
      <c r="C2396" s="573" t="s">
        <v>5542</v>
      </c>
      <c r="D2396" s="235" t="s">
        <v>280</v>
      </c>
      <c r="E2396" s="236">
        <v>58922</v>
      </c>
      <c r="F2396" s="566" t="s">
        <v>5640</v>
      </c>
      <c r="G2396" s="30">
        <v>58922</v>
      </c>
      <c r="H2396" s="5">
        <f t="shared" si="104"/>
        <v>0</v>
      </c>
      <c r="I2396" s="491" t="s">
        <v>20</v>
      </c>
    </row>
    <row r="2397" spans="1:9" ht="15.75" x14ac:dyDescent="0.25">
      <c r="A2397" s="240"/>
      <c r="B2397" s="572" t="s">
        <v>1308</v>
      </c>
      <c r="C2397" s="573" t="s">
        <v>5542</v>
      </c>
      <c r="D2397" s="235" t="s">
        <v>280</v>
      </c>
      <c r="E2397" s="236">
        <v>66410</v>
      </c>
      <c r="F2397" s="566" t="s">
        <v>5662</v>
      </c>
      <c r="G2397" s="247">
        <v>66410</v>
      </c>
      <c r="H2397" s="5">
        <f t="shared" si="104"/>
        <v>0</v>
      </c>
      <c r="I2397" s="491" t="s">
        <v>20</v>
      </c>
    </row>
    <row r="2398" spans="1:9" x14ac:dyDescent="0.25">
      <c r="A2398" s="240"/>
      <c r="B2398" s="233" t="s">
        <v>1639</v>
      </c>
      <c r="C2398" s="273" t="s">
        <v>4912</v>
      </c>
      <c r="D2398" s="235" t="s">
        <v>280</v>
      </c>
      <c r="E2398" s="236">
        <v>52762</v>
      </c>
      <c r="F2398" s="566" t="s">
        <v>5701</v>
      </c>
      <c r="G2398" s="247">
        <v>52762</v>
      </c>
      <c r="H2398" s="5">
        <f t="shared" si="104"/>
        <v>0</v>
      </c>
      <c r="I2398" s="491" t="s">
        <v>20</v>
      </c>
    </row>
    <row r="2399" spans="1:9" x14ac:dyDescent="0.25">
      <c r="A2399" s="240"/>
      <c r="B2399" s="233"/>
      <c r="C2399" s="273"/>
      <c r="D2399" s="235"/>
      <c r="E2399" s="236"/>
      <c r="F2399" s="566" t="s">
        <v>5726</v>
      </c>
      <c r="G2399" s="247">
        <f>SUM(G2391:G2398)</f>
        <v>472786.65</v>
      </c>
      <c r="H2399" s="5"/>
      <c r="I2399" s="491"/>
    </row>
    <row r="2400" spans="1:9" x14ac:dyDescent="0.25">
      <c r="A2400" s="240"/>
      <c r="B2400" s="233"/>
      <c r="C2400" s="273"/>
      <c r="D2400" s="235"/>
      <c r="E2400" s="236"/>
      <c r="F2400" s="566"/>
      <c r="G2400" s="247"/>
      <c r="H2400" s="5"/>
      <c r="I2400" s="491"/>
    </row>
    <row r="2401" spans="1:9" x14ac:dyDescent="0.25">
      <c r="A2401" s="240"/>
      <c r="B2401" s="233" t="s">
        <v>2237</v>
      </c>
      <c r="C2401" s="394" t="s">
        <v>5404</v>
      </c>
      <c r="D2401" s="235" t="s">
        <v>5466</v>
      </c>
      <c r="E2401" s="236">
        <v>2349</v>
      </c>
      <c r="F2401" s="23">
        <v>41797</v>
      </c>
      <c r="G2401" s="30">
        <v>2349</v>
      </c>
      <c r="H2401" s="5">
        <f>E2401-G2401</f>
        <v>0</v>
      </c>
      <c r="I2401" s="491" t="s">
        <v>196</v>
      </c>
    </row>
    <row r="2402" spans="1:9" x14ac:dyDescent="0.25">
      <c r="A2402" s="240"/>
      <c r="B2402" s="233"/>
      <c r="C2402" s="394"/>
      <c r="D2402" s="235"/>
      <c r="E2402" s="236"/>
      <c r="F2402" s="23"/>
      <c r="G2402" s="30"/>
      <c r="H2402" s="5"/>
      <c r="I2402" s="491"/>
    </row>
    <row r="2403" spans="1:9" x14ac:dyDescent="0.25">
      <c r="A2403" s="240"/>
      <c r="B2403" s="233" t="s">
        <v>1772</v>
      </c>
      <c r="C2403" s="394" t="s">
        <v>5404</v>
      </c>
      <c r="D2403" s="235" t="s">
        <v>1706</v>
      </c>
      <c r="E2403" s="236">
        <v>1932</v>
      </c>
      <c r="F2403" s="23">
        <v>41792</v>
      </c>
      <c r="G2403" s="43">
        <v>1932</v>
      </c>
      <c r="H2403" s="24">
        <f t="shared" ref="H2403:H2423" si="105">E2403-G2403</f>
        <v>0</v>
      </c>
      <c r="I2403" s="491" t="s">
        <v>2849</v>
      </c>
    </row>
    <row r="2404" spans="1:9" x14ac:dyDescent="0.25">
      <c r="A2404" s="240"/>
      <c r="B2404" s="233" t="s">
        <v>1801</v>
      </c>
      <c r="C2404" s="394" t="s">
        <v>5404</v>
      </c>
      <c r="D2404" s="235" t="s">
        <v>1706</v>
      </c>
      <c r="E2404" s="236">
        <v>1175</v>
      </c>
      <c r="F2404" s="23">
        <v>41792</v>
      </c>
      <c r="G2404" s="30">
        <v>1175</v>
      </c>
      <c r="H2404" s="24">
        <f t="shared" si="105"/>
        <v>0</v>
      </c>
      <c r="I2404" s="491" t="s">
        <v>23</v>
      </c>
    </row>
    <row r="2405" spans="1:9" x14ac:dyDescent="0.25">
      <c r="A2405" s="240"/>
      <c r="B2405" s="233" t="s">
        <v>1901</v>
      </c>
      <c r="C2405" s="394" t="s">
        <v>5404</v>
      </c>
      <c r="D2405" s="235" t="s">
        <v>1706</v>
      </c>
      <c r="E2405" s="236">
        <v>937.5</v>
      </c>
      <c r="F2405" s="23">
        <v>41793</v>
      </c>
      <c r="G2405" s="22">
        <v>937.5</v>
      </c>
      <c r="H2405" s="24">
        <f t="shared" si="105"/>
        <v>0</v>
      </c>
      <c r="I2405" s="508" t="s">
        <v>23</v>
      </c>
    </row>
    <row r="2406" spans="1:9" x14ac:dyDescent="0.25">
      <c r="A2406" s="240"/>
      <c r="B2406" s="233" t="s">
        <v>2013</v>
      </c>
      <c r="C2406" s="394" t="s">
        <v>5404</v>
      </c>
      <c r="D2406" s="235" t="s">
        <v>1706</v>
      </c>
      <c r="E2406" s="236">
        <v>1182</v>
      </c>
      <c r="F2406" s="23">
        <v>41795</v>
      </c>
      <c r="G2406" s="22">
        <v>1182</v>
      </c>
      <c r="H2406" s="5">
        <f t="shared" si="105"/>
        <v>0</v>
      </c>
      <c r="I2406" s="508" t="s">
        <v>23</v>
      </c>
    </row>
    <row r="2407" spans="1:9" x14ac:dyDescent="0.25">
      <c r="A2407" s="240"/>
      <c r="B2407" s="233" t="s">
        <v>2102</v>
      </c>
      <c r="C2407" s="394" t="s">
        <v>5404</v>
      </c>
      <c r="D2407" s="235" t="s">
        <v>1706</v>
      </c>
      <c r="E2407" s="236">
        <v>1175</v>
      </c>
      <c r="F2407" s="23">
        <v>41795</v>
      </c>
      <c r="G2407" s="30">
        <v>1175</v>
      </c>
      <c r="H2407" s="5">
        <f t="shared" si="105"/>
        <v>0</v>
      </c>
      <c r="I2407" s="491" t="s">
        <v>23</v>
      </c>
    </row>
    <row r="2408" spans="1:9" x14ac:dyDescent="0.25">
      <c r="A2408" s="240"/>
      <c r="B2408" s="233" t="s">
        <v>2182</v>
      </c>
      <c r="C2408" s="394" t="s">
        <v>5404</v>
      </c>
      <c r="D2408" s="235" t="s">
        <v>1706</v>
      </c>
      <c r="E2408" s="236">
        <v>1175</v>
      </c>
      <c r="F2408" s="23">
        <v>41797</v>
      </c>
      <c r="G2408" s="30">
        <v>1175</v>
      </c>
      <c r="H2408" s="5">
        <f t="shared" si="105"/>
        <v>0</v>
      </c>
      <c r="I2408" s="491" t="s">
        <v>23</v>
      </c>
    </row>
    <row r="2409" spans="1:9" x14ac:dyDescent="0.25">
      <c r="A2409" s="240"/>
      <c r="B2409" s="233" t="s">
        <v>1093</v>
      </c>
      <c r="C2409" s="394" t="s">
        <v>5404</v>
      </c>
      <c r="D2409" s="235" t="s">
        <v>1706</v>
      </c>
      <c r="E2409" s="236">
        <v>3265</v>
      </c>
      <c r="F2409" s="23">
        <v>41797</v>
      </c>
      <c r="G2409" s="30">
        <v>3265</v>
      </c>
      <c r="H2409" s="5">
        <f t="shared" si="105"/>
        <v>0</v>
      </c>
      <c r="I2409" s="491" t="s">
        <v>23</v>
      </c>
    </row>
    <row r="2410" spans="1:9" x14ac:dyDescent="0.25">
      <c r="A2410" s="240"/>
      <c r="B2410" s="233" t="s">
        <v>1142</v>
      </c>
      <c r="C2410" s="394" t="s">
        <v>5404</v>
      </c>
      <c r="D2410" s="235" t="s">
        <v>1706</v>
      </c>
      <c r="E2410" s="236">
        <v>2040</v>
      </c>
      <c r="F2410" s="23">
        <v>41799</v>
      </c>
      <c r="G2410" s="30">
        <v>2040</v>
      </c>
      <c r="H2410" s="5">
        <f t="shared" si="105"/>
        <v>0</v>
      </c>
      <c r="I2410" s="491" t="s">
        <v>14</v>
      </c>
    </row>
    <row r="2411" spans="1:9" x14ac:dyDescent="0.25">
      <c r="A2411" s="240"/>
      <c r="B2411" s="233" t="s">
        <v>1303</v>
      </c>
      <c r="C2411" s="394" t="s">
        <v>5404</v>
      </c>
      <c r="D2411" s="235" t="s">
        <v>1706</v>
      </c>
      <c r="E2411" s="236">
        <v>1046</v>
      </c>
      <c r="F2411" s="23">
        <v>41800</v>
      </c>
      <c r="G2411" s="30">
        <v>1046</v>
      </c>
      <c r="H2411" s="5">
        <f t="shared" si="105"/>
        <v>0</v>
      </c>
      <c r="I2411" s="491" t="s">
        <v>23</v>
      </c>
    </row>
    <row r="2412" spans="1:9" x14ac:dyDescent="0.25">
      <c r="A2412" s="240"/>
      <c r="B2412" s="233" t="s">
        <v>1382</v>
      </c>
      <c r="C2412" s="394" t="s">
        <v>5404</v>
      </c>
      <c r="D2412" s="235" t="s">
        <v>1706</v>
      </c>
      <c r="E2412" s="236">
        <v>987</v>
      </c>
      <c r="F2412" s="23">
        <v>41801</v>
      </c>
      <c r="G2412" s="30">
        <v>987</v>
      </c>
      <c r="H2412" s="5">
        <f t="shared" si="105"/>
        <v>0</v>
      </c>
      <c r="I2412" s="491" t="s">
        <v>23</v>
      </c>
    </row>
    <row r="2413" spans="1:9" x14ac:dyDescent="0.25">
      <c r="A2413" s="240"/>
      <c r="B2413" s="233" t="s">
        <v>1468</v>
      </c>
      <c r="C2413" s="394" t="s">
        <v>5404</v>
      </c>
      <c r="D2413" s="235" t="s">
        <v>1706</v>
      </c>
      <c r="E2413" s="236">
        <v>940</v>
      </c>
      <c r="F2413" s="26" t="s">
        <v>5526</v>
      </c>
      <c r="G2413" s="30">
        <v>940</v>
      </c>
      <c r="H2413" s="5">
        <f t="shared" si="105"/>
        <v>0</v>
      </c>
      <c r="I2413" s="491" t="s">
        <v>23</v>
      </c>
    </row>
    <row r="2414" spans="1:9" ht="15.75" x14ac:dyDescent="0.25">
      <c r="A2414" s="240"/>
      <c r="B2414" s="572" t="s">
        <v>1576</v>
      </c>
      <c r="C2414" s="573" t="s">
        <v>5542</v>
      </c>
      <c r="D2414" s="235" t="s">
        <v>1706</v>
      </c>
      <c r="E2414" s="236">
        <v>921</v>
      </c>
      <c r="F2414" s="23">
        <v>41804</v>
      </c>
      <c r="G2414" s="30">
        <v>921</v>
      </c>
      <c r="H2414" s="5">
        <f t="shared" si="105"/>
        <v>0</v>
      </c>
      <c r="I2414" s="491" t="s">
        <v>23</v>
      </c>
    </row>
    <row r="2415" spans="1:9" ht="15.75" x14ac:dyDescent="0.25">
      <c r="A2415" s="240"/>
      <c r="B2415" s="572" t="s">
        <v>1693</v>
      </c>
      <c r="C2415" s="573" t="s">
        <v>5542</v>
      </c>
      <c r="D2415" s="235" t="s">
        <v>1706</v>
      </c>
      <c r="E2415" s="236">
        <v>3551</v>
      </c>
      <c r="F2415" s="23">
        <v>41805</v>
      </c>
      <c r="G2415" s="30">
        <v>3551</v>
      </c>
      <c r="H2415" s="5">
        <f t="shared" si="105"/>
        <v>0</v>
      </c>
      <c r="I2415" s="491" t="s">
        <v>23</v>
      </c>
    </row>
    <row r="2416" spans="1:9" ht="15.75" x14ac:dyDescent="0.25">
      <c r="A2416" s="240"/>
      <c r="B2416" s="572" t="s">
        <v>1783</v>
      </c>
      <c r="C2416" s="573" t="s">
        <v>5542</v>
      </c>
      <c r="D2416" s="235" t="s">
        <v>1706</v>
      </c>
      <c r="E2416" s="236">
        <v>2352</v>
      </c>
      <c r="F2416" s="23">
        <v>41806</v>
      </c>
      <c r="G2416" s="30">
        <v>2352</v>
      </c>
      <c r="H2416" s="5">
        <f t="shared" si="105"/>
        <v>0</v>
      </c>
      <c r="I2416" s="491" t="s">
        <v>4</v>
      </c>
    </row>
    <row r="2417" spans="1:9" ht="15.75" x14ac:dyDescent="0.25">
      <c r="A2417" s="240"/>
      <c r="B2417" s="572" t="s">
        <v>1841</v>
      </c>
      <c r="C2417" s="573" t="s">
        <v>5542</v>
      </c>
      <c r="D2417" s="235" t="s">
        <v>1706</v>
      </c>
      <c r="E2417" s="236">
        <v>975</v>
      </c>
      <c r="F2417" s="23">
        <v>41806</v>
      </c>
      <c r="G2417" s="30">
        <v>975</v>
      </c>
      <c r="H2417" s="5">
        <f t="shared" si="105"/>
        <v>0</v>
      </c>
      <c r="I2417" s="491" t="s">
        <v>23</v>
      </c>
    </row>
    <row r="2418" spans="1:9" ht="15.75" x14ac:dyDescent="0.25">
      <c r="A2418" s="240"/>
      <c r="B2418" s="572" t="s">
        <v>1970</v>
      </c>
      <c r="C2418" s="573" t="s">
        <v>5542</v>
      </c>
      <c r="D2418" s="235" t="s">
        <v>1706</v>
      </c>
      <c r="E2418" s="236">
        <v>1150</v>
      </c>
      <c r="F2418" s="23">
        <v>41807</v>
      </c>
      <c r="G2418" s="30">
        <v>1150</v>
      </c>
      <c r="H2418" s="5">
        <f t="shared" si="105"/>
        <v>0</v>
      </c>
      <c r="I2418" s="491" t="s">
        <v>4</v>
      </c>
    </row>
    <row r="2419" spans="1:9" ht="15.75" x14ac:dyDescent="0.25">
      <c r="A2419" s="518">
        <v>41809</v>
      </c>
      <c r="B2419" s="576" t="s">
        <v>2085</v>
      </c>
      <c r="C2419" s="577" t="s">
        <v>5542</v>
      </c>
      <c r="D2419" s="235" t="s">
        <v>1706</v>
      </c>
      <c r="E2419" s="236">
        <v>1414.5</v>
      </c>
      <c r="F2419" s="27" t="s">
        <v>5618</v>
      </c>
      <c r="G2419" s="30">
        <v>1414.5</v>
      </c>
      <c r="H2419" s="5">
        <f t="shared" si="105"/>
        <v>0</v>
      </c>
      <c r="I2419" s="491" t="s">
        <v>23</v>
      </c>
    </row>
    <row r="2420" spans="1:9" ht="15.75" x14ac:dyDescent="0.25">
      <c r="A2420" s="578">
        <v>41808</v>
      </c>
      <c r="B2420" s="579" t="s">
        <v>2114</v>
      </c>
      <c r="C2420" s="580" t="s">
        <v>5542</v>
      </c>
      <c r="D2420" s="235" t="s">
        <v>1706</v>
      </c>
      <c r="E2420" s="236">
        <v>1269</v>
      </c>
      <c r="F2420" s="23">
        <v>41808</v>
      </c>
      <c r="G2420" s="30">
        <v>1269</v>
      </c>
      <c r="H2420" s="5">
        <f t="shared" si="105"/>
        <v>0</v>
      </c>
      <c r="I2420" s="491" t="s">
        <v>4</v>
      </c>
    </row>
    <row r="2421" spans="1:9" ht="15.75" x14ac:dyDescent="0.25">
      <c r="A2421" s="240"/>
      <c r="B2421" s="572" t="s">
        <v>2254</v>
      </c>
      <c r="C2421" s="573" t="s">
        <v>5542</v>
      </c>
      <c r="D2421" s="235" t="s">
        <v>1706</v>
      </c>
      <c r="E2421" s="236">
        <v>1518</v>
      </c>
      <c r="F2421" s="23">
        <v>41810</v>
      </c>
      <c r="G2421" s="30">
        <v>1518</v>
      </c>
      <c r="H2421" s="5">
        <f t="shared" si="105"/>
        <v>0</v>
      </c>
      <c r="I2421" s="491" t="s">
        <v>23</v>
      </c>
    </row>
    <row r="2422" spans="1:9" ht="15.75" x14ac:dyDescent="0.25">
      <c r="A2422" s="240"/>
      <c r="B2422" s="572" t="s">
        <v>1131</v>
      </c>
      <c r="C2422" s="573" t="s">
        <v>5542</v>
      </c>
      <c r="D2422" s="235" t="s">
        <v>1706</v>
      </c>
      <c r="E2422" s="236">
        <v>3889</v>
      </c>
      <c r="F2422" s="23">
        <v>41811</v>
      </c>
      <c r="G2422" s="30">
        <v>3889</v>
      </c>
      <c r="H2422" s="5">
        <f t="shared" si="105"/>
        <v>0</v>
      </c>
      <c r="I2422" s="491" t="s">
        <v>23</v>
      </c>
    </row>
    <row r="2423" spans="1:9" ht="15.75" x14ac:dyDescent="0.25">
      <c r="A2423" s="240"/>
      <c r="B2423" s="572" t="s">
        <v>1225</v>
      </c>
      <c r="C2423" s="573" t="s">
        <v>5542</v>
      </c>
      <c r="D2423" s="235" t="s">
        <v>1706</v>
      </c>
      <c r="E2423" s="236">
        <v>1518</v>
      </c>
      <c r="F2423" s="23">
        <v>41812</v>
      </c>
      <c r="G2423" s="30">
        <v>1518</v>
      </c>
      <c r="H2423" s="5">
        <f t="shared" si="105"/>
        <v>0</v>
      </c>
      <c r="I2423" s="491" t="s">
        <v>2849</v>
      </c>
    </row>
    <row r="2424" spans="1:9" ht="15.75" x14ac:dyDescent="0.25">
      <c r="A2424" s="240"/>
      <c r="B2424" s="572"/>
      <c r="C2424" s="573"/>
      <c r="D2424" s="235"/>
      <c r="E2424" s="236"/>
      <c r="F2424" s="23" t="s">
        <v>5726</v>
      </c>
      <c r="G2424" s="30">
        <f>SUM(G2403:G2423)</f>
        <v>34412</v>
      </c>
      <c r="H2424" s="5"/>
      <c r="I2424" s="491"/>
    </row>
    <row r="2425" spans="1:9" ht="15.75" x14ac:dyDescent="0.25">
      <c r="A2425" s="240"/>
      <c r="B2425" s="572"/>
      <c r="C2425" s="573"/>
      <c r="D2425" s="235"/>
      <c r="E2425" s="236"/>
      <c r="F2425" s="23"/>
      <c r="G2425" s="30"/>
      <c r="H2425" s="5"/>
      <c r="I2425" s="491"/>
    </row>
    <row r="2426" spans="1:9" x14ac:dyDescent="0.25">
      <c r="A2426" s="240"/>
      <c r="B2426" s="233" t="s">
        <v>2204</v>
      </c>
      <c r="C2426" s="394" t="s">
        <v>5404</v>
      </c>
      <c r="D2426" s="235" t="s">
        <v>224</v>
      </c>
      <c r="E2426" s="236">
        <v>452.5</v>
      </c>
      <c r="F2426" s="23">
        <v>41796</v>
      </c>
      <c r="G2426" s="30">
        <v>452.5</v>
      </c>
      <c r="H2426" s="5">
        <f t="shared" ref="H2426:H2431" si="106">E2426-G2426</f>
        <v>0</v>
      </c>
      <c r="I2426" s="491" t="s">
        <v>4</v>
      </c>
    </row>
    <row r="2427" spans="1:9" x14ac:dyDescent="0.25">
      <c r="A2427" s="240"/>
      <c r="B2427" s="233" t="s">
        <v>1095</v>
      </c>
      <c r="C2427" s="394" t="s">
        <v>5404</v>
      </c>
      <c r="D2427" s="235" t="s">
        <v>224</v>
      </c>
      <c r="E2427" s="236">
        <v>405</v>
      </c>
      <c r="F2427" s="23">
        <v>41797</v>
      </c>
      <c r="G2427" s="30">
        <v>405</v>
      </c>
      <c r="H2427" s="5">
        <f t="shared" si="106"/>
        <v>0</v>
      </c>
      <c r="I2427" s="491" t="s">
        <v>14</v>
      </c>
    </row>
    <row r="2428" spans="1:9" x14ac:dyDescent="0.25">
      <c r="A2428" s="240"/>
      <c r="B2428" s="233" t="s">
        <v>1213</v>
      </c>
      <c r="C2428" s="394" t="s">
        <v>5404</v>
      </c>
      <c r="D2428" s="235" t="s">
        <v>224</v>
      </c>
      <c r="E2428" s="236">
        <v>380</v>
      </c>
      <c r="F2428" s="23">
        <v>41799</v>
      </c>
      <c r="G2428" s="30">
        <v>380</v>
      </c>
      <c r="H2428" s="5">
        <f t="shared" si="106"/>
        <v>0</v>
      </c>
      <c r="I2428" s="491" t="s">
        <v>14</v>
      </c>
    </row>
    <row r="2429" spans="1:9" x14ac:dyDescent="0.25">
      <c r="A2429" s="240"/>
      <c r="B2429" s="233" t="s">
        <v>1491</v>
      </c>
      <c r="C2429" s="394" t="s">
        <v>5404</v>
      </c>
      <c r="D2429" s="235" t="s">
        <v>224</v>
      </c>
      <c r="E2429" s="236">
        <v>476</v>
      </c>
      <c r="F2429" s="23">
        <v>41802</v>
      </c>
      <c r="G2429" s="30">
        <v>476</v>
      </c>
      <c r="H2429" s="5">
        <f t="shared" si="106"/>
        <v>0</v>
      </c>
      <c r="I2429" s="491" t="s">
        <v>4</v>
      </c>
    </row>
    <row r="2430" spans="1:9" ht="15.75" x14ac:dyDescent="0.25">
      <c r="A2430" s="240"/>
      <c r="B2430" s="572" t="s">
        <v>1542</v>
      </c>
      <c r="C2430" s="573" t="s">
        <v>5542</v>
      </c>
      <c r="D2430" s="235" t="s">
        <v>224</v>
      </c>
      <c r="E2430" s="236">
        <v>429</v>
      </c>
      <c r="F2430" s="23">
        <v>41816</v>
      </c>
      <c r="G2430" s="22">
        <v>429</v>
      </c>
      <c r="H2430" s="5">
        <f t="shared" si="106"/>
        <v>0</v>
      </c>
      <c r="I2430" s="508" t="s">
        <v>4</v>
      </c>
    </row>
    <row r="2431" spans="1:9" ht="15.75" x14ac:dyDescent="0.25">
      <c r="A2431" s="240"/>
      <c r="B2431" s="572" t="s">
        <v>1157</v>
      </c>
      <c r="C2431" s="573" t="s">
        <v>5542</v>
      </c>
      <c r="D2431" s="235" t="s">
        <v>2853</v>
      </c>
      <c r="E2431" s="236">
        <v>675</v>
      </c>
      <c r="F2431" s="23">
        <v>41812</v>
      </c>
      <c r="G2431" s="30">
        <v>675</v>
      </c>
      <c r="H2431" s="5">
        <f t="shared" si="106"/>
        <v>0</v>
      </c>
      <c r="I2431" s="491" t="s">
        <v>20</v>
      </c>
    </row>
    <row r="2432" spans="1:9" ht="15.75" x14ac:dyDescent="0.25">
      <c r="A2432" s="240"/>
      <c r="B2432" s="572"/>
      <c r="C2432" s="573"/>
      <c r="D2432" s="235"/>
      <c r="E2432" s="236"/>
      <c r="F2432" s="23"/>
      <c r="G2432" s="22">
        <f>SUM(G2426:G2431)</f>
        <v>2817.5</v>
      </c>
      <c r="H2432" s="5"/>
      <c r="I2432" s="508"/>
    </row>
    <row r="2433" spans="1:9" ht="15.75" x14ac:dyDescent="0.25">
      <c r="A2433" s="240"/>
      <c r="B2433" s="572"/>
      <c r="C2433" s="573"/>
      <c r="D2433" s="235"/>
      <c r="E2433" s="236"/>
      <c r="F2433" s="23"/>
      <c r="G2433" s="22"/>
      <c r="H2433" s="5"/>
      <c r="I2433" s="508"/>
    </row>
    <row r="2434" spans="1:9" x14ac:dyDescent="0.25">
      <c r="A2434" s="240"/>
      <c r="B2434" s="233" t="s">
        <v>1933</v>
      </c>
      <c r="C2434" s="394" t="s">
        <v>5404</v>
      </c>
      <c r="D2434" s="235" t="s">
        <v>131</v>
      </c>
      <c r="E2434" s="236">
        <v>2539</v>
      </c>
      <c r="F2434" s="23">
        <v>41794</v>
      </c>
      <c r="G2434" s="22">
        <v>2539</v>
      </c>
      <c r="H2434" s="24">
        <f>E2434-G2434</f>
        <v>0</v>
      </c>
      <c r="I2434" s="508" t="s">
        <v>196</v>
      </c>
    </row>
    <row r="2435" spans="1:9" x14ac:dyDescent="0.25">
      <c r="A2435" s="240"/>
      <c r="B2435" s="233" t="s">
        <v>1818</v>
      </c>
      <c r="C2435" s="394" t="s">
        <v>5404</v>
      </c>
      <c r="D2435" s="235" t="s">
        <v>131</v>
      </c>
      <c r="E2435" s="236">
        <v>9168</v>
      </c>
      <c r="F2435" s="23">
        <v>41792</v>
      </c>
      <c r="G2435" s="30">
        <v>9168</v>
      </c>
      <c r="H2435" s="5">
        <f>E2435-G2435</f>
        <v>0</v>
      </c>
      <c r="I2435" s="508" t="s">
        <v>196</v>
      </c>
    </row>
    <row r="2436" spans="1:9" x14ac:dyDescent="0.25">
      <c r="A2436" s="240"/>
      <c r="B2436" s="233" t="s">
        <v>2054</v>
      </c>
      <c r="C2436" s="394" t="s">
        <v>5404</v>
      </c>
      <c r="D2436" s="235" t="s">
        <v>131</v>
      </c>
      <c r="E2436" s="236">
        <v>3146.5</v>
      </c>
      <c r="F2436" s="23">
        <v>41795</v>
      </c>
      <c r="G2436" s="30">
        <v>3146.5</v>
      </c>
      <c r="H2436" s="5">
        <f>E2436-G2436</f>
        <v>0</v>
      </c>
      <c r="I2436" s="491" t="s">
        <v>196</v>
      </c>
    </row>
    <row r="2437" spans="1:9" x14ac:dyDescent="0.25">
      <c r="A2437" s="240"/>
      <c r="B2437" s="233" t="s">
        <v>2136</v>
      </c>
      <c r="C2437" s="394" t="s">
        <v>5404</v>
      </c>
      <c r="D2437" s="235" t="s">
        <v>131</v>
      </c>
      <c r="E2437" s="236">
        <v>5234.5</v>
      </c>
      <c r="F2437" s="23">
        <v>41796</v>
      </c>
      <c r="G2437" s="30">
        <v>5234.5</v>
      </c>
      <c r="H2437" s="5">
        <f>E2437-G2437</f>
        <v>0</v>
      </c>
      <c r="I2437" s="491" t="s">
        <v>196</v>
      </c>
    </row>
    <row r="2438" spans="1:9" x14ac:dyDescent="0.25">
      <c r="A2438" s="240"/>
      <c r="B2438" s="233" t="s">
        <v>2245</v>
      </c>
      <c r="C2438" s="394" t="s">
        <v>5404</v>
      </c>
      <c r="D2438" s="235" t="s">
        <v>5467</v>
      </c>
      <c r="E2438" s="236">
        <v>6165.5</v>
      </c>
      <c r="F2438" s="23">
        <v>41797</v>
      </c>
      <c r="G2438" s="43">
        <v>6165.5</v>
      </c>
      <c r="H2438" s="5">
        <f>E2438-G2438</f>
        <v>0</v>
      </c>
      <c r="I2438" s="491" t="s">
        <v>196</v>
      </c>
    </row>
    <row r="2439" spans="1:9" x14ac:dyDescent="0.25">
      <c r="A2439" s="240"/>
      <c r="B2439" s="597"/>
      <c r="C2439" s="598"/>
      <c r="D2439" s="42"/>
      <c r="E2439" s="43"/>
      <c r="F2439" s="23" t="s">
        <v>5726</v>
      </c>
      <c r="G2439" s="43">
        <f>SUM(G2434:G2438)</f>
        <v>26253.5</v>
      </c>
      <c r="H2439" s="30"/>
      <c r="I2439" s="42"/>
    </row>
    <row r="2440" spans="1:9" x14ac:dyDescent="0.25">
      <c r="A2440" s="240"/>
      <c r="B2440" s="9"/>
      <c r="C2440" s="9"/>
      <c r="F2440" s="9"/>
      <c r="G2440" s="9"/>
      <c r="H2440" s="9"/>
      <c r="I2440" s="9"/>
    </row>
    <row r="2441" spans="1:9" x14ac:dyDescent="0.25">
      <c r="A2441" s="240"/>
      <c r="B2441" s="233" t="s">
        <v>1653</v>
      </c>
      <c r="C2441" s="273" t="s">
        <v>4912</v>
      </c>
      <c r="D2441" s="235" t="s">
        <v>4956</v>
      </c>
      <c r="E2441" s="236">
        <v>5916</v>
      </c>
      <c r="F2441" s="23">
        <v>41818</v>
      </c>
      <c r="G2441" s="30">
        <v>5916</v>
      </c>
      <c r="H2441" s="5">
        <f>E2441-G2441</f>
        <v>0</v>
      </c>
      <c r="I2441" s="491" t="s">
        <v>57</v>
      </c>
    </row>
    <row r="2442" spans="1:9" x14ac:dyDescent="0.25">
      <c r="A2442" s="240"/>
      <c r="B2442" s="233" t="s">
        <v>1511</v>
      </c>
      <c r="C2442" s="394" t="s">
        <v>5404</v>
      </c>
      <c r="D2442" s="235" t="s">
        <v>5536</v>
      </c>
      <c r="E2442" s="236">
        <v>810</v>
      </c>
      <c r="F2442" s="23">
        <v>41803</v>
      </c>
      <c r="G2442" s="30">
        <v>810</v>
      </c>
      <c r="H2442" s="5">
        <f>E2442-G2442</f>
        <v>0</v>
      </c>
      <c r="I2442" s="491" t="s">
        <v>196</v>
      </c>
    </row>
    <row r="2443" spans="1:9" x14ac:dyDescent="0.25">
      <c r="A2443" s="240"/>
      <c r="B2443" s="233"/>
      <c r="C2443" s="394"/>
      <c r="D2443" s="235"/>
      <c r="E2443" s="236"/>
      <c r="F2443" s="23"/>
      <c r="G2443" s="30"/>
      <c r="H2443" s="5"/>
      <c r="I2443" s="491"/>
    </row>
    <row r="2444" spans="1:9" x14ac:dyDescent="0.25">
      <c r="A2444" s="240"/>
      <c r="B2444" s="233" t="s">
        <v>2128</v>
      </c>
      <c r="C2444" s="394" t="s">
        <v>5404</v>
      </c>
      <c r="D2444" s="235" t="s">
        <v>282</v>
      </c>
      <c r="E2444" s="236">
        <v>6749</v>
      </c>
      <c r="F2444" s="23">
        <v>41796</v>
      </c>
      <c r="G2444" s="30">
        <v>6749</v>
      </c>
      <c r="H2444" s="5">
        <f t="shared" ref="H2444:H2450" si="107">E2444-G2444</f>
        <v>0</v>
      </c>
      <c r="I2444" s="491" t="s">
        <v>4</v>
      </c>
    </row>
    <row r="2445" spans="1:9" x14ac:dyDescent="0.25">
      <c r="A2445" s="240"/>
      <c r="B2445" s="233" t="s">
        <v>2169</v>
      </c>
      <c r="C2445" s="394" t="s">
        <v>5404</v>
      </c>
      <c r="D2445" s="235" t="s">
        <v>282</v>
      </c>
      <c r="E2445" s="236">
        <v>845</v>
      </c>
      <c r="F2445" s="23">
        <v>41796</v>
      </c>
      <c r="G2445" s="30">
        <v>845</v>
      </c>
      <c r="H2445" s="5">
        <f t="shared" si="107"/>
        <v>0</v>
      </c>
      <c r="I2445" s="491" t="s">
        <v>14</v>
      </c>
    </row>
    <row r="2446" spans="1:9" x14ac:dyDescent="0.25">
      <c r="A2446" s="240"/>
      <c r="B2446" s="233" t="s">
        <v>2173</v>
      </c>
      <c r="C2446" s="394" t="s">
        <v>5404</v>
      </c>
      <c r="D2446" s="235" t="s">
        <v>282</v>
      </c>
      <c r="E2446" s="236">
        <v>506.4</v>
      </c>
      <c r="F2446" s="23">
        <v>41796</v>
      </c>
      <c r="G2446" s="30">
        <v>506.4</v>
      </c>
      <c r="H2446" s="5">
        <f t="shared" si="107"/>
        <v>0</v>
      </c>
      <c r="I2446" s="492" t="s">
        <v>14</v>
      </c>
    </row>
    <row r="2447" spans="1:9" x14ac:dyDescent="0.25">
      <c r="A2447" s="240"/>
      <c r="B2447" s="233" t="s">
        <v>1488</v>
      </c>
      <c r="C2447" s="394" t="s">
        <v>5404</v>
      </c>
      <c r="D2447" s="235" t="s">
        <v>282</v>
      </c>
      <c r="E2447" s="236">
        <v>9210</v>
      </c>
      <c r="F2447" s="23">
        <v>41802</v>
      </c>
      <c r="G2447" s="30">
        <v>9210</v>
      </c>
      <c r="H2447" s="5">
        <f t="shared" si="107"/>
        <v>0</v>
      </c>
      <c r="I2447" s="491" t="s">
        <v>4</v>
      </c>
    </row>
    <row r="2448" spans="1:9" ht="15.75" x14ac:dyDescent="0.25">
      <c r="A2448" s="518">
        <v>41809</v>
      </c>
      <c r="B2448" s="576" t="s">
        <v>2089</v>
      </c>
      <c r="C2448" s="577" t="s">
        <v>5542</v>
      </c>
      <c r="D2448" s="235" t="s">
        <v>282</v>
      </c>
      <c r="E2448" s="236">
        <v>10805.5</v>
      </c>
      <c r="F2448" s="23">
        <v>41809</v>
      </c>
      <c r="G2448" s="30">
        <v>10805.5</v>
      </c>
      <c r="H2448" s="5">
        <f t="shared" si="107"/>
        <v>0</v>
      </c>
      <c r="I2448" s="491" t="s">
        <v>4</v>
      </c>
    </row>
    <row r="2449" spans="1:10" ht="15.75" x14ac:dyDescent="0.25">
      <c r="A2449" s="240"/>
      <c r="B2449" s="572" t="s">
        <v>1470</v>
      </c>
      <c r="C2449" s="573" t="s">
        <v>5542</v>
      </c>
      <c r="D2449" s="235" t="s">
        <v>282</v>
      </c>
      <c r="E2449" s="236">
        <v>9928.5</v>
      </c>
      <c r="F2449" s="23">
        <v>41815</v>
      </c>
      <c r="G2449" s="22">
        <v>9928.5</v>
      </c>
      <c r="H2449" s="5">
        <f t="shared" si="107"/>
        <v>0</v>
      </c>
      <c r="I2449" s="508" t="s">
        <v>4</v>
      </c>
    </row>
    <row r="2450" spans="1:10" x14ac:dyDescent="0.25">
      <c r="A2450" s="240"/>
      <c r="B2450" s="233" t="s">
        <v>1579</v>
      </c>
      <c r="C2450" s="273" t="s">
        <v>4912</v>
      </c>
      <c r="D2450" s="235" t="s">
        <v>282</v>
      </c>
      <c r="E2450" s="236">
        <v>902</v>
      </c>
      <c r="F2450" s="23">
        <v>41816</v>
      </c>
      <c r="G2450" s="22">
        <v>902</v>
      </c>
      <c r="H2450" s="5">
        <f t="shared" si="107"/>
        <v>0</v>
      </c>
      <c r="I2450" s="508"/>
    </row>
    <row r="2451" spans="1:10" x14ac:dyDescent="0.25">
      <c r="A2451" s="240"/>
      <c r="B2451" s="233"/>
      <c r="C2451" s="273"/>
      <c r="D2451" s="235"/>
      <c r="E2451" s="236"/>
      <c r="F2451" s="23" t="s">
        <v>5726</v>
      </c>
      <c r="G2451" s="22">
        <f>SUM(G2444:G2450)</f>
        <v>38946.400000000001</v>
      </c>
      <c r="H2451" s="5"/>
      <c r="I2451" s="508"/>
    </row>
    <row r="2452" spans="1:10" x14ac:dyDescent="0.25">
      <c r="A2452" s="240"/>
      <c r="B2452" s="233"/>
      <c r="C2452" s="273"/>
      <c r="D2452" s="235"/>
      <c r="E2452" s="236"/>
      <c r="F2452" s="23"/>
      <c r="G2452" s="22"/>
      <c r="H2452" s="5"/>
      <c r="I2452" s="508"/>
    </row>
    <row r="2453" spans="1:10" ht="15.75" x14ac:dyDescent="0.25">
      <c r="A2453" s="240"/>
      <c r="B2453" s="572" t="s">
        <v>1314</v>
      </c>
      <c r="C2453" s="573" t="s">
        <v>5542</v>
      </c>
      <c r="D2453" s="235" t="s">
        <v>2039</v>
      </c>
      <c r="E2453" s="236">
        <v>550</v>
      </c>
      <c r="F2453" s="23">
        <v>41814</v>
      </c>
      <c r="G2453" s="30">
        <v>550</v>
      </c>
      <c r="H2453" s="5">
        <f>E2453-G2453</f>
        <v>0</v>
      </c>
      <c r="I2453" s="491" t="s">
        <v>2849</v>
      </c>
    </row>
    <row r="2454" spans="1:10" x14ac:dyDescent="0.25">
      <c r="A2454" s="240"/>
      <c r="B2454" s="233" t="s">
        <v>1786</v>
      </c>
      <c r="C2454" s="273" t="s">
        <v>4912</v>
      </c>
      <c r="D2454" s="235" t="s">
        <v>2039</v>
      </c>
      <c r="E2454" s="236">
        <v>665</v>
      </c>
      <c r="F2454" s="23">
        <v>41819</v>
      </c>
      <c r="G2454" s="30">
        <v>665</v>
      </c>
      <c r="H2454" s="5">
        <f>E2454-G2454</f>
        <v>0</v>
      </c>
      <c r="I2454" s="491" t="s">
        <v>4</v>
      </c>
    </row>
    <row r="2455" spans="1:10" x14ac:dyDescent="0.25">
      <c r="A2455" s="240"/>
      <c r="B2455" s="233"/>
      <c r="C2455" s="273"/>
      <c r="D2455" s="235"/>
      <c r="E2455" s="236"/>
      <c r="F2455" s="23"/>
      <c r="G2455" s="30"/>
      <c r="H2455" s="5"/>
      <c r="I2455" s="491"/>
    </row>
    <row r="2456" spans="1:10" x14ac:dyDescent="0.25">
      <c r="A2456" s="240"/>
      <c r="B2456" s="233" t="s">
        <v>1984</v>
      </c>
      <c r="C2456" s="394" t="s">
        <v>5404</v>
      </c>
      <c r="D2456" s="235" t="s">
        <v>5431</v>
      </c>
      <c r="E2456" s="236">
        <v>35087.5</v>
      </c>
      <c r="F2456" s="23">
        <v>41794</v>
      </c>
      <c r="G2456" s="22">
        <v>35087.5</v>
      </c>
      <c r="H2456" s="24">
        <f t="shared" ref="H2456:H2461" si="108">E2456-G2456</f>
        <v>0</v>
      </c>
      <c r="I2456" s="508" t="s">
        <v>196</v>
      </c>
    </row>
    <row r="2457" spans="1:10" x14ac:dyDescent="0.25">
      <c r="A2457" s="240"/>
      <c r="B2457" s="233" t="s">
        <v>1066</v>
      </c>
      <c r="C2457" s="394" t="s">
        <v>5404</v>
      </c>
      <c r="D2457" s="235" t="s">
        <v>5431</v>
      </c>
      <c r="E2457" s="236">
        <v>35266.5</v>
      </c>
      <c r="F2457" s="23">
        <v>41797</v>
      </c>
      <c r="G2457" s="30">
        <v>35266.5</v>
      </c>
      <c r="H2457" s="5">
        <f t="shared" si="108"/>
        <v>0</v>
      </c>
      <c r="I2457" s="491" t="s">
        <v>57</v>
      </c>
    </row>
    <row r="2458" spans="1:10" x14ac:dyDescent="0.25">
      <c r="A2458" s="240"/>
      <c r="B2458" s="233" t="s">
        <v>1207</v>
      </c>
      <c r="C2458" s="394" t="s">
        <v>5404</v>
      </c>
      <c r="D2458" s="235" t="s">
        <v>5431</v>
      </c>
      <c r="E2458" s="236">
        <v>34171.5</v>
      </c>
      <c r="F2458" s="32" t="s">
        <v>5484</v>
      </c>
      <c r="G2458" s="30">
        <v>34171.5</v>
      </c>
      <c r="H2458" s="5">
        <f t="shared" si="108"/>
        <v>0</v>
      </c>
      <c r="I2458" s="491"/>
    </row>
    <row r="2459" spans="1:10" ht="15.75" x14ac:dyDescent="0.25">
      <c r="A2459" s="578">
        <v>41808</v>
      </c>
      <c r="B2459" s="579" t="s">
        <v>2149</v>
      </c>
      <c r="C2459" s="580" t="s">
        <v>5542</v>
      </c>
      <c r="D2459" s="235" t="s">
        <v>5431</v>
      </c>
      <c r="E2459" s="236">
        <v>39321</v>
      </c>
      <c r="F2459" s="23">
        <v>41808</v>
      </c>
      <c r="G2459" s="30">
        <v>39321</v>
      </c>
      <c r="H2459" s="5">
        <f t="shared" si="108"/>
        <v>0</v>
      </c>
      <c r="I2459" s="491" t="s">
        <v>23</v>
      </c>
    </row>
    <row r="2460" spans="1:10" x14ac:dyDescent="0.25">
      <c r="A2460" s="240"/>
      <c r="B2460" s="233" t="s">
        <v>1702</v>
      </c>
      <c r="C2460" s="273" t="s">
        <v>4912</v>
      </c>
      <c r="D2460" s="235" t="s">
        <v>5431</v>
      </c>
      <c r="E2460" s="236">
        <v>36753</v>
      </c>
      <c r="F2460" s="23">
        <v>41818</v>
      </c>
      <c r="G2460" s="30">
        <v>36753</v>
      </c>
      <c r="H2460" s="5">
        <f t="shared" si="108"/>
        <v>0</v>
      </c>
      <c r="I2460" s="491" t="s">
        <v>196</v>
      </c>
    </row>
    <row r="2461" spans="1:10" x14ac:dyDescent="0.25">
      <c r="A2461" s="426"/>
      <c r="B2461" s="233" t="s">
        <v>1884</v>
      </c>
      <c r="C2461" s="273" t="s">
        <v>4912</v>
      </c>
      <c r="D2461" s="235" t="s">
        <v>5431</v>
      </c>
      <c r="E2461" s="236">
        <v>39737</v>
      </c>
      <c r="F2461" s="23">
        <v>41820</v>
      </c>
      <c r="G2461" s="30">
        <v>39737</v>
      </c>
      <c r="H2461" s="5">
        <f t="shared" si="108"/>
        <v>0</v>
      </c>
      <c r="I2461" s="491"/>
    </row>
    <row r="2462" spans="1:10" x14ac:dyDescent="0.25">
      <c r="A2462" s="426"/>
      <c r="B2462" s="233"/>
      <c r="C2462" s="273"/>
      <c r="D2462" s="235"/>
      <c r="E2462" s="236"/>
      <c r="F2462" s="23" t="s">
        <v>5726</v>
      </c>
      <c r="G2462" s="30">
        <f>SUM(G2456:G2461)</f>
        <v>220336.5</v>
      </c>
      <c r="H2462" s="5"/>
      <c r="I2462" s="491"/>
    </row>
    <row r="2463" spans="1:10" x14ac:dyDescent="0.25">
      <c r="A2463" s="426"/>
      <c r="B2463" s="233"/>
      <c r="C2463" s="273"/>
      <c r="D2463" s="235"/>
      <c r="E2463" s="236"/>
      <c r="F2463" s="23"/>
      <c r="G2463" s="30"/>
      <c r="H2463" s="5"/>
      <c r="I2463" s="491"/>
    </row>
    <row r="2464" spans="1:10" x14ac:dyDescent="0.25">
      <c r="A2464" s="240"/>
      <c r="B2464" s="233" t="s">
        <v>1867</v>
      </c>
      <c r="C2464" s="394" t="s">
        <v>5404</v>
      </c>
      <c r="D2464" s="235" t="s">
        <v>2532</v>
      </c>
      <c r="E2464" s="236">
        <v>46323</v>
      </c>
      <c r="F2464" s="23">
        <v>41799</v>
      </c>
      <c r="G2464" s="22">
        <v>46323</v>
      </c>
      <c r="H2464" s="24">
        <f t="shared" ref="H2464:H2475" si="109">E2464-G2464</f>
        <v>0</v>
      </c>
      <c r="I2464" s="508" t="s">
        <v>146</v>
      </c>
      <c r="J2464" s="6"/>
    </row>
    <row r="2465" spans="1:10" x14ac:dyDescent="0.25">
      <c r="A2465" s="240"/>
      <c r="B2465" s="233" t="s">
        <v>1869</v>
      </c>
      <c r="C2465" s="394" t="s">
        <v>5404</v>
      </c>
      <c r="D2465" s="235" t="s">
        <v>2532</v>
      </c>
      <c r="E2465" s="236">
        <v>6964</v>
      </c>
      <c r="F2465" s="23">
        <v>41799</v>
      </c>
      <c r="G2465" s="22">
        <v>6964</v>
      </c>
      <c r="H2465" s="24">
        <f t="shared" si="109"/>
        <v>0</v>
      </c>
      <c r="I2465" s="508" t="s">
        <v>146</v>
      </c>
      <c r="J2465" s="6"/>
    </row>
    <row r="2466" spans="1:10" x14ac:dyDescent="0.25">
      <c r="A2466" s="240"/>
      <c r="B2466" s="233" t="s">
        <v>1886</v>
      </c>
      <c r="C2466" s="394" t="s">
        <v>5404</v>
      </c>
      <c r="D2466" s="235" t="s">
        <v>2532</v>
      </c>
      <c r="E2466" s="236">
        <v>2605</v>
      </c>
      <c r="F2466" s="23">
        <v>41799</v>
      </c>
      <c r="G2466" s="22">
        <v>2605</v>
      </c>
      <c r="H2466" s="24">
        <f t="shared" si="109"/>
        <v>0</v>
      </c>
      <c r="I2466" s="508" t="s">
        <v>146</v>
      </c>
      <c r="J2466" s="6"/>
    </row>
    <row r="2467" spans="1:10" x14ac:dyDescent="0.25">
      <c r="A2467" s="274"/>
      <c r="B2467" s="233" t="s">
        <v>2146</v>
      </c>
      <c r="C2467" s="394" t="s">
        <v>5404</v>
      </c>
      <c r="D2467" s="235" t="s">
        <v>2532</v>
      </c>
      <c r="E2467" s="236">
        <v>54447.7</v>
      </c>
      <c r="F2467" s="23">
        <v>41801</v>
      </c>
      <c r="G2467" s="30">
        <v>54447.7</v>
      </c>
      <c r="H2467" s="5">
        <f t="shared" si="109"/>
        <v>0</v>
      </c>
      <c r="I2467" s="491" t="s">
        <v>146</v>
      </c>
      <c r="J2467" s="6"/>
    </row>
    <row r="2468" spans="1:10" x14ac:dyDescent="0.25">
      <c r="A2468" s="274"/>
      <c r="B2468" s="233" t="s">
        <v>2149</v>
      </c>
      <c r="C2468" s="394" t="s">
        <v>5404</v>
      </c>
      <c r="D2468" s="235" t="s">
        <v>2532</v>
      </c>
      <c r="E2468" s="236">
        <v>6014.5</v>
      </c>
      <c r="F2468" s="23">
        <v>41801</v>
      </c>
      <c r="G2468" s="30">
        <v>6014.5</v>
      </c>
      <c r="H2468" s="5">
        <f t="shared" si="109"/>
        <v>0</v>
      </c>
      <c r="I2468" s="491" t="s">
        <v>146</v>
      </c>
      <c r="J2468" s="6"/>
    </row>
    <row r="2469" spans="1:10" x14ac:dyDescent="0.25">
      <c r="A2469" s="240"/>
      <c r="B2469" s="233" t="s">
        <v>1233</v>
      </c>
      <c r="C2469" s="394" t="s">
        <v>5404</v>
      </c>
      <c r="D2469" s="235" t="s">
        <v>2532</v>
      </c>
      <c r="E2469" s="236">
        <v>59192.4</v>
      </c>
      <c r="F2469" s="23">
        <v>41811</v>
      </c>
      <c r="G2469" s="30">
        <v>59192.4</v>
      </c>
      <c r="H2469" s="5">
        <f t="shared" si="109"/>
        <v>0</v>
      </c>
      <c r="I2469" s="491" t="s">
        <v>146</v>
      </c>
      <c r="J2469" s="6"/>
    </row>
    <row r="2470" spans="1:10" x14ac:dyDescent="0.25">
      <c r="A2470" s="240"/>
      <c r="B2470" s="233" t="s">
        <v>1526</v>
      </c>
      <c r="C2470" s="394" t="s">
        <v>5404</v>
      </c>
      <c r="D2470" s="235" t="s">
        <v>2532</v>
      </c>
      <c r="E2470" s="236">
        <v>50287.69</v>
      </c>
      <c r="F2470" s="23">
        <v>41804</v>
      </c>
      <c r="G2470" s="30">
        <v>50287.69</v>
      </c>
      <c r="H2470" s="5">
        <f t="shared" si="109"/>
        <v>0</v>
      </c>
      <c r="I2470" s="491" t="s">
        <v>146</v>
      </c>
      <c r="J2470" s="6"/>
    </row>
    <row r="2471" spans="1:10" ht="15.75" x14ac:dyDescent="0.25">
      <c r="A2471" s="240">
        <v>41807</v>
      </c>
      <c r="B2471" s="572" t="s">
        <v>1922</v>
      </c>
      <c r="C2471" s="573" t="s">
        <v>5542</v>
      </c>
      <c r="D2471" s="235" t="s">
        <v>2532</v>
      </c>
      <c r="E2471" s="236">
        <v>45247</v>
      </c>
      <c r="F2471" s="23">
        <v>41808</v>
      </c>
      <c r="G2471" s="43">
        <v>45247</v>
      </c>
      <c r="H2471" s="5">
        <f t="shared" si="109"/>
        <v>0</v>
      </c>
      <c r="I2471" s="491" t="s">
        <v>146</v>
      </c>
      <c r="J2471" s="6"/>
    </row>
    <row r="2472" spans="1:10" ht="15.75" x14ac:dyDescent="0.25">
      <c r="A2472" s="240"/>
      <c r="B2472" s="572" t="s">
        <v>2172</v>
      </c>
      <c r="C2472" s="573" t="s">
        <v>5542</v>
      </c>
      <c r="D2472" s="235" t="s">
        <v>2532</v>
      </c>
      <c r="E2472" s="236">
        <v>66480</v>
      </c>
      <c r="F2472" s="23">
        <v>41815</v>
      </c>
      <c r="G2472" s="30">
        <v>66480</v>
      </c>
      <c r="H2472" s="5">
        <f t="shared" si="109"/>
        <v>0</v>
      </c>
      <c r="I2472" s="491" t="s">
        <v>146</v>
      </c>
      <c r="J2472" s="6"/>
    </row>
    <row r="2473" spans="1:10" ht="15.75" x14ac:dyDescent="0.25">
      <c r="A2473" s="240"/>
      <c r="B2473" s="572" t="s">
        <v>1344</v>
      </c>
      <c r="C2473" s="573" t="s">
        <v>5542</v>
      </c>
      <c r="D2473" s="235" t="s">
        <v>2532</v>
      </c>
      <c r="E2473" s="236">
        <v>57382</v>
      </c>
      <c r="F2473" s="32" t="s">
        <v>5670</v>
      </c>
      <c r="G2473" s="30">
        <v>57382</v>
      </c>
      <c r="H2473" s="5">
        <f t="shared" si="109"/>
        <v>0</v>
      </c>
      <c r="I2473" s="491" t="s">
        <v>146</v>
      </c>
      <c r="J2473" s="6"/>
    </row>
    <row r="2474" spans="1:10" x14ac:dyDescent="0.25">
      <c r="A2474" s="240"/>
      <c r="B2474" s="233" t="s">
        <v>1584</v>
      </c>
      <c r="C2474" s="273" t="s">
        <v>4912</v>
      </c>
      <c r="D2474" s="235" t="s">
        <v>2532</v>
      </c>
      <c r="E2474" s="236">
        <v>41124.44</v>
      </c>
      <c r="F2474" s="23">
        <v>41818</v>
      </c>
      <c r="G2474" s="22">
        <v>41124.44</v>
      </c>
      <c r="H2474" s="5">
        <f t="shared" si="109"/>
        <v>0</v>
      </c>
      <c r="I2474" s="508" t="s">
        <v>146</v>
      </c>
      <c r="J2474" s="6"/>
    </row>
    <row r="2475" spans="1:10" x14ac:dyDescent="0.25">
      <c r="A2475" s="240"/>
      <c r="B2475" s="233" t="s">
        <v>1338</v>
      </c>
      <c r="C2475" s="394" t="s">
        <v>5404</v>
      </c>
      <c r="D2475" s="235" t="s">
        <v>2532</v>
      </c>
      <c r="E2475" s="236">
        <v>1205.7</v>
      </c>
      <c r="F2475" s="26" t="s">
        <v>5506</v>
      </c>
      <c r="G2475" s="30">
        <v>1205.7</v>
      </c>
      <c r="H2475" s="5">
        <f t="shared" si="109"/>
        <v>0</v>
      </c>
      <c r="I2475" s="491" t="s">
        <v>2849</v>
      </c>
      <c r="J2475" s="6"/>
    </row>
    <row r="2476" spans="1:10" x14ac:dyDescent="0.25">
      <c r="A2476" s="240"/>
      <c r="B2476" s="233"/>
      <c r="C2476" s="394"/>
      <c r="D2476" s="235"/>
      <c r="E2476" s="236"/>
      <c r="F2476" s="26" t="s">
        <v>5726</v>
      </c>
      <c r="G2476" s="30">
        <f>SUM(G2464:G2475)</f>
        <v>437273.43000000005</v>
      </c>
      <c r="H2476" s="5"/>
      <c r="I2476" s="491"/>
      <c r="J2476" s="6"/>
    </row>
    <row r="2477" spans="1:10" x14ac:dyDescent="0.25">
      <c r="A2477" s="240"/>
      <c r="B2477" s="233"/>
      <c r="C2477" s="394"/>
      <c r="D2477" s="235"/>
      <c r="E2477" s="236"/>
      <c r="F2477" s="26"/>
      <c r="G2477" s="30"/>
      <c r="H2477" s="5"/>
      <c r="I2477" s="491"/>
      <c r="J2477" s="6"/>
    </row>
    <row r="2478" spans="1:10" x14ac:dyDescent="0.25">
      <c r="A2478" s="240"/>
      <c r="B2478" s="233" t="s">
        <v>2271</v>
      </c>
      <c r="C2478" s="394" t="s">
        <v>5404</v>
      </c>
      <c r="D2478" s="235" t="s">
        <v>318</v>
      </c>
      <c r="E2478" s="236">
        <v>2933</v>
      </c>
      <c r="F2478" s="23">
        <v>41796</v>
      </c>
      <c r="G2478" s="30">
        <v>2933</v>
      </c>
      <c r="H2478" s="5">
        <f t="shared" ref="H2478:H2489" si="110">E2478-G2478</f>
        <v>0</v>
      </c>
      <c r="I2478" s="491"/>
      <c r="J2478" s="6"/>
    </row>
    <row r="2479" spans="1:10" ht="15.75" x14ac:dyDescent="0.25">
      <c r="A2479" s="240"/>
      <c r="B2479" s="572" t="s">
        <v>2233</v>
      </c>
      <c r="C2479" s="573" t="s">
        <v>5542</v>
      </c>
      <c r="D2479" s="235" t="s">
        <v>318</v>
      </c>
      <c r="E2479" s="236">
        <v>3546</v>
      </c>
      <c r="F2479" s="23">
        <v>41810</v>
      </c>
      <c r="G2479" s="30">
        <v>3546</v>
      </c>
      <c r="H2479" s="5">
        <f t="shared" si="110"/>
        <v>0</v>
      </c>
      <c r="I2479" s="491"/>
      <c r="J2479" s="6"/>
    </row>
    <row r="2480" spans="1:10" x14ac:dyDescent="0.25">
      <c r="A2480" s="240"/>
      <c r="B2480" s="233" t="s">
        <v>1712</v>
      </c>
      <c r="C2480" s="273" t="s">
        <v>4912</v>
      </c>
      <c r="D2480" s="235" t="s">
        <v>318</v>
      </c>
      <c r="E2480" s="236">
        <v>3212</v>
      </c>
      <c r="F2480" s="23">
        <v>41818</v>
      </c>
      <c r="G2480" s="30">
        <v>3212</v>
      </c>
      <c r="H2480" s="5">
        <f t="shared" si="110"/>
        <v>0</v>
      </c>
      <c r="I2480" s="491"/>
      <c r="J2480" s="6"/>
    </row>
    <row r="2481" spans="1:10" x14ac:dyDescent="0.25">
      <c r="A2481" s="240"/>
      <c r="B2481" s="233" t="s">
        <v>1989</v>
      </c>
      <c r="C2481" s="394" t="s">
        <v>5404</v>
      </c>
      <c r="D2481" s="235" t="s">
        <v>318</v>
      </c>
      <c r="E2481" s="236">
        <v>4305.5</v>
      </c>
      <c r="F2481" s="32" t="s">
        <v>5433</v>
      </c>
      <c r="G2481" s="22">
        <v>4305.5</v>
      </c>
      <c r="H2481" s="5">
        <f t="shared" si="110"/>
        <v>0</v>
      </c>
      <c r="I2481" s="508"/>
      <c r="J2481" s="6"/>
    </row>
    <row r="2482" spans="1:10" x14ac:dyDescent="0.25">
      <c r="A2482" s="271"/>
      <c r="B2482" s="233" t="s">
        <v>2137</v>
      </c>
      <c r="C2482" s="394" t="s">
        <v>5404</v>
      </c>
      <c r="D2482" s="235" t="s">
        <v>318</v>
      </c>
      <c r="E2482" s="236">
        <v>708</v>
      </c>
      <c r="F2482" s="23">
        <v>41796</v>
      </c>
      <c r="G2482" s="30">
        <v>708</v>
      </c>
      <c r="H2482" s="5">
        <f t="shared" si="110"/>
        <v>0</v>
      </c>
      <c r="I2482" s="491" t="s">
        <v>196</v>
      </c>
      <c r="J2482" s="6"/>
    </row>
    <row r="2483" spans="1:10" x14ac:dyDescent="0.25">
      <c r="A2483" s="240"/>
      <c r="B2483" s="233" t="s">
        <v>1112</v>
      </c>
      <c r="C2483" s="394" t="s">
        <v>5404</v>
      </c>
      <c r="D2483" s="235" t="s">
        <v>318</v>
      </c>
      <c r="E2483" s="236">
        <v>5861.2</v>
      </c>
      <c r="F2483" s="23">
        <v>41798</v>
      </c>
      <c r="G2483" s="30">
        <v>5861.2</v>
      </c>
      <c r="H2483" s="5">
        <f t="shared" si="110"/>
        <v>0</v>
      </c>
      <c r="I2483" s="491" t="s">
        <v>2849</v>
      </c>
      <c r="J2483" s="6"/>
    </row>
    <row r="2484" spans="1:10" ht="15.75" x14ac:dyDescent="0.25">
      <c r="A2484" s="240"/>
      <c r="B2484" s="572" t="s">
        <v>1709</v>
      </c>
      <c r="C2484" s="573" t="s">
        <v>5542</v>
      </c>
      <c r="D2484" s="235" t="s">
        <v>318</v>
      </c>
      <c r="E2484" s="236">
        <v>4004</v>
      </c>
      <c r="F2484" s="23">
        <v>41804</v>
      </c>
      <c r="G2484" s="30">
        <v>4004</v>
      </c>
      <c r="H2484" s="5">
        <f t="shared" si="110"/>
        <v>0</v>
      </c>
      <c r="I2484" s="491"/>
      <c r="J2484" s="6"/>
    </row>
    <row r="2485" spans="1:10" ht="15.75" x14ac:dyDescent="0.25">
      <c r="A2485" s="240"/>
      <c r="B2485" s="572" t="s">
        <v>1731</v>
      </c>
      <c r="C2485" s="573" t="s">
        <v>5542</v>
      </c>
      <c r="D2485" s="235" t="s">
        <v>318</v>
      </c>
      <c r="E2485" s="236">
        <v>6119.5</v>
      </c>
      <c r="F2485" s="23">
        <v>41805</v>
      </c>
      <c r="G2485" s="30">
        <v>6119.5</v>
      </c>
      <c r="H2485" s="5">
        <f t="shared" si="110"/>
        <v>0</v>
      </c>
      <c r="I2485" s="491" t="s">
        <v>14</v>
      </c>
      <c r="J2485" s="6"/>
    </row>
    <row r="2486" spans="1:10" ht="15.75" x14ac:dyDescent="0.25">
      <c r="A2486" s="240"/>
      <c r="B2486" s="572" t="s">
        <v>1991</v>
      </c>
      <c r="C2486" s="573" t="s">
        <v>5542</v>
      </c>
      <c r="D2486" s="235" t="s">
        <v>318</v>
      </c>
      <c r="E2486" s="236">
        <v>735</v>
      </c>
      <c r="F2486" s="23">
        <v>41808</v>
      </c>
      <c r="G2486" s="30">
        <v>735</v>
      </c>
      <c r="H2486" s="5">
        <f t="shared" si="110"/>
        <v>0</v>
      </c>
      <c r="I2486" s="491" t="s">
        <v>196</v>
      </c>
      <c r="J2486" s="6"/>
    </row>
    <row r="2487" spans="1:10" ht="15.75" x14ac:dyDescent="0.25">
      <c r="A2487" s="240"/>
      <c r="B2487" s="572" t="s">
        <v>1184</v>
      </c>
      <c r="C2487" s="573" t="s">
        <v>5542</v>
      </c>
      <c r="D2487" s="235" t="s">
        <v>318</v>
      </c>
      <c r="E2487" s="236">
        <v>5634.2</v>
      </c>
      <c r="F2487" s="23">
        <v>41813</v>
      </c>
      <c r="G2487" s="30">
        <v>5634.2</v>
      </c>
      <c r="H2487" s="5">
        <f t="shared" si="110"/>
        <v>0</v>
      </c>
      <c r="I2487" s="491" t="s">
        <v>196</v>
      </c>
      <c r="J2487" s="6"/>
    </row>
    <row r="2488" spans="1:10" ht="15.75" x14ac:dyDescent="0.25">
      <c r="A2488" s="240"/>
      <c r="B2488" s="572" t="s">
        <v>1499</v>
      </c>
      <c r="C2488" s="573" t="s">
        <v>5542</v>
      </c>
      <c r="D2488" s="235" t="s">
        <v>318</v>
      </c>
      <c r="E2488" s="236">
        <v>2517</v>
      </c>
      <c r="F2488" s="23">
        <v>41816</v>
      </c>
      <c r="G2488" s="22">
        <v>2517</v>
      </c>
      <c r="H2488" s="5">
        <f t="shared" si="110"/>
        <v>0</v>
      </c>
      <c r="I2488" s="508"/>
      <c r="J2488" s="6"/>
    </row>
    <row r="2489" spans="1:10" x14ac:dyDescent="0.25">
      <c r="A2489" s="240"/>
      <c r="B2489" s="233" t="s">
        <v>1781</v>
      </c>
      <c r="C2489" s="273" t="s">
        <v>4912</v>
      </c>
      <c r="D2489" s="235" t="s">
        <v>318</v>
      </c>
      <c r="E2489" s="236">
        <v>5830.2</v>
      </c>
      <c r="F2489" s="23">
        <v>41819</v>
      </c>
      <c r="G2489" s="30">
        <v>5830.2</v>
      </c>
      <c r="H2489" s="5">
        <f t="shared" si="110"/>
        <v>0</v>
      </c>
      <c r="I2489" s="491" t="s">
        <v>4</v>
      </c>
      <c r="J2489" s="6"/>
    </row>
    <row r="2490" spans="1:10" x14ac:dyDescent="0.25">
      <c r="A2490" s="240"/>
      <c r="B2490" s="233"/>
      <c r="C2490" s="273"/>
      <c r="D2490" s="235"/>
      <c r="E2490" s="236"/>
      <c r="F2490" s="23" t="s">
        <v>5726</v>
      </c>
      <c r="G2490" s="30">
        <f>SUM(G2478:G2489)</f>
        <v>45405.599999999999</v>
      </c>
      <c r="H2490" s="5"/>
      <c r="I2490" s="491"/>
      <c r="J2490" s="6"/>
    </row>
    <row r="2491" spans="1:10" x14ac:dyDescent="0.25">
      <c r="A2491" s="240"/>
      <c r="B2491" s="233"/>
      <c r="C2491" s="273"/>
      <c r="D2491" s="235"/>
      <c r="E2491" s="236"/>
      <c r="F2491" s="23"/>
      <c r="G2491" s="30"/>
      <c r="H2491" s="5"/>
      <c r="I2491" s="491"/>
      <c r="J2491" s="6"/>
    </row>
    <row r="2492" spans="1:10" ht="15.75" x14ac:dyDescent="0.25">
      <c r="A2492" s="240"/>
      <c r="B2492" s="572" t="s">
        <v>1062</v>
      </c>
      <c r="C2492" s="573" t="s">
        <v>5542</v>
      </c>
      <c r="D2492" s="235" t="s">
        <v>4859</v>
      </c>
      <c r="E2492" s="236">
        <v>4299</v>
      </c>
      <c r="F2492" s="23">
        <v>41811</v>
      </c>
      <c r="G2492" s="30">
        <v>4299</v>
      </c>
      <c r="H2492" s="5">
        <f>E2492-G2492</f>
        <v>0</v>
      </c>
      <c r="I2492" s="491" t="s">
        <v>196</v>
      </c>
      <c r="J2492" s="6"/>
    </row>
    <row r="2493" spans="1:10" ht="15.75" x14ac:dyDescent="0.25">
      <c r="A2493" s="240"/>
      <c r="B2493" s="572"/>
      <c r="C2493" s="573"/>
      <c r="D2493" s="235"/>
      <c r="E2493" s="236"/>
      <c r="F2493" s="23"/>
      <c r="G2493" s="30"/>
      <c r="H2493" s="5"/>
      <c r="I2493" s="491"/>
      <c r="J2493" s="6"/>
    </row>
    <row r="2494" spans="1:10" x14ac:dyDescent="0.25">
      <c r="A2494" s="240"/>
      <c r="B2494" s="233" t="s">
        <v>1831</v>
      </c>
      <c r="C2494" s="394" t="s">
        <v>5404</v>
      </c>
      <c r="D2494" s="235" t="s">
        <v>125</v>
      </c>
      <c r="E2494" s="236">
        <v>5000</v>
      </c>
      <c r="F2494" s="26" t="s">
        <v>5410</v>
      </c>
      <c r="G2494" s="22">
        <v>5000</v>
      </c>
      <c r="H2494" s="24">
        <f t="shared" ref="H2494:H2515" si="111">E2494-G2494</f>
        <v>0</v>
      </c>
      <c r="I2494" s="508" t="s">
        <v>14</v>
      </c>
      <c r="J2494" s="6"/>
    </row>
    <row r="2495" spans="1:10" x14ac:dyDescent="0.25">
      <c r="A2495" s="240"/>
      <c r="B2495" s="233" t="s">
        <v>1930</v>
      </c>
      <c r="C2495" s="394" t="s">
        <v>5404</v>
      </c>
      <c r="D2495" s="235" t="s">
        <v>125</v>
      </c>
      <c r="E2495" s="236">
        <v>5340</v>
      </c>
      <c r="F2495" s="26" t="s">
        <v>5423</v>
      </c>
      <c r="G2495" s="22">
        <v>5340</v>
      </c>
      <c r="H2495" s="24">
        <f t="shared" si="111"/>
        <v>0</v>
      </c>
      <c r="I2495" s="508" t="s">
        <v>57</v>
      </c>
      <c r="J2495" s="6"/>
    </row>
    <row r="2496" spans="1:10" x14ac:dyDescent="0.25">
      <c r="A2496" s="240"/>
      <c r="B2496" s="233" t="s">
        <v>1970</v>
      </c>
      <c r="C2496" s="394" t="s">
        <v>5404</v>
      </c>
      <c r="D2496" s="235" t="s">
        <v>125</v>
      </c>
      <c r="E2496" s="236">
        <v>4268</v>
      </c>
      <c r="F2496" s="27" t="s">
        <v>5428</v>
      </c>
      <c r="G2496" s="22">
        <v>4268</v>
      </c>
      <c r="H2496" s="24">
        <f t="shared" si="111"/>
        <v>0</v>
      </c>
      <c r="I2496" s="508"/>
      <c r="J2496" s="6"/>
    </row>
    <row r="2497" spans="1:10" x14ac:dyDescent="0.25">
      <c r="A2497" s="240"/>
      <c r="B2497" s="233" t="s">
        <v>2069</v>
      </c>
      <c r="C2497" s="394" t="s">
        <v>5404</v>
      </c>
      <c r="D2497" s="235" t="s">
        <v>125</v>
      </c>
      <c r="E2497" s="236">
        <v>4088</v>
      </c>
      <c r="F2497" s="23">
        <v>41794</v>
      </c>
      <c r="G2497" s="30">
        <v>4088</v>
      </c>
      <c r="H2497" s="5">
        <f t="shared" si="111"/>
        <v>0</v>
      </c>
      <c r="I2497" s="491"/>
      <c r="J2497" s="6"/>
    </row>
    <row r="2498" spans="1:10" x14ac:dyDescent="0.25">
      <c r="A2498" s="240"/>
      <c r="B2498" s="233" t="s">
        <v>2074</v>
      </c>
      <c r="C2498" s="394" t="s">
        <v>5404</v>
      </c>
      <c r="D2498" s="235" t="s">
        <v>125</v>
      </c>
      <c r="E2498" s="236">
        <v>313</v>
      </c>
      <c r="F2498" s="23">
        <v>41794</v>
      </c>
      <c r="G2498" s="30">
        <v>313</v>
      </c>
      <c r="H2498" s="5">
        <f t="shared" si="111"/>
        <v>0</v>
      </c>
      <c r="I2498" s="491"/>
      <c r="J2498" s="6"/>
    </row>
    <row r="2499" spans="1:10" x14ac:dyDescent="0.25">
      <c r="A2499" s="240"/>
      <c r="B2499" s="233" t="s">
        <v>1192</v>
      </c>
      <c r="C2499" s="394" t="s">
        <v>5404</v>
      </c>
      <c r="D2499" s="235" t="s">
        <v>125</v>
      </c>
      <c r="E2499" s="236">
        <v>11078</v>
      </c>
      <c r="F2499" s="23">
        <v>41799</v>
      </c>
      <c r="G2499" s="30">
        <v>11078</v>
      </c>
      <c r="H2499" s="5">
        <f t="shared" si="111"/>
        <v>0</v>
      </c>
      <c r="I2499" s="491"/>
      <c r="J2499" s="6"/>
    </row>
    <row r="2500" spans="1:10" x14ac:dyDescent="0.25">
      <c r="A2500" s="240"/>
      <c r="B2500" s="233" t="s">
        <v>1204</v>
      </c>
      <c r="C2500" s="394" t="s">
        <v>5404</v>
      </c>
      <c r="D2500" s="235" t="s">
        <v>125</v>
      </c>
      <c r="E2500" s="236">
        <v>5508</v>
      </c>
      <c r="F2500" s="23">
        <v>41799</v>
      </c>
      <c r="G2500" s="30">
        <v>5508</v>
      </c>
      <c r="H2500" s="5">
        <f t="shared" si="111"/>
        <v>0</v>
      </c>
      <c r="I2500" s="491" t="s">
        <v>14</v>
      </c>
      <c r="J2500" s="6"/>
    </row>
    <row r="2501" spans="1:10" x14ac:dyDescent="0.25">
      <c r="A2501" s="240"/>
      <c r="B2501" s="233" t="s">
        <v>1273</v>
      </c>
      <c r="C2501" s="394" t="s">
        <v>5404</v>
      </c>
      <c r="D2501" s="235" t="s">
        <v>125</v>
      </c>
      <c r="E2501" s="236">
        <v>2756</v>
      </c>
      <c r="F2501" s="23">
        <v>41800</v>
      </c>
      <c r="G2501" s="30">
        <v>2756</v>
      </c>
      <c r="H2501" s="5">
        <f t="shared" si="111"/>
        <v>0</v>
      </c>
      <c r="I2501" s="491"/>
      <c r="J2501" s="6"/>
    </row>
    <row r="2502" spans="1:10" x14ac:dyDescent="0.25">
      <c r="A2502" s="240"/>
      <c r="B2502" s="233" t="s">
        <v>1346</v>
      </c>
      <c r="C2502" s="394" t="s">
        <v>5404</v>
      </c>
      <c r="D2502" s="235" t="s">
        <v>125</v>
      </c>
      <c r="E2502" s="236">
        <v>3196</v>
      </c>
      <c r="F2502" s="27" t="s">
        <v>5507</v>
      </c>
      <c r="G2502" s="30">
        <v>3196</v>
      </c>
      <c r="H2502" s="5">
        <f t="shared" si="111"/>
        <v>0</v>
      </c>
      <c r="I2502" s="492"/>
      <c r="J2502" s="6"/>
    </row>
    <row r="2503" spans="1:10" x14ac:dyDescent="0.25">
      <c r="A2503" s="240"/>
      <c r="B2503" s="233" t="s">
        <v>1397</v>
      </c>
      <c r="C2503" s="394" t="s">
        <v>5404</v>
      </c>
      <c r="D2503" s="235" t="s">
        <v>125</v>
      </c>
      <c r="E2503" s="236">
        <v>7772.5</v>
      </c>
      <c r="F2503" s="23">
        <v>41801</v>
      </c>
      <c r="G2503" s="30">
        <v>7772.5</v>
      </c>
      <c r="H2503" s="5">
        <f t="shared" si="111"/>
        <v>0</v>
      </c>
      <c r="I2503" s="491" t="s">
        <v>14</v>
      </c>
      <c r="J2503" s="6"/>
    </row>
    <row r="2504" spans="1:10" x14ac:dyDescent="0.25">
      <c r="A2504" s="240"/>
      <c r="B2504" s="233" t="s">
        <v>1434</v>
      </c>
      <c r="C2504" s="394" t="s">
        <v>5404</v>
      </c>
      <c r="D2504" s="235" t="s">
        <v>125</v>
      </c>
      <c r="E2504" s="236">
        <v>5877</v>
      </c>
      <c r="F2504" s="27" t="s">
        <v>5520</v>
      </c>
      <c r="G2504" s="30">
        <v>5877</v>
      </c>
      <c r="H2504" s="5">
        <f t="shared" si="111"/>
        <v>0</v>
      </c>
      <c r="I2504" s="491"/>
      <c r="J2504" s="6"/>
    </row>
    <row r="2505" spans="1:10" x14ac:dyDescent="0.25">
      <c r="A2505" s="240"/>
      <c r="B2505" s="233" t="s">
        <v>1436</v>
      </c>
      <c r="C2505" s="394" t="s">
        <v>5404</v>
      </c>
      <c r="D2505" s="235" t="s">
        <v>125</v>
      </c>
      <c r="E2505" s="236">
        <v>301.5</v>
      </c>
      <c r="F2505" s="26" t="s">
        <v>5521</v>
      </c>
      <c r="G2505" s="30">
        <v>301.5</v>
      </c>
      <c r="H2505" s="5">
        <f t="shared" si="111"/>
        <v>0</v>
      </c>
      <c r="I2505" s="491"/>
      <c r="J2505" s="6"/>
    </row>
    <row r="2506" spans="1:10" ht="15.75" x14ac:dyDescent="0.25">
      <c r="A2506" s="240"/>
      <c r="B2506" s="572" t="s">
        <v>1904</v>
      </c>
      <c r="C2506" s="573" t="s">
        <v>5542</v>
      </c>
      <c r="D2506" s="235" t="s">
        <v>125</v>
      </c>
      <c r="E2506" s="236">
        <v>8700.5</v>
      </c>
      <c r="F2506" s="26" t="s">
        <v>5591</v>
      </c>
      <c r="G2506" s="30">
        <v>8700.5</v>
      </c>
      <c r="H2506" s="5">
        <f t="shared" si="111"/>
        <v>0</v>
      </c>
      <c r="I2506" s="491" t="s">
        <v>196</v>
      </c>
      <c r="J2506" s="6"/>
    </row>
    <row r="2507" spans="1:10" ht="15.75" x14ac:dyDescent="0.25">
      <c r="A2507" s="240"/>
      <c r="B2507" s="572" t="s">
        <v>1908</v>
      </c>
      <c r="C2507" s="573" t="s">
        <v>5542</v>
      </c>
      <c r="D2507" s="235" t="s">
        <v>125</v>
      </c>
      <c r="E2507" s="236">
        <v>3543.5</v>
      </c>
      <c r="F2507" s="27" t="s">
        <v>5593</v>
      </c>
      <c r="G2507" s="30">
        <v>3543.5</v>
      </c>
      <c r="H2507" s="5">
        <f t="shared" si="111"/>
        <v>0</v>
      </c>
      <c r="I2507" s="491"/>
      <c r="J2507" s="6"/>
    </row>
    <row r="2508" spans="1:10" ht="15.75" x14ac:dyDescent="0.25">
      <c r="A2508" s="518">
        <v>41809</v>
      </c>
      <c r="B2508" s="576" t="s">
        <v>2095</v>
      </c>
      <c r="C2508" s="577" t="s">
        <v>5542</v>
      </c>
      <c r="D2508" s="235" t="s">
        <v>125</v>
      </c>
      <c r="E2508" s="236">
        <v>5253</v>
      </c>
      <c r="F2508" s="26" t="s">
        <v>5619</v>
      </c>
      <c r="G2508" s="30">
        <v>5253</v>
      </c>
      <c r="H2508" s="5">
        <f t="shared" si="111"/>
        <v>0</v>
      </c>
      <c r="I2508" s="491" t="s">
        <v>14</v>
      </c>
      <c r="J2508" s="6"/>
    </row>
    <row r="2509" spans="1:10" ht="15.75" x14ac:dyDescent="0.25">
      <c r="A2509" s="578">
        <v>41808</v>
      </c>
      <c r="B2509" s="579" t="s">
        <v>2159</v>
      </c>
      <c r="C2509" s="580" t="s">
        <v>5542</v>
      </c>
      <c r="D2509" s="235" t="s">
        <v>125</v>
      </c>
      <c r="E2509" s="236">
        <v>6519</v>
      </c>
      <c r="F2509" s="27" t="s">
        <v>5624</v>
      </c>
      <c r="G2509" s="30">
        <v>6519</v>
      </c>
      <c r="H2509" s="5">
        <f t="shared" si="111"/>
        <v>0</v>
      </c>
      <c r="I2509" s="491"/>
      <c r="J2509" s="6"/>
    </row>
    <row r="2510" spans="1:10" ht="15.75" x14ac:dyDescent="0.25">
      <c r="A2510" s="240"/>
      <c r="B2510" s="572" t="s">
        <v>1176</v>
      </c>
      <c r="C2510" s="573" t="s">
        <v>5542</v>
      </c>
      <c r="D2510" s="235" t="s">
        <v>125</v>
      </c>
      <c r="E2510" s="236">
        <v>8488</v>
      </c>
      <c r="F2510" s="23">
        <v>41811</v>
      </c>
      <c r="G2510" s="30">
        <v>8488</v>
      </c>
      <c r="H2510" s="5">
        <f t="shared" si="111"/>
        <v>0</v>
      </c>
      <c r="I2510" s="491"/>
      <c r="J2510" s="6"/>
    </row>
    <row r="2511" spans="1:10" ht="15.75" x14ac:dyDescent="0.25">
      <c r="A2511" s="240"/>
      <c r="B2511" s="572" t="s">
        <v>1334</v>
      </c>
      <c r="C2511" s="573" t="s">
        <v>5542</v>
      </c>
      <c r="D2511" s="235" t="s">
        <v>125</v>
      </c>
      <c r="E2511" s="236">
        <v>3029.5</v>
      </c>
      <c r="F2511" s="23">
        <v>41813</v>
      </c>
      <c r="G2511" s="30">
        <v>3029.5</v>
      </c>
      <c r="H2511" s="5">
        <f t="shared" si="111"/>
        <v>0</v>
      </c>
      <c r="I2511" s="491"/>
      <c r="J2511" s="6"/>
    </row>
    <row r="2512" spans="1:10" ht="15.75" x14ac:dyDescent="0.25">
      <c r="A2512" s="240"/>
      <c r="B2512" s="572" t="s">
        <v>1473</v>
      </c>
      <c r="C2512" s="573" t="s">
        <v>5542</v>
      </c>
      <c r="D2512" s="235" t="s">
        <v>125</v>
      </c>
      <c r="E2512" s="236">
        <v>2694.5</v>
      </c>
      <c r="F2512" s="23">
        <v>41815</v>
      </c>
      <c r="G2512" s="22">
        <v>2694.5</v>
      </c>
      <c r="H2512" s="5">
        <f t="shared" si="111"/>
        <v>0</v>
      </c>
      <c r="I2512" s="508"/>
      <c r="J2512" s="6"/>
    </row>
    <row r="2513" spans="1:10" ht="15.75" x14ac:dyDescent="0.25">
      <c r="A2513" s="240"/>
      <c r="B2513" s="572" t="s">
        <v>1474</v>
      </c>
      <c r="C2513" s="573" t="s">
        <v>5542</v>
      </c>
      <c r="D2513" s="235" t="s">
        <v>125</v>
      </c>
      <c r="E2513" s="236">
        <v>3736</v>
      </c>
      <c r="F2513" s="23">
        <v>41815</v>
      </c>
      <c r="G2513" s="22">
        <v>3736</v>
      </c>
      <c r="H2513" s="5">
        <f t="shared" si="111"/>
        <v>0</v>
      </c>
      <c r="I2513" s="508"/>
      <c r="J2513" s="6"/>
    </row>
    <row r="2514" spans="1:10" ht="15.75" x14ac:dyDescent="0.25">
      <c r="A2514" s="240"/>
      <c r="B2514" s="572" t="s">
        <v>1475</v>
      </c>
      <c r="C2514" s="573" t="s">
        <v>5542</v>
      </c>
      <c r="D2514" s="235" t="s">
        <v>125</v>
      </c>
      <c r="E2514" s="236">
        <v>7895</v>
      </c>
      <c r="F2514" s="26" t="s">
        <v>5682</v>
      </c>
      <c r="G2514" s="22">
        <v>7895</v>
      </c>
      <c r="H2514" s="5">
        <f t="shared" si="111"/>
        <v>0</v>
      </c>
      <c r="I2514" s="508" t="s">
        <v>14</v>
      </c>
      <c r="J2514" s="6"/>
    </row>
    <row r="2515" spans="1:10" x14ac:dyDescent="0.25">
      <c r="A2515" s="240"/>
      <c r="B2515" s="233" t="s">
        <v>1753</v>
      </c>
      <c r="C2515" s="273" t="s">
        <v>4912</v>
      </c>
      <c r="D2515" s="235" t="s">
        <v>125</v>
      </c>
      <c r="E2515" s="236">
        <v>3452.5</v>
      </c>
      <c r="F2515" s="23">
        <v>41818</v>
      </c>
      <c r="G2515" s="30">
        <v>3452.5</v>
      </c>
      <c r="H2515" s="5">
        <f t="shared" si="111"/>
        <v>0</v>
      </c>
      <c r="I2515" s="491"/>
      <c r="J2515" s="6"/>
    </row>
    <row r="2516" spans="1:10" x14ac:dyDescent="0.25">
      <c r="A2516" s="240"/>
      <c r="B2516" s="233"/>
      <c r="C2516" s="273"/>
      <c r="D2516" s="235"/>
      <c r="E2516" s="236"/>
      <c r="F2516" s="23"/>
      <c r="G2516" s="30">
        <f>SUM(G2494:G2515)</f>
        <v>108809.5</v>
      </c>
      <c r="H2516" s="5"/>
      <c r="I2516" s="491"/>
      <c r="J2516" s="6"/>
    </row>
    <row r="2517" spans="1:10" x14ac:dyDescent="0.25">
      <c r="A2517" s="240"/>
      <c r="B2517" s="233"/>
      <c r="C2517" s="273"/>
      <c r="D2517" s="235"/>
      <c r="E2517" s="236"/>
      <c r="F2517" s="23"/>
      <c r="G2517" s="30"/>
      <c r="H2517" s="5"/>
      <c r="I2517" s="491"/>
      <c r="J2517" s="6"/>
    </row>
    <row r="2518" spans="1:10" ht="15.75" x14ac:dyDescent="0.25">
      <c r="A2518" s="240"/>
      <c r="B2518" s="572" t="s">
        <v>1256</v>
      </c>
      <c r="C2518" s="573" t="s">
        <v>5542</v>
      </c>
      <c r="D2518" s="235" t="s">
        <v>702</v>
      </c>
      <c r="E2518" s="236">
        <v>7512</v>
      </c>
      <c r="F2518" s="23">
        <v>41813</v>
      </c>
      <c r="G2518" s="30">
        <v>7512</v>
      </c>
      <c r="H2518" s="5">
        <f>E2518-G2518</f>
        <v>0</v>
      </c>
      <c r="I2518" s="491"/>
      <c r="J2518" s="6"/>
    </row>
    <row r="2519" spans="1:10" ht="15.75" x14ac:dyDescent="0.25">
      <c r="A2519" s="240"/>
      <c r="B2519" s="572"/>
      <c r="C2519" s="573"/>
      <c r="D2519" s="235"/>
      <c r="E2519" s="236"/>
      <c r="F2519" s="23"/>
      <c r="G2519" s="30"/>
      <c r="H2519" s="5"/>
      <c r="I2519" s="491"/>
      <c r="J2519" s="6"/>
    </row>
    <row r="2520" spans="1:10" x14ac:dyDescent="0.25">
      <c r="A2520" s="240"/>
      <c r="B2520" s="233" t="s">
        <v>1889</v>
      </c>
      <c r="C2520" s="394" t="s">
        <v>5404</v>
      </c>
      <c r="D2520" s="235" t="s">
        <v>387</v>
      </c>
      <c r="E2520" s="236">
        <v>3791.5</v>
      </c>
      <c r="F2520" s="27" t="s">
        <v>5420</v>
      </c>
      <c r="G2520" s="22">
        <v>3791.5</v>
      </c>
      <c r="H2520" s="24">
        <f>E2520-G2520</f>
        <v>0</v>
      </c>
      <c r="I2520" s="508"/>
      <c r="J2520" s="6"/>
    </row>
    <row r="2521" spans="1:10" x14ac:dyDescent="0.25">
      <c r="A2521" s="240"/>
      <c r="B2521" s="233" t="s">
        <v>2273</v>
      </c>
      <c r="C2521" s="394" t="s">
        <v>5404</v>
      </c>
      <c r="D2521" s="235" t="s">
        <v>387</v>
      </c>
      <c r="E2521" s="236">
        <v>301.60000000000002</v>
      </c>
      <c r="F2521" s="23">
        <v>41796</v>
      </c>
      <c r="G2521" s="30">
        <v>301.60000000000002</v>
      </c>
      <c r="H2521" s="5">
        <f>E2521-G2521</f>
        <v>0</v>
      </c>
      <c r="I2521" s="491"/>
      <c r="J2521" s="6"/>
    </row>
    <row r="2522" spans="1:10" ht="34.5" x14ac:dyDescent="0.25">
      <c r="A2522" s="240"/>
      <c r="B2522" s="572" t="s">
        <v>2214</v>
      </c>
      <c r="C2522" s="573" t="s">
        <v>5542</v>
      </c>
      <c r="D2522" s="235" t="s">
        <v>387</v>
      </c>
      <c r="E2522" s="236">
        <v>2674.7</v>
      </c>
      <c r="F2522" s="564" t="s">
        <v>5632</v>
      </c>
      <c r="G2522" s="30">
        <v>2674.7</v>
      </c>
      <c r="H2522" s="5">
        <f>E2522-G2522</f>
        <v>0</v>
      </c>
      <c r="I2522" s="491"/>
      <c r="J2522" s="6"/>
    </row>
    <row r="2523" spans="1:10" x14ac:dyDescent="0.25">
      <c r="A2523" s="240"/>
      <c r="B2523" s="233" t="s">
        <v>1674</v>
      </c>
      <c r="C2523" s="273" t="s">
        <v>4912</v>
      </c>
      <c r="D2523" s="235" t="s">
        <v>387</v>
      </c>
      <c r="E2523" s="236">
        <v>3183.6</v>
      </c>
      <c r="F2523" s="23">
        <v>41817</v>
      </c>
      <c r="G2523" s="30">
        <v>3183.6</v>
      </c>
      <c r="H2523" s="5">
        <f>E2523-G2523</f>
        <v>0</v>
      </c>
      <c r="I2523" s="491"/>
      <c r="J2523" s="6"/>
    </row>
    <row r="2524" spans="1:10" x14ac:dyDescent="0.25">
      <c r="A2524" s="240"/>
      <c r="B2524" s="233"/>
      <c r="C2524" s="273"/>
      <c r="D2524" s="235"/>
      <c r="E2524" s="236"/>
      <c r="F2524" s="23"/>
      <c r="G2524" s="30">
        <f>SUM(G2520:G2523)</f>
        <v>9951.4</v>
      </c>
      <c r="H2524" s="5"/>
      <c r="I2524" s="491"/>
      <c r="J2524" s="6"/>
    </row>
    <row r="2525" spans="1:10" x14ac:dyDescent="0.25">
      <c r="A2525" s="240"/>
      <c r="B2525" s="233"/>
      <c r="C2525" s="273"/>
      <c r="D2525" s="235"/>
      <c r="E2525" s="236"/>
      <c r="F2525" s="23"/>
      <c r="G2525" s="30"/>
      <c r="H2525" s="5"/>
      <c r="I2525" s="491"/>
      <c r="J2525" s="6"/>
    </row>
    <row r="2526" spans="1:10" ht="15.75" x14ac:dyDescent="0.25">
      <c r="A2526" s="240"/>
      <c r="B2526" s="572" t="s">
        <v>1382</v>
      </c>
      <c r="C2526" s="573" t="s">
        <v>5542</v>
      </c>
      <c r="D2526" s="235" t="s">
        <v>231</v>
      </c>
      <c r="E2526" s="236">
        <v>7323.5</v>
      </c>
      <c r="F2526" s="26" t="s">
        <v>5676</v>
      </c>
      <c r="G2526" s="22">
        <v>7323.5</v>
      </c>
      <c r="H2526" s="5">
        <f>E2526-G2526</f>
        <v>0</v>
      </c>
      <c r="I2526" s="508" t="s">
        <v>14</v>
      </c>
      <c r="J2526" s="6"/>
    </row>
    <row r="2527" spans="1:10" x14ac:dyDescent="0.25">
      <c r="A2527" s="240"/>
      <c r="B2527" s="233" t="s">
        <v>2121</v>
      </c>
      <c r="C2527" s="394" t="s">
        <v>5404</v>
      </c>
      <c r="D2527" s="235" t="s">
        <v>520</v>
      </c>
      <c r="E2527" s="236">
        <v>8027.4</v>
      </c>
      <c r="F2527" s="26" t="s">
        <v>5447</v>
      </c>
      <c r="G2527" s="30">
        <v>8027.4</v>
      </c>
      <c r="H2527" s="5">
        <f>E2527-G2527</f>
        <v>0</v>
      </c>
      <c r="I2527" s="491" t="s">
        <v>14</v>
      </c>
      <c r="J2527" s="6"/>
    </row>
    <row r="2528" spans="1:10" x14ac:dyDescent="0.25">
      <c r="A2528" s="240"/>
      <c r="B2528" s="233"/>
      <c r="C2528" s="394"/>
      <c r="D2528" s="235"/>
      <c r="E2528" s="236"/>
      <c r="F2528" s="26"/>
      <c r="G2528" s="30"/>
      <c r="H2528" s="5"/>
      <c r="I2528" s="491"/>
      <c r="J2528" s="6"/>
    </row>
    <row r="2529" spans="1:10" x14ac:dyDescent="0.25">
      <c r="A2529" s="240"/>
      <c r="B2529" s="233" t="s">
        <v>1181</v>
      </c>
      <c r="C2529" s="394" t="s">
        <v>5404</v>
      </c>
      <c r="D2529" s="235" t="s">
        <v>873</v>
      </c>
      <c r="E2529" s="236">
        <v>5846</v>
      </c>
      <c r="F2529" s="23">
        <v>41799</v>
      </c>
      <c r="G2529" s="30">
        <v>5846</v>
      </c>
      <c r="H2529" s="5">
        <f>E2529-G2529</f>
        <v>0</v>
      </c>
      <c r="I2529" s="491" t="s">
        <v>2849</v>
      </c>
      <c r="J2529" s="6"/>
    </row>
    <row r="2530" spans="1:10" ht="15.75" x14ac:dyDescent="0.25">
      <c r="A2530" s="240"/>
      <c r="B2530" s="572" t="s">
        <v>1820</v>
      </c>
      <c r="C2530" s="573" t="s">
        <v>5542</v>
      </c>
      <c r="D2530" s="235" t="s">
        <v>873</v>
      </c>
      <c r="E2530" s="236">
        <v>6199</v>
      </c>
      <c r="F2530" s="570" t="s">
        <v>5579</v>
      </c>
      <c r="G2530" s="30">
        <v>6199</v>
      </c>
      <c r="H2530" s="5">
        <f>E2530-G2530</f>
        <v>0</v>
      </c>
      <c r="I2530" s="491" t="s">
        <v>2849</v>
      </c>
      <c r="J2530" s="6"/>
    </row>
    <row r="2531" spans="1:10" ht="15.75" x14ac:dyDescent="0.25">
      <c r="A2531" s="240"/>
      <c r="B2531" s="572" t="s">
        <v>2235</v>
      </c>
      <c r="C2531" s="573" t="s">
        <v>5542</v>
      </c>
      <c r="D2531" s="235" t="s">
        <v>873</v>
      </c>
      <c r="E2531" s="236">
        <v>7198</v>
      </c>
      <c r="F2531" s="23">
        <v>41810</v>
      </c>
      <c r="G2531" s="30">
        <v>7198</v>
      </c>
      <c r="H2531" s="5">
        <f>E2531-G2531</f>
        <v>0</v>
      </c>
      <c r="I2531" s="491" t="s">
        <v>196</v>
      </c>
      <c r="J2531" s="6"/>
    </row>
    <row r="2532" spans="1:10" ht="15.75" x14ac:dyDescent="0.25">
      <c r="A2532" s="240"/>
      <c r="B2532" s="572" t="s">
        <v>1295</v>
      </c>
      <c r="C2532" s="573" t="s">
        <v>5542</v>
      </c>
      <c r="D2532" s="235" t="s">
        <v>873</v>
      </c>
      <c r="E2532" s="236">
        <v>5456</v>
      </c>
      <c r="F2532" s="23">
        <v>41813</v>
      </c>
      <c r="G2532" s="30">
        <v>5456</v>
      </c>
      <c r="H2532" s="5">
        <f>E2532-G2532</f>
        <v>0</v>
      </c>
      <c r="I2532" s="491" t="s">
        <v>2849</v>
      </c>
      <c r="J2532" s="6"/>
    </row>
    <row r="2533" spans="1:10" ht="15.75" x14ac:dyDescent="0.25">
      <c r="A2533" s="240"/>
      <c r="B2533" s="572"/>
      <c r="C2533" s="573"/>
      <c r="D2533" s="235"/>
      <c r="E2533" s="236"/>
      <c r="F2533" s="23" t="s">
        <v>5726</v>
      </c>
      <c r="G2533" s="30">
        <f>SUM(G2529:G2532)</f>
        <v>24699</v>
      </c>
      <c r="H2533" s="5"/>
      <c r="I2533" s="491"/>
      <c r="J2533" s="6"/>
    </row>
    <row r="2534" spans="1:10" ht="15.75" x14ac:dyDescent="0.25">
      <c r="A2534" s="240"/>
      <c r="B2534" s="572"/>
      <c r="C2534" s="573"/>
      <c r="D2534" s="235"/>
      <c r="E2534" s="236"/>
      <c r="F2534" s="23"/>
      <c r="G2534" s="30"/>
      <c r="H2534" s="5"/>
      <c r="I2534" s="491"/>
      <c r="J2534" s="6"/>
    </row>
    <row r="2535" spans="1:10" ht="15.75" x14ac:dyDescent="0.25">
      <c r="A2535" s="240"/>
      <c r="B2535" s="572" t="s">
        <v>1556</v>
      </c>
      <c r="C2535" s="573" t="s">
        <v>5542</v>
      </c>
      <c r="D2535" s="235" t="s">
        <v>755</v>
      </c>
      <c r="E2535" s="236">
        <v>1967</v>
      </c>
      <c r="F2535" s="23">
        <v>41803</v>
      </c>
      <c r="G2535" s="30">
        <v>1967</v>
      </c>
      <c r="H2535" s="5">
        <f>E2535-G2535</f>
        <v>0</v>
      </c>
      <c r="I2535" s="491" t="s">
        <v>4</v>
      </c>
      <c r="J2535" s="6"/>
    </row>
    <row r="2536" spans="1:10" x14ac:dyDescent="0.25">
      <c r="A2536" s="240"/>
      <c r="B2536" s="281"/>
      <c r="C2536" s="429"/>
      <c r="D2536" s="8"/>
      <c r="E2536" s="252"/>
      <c r="F2536" s="23"/>
      <c r="G2536" s="30"/>
      <c r="H2536" s="5">
        <f t="shared" ref="H2536:H2541" si="112">E2536-G2536</f>
        <v>0</v>
      </c>
      <c r="I2536" s="491"/>
      <c r="J2536" s="6"/>
    </row>
    <row r="2537" spans="1:10" x14ac:dyDescent="0.25">
      <c r="A2537" s="240"/>
      <c r="B2537" s="281"/>
      <c r="C2537" s="429"/>
      <c r="D2537" s="8"/>
      <c r="E2537" s="252"/>
      <c r="F2537" s="23"/>
      <c r="G2537" s="30"/>
      <c r="H2537" s="5">
        <f t="shared" si="112"/>
        <v>0</v>
      </c>
      <c r="I2537" s="491"/>
      <c r="J2537" s="6"/>
    </row>
    <row r="2538" spans="1:10" x14ac:dyDescent="0.25">
      <c r="A2538" s="240"/>
      <c r="B2538" s="233"/>
      <c r="C2538" s="483"/>
      <c r="D2538" s="8" t="s">
        <v>2503</v>
      </c>
      <c r="E2538" s="252"/>
      <c r="F2538" s="31"/>
      <c r="G2538" s="30"/>
      <c r="H2538" s="24">
        <f t="shared" si="112"/>
        <v>0</v>
      </c>
      <c r="I2538" s="497"/>
      <c r="J2538" s="6"/>
    </row>
    <row r="2539" spans="1:10" x14ac:dyDescent="0.25">
      <c r="A2539" s="240"/>
      <c r="B2539" s="233"/>
      <c r="C2539" s="241"/>
      <c r="D2539" s="21" t="s">
        <v>2503</v>
      </c>
      <c r="E2539" s="22"/>
      <c r="F2539" s="294"/>
      <c r="G2539" s="22"/>
      <c r="H2539" s="38">
        <f t="shared" si="112"/>
        <v>0</v>
      </c>
    </row>
    <row r="2540" spans="1:10" ht="15.75" x14ac:dyDescent="0.25">
      <c r="A2540" s="240"/>
      <c r="B2540" s="233"/>
      <c r="C2540" s="281"/>
      <c r="D2540" s="350"/>
      <c r="E2540" s="24"/>
      <c r="F2540" s="351"/>
      <c r="G2540" s="295"/>
      <c r="H2540" s="36">
        <f t="shared" si="112"/>
        <v>0</v>
      </c>
    </row>
    <row r="2541" spans="1:10" ht="15.75" x14ac:dyDescent="0.25">
      <c r="A2541" s="240"/>
      <c r="B2541" s="233"/>
      <c r="C2541" s="281"/>
      <c r="D2541" s="350"/>
      <c r="E2541" s="24"/>
      <c r="F2541" s="351"/>
      <c r="G2541" s="295"/>
      <c r="H2541" s="36">
        <f t="shared" si="112"/>
        <v>0</v>
      </c>
    </row>
    <row r="2542" spans="1:10" ht="15.75" thickBot="1" x14ac:dyDescent="0.3">
      <c r="D2542" s="355"/>
      <c r="E2542" s="36"/>
      <c r="F2542" s="356"/>
      <c r="G2542" s="357"/>
      <c r="H2542" s="585"/>
    </row>
    <row r="2543" spans="1:10" ht="15.75" thickTop="1" x14ac:dyDescent="0.25">
      <c r="A2543" s="359"/>
      <c r="B2543" s="360"/>
      <c r="C2543" s="361"/>
      <c r="D2543" s="216"/>
      <c r="E2543" s="362">
        <f>SUM(E5:E2542)</f>
        <v>29093349.68</v>
      </c>
      <c r="F2543" s="363"/>
      <c r="G2543" s="523">
        <f>SUM(G5:G2541)</f>
        <v>57188407.780000098</v>
      </c>
      <c r="H2543" s="365"/>
    </row>
    <row r="2544" spans="1:10" ht="15.75" thickBot="1" x14ac:dyDescent="0.3">
      <c r="A2544" s="359"/>
      <c r="B2544" s="360"/>
      <c r="C2544" s="361"/>
      <c r="D2544" s="216"/>
      <c r="E2544" s="366"/>
      <c r="F2544" s="363"/>
      <c r="G2544" s="524"/>
      <c r="H2544" s="365"/>
    </row>
    <row r="2545" spans="1:9" x14ac:dyDescent="0.25">
      <c r="A2545" s="359"/>
      <c r="B2545" s="360"/>
      <c r="C2545" s="361"/>
      <c r="D2545" s="216"/>
      <c r="E2545" s="216"/>
      <c r="F2545" s="363"/>
      <c r="G2545" s="368"/>
      <c r="H2545" s="365"/>
    </row>
    <row r="2546" spans="1:9" ht="31.5" x14ac:dyDescent="0.25">
      <c r="A2546" s="359"/>
      <c r="B2546" s="360"/>
      <c r="C2546" s="361"/>
      <c r="D2546" s="13"/>
      <c r="E2546" s="369" t="s">
        <v>1048</v>
      </c>
      <c r="F2546" s="363"/>
      <c r="G2546" s="370" t="s">
        <v>1049</v>
      </c>
      <c r="H2546" s="365"/>
    </row>
    <row r="2547" spans="1:9" x14ac:dyDescent="0.25">
      <c r="A2547" s="359"/>
      <c r="B2547" s="360"/>
      <c r="C2547" s="361"/>
      <c r="D2547" s="216"/>
      <c r="E2547" s="216"/>
      <c r="F2547" s="363"/>
      <c r="G2547" s="368"/>
      <c r="H2547" s="365"/>
      <c r="I2547" s="9"/>
    </row>
    <row r="2548" spans="1:9" x14ac:dyDescent="0.25">
      <c r="A2548" s="359"/>
      <c r="B2548" s="360"/>
      <c r="C2548" s="361"/>
      <c r="D2548" s="216"/>
      <c r="E2548" s="216"/>
      <c r="F2548" s="363"/>
      <c r="G2548" s="368"/>
      <c r="H2548" s="365"/>
      <c r="I2548" s="9"/>
    </row>
    <row r="2549" spans="1:9" x14ac:dyDescent="0.25">
      <c r="A2549" s="359"/>
      <c r="B2549" s="360"/>
      <c r="C2549" s="361"/>
      <c r="D2549" s="216"/>
      <c r="E2549" s="216"/>
      <c r="F2549" s="363"/>
      <c r="G2549" s="368"/>
      <c r="H2549" s="365"/>
      <c r="I2549" s="9"/>
    </row>
    <row r="2550" spans="1:9" ht="21" x14ac:dyDescent="0.35">
      <c r="A2550" s="359"/>
      <c r="B2550" s="360"/>
      <c r="C2550" s="361"/>
      <c r="D2550" s="216"/>
      <c r="E2550" s="666">
        <f>E2543-G2543</f>
        <v>-28095058.100000098</v>
      </c>
      <c r="F2550" s="667"/>
      <c r="G2550" s="667"/>
      <c r="H2550" s="365"/>
      <c r="I2550" s="9"/>
    </row>
    <row r="2551" spans="1:9" x14ac:dyDescent="0.25">
      <c r="A2551" s="359"/>
      <c r="B2551" s="360"/>
      <c r="C2551" s="361"/>
      <c r="D2551" s="216"/>
      <c r="E2551" s="216"/>
      <c r="F2551" s="363"/>
      <c r="G2551" s="368"/>
      <c r="H2551" s="365"/>
      <c r="I2551" s="9"/>
    </row>
    <row r="2552" spans="1:9" ht="18.75" x14ac:dyDescent="0.3">
      <c r="A2552" s="359"/>
      <c r="B2552" s="360"/>
      <c r="C2552" s="361"/>
      <c r="D2552" s="216"/>
      <c r="E2552" s="679" t="s">
        <v>2504</v>
      </c>
      <c r="F2552" s="679"/>
      <c r="G2552" s="679"/>
      <c r="H2552" s="365"/>
      <c r="I2552" s="9"/>
    </row>
    <row r="2553" spans="1:9" x14ac:dyDescent="0.25">
      <c r="A2553" s="359"/>
      <c r="B2553" s="360"/>
      <c r="C2553" s="361"/>
      <c r="D2553" s="216"/>
      <c r="E2553" s="216"/>
      <c r="F2553" s="363"/>
      <c r="G2553" s="368"/>
      <c r="H2553" s="365"/>
      <c r="I2553" s="9"/>
    </row>
    <row r="2554" spans="1:9" x14ac:dyDescent="0.25">
      <c r="A2554" s="359"/>
      <c r="B2554" s="360"/>
      <c r="C2554" s="361"/>
      <c r="D2554" s="216"/>
      <c r="E2554" s="216"/>
      <c r="F2554" s="363"/>
      <c r="G2554" s="368"/>
      <c r="H2554" s="365"/>
      <c r="I2554" s="9"/>
    </row>
    <row r="2555" spans="1:9" x14ac:dyDescent="0.25">
      <c r="A2555" s="359"/>
      <c r="B2555" s="360"/>
      <c r="C2555" s="361"/>
      <c r="D2555" s="216"/>
      <c r="E2555" s="216"/>
      <c r="F2555" s="363"/>
      <c r="G2555" s="368"/>
      <c r="H2555" s="365"/>
      <c r="I2555" s="9"/>
    </row>
    <row r="2569" spans="1:9" x14ac:dyDescent="0.25">
      <c r="A2569" s="9"/>
      <c r="B2569" s="9"/>
      <c r="C2569" s="9"/>
      <c r="F2569" s="9"/>
      <c r="G2569" s="9"/>
      <c r="I2569" s="9"/>
    </row>
    <row r="2570" spans="1:9" x14ac:dyDescent="0.25">
      <c r="A2570" s="9"/>
      <c r="B2570" s="9"/>
      <c r="C2570" s="9"/>
      <c r="F2570" s="9"/>
      <c r="G2570" s="9"/>
      <c r="I2570" s="9"/>
    </row>
    <row r="2571" spans="1:9" x14ac:dyDescent="0.25">
      <c r="A2571" s="9"/>
      <c r="B2571" s="9"/>
      <c r="C2571" s="9"/>
      <c r="F2571" s="9"/>
      <c r="G2571" s="9"/>
      <c r="I2571" s="9"/>
    </row>
    <row r="2572" spans="1:9" x14ac:dyDescent="0.25">
      <c r="A2572" s="9"/>
      <c r="B2572" s="9"/>
      <c r="C2572" s="9"/>
      <c r="F2572" s="9"/>
      <c r="G2572" s="9"/>
      <c r="I2572" s="9"/>
    </row>
    <row r="2573" spans="1:9" x14ac:dyDescent="0.25">
      <c r="A2573" s="9"/>
      <c r="B2573" s="9"/>
      <c r="C2573" s="9"/>
      <c r="F2573" s="9"/>
      <c r="G2573" s="9"/>
      <c r="I2573" s="9"/>
    </row>
    <row r="2574" spans="1:9" x14ac:dyDescent="0.25">
      <c r="A2574" s="9"/>
      <c r="B2574" s="9"/>
      <c r="C2574" s="9"/>
      <c r="F2574" s="9"/>
      <c r="G2574" s="9"/>
      <c r="I2574" s="9"/>
    </row>
    <row r="2575" spans="1:9" x14ac:dyDescent="0.25">
      <c r="A2575" s="9"/>
      <c r="B2575" s="9"/>
      <c r="C2575" s="9"/>
      <c r="F2575" s="9"/>
      <c r="G2575" s="9"/>
      <c r="I2575" s="9"/>
    </row>
    <row r="2576" spans="1:9" x14ac:dyDescent="0.25">
      <c r="A2576" s="9"/>
      <c r="B2576" s="9"/>
      <c r="C2576" s="9"/>
      <c r="F2576" s="9"/>
      <c r="G2576" s="9"/>
      <c r="I2576" s="9"/>
    </row>
    <row r="2577" spans="1:9" x14ac:dyDescent="0.25">
      <c r="A2577" s="9"/>
      <c r="B2577" s="9"/>
      <c r="C2577" s="9"/>
      <c r="F2577" s="9"/>
      <c r="G2577" s="9"/>
      <c r="I2577" s="9"/>
    </row>
    <row r="2578" spans="1:9" x14ac:dyDescent="0.25">
      <c r="A2578" s="9"/>
      <c r="B2578" s="9"/>
      <c r="C2578" s="9"/>
      <c r="F2578" s="9"/>
      <c r="G2578" s="9"/>
      <c r="I2578" s="9"/>
    </row>
    <row r="2579" spans="1:9" x14ac:dyDescent="0.25">
      <c r="A2579" s="9"/>
      <c r="B2579" s="9"/>
      <c r="C2579" s="9"/>
      <c r="F2579" s="9"/>
      <c r="G2579" s="9"/>
      <c r="I2579" s="9"/>
    </row>
    <row r="2580" spans="1:9" x14ac:dyDescent="0.25">
      <c r="A2580" s="9"/>
      <c r="B2580" s="9"/>
      <c r="C2580" s="9"/>
      <c r="F2580" s="9"/>
      <c r="G2580" s="9"/>
      <c r="I2580" s="9"/>
    </row>
    <row r="2581" spans="1:9" x14ac:dyDescent="0.25">
      <c r="A2581" s="9"/>
      <c r="B2581" s="9"/>
      <c r="C2581" s="9"/>
      <c r="F2581" s="9"/>
      <c r="G2581" s="9"/>
      <c r="I2581" s="9"/>
    </row>
    <row r="2582" spans="1:9" x14ac:dyDescent="0.25">
      <c r="A2582" s="9"/>
      <c r="B2582" s="9"/>
      <c r="C2582" s="9"/>
      <c r="F2582" s="9"/>
      <c r="G2582" s="9"/>
      <c r="I2582" s="9"/>
    </row>
    <row r="2583" spans="1:9" x14ac:dyDescent="0.25">
      <c r="A2583" s="9"/>
      <c r="B2583" s="9"/>
      <c r="C2583" s="9"/>
      <c r="F2583" s="9"/>
      <c r="G2583" s="9"/>
      <c r="I2583" s="9"/>
    </row>
    <row r="2584" spans="1:9" x14ac:dyDescent="0.25">
      <c r="A2584" s="9"/>
      <c r="B2584" s="9"/>
      <c r="C2584" s="9"/>
      <c r="F2584" s="9"/>
      <c r="G2584" s="9"/>
      <c r="I2584" s="9"/>
    </row>
    <row r="2585" spans="1:9" x14ac:dyDescent="0.25">
      <c r="A2585" s="9"/>
      <c r="B2585" s="9"/>
      <c r="C2585" s="9"/>
      <c r="F2585" s="9"/>
      <c r="G2585" s="9"/>
      <c r="I2585" s="9"/>
    </row>
    <row r="2586" spans="1:9" x14ac:dyDescent="0.25">
      <c r="A2586" s="9"/>
      <c r="B2586" s="9"/>
      <c r="C2586" s="9"/>
      <c r="F2586" s="9"/>
      <c r="G2586" s="9"/>
      <c r="I2586" s="9"/>
    </row>
    <row r="2587" spans="1:9" x14ac:dyDescent="0.25">
      <c r="A2587" s="9"/>
      <c r="B2587" s="9"/>
      <c r="C2587" s="9"/>
      <c r="F2587" s="9"/>
      <c r="G2587" s="9"/>
      <c r="I2587" s="9"/>
    </row>
    <row r="2588" spans="1:9" x14ac:dyDescent="0.25">
      <c r="A2588" s="9"/>
      <c r="B2588" s="9"/>
      <c r="C2588" s="9"/>
      <c r="F2588" s="9"/>
      <c r="G2588" s="9"/>
      <c r="I2588" s="9"/>
    </row>
    <row r="2589" spans="1:9" x14ac:dyDescent="0.25">
      <c r="A2589" s="9"/>
      <c r="B2589" s="9"/>
      <c r="C2589" s="9"/>
      <c r="F2589" s="9"/>
      <c r="G2589" s="9"/>
      <c r="I2589" s="9"/>
    </row>
    <row r="2590" spans="1:9" x14ac:dyDescent="0.25">
      <c r="A2590" s="9"/>
      <c r="B2590" s="9"/>
      <c r="C2590" s="9"/>
      <c r="F2590" s="9"/>
      <c r="G2590" s="9"/>
      <c r="I2590" s="9"/>
    </row>
    <row r="2591" spans="1:9" x14ac:dyDescent="0.25">
      <c r="A2591" s="9"/>
      <c r="B2591" s="9"/>
      <c r="C2591" s="9"/>
      <c r="F2591" s="9"/>
      <c r="G2591" s="9"/>
      <c r="I2591" s="9"/>
    </row>
    <row r="2592" spans="1:9" x14ac:dyDescent="0.25">
      <c r="A2592" s="9"/>
      <c r="B2592" s="9"/>
      <c r="C2592" s="9"/>
      <c r="F2592" s="9"/>
      <c r="G2592" s="9"/>
      <c r="I2592" s="9"/>
    </row>
    <row r="2593" spans="1:9" x14ac:dyDescent="0.25">
      <c r="A2593" s="9"/>
      <c r="B2593" s="9"/>
      <c r="C2593" s="9"/>
      <c r="F2593" s="9"/>
      <c r="G2593" s="9"/>
      <c r="I2593" s="9"/>
    </row>
    <row r="2594" spans="1:9" x14ac:dyDescent="0.25">
      <c r="A2594" s="9"/>
      <c r="B2594" s="9"/>
      <c r="C2594" s="9"/>
      <c r="F2594" s="9"/>
      <c r="G2594" s="9"/>
      <c r="I2594" s="9"/>
    </row>
    <row r="2595" spans="1:9" x14ac:dyDescent="0.25">
      <c r="A2595" s="9"/>
      <c r="B2595" s="9"/>
      <c r="C2595" s="9"/>
      <c r="F2595" s="9"/>
      <c r="G2595" s="9"/>
      <c r="I2595" s="9"/>
    </row>
    <row r="2596" spans="1:9" x14ac:dyDescent="0.25">
      <c r="A2596" s="9"/>
      <c r="B2596" s="9"/>
      <c r="C2596" s="9"/>
      <c r="F2596" s="9"/>
      <c r="G2596" s="9"/>
      <c r="I2596" s="9"/>
    </row>
    <row r="2597" spans="1:9" x14ac:dyDescent="0.25">
      <c r="A2597" s="9"/>
      <c r="B2597" s="9"/>
      <c r="C2597" s="9"/>
      <c r="F2597" s="9"/>
      <c r="G2597" s="9"/>
      <c r="I2597" s="9"/>
    </row>
    <row r="2598" spans="1:9" x14ac:dyDescent="0.25">
      <c r="A2598" s="9"/>
      <c r="B2598" s="9"/>
      <c r="C2598" s="9"/>
      <c r="F2598" s="9"/>
      <c r="G2598" s="9"/>
      <c r="I2598" s="9"/>
    </row>
    <row r="2599" spans="1:9" x14ac:dyDescent="0.25">
      <c r="A2599" s="9"/>
      <c r="B2599" s="9"/>
      <c r="C2599" s="9"/>
      <c r="F2599" s="9"/>
      <c r="G2599" s="9"/>
      <c r="I2599" s="9"/>
    </row>
    <row r="2600" spans="1:9" x14ac:dyDescent="0.25">
      <c r="A2600" s="9"/>
      <c r="B2600" s="9"/>
      <c r="C2600" s="9"/>
      <c r="F2600" s="9"/>
      <c r="G2600" s="9"/>
      <c r="I2600" s="9"/>
    </row>
    <row r="2601" spans="1:9" x14ac:dyDescent="0.25">
      <c r="A2601" s="9"/>
      <c r="B2601" s="9"/>
      <c r="C2601" s="9"/>
      <c r="F2601" s="9"/>
      <c r="G2601" s="9"/>
      <c r="I2601" s="9"/>
    </row>
    <row r="2602" spans="1:9" x14ac:dyDescent="0.25">
      <c r="A2602" s="9"/>
      <c r="B2602" s="9"/>
      <c r="C2602" s="9"/>
      <c r="F2602" s="9"/>
      <c r="G2602" s="9"/>
      <c r="I2602" s="9"/>
    </row>
    <row r="2603" spans="1:9" x14ac:dyDescent="0.25">
      <c r="A2603" s="9"/>
      <c r="B2603" s="9"/>
      <c r="C2603" s="9"/>
      <c r="F2603" s="9"/>
      <c r="G2603" s="9"/>
      <c r="I2603" s="9"/>
    </row>
    <row r="2604" spans="1:9" x14ac:dyDescent="0.25">
      <c r="A2604" s="9"/>
      <c r="B2604" s="9"/>
      <c r="C2604" s="9"/>
      <c r="F2604" s="9"/>
      <c r="G2604" s="9"/>
      <c r="I2604" s="9"/>
    </row>
    <row r="2605" spans="1:9" x14ac:dyDescent="0.25">
      <c r="A2605" s="9"/>
      <c r="B2605" s="9"/>
      <c r="C2605" s="9"/>
      <c r="F2605" s="9"/>
      <c r="G2605" s="9"/>
      <c r="I2605" s="9"/>
    </row>
    <row r="2606" spans="1:9" x14ac:dyDescent="0.25">
      <c r="A2606" s="9"/>
      <c r="B2606" s="9"/>
      <c r="C2606" s="9"/>
      <c r="F2606" s="9"/>
      <c r="G2606" s="9"/>
      <c r="I2606" s="9"/>
    </row>
    <row r="2607" spans="1:9" x14ac:dyDescent="0.25">
      <c r="A2607" s="9"/>
      <c r="B2607" s="9"/>
      <c r="C2607" s="9"/>
      <c r="F2607" s="9"/>
      <c r="G2607" s="9"/>
      <c r="I2607" s="9"/>
    </row>
    <row r="2608" spans="1:9" x14ac:dyDescent="0.25">
      <c r="A2608" s="9"/>
      <c r="B2608" s="9"/>
      <c r="C2608" s="9"/>
      <c r="F2608" s="9"/>
      <c r="G2608" s="9"/>
      <c r="I2608" s="9"/>
    </row>
    <row r="2609" spans="1:9" x14ac:dyDescent="0.25">
      <c r="A2609" s="9"/>
      <c r="B2609" s="9"/>
      <c r="C2609" s="9"/>
      <c r="F2609" s="9"/>
      <c r="G2609" s="9"/>
      <c r="I2609" s="9"/>
    </row>
    <row r="2610" spans="1:9" x14ac:dyDescent="0.25">
      <c r="A2610" s="9"/>
      <c r="B2610" s="9"/>
      <c r="C2610" s="9"/>
      <c r="F2610" s="9"/>
      <c r="G2610" s="9"/>
      <c r="I2610" s="9"/>
    </row>
    <row r="2611" spans="1:9" x14ac:dyDescent="0.25">
      <c r="A2611" s="9"/>
      <c r="B2611" s="9"/>
      <c r="C2611" s="9"/>
      <c r="F2611" s="9"/>
      <c r="G2611" s="9"/>
      <c r="I2611" s="9"/>
    </row>
    <row r="2612" spans="1:9" x14ac:dyDescent="0.25">
      <c r="A2612" s="9"/>
      <c r="B2612" s="9"/>
      <c r="C2612" s="9"/>
      <c r="F2612" s="9"/>
      <c r="G2612" s="9"/>
      <c r="I2612" s="9"/>
    </row>
    <row r="2613" spans="1:9" x14ac:dyDescent="0.25">
      <c r="A2613" s="9"/>
      <c r="B2613" s="9"/>
      <c r="C2613" s="9"/>
      <c r="F2613" s="9"/>
      <c r="G2613" s="9"/>
      <c r="I2613" s="9"/>
    </row>
    <row r="2614" spans="1:9" x14ac:dyDescent="0.25">
      <c r="A2614" s="9"/>
      <c r="B2614" s="9"/>
      <c r="C2614" s="9"/>
      <c r="F2614" s="9"/>
      <c r="G2614" s="9"/>
      <c r="I2614" s="9"/>
    </row>
    <row r="2615" spans="1:9" x14ac:dyDescent="0.25">
      <c r="A2615" s="9"/>
      <c r="B2615" s="9"/>
      <c r="C2615" s="9"/>
      <c r="F2615" s="9"/>
      <c r="G2615" s="9"/>
      <c r="I2615" s="9"/>
    </row>
    <row r="2616" spans="1:9" x14ac:dyDescent="0.25">
      <c r="A2616" s="9"/>
      <c r="B2616" s="9"/>
      <c r="C2616" s="9"/>
      <c r="F2616" s="9"/>
      <c r="G2616" s="9"/>
      <c r="I2616" s="9"/>
    </row>
    <row r="2617" spans="1:9" x14ac:dyDescent="0.25">
      <c r="A2617" s="9"/>
      <c r="B2617" s="9"/>
      <c r="C2617" s="9"/>
      <c r="F2617" s="9"/>
      <c r="G2617" s="9"/>
      <c r="I2617" s="9"/>
    </row>
    <row r="2618" spans="1:9" x14ac:dyDescent="0.25">
      <c r="A2618" s="9"/>
      <c r="B2618" s="9"/>
      <c r="C2618" s="9"/>
      <c r="F2618" s="9"/>
      <c r="G2618" s="9"/>
      <c r="I2618" s="9"/>
    </row>
    <row r="2619" spans="1:9" x14ac:dyDescent="0.25">
      <c r="A2619" s="9"/>
      <c r="B2619" s="9"/>
      <c r="C2619" s="9"/>
      <c r="F2619" s="9"/>
      <c r="G2619" s="9"/>
      <c r="I2619" s="9"/>
    </row>
    <row r="2620" spans="1:9" x14ac:dyDescent="0.25">
      <c r="A2620" s="9"/>
      <c r="B2620" s="9"/>
      <c r="C2620" s="9"/>
      <c r="F2620" s="9"/>
      <c r="G2620" s="9"/>
      <c r="I2620" s="9"/>
    </row>
    <row r="2621" spans="1:9" x14ac:dyDescent="0.25">
      <c r="A2621" s="9"/>
      <c r="B2621" s="9"/>
      <c r="C2621" s="9"/>
      <c r="F2621" s="9"/>
      <c r="G2621" s="9"/>
      <c r="I2621" s="9"/>
    </row>
    <row r="2622" spans="1:9" x14ac:dyDescent="0.25">
      <c r="A2622" s="9"/>
      <c r="B2622" s="9"/>
      <c r="C2622" s="9"/>
      <c r="F2622" s="9"/>
      <c r="G2622" s="9"/>
      <c r="I2622" s="9"/>
    </row>
    <row r="2623" spans="1:9" x14ac:dyDescent="0.25">
      <c r="A2623" s="9"/>
      <c r="B2623" s="9"/>
      <c r="C2623" s="9"/>
      <c r="F2623" s="9"/>
      <c r="G2623" s="9"/>
      <c r="I2623" s="9"/>
    </row>
    <row r="2624" spans="1:9" x14ac:dyDescent="0.25">
      <c r="A2624" s="9"/>
      <c r="B2624" s="9"/>
      <c r="C2624" s="9"/>
      <c r="F2624" s="9"/>
      <c r="G2624" s="9"/>
      <c r="I2624" s="9"/>
    </row>
    <row r="2625" spans="1:9" x14ac:dyDescent="0.25">
      <c r="A2625" s="9"/>
      <c r="B2625" s="9"/>
      <c r="C2625" s="9"/>
      <c r="F2625" s="9"/>
      <c r="G2625" s="9"/>
      <c r="I2625" s="9"/>
    </row>
    <row r="2626" spans="1:9" x14ac:dyDescent="0.25">
      <c r="A2626" s="9"/>
      <c r="B2626" s="9"/>
      <c r="C2626" s="9"/>
      <c r="F2626" s="9"/>
      <c r="G2626" s="9"/>
      <c r="I2626" s="9"/>
    </row>
    <row r="2627" spans="1:9" x14ac:dyDescent="0.25">
      <c r="A2627" s="9"/>
      <c r="B2627" s="9"/>
      <c r="C2627" s="9"/>
      <c r="F2627" s="9"/>
      <c r="G2627" s="9"/>
      <c r="I2627" s="9"/>
    </row>
    <row r="2628" spans="1:9" x14ac:dyDescent="0.25">
      <c r="A2628" s="9"/>
      <c r="B2628" s="9"/>
      <c r="C2628" s="9"/>
      <c r="F2628" s="9"/>
      <c r="G2628" s="9"/>
      <c r="I2628" s="9"/>
    </row>
    <row r="2629" spans="1:9" x14ac:dyDescent="0.25">
      <c r="A2629" s="9"/>
      <c r="B2629" s="9"/>
      <c r="C2629" s="9"/>
      <c r="F2629" s="9"/>
      <c r="G2629" s="9"/>
      <c r="I2629" s="9"/>
    </row>
    <row r="2630" spans="1:9" x14ac:dyDescent="0.25">
      <c r="A2630" s="9"/>
      <c r="B2630" s="9"/>
      <c r="C2630" s="9"/>
      <c r="F2630" s="9"/>
      <c r="G2630" s="9"/>
      <c r="I2630" s="9"/>
    </row>
    <row r="2631" spans="1:9" x14ac:dyDescent="0.25">
      <c r="A2631" s="9"/>
      <c r="B2631" s="9"/>
      <c r="C2631" s="9"/>
      <c r="F2631" s="9"/>
      <c r="G2631" s="9"/>
      <c r="I2631" s="9"/>
    </row>
    <row r="2632" spans="1:9" x14ac:dyDescent="0.25">
      <c r="A2632" s="9"/>
      <c r="B2632" s="9"/>
      <c r="C2632" s="9"/>
      <c r="F2632" s="9"/>
      <c r="G2632" s="9"/>
      <c r="I2632" s="9"/>
    </row>
    <row r="2633" spans="1:9" x14ac:dyDescent="0.25">
      <c r="A2633" s="9"/>
      <c r="B2633" s="9"/>
      <c r="C2633" s="9"/>
      <c r="F2633" s="9"/>
      <c r="G2633" s="9"/>
      <c r="I2633" s="9"/>
    </row>
    <row r="2634" spans="1:9" x14ac:dyDescent="0.25">
      <c r="A2634" s="9"/>
      <c r="B2634" s="9"/>
      <c r="C2634" s="9"/>
      <c r="F2634" s="9"/>
      <c r="G2634" s="9"/>
      <c r="I2634" s="9"/>
    </row>
    <row r="2635" spans="1:9" x14ac:dyDescent="0.25">
      <c r="A2635" s="9"/>
      <c r="B2635" s="9"/>
      <c r="C2635" s="9"/>
      <c r="F2635" s="9"/>
      <c r="G2635" s="9"/>
      <c r="I2635" s="9"/>
    </row>
    <row r="2636" spans="1:9" x14ac:dyDescent="0.25">
      <c r="A2636" s="9"/>
      <c r="B2636" s="9"/>
      <c r="C2636" s="9"/>
      <c r="F2636" s="9"/>
      <c r="G2636" s="9"/>
      <c r="I2636" s="9"/>
    </row>
    <row r="2637" spans="1:9" x14ac:dyDescent="0.25">
      <c r="A2637" s="9"/>
      <c r="B2637" s="9"/>
      <c r="C2637" s="9"/>
      <c r="F2637" s="9"/>
      <c r="G2637" s="9"/>
      <c r="I2637" s="9"/>
    </row>
    <row r="2638" spans="1:9" x14ac:dyDescent="0.25">
      <c r="A2638" s="9"/>
      <c r="B2638" s="9"/>
      <c r="C2638" s="9"/>
      <c r="F2638" s="9"/>
      <c r="G2638" s="9"/>
      <c r="I2638" s="9"/>
    </row>
    <row r="2639" spans="1:9" x14ac:dyDescent="0.25">
      <c r="A2639" s="9"/>
      <c r="B2639" s="9"/>
      <c r="C2639" s="9"/>
      <c r="F2639" s="9"/>
      <c r="G2639" s="9"/>
      <c r="I2639" s="9"/>
    </row>
    <row r="2640" spans="1:9" x14ac:dyDescent="0.25">
      <c r="A2640" s="9"/>
      <c r="B2640" s="9"/>
      <c r="C2640" s="9"/>
      <c r="F2640" s="9"/>
      <c r="G2640" s="9"/>
      <c r="I2640" s="9"/>
    </row>
    <row r="2641" spans="1:9" x14ac:dyDescent="0.25">
      <c r="A2641" s="9"/>
      <c r="B2641" s="9"/>
      <c r="C2641" s="9"/>
      <c r="F2641" s="9"/>
      <c r="G2641" s="9"/>
      <c r="I2641" s="9"/>
    </row>
    <row r="2642" spans="1:9" x14ac:dyDescent="0.25">
      <c r="A2642" s="9"/>
      <c r="B2642" s="9"/>
      <c r="C2642" s="9"/>
      <c r="F2642" s="9"/>
      <c r="G2642" s="9"/>
      <c r="I2642" s="9"/>
    </row>
    <row r="2643" spans="1:9" x14ac:dyDescent="0.25">
      <c r="A2643" s="9"/>
      <c r="B2643" s="9"/>
      <c r="C2643" s="9"/>
      <c r="F2643" s="9"/>
      <c r="G2643" s="9"/>
      <c r="I2643" s="9"/>
    </row>
    <row r="2644" spans="1:9" x14ac:dyDescent="0.25">
      <c r="A2644" s="9"/>
      <c r="B2644" s="9"/>
      <c r="C2644" s="9"/>
      <c r="F2644" s="9"/>
      <c r="G2644" s="9"/>
      <c r="I2644" s="9"/>
    </row>
    <row r="2645" spans="1:9" x14ac:dyDescent="0.25">
      <c r="A2645" s="9"/>
      <c r="B2645" s="9"/>
      <c r="C2645" s="9"/>
      <c r="F2645" s="9"/>
      <c r="G2645" s="9"/>
      <c r="I2645" s="9"/>
    </row>
    <row r="2646" spans="1:9" x14ac:dyDescent="0.25">
      <c r="A2646" s="9"/>
      <c r="B2646" s="9"/>
      <c r="C2646" s="9"/>
      <c r="F2646" s="9"/>
      <c r="G2646" s="9"/>
      <c r="I2646" s="9"/>
    </row>
    <row r="2647" spans="1:9" x14ac:dyDescent="0.25">
      <c r="A2647" s="9"/>
      <c r="B2647" s="9"/>
      <c r="C2647" s="9"/>
      <c r="F2647" s="9"/>
      <c r="G2647" s="9"/>
      <c r="I2647" s="9"/>
    </row>
    <row r="2648" spans="1:9" x14ac:dyDescent="0.25">
      <c r="A2648" s="9"/>
      <c r="B2648" s="9"/>
      <c r="C2648" s="9"/>
      <c r="F2648" s="9"/>
      <c r="G2648" s="9"/>
      <c r="I2648" s="9"/>
    </row>
    <row r="2649" spans="1:9" x14ac:dyDescent="0.25">
      <c r="A2649" s="9"/>
      <c r="B2649" s="9"/>
      <c r="C2649" s="9"/>
      <c r="F2649" s="9"/>
      <c r="G2649" s="9"/>
      <c r="I2649" s="9"/>
    </row>
    <row r="2650" spans="1:9" x14ac:dyDescent="0.25">
      <c r="A2650" s="9"/>
      <c r="B2650" s="9"/>
      <c r="C2650" s="9"/>
      <c r="F2650" s="9"/>
      <c r="G2650" s="9"/>
      <c r="I2650" s="9"/>
    </row>
    <row r="2651" spans="1:9" x14ac:dyDescent="0.25">
      <c r="A2651" s="9"/>
      <c r="B2651" s="9"/>
      <c r="C2651" s="9"/>
      <c r="F2651" s="9"/>
      <c r="G2651" s="9"/>
      <c r="I2651" s="9"/>
    </row>
    <row r="2652" spans="1:9" x14ac:dyDescent="0.25">
      <c r="A2652" s="9"/>
      <c r="B2652" s="9"/>
      <c r="C2652" s="9"/>
      <c r="F2652" s="9"/>
      <c r="G2652" s="9"/>
      <c r="I2652" s="9"/>
    </row>
    <row r="2653" spans="1:9" x14ac:dyDescent="0.25">
      <c r="A2653" s="9"/>
      <c r="B2653" s="9"/>
      <c r="C2653" s="9"/>
      <c r="F2653" s="9"/>
      <c r="G2653" s="9"/>
      <c r="I2653" s="9"/>
    </row>
    <row r="2654" spans="1:9" x14ac:dyDescent="0.25">
      <c r="A2654" s="9"/>
      <c r="B2654" s="9"/>
      <c r="C2654" s="9"/>
      <c r="F2654" s="9"/>
      <c r="G2654" s="9"/>
      <c r="I2654" s="9"/>
    </row>
    <row r="2655" spans="1:9" x14ac:dyDescent="0.25">
      <c r="A2655" s="9"/>
      <c r="B2655" s="9"/>
      <c r="C2655" s="9"/>
      <c r="F2655" s="9"/>
      <c r="G2655" s="9"/>
      <c r="I2655" s="9"/>
    </row>
    <row r="2656" spans="1:9" x14ac:dyDescent="0.25">
      <c r="A2656" s="9"/>
      <c r="B2656" s="9"/>
      <c r="C2656" s="9"/>
      <c r="F2656" s="9"/>
      <c r="G2656" s="9"/>
      <c r="I2656" s="9"/>
    </row>
    <row r="2657" spans="1:9" x14ac:dyDescent="0.25">
      <c r="A2657" s="9"/>
      <c r="B2657" s="9"/>
      <c r="C2657" s="9"/>
      <c r="F2657" s="9"/>
      <c r="G2657" s="9"/>
      <c r="I2657" s="9"/>
    </row>
    <row r="2658" spans="1:9" x14ac:dyDescent="0.25">
      <c r="A2658" s="9"/>
      <c r="B2658" s="9"/>
      <c r="C2658" s="9"/>
      <c r="F2658" s="9"/>
      <c r="G2658" s="9"/>
      <c r="I2658" s="9"/>
    </row>
    <row r="2659" spans="1:9" x14ac:dyDescent="0.25">
      <c r="A2659" s="9"/>
      <c r="B2659" s="9"/>
      <c r="C2659" s="9"/>
      <c r="F2659" s="9"/>
      <c r="G2659" s="9"/>
      <c r="I2659" s="9"/>
    </row>
    <row r="2660" spans="1:9" x14ac:dyDescent="0.25">
      <c r="A2660" s="9"/>
      <c r="B2660" s="9"/>
      <c r="C2660" s="9"/>
      <c r="F2660" s="9"/>
      <c r="G2660" s="9"/>
      <c r="I2660" s="9"/>
    </row>
    <row r="2661" spans="1:9" x14ac:dyDescent="0.25">
      <c r="A2661" s="9"/>
      <c r="B2661" s="9"/>
      <c r="C2661" s="9"/>
      <c r="F2661" s="9"/>
      <c r="G2661" s="9"/>
      <c r="I2661" s="9"/>
    </row>
    <row r="2662" spans="1:9" x14ac:dyDescent="0.25">
      <c r="A2662" s="9"/>
      <c r="B2662" s="9"/>
      <c r="C2662" s="9"/>
      <c r="F2662" s="9"/>
      <c r="G2662" s="9"/>
      <c r="I2662" s="9"/>
    </row>
    <row r="2663" spans="1:9" x14ac:dyDescent="0.25">
      <c r="A2663" s="9"/>
      <c r="B2663" s="9"/>
      <c r="C2663" s="9"/>
      <c r="F2663" s="9"/>
      <c r="G2663" s="9"/>
      <c r="I2663" s="9"/>
    </row>
  </sheetData>
  <sortState ref="A1131:I1145">
    <sortCondition ref="D1131:D1145"/>
  </sortState>
  <mergeCells count="4">
    <mergeCell ref="A1:F1"/>
    <mergeCell ref="J1907:K1907"/>
    <mergeCell ref="E2550:G2550"/>
    <mergeCell ref="E2552:G2552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2640"/>
  <sheetViews>
    <sheetView topLeftCell="A2528" workbookViewId="0">
      <selection activeCell="D2544" sqref="D2544"/>
    </sheetView>
  </sheetViews>
  <sheetFormatPr baseColWidth="10" defaultRowHeight="15" x14ac:dyDescent="0.25"/>
  <cols>
    <col min="1" max="1" width="11.28515625" style="559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2" style="445" customWidth="1"/>
    <col min="7" max="7" width="26.7109375" style="372" bestFit="1" customWidth="1"/>
    <col min="8" max="8" width="15.28515625" style="21" customWidth="1"/>
    <col min="9" max="9" width="11.42578125" style="13"/>
    <col min="10" max="16384" width="11.42578125" style="9"/>
  </cols>
  <sheetData>
    <row r="1" spans="1:9" ht="18.75" x14ac:dyDescent="0.3">
      <c r="A1" s="678" t="s">
        <v>4911</v>
      </c>
      <c r="B1" s="678"/>
      <c r="C1" s="678"/>
      <c r="D1" s="678"/>
      <c r="E1" s="678"/>
      <c r="F1" s="678"/>
      <c r="G1" s="222"/>
    </row>
    <row r="2" spans="1:9" ht="34.5" thickBot="1" x14ac:dyDescent="0.3">
      <c r="A2" s="525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489" t="s">
        <v>658</v>
      </c>
      <c r="H2" s="526" t="s">
        <v>659</v>
      </c>
    </row>
    <row r="3" spans="1:9" ht="15.75" thickTop="1" x14ac:dyDescent="0.25">
      <c r="A3" s="527"/>
      <c r="B3" s="281" t="s">
        <v>1725</v>
      </c>
      <c r="C3" s="429" t="s">
        <v>5059</v>
      </c>
      <c r="D3" s="45" t="s">
        <v>577</v>
      </c>
      <c r="E3" s="45">
        <v>988</v>
      </c>
      <c r="F3" s="465">
        <v>41832</v>
      </c>
      <c r="G3" s="312">
        <v>988</v>
      </c>
      <c r="H3" s="30">
        <f>E3-G3</f>
        <v>0</v>
      </c>
      <c r="I3" s="508" t="s">
        <v>4</v>
      </c>
    </row>
    <row r="4" spans="1:9" x14ac:dyDescent="0.25">
      <c r="A4" s="98"/>
      <c r="B4" s="438" t="s">
        <v>1662</v>
      </c>
      <c r="C4" s="429" t="s">
        <v>5059</v>
      </c>
      <c r="D4" s="45" t="s">
        <v>5080</v>
      </c>
      <c r="E4" s="236">
        <v>2359.4</v>
      </c>
      <c r="F4" s="485">
        <v>41832</v>
      </c>
      <c r="G4" s="22">
        <v>2359.4</v>
      </c>
      <c r="H4" s="30">
        <f>E4-G4</f>
        <v>0</v>
      </c>
      <c r="I4" s="508" t="s">
        <v>196</v>
      </c>
    </row>
    <row r="5" spans="1:9" x14ac:dyDescent="0.25">
      <c r="A5" s="98"/>
      <c r="B5" s="438" t="s">
        <v>1203</v>
      </c>
      <c r="C5" s="429" t="s">
        <v>5059</v>
      </c>
      <c r="D5" s="235" t="s">
        <v>5228</v>
      </c>
      <c r="E5" s="236">
        <v>3960</v>
      </c>
      <c r="F5" s="117">
        <v>41841</v>
      </c>
      <c r="G5" s="30">
        <v>3960</v>
      </c>
      <c r="H5" s="30">
        <f>E5-G5</f>
        <v>0</v>
      </c>
      <c r="I5" s="491" t="s">
        <v>20</v>
      </c>
    </row>
    <row r="6" spans="1:9" x14ac:dyDescent="0.25">
      <c r="A6" s="98"/>
      <c r="B6" s="438"/>
      <c r="C6" s="429"/>
      <c r="D6" s="235"/>
      <c r="E6" s="236"/>
      <c r="F6" s="117"/>
      <c r="G6" s="30"/>
      <c r="H6" s="30"/>
      <c r="I6" s="491"/>
    </row>
    <row r="7" spans="1:9" x14ac:dyDescent="0.25">
      <c r="A7" s="98"/>
      <c r="B7" s="241" t="s">
        <v>1161</v>
      </c>
      <c r="C7" s="394" t="s">
        <v>4912</v>
      </c>
      <c r="D7" s="235" t="s">
        <v>105</v>
      </c>
      <c r="E7" s="528">
        <v>216</v>
      </c>
      <c r="F7" s="117">
        <v>41825</v>
      </c>
      <c r="G7" s="22">
        <v>216</v>
      </c>
      <c r="H7" s="30">
        <f>E7-G7</f>
        <v>0</v>
      </c>
      <c r="I7" s="508"/>
    </row>
    <row r="8" spans="1:9" x14ac:dyDescent="0.25">
      <c r="A8" s="98"/>
      <c r="B8" s="241" t="s">
        <v>1210</v>
      </c>
      <c r="C8" s="394" t="s">
        <v>4912</v>
      </c>
      <c r="D8" s="235" t="s">
        <v>105</v>
      </c>
      <c r="E8" s="528">
        <v>239.5</v>
      </c>
      <c r="F8" s="117">
        <v>41826</v>
      </c>
      <c r="G8" s="30">
        <v>239.5</v>
      </c>
      <c r="H8" s="30">
        <f>E8-G8</f>
        <v>0</v>
      </c>
      <c r="I8" s="491"/>
    </row>
    <row r="9" spans="1:9" x14ac:dyDescent="0.25">
      <c r="A9" s="98">
        <v>41834</v>
      </c>
      <c r="B9" s="438" t="s">
        <v>1846</v>
      </c>
      <c r="C9" s="429" t="s">
        <v>5059</v>
      </c>
      <c r="D9" s="235" t="s">
        <v>105</v>
      </c>
      <c r="E9" s="236">
        <v>156</v>
      </c>
      <c r="F9" s="117">
        <v>41834</v>
      </c>
      <c r="G9" s="30">
        <v>156</v>
      </c>
      <c r="H9" s="30">
        <f>E9-G9</f>
        <v>0</v>
      </c>
      <c r="I9" s="491"/>
    </row>
    <row r="10" spans="1:9" ht="15.75" x14ac:dyDescent="0.25">
      <c r="A10" s="98">
        <v>41846</v>
      </c>
      <c r="B10" s="601" t="s">
        <v>1723</v>
      </c>
      <c r="C10" s="255" t="s">
        <v>4641</v>
      </c>
      <c r="D10" s="235" t="s">
        <v>105</v>
      </c>
      <c r="E10" s="236">
        <v>680</v>
      </c>
      <c r="F10" s="117">
        <v>41846</v>
      </c>
      <c r="G10" s="30">
        <v>680</v>
      </c>
      <c r="H10" s="30">
        <f>E10-G10</f>
        <v>0</v>
      </c>
      <c r="I10" s="508"/>
    </row>
    <row r="11" spans="1:9" ht="15.75" x14ac:dyDescent="0.25">
      <c r="A11" s="98"/>
      <c r="B11" s="601"/>
      <c r="C11" s="255"/>
      <c r="D11" s="235"/>
      <c r="E11" s="236"/>
      <c r="F11" s="117" t="s">
        <v>5726</v>
      </c>
      <c r="G11" s="30">
        <f>SUM(G7:G10)</f>
        <v>1291.5</v>
      </c>
      <c r="H11" s="30"/>
      <c r="I11" s="508"/>
    </row>
    <row r="12" spans="1:9" ht="15.75" x14ac:dyDescent="0.25">
      <c r="A12" s="98"/>
      <c r="B12" s="601"/>
      <c r="C12" s="255"/>
      <c r="D12" s="235"/>
      <c r="E12" s="236"/>
      <c r="F12" s="117"/>
      <c r="G12" s="30"/>
      <c r="H12" s="30"/>
      <c r="I12" s="508"/>
    </row>
    <row r="13" spans="1:9" x14ac:dyDescent="0.25">
      <c r="A13" s="98"/>
      <c r="B13" s="241" t="s">
        <v>2222</v>
      </c>
      <c r="C13" s="394" t="s">
        <v>4912</v>
      </c>
      <c r="D13" s="235" t="s">
        <v>11</v>
      </c>
      <c r="E13" s="528">
        <v>10483</v>
      </c>
      <c r="F13" s="495" t="s">
        <v>4974</v>
      </c>
      <c r="G13" s="30">
        <v>10483</v>
      </c>
      <c r="H13" s="30">
        <f t="shared" ref="H13:H19" si="0">E13-G13</f>
        <v>0</v>
      </c>
      <c r="I13" s="491" t="s">
        <v>14</v>
      </c>
    </row>
    <row r="14" spans="1:9" x14ac:dyDescent="0.25">
      <c r="A14" s="98"/>
      <c r="B14" s="241" t="s">
        <v>1136</v>
      </c>
      <c r="C14" s="394" t="s">
        <v>4912</v>
      </c>
      <c r="D14" s="235" t="s">
        <v>11</v>
      </c>
      <c r="E14" s="528">
        <v>414735.55</v>
      </c>
      <c r="F14" s="462" t="s">
        <v>4999</v>
      </c>
      <c r="G14" s="22">
        <f>76037.97+200000+133420+5277.58</f>
        <v>414735.55</v>
      </c>
      <c r="H14" s="30">
        <f t="shared" si="0"/>
        <v>0</v>
      </c>
      <c r="I14" s="508" t="s">
        <v>5000</v>
      </c>
    </row>
    <row r="15" spans="1:9" x14ac:dyDescent="0.25">
      <c r="A15" s="98"/>
      <c r="B15" s="241" t="s">
        <v>1158</v>
      </c>
      <c r="C15" s="394" t="s">
        <v>4912</v>
      </c>
      <c r="D15" s="235" t="s">
        <v>11</v>
      </c>
      <c r="E15" s="528">
        <v>498048.45</v>
      </c>
      <c r="F15" s="462" t="s">
        <v>5003</v>
      </c>
      <c r="G15" s="22">
        <f>284445.42+213603.03</f>
        <v>498048.44999999995</v>
      </c>
      <c r="H15" s="30">
        <f t="shared" si="0"/>
        <v>0</v>
      </c>
      <c r="I15" s="508" t="s">
        <v>5000</v>
      </c>
    </row>
    <row r="16" spans="1:9" x14ac:dyDescent="0.25">
      <c r="A16" s="98"/>
      <c r="B16" s="438" t="s">
        <v>1611</v>
      </c>
      <c r="C16" s="429" t="s">
        <v>5059</v>
      </c>
      <c r="D16" s="45" t="s">
        <v>11</v>
      </c>
      <c r="E16" s="236">
        <v>5988</v>
      </c>
      <c r="F16" s="463" t="s">
        <v>5069</v>
      </c>
      <c r="G16" s="22">
        <v>5988</v>
      </c>
      <c r="H16" s="30">
        <f t="shared" si="0"/>
        <v>0</v>
      </c>
      <c r="I16" s="508" t="s">
        <v>196</v>
      </c>
    </row>
    <row r="17" spans="1:9" x14ac:dyDescent="0.25">
      <c r="A17" s="98"/>
      <c r="B17" s="438" t="s">
        <v>2267</v>
      </c>
      <c r="C17" s="429" t="s">
        <v>5059</v>
      </c>
      <c r="D17" s="235" t="s">
        <v>11</v>
      </c>
      <c r="E17" s="236">
        <v>5988.5</v>
      </c>
      <c r="F17" s="117">
        <v>41838</v>
      </c>
      <c r="G17" s="30">
        <v>5988.5</v>
      </c>
      <c r="H17" s="30">
        <f t="shared" si="0"/>
        <v>0</v>
      </c>
      <c r="I17" s="491" t="s">
        <v>991</v>
      </c>
    </row>
    <row r="18" spans="1:9" x14ac:dyDescent="0.25">
      <c r="A18" s="98">
        <v>41849</v>
      </c>
      <c r="B18" s="601" t="s">
        <v>1957</v>
      </c>
      <c r="C18" s="255" t="s">
        <v>4641</v>
      </c>
      <c r="D18" s="8" t="s">
        <v>11</v>
      </c>
      <c r="E18" s="252">
        <v>71380</v>
      </c>
      <c r="F18" s="117">
        <v>41851</v>
      </c>
      <c r="G18" s="30">
        <v>71380</v>
      </c>
      <c r="H18" s="30">
        <f t="shared" si="0"/>
        <v>0</v>
      </c>
      <c r="I18" s="265" t="s">
        <v>4</v>
      </c>
    </row>
    <row r="19" spans="1:9" ht="15.75" x14ac:dyDescent="0.25">
      <c r="A19" s="98">
        <v>41851</v>
      </c>
      <c r="B19" s="601" t="s">
        <v>2187</v>
      </c>
      <c r="C19" s="255" t="s">
        <v>4641</v>
      </c>
      <c r="D19" s="8" t="s">
        <v>11</v>
      </c>
      <c r="E19" s="252">
        <v>12342.5</v>
      </c>
      <c r="F19" s="117">
        <v>41851</v>
      </c>
      <c r="G19" s="30">
        <v>12342.5</v>
      </c>
      <c r="H19" s="30">
        <f t="shared" si="0"/>
        <v>0</v>
      </c>
      <c r="I19" s="497" t="s">
        <v>146</v>
      </c>
    </row>
    <row r="20" spans="1:9" ht="15.75" x14ac:dyDescent="0.25">
      <c r="A20" s="98"/>
      <c r="B20" s="601"/>
      <c r="C20" s="255"/>
      <c r="D20" s="8"/>
      <c r="E20" s="252"/>
      <c r="F20" s="117"/>
      <c r="G20" s="30">
        <f>SUM(G13:G19)</f>
        <v>1018966</v>
      </c>
      <c r="H20" s="30"/>
      <c r="I20" s="497"/>
    </row>
    <row r="21" spans="1:9" ht="15.75" x14ac:dyDescent="0.25">
      <c r="A21" s="98"/>
      <c r="B21" s="601"/>
      <c r="C21" s="255"/>
      <c r="D21" s="8"/>
      <c r="E21" s="252"/>
      <c r="F21" s="117"/>
      <c r="G21" s="30"/>
      <c r="H21" s="30"/>
      <c r="I21" s="497"/>
    </row>
    <row r="22" spans="1:9" x14ac:dyDescent="0.25">
      <c r="A22" s="98"/>
      <c r="B22" s="438" t="s">
        <v>1588</v>
      </c>
      <c r="C22" s="429" t="s">
        <v>5059</v>
      </c>
      <c r="D22" s="45" t="s">
        <v>576</v>
      </c>
      <c r="E22" s="236">
        <v>23920</v>
      </c>
      <c r="F22" s="461" t="s">
        <v>5066</v>
      </c>
      <c r="G22" s="22">
        <v>23920</v>
      </c>
      <c r="H22" s="30">
        <f t="shared" ref="H22:H45" si="1">E22-G22</f>
        <v>0</v>
      </c>
      <c r="I22" s="508"/>
    </row>
    <row r="23" spans="1:9" x14ac:dyDescent="0.25">
      <c r="A23" s="98"/>
      <c r="B23" s="438" t="s">
        <v>1591</v>
      </c>
      <c r="C23" s="429" t="s">
        <v>5059</v>
      </c>
      <c r="D23" s="45" t="s">
        <v>576</v>
      </c>
      <c r="E23" s="236">
        <v>353.5</v>
      </c>
      <c r="F23" s="117">
        <v>41830</v>
      </c>
      <c r="G23" s="22">
        <v>353.5</v>
      </c>
      <c r="H23" s="30">
        <f t="shared" si="1"/>
        <v>0</v>
      </c>
      <c r="I23" s="508"/>
    </row>
    <row r="24" spans="1:9" x14ac:dyDescent="0.25">
      <c r="A24" s="98"/>
      <c r="B24" s="241" t="s">
        <v>1948</v>
      </c>
      <c r="C24" s="394" t="s">
        <v>4912</v>
      </c>
      <c r="D24" s="235" t="s">
        <v>147</v>
      </c>
      <c r="E24" s="528">
        <v>3484</v>
      </c>
      <c r="F24" s="117">
        <v>41821</v>
      </c>
      <c r="G24" s="30">
        <v>3484</v>
      </c>
      <c r="H24" s="22">
        <f t="shared" si="1"/>
        <v>0</v>
      </c>
      <c r="I24" s="491"/>
    </row>
    <row r="25" spans="1:9" x14ac:dyDescent="0.25">
      <c r="A25" s="98"/>
      <c r="B25" s="241" t="s">
        <v>2043</v>
      </c>
      <c r="C25" s="394" t="s">
        <v>4912</v>
      </c>
      <c r="D25" s="235" t="s">
        <v>147</v>
      </c>
      <c r="E25" s="528">
        <v>1630.5</v>
      </c>
      <c r="F25" s="117">
        <v>41823</v>
      </c>
      <c r="G25" s="30">
        <v>1630.5</v>
      </c>
      <c r="H25" s="22">
        <f t="shared" si="1"/>
        <v>0</v>
      </c>
      <c r="I25" s="491" t="s">
        <v>146</v>
      </c>
    </row>
    <row r="26" spans="1:9" x14ac:dyDescent="0.25">
      <c r="A26" s="98"/>
      <c r="B26" s="241" t="s">
        <v>1061</v>
      </c>
      <c r="C26" s="394" t="s">
        <v>4912</v>
      </c>
      <c r="D26" s="235" t="s">
        <v>147</v>
      </c>
      <c r="E26" s="528">
        <v>5661.4</v>
      </c>
      <c r="F26" s="463" t="s">
        <v>4989</v>
      </c>
      <c r="G26" s="30">
        <v>5661.4</v>
      </c>
      <c r="H26" s="30">
        <f t="shared" si="1"/>
        <v>0</v>
      </c>
      <c r="I26" s="491" t="s">
        <v>146</v>
      </c>
    </row>
    <row r="27" spans="1:9" x14ac:dyDescent="0.25">
      <c r="A27" s="98"/>
      <c r="B27" s="241" t="s">
        <v>1312</v>
      </c>
      <c r="C27" s="394" t="s">
        <v>4912</v>
      </c>
      <c r="D27" s="235" t="s">
        <v>147</v>
      </c>
      <c r="E27" s="236">
        <v>13601</v>
      </c>
      <c r="F27" s="514" t="s">
        <v>5022</v>
      </c>
      <c r="G27" s="30">
        <v>13601</v>
      </c>
      <c r="H27" s="30">
        <f t="shared" si="1"/>
        <v>0</v>
      </c>
      <c r="I27" s="491"/>
    </row>
    <row r="28" spans="1:9" x14ac:dyDescent="0.25">
      <c r="A28" s="98"/>
      <c r="B28" s="438" t="s">
        <v>1578</v>
      </c>
      <c r="C28" s="429" t="s">
        <v>5059</v>
      </c>
      <c r="D28" s="45" t="s">
        <v>147</v>
      </c>
      <c r="E28" s="236">
        <v>20474</v>
      </c>
      <c r="F28" s="485">
        <v>41832</v>
      </c>
      <c r="G28" s="43">
        <v>20474</v>
      </c>
      <c r="H28" s="30">
        <f t="shared" si="1"/>
        <v>0</v>
      </c>
      <c r="I28" s="508" t="s">
        <v>146</v>
      </c>
    </row>
    <row r="29" spans="1:9" x14ac:dyDescent="0.25">
      <c r="A29" s="98"/>
      <c r="B29" s="438" t="s">
        <v>1913</v>
      </c>
      <c r="C29" s="429" t="s">
        <v>5059</v>
      </c>
      <c r="D29" s="235" t="s">
        <v>147</v>
      </c>
      <c r="E29" s="236">
        <v>10017.6</v>
      </c>
      <c r="F29" s="461" t="s">
        <v>5127</v>
      </c>
      <c r="G29" s="30">
        <v>10017.6</v>
      </c>
      <c r="H29" s="30">
        <f t="shared" si="1"/>
        <v>0</v>
      </c>
      <c r="I29" s="491"/>
    </row>
    <row r="30" spans="1:9" x14ac:dyDescent="0.25">
      <c r="A30" s="98"/>
      <c r="B30" s="438" t="s">
        <v>1914</v>
      </c>
      <c r="C30" s="429" t="s">
        <v>5059</v>
      </c>
      <c r="D30" s="235" t="s">
        <v>147</v>
      </c>
      <c r="E30" s="236">
        <v>14760.5</v>
      </c>
      <c r="F30" s="463" t="s">
        <v>5128</v>
      </c>
      <c r="G30" s="30">
        <v>14760.5</v>
      </c>
      <c r="H30" s="30">
        <f t="shared" si="1"/>
        <v>0</v>
      </c>
      <c r="I30" s="491" t="s">
        <v>146</v>
      </c>
    </row>
    <row r="31" spans="1:9" x14ac:dyDescent="0.25">
      <c r="A31" s="98"/>
      <c r="B31" s="438" t="s">
        <v>1984</v>
      </c>
      <c r="C31" s="429" t="s">
        <v>5059</v>
      </c>
      <c r="D31" s="235" t="s">
        <v>147</v>
      </c>
      <c r="E31" s="236">
        <v>3089</v>
      </c>
      <c r="F31" s="117">
        <v>41835</v>
      </c>
      <c r="G31" s="30">
        <v>3089</v>
      </c>
      <c r="H31" s="30">
        <f t="shared" si="1"/>
        <v>0</v>
      </c>
      <c r="I31" s="491"/>
    </row>
    <row r="32" spans="1:9" x14ac:dyDescent="0.25">
      <c r="A32" s="98"/>
      <c r="B32" s="438" t="s">
        <v>2084</v>
      </c>
      <c r="C32" s="429" t="s">
        <v>5059</v>
      </c>
      <c r="D32" s="235" t="s">
        <v>147</v>
      </c>
      <c r="E32" s="236">
        <v>26402.5</v>
      </c>
      <c r="F32" s="117">
        <v>41836</v>
      </c>
      <c r="G32" s="30">
        <v>26402.5</v>
      </c>
      <c r="H32" s="30">
        <f t="shared" si="1"/>
        <v>0</v>
      </c>
      <c r="I32" s="491"/>
    </row>
    <row r="33" spans="1:9" x14ac:dyDescent="0.25">
      <c r="A33" s="98"/>
      <c r="B33" s="438" t="s">
        <v>2199</v>
      </c>
      <c r="C33" s="429" t="s">
        <v>5059</v>
      </c>
      <c r="D33" s="235" t="s">
        <v>147</v>
      </c>
      <c r="E33" s="236">
        <v>1690.2</v>
      </c>
      <c r="F33" s="117">
        <v>41839</v>
      </c>
      <c r="G33" s="30">
        <v>1690.2</v>
      </c>
      <c r="H33" s="30">
        <f t="shared" si="1"/>
        <v>0</v>
      </c>
      <c r="I33" s="491" t="s">
        <v>146</v>
      </c>
    </row>
    <row r="34" spans="1:9" x14ac:dyDescent="0.25">
      <c r="A34" s="98"/>
      <c r="B34" s="438" t="s">
        <v>2213</v>
      </c>
      <c r="C34" s="429" t="s">
        <v>5059</v>
      </c>
      <c r="D34" s="235" t="s">
        <v>147</v>
      </c>
      <c r="E34" s="236">
        <v>13648.3</v>
      </c>
      <c r="F34" s="117">
        <v>41839</v>
      </c>
      <c r="G34" s="30">
        <v>13648.3</v>
      </c>
      <c r="H34" s="30">
        <f t="shared" si="1"/>
        <v>0</v>
      </c>
      <c r="I34" s="491" t="s">
        <v>146</v>
      </c>
    </row>
    <row r="35" spans="1:9" x14ac:dyDescent="0.25">
      <c r="A35" s="98"/>
      <c r="B35" s="438" t="s">
        <v>1316</v>
      </c>
      <c r="C35" s="429" t="s">
        <v>5059</v>
      </c>
      <c r="D35" s="235" t="s">
        <v>147</v>
      </c>
      <c r="E35" s="236">
        <v>13666.54</v>
      </c>
      <c r="F35" s="117">
        <v>41843</v>
      </c>
      <c r="G35" s="30">
        <v>13666.54</v>
      </c>
      <c r="H35" s="30">
        <f t="shared" si="1"/>
        <v>0</v>
      </c>
      <c r="I35" s="491" t="s">
        <v>146</v>
      </c>
    </row>
    <row r="36" spans="1:9" x14ac:dyDescent="0.25">
      <c r="A36" s="553">
        <v>41844</v>
      </c>
      <c r="B36" s="438" t="s">
        <v>1539</v>
      </c>
      <c r="C36" s="429" t="s">
        <v>5059</v>
      </c>
      <c r="D36" s="235" t="s">
        <v>147</v>
      </c>
      <c r="E36" s="236">
        <v>3471.5</v>
      </c>
      <c r="F36" s="117">
        <v>41844</v>
      </c>
      <c r="G36" s="30">
        <v>3471.5</v>
      </c>
      <c r="H36" s="30">
        <f t="shared" si="1"/>
        <v>0</v>
      </c>
      <c r="I36" s="491"/>
    </row>
    <row r="37" spans="1:9" x14ac:dyDescent="0.25">
      <c r="A37" s="98">
        <v>41845</v>
      </c>
      <c r="B37" s="601" t="s">
        <v>1623</v>
      </c>
      <c r="C37" s="255" t="s">
        <v>4641</v>
      </c>
      <c r="D37" s="235" t="s">
        <v>147</v>
      </c>
      <c r="E37" s="236">
        <v>16088.4</v>
      </c>
      <c r="F37" s="117">
        <v>41846</v>
      </c>
      <c r="G37" s="30">
        <v>16088.4</v>
      </c>
      <c r="H37" s="30">
        <f t="shared" si="1"/>
        <v>0</v>
      </c>
      <c r="I37" s="491" t="s">
        <v>146</v>
      </c>
    </row>
    <row r="38" spans="1:9" x14ac:dyDescent="0.25">
      <c r="A38" s="98">
        <v>41845</v>
      </c>
      <c r="B38" s="601" t="s">
        <v>1702</v>
      </c>
      <c r="C38" s="255" t="s">
        <v>4641</v>
      </c>
      <c r="D38" s="235" t="s">
        <v>147</v>
      </c>
      <c r="E38" s="236">
        <v>1108.2</v>
      </c>
      <c r="F38" s="117">
        <v>41845</v>
      </c>
      <c r="G38" s="30">
        <v>1108.2</v>
      </c>
      <c r="H38" s="30">
        <f t="shared" si="1"/>
        <v>0</v>
      </c>
      <c r="I38" s="491"/>
    </row>
    <row r="39" spans="1:9" x14ac:dyDescent="0.25">
      <c r="A39" s="98">
        <v>41849</v>
      </c>
      <c r="B39" s="601" t="s">
        <v>2057</v>
      </c>
      <c r="C39" s="255" t="s">
        <v>4641</v>
      </c>
      <c r="D39" s="8" t="s">
        <v>147</v>
      </c>
      <c r="E39" s="252">
        <v>6966</v>
      </c>
      <c r="F39" s="117">
        <v>41851</v>
      </c>
      <c r="G39" s="30">
        <v>6966</v>
      </c>
      <c r="H39" s="30">
        <f t="shared" si="1"/>
        <v>0</v>
      </c>
      <c r="I39" s="497" t="s">
        <v>146</v>
      </c>
    </row>
    <row r="40" spans="1:9" x14ac:dyDescent="0.25">
      <c r="A40" s="553">
        <v>41850</v>
      </c>
      <c r="B40" s="601" t="s">
        <v>2090</v>
      </c>
      <c r="C40" s="255" t="s">
        <v>4641</v>
      </c>
      <c r="D40" s="235" t="s">
        <v>147</v>
      </c>
      <c r="E40" s="236">
        <v>9114</v>
      </c>
      <c r="F40" s="117">
        <v>41851</v>
      </c>
      <c r="G40" s="30">
        <v>9114</v>
      </c>
      <c r="H40" s="30">
        <f t="shared" si="1"/>
        <v>0</v>
      </c>
      <c r="I40" s="491" t="s">
        <v>14</v>
      </c>
    </row>
    <row r="41" spans="1:9" x14ac:dyDescent="0.25">
      <c r="A41" s="553">
        <v>41850</v>
      </c>
      <c r="B41" s="601" t="s">
        <v>2113</v>
      </c>
      <c r="C41" s="255" t="s">
        <v>4641</v>
      </c>
      <c r="D41" s="235" t="s">
        <v>147</v>
      </c>
      <c r="E41" s="236">
        <v>7157</v>
      </c>
      <c r="F41" s="117">
        <v>41851</v>
      </c>
      <c r="G41" s="30">
        <v>7157</v>
      </c>
      <c r="H41" s="30">
        <f t="shared" si="1"/>
        <v>0</v>
      </c>
      <c r="I41" s="491" t="s">
        <v>14</v>
      </c>
    </row>
    <row r="42" spans="1:9" x14ac:dyDescent="0.25">
      <c r="A42" s="98">
        <v>41851</v>
      </c>
      <c r="B42" s="601" t="s">
        <v>2226</v>
      </c>
      <c r="C42" s="255" t="s">
        <v>4641</v>
      </c>
      <c r="D42" s="8" t="s">
        <v>147</v>
      </c>
      <c r="E42" s="252">
        <v>2537.1999999999998</v>
      </c>
      <c r="F42" s="461">
        <v>41855</v>
      </c>
      <c r="G42" s="247">
        <v>2537.1999999999998</v>
      </c>
      <c r="H42" s="30">
        <f t="shared" si="1"/>
        <v>0</v>
      </c>
      <c r="I42" s="497" t="s">
        <v>146</v>
      </c>
    </row>
    <row r="43" spans="1:9" x14ac:dyDescent="0.25">
      <c r="A43" s="98"/>
      <c r="B43" s="241" t="s">
        <v>1077</v>
      </c>
      <c r="C43" s="394" t="s">
        <v>4912</v>
      </c>
      <c r="D43" s="235" t="s">
        <v>4770</v>
      </c>
      <c r="E43" s="528">
        <v>2396</v>
      </c>
      <c r="F43" s="117">
        <v>41827</v>
      </c>
      <c r="G43" s="30">
        <v>2396</v>
      </c>
      <c r="H43" s="30">
        <f t="shared" si="1"/>
        <v>0</v>
      </c>
      <c r="I43" s="492" t="s">
        <v>146</v>
      </c>
    </row>
    <row r="44" spans="1:9" x14ac:dyDescent="0.25">
      <c r="A44" s="98"/>
      <c r="B44" s="438" t="s">
        <v>1571</v>
      </c>
      <c r="C44" s="429" t="s">
        <v>5059</v>
      </c>
      <c r="D44" s="45" t="s">
        <v>4770</v>
      </c>
      <c r="E44" s="236">
        <v>2150.1</v>
      </c>
      <c r="F44" s="485">
        <v>41832</v>
      </c>
      <c r="G44" s="43">
        <v>2150.1</v>
      </c>
      <c r="H44" s="30">
        <f t="shared" si="1"/>
        <v>0</v>
      </c>
      <c r="I44" s="508" t="s">
        <v>146</v>
      </c>
    </row>
    <row r="45" spans="1:9" ht="15.75" x14ac:dyDescent="0.25">
      <c r="A45" s="98">
        <v>41845</v>
      </c>
      <c r="B45" s="601" t="s">
        <v>1617</v>
      </c>
      <c r="C45" s="255" t="s">
        <v>4641</v>
      </c>
      <c r="D45" s="235" t="s">
        <v>4770</v>
      </c>
      <c r="E45" s="236">
        <v>2432</v>
      </c>
      <c r="F45" s="117">
        <v>41846</v>
      </c>
      <c r="G45" s="30">
        <v>2432</v>
      </c>
      <c r="H45" s="30">
        <f t="shared" si="1"/>
        <v>0</v>
      </c>
      <c r="I45" s="492" t="s">
        <v>146</v>
      </c>
    </row>
    <row r="46" spans="1:9" ht="15.75" x14ac:dyDescent="0.25">
      <c r="A46" s="98"/>
      <c r="B46" s="601"/>
      <c r="C46" s="255"/>
      <c r="D46" s="235"/>
      <c r="E46" s="236"/>
      <c r="F46" s="117"/>
      <c r="G46" s="30">
        <f>SUM(G22:G45)</f>
        <v>205819.44000000003</v>
      </c>
      <c r="H46" s="30"/>
      <c r="I46" s="492"/>
    </row>
    <row r="47" spans="1:9" ht="15.75" x14ac:dyDescent="0.25">
      <c r="A47" s="98"/>
      <c r="B47" s="601"/>
      <c r="C47" s="255"/>
      <c r="D47" s="235"/>
      <c r="E47" s="236"/>
      <c r="F47" s="117"/>
      <c r="G47" s="30"/>
      <c r="H47" s="30"/>
      <c r="I47" s="492"/>
    </row>
    <row r="48" spans="1:9" ht="15.75" x14ac:dyDescent="0.25">
      <c r="A48" s="553">
        <v>41848</v>
      </c>
      <c r="B48" s="601" t="s">
        <v>1953</v>
      </c>
      <c r="C48" s="255" t="s">
        <v>4641</v>
      </c>
      <c r="D48" s="235" t="s">
        <v>2747</v>
      </c>
      <c r="E48" s="236">
        <v>17945.2</v>
      </c>
      <c r="F48" s="117">
        <v>41848</v>
      </c>
      <c r="G48" s="30">
        <v>17945.2</v>
      </c>
      <c r="H48" s="30">
        <f>E48-G48</f>
        <v>0</v>
      </c>
      <c r="I48" s="491"/>
    </row>
    <row r="49" spans="1:9" ht="15.75" x14ac:dyDescent="0.25">
      <c r="A49" s="553"/>
      <c r="B49" s="601"/>
      <c r="C49" s="255"/>
      <c r="D49" s="235"/>
      <c r="E49" s="236"/>
      <c r="F49" s="117"/>
      <c r="G49" s="30"/>
      <c r="H49" s="30"/>
      <c r="I49" s="491"/>
    </row>
    <row r="50" spans="1:9" x14ac:dyDescent="0.25">
      <c r="A50" s="98"/>
      <c r="B50" s="241" t="s">
        <v>2028</v>
      </c>
      <c r="C50" s="394" t="s">
        <v>4912</v>
      </c>
      <c r="D50" s="235" t="s">
        <v>155</v>
      </c>
      <c r="E50" s="528">
        <v>3308.5</v>
      </c>
      <c r="F50" s="117">
        <v>41823</v>
      </c>
      <c r="G50" s="30">
        <v>3308.5</v>
      </c>
      <c r="H50" s="22">
        <f>E50-G50</f>
        <v>0</v>
      </c>
      <c r="I50" s="491" t="s">
        <v>146</v>
      </c>
    </row>
    <row r="51" spans="1:9" x14ac:dyDescent="0.25">
      <c r="A51" s="98"/>
      <c r="B51" s="241" t="s">
        <v>1311</v>
      </c>
      <c r="C51" s="394" t="s">
        <v>4912</v>
      </c>
      <c r="D51" s="235" t="s">
        <v>155</v>
      </c>
      <c r="E51" s="236">
        <v>3309</v>
      </c>
      <c r="F51" s="117">
        <v>41829</v>
      </c>
      <c r="G51" s="30">
        <v>3309</v>
      </c>
      <c r="H51" s="30">
        <f>E51-G51</f>
        <v>0</v>
      </c>
      <c r="I51" s="491"/>
    </row>
    <row r="52" spans="1:9" x14ac:dyDescent="0.25">
      <c r="A52" s="98"/>
      <c r="B52" s="438" t="s">
        <v>1928</v>
      </c>
      <c r="C52" s="429" t="s">
        <v>5059</v>
      </c>
      <c r="D52" s="235" t="s">
        <v>155</v>
      </c>
      <c r="E52" s="236">
        <v>7783.6</v>
      </c>
      <c r="F52" s="117">
        <v>41836</v>
      </c>
      <c r="G52" s="30">
        <v>7783.6</v>
      </c>
      <c r="H52" s="30">
        <f>E52-G52</f>
        <v>0</v>
      </c>
      <c r="I52" s="491" t="s">
        <v>146</v>
      </c>
    </row>
    <row r="53" spans="1:9" ht="15.75" x14ac:dyDescent="0.25">
      <c r="A53" s="98">
        <v>41845</v>
      </c>
      <c r="B53" s="601" t="s">
        <v>1616</v>
      </c>
      <c r="C53" s="255" t="s">
        <v>4641</v>
      </c>
      <c r="D53" s="235" t="s">
        <v>155</v>
      </c>
      <c r="E53" s="236">
        <v>6032</v>
      </c>
      <c r="F53" s="117">
        <v>41846</v>
      </c>
      <c r="G53" s="30">
        <v>6032</v>
      </c>
      <c r="H53" s="30">
        <f>E53-G53</f>
        <v>0</v>
      </c>
      <c r="I53" s="491" t="s">
        <v>146</v>
      </c>
    </row>
    <row r="54" spans="1:9" ht="15.75" x14ac:dyDescent="0.25">
      <c r="A54" s="98"/>
      <c r="B54" s="601"/>
      <c r="C54" s="255"/>
      <c r="D54" s="235"/>
      <c r="E54" s="236"/>
      <c r="F54" s="117"/>
      <c r="G54" s="30">
        <f>SUM(G50:G53)</f>
        <v>20433.099999999999</v>
      </c>
      <c r="H54" s="30"/>
      <c r="I54" s="491"/>
    </row>
    <row r="55" spans="1:9" ht="15.75" x14ac:dyDescent="0.25">
      <c r="A55" s="98"/>
      <c r="B55" s="601"/>
      <c r="C55" s="255"/>
      <c r="D55" s="235"/>
      <c r="E55" s="236"/>
      <c r="F55" s="117"/>
      <c r="G55" s="30"/>
      <c r="H55" s="30"/>
      <c r="I55" s="491"/>
    </row>
    <row r="56" spans="1:9" ht="15.75" x14ac:dyDescent="0.25">
      <c r="A56" s="98">
        <v>41849</v>
      </c>
      <c r="B56" s="601" t="s">
        <v>2012</v>
      </c>
      <c r="C56" s="255" t="s">
        <v>4641</v>
      </c>
      <c r="D56" s="8" t="s">
        <v>484</v>
      </c>
      <c r="E56" s="252">
        <v>51595.9</v>
      </c>
      <c r="F56" s="495" t="s">
        <v>5370</v>
      </c>
      <c r="G56" s="30">
        <v>51595.9</v>
      </c>
      <c r="H56" s="30">
        <f>E56-G56</f>
        <v>0</v>
      </c>
      <c r="I56" s="497" t="s">
        <v>57</v>
      </c>
    </row>
    <row r="57" spans="1:9" ht="15.75" x14ac:dyDescent="0.25">
      <c r="A57" s="98"/>
      <c r="B57" s="601"/>
      <c r="C57" s="255"/>
      <c r="D57" s="8"/>
      <c r="E57" s="252"/>
      <c r="F57" s="495"/>
      <c r="G57" s="30"/>
      <c r="H57" s="30"/>
      <c r="I57" s="497"/>
    </row>
    <row r="58" spans="1:9" x14ac:dyDescent="0.25">
      <c r="A58" s="98"/>
      <c r="B58" s="241" t="s">
        <v>1147</v>
      </c>
      <c r="C58" s="394" t="s">
        <v>4912</v>
      </c>
      <c r="D58" s="235" t="s">
        <v>89</v>
      </c>
      <c r="E58" s="528">
        <v>1620</v>
      </c>
      <c r="F58" s="117">
        <v>41827</v>
      </c>
      <c r="G58" s="22">
        <v>1620</v>
      </c>
      <c r="H58" s="30">
        <f t="shared" ref="H58:H63" si="2">E58-G58</f>
        <v>0</v>
      </c>
      <c r="I58" s="508" t="s">
        <v>196</v>
      </c>
    </row>
    <row r="59" spans="1:9" x14ac:dyDescent="0.25">
      <c r="A59" s="98"/>
      <c r="B59" s="241" t="s">
        <v>1384</v>
      </c>
      <c r="C59" s="394" t="s">
        <v>4912</v>
      </c>
      <c r="D59" s="235" t="s">
        <v>89</v>
      </c>
      <c r="E59" s="236">
        <v>1809</v>
      </c>
      <c r="F59" s="117">
        <v>41829</v>
      </c>
      <c r="G59" s="30">
        <v>1809</v>
      </c>
      <c r="H59" s="30">
        <f t="shared" si="2"/>
        <v>0</v>
      </c>
      <c r="I59" s="491" t="s">
        <v>196</v>
      </c>
    </row>
    <row r="60" spans="1:9" x14ac:dyDescent="0.25">
      <c r="A60" s="98"/>
      <c r="B60" s="438" t="s">
        <v>1563</v>
      </c>
      <c r="C60" s="429" t="s">
        <v>5059</v>
      </c>
      <c r="D60" s="45" t="s">
        <v>89</v>
      </c>
      <c r="E60" s="236">
        <v>1666.6</v>
      </c>
      <c r="F60" s="485">
        <v>41831</v>
      </c>
      <c r="G60" s="22">
        <v>1666.6</v>
      </c>
      <c r="H60" s="30">
        <f t="shared" si="2"/>
        <v>0</v>
      </c>
      <c r="I60" s="508" t="s">
        <v>196</v>
      </c>
    </row>
    <row r="61" spans="1:9" x14ac:dyDescent="0.25">
      <c r="A61" s="553">
        <v>41846</v>
      </c>
      <c r="B61" s="601" t="s">
        <v>1774</v>
      </c>
      <c r="C61" s="255" t="s">
        <v>4641</v>
      </c>
      <c r="D61" s="235" t="s">
        <v>89</v>
      </c>
      <c r="E61" s="236">
        <v>925.5</v>
      </c>
      <c r="F61" s="117">
        <v>41848</v>
      </c>
      <c r="G61" s="30">
        <v>925.5</v>
      </c>
      <c r="H61" s="30">
        <f t="shared" si="2"/>
        <v>0</v>
      </c>
      <c r="I61" s="508"/>
    </row>
    <row r="62" spans="1:9" x14ac:dyDescent="0.25">
      <c r="A62" s="98">
        <v>41849</v>
      </c>
      <c r="B62" s="601" t="s">
        <v>2035</v>
      </c>
      <c r="C62" s="255" t="s">
        <v>4641</v>
      </c>
      <c r="D62" s="8" t="s">
        <v>89</v>
      </c>
      <c r="E62" s="252">
        <v>1778.5</v>
      </c>
      <c r="F62" s="117">
        <v>41850</v>
      </c>
      <c r="G62" s="30">
        <v>1778.5</v>
      </c>
      <c r="H62" s="30">
        <f t="shared" si="2"/>
        <v>0</v>
      </c>
      <c r="I62" s="497" t="s">
        <v>4</v>
      </c>
    </row>
    <row r="63" spans="1:9" ht="15.75" x14ac:dyDescent="0.25">
      <c r="A63" s="98">
        <v>41851</v>
      </c>
      <c r="B63" s="601" t="s">
        <v>2183</v>
      </c>
      <c r="C63" s="255" t="s">
        <v>4641</v>
      </c>
      <c r="D63" s="8" t="s">
        <v>89</v>
      </c>
      <c r="E63" s="252">
        <v>2776.3</v>
      </c>
      <c r="F63" s="461">
        <v>41852</v>
      </c>
      <c r="G63" s="247">
        <v>2776.3</v>
      </c>
      <c r="H63" s="30">
        <f t="shared" si="2"/>
        <v>0</v>
      </c>
      <c r="I63" s="497" t="s">
        <v>4644</v>
      </c>
    </row>
    <row r="64" spans="1:9" ht="15.75" x14ac:dyDescent="0.25">
      <c r="A64" s="98"/>
      <c r="B64" s="601"/>
      <c r="C64" s="255"/>
      <c r="D64" s="8"/>
      <c r="E64" s="252"/>
      <c r="F64" s="461"/>
      <c r="G64" s="247">
        <f>SUM(G58:G63)</f>
        <v>10575.900000000001</v>
      </c>
      <c r="H64" s="30"/>
      <c r="I64" s="497"/>
    </row>
    <row r="65" spans="1:9" ht="15.75" x14ac:dyDescent="0.25">
      <c r="A65" s="98"/>
      <c r="B65" s="601"/>
      <c r="C65" s="255"/>
      <c r="D65" s="8"/>
      <c r="E65" s="252"/>
      <c r="F65" s="461"/>
      <c r="G65" s="247"/>
      <c r="H65" s="30"/>
      <c r="I65" s="497"/>
    </row>
    <row r="66" spans="1:9" x14ac:dyDescent="0.25">
      <c r="A66" s="98"/>
      <c r="B66" s="241" t="s">
        <v>2045</v>
      </c>
      <c r="C66" s="394" t="s">
        <v>4912</v>
      </c>
      <c r="D66" s="235" t="s">
        <v>158</v>
      </c>
      <c r="E66" s="528">
        <v>24552</v>
      </c>
      <c r="F66" s="461" t="s">
        <v>4939</v>
      </c>
      <c r="G66" s="30">
        <v>24552</v>
      </c>
      <c r="H66" s="22">
        <f t="shared" ref="H66:H72" si="3">E66-G66</f>
        <v>0</v>
      </c>
      <c r="I66" s="491" t="s">
        <v>146</v>
      </c>
    </row>
    <row r="67" spans="1:9" x14ac:dyDescent="0.25">
      <c r="A67" s="98"/>
      <c r="B67" s="241" t="s">
        <v>2046</v>
      </c>
      <c r="C67" s="394" t="s">
        <v>4912</v>
      </c>
      <c r="D67" s="235" t="s">
        <v>158</v>
      </c>
      <c r="E67" s="528">
        <v>9909.2800000000007</v>
      </c>
      <c r="F67" s="461" t="s">
        <v>4940</v>
      </c>
      <c r="G67" s="30">
        <v>9909.2800000000007</v>
      </c>
      <c r="H67" s="22">
        <f t="shared" si="3"/>
        <v>0</v>
      </c>
      <c r="I67" s="491" t="s">
        <v>146</v>
      </c>
    </row>
    <row r="68" spans="1:9" x14ac:dyDescent="0.25">
      <c r="A68" s="98"/>
      <c r="B68" s="241" t="s">
        <v>1308</v>
      </c>
      <c r="C68" s="394" t="s">
        <v>4912</v>
      </c>
      <c r="D68" s="235" t="s">
        <v>158</v>
      </c>
      <c r="E68" s="236">
        <v>16594.7</v>
      </c>
      <c r="F68" s="461" t="s">
        <v>5021</v>
      </c>
      <c r="G68" s="30">
        <v>16594.7</v>
      </c>
      <c r="H68" s="30">
        <f t="shared" si="3"/>
        <v>0</v>
      </c>
      <c r="I68" s="491"/>
    </row>
    <row r="69" spans="1:9" x14ac:dyDescent="0.25">
      <c r="A69" s="98"/>
      <c r="B69" s="438" t="s">
        <v>1946</v>
      </c>
      <c r="C69" s="429" t="s">
        <v>5059</v>
      </c>
      <c r="D69" s="235" t="s">
        <v>158</v>
      </c>
      <c r="E69" s="236">
        <v>20037.88</v>
      </c>
      <c r="F69" s="461" t="s">
        <v>5139</v>
      </c>
      <c r="G69" s="30">
        <v>20037.88</v>
      </c>
      <c r="H69" s="30">
        <f t="shared" si="3"/>
        <v>0</v>
      </c>
      <c r="I69" s="491" t="s">
        <v>146</v>
      </c>
    </row>
    <row r="70" spans="1:9" x14ac:dyDescent="0.25">
      <c r="A70" s="98"/>
      <c r="B70" s="438" t="s">
        <v>1326</v>
      </c>
      <c r="C70" s="429" t="s">
        <v>5059</v>
      </c>
      <c r="D70" s="235" t="s">
        <v>158</v>
      </c>
      <c r="E70" s="236">
        <v>17884.66</v>
      </c>
      <c r="F70" s="461" t="s">
        <v>5249</v>
      </c>
      <c r="G70" s="30">
        <v>17884.66</v>
      </c>
      <c r="H70" s="30">
        <f t="shared" si="3"/>
        <v>0</v>
      </c>
      <c r="I70" s="491" t="s">
        <v>146</v>
      </c>
    </row>
    <row r="71" spans="1:9" x14ac:dyDescent="0.25">
      <c r="A71" s="98">
        <v>41849</v>
      </c>
      <c r="B71" s="601" t="s">
        <v>2046</v>
      </c>
      <c r="C71" s="255" t="s">
        <v>4641</v>
      </c>
      <c r="D71" s="8" t="s">
        <v>158</v>
      </c>
      <c r="E71" s="252">
        <v>22389.91</v>
      </c>
      <c r="F71" s="461" t="s">
        <v>5374</v>
      </c>
      <c r="G71" s="30">
        <v>22389.91</v>
      </c>
      <c r="H71" s="30">
        <f t="shared" si="3"/>
        <v>0</v>
      </c>
      <c r="I71" s="497" t="s">
        <v>146</v>
      </c>
    </row>
    <row r="72" spans="1:9" x14ac:dyDescent="0.25">
      <c r="A72" s="98"/>
      <c r="B72" s="438" t="s">
        <v>2207</v>
      </c>
      <c r="C72" s="429" t="s">
        <v>5059</v>
      </c>
      <c r="D72" s="235" t="s">
        <v>5190</v>
      </c>
      <c r="E72" s="236">
        <v>5213.24</v>
      </c>
      <c r="F72" s="461" t="s">
        <v>5191</v>
      </c>
      <c r="G72" s="30">
        <v>5213.24</v>
      </c>
      <c r="H72" s="30">
        <f t="shared" si="3"/>
        <v>0</v>
      </c>
      <c r="I72" s="491" t="s">
        <v>146</v>
      </c>
    </row>
    <row r="73" spans="1:9" x14ac:dyDescent="0.25">
      <c r="A73" s="98"/>
      <c r="B73" s="438"/>
      <c r="C73" s="429"/>
      <c r="D73" s="235"/>
      <c r="E73" s="236"/>
      <c r="F73" s="461"/>
      <c r="G73" s="30">
        <f>SUM(G66:G72)</f>
        <v>116581.67000000001</v>
      </c>
      <c r="H73" s="30"/>
      <c r="I73" s="491"/>
    </row>
    <row r="74" spans="1:9" x14ac:dyDescent="0.25">
      <c r="A74" s="98"/>
      <c r="B74" s="438"/>
      <c r="C74" s="429"/>
      <c r="D74" s="235"/>
      <c r="E74" s="236"/>
      <c r="F74" s="461"/>
      <c r="G74" s="30"/>
      <c r="H74" s="30"/>
      <c r="I74" s="491"/>
    </row>
    <row r="75" spans="1:9" ht="15.75" x14ac:dyDescent="0.25">
      <c r="A75" s="98">
        <v>41847</v>
      </c>
      <c r="B75" s="601" t="s">
        <v>1810</v>
      </c>
      <c r="C75" s="255" t="s">
        <v>4641</v>
      </c>
      <c r="D75" s="235" t="s">
        <v>562</v>
      </c>
      <c r="E75" s="236">
        <v>4659</v>
      </c>
      <c r="F75" s="117">
        <v>41847</v>
      </c>
      <c r="G75" s="30">
        <v>4659</v>
      </c>
      <c r="H75" s="30">
        <f t="shared" ref="H75:H80" si="4">E75-G75</f>
        <v>0</v>
      </c>
      <c r="I75" s="508"/>
    </row>
    <row r="76" spans="1:9" x14ac:dyDescent="0.25">
      <c r="A76" s="553">
        <v>41850</v>
      </c>
      <c r="B76" s="601" t="s">
        <v>2105</v>
      </c>
      <c r="C76" s="255" t="s">
        <v>4641</v>
      </c>
      <c r="D76" s="235" t="s">
        <v>562</v>
      </c>
      <c r="E76" s="236">
        <v>1281.5</v>
      </c>
      <c r="F76" s="117">
        <v>41850</v>
      </c>
      <c r="G76" s="30">
        <v>1281.5</v>
      </c>
      <c r="H76" s="30">
        <f t="shared" si="4"/>
        <v>0</v>
      </c>
      <c r="I76" s="491"/>
    </row>
    <row r="77" spans="1:9" x14ac:dyDescent="0.25">
      <c r="A77" s="553">
        <v>41850</v>
      </c>
      <c r="B77" s="601" t="s">
        <v>2127</v>
      </c>
      <c r="C77" s="255" t="s">
        <v>4641</v>
      </c>
      <c r="D77" s="235" t="s">
        <v>562</v>
      </c>
      <c r="E77" s="236">
        <v>21659</v>
      </c>
      <c r="F77" s="117">
        <v>41851</v>
      </c>
      <c r="G77" s="30">
        <v>21659</v>
      </c>
      <c r="H77" s="30">
        <f t="shared" si="4"/>
        <v>0</v>
      </c>
      <c r="I77" s="491" t="s">
        <v>57</v>
      </c>
    </row>
    <row r="78" spans="1:9" x14ac:dyDescent="0.25">
      <c r="A78" s="98">
        <v>41851</v>
      </c>
      <c r="B78" s="601" t="s">
        <v>2203</v>
      </c>
      <c r="C78" s="255" t="s">
        <v>4641</v>
      </c>
      <c r="D78" s="8" t="s">
        <v>562</v>
      </c>
      <c r="E78" s="252">
        <v>8580</v>
      </c>
      <c r="F78" s="461">
        <v>41852</v>
      </c>
      <c r="G78" s="247">
        <v>8580</v>
      </c>
      <c r="H78" s="30">
        <f t="shared" si="4"/>
        <v>0</v>
      </c>
      <c r="I78" s="497" t="s">
        <v>4</v>
      </c>
    </row>
    <row r="79" spans="1:9" x14ac:dyDescent="0.25">
      <c r="A79" s="98">
        <v>41826</v>
      </c>
      <c r="B79" s="241" t="s">
        <v>1169</v>
      </c>
      <c r="C79" s="394" t="s">
        <v>4912</v>
      </c>
      <c r="D79" s="235" t="s">
        <v>5005</v>
      </c>
      <c r="E79" s="534">
        <v>11896</v>
      </c>
      <c r="F79" s="434"/>
      <c r="G79" s="100">
        <v>0</v>
      </c>
      <c r="H79" s="30">
        <f t="shared" si="4"/>
        <v>11896</v>
      </c>
      <c r="I79" s="508" t="s">
        <v>57</v>
      </c>
    </row>
    <row r="80" spans="1:9" x14ac:dyDescent="0.25">
      <c r="A80" s="98">
        <v>41827</v>
      </c>
      <c r="B80" s="241" t="s">
        <v>1267</v>
      </c>
      <c r="C80" s="394" t="s">
        <v>4912</v>
      </c>
      <c r="D80" s="235" t="s">
        <v>5005</v>
      </c>
      <c r="E80" s="236">
        <v>6523.7</v>
      </c>
      <c r="F80" s="462" t="s">
        <v>5013</v>
      </c>
      <c r="G80" s="30">
        <v>6523.7</v>
      </c>
      <c r="H80" s="30">
        <f t="shared" si="4"/>
        <v>0</v>
      </c>
      <c r="I80" s="491"/>
    </row>
    <row r="81" spans="1:9" x14ac:dyDescent="0.25">
      <c r="A81" s="98"/>
      <c r="B81" s="241"/>
      <c r="C81" s="394"/>
      <c r="D81" s="235"/>
      <c r="E81" s="236"/>
      <c r="F81" s="462"/>
      <c r="G81" s="30">
        <f>SUM(G75:G80)</f>
        <v>42703.199999999997</v>
      </c>
      <c r="H81" s="30"/>
      <c r="I81" s="491"/>
    </row>
    <row r="82" spans="1:9" x14ac:dyDescent="0.25">
      <c r="A82" s="98"/>
      <c r="B82" s="241"/>
      <c r="C82" s="394"/>
      <c r="D82" s="235"/>
      <c r="E82" s="236"/>
      <c r="F82" s="462"/>
      <c r="G82" s="30"/>
      <c r="H82" s="30"/>
      <c r="I82" s="491"/>
    </row>
    <row r="83" spans="1:9" x14ac:dyDescent="0.25">
      <c r="A83" s="98"/>
      <c r="B83" s="241" t="s">
        <v>2016</v>
      </c>
      <c r="C83" s="394" t="s">
        <v>4912</v>
      </c>
      <c r="D83" s="235" t="s">
        <v>82</v>
      </c>
      <c r="E83" s="528">
        <v>22395</v>
      </c>
      <c r="F83" s="117">
        <v>41822</v>
      </c>
      <c r="G83" s="30">
        <v>22395</v>
      </c>
      <c r="H83" s="22">
        <f>E83-G83</f>
        <v>0</v>
      </c>
      <c r="I83" s="491" t="s">
        <v>20</v>
      </c>
    </row>
    <row r="84" spans="1:9" x14ac:dyDescent="0.25">
      <c r="A84" s="98"/>
      <c r="B84" s="241" t="s">
        <v>2193</v>
      </c>
      <c r="C84" s="394" t="s">
        <v>4912</v>
      </c>
      <c r="D84" s="235" t="s">
        <v>82</v>
      </c>
      <c r="E84" s="528">
        <v>2107</v>
      </c>
      <c r="F84" s="117">
        <v>41824</v>
      </c>
      <c r="G84" s="30">
        <v>2107</v>
      </c>
      <c r="H84" s="30">
        <f>E84-G84</f>
        <v>0</v>
      </c>
      <c r="I84" s="491" t="s">
        <v>20</v>
      </c>
    </row>
    <row r="85" spans="1:9" x14ac:dyDescent="0.25">
      <c r="A85" s="98"/>
      <c r="B85" s="438" t="s">
        <v>1674</v>
      </c>
      <c r="C85" s="429" t="s">
        <v>5059</v>
      </c>
      <c r="D85" s="45" t="s">
        <v>82</v>
      </c>
      <c r="E85" s="236">
        <v>17726</v>
      </c>
      <c r="F85" s="485">
        <v>41832</v>
      </c>
      <c r="G85" s="22">
        <v>17726</v>
      </c>
      <c r="H85" s="30">
        <f>E85-G85</f>
        <v>0</v>
      </c>
      <c r="I85" s="508" t="s">
        <v>20</v>
      </c>
    </row>
    <row r="86" spans="1:9" x14ac:dyDescent="0.25">
      <c r="A86" s="98"/>
      <c r="B86" s="438" t="s">
        <v>2019</v>
      </c>
      <c r="C86" s="429" t="s">
        <v>5059</v>
      </c>
      <c r="D86" s="235" t="s">
        <v>82</v>
      </c>
      <c r="E86" s="236">
        <v>5440</v>
      </c>
      <c r="F86" s="117">
        <v>41836</v>
      </c>
      <c r="G86" s="30">
        <v>5440</v>
      </c>
      <c r="H86" s="30">
        <f>E86-G86</f>
        <v>0</v>
      </c>
      <c r="I86" s="491" t="s">
        <v>20</v>
      </c>
    </row>
    <row r="87" spans="1:9" ht="15.75" x14ac:dyDescent="0.25">
      <c r="A87" s="553">
        <v>41844</v>
      </c>
      <c r="B87" s="601" t="s">
        <v>1588</v>
      </c>
      <c r="C87" s="255" t="s">
        <v>4641</v>
      </c>
      <c r="D87" s="235" t="s">
        <v>82</v>
      </c>
      <c r="E87" s="236">
        <v>11952</v>
      </c>
      <c r="F87" s="117">
        <v>41845</v>
      </c>
      <c r="G87" s="30">
        <v>11952</v>
      </c>
      <c r="H87" s="30">
        <f>E87-G87</f>
        <v>0</v>
      </c>
      <c r="I87" s="491" t="s">
        <v>4</v>
      </c>
    </row>
    <row r="88" spans="1:9" ht="15.75" x14ac:dyDescent="0.25">
      <c r="A88" s="553"/>
      <c r="B88" s="601"/>
      <c r="C88" s="255"/>
      <c r="D88" s="235"/>
      <c r="E88" s="236"/>
      <c r="F88" s="117"/>
      <c r="G88" s="30">
        <f>SUM(G83:G87)</f>
        <v>59620</v>
      </c>
      <c r="H88" s="30"/>
      <c r="I88" s="491"/>
    </row>
    <row r="89" spans="1:9" ht="15.75" x14ac:dyDescent="0.25">
      <c r="A89" s="553"/>
      <c r="B89" s="601"/>
      <c r="C89" s="255"/>
      <c r="D89" s="235"/>
      <c r="E89" s="236"/>
      <c r="F89" s="117"/>
      <c r="G89" s="30"/>
      <c r="H89" s="30"/>
      <c r="I89" s="491"/>
    </row>
    <row r="90" spans="1:9" ht="15.75" x14ac:dyDescent="0.25">
      <c r="A90" s="553">
        <v>41844</v>
      </c>
      <c r="B90" s="601" t="s">
        <v>1602</v>
      </c>
      <c r="C90" s="255" t="s">
        <v>4641</v>
      </c>
      <c r="D90" s="235" t="s">
        <v>625</v>
      </c>
      <c r="E90" s="236">
        <v>3617</v>
      </c>
      <c r="F90" s="117">
        <v>41845</v>
      </c>
      <c r="G90" s="30">
        <v>3617</v>
      </c>
      <c r="H90" s="30">
        <f>E90-G90</f>
        <v>0</v>
      </c>
      <c r="I90" s="491"/>
    </row>
    <row r="91" spans="1:9" ht="15.75" x14ac:dyDescent="0.25">
      <c r="A91" s="98">
        <v>41851</v>
      </c>
      <c r="B91" s="601" t="s">
        <v>2193</v>
      </c>
      <c r="C91" s="255" t="s">
        <v>4641</v>
      </c>
      <c r="D91" s="8" t="s">
        <v>625</v>
      </c>
      <c r="E91" s="252">
        <v>4500</v>
      </c>
      <c r="F91" s="461">
        <v>41854</v>
      </c>
      <c r="G91" s="247">
        <v>4500</v>
      </c>
      <c r="H91" s="30">
        <f>E91-G91</f>
        <v>0</v>
      </c>
      <c r="I91" s="497"/>
    </row>
    <row r="92" spans="1:9" ht="15.75" x14ac:dyDescent="0.25">
      <c r="A92" s="98"/>
      <c r="B92" s="601"/>
      <c r="C92" s="255"/>
      <c r="D92" s="8"/>
      <c r="E92" s="252"/>
      <c r="F92" s="461"/>
      <c r="G92" s="247"/>
      <c r="H92" s="30"/>
      <c r="I92" s="497"/>
    </row>
    <row r="93" spans="1:9" x14ac:dyDescent="0.25">
      <c r="A93" s="98"/>
      <c r="B93" s="241" t="s">
        <v>1960</v>
      </c>
      <c r="C93" s="394" t="s">
        <v>4912</v>
      </c>
      <c r="D93" s="235" t="s">
        <v>18</v>
      </c>
      <c r="E93" s="528">
        <v>6628</v>
      </c>
      <c r="F93" s="462" t="s">
        <v>4920</v>
      </c>
      <c r="G93" s="30">
        <v>6628</v>
      </c>
      <c r="H93" s="22">
        <f t="shared" ref="H93:H107" si="5">E93-G93</f>
        <v>0</v>
      </c>
      <c r="I93" s="491" t="s">
        <v>57</v>
      </c>
    </row>
    <row r="94" spans="1:9" x14ac:dyDescent="0.25">
      <c r="A94" s="98"/>
      <c r="B94" s="241" t="s">
        <v>2117</v>
      </c>
      <c r="C94" s="394" t="s">
        <v>4912</v>
      </c>
      <c r="D94" s="235" t="s">
        <v>18</v>
      </c>
      <c r="E94" s="528">
        <v>12326</v>
      </c>
      <c r="F94" s="462" t="s">
        <v>4951</v>
      </c>
      <c r="G94" s="30">
        <v>12326</v>
      </c>
      <c r="H94" s="22">
        <f t="shared" si="5"/>
        <v>0</v>
      </c>
      <c r="I94" s="492" t="s">
        <v>57</v>
      </c>
    </row>
    <row r="95" spans="1:9" x14ac:dyDescent="0.25">
      <c r="A95" s="98"/>
      <c r="B95" s="241" t="s">
        <v>2269</v>
      </c>
      <c r="C95" s="394" t="s">
        <v>4912</v>
      </c>
      <c r="D95" s="235" t="s">
        <v>18</v>
      </c>
      <c r="E95" s="528">
        <v>10590.2</v>
      </c>
      <c r="F95" s="117">
        <v>41829</v>
      </c>
      <c r="G95" s="30">
        <v>10590.2</v>
      </c>
      <c r="H95" s="30">
        <f t="shared" si="5"/>
        <v>0</v>
      </c>
      <c r="I95" s="491" t="s">
        <v>57</v>
      </c>
    </row>
    <row r="96" spans="1:9" x14ac:dyDescent="0.25">
      <c r="A96" s="98"/>
      <c r="B96" s="241" t="s">
        <v>1394</v>
      </c>
      <c r="C96" s="394" t="s">
        <v>4912</v>
      </c>
      <c r="D96" s="235" t="s">
        <v>18</v>
      </c>
      <c r="E96" s="236">
        <v>11034</v>
      </c>
      <c r="F96" s="117">
        <v>41829</v>
      </c>
      <c r="G96" s="30">
        <v>11034</v>
      </c>
      <c r="H96" s="30">
        <f t="shared" si="5"/>
        <v>0</v>
      </c>
      <c r="I96" s="491" t="s">
        <v>57</v>
      </c>
    </row>
    <row r="97" spans="1:9" x14ac:dyDescent="0.25">
      <c r="A97" s="98">
        <v>41832</v>
      </c>
      <c r="B97" s="438" t="s">
        <v>1702</v>
      </c>
      <c r="C97" s="429" t="s">
        <v>5059</v>
      </c>
      <c r="D97" s="45" t="s">
        <v>18</v>
      </c>
      <c r="E97" s="236">
        <v>12201.5</v>
      </c>
      <c r="F97" s="543"/>
      <c r="G97" s="100"/>
      <c r="H97" s="30">
        <f t="shared" si="5"/>
        <v>12201.5</v>
      </c>
      <c r="I97" s="508" t="s">
        <v>57</v>
      </c>
    </row>
    <row r="98" spans="1:9" x14ac:dyDescent="0.25">
      <c r="A98" s="98"/>
      <c r="B98" s="438" t="s">
        <v>1804</v>
      </c>
      <c r="C98" s="429" t="s">
        <v>5059</v>
      </c>
      <c r="D98" s="235" t="s">
        <v>18</v>
      </c>
      <c r="E98" s="236">
        <v>3505</v>
      </c>
      <c r="F98" s="117">
        <v>41834</v>
      </c>
      <c r="G98" s="30">
        <v>3505</v>
      </c>
      <c r="H98" s="30">
        <f t="shared" si="5"/>
        <v>0</v>
      </c>
      <c r="I98" s="491"/>
    </row>
    <row r="99" spans="1:9" x14ac:dyDescent="0.25">
      <c r="A99" s="98"/>
      <c r="B99" s="438" t="s">
        <v>1848</v>
      </c>
      <c r="C99" s="429" t="s">
        <v>5059</v>
      </c>
      <c r="D99" s="235" t="s">
        <v>18</v>
      </c>
      <c r="E99" s="236">
        <v>8665</v>
      </c>
      <c r="F99" s="117">
        <v>41834</v>
      </c>
      <c r="G99" s="30">
        <v>8665</v>
      </c>
      <c r="H99" s="30">
        <f t="shared" si="5"/>
        <v>0</v>
      </c>
      <c r="I99" s="491"/>
    </row>
    <row r="100" spans="1:9" x14ac:dyDescent="0.25">
      <c r="A100" s="98">
        <v>41834</v>
      </c>
      <c r="B100" s="438" t="s">
        <v>1886</v>
      </c>
      <c r="C100" s="429" t="s">
        <v>5059</v>
      </c>
      <c r="D100" s="235" t="s">
        <v>18</v>
      </c>
      <c r="E100" s="236">
        <v>13501.4</v>
      </c>
      <c r="F100" s="434"/>
      <c r="G100" s="277"/>
      <c r="H100" s="30">
        <f t="shared" si="5"/>
        <v>13501.4</v>
      </c>
      <c r="I100" s="491" t="s">
        <v>57</v>
      </c>
    </row>
    <row r="101" spans="1:9" x14ac:dyDescent="0.25">
      <c r="A101" s="98"/>
      <c r="B101" s="438" t="s">
        <v>2117</v>
      </c>
      <c r="C101" s="429" t="s">
        <v>5059</v>
      </c>
      <c r="D101" s="235" t="s">
        <v>18</v>
      </c>
      <c r="E101" s="236">
        <v>14267.6</v>
      </c>
      <c r="F101" s="462" t="s">
        <v>5171</v>
      </c>
      <c r="G101" s="251">
        <v>14267.6</v>
      </c>
      <c r="H101" s="251">
        <f t="shared" si="5"/>
        <v>0</v>
      </c>
      <c r="I101" s="491" t="s">
        <v>57</v>
      </c>
    </row>
    <row r="102" spans="1:9" x14ac:dyDescent="0.25">
      <c r="A102" s="98"/>
      <c r="B102" s="438" t="s">
        <v>1084</v>
      </c>
      <c r="C102" s="429" t="s">
        <v>5059</v>
      </c>
      <c r="D102" s="235" t="s">
        <v>18</v>
      </c>
      <c r="E102" s="236">
        <v>13742.5</v>
      </c>
      <c r="F102" s="117">
        <v>41839</v>
      </c>
      <c r="G102" s="30">
        <v>13742.5</v>
      </c>
      <c r="H102" s="30">
        <f t="shared" si="5"/>
        <v>0</v>
      </c>
      <c r="I102" s="491" t="s">
        <v>57</v>
      </c>
    </row>
    <row r="103" spans="1:9" x14ac:dyDescent="0.25">
      <c r="A103" s="98"/>
      <c r="B103" s="438" t="s">
        <v>1224</v>
      </c>
      <c r="C103" s="429" t="s">
        <v>5059</v>
      </c>
      <c r="D103" s="235" t="s">
        <v>18</v>
      </c>
      <c r="E103" s="236">
        <v>12232</v>
      </c>
      <c r="F103" s="117">
        <v>41841</v>
      </c>
      <c r="G103" s="30">
        <v>12232</v>
      </c>
      <c r="H103" s="30">
        <f t="shared" si="5"/>
        <v>0</v>
      </c>
      <c r="I103" s="491" t="s">
        <v>57</v>
      </c>
    </row>
    <row r="104" spans="1:9" x14ac:dyDescent="0.25">
      <c r="A104" s="553">
        <v>41844</v>
      </c>
      <c r="B104" s="601" t="s">
        <v>1564</v>
      </c>
      <c r="C104" s="255" t="s">
        <v>4641</v>
      </c>
      <c r="D104" s="235" t="s">
        <v>18</v>
      </c>
      <c r="E104" s="236">
        <v>12131.6</v>
      </c>
      <c r="F104" s="117">
        <v>41845</v>
      </c>
      <c r="G104" s="30">
        <v>12131.6</v>
      </c>
      <c r="H104" s="30">
        <f t="shared" si="5"/>
        <v>0</v>
      </c>
      <c r="I104" s="491" t="s">
        <v>57</v>
      </c>
    </row>
    <row r="105" spans="1:9" x14ac:dyDescent="0.25">
      <c r="A105" s="553">
        <v>41846</v>
      </c>
      <c r="B105" s="601" t="s">
        <v>1726</v>
      </c>
      <c r="C105" s="255" t="s">
        <v>4641</v>
      </c>
      <c r="D105" s="235" t="s">
        <v>18</v>
      </c>
      <c r="E105" s="236">
        <v>9296</v>
      </c>
      <c r="F105" s="117">
        <v>41846</v>
      </c>
      <c r="G105" s="30">
        <v>9296</v>
      </c>
      <c r="H105" s="30">
        <f t="shared" si="5"/>
        <v>0</v>
      </c>
      <c r="I105" s="508"/>
    </row>
    <row r="106" spans="1:9" x14ac:dyDescent="0.25">
      <c r="A106" s="553">
        <v>41848</v>
      </c>
      <c r="B106" s="601" t="s">
        <v>1943</v>
      </c>
      <c r="C106" s="255" t="s">
        <v>4641</v>
      </c>
      <c r="D106" s="235" t="s">
        <v>18</v>
      </c>
      <c r="E106" s="236">
        <v>10443</v>
      </c>
      <c r="F106" s="117">
        <v>41849</v>
      </c>
      <c r="G106" s="30">
        <v>10443</v>
      </c>
      <c r="H106" s="30">
        <f t="shared" si="5"/>
        <v>0</v>
      </c>
      <c r="I106" s="491" t="s">
        <v>57</v>
      </c>
    </row>
    <row r="107" spans="1:9" ht="15.75" x14ac:dyDescent="0.25">
      <c r="A107" s="98">
        <v>41849</v>
      </c>
      <c r="B107" s="601" t="s">
        <v>2026</v>
      </c>
      <c r="C107" s="255" t="s">
        <v>4641</v>
      </c>
      <c r="D107" s="8" t="s">
        <v>18</v>
      </c>
      <c r="E107" s="252">
        <v>6997.1</v>
      </c>
      <c r="F107" s="117">
        <v>41849</v>
      </c>
      <c r="G107" s="30">
        <v>6997.1</v>
      </c>
      <c r="H107" s="30">
        <f t="shared" si="5"/>
        <v>0</v>
      </c>
      <c r="I107" s="497" t="s">
        <v>14</v>
      </c>
    </row>
    <row r="108" spans="1:9" ht="15.75" x14ac:dyDescent="0.25">
      <c r="A108" s="98"/>
      <c r="B108" s="601"/>
      <c r="C108" s="255"/>
      <c r="D108" s="8"/>
      <c r="E108" s="252"/>
      <c r="F108" s="117"/>
      <c r="G108" s="30">
        <f>SUM(G101:G107)</f>
        <v>79109.8</v>
      </c>
      <c r="H108" s="30"/>
      <c r="I108" s="497"/>
    </row>
    <row r="109" spans="1:9" ht="15.75" x14ac:dyDescent="0.25">
      <c r="A109" s="98"/>
      <c r="B109" s="601"/>
      <c r="C109" s="255"/>
      <c r="D109" s="8"/>
      <c r="E109" s="252"/>
      <c r="F109" s="117"/>
      <c r="G109" s="30"/>
      <c r="H109" s="30"/>
      <c r="I109" s="497"/>
    </row>
    <row r="110" spans="1:9" x14ac:dyDescent="0.25">
      <c r="A110" s="98"/>
      <c r="B110" s="241" t="s">
        <v>2202</v>
      </c>
      <c r="C110" s="394" t="s">
        <v>4912</v>
      </c>
      <c r="D110" s="235" t="s">
        <v>2448</v>
      </c>
      <c r="E110" s="528">
        <v>3147.56</v>
      </c>
      <c r="F110" s="117">
        <v>41823</v>
      </c>
      <c r="G110" s="30">
        <v>3147.56</v>
      </c>
      <c r="H110" s="30">
        <f t="shared" ref="H110:H116" si="6">E110-G110</f>
        <v>0</v>
      </c>
      <c r="I110" s="491"/>
    </row>
    <row r="111" spans="1:9" x14ac:dyDescent="0.25">
      <c r="A111" s="98"/>
      <c r="B111" s="438" t="s">
        <v>2125</v>
      </c>
      <c r="C111" s="429" t="s">
        <v>5059</v>
      </c>
      <c r="D111" s="235" t="s">
        <v>2448</v>
      </c>
      <c r="E111" s="236">
        <v>3089</v>
      </c>
      <c r="F111" s="117">
        <v>41837</v>
      </c>
      <c r="G111" s="30">
        <v>3089</v>
      </c>
      <c r="H111" s="30">
        <f t="shared" si="6"/>
        <v>0</v>
      </c>
      <c r="I111" s="491"/>
    </row>
    <row r="112" spans="1:9" x14ac:dyDescent="0.25">
      <c r="A112" s="98"/>
      <c r="B112" s="438" t="s">
        <v>1072</v>
      </c>
      <c r="C112" s="429" t="s">
        <v>5059</v>
      </c>
      <c r="D112" s="235" t="s">
        <v>2448</v>
      </c>
      <c r="E112" s="236">
        <v>6686</v>
      </c>
      <c r="F112" s="117">
        <v>41838</v>
      </c>
      <c r="G112" s="30">
        <v>6686</v>
      </c>
      <c r="H112" s="30">
        <f t="shared" si="6"/>
        <v>0</v>
      </c>
      <c r="I112" s="491" t="s">
        <v>991</v>
      </c>
    </row>
    <row r="113" spans="1:9" x14ac:dyDescent="0.25">
      <c r="A113" s="553">
        <v>41844</v>
      </c>
      <c r="B113" s="601" t="s">
        <v>1572</v>
      </c>
      <c r="C113" s="255" t="s">
        <v>4641</v>
      </c>
      <c r="D113" s="235" t="s">
        <v>2448</v>
      </c>
      <c r="E113" s="236">
        <v>1971.5</v>
      </c>
      <c r="F113" s="117">
        <v>41844</v>
      </c>
      <c r="G113" s="30">
        <v>1971.5</v>
      </c>
      <c r="H113" s="30">
        <f t="shared" si="6"/>
        <v>0</v>
      </c>
      <c r="I113" s="491"/>
    </row>
    <row r="114" spans="1:9" x14ac:dyDescent="0.25">
      <c r="A114" s="553">
        <v>41844</v>
      </c>
      <c r="B114" s="601" t="s">
        <v>1573</v>
      </c>
      <c r="C114" s="255" t="s">
        <v>4641</v>
      </c>
      <c r="D114" s="235" t="s">
        <v>2448</v>
      </c>
      <c r="E114" s="236">
        <v>718.5</v>
      </c>
      <c r="F114" s="117">
        <v>41844</v>
      </c>
      <c r="G114" s="30">
        <v>718.5</v>
      </c>
      <c r="H114" s="30">
        <f t="shared" si="6"/>
        <v>0</v>
      </c>
      <c r="I114" s="491"/>
    </row>
    <row r="115" spans="1:9" x14ac:dyDescent="0.25">
      <c r="A115" s="98">
        <v>41845</v>
      </c>
      <c r="B115" s="601" t="s">
        <v>1681</v>
      </c>
      <c r="C115" s="255" t="s">
        <v>4641</v>
      </c>
      <c r="D115" s="235" t="s">
        <v>2448</v>
      </c>
      <c r="E115" s="236">
        <v>6030.6</v>
      </c>
      <c r="F115" s="117">
        <v>41846</v>
      </c>
      <c r="G115" s="30">
        <v>6030.6</v>
      </c>
      <c r="H115" s="30">
        <f t="shared" si="6"/>
        <v>0</v>
      </c>
      <c r="I115" s="491" t="s">
        <v>57</v>
      </c>
    </row>
    <row r="116" spans="1:9" ht="15.75" x14ac:dyDescent="0.25">
      <c r="A116" s="553">
        <v>41848</v>
      </c>
      <c r="B116" s="601" t="s">
        <v>1909</v>
      </c>
      <c r="C116" s="255" t="s">
        <v>4641</v>
      </c>
      <c r="D116" s="235" t="s">
        <v>2448</v>
      </c>
      <c r="E116" s="236">
        <v>1200</v>
      </c>
      <c r="F116" s="117">
        <v>41848</v>
      </c>
      <c r="G116" s="30">
        <v>1200</v>
      </c>
      <c r="H116" s="30">
        <f t="shared" si="6"/>
        <v>0</v>
      </c>
      <c r="I116" s="491"/>
    </row>
    <row r="117" spans="1:9" ht="15.75" x14ac:dyDescent="0.25">
      <c r="A117" s="553"/>
      <c r="B117" s="601"/>
      <c r="C117" s="255"/>
      <c r="D117" s="235"/>
      <c r="E117" s="236"/>
      <c r="F117" s="117"/>
      <c r="G117" s="30">
        <f>SUM(G110:G116)</f>
        <v>22843.16</v>
      </c>
      <c r="H117" s="30"/>
      <c r="I117" s="491"/>
    </row>
    <row r="118" spans="1:9" ht="15.75" x14ac:dyDescent="0.25">
      <c r="A118" s="553"/>
      <c r="B118" s="601"/>
      <c r="C118" s="255"/>
      <c r="D118" s="235"/>
      <c r="E118" s="236"/>
      <c r="F118" s="117"/>
      <c r="G118" s="30"/>
      <c r="H118" s="30"/>
      <c r="I118" s="491"/>
    </row>
    <row r="119" spans="1:9" x14ac:dyDescent="0.25">
      <c r="A119" s="98"/>
      <c r="B119" s="438" t="s">
        <v>2073</v>
      </c>
      <c r="C119" s="429" t="s">
        <v>5059</v>
      </c>
      <c r="D119" s="235" t="s">
        <v>5163</v>
      </c>
      <c r="E119" s="236">
        <v>1195</v>
      </c>
      <c r="F119" s="117">
        <v>41837</v>
      </c>
      <c r="G119" s="30">
        <v>1195</v>
      </c>
      <c r="H119" s="30">
        <f>E119-G119</f>
        <v>0</v>
      </c>
      <c r="I119" s="491" t="s">
        <v>23</v>
      </c>
    </row>
    <row r="120" spans="1:9" x14ac:dyDescent="0.25">
      <c r="A120" s="98"/>
      <c r="B120" s="438" t="s">
        <v>1715</v>
      </c>
      <c r="C120" s="429" t="s">
        <v>5059</v>
      </c>
      <c r="D120" s="45" t="s">
        <v>5094</v>
      </c>
      <c r="E120" s="236">
        <v>1299</v>
      </c>
      <c r="F120" s="117">
        <v>41832</v>
      </c>
      <c r="G120" s="22">
        <v>1299</v>
      </c>
      <c r="H120" s="30">
        <f>E120-G120</f>
        <v>0</v>
      </c>
      <c r="I120" s="508" t="s">
        <v>23</v>
      </c>
    </row>
    <row r="121" spans="1:9" x14ac:dyDescent="0.25">
      <c r="A121" s="98"/>
      <c r="B121" s="438"/>
      <c r="C121" s="429"/>
      <c r="D121" s="45"/>
      <c r="E121" s="236"/>
      <c r="F121" s="117"/>
      <c r="G121" s="22"/>
      <c r="H121" s="30"/>
      <c r="I121" s="508"/>
    </row>
    <row r="122" spans="1:9" x14ac:dyDescent="0.25">
      <c r="A122" s="98"/>
      <c r="B122" s="438" t="s">
        <v>1610</v>
      </c>
      <c r="C122" s="429" t="s">
        <v>5059</v>
      </c>
      <c r="D122" s="45" t="s">
        <v>159</v>
      </c>
      <c r="E122" s="236">
        <v>3791</v>
      </c>
      <c r="F122" s="485">
        <v>41832</v>
      </c>
      <c r="G122" s="22">
        <v>3791</v>
      </c>
      <c r="H122" s="30">
        <f t="shared" ref="H122:H130" si="7">E122-G122</f>
        <v>0</v>
      </c>
      <c r="I122" s="508" t="s">
        <v>57</v>
      </c>
    </row>
    <row r="123" spans="1:9" x14ac:dyDescent="0.25">
      <c r="A123" s="98"/>
      <c r="B123" s="438" t="s">
        <v>1254</v>
      </c>
      <c r="C123" s="429" t="s">
        <v>5059</v>
      </c>
      <c r="D123" s="235" t="s">
        <v>159</v>
      </c>
      <c r="E123" s="236">
        <v>4683</v>
      </c>
      <c r="F123" s="117">
        <v>41841</v>
      </c>
      <c r="G123" s="30">
        <v>4683</v>
      </c>
      <c r="H123" s="30">
        <f t="shared" si="7"/>
        <v>0</v>
      </c>
      <c r="I123" s="491" t="s">
        <v>20</v>
      </c>
    </row>
    <row r="124" spans="1:9" x14ac:dyDescent="0.25">
      <c r="A124" s="98"/>
      <c r="B124" s="438" t="s">
        <v>1469</v>
      </c>
      <c r="C124" s="429" t="s">
        <v>5059</v>
      </c>
      <c r="D124" s="235" t="s">
        <v>159</v>
      </c>
      <c r="E124" s="236">
        <v>4250</v>
      </c>
      <c r="F124" s="117">
        <v>41844</v>
      </c>
      <c r="G124" s="30">
        <v>4250</v>
      </c>
      <c r="H124" s="30">
        <f t="shared" si="7"/>
        <v>0</v>
      </c>
      <c r="I124" s="491" t="s">
        <v>4</v>
      </c>
    </row>
    <row r="125" spans="1:9" x14ac:dyDescent="0.25">
      <c r="A125" s="553">
        <v>41844</v>
      </c>
      <c r="B125" s="601" t="s">
        <v>1549</v>
      </c>
      <c r="C125" s="255" t="s">
        <v>4641</v>
      </c>
      <c r="D125" s="235" t="s">
        <v>159</v>
      </c>
      <c r="E125" s="236">
        <v>3882</v>
      </c>
      <c r="F125" s="117">
        <v>41844</v>
      </c>
      <c r="G125" s="30">
        <v>3882</v>
      </c>
      <c r="H125" s="30">
        <f t="shared" si="7"/>
        <v>0</v>
      </c>
      <c r="I125" s="491" t="s">
        <v>146</v>
      </c>
    </row>
    <row r="126" spans="1:9" x14ac:dyDescent="0.25">
      <c r="A126" s="553">
        <v>41846</v>
      </c>
      <c r="B126" s="601" t="s">
        <v>1761</v>
      </c>
      <c r="C126" s="255" t="s">
        <v>4641</v>
      </c>
      <c r="D126" s="235" t="s">
        <v>159</v>
      </c>
      <c r="E126" s="236">
        <v>5913</v>
      </c>
      <c r="F126" s="117">
        <v>41846</v>
      </c>
      <c r="G126" s="30">
        <v>5913</v>
      </c>
      <c r="H126" s="30">
        <f t="shared" si="7"/>
        <v>0</v>
      </c>
      <c r="I126" s="508"/>
    </row>
    <row r="127" spans="1:9" x14ac:dyDescent="0.25">
      <c r="A127" s="98">
        <v>41847</v>
      </c>
      <c r="B127" s="601" t="s">
        <v>1839</v>
      </c>
      <c r="C127" s="255" t="s">
        <v>4641</v>
      </c>
      <c r="D127" s="235" t="s">
        <v>159</v>
      </c>
      <c r="E127" s="236">
        <v>6844.5</v>
      </c>
      <c r="F127" s="117">
        <v>41848</v>
      </c>
      <c r="G127" s="30">
        <v>6844.5</v>
      </c>
      <c r="H127" s="30">
        <f t="shared" si="7"/>
        <v>0</v>
      </c>
      <c r="I127" s="491"/>
    </row>
    <row r="128" spans="1:9" x14ac:dyDescent="0.25">
      <c r="A128" s="98">
        <v>41849</v>
      </c>
      <c r="B128" s="601" t="s">
        <v>1996</v>
      </c>
      <c r="C128" s="255" t="s">
        <v>4641</v>
      </c>
      <c r="D128" s="8" t="s">
        <v>159</v>
      </c>
      <c r="E128" s="252">
        <v>6378</v>
      </c>
      <c r="F128" s="117">
        <v>41850</v>
      </c>
      <c r="G128" s="30">
        <v>6378</v>
      </c>
      <c r="H128" s="30">
        <f t="shared" si="7"/>
        <v>0</v>
      </c>
      <c r="I128" s="497" t="s">
        <v>4644</v>
      </c>
    </row>
    <row r="129" spans="1:9" x14ac:dyDescent="0.25">
      <c r="A129" s="553">
        <v>41850</v>
      </c>
      <c r="B129" s="601" t="s">
        <v>2092</v>
      </c>
      <c r="C129" s="255" t="s">
        <v>4641</v>
      </c>
      <c r="D129" s="235" t="s">
        <v>159</v>
      </c>
      <c r="E129" s="236">
        <v>3853</v>
      </c>
      <c r="F129" s="117">
        <v>41850</v>
      </c>
      <c r="G129" s="30">
        <v>3853</v>
      </c>
      <c r="H129" s="30">
        <f t="shared" si="7"/>
        <v>0</v>
      </c>
      <c r="I129" s="491" t="s">
        <v>20</v>
      </c>
    </row>
    <row r="130" spans="1:9" ht="15.75" x14ac:dyDescent="0.25">
      <c r="A130" s="98">
        <v>41851</v>
      </c>
      <c r="B130" s="601" t="s">
        <v>2182</v>
      </c>
      <c r="C130" s="255" t="s">
        <v>4641</v>
      </c>
      <c r="D130" s="8" t="s">
        <v>159</v>
      </c>
      <c r="E130" s="252">
        <v>3716.5</v>
      </c>
      <c r="F130" s="461">
        <v>41852</v>
      </c>
      <c r="G130" s="247">
        <v>3716.5</v>
      </c>
      <c r="H130" s="30">
        <f t="shared" si="7"/>
        <v>0</v>
      </c>
      <c r="I130" s="497" t="s">
        <v>4644</v>
      </c>
    </row>
    <row r="131" spans="1:9" ht="15.75" x14ac:dyDescent="0.25">
      <c r="A131" s="98"/>
      <c r="B131" s="601"/>
      <c r="C131" s="255"/>
      <c r="D131" s="8"/>
      <c r="E131" s="252"/>
      <c r="F131" s="461"/>
      <c r="G131" s="247">
        <f>SUM(G122:G130)</f>
        <v>43311</v>
      </c>
      <c r="H131" s="30"/>
      <c r="I131" s="497"/>
    </row>
    <row r="132" spans="1:9" ht="15.75" x14ac:dyDescent="0.25">
      <c r="A132" s="98"/>
      <c r="B132" s="601"/>
      <c r="C132" s="255"/>
      <c r="D132" s="8"/>
      <c r="E132" s="252"/>
      <c r="F132" s="461"/>
      <c r="G132" s="247"/>
      <c r="H132" s="30"/>
      <c r="I132" s="497"/>
    </row>
    <row r="133" spans="1:9" x14ac:dyDescent="0.25">
      <c r="A133" s="98"/>
      <c r="B133" s="438" t="s">
        <v>2112</v>
      </c>
      <c r="C133" s="429" t="s">
        <v>5059</v>
      </c>
      <c r="D133" s="235" t="s">
        <v>80</v>
      </c>
      <c r="E133" s="236">
        <v>3689</v>
      </c>
      <c r="F133" s="117">
        <v>41837</v>
      </c>
      <c r="G133" s="30">
        <v>3689</v>
      </c>
      <c r="H133" s="30">
        <f>E133-G133</f>
        <v>0</v>
      </c>
      <c r="I133" s="491"/>
    </row>
    <row r="134" spans="1:9" x14ac:dyDescent="0.25">
      <c r="A134" s="98"/>
      <c r="B134" s="438"/>
      <c r="C134" s="429"/>
      <c r="D134" s="235"/>
      <c r="E134" s="236"/>
      <c r="F134" s="117"/>
      <c r="G134" s="30"/>
      <c r="H134" s="30"/>
      <c r="I134" s="491"/>
    </row>
    <row r="135" spans="1:9" x14ac:dyDescent="0.25">
      <c r="A135" s="98"/>
      <c r="B135" s="438" t="s">
        <v>1758</v>
      </c>
      <c r="C135" s="429" t="s">
        <v>5059</v>
      </c>
      <c r="D135" s="45" t="s">
        <v>679</v>
      </c>
      <c r="E135" s="236">
        <v>5398.5</v>
      </c>
      <c r="F135" s="117">
        <v>41832</v>
      </c>
      <c r="G135" s="22">
        <v>5398.5</v>
      </c>
      <c r="H135" s="30">
        <f>E135-G135</f>
        <v>0</v>
      </c>
      <c r="I135" s="508"/>
    </row>
    <row r="136" spans="1:9" x14ac:dyDescent="0.25">
      <c r="A136" s="98"/>
      <c r="B136" s="438" t="s">
        <v>2182</v>
      </c>
      <c r="C136" s="429" t="s">
        <v>5059</v>
      </c>
      <c r="D136" s="235" t="s">
        <v>679</v>
      </c>
      <c r="E136" s="236">
        <v>3733.5</v>
      </c>
      <c r="F136" s="117">
        <v>41837</v>
      </c>
      <c r="G136" s="30">
        <v>3733.5</v>
      </c>
      <c r="H136" s="30">
        <f>E136-G136</f>
        <v>0</v>
      </c>
      <c r="I136" s="491"/>
    </row>
    <row r="137" spans="1:9" x14ac:dyDescent="0.25">
      <c r="A137" s="553">
        <v>41846</v>
      </c>
      <c r="B137" s="601" t="s">
        <v>1775</v>
      </c>
      <c r="C137" s="255" t="s">
        <v>4641</v>
      </c>
      <c r="D137" s="235" t="s">
        <v>679</v>
      </c>
      <c r="E137" s="236">
        <v>5562</v>
      </c>
      <c r="F137" s="117">
        <v>41846</v>
      </c>
      <c r="G137" s="30">
        <v>5562</v>
      </c>
      <c r="H137" s="30">
        <f>E137-G137</f>
        <v>0</v>
      </c>
      <c r="I137" s="508"/>
    </row>
    <row r="138" spans="1:9" x14ac:dyDescent="0.25">
      <c r="A138" s="98">
        <v>41851</v>
      </c>
      <c r="B138" s="601" t="s">
        <v>2169</v>
      </c>
      <c r="C138" s="255" t="s">
        <v>4641</v>
      </c>
      <c r="D138" s="8" t="s">
        <v>679</v>
      </c>
      <c r="E138" s="252">
        <v>3563</v>
      </c>
      <c r="F138" s="117">
        <v>41851</v>
      </c>
      <c r="G138" s="30">
        <v>3563</v>
      </c>
      <c r="H138" s="30">
        <f>E138-G138</f>
        <v>0</v>
      </c>
      <c r="I138" s="497" t="s">
        <v>4</v>
      </c>
    </row>
    <row r="139" spans="1:9" ht="15.75" x14ac:dyDescent="0.25">
      <c r="A139" s="98">
        <v>41851</v>
      </c>
      <c r="B139" s="601" t="s">
        <v>2176</v>
      </c>
      <c r="C139" s="255" t="s">
        <v>4641</v>
      </c>
      <c r="D139" s="8" t="s">
        <v>679</v>
      </c>
      <c r="E139" s="252">
        <v>4591</v>
      </c>
      <c r="F139" s="117">
        <v>41851</v>
      </c>
      <c r="G139" s="30">
        <v>4591</v>
      </c>
      <c r="H139" s="30">
        <f>E139-G139</f>
        <v>0</v>
      </c>
      <c r="I139" s="497"/>
    </row>
    <row r="140" spans="1:9" ht="15.75" x14ac:dyDescent="0.25">
      <c r="A140" s="98"/>
      <c r="B140" s="601"/>
      <c r="C140" s="255"/>
      <c r="D140" s="8"/>
      <c r="E140" s="252"/>
      <c r="F140" s="117"/>
      <c r="G140" s="30">
        <f>SUM(G135:G139)</f>
        <v>22848</v>
      </c>
      <c r="H140" s="30"/>
      <c r="I140" s="497"/>
    </row>
    <row r="141" spans="1:9" ht="15.75" x14ac:dyDescent="0.25">
      <c r="A141" s="98"/>
      <c r="B141" s="601"/>
      <c r="C141" s="255"/>
      <c r="D141" s="8"/>
      <c r="E141" s="252"/>
      <c r="F141" s="117"/>
      <c r="G141" s="30"/>
      <c r="H141" s="30"/>
      <c r="I141" s="497"/>
    </row>
    <row r="142" spans="1:9" x14ac:dyDescent="0.25">
      <c r="A142" s="98"/>
      <c r="B142" s="438" t="s">
        <v>1160</v>
      </c>
      <c r="C142" s="429" t="s">
        <v>5059</v>
      </c>
      <c r="D142" s="235" t="s">
        <v>1532</v>
      </c>
      <c r="E142" s="236">
        <v>3371.5</v>
      </c>
      <c r="F142" s="117">
        <v>41839</v>
      </c>
      <c r="G142" s="30">
        <v>3371.5</v>
      </c>
      <c r="H142" s="30">
        <f t="shared" ref="H142:H169" si="8">E142-G142</f>
        <v>0</v>
      </c>
      <c r="I142" s="491"/>
    </row>
    <row r="143" spans="1:9" x14ac:dyDescent="0.25">
      <c r="A143" s="98"/>
      <c r="B143" s="241" t="s">
        <v>2054</v>
      </c>
      <c r="C143" s="394" t="s">
        <v>4912</v>
      </c>
      <c r="D143" s="235" t="s">
        <v>1532</v>
      </c>
      <c r="E143" s="528">
        <v>6725</v>
      </c>
      <c r="F143" s="117">
        <v>41822</v>
      </c>
      <c r="G143" s="30">
        <v>6725</v>
      </c>
      <c r="H143" s="22">
        <f t="shared" si="8"/>
        <v>0</v>
      </c>
      <c r="I143" s="491"/>
    </row>
    <row r="144" spans="1:9" x14ac:dyDescent="0.25">
      <c r="A144" s="98"/>
      <c r="B144" s="241" t="s">
        <v>2055</v>
      </c>
      <c r="C144" s="394" t="s">
        <v>4912</v>
      </c>
      <c r="D144" s="235" t="s">
        <v>1532</v>
      </c>
      <c r="E144" s="528">
        <v>280</v>
      </c>
      <c r="F144" s="117">
        <v>41822</v>
      </c>
      <c r="G144" s="30">
        <v>280</v>
      </c>
      <c r="H144" s="22">
        <f t="shared" si="8"/>
        <v>0</v>
      </c>
      <c r="I144" s="491"/>
    </row>
    <row r="145" spans="1:9" x14ac:dyDescent="0.25">
      <c r="A145" s="98"/>
      <c r="B145" s="241" t="s">
        <v>2174</v>
      </c>
      <c r="C145" s="394" t="s">
        <v>4912</v>
      </c>
      <c r="D145" s="235" t="s">
        <v>1532</v>
      </c>
      <c r="E145" s="528">
        <v>6478</v>
      </c>
      <c r="F145" s="117">
        <v>41823</v>
      </c>
      <c r="G145" s="30">
        <v>6478</v>
      </c>
      <c r="H145" s="22">
        <f t="shared" si="8"/>
        <v>0</v>
      </c>
      <c r="I145" s="491"/>
    </row>
    <row r="146" spans="1:9" x14ac:dyDescent="0.25">
      <c r="A146" s="98"/>
      <c r="B146" s="241" t="s">
        <v>1055</v>
      </c>
      <c r="C146" s="394" t="s">
        <v>4912</v>
      </c>
      <c r="D146" s="235" t="s">
        <v>1532</v>
      </c>
      <c r="E146" s="528">
        <v>6326.65</v>
      </c>
      <c r="F146" s="117">
        <v>41824</v>
      </c>
      <c r="G146" s="30">
        <v>6326.65</v>
      </c>
      <c r="H146" s="30">
        <f t="shared" si="8"/>
        <v>0</v>
      </c>
      <c r="I146" s="491"/>
    </row>
    <row r="147" spans="1:9" x14ac:dyDescent="0.25">
      <c r="A147" s="98"/>
      <c r="B147" s="241" t="s">
        <v>1139</v>
      </c>
      <c r="C147" s="394" t="s">
        <v>4912</v>
      </c>
      <c r="D147" s="235" t="s">
        <v>1532</v>
      </c>
      <c r="E147" s="528">
        <v>2906</v>
      </c>
      <c r="F147" s="117">
        <v>41825</v>
      </c>
      <c r="G147" s="22">
        <v>2906</v>
      </c>
      <c r="H147" s="30">
        <f t="shared" si="8"/>
        <v>0</v>
      </c>
      <c r="I147" s="508"/>
    </row>
    <row r="148" spans="1:9" x14ac:dyDescent="0.25">
      <c r="A148" s="98"/>
      <c r="B148" s="241" t="s">
        <v>1208</v>
      </c>
      <c r="C148" s="394" t="s">
        <v>4912</v>
      </c>
      <c r="D148" s="235" t="s">
        <v>1532</v>
      </c>
      <c r="E148" s="528">
        <v>3280.5</v>
      </c>
      <c r="F148" s="117">
        <v>41826</v>
      </c>
      <c r="G148" s="30">
        <v>3280.5</v>
      </c>
      <c r="H148" s="30">
        <f t="shared" si="8"/>
        <v>0</v>
      </c>
      <c r="I148" s="491"/>
    </row>
    <row r="149" spans="1:9" x14ac:dyDescent="0.25">
      <c r="A149" s="98"/>
      <c r="B149" s="241" t="s">
        <v>1279</v>
      </c>
      <c r="C149" s="394" t="s">
        <v>4912</v>
      </c>
      <c r="D149" s="235" t="s">
        <v>1532</v>
      </c>
      <c r="E149" s="236">
        <v>3023.5</v>
      </c>
      <c r="F149" s="117">
        <v>41827</v>
      </c>
      <c r="G149" s="30">
        <v>3023.5</v>
      </c>
      <c r="H149" s="30">
        <f t="shared" si="8"/>
        <v>0</v>
      </c>
      <c r="I149" s="491"/>
    </row>
    <row r="150" spans="1:9" x14ac:dyDescent="0.25">
      <c r="A150" s="98"/>
      <c r="B150" s="241" t="s">
        <v>1391</v>
      </c>
      <c r="C150" s="394" t="s">
        <v>4912</v>
      </c>
      <c r="D150" s="235" t="s">
        <v>1532</v>
      </c>
      <c r="E150" s="236">
        <v>3174.2</v>
      </c>
      <c r="F150" s="117">
        <v>41828</v>
      </c>
      <c r="G150" s="30">
        <v>3174.2</v>
      </c>
      <c r="H150" s="30">
        <f t="shared" si="8"/>
        <v>0</v>
      </c>
      <c r="I150" s="491"/>
    </row>
    <row r="151" spans="1:9" x14ac:dyDescent="0.25">
      <c r="A151" s="98"/>
      <c r="B151" s="241" t="s">
        <v>1463</v>
      </c>
      <c r="C151" s="394" t="s">
        <v>4912</v>
      </c>
      <c r="D151" s="235" t="s">
        <v>1532</v>
      </c>
      <c r="E151" s="236">
        <v>3270</v>
      </c>
      <c r="F151" s="117">
        <v>41829</v>
      </c>
      <c r="G151" s="30">
        <v>3270</v>
      </c>
      <c r="H151" s="30">
        <f t="shared" si="8"/>
        <v>0</v>
      </c>
      <c r="I151" s="491"/>
    </row>
    <row r="152" spans="1:9" x14ac:dyDescent="0.25">
      <c r="A152" s="98"/>
      <c r="B152" s="241" t="s">
        <v>1540</v>
      </c>
      <c r="C152" s="394" t="s">
        <v>4912</v>
      </c>
      <c r="D152" s="235" t="s">
        <v>1532</v>
      </c>
      <c r="E152" s="236">
        <v>5175.5</v>
      </c>
      <c r="F152" s="117">
        <v>41830</v>
      </c>
      <c r="G152" s="30">
        <v>5175.5</v>
      </c>
      <c r="H152" s="30">
        <f t="shared" si="8"/>
        <v>0</v>
      </c>
      <c r="I152" s="491"/>
    </row>
    <row r="153" spans="1:9" x14ac:dyDescent="0.25">
      <c r="A153" s="98"/>
      <c r="B153" s="438" t="s">
        <v>1645</v>
      </c>
      <c r="C153" s="429" t="s">
        <v>5059</v>
      </c>
      <c r="D153" s="45" t="s">
        <v>1532</v>
      </c>
      <c r="E153" s="236">
        <v>3253.5</v>
      </c>
      <c r="F153" s="117">
        <v>41831</v>
      </c>
      <c r="G153" s="22">
        <v>3253.5</v>
      </c>
      <c r="H153" s="30">
        <f t="shared" si="8"/>
        <v>0</v>
      </c>
      <c r="I153" s="508"/>
    </row>
    <row r="154" spans="1:9" x14ac:dyDescent="0.25">
      <c r="A154" s="98"/>
      <c r="B154" s="438" t="s">
        <v>1832</v>
      </c>
      <c r="C154" s="429" t="s">
        <v>5059</v>
      </c>
      <c r="D154" s="235" t="s">
        <v>1532</v>
      </c>
      <c r="E154" s="236">
        <v>3094</v>
      </c>
      <c r="F154" s="117">
        <v>41833</v>
      </c>
      <c r="G154" s="30">
        <v>3094</v>
      </c>
      <c r="H154" s="30">
        <f t="shared" si="8"/>
        <v>0</v>
      </c>
      <c r="I154" s="491"/>
    </row>
    <row r="155" spans="1:9" x14ac:dyDescent="0.25">
      <c r="A155" s="98"/>
      <c r="B155" s="438" t="s">
        <v>1906</v>
      </c>
      <c r="C155" s="429" t="s">
        <v>5059</v>
      </c>
      <c r="D155" s="235" t="s">
        <v>1532</v>
      </c>
      <c r="E155" s="236">
        <v>2893</v>
      </c>
      <c r="F155" s="117">
        <v>41834</v>
      </c>
      <c r="G155" s="30">
        <v>2893</v>
      </c>
      <c r="H155" s="30">
        <f t="shared" si="8"/>
        <v>0</v>
      </c>
      <c r="I155" s="491"/>
    </row>
    <row r="156" spans="1:9" x14ac:dyDescent="0.25">
      <c r="A156" s="98"/>
      <c r="B156" s="438" t="s">
        <v>1977</v>
      </c>
      <c r="C156" s="429" t="s">
        <v>5059</v>
      </c>
      <c r="D156" s="235" t="s">
        <v>1532</v>
      </c>
      <c r="E156" s="236">
        <v>5085</v>
      </c>
      <c r="F156" s="117">
        <v>41835</v>
      </c>
      <c r="G156" s="30">
        <v>5085</v>
      </c>
      <c r="H156" s="30">
        <f t="shared" si="8"/>
        <v>0</v>
      </c>
      <c r="I156" s="491"/>
    </row>
    <row r="157" spans="1:9" x14ac:dyDescent="0.25">
      <c r="A157" s="98"/>
      <c r="B157" s="438" t="s">
        <v>1978</v>
      </c>
      <c r="C157" s="429" t="s">
        <v>5059</v>
      </c>
      <c r="D157" s="235" t="s">
        <v>1532</v>
      </c>
      <c r="E157" s="236">
        <v>544.5</v>
      </c>
      <c r="F157" s="117">
        <v>41835</v>
      </c>
      <c r="G157" s="30">
        <v>544.5</v>
      </c>
      <c r="H157" s="30">
        <f t="shared" si="8"/>
        <v>0</v>
      </c>
      <c r="I157" s="491"/>
    </row>
    <row r="158" spans="1:9" x14ac:dyDescent="0.25">
      <c r="A158" s="98"/>
      <c r="B158" s="438" t="s">
        <v>2087</v>
      </c>
      <c r="C158" s="429" t="s">
        <v>5059</v>
      </c>
      <c r="D158" s="235" t="s">
        <v>1532</v>
      </c>
      <c r="E158" s="236">
        <v>5168.5</v>
      </c>
      <c r="F158" s="117">
        <v>41836</v>
      </c>
      <c r="G158" s="30">
        <v>5168.5</v>
      </c>
      <c r="H158" s="30">
        <f t="shared" si="8"/>
        <v>0</v>
      </c>
      <c r="I158" s="491"/>
    </row>
    <row r="159" spans="1:9" x14ac:dyDescent="0.25">
      <c r="A159" s="98"/>
      <c r="B159" s="438" t="s">
        <v>1065</v>
      </c>
      <c r="C159" s="429" t="s">
        <v>5059</v>
      </c>
      <c r="D159" s="235" t="s">
        <v>1532</v>
      </c>
      <c r="E159" s="236">
        <v>7431</v>
      </c>
      <c r="F159" s="117">
        <v>41838</v>
      </c>
      <c r="G159" s="30">
        <v>7431</v>
      </c>
      <c r="H159" s="30">
        <f t="shared" si="8"/>
        <v>0</v>
      </c>
      <c r="I159" s="491"/>
    </row>
    <row r="160" spans="1:9" x14ac:dyDescent="0.25">
      <c r="A160" s="98"/>
      <c r="B160" s="438" t="s">
        <v>1066</v>
      </c>
      <c r="C160" s="429" t="s">
        <v>5059</v>
      </c>
      <c r="D160" s="235" t="s">
        <v>1532</v>
      </c>
      <c r="E160" s="236">
        <v>544</v>
      </c>
      <c r="F160" s="117">
        <v>41838</v>
      </c>
      <c r="G160" s="30">
        <v>544</v>
      </c>
      <c r="H160" s="30">
        <f t="shared" si="8"/>
        <v>0</v>
      </c>
      <c r="I160" s="491"/>
    </row>
    <row r="161" spans="1:9" x14ac:dyDescent="0.25">
      <c r="A161" s="527"/>
      <c r="B161" s="438" t="s">
        <v>1288</v>
      </c>
      <c r="C161" s="429" t="s">
        <v>5059</v>
      </c>
      <c r="D161" s="235" t="s">
        <v>1532</v>
      </c>
      <c r="E161" s="236">
        <v>5676.25</v>
      </c>
      <c r="F161" s="117">
        <v>41841</v>
      </c>
      <c r="G161" s="30">
        <v>5676.25</v>
      </c>
      <c r="H161" s="30">
        <f t="shared" si="8"/>
        <v>0</v>
      </c>
      <c r="I161" s="491"/>
    </row>
    <row r="162" spans="1:9" x14ac:dyDescent="0.25">
      <c r="A162" s="527"/>
      <c r="B162" s="438" t="s">
        <v>1388</v>
      </c>
      <c r="C162" s="429" t="s">
        <v>5059</v>
      </c>
      <c r="D162" s="8" t="s">
        <v>1532</v>
      </c>
      <c r="E162" s="252">
        <v>2901.5</v>
      </c>
      <c r="F162" s="117">
        <v>41842</v>
      </c>
      <c r="G162" s="30">
        <v>2901.5</v>
      </c>
      <c r="H162" s="30">
        <f t="shared" si="8"/>
        <v>0</v>
      </c>
      <c r="I162" s="497"/>
    </row>
    <row r="163" spans="1:9" x14ac:dyDescent="0.25">
      <c r="A163" s="98"/>
      <c r="B163" s="438" t="s">
        <v>1477</v>
      </c>
      <c r="C163" s="429" t="s">
        <v>5059</v>
      </c>
      <c r="D163" s="235" t="s">
        <v>1532</v>
      </c>
      <c r="E163" s="236">
        <v>5289</v>
      </c>
      <c r="F163" s="117">
        <v>41843</v>
      </c>
      <c r="G163" s="30">
        <v>5289</v>
      </c>
      <c r="H163" s="30">
        <f t="shared" si="8"/>
        <v>0</v>
      </c>
      <c r="I163" s="491"/>
    </row>
    <row r="164" spans="1:9" x14ac:dyDescent="0.25">
      <c r="A164" s="553">
        <v>41844</v>
      </c>
      <c r="B164" s="601" t="s">
        <v>1578</v>
      </c>
      <c r="C164" s="255" t="s">
        <v>4641</v>
      </c>
      <c r="D164" s="235" t="s">
        <v>1532</v>
      </c>
      <c r="E164" s="236">
        <v>3967</v>
      </c>
      <c r="F164" s="117">
        <v>41844</v>
      </c>
      <c r="G164" s="30">
        <v>3967</v>
      </c>
      <c r="H164" s="30">
        <f t="shared" si="8"/>
        <v>0</v>
      </c>
      <c r="I164" s="491"/>
    </row>
    <row r="165" spans="1:9" x14ac:dyDescent="0.25">
      <c r="A165" s="98">
        <v>41845</v>
      </c>
      <c r="B165" s="601" t="s">
        <v>1684</v>
      </c>
      <c r="C165" s="255" t="s">
        <v>4641</v>
      </c>
      <c r="D165" s="235" t="s">
        <v>1532</v>
      </c>
      <c r="E165" s="236">
        <v>4489.5</v>
      </c>
      <c r="F165" s="117">
        <v>41845</v>
      </c>
      <c r="G165" s="30">
        <v>4489.5</v>
      </c>
      <c r="H165" s="30">
        <f t="shared" si="8"/>
        <v>0</v>
      </c>
      <c r="I165" s="491"/>
    </row>
    <row r="166" spans="1:9" x14ac:dyDescent="0.25">
      <c r="A166" s="98">
        <v>41847</v>
      </c>
      <c r="B166" s="601" t="s">
        <v>1858</v>
      </c>
      <c r="C166" s="255" t="s">
        <v>4641</v>
      </c>
      <c r="D166" s="8" t="s">
        <v>1532</v>
      </c>
      <c r="E166" s="236">
        <v>3004</v>
      </c>
      <c r="F166" s="117">
        <v>41847</v>
      </c>
      <c r="G166" s="30">
        <v>3004</v>
      </c>
      <c r="H166" s="30">
        <f t="shared" si="8"/>
        <v>0</v>
      </c>
      <c r="I166" s="491"/>
    </row>
    <row r="167" spans="1:9" x14ac:dyDescent="0.25">
      <c r="A167" s="553">
        <v>41848</v>
      </c>
      <c r="B167" s="601" t="s">
        <v>1925</v>
      </c>
      <c r="C167" s="255" t="s">
        <v>4641</v>
      </c>
      <c r="D167" s="235" t="s">
        <v>1532</v>
      </c>
      <c r="E167" s="236">
        <v>3152</v>
      </c>
      <c r="F167" s="117">
        <v>41848</v>
      </c>
      <c r="G167" s="30">
        <v>3152</v>
      </c>
      <c r="H167" s="30">
        <f t="shared" si="8"/>
        <v>0</v>
      </c>
      <c r="I167" s="491"/>
    </row>
    <row r="168" spans="1:9" x14ac:dyDescent="0.25">
      <c r="A168" s="98">
        <v>41849</v>
      </c>
      <c r="B168" s="601" t="s">
        <v>2018</v>
      </c>
      <c r="C168" s="255" t="s">
        <v>4641</v>
      </c>
      <c r="D168" s="8" t="s">
        <v>1532</v>
      </c>
      <c r="E168" s="252">
        <v>4060.2</v>
      </c>
      <c r="F168" s="117">
        <v>41849</v>
      </c>
      <c r="G168" s="30">
        <v>4060.2</v>
      </c>
      <c r="H168" s="30">
        <f t="shared" si="8"/>
        <v>0</v>
      </c>
      <c r="I168" s="497"/>
    </row>
    <row r="169" spans="1:9" ht="15.75" x14ac:dyDescent="0.25">
      <c r="A169" s="553">
        <v>41850</v>
      </c>
      <c r="B169" s="601" t="s">
        <v>2104</v>
      </c>
      <c r="C169" s="255" t="s">
        <v>4641</v>
      </c>
      <c r="D169" s="235" t="s">
        <v>1532</v>
      </c>
      <c r="E169" s="236">
        <v>3407</v>
      </c>
      <c r="F169" s="117">
        <v>41850</v>
      </c>
      <c r="G169" s="30">
        <v>3407</v>
      </c>
      <c r="H169" s="30">
        <f t="shared" si="8"/>
        <v>0</v>
      </c>
      <c r="I169" s="491"/>
    </row>
    <row r="170" spans="1:9" ht="15.75" x14ac:dyDescent="0.25">
      <c r="A170" s="553"/>
      <c r="B170" s="601"/>
      <c r="C170" s="255"/>
      <c r="D170" s="235"/>
      <c r="E170" s="236"/>
      <c r="F170" s="117"/>
      <c r="G170" s="30">
        <f>SUM(G142:G169)</f>
        <v>107970.8</v>
      </c>
      <c r="H170" s="30"/>
      <c r="I170" s="491"/>
    </row>
    <row r="171" spans="1:9" ht="15.75" x14ac:dyDescent="0.25">
      <c r="A171" s="553"/>
      <c r="B171" s="601"/>
      <c r="C171" s="255"/>
      <c r="D171" s="235"/>
      <c r="E171" s="236"/>
      <c r="F171" s="117"/>
      <c r="G171" s="30"/>
      <c r="H171" s="30"/>
      <c r="I171" s="491"/>
    </row>
    <row r="172" spans="1:9" x14ac:dyDescent="0.25">
      <c r="A172" s="98"/>
      <c r="B172" s="241" t="s">
        <v>2084</v>
      </c>
      <c r="C172" s="394" t="s">
        <v>4912</v>
      </c>
      <c r="D172" s="235" t="s">
        <v>260</v>
      </c>
      <c r="E172" s="528">
        <v>2918</v>
      </c>
      <c r="F172" s="117">
        <v>41823</v>
      </c>
      <c r="G172" s="30">
        <v>2918</v>
      </c>
      <c r="H172" s="22">
        <f t="shared" ref="H172:H183" si="9">E172-G172</f>
        <v>0</v>
      </c>
      <c r="I172" s="491" t="s">
        <v>4</v>
      </c>
    </row>
    <row r="173" spans="1:9" x14ac:dyDescent="0.25">
      <c r="A173" s="98"/>
      <c r="B173" s="241" t="s">
        <v>2146</v>
      </c>
      <c r="C173" s="394" t="s">
        <v>4912</v>
      </c>
      <c r="D173" s="235" t="s">
        <v>260</v>
      </c>
      <c r="E173" s="528">
        <v>1944</v>
      </c>
      <c r="F173" s="461" t="s">
        <v>4959</v>
      </c>
      <c r="G173" s="30">
        <v>1944</v>
      </c>
      <c r="H173" s="22">
        <f t="shared" si="9"/>
        <v>0</v>
      </c>
      <c r="I173" s="491" t="s">
        <v>4</v>
      </c>
    </row>
    <row r="174" spans="1:9" x14ac:dyDescent="0.25">
      <c r="A174" s="98"/>
      <c r="B174" s="241" t="s">
        <v>2227</v>
      </c>
      <c r="C174" s="394" t="s">
        <v>4912</v>
      </c>
      <c r="D174" s="235" t="s">
        <v>260</v>
      </c>
      <c r="E174" s="528">
        <v>3475</v>
      </c>
      <c r="F174" s="117">
        <v>41824</v>
      </c>
      <c r="G174" s="30">
        <v>3475</v>
      </c>
      <c r="H174" s="30">
        <f t="shared" si="9"/>
        <v>0</v>
      </c>
      <c r="I174" s="491" t="s">
        <v>4</v>
      </c>
    </row>
    <row r="175" spans="1:9" x14ac:dyDescent="0.25">
      <c r="A175" s="98"/>
      <c r="B175" s="438" t="s">
        <v>2275</v>
      </c>
      <c r="C175" s="429" t="s">
        <v>5059</v>
      </c>
      <c r="D175" s="235" t="s">
        <v>260</v>
      </c>
      <c r="E175" s="236">
        <v>3149</v>
      </c>
      <c r="F175" s="117">
        <v>41839</v>
      </c>
      <c r="G175" s="43">
        <v>3149</v>
      </c>
      <c r="H175" s="30">
        <f t="shared" si="9"/>
        <v>0</v>
      </c>
      <c r="I175" s="491" t="s">
        <v>23</v>
      </c>
    </row>
    <row r="176" spans="1:9" x14ac:dyDescent="0.25">
      <c r="A176" s="98"/>
      <c r="B176" s="438" t="s">
        <v>1124</v>
      </c>
      <c r="C176" s="429" t="s">
        <v>5059</v>
      </c>
      <c r="D176" s="235" t="s">
        <v>260</v>
      </c>
      <c r="E176" s="236">
        <v>3088</v>
      </c>
      <c r="F176" s="117">
        <v>41839</v>
      </c>
      <c r="G176" s="30">
        <v>3088</v>
      </c>
      <c r="H176" s="30">
        <f t="shared" si="9"/>
        <v>0</v>
      </c>
      <c r="I176" s="491" t="s">
        <v>23</v>
      </c>
    </row>
    <row r="177" spans="1:9" x14ac:dyDescent="0.25">
      <c r="A177" s="553">
        <v>41844</v>
      </c>
      <c r="B177" s="438" t="s">
        <v>1521</v>
      </c>
      <c r="C177" s="429" t="s">
        <v>5059</v>
      </c>
      <c r="D177" s="235" t="s">
        <v>260</v>
      </c>
      <c r="E177" s="236">
        <v>3054</v>
      </c>
      <c r="F177" s="463" t="s">
        <v>5283</v>
      </c>
      <c r="G177" s="30">
        <v>3054</v>
      </c>
      <c r="H177" s="30">
        <f t="shared" si="9"/>
        <v>0</v>
      </c>
      <c r="I177" s="491" t="s">
        <v>23</v>
      </c>
    </row>
    <row r="178" spans="1:9" x14ac:dyDescent="0.25">
      <c r="A178" s="98">
        <v>41845</v>
      </c>
      <c r="B178" s="601" t="s">
        <v>1645</v>
      </c>
      <c r="C178" s="255" t="s">
        <v>4641</v>
      </c>
      <c r="D178" s="235" t="s">
        <v>260</v>
      </c>
      <c r="E178" s="236">
        <v>2493</v>
      </c>
      <c r="F178" s="463" t="s">
        <v>5309</v>
      </c>
      <c r="G178" s="30">
        <v>2493</v>
      </c>
      <c r="H178" s="30">
        <f t="shared" si="9"/>
        <v>0</v>
      </c>
      <c r="I178" s="491" t="s">
        <v>23</v>
      </c>
    </row>
    <row r="179" spans="1:9" x14ac:dyDescent="0.25">
      <c r="A179" s="553">
        <v>41846</v>
      </c>
      <c r="B179" s="601" t="s">
        <v>1737</v>
      </c>
      <c r="C179" s="255" t="s">
        <v>4641</v>
      </c>
      <c r="D179" s="235" t="s">
        <v>260</v>
      </c>
      <c r="E179" s="236">
        <v>4132</v>
      </c>
      <c r="F179" s="463" t="s">
        <v>5327</v>
      </c>
      <c r="G179" s="30">
        <v>4132</v>
      </c>
      <c r="H179" s="30">
        <f t="shared" si="9"/>
        <v>0</v>
      </c>
      <c r="I179" s="508"/>
    </row>
    <row r="180" spans="1:9" x14ac:dyDescent="0.25">
      <c r="A180" s="98">
        <v>41847</v>
      </c>
      <c r="B180" s="601" t="s">
        <v>1851</v>
      </c>
      <c r="C180" s="255" t="s">
        <v>4641</v>
      </c>
      <c r="D180" s="8" t="s">
        <v>260</v>
      </c>
      <c r="E180" s="236">
        <v>3597</v>
      </c>
      <c r="F180" s="117">
        <v>41848</v>
      </c>
      <c r="G180" s="30">
        <v>3597</v>
      </c>
      <c r="H180" s="30">
        <f t="shared" si="9"/>
        <v>0</v>
      </c>
      <c r="I180" s="491"/>
    </row>
    <row r="181" spans="1:9" x14ac:dyDescent="0.25">
      <c r="A181" s="553">
        <v>41850</v>
      </c>
      <c r="B181" s="601" t="s">
        <v>2080</v>
      </c>
      <c r="C181" s="255" t="s">
        <v>4641</v>
      </c>
      <c r="D181" s="235" t="s">
        <v>260</v>
      </c>
      <c r="E181" s="236">
        <v>2649</v>
      </c>
      <c r="F181" s="463" t="s">
        <v>5382</v>
      </c>
      <c r="G181" s="30">
        <v>2649</v>
      </c>
      <c r="H181" s="30">
        <f t="shared" si="9"/>
        <v>0</v>
      </c>
      <c r="I181" s="491"/>
    </row>
    <row r="182" spans="1:9" x14ac:dyDescent="0.25">
      <c r="A182" s="98">
        <v>41851</v>
      </c>
      <c r="B182" s="601" t="s">
        <v>2156</v>
      </c>
      <c r="C182" s="255" t="s">
        <v>4641</v>
      </c>
      <c r="D182" s="8" t="s">
        <v>260</v>
      </c>
      <c r="E182" s="252">
        <v>2592</v>
      </c>
      <c r="F182" s="463" t="s">
        <v>5391</v>
      </c>
      <c r="G182" s="30">
        <v>2592</v>
      </c>
      <c r="H182" s="30">
        <f t="shared" si="9"/>
        <v>0</v>
      </c>
      <c r="I182" s="497" t="s">
        <v>23</v>
      </c>
    </row>
    <row r="183" spans="1:9" x14ac:dyDescent="0.25">
      <c r="A183" s="98"/>
      <c r="B183" s="438" t="s">
        <v>2101</v>
      </c>
      <c r="C183" s="429" t="s">
        <v>5059</v>
      </c>
      <c r="D183" s="235" t="s">
        <v>260</v>
      </c>
      <c r="E183" s="236">
        <v>4961</v>
      </c>
      <c r="F183" s="117">
        <v>41836</v>
      </c>
      <c r="G183" s="30">
        <v>4961</v>
      </c>
      <c r="H183" s="30">
        <f t="shared" si="9"/>
        <v>0</v>
      </c>
      <c r="I183" s="491" t="s">
        <v>57</v>
      </c>
    </row>
    <row r="184" spans="1:9" x14ac:dyDescent="0.25">
      <c r="A184" s="98"/>
      <c r="B184" s="438"/>
      <c r="C184" s="429"/>
      <c r="D184" s="235"/>
      <c r="E184" s="236"/>
      <c r="F184" s="117"/>
      <c r="G184" s="30">
        <f>SUM(G172:G183)</f>
        <v>38052</v>
      </c>
      <c r="H184" s="30"/>
      <c r="I184" s="491"/>
    </row>
    <row r="185" spans="1:9" x14ac:dyDescent="0.25">
      <c r="A185" s="98"/>
      <c r="B185" s="438"/>
      <c r="C185" s="429"/>
      <c r="D185" s="235"/>
      <c r="E185" s="236"/>
      <c r="F185" s="117"/>
      <c r="G185" s="30"/>
      <c r="H185" s="30"/>
      <c r="I185" s="491"/>
    </row>
    <row r="186" spans="1:9" x14ac:dyDescent="0.25">
      <c r="A186" s="98"/>
      <c r="B186" s="241" t="s">
        <v>2113</v>
      </c>
      <c r="C186" s="394" t="s">
        <v>4912</v>
      </c>
      <c r="D186" s="235" t="s">
        <v>32</v>
      </c>
      <c r="E186" s="528">
        <v>6533</v>
      </c>
      <c r="F186" s="461" t="s">
        <v>4950</v>
      </c>
      <c r="G186" s="30">
        <v>6533</v>
      </c>
      <c r="H186" s="22">
        <f t="shared" ref="H186:H195" si="10">E186-G186</f>
        <v>0</v>
      </c>
      <c r="I186" s="491"/>
    </row>
    <row r="187" spans="1:9" x14ac:dyDescent="0.25">
      <c r="A187" s="98"/>
      <c r="B187" s="241" t="s">
        <v>2215</v>
      </c>
      <c r="C187" s="394" t="s">
        <v>4912</v>
      </c>
      <c r="D187" s="235" t="s">
        <v>32</v>
      </c>
      <c r="E187" s="528">
        <v>26191</v>
      </c>
      <c r="F187" s="461" t="s">
        <v>4973</v>
      </c>
      <c r="G187" s="30">
        <v>26191</v>
      </c>
      <c r="H187" s="30">
        <f t="shared" si="10"/>
        <v>0</v>
      </c>
      <c r="I187" s="491"/>
    </row>
    <row r="188" spans="1:9" x14ac:dyDescent="0.25">
      <c r="A188" s="98"/>
      <c r="B188" s="241" t="s">
        <v>1060</v>
      </c>
      <c r="C188" s="394" t="s">
        <v>4912</v>
      </c>
      <c r="D188" s="235" t="s">
        <v>32</v>
      </c>
      <c r="E188" s="528">
        <v>6533</v>
      </c>
      <c r="F188" s="461" t="s">
        <v>4988</v>
      </c>
      <c r="G188" s="30">
        <v>6533</v>
      </c>
      <c r="H188" s="30">
        <f t="shared" si="10"/>
        <v>0</v>
      </c>
      <c r="I188" s="491"/>
    </row>
    <row r="189" spans="1:9" x14ac:dyDescent="0.25">
      <c r="A189" s="98"/>
      <c r="B189" s="241" t="s">
        <v>1156</v>
      </c>
      <c r="C189" s="394" t="s">
        <v>4912</v>
      </c>
      <c r="D189" s="235" t="s">
        <v>32</v>
      </c>
      <c r="E189" s="528">
        <v>6532.8</v>
      </c>
      <c r="F189" s="461" t="s">
        <v>5002</v>
      </c>
      <c r="G189" s="22">
        <v>6532.8</v>
      </c>
      <c r="H189" s="30">
        <f t="shared" si="10"/>
        <v>0</v>
      </c>
      <c r="I189" s="508"/>
    </row>
    <row r="190" spans="1:9" s="13" customFormat="1" x14ac:dyDescent="0.25">
      <c r="A190" s="98"/>
      <c r="B190" s="241" t="s">
        <v>1407</v>
      </c>
      <c r="C190" s="394" t="s">
        <v>4912</v>
      </c>
      <c r="D190" s="235" t="s">
        <v>32</v>
      </c>
      <c r="E190" s="236">
        <v>6532.8</v>
      </c>
      <c r="F190" s="461" t="s">
        <v>5039</v>
      </c>
      <c r="G190" s="30">
        <v>6532.8</v>
      </c>
      <c r="H190" s="30">
        <f t="shared" si="10"/>
        <v>0</v>
      </c>
      <c r="I190" s="491"/>
    </row>
    <row r="191" spans="1:9" s="13" customFormat="1" x14ac:dyDescent="0.25">
      <c r="A191" s="98"/>
      <c r="B191" s="438" t="s">
        <v>1586</v>
      </c>
      <c r="C191" s="429" t="s">
        <v>5059</v>
      </c>
      <c r="D191" s="45" t="s">
        <v>32</v>
      </c>
      <c r="E191" s="236">
        <v>3266.4</v>
      </c>
      <c r="F191" s="464" t="s">
        <v>5065</v>
      </c>
      <c r="G191" s="22">
        <v>3266.4</v>
      </c>
      <c r="H191" s="30">
        <f t="shared" si="10"/>
        <v>0</v>
      </c>
      <c r="I191" s="508"/>
    </row>
    <row r="192" spans="1:9" s="13" customFormat="1" x14ac:dyDescent="0.25">
      <c r="A192" s="98"/>
      <c r="B192" s="438" t="s">
        <v>1648</v>
      </c>
      <c r="C192" s="429" t="s">
        <v>5059</v>
      </c>
      <c r="D192" s="45" t="s">
        <v>32</v>
      </c>
      <c r="E192" s="236">
        <v>3352</v>
      </c>
      <c r="F192" s="117">
        <v>41831</v>
      </c>
      <c r="G192" s="22">
        <v>3352</v>
      </c>
      <c r="H192" s="30">
        <f t="shared" si="10"/>
        <v>0</v>
      </c>
      <c r="I192" s="508"/>
    </row>
    <row r="193" spans="1:9" s="13" customFormat="1" x14ac:dyDescent="0.25">
      <c r="A193" s="98"/>
      <c r="B193" s="438" t="s">
        <v>1688</v>
      </c>
      <c r="C193" s="429" t="s">
        <v>5059</v>
      </c>
      <c r="D193" s="45" t="s">
        <v>32</v>
      </c>
      <c r="E193" s="236">
        <v>26947</v>
      </c>
      <c r="F193" s="461" t="s">
        <v>5085</v>
      </c>
      <c r="G193" s="22">
        <v>26947</v>
      </c>
      <c r="H193" s="30">
        <f t="shared" si="10"/>
        <v>0</v>
      </c>
      <c r="I193" s="508"/>
    </row>
    <row r="194" spans="1:9" s="13" customFormat="1" x14ac:dyDescent="0.25">
      <c r="A194" s="98"/>
      <c r="B194" s="438" t="s">
        <v>1180</v>
      </c>
      <c r="C194" s="429" t="s">
        <v>5059</v>
      </c>
      <c r="D194" s="235" t="s">
        <v>32</v>
      </c>
      <c r="E194" s="236">
        <v>11977</v>
      </c>
      <c r="F194" s="461" t="s">
        <v>5221</v>
      </c>
      <c r="G194" s="30">
        <v>11977</v>
      </c>
      <c r="H194" s="30">
        <f t="shared" si="10"/>
        <v>0</v>
      </c>
      <c r="I194" s="491"/>
    </row>
    <row r="195" spans="1:9" s="13" customFormat="1" ht="15.75" x14ac:dyDescent="0.25">
      <c r="A195" s="553">
        <v>41846</v>
      </c>
      <c r="B195" s="601" t="s">
        <v>1797</v>
      </c>
      <c r="C195" s="255" t="s">
        <v>4641</v>
      </c>
      <c r="D195" s="235" t="s">
        <v>32</v>
      </c>
      <c r="E195" s="236">
        <v>8091.8</v>
      </c>
      <c r="F195" s="463" t="s">
        <v>5335</v>
      </c>
      <c r="G195" s="247">
        <v>8091.8</v>
      </c>
      <c r="H195" s="30">
        <f t="shared" si="10"/>
        <v>0</v>
      </c>
      <c r="I195" s="508"/>
    </row>
    <row r="196" spans="1:9" s="13" customFormat="1" ht="15.75" x14ac:dyDescent="0.25">
      <c r="A196" s="553"/>
      <c r="B196" s="601"/>
      <c r="C196" s="255"/>
      <c r="D196" s="235"/>
      <c r="E196" s="236"/>
      <c r="F196" s="463"/>
      <c r="G196" s="247">
        <f>SUM(G186:G195)</f>
        <v>105956.8</v>
      </c>
      <c r="H196" s="30"/>
      <c r="I196" s="508"/>
    </row>
    <row r="197" spans="1:9" s="13" customFormat="1" ht="15.75" x14ac:dyDescent="0.25">
      <c r="A197" s="553"/>
      <c r="B197" s="601"/>
      <c r="C197" s="255"/>
      <c r="D197" s="235"/>
      <c r="E197" s="236"/>
      <c r="F197" s="463"/>
      <c r="G197" s="247"/>
      <c r="H197" s="30"/>
      <c r="I197" s="508"/>
    </row>
    <row r="198" spans="1:9" s="13" customFormat="1" ht="15.75" x14ac:dyDescent="0.25">
      <c r="A198" s="98">
        <v>41851</v>
      </c>
      <c r="B198" s="601" t="s">
        <v>2166</v>
      </c>
      <c r="C198" s="255" t="s">
        <v>4641</v>
      </c>
      <c r="D198" s="8" t="s">
        <v>5395</v>
      </c>
      <c r="E198" s="252">
        <v>1624</v>
      </c>
      <c r="F198" s="117">
        <v>41851</v>
      </c>
      <c r="G198" s="30">
        <v>1624</v>
      </c>
      <c r="H198" s="30">
        <f>E198-G198</f>
        <v>0</v>
      </c>
      <c r="I198" s="497" t="s">
        <v>23</v>
      </c>
    </row>
    <row r="199" spans="1:9" s="13" customFormat="1" ht="15.75" x14ac:dyDescent="0.25">
      <c r="A199" s="98"/>
      <c r="B199" s="601"/>
      <c r="C199" s="255"/>
      <c r="D199" s="8"/>
      <c r="E199" s="252"/>
      <c r="F199" s="117"/>
      <c r="G199" s="30"/>
      <c r="H199" s="30"/>
      <c r="I199" s="497"/>
    </row>
    <row r="200" spans="1:9" s="13" customFormat="1" x14ac:dyDescent="0.25">
      <c r="A200" s="98"/>
      <c r="B200" s="241" t="s">
        <v>1336</v>
      </c>
      <c r="C200" s="394" t="s">
        <v>4912</v>
      </c>
      <c r="D200" s="235" t="s">
        <v>523</v>
      </c>
      <c r="E200" s="236">
        <v>5400</v>
      </c>
      <c r="F200" s="117">
        <v>41836</v>
      </c>
      <c r="G200" s="30">
        <v>5400</v>
      </c>
      <c r="H200" s="30">
        <f t="shared" ref="H200:H231" si="11">E200-G200</f>
        <v>0</v>
      </c>
      <c r="I200" s="491" t="s">
        <v>23</v>
      </c>
    </row>
    <row r="201" spans="1:9" s="13" customFormat="1" x14ac:dyDescent="0.25">
      <c r="A201" s="98"/>
      <c r="B201" s="438" t="s">
        <v>1705</v>
      </c>
      <c r="C201" s="429" t="s">
        <v>5059</v>
      </c>
      <c r="D201" s="45" t="s">
        <v>523</v>
      </c>
      <c r="E201" s="236">
        <v>10800</v>
      </c>
      <c r="F201" s="485">
        <v>41843</v>
      </c>
      <c r="G201" s="22">
        <v>10800</v>
      </c>
      <c r="H201" s="30">
        <f t="shared" si="11"/>
        <v>0</v>
      </c>
      <c r="I201" s="508" t="s">
        <v>4</v>
      </c>
    </row>
    <row r="202" spans="1:9" s="13" customFormat="1" x14ac:dyDescent="0.25">
      <c r="A202" s="98"/>
      <c r="B202" s="438" t="s">
        <v>1439</v>
      </c>
      <c r="C202" s="429" t="s">
        <v>5059</v>
      </c>
      <c r="D202" s="235" t="s">
        <v>523</v>
      </c>
      <c r="E202" s="236">
        <v>168</v>
      </c>
      <c r="F202" s="117">
        <v>41843</v>
      </c>
      <c r="G202" s="30">
        <v>168</v>
      </c>
      <c r="H202" s="30">
        <f t="shared" si="11"/>
        <v>0</v>
      </c>
      <c r="I202" s="491" t="s">
        <v>146</v>
      </c>
    </row>
    <row r="203" spans="1:9" s="13" customFormat="1" x14ac:dyDescent="0.25">
      <c r="A203" s="98">
        <v>41847</v>
      </c>
      <c r="B203" s="601" t="s">
        <v>1818</v>
      </c>
      <c r="C203" s="255" t="s">
        <v>4641</v>
      </c>
      <c r="D203" s="235" t="s">
        <v>523</v>
      </c>
      <c r="E203" s="236">
        <v>9520</v>
      </c>
      <c r="F203" s="461">
        <v>41857</v>
      </c>
      <c r="G203" s="247">
        <v>9520</v>
      </c>
      <c r="H203" s="30">
        <f t="shared" si="11"/>
        <v>0</v>
      </c>
      <c r="I203" s="508"/>
    </row>
    <row r="204" spans="1:9" x14ac:dyDescent="0.25">
      <c r="A204" s="98">
        <v>41847</v>
      </c>
      <c r="B204" s="601" t="s">
        <v>1845</v>
      </c>
      <c r="C204" s="255" t="s">
        <v>4641</v>
      </c>
      <c r="D204" s="235" t="s">
        <v>523</v>
      </c>
      <c r="E204" s="236">
        <v>3640</v>
      </c>
      <c r="F204" s="461">
        <v>41857</v>
      </c>
      <c r="G204" s="247">
        <v>3640</v>
      </c>
      <c r="H204" s="30">
        <f t="shared" si="11"/>
        <v>0</v>
      </c>
      <c r="I204" s="491"/>
    </row>
    <row r="205" spans="1:9" x14ac:dyDescent="0.25">
      <c r="A205" s="529"/>
      <c r="B205" s="241" t="s">
        <v>1936</v>
      </c>
      <c r="C205" s="394" t="s">
        <v>4912</v>
      </c>
      <c r="D205" s="235" t="s">
        <v>37</v>
      </c>
      <c r="E205" s="528">
        <v>4680</v>
      </c>
      <c r="F205" s="117">
        <v>41836</v>
      </c>
      <c r="G205" s="30">
        <v>4680</v>
      </c>
      <c r="H205" s="22">
        <f t="shared" si="11"/>
        <v>0</v>
      </c>
      <c r="I205" s="491" t="s">
        <v>146</v>
      </c>
    </row>
    <row r="206" spans="1:9" x14ac:dyDescent="0.25">
      <c r="A206" s="98"/>
      <c r="B206" s="241" t="s">
        <v>2060</v>
      </c>
      <c r="C206" s="394" t="s">
        <v>4912</v>
      </c>
      <c r="D206" s="235" t="s">
        <v>37</v>
      </c>
      <c r="E206" s="528">
        <v>4680</v>
      </c>
      <c r="F206" s="117">
        <v>41836</v>
      </c>
      <c r="G206" s="30">
        <v>4680</v>
      </c>
      <c r="H206" s="22">
        <f t="shared" si="11"/>
        <v>0</v>
      </c>
      <c r="I206" s="491" t="s">
        <v>196</v>
      </c>
    </row>
    <row r="207" spans="1:9" x14ac:dyDescent="0.25">
      <c r="A207" s="98"/>
      <c r="B207" s="241" t="s">
        <v>2131</v>
      </c>
      <c r="C207" s="394" t="s">
        <v>4912</v>
      </c>
      <c r="D207" s="235" t="s">
        <v>37</v>
      </c>
      <c r="E207" s="528">
        <v>5400</v>
      </c>
      <c r="F207" s="117">
        <v>41836</v>
      </c>
      <c r="G207" s="30">
        <v>5400</v>
      </c>
      <c r="H207" s="22">
        <f t="shared" si="11"/>
        <v>0</v>
      </c>
      <c r="I207" s="491" t="s">
        <v>196</v>
      </c>
    </row>
    <row r="208" spans="1:9" x14ac:dyDescent="0.25">
      <c r="A208" s="98"/>
      <c r="B208" s="241" t="s">
        <v>2238</v>
      </c>
      <c r="C208" s="394" t="s">
        <v>4912</v>
      </c>
      <c r="D208" s="235" t="s">
        <v>37</v>
      </c>
      <c r="E208" s="528">
        <v>5940</v>
      </c>
      <c r="F208" s="117">
        <v>41836</v>
      </c>
      <c r="G208" s="30">
        <v>5940</v>
      </c>
      <c r="H208" s="30">
        <f t="shared" si="11"/>
        <v>0</v>
      </c>
      <c r="I208" s="491" t="s">
        <v>196</v>
      </c>
    </row>
    <row r="209" spans="1:9" x14ac:dyDescent="0.25">
      <c r="A209" s="532"/>
      <c r="B209" s="241" t="s">
        <v>1093</v>
      </c>
      <c r="C209" s="394" t="s">
        <v>4912</v>
      </c>
      <c r="D209" s="235" t="s">
        <v>37</v>
      </c>
      <c r="E209" s="528">
        <v>8100</v>
      </c>
      <c r="F209" s="117">
        <v>41836</v>
      </c>
      <c r="G209" s="30">
        <v>8100</v>
      </c>
      <c r="H209" s="30">
        <f t="shared" si="11"/>
        <v>0</v>
      </c>
      <c r="I209" s="508" t="s">
        <v>196</v>
      </c>
    </row>
    <row r="210" spans="1:9" x14ac:dyDescent="0.25">
      <c r="A210" s="98"/>
      <c r="B210" s="241" t="s">
        <v>1174</v>
      </c>
      <c r="C210" s="394" t="s">
        <v>4912</v>
      </c>
      <c r="D210" s="431" t="s">
        <v>37</v>
      </c>
      <c r="E210" s="534">
        <v>9720</v>
      </c>
      <c r="F210" s="117">
        <v>41836</v>
      </c>
      <c r="G210" s="22">
        <v>9720</v>
      </c>
      <c r="H210" s="30">
        <f t="shared" si="11"/>
        <v>0</v>
      </c>
      <c r="I210" s="508" t="s">
        <v>20</v>
      </c>
    </row>
    <row r="211" spans="1:9" x14ac:dyDescent="0.25">
      <c r="A211" s="98"/>
      <c r="B211" s="241" t="s">
        <v>1240</v>
      </c>
      <c r="C211" s="394" t="s">
        <v>4912</v>
      </c>
      <c r="D211" s="235" t="s">
        <v>37</v>
      </c>
      <c r="E211" s="236">
        <v>5400</v>
      </c>
      <c r="F211" s="117">
        <v>41836</v>
      </c>
      <c r="G211" s="30">
        <v>5400</v>
      </c>
      <c r="H211" s="30">
        <f t="shared" si="11"/>
        <v>0</v>
      </c>
      <c r="I211" s="491"/>
    </row>
    <row r="212" spans="1:9" x14ac:dyDescent="0.25">
      <c r="A212" s="98"/>
      <c r="B212" s="241" t="s">
        <v>1410</v>
      </c>
      <c r="C212" s="394" t="s">
        <v>4912</v>
      </c>
      <c r="D212" s="235" t="s">
        <v>37</v>
      </c>
      <c r="E212" s="236">
        <v>3780</v>
      </c>
      <c r="F212" s="117">
        <v>41836</v>
      </c>
      <c r="G212" s="30">
        <v>3780</v>
      </c>
      <c r="H212" s="30">
        <f t="shared" si="11"/>
        <v>0</v>
      </c>
      <c r="I212" s="491"/>
    </row>
    <row r="213" spans="1:9" x14ac:dyDescent="0.25">
      <c r="A213" s="98">
        <v>41830</v>
      </c>
      <c r="B213" s="241" t="s">
        <v>1485</v>
      </c>
      <c r="C213" s="394" t="s">
        <v>4912</v>
      </c>
      <c r="D213" s="235" t="s">
        <v>37</v>
      </c>
      <c r="E213" s="236">
        <v>4860</v>
      </c>
      <c r="F213" s="117">
        <v>41836</v>
      </c>
      <c r="G213" s="30">
        <v>4860</v>
      </c>
      <c r="H213" s="30">
        <f t="shared" si="11"/>
        <v>0</v>
      </c>
      <c r="I213" s="491" t="s">
        <v>196</v>
      </c>
    </row>
    <row r="214" spans="1:9" x14ac:dyDescent="0.25">
      <c r="A214" s="98"/>
      <c r="B214" s="438" t="s">
        <v>1599</v>
      </c>
      <c r="C214" s="429" t="s">
        <v>5059</v>
      </c>
      <c r="D214" s="45" t="s">
        <v>37</v>
      </c>
      <c r="E214" s="236">
        <v>6480</v>
      </c>
      <c r="F214" s="485">
        <v>41843</v>
      </c>
      <c r="G214" s="22">
        <v>6480</v>
      </c>
      <c r="H214" s="30">
        <f t="shared" si="11"/>
        <v>0</v>
      </c>
      <c r="I214" s="508" t="s">
        <v>196</v>
      </c>
    </row>
    <row r="215" spans="1:9" x14ac:dyDescent="0.25">
      <c r="A215" s="98"/>
      <c r="B215" s="438" t="s">
        <v>1851</v>
      </c>
      <c r="C215" s="429" t="s">
        <v>5059</v>
      </c>
      <c r="D215" s="235" t="s">
        <v>37</v>
      </c>
      <c r="E215" s="236">
        <v>5400</v>
      </c>
      <c r="F215" s="117">
        <v>41843</v>
      </c>
      <c r="G215" s="30">
        <v>5400</v>
      </c>
      <c r="H215" s="30">
        <f t="shared" si="11"/>
        <v>0</v>
      </c>
      <c r="I215" s="491" t="s">
        <v>23</v>
      </c>
    </row>
    <row r="216" spans="1:9" x14ac:dyDescent="0.25">
      <c r="A216" s="98"/>
      <c r="B216" s="438" t="s">
        <v>1856</v>
      </c>
      <c r="C216" s="429" t="s">
        <v>5059</v>
      </c>
      <c r="D216" s="235" t="s">
        <v>37</v>
      </c>
      <c r="E216" s="236">
        <v>8100</v>
      </c>
      <c r="F216" s="117">
        <v>41843</v>
      </c>
      <c r="G216" s="30">
        <v>8100</v>
      </c>
      <c r="H216" s="30">
        <f t="shared" si="11"/>
        <v>0</v>
      </c>
      <c r="I216" s="491" t="s">
        <v>4</v>
      </c>
    </row>
    <row r="217" spans="1:9" x14ac:dyDescent="0.25">
      <c r="A217" s="98"/>
      <c r="B217" s="438" t="s">
        <v>1948</v>
      </c>
      <c r="C217" s="429" t="s">
        <v>5059</v>
      </c>
      <c r="D217" s="235" t="s">
        <v>37</v>
      </c>
      <c r="E217" s="236">
        <v>5940</v>
      </c>
      <c r="F217" s="117">
        <v>41843</v>
      </c>
      <c r="G217" s="30">
        <v>5940</v>
      </c>
      <c r="H217" s="30">
        <f t="shared" si="11"/>
        <v>0</v>
      </c>
      <c r="I217" s="491" t="s">
        <v>4</v>
      </c>
    </row>
    <row r="218" spans="1:9" x14ac:dyDescent="0.25">
      <c r="A218" s="98"/>
      <c r="B218" s="438" t="s">
        <v>2049</v>
      </c>
      <c r="C218" s="429" t="s">
        <v>5059</v>
      </c>
      <c r="D218" s="235" t="s">
        <v>37</v>
      </c>
      <c r="E218" s="236">
        <v>6480</v>
      </c>
      <c r="F218" s="117">
        <v>41843</v>
      </c>
      <c r="G218" s="30">
        <v>6480</v>
      </c>
      <c r="H218" s="30">
        <f t="shared" si="11"/>
        <v>0</v>
      </c>
      <c r="I218" s="491" t="s">
        <v>57</v>
      </c>
    </row>
    <row r="219" spans="1:9" x14ac:dyDescent="0.25">
      <c r="A219" s="98"/>
      <c r="B219" s="438" t="s">
        <v>2163</v>
      </c>
      <c r="C219" s="429" t="s">
        <v>5059</v>
      </c>
      <c r="D219" s="235" t="s">
        <v>37</v>
      </c>
      <c r="E219" s="236">
        <v>6600</v>
      </c>
      <c r="F219" s="117">
        <v>41843</v>
      </c>
      <c r="G219" s="30">
        <v>6600</v>
      </c>
      <c r="H219" s="30">
        <f t="shared" si="11"/>
        <v>0</v>
      </c>
      <c r="I219" s="491" t="s">
        <v>146</v>
      </c>
    </row>
    <row r="220" spans="1:9" x14ac:dyDescent="0.25">
      <c r="A220" s="98"/>
      <c r="B220" s="438" t="s">
        <v>2241</v>
      </c>
      <c r="C220" s="429" t="s">
        <v>5059</v>
      </c>
      <c r="D220" s="235" t="s">
        <v>37</v>
      </c>
      <c r="E220" s="236">
        <v>5940</v>
      </c>
      <c r="F220" s="117">
        <v>41850</v>
      </c>
      <c r="G220" s="30">
        <v>5940</v>
      </c>
      <c r="H220" s="30">
        <f t="shared" si="11"/>
        <v>0</v>
      </c>
      <c r="I220" s="491" t="s">
        <v>57</v>
      </c>
    </row>
    <row r="221" spans="1:9" x14ac:dyDescent="0.25">
      <c r="A221" s="98"/>
      <c r="B221" s="438" t="s">
        <v>1110</v>
      </c>
      <c r="C221" s="429" t="s">
        <v>5059</v>
      </c>
      <c r="D221" s="235" t="s">
        <v>37</v>
      </c>
      <c r="E221" s="236">
        <v>8100</v>
      </c>
      <c r="F221" s="117">
        <v>41850</v>
      </c>
      <c r="G221" s="30">
        <v>8100</v>
      </c>
      <c r="H221" s="30">
        <f t="shared" si="11"/>
        <v>0</v>
      </c>
      <c r="I221" s="491" t="s">
        <v>152</v>
      </c>
    </row>
    <row r="222" spans="1:9" x14ac:dyDescent="0.25">
      <c r="A222" s="98"/>
      <c r="B222" s="438" t="s">
        <v>1208</v>
      </c>
      <c r="C222" s="429" t="s">
        <v>5059</v>
      </c>
      <c r="D222" s="235" t="s">
        <v>37</v>
      </c>
      <c r="E222" s="236">
        <v>8100</v>
      </c>
      <c r="F222" s="117">
        <v>41850</v>
      </c>
      <c r="G222" s="30">
        <v>8100</v>
      </c>
      <c r="H222" s="30">
        <f t="shared" si="11"/>
        <v>0</v>
      </c>
      <c r="I222" s="491" t="s">
        <v>14</v>
      </c>
    </row>
    <row r="223" spans="1:9" x14ac:dyDescent="0.25">
      <c r="A223" s="98"/>
      <c r="B223" s="438" t="s">
        <v>1251</v>
      </c>
      <c r="C223" s="429" t="s">
        <v>5059</v>
      </c>
      <c r="D223" s="235" t="s">
        <v>37</v>
      </c>
      <c r="E223" s="236">
        <v>5600</v>
      </c>
      <c r="F223" s="117">
        <v>41850</v>
      </c>
      <c r="G223" s="30">
        <v>5600</v>
      </c>
      <c r="H223" s="30">
        <f t="shared" si="11"/>
        <v>0</v>
      </c>
      <c r="I223" s="491" t="s">
        <v>14</v>
      </c>
    </row>
    <row r="224" spans="1:9" x14ac:dyDescent="0.25">
      <c r="A224" s="98">
        <v>41842</v>
      </c>
      <c r="B224" s="438" t="s">
        <v>1338</v>
      </c>
      <c r="C224" s="429" t="s">
        <v>5059</v>
      </c>
      <c r="D224" s="8" t="s">
        <v>37</v>
      </c>
      <c r="E224" s="252">
        <v>4480</v>
      </c>
      <c r="F224" s="117">
        <v>41850</v>
      </c>
      <c r="G224" s="30">
        <v>4480</v>
      </c>
      <c r="H224" s="30">
        <f t="shared" si="11"/>
        <v>0</v>
      </c>
      <c r="I224" s="497" t="s">
        <v>4644</v>
      </c>
    </row>
    <row r="225" spans="1:9" x14ac:dyDescent="0.25">
      <c r="A225" s="98"/>
      <c r="B225" s="438" t="s">
        <v>1435</v>
      </c>
      <c r="C225" s="429" t="s">
        <v>5059</v>
      </c>
      <c r="D225" s="235" t="s">
        <v>37</v>
      </c>
      <c r="E225" s="236">
        <v>5040</v>
      </c>
      <c r="F225" s="117">
        <v>41850</v>
      </c>
      <c r="G225" s="30">
        <v>5040</v>
      </c>
      <c r="H225" s="30">
        <f t="shared" si="11"/>
        <v>0</v>
      </c>
      <c r="I225" s="491" t="s">
        <v>146</v>
      </c>
    </row>
    <row r="226" spans="1:9" x14ac:dyDescent="0.25">
      <c r="A226" s="553">
        <v>41844</v>
      </c>
      <c r="B226" s="438" t="s">
        <v>1526</v>
      </c>
      <c r="C226" s="429" t="s">
        <v>5059</v>
      </c>
      <c r="D226" s="235" t="s">
        <v>37</v>
      </c>
      <c r="E226" s="236">
        <v>5040</v>
      </c>
      <c r="F226" s="117">
        <v>41850</v>
      </c>
      <c r="G226" s="30">
        <v>5040</v>
      </c>
      <c r="H226" s="30">
        <f t="shared" si="11"/>
        <v>0</v>
      </c>
      <c r="I226" s="491" t="s">
        <v>4644</v>
      </c>
    </row>
    <row r="227" spans="1:9" x14ac:dyDescent="0.25">
      <c r="A227" s="98">
        <v>41845</v>
      </c>
      <c r="B227" s="601" t="s">
        <v>1654</v>
      </c>
      <c r="C227" s="255" t="s">
        <v>4641</v>
      </c>
      <c r="D227" s="235" t="s">
        <v>37</v>
      </c>
      <c r="E227" s="236">
        <v>6720</v>
      </c>
      <c r="F227" s="461">
        <v>41857</v>
      </c>
      <c r="G227" s="247">
        <v>6720</v>
      </c>
      <c r="H227" s="30">
        <f t="shared" si="11"/>
        <v>0</v>
      </c>
      <c r="I227" s="491" t="s">
        <v>20</v>
      </c>
    </row>
    <row r="228" spans="1:9" x14ac:dyDescent="0.25">
      <c r="A228" s="553">
        <v>41846</v>
      </c>
      <c r="B228" s="601" t="s">
        <v>1745</v>
      </c>
      <c r="C228" s="255" t="s">
        <v>4641</v>
      </c>
      <c r="D228" s="235" t="s">
        <v>37</v>
      </c>
      <c r="E228" s="236">
        <v>9520</v>
      </c>
      <c r="F228" s="461">
        <v>41857</v>
      </c>
      <c r="G228" s="247">
        <v>9520</v>
      </c>
      <c r="H228" s="30">
        <f t="shared" si="11"/>
        <v>0</v>
      </c>
      <c r="I228" s="508"/>
    </row>
    <row r="229" spans="1:9" x14ac:dyDescent="0.25">
      <c r="A229" s="553">
        <v>41848</v>
      </c>
      <c r="B229" s="601" t="s">
        <v>1888</v>
      </c>
      <c r="C229" s="255" t="s">
        <v>4641</v>
      </c>
      <c r="D229" s="235" t="s">
        <v>37</v>
      </c>
      <c r="E229" s="236">
        <v>5040</v>
      </c>
      <c r="F229" s="461">
        <v>41857</v>
      </c>
      <c r="G229" s="247">
        <v>5040</v>
      </c>
      <c r="H229" s="30">
        <f t="shared" si="11"/>
        <v>0</v>
      </c>
      <c r="I229" s="491" t="s">
        <v>4644</v>
      </c>
    </row>
    <row r="230" spans="1:9" x14ac:dyDescent="0.25">
      <c r="A230" s="98">
        <v>41849</v>
      </c>
      <c r="B230" s="601" t="s">
        <v>1965</v>
      </c>
      <c r="C230" s="255" t="s">
        <v>4641</v>
      </c>
      <c r="D230" s="8" t="s">
        <v>37</v>
      </c>
      <c r="E230" s="252">
        <v>5600</v>
      </c>
      <c r="F230" s="461">
        <v>41850</v>
      </c>
      <c r="G230" s="247">
        <v>5600</v>
      </c>
      <c r="H230" s="30">
        <f t="shared" si="11"/>
        <v>0</v>
      </c>
      <c r="I230" s="497" t="s">
        <v>4</v>
      </c>
    </row>
    <row r="231" spans="1:9" x14ac:dyDescent="0.25">
      <c r="A231" s="553">
        <v>41850</v>
      </c>
      <c r="B231" s="601" t="s">
        <v>2073</v>
      </c>
      <c r="C231" s="255" t="s">
        <v>4641</v>
      </c>
      <c r="D231" s="235" t="s">
        <v>37</v>
      </c>
      <c r="E231" s="236">
        <v>5700</v>
      </c>
      <c r="F231" s="461">
        <v>41857</v>
      </c>
      <c r="G231" s="247">
        <v>5700</v>
      </c>
      <c r="H231" s="30">
        <f t="shared" si="11"/>
        <v>0</v>
      </c>
      <c r="I231" s="491" t="s">
        <v>4644</v>
      </c>
    </row>
    <row r="232" spans="1:9" x14ac:dyDescent="0.25">
      <c r="A232" s="98">
        <v>41851</v>
      </c>
      <c r="B232" s="601" t="s">
        <v>2178</v>
      </c>
      <c r="C232" s="255" t="s">
        <v>4641</v>
      </c>
      <c r="D232" s="8" t="s">
        <v>37</v>
      </c>
      <c r="E232" s="252">
        <v>7280</v>
      </c>
      <c r="F232" s="461">
        <v>41857</v>
      </c>
      <c r="G232" s="247">
        <v>7280</v>
      </c>
      <c r="H232" s="30">
        <f t="shared" ref="H232:H263" si="12">E232-G232</f>
        <v>0</v>
      </c>
      <c r="I232" s="497" t="s">
        <v>4</v>
      </c>
    </row>
    <row r="233" spans="1:9" x14ac:dyDescent="0.25">
      <c r="A233" s="527"/>
      <c r="B233" s="241" t="s">
        <v>2088</v>
      </c>
      <c r="C233" s="394" t="s">
        <v>4912</v>
      </c>
      <c r="D233" s="235" t="s">
        <v>35</v>
      </c>
      <c r="E233" s="528">
        <v>3120</v>
      </c>
      <c r="F233" s="117">
        <v>41836</v>
      </c>
      <c r="G233" s="30">
        <v>3120</v>
      </c>
      <c r="H233" s="22">
        <f t="shared" si="12"/>
        <v>0</v>
      </c>
      <c r="I233" s="491" t="s">
        <v>4</v>
      </c>
    </row>
    <row r="234" spans="1:9" x14ac:dyDescent="0.25">
      <c r="A234" s="527"/>
      <c r="B234" s="241" t="s">
        <v>2237</v>
      </c>
      <c r="C234" s="394" t="s">
        <v>4912</v>
      </c>
      <c r="D234" s="235" t="s">
        <v>35</v>
      </c>
      <c r="E234" s="528">
        <v>4320</v>
      </c>
      <c r="F234" s="117">
        <v>41836</v>
      </c>
      <c r="G234" s="30">
        <v>4320</v>
      </c>
      <c r="H234" s="30">
        <f t="shared" si="12"/>
        <v>0</v>
      </c>
      <c r="I234" s="491" t="s">
        <v>4</v>
      </c>
    </row>
    <row r="235" spans="1:9" x14ac:dyDescent="0.25">
      <c r="A235" s="98"/>
      <c r="B235" s="241" t="s">
        <v>1175</v>
      </c>
      <c r="C235" s="394" t="s">
        <v>4912</v>
      </c>
      <c r="D235" s="431" t="s">
        <v>35</v>
      </c>
      <c r="E235" s="534">
        <v>2160</v>
      </c>
      <c r="F235" s="117">
        <v>41836</v>
      </c>
      <c r="G235" s="22">
        <v>2160</v>
      </c>
      <c r="H235" s="30">
        <f t="shared" si="12"/>
        <v>0</v>
      </c>
      <c r="I235" s="508" t="s">
        <v>4</v>
      </c>
    </row>
    <row r="236" spans="1:9" x14ac:dyDescent="0.25">
      <c r="A236" s="98"/>
      <c r="B236" s="241" t="s">
        <v>1247</v>
      </c>
      <c r="C236" s="394" t="s">
        <v>4912</v>
      </c>
      <c r="D236" s="235" t="s">
        <v>35</v>
      </c>
      <c r="E236" s="236">
        <v>3780</v>
      </c>
      <c r="F236" s="117">
        <v>41836</v>
      </c>
      <c r="G236" s="30">
        <v>3780</v>
      </c>
      <c r="H236" s="30">
        <f t="shared" si="12"/>
        <v>0</v>
      </c>
      <c r="I236" s="491"/>
    </row>
    <row r="237" spans="1:9" x14ac:dyDescent="0.25">
      <c r="A237" s="98"/>
      <c r="B237" s="241" t="s">
        <v>1442</v>
      </c>
      <c r="C237" s="394" t="s">
        <v>4912</v>
      </c>
      <c r="D237" s="235" t="s">
        <v>35</v>
      </c>
      <c r="E237" s="236">
        <v>2700</v>
      </c>
      <c r="F237" s="117">
        <v>41836</v>
      </c>
      <c r="G237" s="30">
        <v>2700</v>
      </c>
      <c r="H237" s="30">
        <f t="shared" si="12"/>
        <v>0</v>
      </c>
      <c r="I237" s="491"/>
    </row>
    <row r="238" spans="1:9" x14ac:dyDescent="0.25">
      <c r="A238" s="98"/>
      <c r="B238" s="438" t="s">
        <v>1600</v>
      </c>
      <c r="C238" s="429" t="s">
        <v>5059</v>
      </c>
      <c r="D238" s="45" t="s">
        <v>35</v>
      </c>
      <c r="E238" s="236">
        <v>3780</v>
      </c>
      <c r="F238" s="485">
        <v>41843</v>
      </c>
      <c r="G238" s="22">
        <v>3780</v>
      </c>
      <c r="H238" s="30">
        <f t="shared" si="12"/>
        <v>0</v>
      </c>
      <c r="I238" s="508" t="s">
        <v>23</v>
      </c>
    </row>
    <row r="239" spans="1:9" x14ac:dyDescent="0.25">
      <c r="A239" s="98"/>
      <c r="B239" s="438" t="s">
        <v>1854</v>
      </c>
      <c r="C239" s="429" t="s">
        <v>5059</v>
      </c>
      <c r="D239" s="235" t="s">
        <v>35</v>
      </c>
      <c r="E239" s="236">
        <v>2160</v>
      </c>
      <c r="F239" s="117">
        <v>41843</v>
      </c>
      <c r="G239" s="30">
        <v>2160</v>
      </c>
      <c r="H239" s="30">
        <f t="shared" si="12"/>
        <v>0</v>
      </c>
      <c r="I239" s="491" t="s">
        <v>4</v>
      </c>
    </row>
    <row r="240" spans="1:9" x14ac:dyDescent="0.25">
      <c r="A240" s="98"/>
      <c r="B240" s="438" t="s">
        <v>1859</v>
      </c>
      <c r="C240" s="429" t="s">
        <v>5059</v>
      </c>
      <c r="D240" s="235" t="s">
        <v>35</v>
      </c>
      <c r="E240" s="236">
        <v>3240</v>
      </c>
      <c r="F240" s="117">
        <v>41843</v>
      </c>
      <c r="G240" s="30">
        <v>3240</v>
      </c>
      <c r="H240" s="30">
        <f t="shared" si="12"/>
        <v>0</v>
      </c>
      <c r="I240" s="491" t="s">
        <v>4</v>
      </c>
    </row>
    <row r="241" spans="1:9" x14ac:dyDescent="0.25">
      <c r="A241" s="98"/>
      <c r="B241" s="438" t="s">
        <v>1949</v>
      </c>
      <c r="C241" s="429" t="s">
        <v>5059</v>
      </c>
      <c r="D241" s="235" t="s">
        <v>35</v>
      </c>
      <c r="E241" s="236">
        <v>2160</v>
      </c>
      <c r="F241" s="117">
        <v>41843</v>
      </c>
      <c r="G241" s="30">
        <v>2160</v>
      </c>
      <c r="H241" s="30">
        <f t="shared" si="12"/>
        <v>0</v>
      </c>
      <c r="I241" s="491" t="s">
        <v>23</v>
      </c>
    </row>
    <row r="242" spans="1:9" x14ac:dyDescent="0.25">
      <c r="A242" s="98"/>
      <c r="B242" s="438" t="s">
        <v>2050</v>
      </c>
      <c r="C242" s="429" t="s">
        <v>5059</v>
      </c>
      <c r="D242" s="235" t="s">
        <v>35</v>
      </c>
      <c r="E242" s="236">
        <v>4320</v>
      </c>
      <c r="F242" s="117">
        <v>41843</v>
      </c>
      <c r="G242" s="30">
        <v>4320</v>
      </c>
      <c r="H242" s="30">
        <f t="shared" si="12"/>
        <v>0</v>
      </c>
      <c r="I242" s="491" t="s">
        <v>23</v>
      </c>
    </row>
    <row r="243" spans="1:9" x14ac:dyDescent="0.25">
      <c r="A243" s="98"/>
      <c r="B243" s="438" t="s">
        <v>2245</v>
      </c>
      <c r="C243" s="429" t="s">
        <v>5059</v>
      </c>
      <c r="D243" s="235" t="s">
        <v>35</v>
      </c>
      <c r="E243" s="236">
        <v>2700</v>
      </c>
      <c r="F243" s="117">
        <v>41850</v>
      </c>
      <c r="G243" s="30">
        <v>2700</v>
      </c>
      <c r="H243" s="30">
        <f t="shared" si="12"/>
        <v>0</v>
      </c>
      <c r="I243" s="491" t="s">
        <v>23</v>
      </c>
    </row>
    <row r="244" spans="1:9" x14ac:dyDescent="0.25">
      <c r="A244" s="98"/>
      <c r="B244" s="438" t="s">
        <v>1206</v>
      </c>
      <c r="C244" s="429" t="s">
        <v>5059</v>
      </c>
      <c r="D244" s="235" t="s">
        <v>35</v>
      </c>
      <c r="E244" s="236">
        <v>1620</v>
      </c>
      <c r="F244" s="117">
        <v>41850</v>
      </c>
      <c r="G244" s="30">
        <v>1620</v>
      </c>
      <c r="H244" s="30">
        <f t="shared" si="12"/>
        <v>0</v>
      </c>
      <c r="I244" s="491" t="s">
        <v>14</v>
      </c>
    </row>
    <row r="245" spans="1:9" x14ac:dyDescent="0.25">
      <c r="A245" s="98"/>
      <c r="B245" s="438" t="s">
        <v>1249</v>
      </c>
      <c r="C245" s="429" t="s">
        <v>5059</v>
      </c>
      <c r="D245" s="235" t="s">
        <v>35</v>
      </c>
      <c r="E245" s="236">
        <v>3360</v>
      </c>
      <c r="F245" s="117">
        <v>41850</v>
      </c>
      <c r="G245" s="30">
        <v>3360</v>
      </c>
      <c r="H245" s="30">
        <f t="shared" si="12"/>
        <v>0</v>
      </c>
      <c r="I245" s="491" t="s">
        <v>23</v>
      </c>
    </row>
    <row r="246" spans="1:9" x14ac:dyDescent="0.25">
      <c r="A246" s="98"/>
      <c r="B246" s="438" t="s">
        <v>1452</v>
      </c>
      <c r="C246" s="429" t="s">
        <v>5059</v>
      </c>
      <c r="D246" s="235" t="s">
        <v>35</v>
      </c>
      <c r="E246" s="236">
        <v>2240</v>
      </c>
      <c r="F246" s="117">
        <v>41850</v>
      </c>
      <c r="G246" s="30">
        <v>2240</v>
      </c>
      <c r="H246" s="30">
        <f t="shared" si="12"/>
        <v>0</v>
      </c>
      <c r="I246" s="491" t="s">
        <v>20</v>
      </c>
    </row>
    <row r="247" spans="1:9" x14ac:dyDescent="0.25">
      <c r="A247" s="98">
        <v>41845</v>
      </c>
      <c r="B247" s="601" t="s">
        <v>1655</v>
      </c>
      <c r="C247" s="255" t="s">
        <v>4641</v>
      </c>
      <c r="D247" s="235" t="s">
        <v>35</v>
      </c>
      <c r="E247" s="236">
        <v>3920</v>
      </c>
      <c r="F247" s="461">
        <v>41857</v>
      </c>
      <c r="G247" s="247">
        <v>3920</v>
      </c>
      <c r="H247" s="30">
        <f t="shared" si="12"/>
        <v>0</v>
      </c>
      <c r="I247" s="491" t="s">
        <v>20</v>
      </c>
    </row>
    <row r="248" spans="1:9" x14ac:dyDescent="0.25">
      <c r="A248" s="553">
        <v>41848</v>
      </c>
      <c r="B248" s="601" t="s">
        <v>1887</v>
      </c>
      <c r="C248" s="255" t="s">
        <v>4641</v>
      </c>
      <c r="D248" s="235" t="s">
        <v>35</v>
      </c>
      <c r="E248" s="236">
        <v>3360</v>
      </c>
      <c r="F248" s="461">
        <v>41857</v>
      </c>
      <c r="G248" s="247">
        <v>3360</v>
      </c>
      <c r="H248" s="30">
        <f t="shared" si="12"/>
        <v>0</v>
      </c>
      <c r="I248" s="491" t="s">
        <v>4</v>
      </c>
    </row>
    <row r="249" spans="1:9" x14ac:dyDescent="0.25">
      <c r="A249" s="553">
        <v>41850</v>
      </c>
      <c r="B249" s="601" t="s">
        <v>2074</v>
      </c>
      <c r="C249" s="255" t="s">
        <v>4641</v>
      </c>
      <c r="D249" s="235" t="s">
        <v>35</v>
      </c>
      <c r="E249" s="236">
        <v>3360</v>
      </c>
      <c r="F249" s="461">
        <v>41857</v>
      </c>
      <c r="G249" s="247">
        <v>3360</v>
      </c>
      <c r="H249" s="30">
        <f t="shared" si="12"/>
        <v>0</v>
      </c>
      <c r="I249" s="491" t="s">
        <v>23</v>
      </c>
    </row>
    <row r="250" spans="1:9" x14ac:dyDescent="0.25">
      <c r="A250" s="98"/>
      <c r="B250" s="241" t="s">
        <v>2089</v>
      </c>
      <c r="C250" s="394" t="s">
        <v>4912</v>
      </c>
      <c r="D250" s="235" t="s">
        <v>36</v>
      </c>
      <c r="E250" s="528">
        <v>3640</v>
      </c>
      <c r="F250" s="117">
        <v>41836</v>
      </c>
      <c r="G250" s="30">
        <v>3640</v>
      </c>
      <c r="H250" s="22">
        <f t="shared" si="12"/>
        <v>0</v>
      </c>
      <c r="I250" s="491" t="s">
        <v>4</v>
      </c>
    </row>
    <row r="251" spans="1:9" x14ac:dyDescent="0.25">
      <c r="A251" s="98"/>
      <c r="B251" s="241" t="s">
        <v>2236</v>
      </c>
      <c r="C251" s="394" t="s">
        <v>4912</v>
      </c>
      <c r="D251" s="235" t="s">
        <v>36</v>
      </c>
      <c r="E251" s="528">
        <v>3780</v>
      </c>
      <c r="F251" s="117">
        <v>41836</v>
      </c>
      <c r="G251" s="30">
        <v>3780</v>
      </c>
      <c r="H251" s="30">
        <f t="shared" si="12"/>
        <v>0</v>
      </c>
      <c r="I251" s="491" t="s">
        <v>4</v>
      </c>
    </row>
    <row r="252" spans="1:9" x14ac:dyDescent="0.25">
      <c r="A252" s="98"/>
      <c r="B252" s="241" t="s">
        <v>1176</v>
      </c>
      <c r="C252" s="394" t="s">
        <v>4912</v>
      </c>
      <c r="D252" s="431" t="s">
        <v>36</v>
      </c>
      <c r="E252" s="534">
        <v>2160</v>
      </c>
      <c r="F252" s="117">
        <v>41836</v>
      </c>
      <c r="G252" s="22">
        <v>2160</v>
      </c>
      <c r="H252" s="30">
        <f t="shared" si="12"/>
        <v>0</v>
      </c>
      <c r="I252" s="508" t="s">
        <v>4</v>
      </c>
    </row>
    <row r="253" spans="1:9" x14ac:dyDescent="0.25">
      <c r="A253" s="98"/>
      <c r="B253" s="241" t="s">
        <v>1248</v>
      </c>
      <c r="C253" s="394" t="s">
        <v>4912</v>
      </c>
      <c r="D253" s="235" t="s">
        <v>36</v>
      </c>
      <c r="E253" s="236">
        <v>3780</v>
      </c>
      <c r="F253" s="117">
        <v>41836</v>
      </c>
      <c r="G253" s="30">
        <v>3780</v>
      </c>
      <c r="H253" s="30">
        <f t="shared" si="12"/>
        <v>0</v>
      </c>
      <c r="I253" s="491"/>
    </row>
    <row r="254" spans="1:9" x14ac:dyDescent="0.25">
      <c r="A254" s="98"/>
      <c r="B254" s="241" t="s">
        <v>1443</v>
      </c>
      <c r="C254" s="394" t="s">
        <v>4912</v>
      </c>
      <c r="D254" s="235" t="s">
        <v>36</v>
      </c>
      <c r="E254" s="236">
        <v>3780</v>
      </c>
      <c r="F254" s="117">
        <v>41836</v>
      </c>
      <c r="G254" s="30">
        <v>3780</v>
      </c>
      <c r="H254" s="30">
        <f t="shared" si="12"/>
        <v>0</v>
      </c>
      <c r="I254" s="491"/>
    </row>
    <row r="255" spans="1:9" x14ac:dyDescent="0.25">
      <c r="A255" s="98"/>
      <c r="B255" s="438" t="s">
        <v>1601</v>
      </c>
      <c r="C255" s="429" t="s">
        <v>5059</v>
      </c>
      <c r="D255" s="45" t="s">
        <v>36</v>
      </c>
      <c r="E255" s="236">
        <v>3780</v>
      </c>
      <c r="F255" s="485">
        <v>41843</v>
      </c>
      <c r="G255" s="22">
        <v>3780</v>
      </c>
      <c r="H255" s="30">
        <f t="shared" si="12"/>
        <v>0</v>
      </c>
      <c r="I255" s="508" t="s">
        <v>23</v>
      </c>
    </row>
    <row r="256" spans="1:9" x14ac:dyDescent="0.25">
      <c r="A256" s="98"/>
      <c r="B256" s="438" t="s">
        <v>1858</v>
      </c>
      <c r="C256" s="429" t="s">
        <v>5059</v>
      </c>
      <c r="D256" s="235" t="s">
        <v>36</v>
      </c>
      <c r="E256" s="236">
        <v>3240</v>
      </c>
      <c r="F256" s="117">
        <v>41843</v>
      </c>
      <c r="G256" s="30">
        <v>3240</v>
      </c>
      <c r="H256" s="30">
        <f t="shared" si="12"/>
        <v>0</v>
      </c>
      <c r="I256" s="491" t="s">
        <v>4</v>
      </c>
    </row>
    <row r="257" spans="1:9" x14ac:dyDescent="0.25">
      <c r="A257" s="98"/>
      <c r="B257" s="438" t="s">
        <v>1860</v>
      </c>
      <c r="C257" s="429" t="s">
        <v>5059</v>
      </c>
      <c r="D257" s="235" t="s">
        <v>36</v>
      </c>
      <c r="E257" s="236">
        <v>2700</v>
      </c>
      <c r="F257" s="117">
        <v>41843</v>
      </c>
      <c r="G257" s="30">
        <v>2700</v>
      </c>
      <c r="H257" s="30">
        <f t="shared" si="12"/>
        <v>0</v>
      </c>
      <c r="I257" s="491" t="s">
        <v>4</v>
      </c>
    </row>
    <row r="258" spans="1:9" x14ac:dyDescent="0.25">
      <c r="A258" s="98"/>
      <c r="B258" s="438" t="s">
        <v>2051</v>
      </c>
      <c r="C258" s="429" t="s">
        <v>5059</v>
      </c>
      <c r="D258" s="235" t="s">
        <v>36</v>
      </c>
      <c r="E258" s="236">
        <v>3240</v>
      </c>
      <c r="F258" s="117">
        <v>41843</v>
      </c>
      <c r="G258" s="30">
        <v>3240</v>
      </c>
      <c r="H258" s="30">
        <f t="shared" si="12"/>
        <v>0</v>
      </c>
      <c r="I258" s="491" t="s">
        <v>23</v>
      </c>
    </row>
    <row r="259" spans="1:9" x14ac:dyDescent="0.25">
      <c r="A259" s="98"/>
      <c r="B259" s="438" t="s">
        <v>2243</v>
      </c>
      <c r="C259" s="429" t="s">
        <v>5059</v>
      </c>
      <c r="D259" s="235" t="s">
        <v>36</v>
      </c>
      <c r="E259" s="236">
        <v>3240</v>
      </c>
      <c r="F259" s="117">
        <v>41850</v>
      </c>
      <c r="G259" s="30">
        <v>3240</v>
      </c>
      <c r="H259" s="30">
        <f t="shared" si="12"/>
        <v>0</v>
      </c>
      <c r="I259" s="491" t="s">
        <v>23</v>
      </c>
    </row>
    <row r="260" spans="1:9" x14ac:dyDescent="0.25">
      <c r="A260" s="98"/>
      <c r="B260" s="438" t="s">
        <v>1207</v>
      </c>
      <c r="C260" s="429" t="s">
        <v>5059</v>
      </c>
      <c r="D260" s="235" t="s">
        <v>36</v>
      </c>
      <c r="E260" s="236">
        <v>1620</v>
      </c>
      <c r="F260" s="117">
        <v>41850</v>
      </c>
      <c r="G260" s="30">
        <v>1620</v>
      </c>
      <c r="H260" s="30">
        <f t="shared" si="12"/>
        <v>0</v>
      </c>
      <c r="I260" s="491" t="s">
        <v>14</v>
      </c>
    </row>
    <row r="261" spans="1:9" x14ac:dyDescent="0.25">
      <c r="A261" s="98"/>
      <c r="B261" s="438" t="s">
        <v>1250</v>
      </c>
      <c r="C261" s="429" t="s">
        <v>5059</v>
      </c>
      <c r="D261" s="235" t="s">
        <v>36</v>
      </c>
      <c r="E261" s="236">
        <v>3360</v>
      </c>
      <c r="F261" s="117">
        <v>41850</v>
      </c>
      <c r="G261" s="30">
        <v>3360</v>
      </c>
      <c r="H261" s="30">
        <f t="shared" si="12"/>
        <v>0</v>
      </c>
      <c r="I261" s="491" t="s">
        <v>23</v>
      </c>
    </row>
    <row r="262" spans="1:9" x14ac:dyDescent="0.25">
      <c r="A262" s="98"/>
      <c r="B262" s="438" t="s">
        <v>1453</v>
      </c>
      <c r="C262" s="429" t="s">
        <v>5059</v>
      </c>
      <c r="D262" s="235" t="s">
        <v>36</v>
      </c>
      <c r="E262" s="236">
        <v>1680</v>
      </c>
      <c r="F262" s="117">
        <v>41850</v>
      </c>
      <c r="G262" s="30">
        <v>1680</v>
      </c>
      <c r="H262" s="30">
        <f t="shared" si="12"/>
        <v>0</v>
      </c>
      <c r="I262" s="491" t="s">
        <v>20</v>
      </c>
    </row>
    <row r="263" spans="1:9" x14ac:dyDescent="0.25">
      <c r="A263" s="98">
        <v>41845</v>
      </c>
      <c r="B263" s="601" t="s">
        <v>1656</v>
      </c>
      <c r="C263" s="255" t="s">
        <v>4641</v>
      </c>
      <c r="D263" s="235" t="s">
        <v>36</v>
      </c>
      <c r="E263" s="236">
        <v>3360</v>
      </c>
      <c r="F263" s="461">
        <v>41857</v>
      </c>
      <c r="G263" s="247">
        <v>3360</v>
      </c>
      <c r="H263" s="30">
        <f t="shared" si="12"/>
        <v>0</v>
      </c>
      <c r="I263" s="491" t="s">
        <v>20</v>
      </c>
    </row>
    <row r="264" spans="1:9" x14ac:dyDescent="0.25">
      <c r="A264" s="98">
        <v>41847</v>
      </c>
      <c r="B264" s="601" t="s">
        <v>1846</v>
      </c>
      <c r="C264" s="255" t="s">
        <v>4641</v>
      </c>
      <c r="D264" s="235" t="s">
        <v>36</v>
      </c>
      <c r="E264" s="236">
        <v>2240</v>
      </c>
      <c r="F264" s="461">
        <v>41857</v>
      </c>
      <c r="G264" s="247">
        <v>2240</v>
      </c>
      <c r="H264" s="30">
        <f t="shared" ref="H264:H266" si="13">E264-G264</f>
        <v>0</v>
      </c>
      <c r="I264" s="491"/>
    </row>
    <row r="265" spans="1:9" x14ac:dyDescent="0.25">
      <c r="A265" s="553">
        <v>41848</v>
      </c>
      <c r="B265" s="601" t="s">
        <v>1884</v>
      </c>
      <c r="C265" s="255" t="s">
        <v>4641</v>
      </c>
      <c r="D265" s="235" t="s">
        <v>36</v>
      </c>
      <c r="E265" s="236">
        <v>3360</v>
      </c>
      <c r="F265" s="461">
        <v>41857</v>
      </c>
      <c r="G265" s="247">
        <v>3360</v>
      </c>
      <c r="H265" s="30">
        <f t="shared" si="13"/>
        <v>0</v>
      </c>
      <c r="I265" s="491" t="s">
        <v>4</v>
      </c>
    </row>
    <row r="266" spans="1:9" ht="15.75" x14ac:dyDescent="0.25">
      <c r="A266" s="553">
        <v>41850</v>
      </c>
      <c r="B266" s="601" t="s">
        <v>2075</v>
      </c>
      <c r="C266" s="255" t="s">
        <v>4641</v>
      </c>
      <c r="D266" s="235" t="s">
        <v>36</v>
      </c>
      <c r="E266" s="236">
        <v>3920</v>
      </c>
      <c r="F266" s="461">
        <v>41857</v>
      </c>
      <c r="G266" s="247">
        <v>3920</v>
      </c>
      <c r="H266" s="30">
        <f t="shared" si="13"/>
        <v>0</v>
      </c>
      <c r="I266" s="491" t="s">
        <v>23</v>
      </c>
    </row>
    <row r="267" spans="1:9" ht="15.75" x14ac:dyDescent="0.25">
      <c r="A267" s="553"/>
      <c r="B267" s="601"/>
      <c r="C267" s="255"/>
      <c r="D267" s="235"/>
      <c r="E267" s="236"/>
      <c r="F267" s="461"/>
      <c r="G267" s="247">
        <f>SUM(G200:G266)</f>
        <v>308428</v>
      </c>
      <c r="H267" s="30"/>
      <c r="I267" s="491"/>
    </row>
    <row r="268" spans="1:9" ht="15.75" x14ac:dyDescent="0.25">
      <c r="A268" s="553"/>
      <c r="B268" s="601"/>
      <c r="C268" s="255"/>
      <c r="D268" s="235"/>
      <c r="E268" s="236"/>
      <c r="F268" s="461"/>
      <c r="G268" s="247"/>
      <c r="H268" s="30"/>
      <c r="I268" s="491"/>
    </row>
    <row r="269" spans="1:9" x14ac:dyDescent="0.25">
      <c r="A269" s="98"/>
      <c r="B269" s="438" t="s">
        <v>1782</v>
      </c>
      <c r="C269" s="429" t="s">
        <v>5059</v>
      </c>
      <c r="D269" s="45" t="s">
        <v>5107</v>
      </c>
      <c r="E269" s="236">
        <v>519</v>
      </c>
      <c r="F269" s="117">
        <v>41832</v>
      </c>
      <c r="G269" s="22">
        <v>519</v>
      </c>
      <c r="H269" s="30">
        <f>E269-G269</f>
        <v>0</v>
      </c>
      <c r="I269" s="508"/>
    </row>
    <row r="270" spans="1:9" x14ac:dyDescent="0.25">
      <c r="A270" s="98"/>
      <c r="B270" s="438"/>
      <c r="C270" s="429"/>
      <c r="D270" s="45"/>
      <c r="E270" s="236"/>
      <c r="F270" s="117"/>
      <c r="G270" s="22"/>
      <c r="H270" s="30"/>
      <c r="I270" s="508"/>
    </row>
    <row r="271" spans="1:9" x14ac:dyDescent="0.25">
      <c r="A271" s="98"/>
      <c r="B271" s="241" t="s">
        <v>2018</v>
      </c>
      <c r="C271" s="394" t="s">
        <v>4912</v>
      </c>
      <c r="D271" s="235" t="s">
        <v>20</v>
      </c>
      <c r="E271" s="528">
        <v>20367.2</v>
      </c>
      <c r="F271" s="117">
        <v>41822</v>
      </c>
      <c r="G271" s="30">
        <v>20367.2</v>
      </c>
      <c r="H271" s="22">
        <f t="shared" ref="H271:H279" si="14">E271-G271</f>
        <v>0</v>
      </c>
      <c r="I271" s="491" t="s">
        <v>20</v>
      </c>
    </row>
    <row r="272" spans="1:9" x14ac:dyDescent="0.25">
      <c r="A272" s="98"/>
      <c r="B272" s="241" t="s">
        <v>2182</v>
      </c>
      <c r="C272" s="394" t="s">
        <v>4912</v>
      </c>
      <c r="D272" s="235" t="s">
        <v>20</v>
      </c>
      <c r="E272" s="528">
        <v>6167.68</v>
      </c>
      <c r="F272" s="117">
        <v>41825</v>
      </c>
      <c r="G272" s="30">
        <v>6167.68</v>
      </c>
      <c r="H272" s="30">
        <f t="shared" si="14"/>
        <v>0</v>
      </c>
      <c r="I272" s="491" t="s">
        <v>20</v>
      </c>
    </row>
    <row r="273" spans="1:9" x14ac:dyDescent="0.25">
      <c r="A273" s="98"/>
      <c r="B273" s="241" t="s">
        <v>1089</v>
      </c>
      <c r="C273" s="394" t="s">
        <v>4912</v>
      </c>
      <c r="D273" s="235" t="s">
        <v>20</v>
      </c>
      <c r="E273" s="528">
        <v>58</v>
      </c>
      <c r="F273" s="117">
        <v>41825</v>
      </c>
      <c r="G273" s="30">
        <v>58</v>
      </c>
      <c r="H273" s="30">
        <f t="shared" si="14"/>
        <v>0</v>
      </c>
      <c r="I273" s="491"/>
    </row>
    <row r="274" spans="1:9" x14ac:dyDescent="0.25">
      <c r="A274" s="98"/>
      <c r="B274" s="241" t="s">
        <v>1538</v>
      </c>
      <c r="C274" s="394" t="s">
        <v>4912</v>
      </c>
      <c r="D274" s="235" t="s">
        <v>20</v>
      </c>
      <c r="E274" s="236">
        <v>28096</v>
      </c>
      <c r="F274" s="117">
        <v>41831</v>
      </c>
      <c r="G274" s="30">
        <v>28096</v>
      </c>
      <c r="H274" s="30">
        <f t="shared" si="14"/>
        <v>0</v>
      </c>
      <c r="I274" s="491" t="s">
        <v>20</v>
      </c>
    </row>
    <row r="275" spans="1:9" x14ac:dyDescent="0.25">
      <c r="A275" s="98"/>
      <c r="B275" s="438" t="s">
        <v>1783</v>
      </c>
      <c r="C275" s="429" t="s">
        <v>5059</v>
      </c>
      <c r="D275" s="45" t="s">
        <v>20</v>
      </c>
      <c r="E275" s="236">
        <v>20776</v>
      </c>
      <c r="F275" s="485">
        <v>41834</v>
      </c>
      <c r="G275" s="22">
        <v>20776</v>
      </c>
      <c r="H275" s="30">
        <f t="shared" si="14"/>
        <v>0</v>
      </c>
      <c r="I275" s="508" t="s">
        <v>4</v>
      </c>
    </row>
    <row r="276" spans="1:9" x14ac:dyDescent="0.25">
      <c r="A276" s="98"/>
      <c r="B276" s="438" t="s">
        <v>2011</v>
      </c>
      <c r="C276" s="429" t="s">
        <v>5059</v>
      </c>
      <c r="D276" s="235" t="s">
        <v>20</v>
      </c>
      <c r="E276" s="236">
        <v>11530</v>
      </c>
      <c r="F276" s="117">
        <v>41839</v>
      </c>
      <c r="G276" s="30">
        <v>11530</v>
      </c>
      <c r="H276" s="30">
        <f t="shared" si="14"/>
        <v>0</v>
      </c>
      <c r="I276" s="491" t="s">
        <v>20</v>
      </c>
    </row>
    <row r="277" spans="1:9" x14ac:dyDescent="0.25">
      <c r="A277" s="98"/>
      <c r="B277" s="438" t="s">
        <v>1383</v>
      </c>
      <c r="C277" s="429" t="s">
        <v>5059</v>
      </c>
      <c r="D277" s="8" t="s">
        <v>20</v>
      </c>
      <c r="E277" s="252">
        <v>26298</v>
      </c>
      <c r="F277" s="117">
        <v>41843</v>
      </c>
      <c r="G277" s="30">
        <v>26298</v>
      </c>
      <c r="H277" s="30">
        <f t="shared" si="14"/>
        <v>0</v>
      </c>
      <c r="I277" s="497" t="s">
        <v>4644</v>
      </c>
    </row>
    <row r="278" spans="1:9" x14ac:dyDescent="0.25">
      <c r="A278" s="98">
        <v>41847</v>
      </c>
      <c r="B278" s="601" t="s">
        <v>1827</v>
      </c>
      <c r="C278" s="255" t="s">
        <v>4641</v>
      </c>
      <c r="D278" s="235" t="s">
        <v>20</v>
      </c>
      <c r="E278" s="236">
        <v>49434</v>
      </c>
      <c r="F278" s="117">
        <v>41848</v>
      </c>
      <c r="G278" s="30">
        <v>49434</v>
      </c>
      <c r="H278" s="30">
        <f t="shared" si="14"/>
        <v>0</v>
      </c>
      <c r="I278" s="508"/>
    </row>
    <row r="279" spans="1:9" ht="15.75" x14ac:dyDescent="0.25">
      <c r="A279" s="98">
        <v>41849</v>
      </c>
      <c r="B279" s="601" t="s">
        <v>2007</v>
      </c>
      <c r="C279" s="255" t="s">
        <v>4641</v>
      </c>
      <c r="D279" s="8" t="s">
        <v>20</v>
      </c>
      <c r="E279" s="252">
        <v>11952</v>
      </c>
      <c r="F279" s="461">
        <v>41857</v>
      </c>
      <c r="G279" s="247">
        <v>11952</v>
      </c>
      <c r="H279" s="30">
        <f t="shared" si="14"/>
        <v>0</v>
      </c>
      <c r="I279" s="497" t="s">
        <v>20</v>
      </c>
    </row>
    <row r="280" spans="1:9" ht="15.75" x14ac:dyDescent="0.25">
      <c r="A280" s="98"/>
      <c r="B280" s="601"/>
      <c r="C280" s="255"/>
      <c r="D280" s="8"/>
      <c r="E280" s="252"/>
      <c r="F280" s="461"/>
      <c r="G280" s="247">
        <f>SUM(G271:G279)</f>
        <v>174678.88</v>
      </c>
      <c r="H280" s="30"/>
      <c r="I280" s="497"/>
    </row>
    <row r="281" spans="1:9" ht="15.75" x14ac:dyDescent="0.25">
      <c r="A281" s="98"/>
      <c r="B281" s="601"/>
      <c r="C281" s="255"/>
      <c r="D281" s="8"/>
      <c r="E281" s="252"/>
      <c r="F281" s="461"/>
      <c r="G281" s="247"/>
      <c r="H281" s="30"/>
      <c r="I281" s="497"/>
    </row>
    <row r="282" spans="1:9" x14ac:dyDescent="0.25">
      <c r="A282" s="98"/>
      <c r="B282" s="241" t="s">
        <v>1952</v>
      </c>
      <c r="C282" s="394" t="s">
        <v>4912</v>
      </c>
      <c r="D282" s="235" t="s">
        <v>62</v>
      </c>
      <c r="E282" s="528">
        <v>8613</v>
      </c>
      <c r="F282" s="117">
        <v>41821</v>
      </c>
      <c r="G282" s="30">
        <v>8613</v>
      </c>
      <c r="H282" s="22">
        <f>E282-G282</f>
        <v>0</v>
      </c>
      <c r="I282" s="491"/>
    </row>
    <row r="283" spans="1:9" x14ac:dyDescent="0.25">
      <c r="A283" s="533"/>
      <c r="B283" s="241" t="s">
        <v>1108</v>
      </c>
      <c r="C283" s="394" t="s">
        <v>4912</v>
      </c>
      <c r="D283" s="235" t="s">
        <v>62</v>
      </c>
      <c r="E283" s="528">
        <v>6115</v>
      </c>
      <c r="F283" s="117">
        <v>41829</v>
      </c>
      <c r="G283" s="30">
        <v>6115</v>
      </c>
      <c r="H283" s="30">
        <f>E283-G283</f>
        <v>0</v>
      </c>
      <c r="I283" s="508"/>
    </row>
    <row r="284" spans="1:9" x14ac:dyDescent="0.25">
      <c r="A284" s="98"/>
      <c r="B284" s="241" t="s">
        <v>1458</v>
      </c>
      <c r="C284" s="394" t="s">
        <v>4912</v>
      </c>
      <c r="D284" s="235" t="s">
        <v>62</v>
      </c>
      <c r="E284" s="236">
        <v>13050</v>
      </c>
      <c r="F284" s="117">
        <v>41829</v>
      </c>
      <c r="G284" s="30">
        <v>13050</v>
      </c>
      <c r="H284" s="30">
        <f>E284-G284</f>
        <v>0</v>
      </c>
      <c r="I284" s="491"/>
    </row>
    <row r="285" spans="1:9" x14ac:dyDescent="0.25">
      <c r="A285" s="98"/>
      <c r="B285" s="438" t="s">
        <v>1556</v>
      </c>
      <c r="C285" s="429" t="s">
        <v>5059</v>
      </c>
      <c r="D285" s="45" t="s">
        <v>62</v>
      </c>
      <c r="E285" s="236">
        <v>7183</v>
      </c>
      <c r="F285" s="117">
        <v>41830</v>
      </c>
      <c r="G285" s="22">
        <v>7183</v>
      </c>
      <c r="H285" s="30">
        <f>E285-G285</f>
        <v>0</v>
      </c>
      <c r="I285" s="508"/>
    </row>
    <row r="286" spans="1:9" x14ac:dyDescent="0.25">
      <c r="A286" s="98"/>
      <c r="B286" s="438" t="s">
        <v>1850</v>
      </c>
      <c r="C286" s="429" t="s">
        <v>5059</v>
      </c>
      <c r="D286" s="235" t="s">
        <v>62</v>
      </c>
      <c r="E286" s="236">
        <v>12697</v>
      </c>
      <c r="F286" s="117">
        <v>41837</v>
      </c>
      <c r="G286" s="30">
        <v>12697</v>
      </c>
      <c r="H286" s="30">
        <f>E286-G286</f>
        <v>0</v>
      </c>
      <c r="I286" s="491"/>
    </row>
    <row r="287" spans="1:9" x14ac:dyDescent="0.25">
      <c r="A287" s="98"/>
      <c r="B287" s="438"/>
      <c r="C287" s="429"/>
      <c r="D287" s="235"/>
      <c r="E287" s="236"/>
      <c r="F287" s="117"/>
      <c r="G287" s="30">
        <f>SUM(G282:G286)</f>
        <v>47658</v>
      </c>
      <c r="H287" s="30"/>
      <c r="I287" s="491"/>
    </row>
    <row r="288" spans="1:9" x14ac:dyDescent="0.25">
      <c r="A288" s="98"/>
      <c r="B288" s="438"/>
      <c r="C288" s="429"/>
      <c r="D288" s="235"/>
      <c r="E288" s="236"/>
      <c r="F288" s="117"/>
      <c r="G288" s="30"/>
      <c r="H288" s="30"/>
      <c r="I288" s="491"/>
    </row>
    <row r="289" spans="1:9" x14ac:dyDescent="0.25">
      <c r="A289" s="98"/>
      <c r="B289" s="438" t="s">
        <v>1777</v>
      </c>
      <c r="C289" s="429" t="s">
        <v>5059</v>
      </c>
      <c r="D289" s="45" t="s">
        <v>463</v>
      </c>
      <c r="E289" s="236">
        <v>410</v>
      </c>
      <c r="F289" s="117">
        <v>41832</v>
      </c>
      <c r="G289" s="22">
        <v>410</v>
      </c>
      <c r="H289" s="30">
        <f>E289-G289</f>
        <v>0</v>
      </c>
      <c r="I289" s="508"/>
    </row>
    <row r="290" spans="1:9" x14ac:dyDescent="0.25">
      <c r="A290" s="98"/>
      <c r="B290" s="438"/>
      <c r="C290" s="429"/>
      <c r="D290" s="45"/>
      <c r="E290" s="236"/>
      <c r="F290" s="117"/>
      <c r="G290" s="22"/>
      <c r="H290" s="30"/>
      <c r="I290" s="508"/>
    </row>
    <row r="291" spans="1:9" ht="15.75" x14ac:dyDescent="0.25">
      <c r="A291" s="98">
        <v>41849</v>
      </c>
      <c r="B291" s="601" t="s">
        <v>2028</v>
      </c>
      <c r="C291" s="255" t="s">
        <v>4641</v>
      </c>
      <c r="D291" s="8" t="s">
        <v>1440</v>
      </c>
      <c r="E291" s="252">
        <v>17939.5</v>
      </c>
      <c r="F291" s="117">
        <v>41849</v>
      </c>
      <c r="G291" s="30">
        <v>17939.5</v>
      </c>
      <c r="H291" s="30">
        <f t="shared" ref="H291:H300" si="15">E291-G291</f>
        <v>0</v>
      </c>
      <c r="I291" s="497" t="s">
        <v>14</v>
      </c>
    </row>
    <row r="292" spans="1:9" x14ac:dyDescent="0.25">
      <c r="A292" s="98"/>
      <c r="B292" s="241" t="s">
        <v>1986</v>
      </c>
      <c r="C292" s="394" t="s">
        <v>4912</v>
      </c>
      <c r="D292" s="235" t="s">
        <v>1440</v>
      </c>
      <c r="E292" s="528">
        <v>12789</v>
      </c>
      <c r="F292" s="117">
        <v>41822</v>
      </c>
      <c r="G292" s="30">
        <v>12789</v>
      </c>
      <c r="H292" s="22">
        <f t="shared" si="15"/>
        <v>0</v>
      </c>
      <c r="I292" s="491" t="s">
        <v>57</v>
      </c>
    </row>
    <row r="293" spans="1:9" x14ac:dyDescent="0.25">
      <c r="A293" s="98"/>
      <c r="B293" s="241" t="s">
        <v>2073</v>
      </c>
      <c r="C293" s="394" t="s">
        <v>4912</v>
      </c>
      <c r="D293" s="235" t="s">
        <v>1440</v>
      </c>
      <c r="E293" s="528">
        <v>2265</v>
      </c>
      <c r="F293" s="117">
        <v>41822</v>
      </c>
      <c r="G293" s="30">
        <v>2265</v>
      </c>
      <c r="H293" s="22">
        <f t="shared" si="15"/>
        <v>0</v>
      </c>
      <c r="I293" s="491" t="s">
        <v>57</v>
      </c>
    </row>
    <row r="294" spans="1:9" x14ac:dyDescent="0.25">
      <c r="A294" s="98"/>
      <c r="B294" s="241" t="s">
        <v>2143</v>
      </c>
      <c r="C294" s="394" t="s">
        <v>4912</v>
      </c>
      <c r="D294" s="235" t="s">
        <v>1440</v>
      </c>
      <c r="E294" s="528">
        <v>20529.5</v>
      </c>
      <c r="F294" s="117">
        <v>41823</v>
      </c>
      <c r="G294" s="30">
        <v>20529.5</v>
      </c>
      <c r="H294" s="22">
        <f t="shared" si="15"/>
        <v>0</v>
      </c>
      <c r="I294" s="491" t="s">
        <v>57</v>
      </c>
    </row>
    <row r="295" spans="1:9" x14ac:dyDescent="0.25">
      <c r="A295" s="98"/>
      <c r="B295" s="241" t="s">
        <v>2270</v>
      </c>
      <c r="C295" s="394" t="s">
        <v>4912</v>
      </c>
      <c r="D295" s="235" t="s">
        <v>1440</v>
      </c>
      <c r="E295" s="528">
        <v>17130</v>
      </c>
      <c r="F295" s="117">
        <v>41825</v>
      </c>
      <c r="G295" s="30">
        <v>17130</v>
      </c>
      <c r="H295" s="30">
        <f t="shared" si="15"/>
        <v>0</v>
      </c>
      <c r="I295" s="491" t="s">
        <v>57</v>
      </c>
    </row>
    <row r="296" spans="1:9" x14ac:dyDescent="0.25">
      <c r="A296" s="98"/>
      <c r="B296" s="241" t="s">
        <v>1276</v>
      </c>
      <c r="C296" s="394" t="s">
        <v>4912</v>
      </c>
      <c r="D296" s="235" t="s">
        <v>1440</v>
      </c>
      <c r="E296" s="236">
        <v>11343</v>
      </c>
      <c r="F296" s="117">
        <v>41828</v>
      </c>
      <c r="G296" s="30">
        <v>11343</v>
      </c>
      <c r="H296" s="30">
        <f t="shared" si="15"/>
        <v>0</v>
      </c>
      <c r="I296" s="491"/>
    </row>
    <row r="297" spans="1:9" x14ac:dyDescent="0.25">
      <c r="A297" s="98"/>
      <c r="B297" s="438" t="s">
        <v>2031</v>
      </c>
      <c r="C297" s="429" t="s">
        <v>5059</v>
      </c>
      <c r="D297" s="235" t="s">
        <v>1440</v>
      </c>
      <c r="E297" s="236">
        <v>27149</v>
      </c>
      <c r="F297" s="117">
        <v>41836</v>
      </c>
      <c r="G297" s="30">
        <v>27149</v>
      </c>
      <c r="H297" s="30">
        <f t="shared" si="15"/>
        <v>0</v>
      </c>
      <c r="I297" s="491" t="s">
        <v>14</v>
      </c>
    </row>
    <row r="298" spans="1:9" x14ac:dyDescent="0.25">
      <c r="A298" s="98"/>
      <c r="B298" s="438" t="s">
        <v>1076</v>
      </c>
      <c r="C298" s="429" t="s">
        <v>5059</v>
      </c>
      <c r="D298" s="235" t="s">
        <v>1440</v>
      </c>
      <c r="E298" s="236">
        <v>3910</v>
      </c>
      <c r="F298" s="117">
        <v>41839</v>
      </c>
      <c r="G298" s="43">
        <v>3910</v>
      </c>
      <c r="H298" s="30">
        <f t="shared" si="15"/>
        <v>0</v>
      </c>
      <c r="I298" s="491" t="s">
        <v>57</v>
      </c>
    </row>
    <row r="299" spans="1:9" x14ac:dyDescent="0.25">
      <c r="A299" s="98"/>
      <c r="B299" s="438" t="s">
        <v>1289</v>
      </c>
      <c r="C299" s="429" t="s">
        <v>5059</v>
      </c>
      <c r="D299" s="235" t="s">
        <v>1440</v>
      </c>
      <c r="E299" s="236">
        <v>14778.5</v>
      </c>
      <c r="F299" s="117">
        <v>41843</v>
      </c>
      <c r="G299" s="30">
        <v>14778.5</v>
      </c>
      <c r="H299" s="30">
        <f t="shared" si="15"/>
        <v>0</v>
      </c>
      <c r="I299" s="491" t="s">
        <v>57</v>
      </c>
    </row>
    <row r="300" spans="1:9" ht="15.75" x14ac:dyDescent="0.25">
      <c r="A300" s="553">
        <v>41844</v>
      </c>
      <c r="B300" s="601" t="s">
        <v>1568</v>
      </c>
      <c r="C300" s="255" t="s">
        <v>4641</v>
      </c>
      <c r="D300" s="235" t="s">
        <v>1440</v>
      </c>
      <c r="E300" s="236">
        <v>19997.8</v>
      </c>
      <c r="F300" s="117">
        <v>41845</v>
      </c>
      <c r="G300" s="30">
        <v>19997.8</v>
      </c>
      <c r="H300" s="30">
        <f t="shared" si="15"/>
        <v>0</v>
      </c>
      <c r="I300" s="491" t="s">
        <v>57</v>
      </c>
    </row>
    <row r="301" spans="1:9" ht="15.75" x14ac:dyDescent="0.25">
      <c r="A301" s="553"/>
      <c r="B301" s="601"/>
      <c r="C301" s="255"/>
      <c r="D301" s="235"/>
      <c r="E301" s="236"/>
      <c r="F301" s="117"/>
      <c r="G301" s="30">
        <f>SUM(G291:G300)</f>
        <v>147831.29999999999</v>
      </c>
      <c r="H301" s="30"/>
      <c r="I301" s="491"/>
    </row>
    <row r="302" spans="1:9" ht="15.75" x14ac:dyDescent="0.25">
      <c r="A302" s="553"/>
      <c r="B302" s="601"/>
      <c r="C302" s="255"/>
      <c r="D302" s="235"/>
      <c r="E302" s="236"/>
      <c r="F302" s="117"/>
      <c r="G302" s="30"/>
      <c r="H302" s="30"/>
      <c r="I302" s="491"/>
    </row>
    <row r="303" spans="1:9" x14ac:dyDescent="0.25">
      <c r="A303" s="98"/>
      <c r="B303" s="241" t="s">
        <v>1938</v>
      </c>
      <c r="C303" s="394" t="s">
        <v>4912</v>
      </c>
      <c r="D303" s="235" t="s">
        <v>339</v>
      </c>
      <c r="E303" s="528">
        <v>39889</v>
      </c>
      <c r="F303" s="462" t="s">
        <v>4914</v>
      </c>
      <c r="G303" s="251">
        <v>39889</v>
      </c>
      <c r="H303" s="22">
        <f t="shared" ref="H303:H310" si="16">E303-G303</f>
        <v>0</v>
      </c>
      <c r="I303" s="491" t="s">
        <v>2849</v>
      </c>
    </row>
    <row r="304" spans="1:9" x14ac:dyDescent="0.25">
      <c r="A304" s="98"/>
      <c r="B304" s="241" t="s">
        <v>2155</v>
      </c>
      <c r="C304" s="394" t="s">
        <v>4912</v>
      </c>
      <c r="D304" s="235" t="s">
        <v>339</v>
      </c>
      <c r="E304" s="528">
        <v>4962</v>
      </c>
      <c r="F304" s="117">
        <v>41823</v>
      </c>
      <c r="G304" s="30">
        <v>4962</v>
      </c>
      <c r="H304" s="22">
        <f t="shared" si="16"/>
        <v>0</v>
      </c>
      <c r="I304" s="491" t="s">
        <v>4</v>
      </c>
    </row>
    <row r="305" spans="1:9" x14ac:dyDescent="0.25">
      <c r="A305" s="98"/>
      <c r="B305" s="438" t="s">
        <v>1762</v>
      </c>
      <c r="C305" s="429" t="s">
        <v>5059</v>
      </c>
      <c r="D305" s="45" t="s">
        <v>339</v>
      </c>
      <c r="E305" s="236">
        <v>40367.25</v>
      </c>
      <c r="F305" s="117">
        <v>41832</v>
      </c>
      <c r="G305" s="22">
        <v>40367.25</v>
      </c>
      <c r="H305" s="30">
        <f t="shared" si="16"/>
        <v>0</v>
      </c>
      <c r="I305" s="508" t="s">
        <v>196</v>
      </c>
    </row>
    <row r="306" spans="1:9" x14ac:dyDescent="0.25">
      <c r="A306" s="98"/>
      <c r="B306" s="438" t="s">
        <v>1872</v>
      </c>
      <c r="C306" s="429" t="s">
        <v>5059</v>
      </c>
      <c r="D306" s="235" t="s">
        <v>339</v>
      </c>
      <c r="E306" s="236">
        <v>40783.5</v>
      </c>
      <c r="F306" s="117">
        <v>41834</v>
      </c>
      <c r="G306" s="30">
        <v>40783.5</v>
      </c>
      <c r="H306" s="30">
        <f t="shared" si="16"/>
        <v>0</v>
      </c>
      <c r="I306" s="491" t="s">
        <v>4</v>
      </c>
    </row>
    <row r="307" spans="1:9" x14ac:dyDescent="0.25">
      <c r="A307" s="98"/>
      <c r="B307" s="438" t="s">
        <v>1455</v>
      </c>
      <c r="C307" s="429" t="s">
        <v>5059</v>
      </c>
      <c r="D307" s="235" t="s">
        <v>339</v>
      </c>
      <c r="E307" s="236">
        <v>40173</v>
      </c>
      <c r="F307" s="117">
        <v>41844</v>
      </c>
      <c r="G307" s="30">
        <v>40173</v>
      </c>
      <c r="H307" s="30">
        <f t="shared" si="16"/>
        <v>0</v>
      </c>
      <c r="I307" s="491" t="s">
        <v>4644</v>
      </c>
    </row>
    <row r="308" spans="1:9" x14ac:dyDescent="0.25">
      <c r="A308" s="527">
        <v>41845</v>
      </c>
      <c r="B308" s="601" t="s">
        <v>1669</v>
      </c>
      <c r="C308" s="255" t="s">
        <v>4641</v>
      </c>
      <c r="D308" s="235" t="s">
        <v>339</v>
      </c>
      <c r="E308" s="236">
        <v>37179.08</v>
      </c>
      <c r="F308" s="117">
        <v>41846</v>
      </c>
      <c r="G308" s="30">
        <v>37179.08</v>
      </c>
      <c r="H308" s="30">
        <f t="shared" si="16"/>
        <v>0</v>
      </c>
      <c r="I308" s="491" t="s">
        <v>4</v>
      </c>
    </row>
    <row r="309" spans="1:9" x14ac:dyDescent="0.25">
      <c r="A309" s="599">
        <v>41846</v>
      </c>
      <c r="B309" s="601" t="s">
        <v>1730</v>
      </c>
      <c r="C309" s="255" t="s">
        <v>4641</v>
      </c>
      <c r="D309" s="235" t="s">
        <v>339</v>
      </c>
      <c r="E309" s="236">
        <v>925.5</v>
      </c>
      <c r="F309" s="117">
        <v>41846</v>
      </c>
      <c r="G309" s="30">
        <v>925.5</v>
      </c>
      <c r="H309" s="30">
        <f t="shared" si="16"/>
        <v>0</v>
      </c>
      <c r="I309" s="508"/>
    </row>
    <row r="310" spans="1:9" ht="15.75" x14ac:dyDescent="0.25">
      <c r="A310" s="599">
        <v>41848</v>
      </c>
      <c r="B310" s="601" t="s">
        <v>1885</v>
      </c>
      <c r="C310" s="255" t="s">
        <v>4641</v>
      </c>
      <c r="D310" s="235" t="s">
        <v>339</v>
      </c>
      <c r="E310" s="236">
        <v>42733.5</v>
      </c>
      <c r="F310" s="117">
        <v>41848</v>
      </c>
      <c r="G310" s="30">
        <v>42733.5</v>
      </c>
      <c r="H310" s="30">
        <f t="shared" si="16"/>
        <v>0</v>
      </c>
      <c r="I310" s="491" t="s">
        <v>4</v>
      </c>
    </row>
    <row r="311" spans="1:9" ht="15.75" x14ac:dyDescent="0.25">
      <c r="A311" s="599"/>
      <c r="B311" s="601"/>
      <c r="C311" s="255"/>
      <c r="D311" s="235"/>
      <c r="E311" s="236"/>
      <c r="F311" s="117"/>
      <c r="G311" s="30">
        <f>SUM(G303:G310)</f>
        <v>247012.83000000002</v>
      </c>
      <c r="H311" s="30"/>
      <c r="I311" s="491"/>
    </row>
    <row r="312" spans="1:9" ht="15.75" x14ac:dyDescent="0.25">
      <c r="A312" s="599"/>
      <c r="B312" s="601"/>
      <c r="C312" s="255"/>
      <c r="D312" s="235"/>
      <c r="E312" s="236"/>
      <c r="F312" s="117"/>
      <c r="G312" s="30"/>
      <c r="H312" s="30"/>
      <c r="I312" s="491"/>
    </row>
    <row r="313" spans="1:9" x14ac:dyDescent="0.25">
      <c r="A313" s="531"/>
      <c r="B313" s="241" t="s">
        <v>2208</v>
      </c>
      <c r="C313" s="394" t="s">
        <v>4912</v>
      </c>
      <c r="D313" s="235" t="s">
        <v>2765</v>
      </c>
      <c r="E313" s="528">
        <v>10079.700000000001</v>
      </c>
      <c r="F313" s="117">
        <v>41824</v>
      </c>
      <c r="G313" s="30">
        <v>10079.700000000001</v>
      </c>
      <c r="H313" s="30">
        <f t="shared" ref="H313:H335" si="17">E313-G313</f>
        <v>0</v>
      </c>
      <c r="I313" s="492" t="s">
        <v>4</v>
      </c>
    </row>
    <row r="314" spans="1:9" x14ac:dyDescent="0.25">
      <c r="A314" s="98"/>
      <c r="B314" s="241" t="s">
        <v>2261</v>
      </c>
      <c r="C314" s="394" t="s">
        <v>4912</v>
      </c>
      <c r="D314" s="235" t="s">
        <v>2765</v>
      </c>
      <c r="E314" s="528">
        <v>38250</v>
      </c>
      <c r="F314" s="117">
        <v>41825</v>
      </c>
      <c r="G314" s="30">
        <v>38250</v>
      </c>
      <c r="H314" s="30">
        <f t="shared" si="17"/>
        <v>0</v>
      </c>
      <c r="I314" s="491" t="s">
        <v>57</v>
      </c>
    </row>
    <row r="315" spans="1:9" x14ac:dyDescent="0.25">
      <c r="A315" s="98"/>
      <c r="B315" s="241" t="s">
        <v>1264</v>
      </c>
      <c r="C315" s="394" t="s">
        <v>4912</v>
      </c>
      <c r="D315" s="235" t="s">
        <v>2765</v>
      </c>
      <c r="E315" s="236">
        <v>9535.5</v>
      </c>
      <c r="F315" s="117">
        <v>41828</v>
      </c>
      <c r="G315" s="30">
        <v>9535.5</v>
      </c>
      <c r="H315" s="30">
        <f t="shared" si="17"/>
        <v>0</v>
      </c>
      <c r="I315" s="491"/>
    </row>
    <row r="316" spans="1:9" x14ac:dyDescent="0.25">
      <c r="A316" s="98"/>
      <c r="B316" s="241" t="s">
        <v>1392</v>
      </c>
      <c r="C316" s="394" t="s">
        <v>4912</v>
      </c>
      <c r="D316" s="235" t="s">
        <v>2765</v>
      </c>
      <c r="E316" s="236">
        <v>8507</v>
      </c>
      <c r="F316" s="117">
        <v>41829</v>
      </c>
      <c r="G316" s="30">
        <v>8507</v>
      </c>
      <c r="H316" s="30">
        <f t="shared" si="17"/>
        <v>0</v>
      </c>
      <c r="I316" s="491" t="s">
        <v>57</v>
      </c>
    </row>
    <row r="317" spans="1:9" x14ac:dyDescent="0.25">
      <c r="A317" s="98"/>
      <c r="B317" s="241" t="s">
        <v>1471</v>
      </c>
      <c r="C317" s="394" t="s">
        <v>4912</v>
      </c>
      <c r="D317" s="235" t="s">
        <v>2765</v>
      </c>
      <c r="E317" s="236">
        <v>7827</v>
      </c>
      <c r="F317" s="117">
        <v>41830</v>
      </c>
      <c r="G317" s="30">
        <v>7827</v>
      </c>
      <c r="H317" s="30">
        <f t="shared" si="17"/>
        <v>0</v>
      </c>
      <c r="I317" s="491"/>
    </row>
    <row r="318" spans="1:9" x14ac:dyDescent="0.25">
      <c r="A318" s="98"/>
      <c r="B318" s="241" t="s">
        <v>1518</v>
      </c>
      <c r="C318" s="394" t="s">
        <v>4912</v>
      </c>
      <c r="D318" s="235" t="s">
        <v>2765</v>
      </c>
      <c r="E318" s="236">
        <v>11518</v>
      </c>
      <c r="F318" s="117">
        <v>41830</v>
      </c>
      <c r="G318" s="30">
        <v>11518</v>
      </c>
      <c r="H318" s="30">
        <f t="shared" si="17"/>
        <v>0</v>
      </c>
      <c r="I318" s="491" t="s">
        <v>57</v>
      </c>
    </row>
    <row r="319" spans="1:9" x14ac:dyDescent="0.25">
      <c r="A319" s="98"/>
      <c r="B319" s="438" t="s">
        <v>1644</v>
      </c>
      <c r="C319" s="429" t="s">
        <v>5059</v>
      </c>
      <c r="D319" s="45" t="s">
        <v>2765</v>
      </c>
      <c r="E319" s="236">
        <v>10268</v>
      </c>
      <c r="F319" s="485">
        <v>41834</v>
      </c>
      <c r="G319" s="22">
        <v>10268</v>
      </c>
      <c r="H319" s="30">
        <f t="shared" si="17"/>
        <v>0</v>
      </c>
      <c r="I319" s="508" t="s">
        <v>57</v>
      </c>
    </row>
    <row r="320" spans="1:9" x14ac:dyDescent="0.25">
      <c r="A320" s="98"/>
      <c r="B320" s="438" t="s">
        <v>1745</v>
      </c>
      <c r="C320" s="429" t="s">
        <v>5059</v>
      </c>
      <c r="D320" s="45" t="s">
        <v>2765</v>
      </c>
      <c r="E320" s="236">
        <v>15676</v>
      </c>
      <c r="F320" s="485">
        <v>41834</v>
      </c>
      <c r="G320" s="22">
        <v>15676</v>
      </c>
      <c r="H320" s="30">
        <f t="shared" si="17"/>
        <v>0</v>
      </c>
      <c r="I320" s="508" t="s">
        <v>57</v>
      </c>
    </row>
    <row r="321" spans="1:9" x14ac:dyDescent="0.25">
      <c r="A321" s="98"/>
      <c r="B321" s="438" t="s">
        <v>1842</v>
      </c>
      <c r="C321" s="429" t="s">
        <v>5059</v>
      </c>
      <c r="D321" s="235" t="s">
        <v>2765</v>
      </c>
      <c r="E321" s="236">
        <v>15148</v>
      </c>
      <c r="F321" s="117">
        <v>41834</v>
      </c>
      <c r="G321" s="30">
        <v>15148</v>
      </c>
      <c r="H321" s="30">
        <f t="shared" si="17"/>
        <v>0</v>
      </c>
      <c r="I321" s="491"/>
    </row>
    <row r="322" spans="1:9" x14ac:dyDescent="0.25">
      <c r="A322" s="98"/>
      <c r="B322" s="438" t="s">
        <v>1885</v>
      </c>
      <c r="C322" s="429" t="s">
        <v>5059</v>
      </c>
      <c r="D322" s="235" t="s">
        <v>2765</v>
      </c>
      <c r="E322" s="236">
        <v>8037</v>
      </c>
      <c r="F322" s="117">
        <v>41835</v>
      </c>
      <c r="G322" s="30">
        <v>8037</v>
      </c>
      <c r="H322" s="30">
        <f t="shared" si="17"/>
        <v>0</v>
      </c>
      <c r="I322" s="491" t="s">
        <v>57</v>
      </c>
    </row>
    <row r="323" spans="1:9" x14ac:dyDescent="0.25">
      <c r="A323" s="98"/>
      <c r="B323" s="438" t="s">
        <v>1979</v>
      </c>
      <c r="C323" s="429" t="s">
        <v>5059</v>
      </c>
      <c r="D323" s="235" t="s">
        <v>2765</v>
      </c>
      <c r="E323" s="236">
        <v>7091</v>
      </c>
      <c r="F323" s="117">
        <v>41835</v>
      </c>
      <c r="G323" s="30">
        <v>7091</v>
      </c>
      <c r="H323" s="30">
        <f t="shared" si="17"/>
        <v>0</v>
      </c>
      <c r="I323" s="491" t="s">
        <v>57</v>
      </c>
    </row>
    <row r="324" spans="1:9" x14ac:dyDescent="0.25">
      <c r="A324" s="98"/>
      <c r="B324" s="438" t="s">
        <v>2116</v>
      </c>
      <c r="C324" s="429" t="s">
        <v>5059</v>
      </c>
      <c r="D324" s="235" t="s">
        <v>2765</v>
      </c>
      <c r="E324" s="236">
        <v>9268.2000000000007</v>
      </c>
      <c r="F324" s="117">
        <v>41837</v>
      </c>
      <c r="G324" s="30">
        <v>9268.2000000000007</v>
      </c>
      <c r="H324" s="30">
        <f t="shared" si="17"/>
        <v>0</v>
      </c>
      <c r="I324" s="491" t="s">
        <v>57</v>
      </c>
    </row>
    <row r="325" spans="1:9" x14ac:dyDescent="0.25">
      <c r="A325" s="98"/>
      <c r="B325" s="438" t="s">
        <v>2168</v>
      </c>
      <c r="C325" s="429" t="s">
        <v>5059</v>
      </c>
      <c r="D325" s="235" t="s">
        <v>2765</v>
      </c>
      <c r="E325" s="236">
        <v>10229</v>
      </c>
      <c r="F325" s="117">
        <v>41808</v>
      </c>
      <c r="G325" s="30">
        <v>10229</v>
      </c>
      <c r="H325" s="30">
        <f t="shared" si="17"/>
        <v>0</v>
      </c>
      <c r="I325" s="491" t="s">
        <v>57</v>
      </c>
    </row>
    <row r="326" spans="1:9" x14ac:dyDescent="0.25">
      <c r="A326" s="98"/>
      <c r="B326" s="438" t="s">
        <v>1081</v>
      </c>
      <c r="C326" s="429" t="s">
        <v>5059</v>
      </c>
      <c r="D326" s="235" t="s">
        <v>2765</v>
      </c>
      <c r="E326" s="236">
        <v>14928.5</v>
      </c>
      <c r="F326" s="117">
        <v>41839</v>
      </c>
      <c r="G326" s="30">
        <v>14928.5</v>
      </c>
      <c r="H326" s="30">
        <f t="shared" si="17"/>
        <v>0</v>
      </c>
      <c r="I326" s="491" t="s">
        <v>57</v>
      </c>
    </row>
    <row r="327" spans="1:9" x14ac:dyDescent="0.25">
      <c r="A327" s="98"/>
      <c r="B327" s="438" t="s">
        <v>1156</v>
      </c>
      <c r="C327" s="429" t="s">
        <v>5059</v>
      </c>
      <c r="D327" s="235" t="s">
        <v>2765</v>
      </c>
      <c r="E327" s="236">
        <v>13583.5</v>
      </c>
      <c r="F327" s="117">
        <v>41840</v>
      </c>
      <c r="G327" s="30">
        <v>13583.5</v>
      </c>
      <c r="H327" s="30">
        <f t="shared" si="17"/>
        <v>0</v>
      </c>
      <c r="I327" s="491" t="s">
        <v>57</v>
      </c>
    </row>
    <row r="328" spans="1:9" x14ac:dyDescent="0.25">
      <c r="A328" s="98"/>
      <c r="B328" s="438" t="s">
        <v>1222</v>
      </c>
      <c r="C328" s="429" t="s">
        <v>5059</v>
      </c>
      <c r="D328" s="235" t="s">
        <v>2765</v>
      </c>
      <c r="E328" s="236">
        <v>13338.5</v>
      </c>
      <c r="F328" s="117">
        <v>41841</v>
      </c>
      <c r="G328" s="30">
        <v>13338.5</v>
      </c>
      <c r="H328" s="30">
        <f t="shared" si="17"/>
        <v>0</v>
      </c>
      <c r="I328" s="491" t="s">
        <v>57</v>
      </c>
    </row>
    <row r="329" spans="1:9" x14ac:dyDescent="0.25">
      <c r="A329" s="98"/>
      <c r="B329" s="438" t="s">
        <v>1277</v>
      </c>
      <c r="C329" s="429" t="s">
        <v>5059</v>
      </c>
      <c r="D329" s="235" t="s">
        <v>2765</v>
      </c>
      <c r="E329" s="236">
        <v>4088</v>
      </c>
      <c r="F329" s="117">
        <v>41843</v>
      </c>
      <c r="G329" s="30">
        <v>4088</v>
      </c>
      <c r="H329" s="30">
        <f t="shared" si="17"/>
        <v>0</v>
      </c>
      <c r="I329" s="491" t="s">
        <v>57</v>
      </c>
    </row>
    <row r="330" spans="1:9" x14ac:dyDescent="0.25">
      <c r="A330" s="98"/>
      <c r="B330" s="438" t="s">
        <v>1394</v>
      </c>
      <c r="C330" s="429" t="s">
        <v>5059</v>
      </c>
      <c r="D330" s="8" t="s">
        <v>2765</v>
      </c>
      <c r="E330" s="252">
        <v>7272.5</v>
      </c>
      <c r="F330" s="117">
        <v>41843</v>
      </c>
      <c r="G330" s="30">
        <v>7272.5</v>
      </c>
      <c r="H330" s="30">
        <f t="shared" si="17"/>
        <v>0</v>
      </c>
      <c r="I330" s="497" t="s">
        <v>57</v>
      </c>
    </row>
    <row r="331" spans="1:9" x14ac:dyDescent="0.25">
      <c r="A331" s="98"/>
      <c r="B331" s="438" t="s">
        <v>1496</v>
      </c>
      <c r="C331" s="429" t="s">
        <v>5059</v>
      </c>
      <c r="D331" s="235" t="s">
        <v>2765</v>
      </c>
      <c r="E331" s="236">
        <v>8008</v>
      </c>
      <c r="F331" s="117">
        <v>41844</v>
      </c>
      <c r="G331" s="30">
        <v>8008</v>
      </c>
      <c r="H331" s="30">
        <f t="shared" si="17"/>
        <v>0</v>
      </c>
      <c r="I331" s="491" t="s">
        <v>57</v>
      </c>
    </row>
    <row r="332" spans="1:9" x14ac:dyDescent="0.25">
      <c r="A332" s="553">
        <v>41844</v>
      </c>
      <c r="B332" s="601" t="s">
        <v>1567</v>
      </c>
      <c r="C332" s="255" t="s">
        <v>4641</v>
      </c>
      <c r="D332" s="235" t="s">
        <v>2765</v>
      </c>
      <c r="E332" s="236">
        <v>10733</v>
      </c>
      <c r="F332" s="117">
        <v>41845</v>
      </c>
      <c r="G332" s="30">
        <v>10733</v>
      </c>
      <c r="H332" s="30">
        <f t="shared" si="17"/>
        <v>0</v>
      </c>
      <c r="I332" s="491" t="s">
        <v>57</v>
      </c>
    </row>
    <row r="333" spans="1:9" x14ac:dyDescent="0.25">
      <c r="A333" s="98">
        <v>41845</v>
      </c>
      <c r="B333" s="601" t="s">
        <v>1672</v>
      </c>
      <c r="C333" s="255" t="s">
        <v>4641</v>
      </c>
      <c r="D333" s="235" t="s">
        <v>2765</v>
      </c>
      <c r="E333" s="236">
        <v>15246</v>
      </c>
      <c r="F333" s="117">
        <v>41846</v>
      </c>
      <c r="G333" s="30">
        <v>15246</v>
      </c>
      <c r="H333" s="30">
        <f t="shared" si="17"/>
        <v>0</v>
      </c>
      <c r="I333" s="491" t="s">
        <v>57</v>
      </c>
    </row>
    <row r="334" spans="1:9" x14ac:dyDescent="0.25">
      <c r="A334" s="553">
        <v>41846</v>
      </c>
      <c r="B334" s="601" t="s">
        <v>1787</v>
      </c>
      <c r="C334" s="255" t="s">
        <v>4641</v>
      </c>
      <c r="D334" s="8" t="s">
        <v>2765</v>
      </c>
      <c r="E334" s="236">
        <v>14703</v>
      </c>
      <c r="F334" s="117">
        <v>41848</v>
      </c>
      <c r="G334" s="30">
        <v>14703</v>
      </c>
      <c r="H334" s="30">
        <f t="shared" si="17"/>
        <v>0</v>
      </c>
      <c r="I334" s="508"/>
    </row>
    <row r="335" spans="1:9" ht="15.75" x14ac:dyDescent="0.25">
      <c r="A335" s="98">
        <v>41847</v>
      </c>
      <c r="B335" s="601" t="s">
        <v>1863</v>
      </c>
      <c r="C335" s="255" t="s">
        <v>4641</v>
      </c>
      <c r="D335" s="8" t="s">
        <v>2765</v>
      </c>
      <c r="E335" s="236">
        <v>14367</v>
      </c>
      <c r="F335" s="117">
        <v>41848</v>
      </c>
      <c r="G335" s="30">
        <v>14367</v>
      </c>
      <c r="H335" s="30">
        <f t="shared" si="17"/>
        <v>0</v>
      </c>
      <c r="I335" s="491"/>
    </row>
    <row r="336" spans="1:9" ht="15.75" x14ac:dyDescent="0.25">
      <c r="A336" s="98"/>
      <c r="B336" s="601"/>
      <c r="C336" s="255"/>
      <c r="D336" s="8"/>
      <c r="E336" s="236"/>
      <c r="F336" s="117"/>
      <c r="G336" s="30">
        <f>SUM(G313:G335)</f>
        <v>277702.40000000002</v>
      </c>
      <c r="H336" s="30"/>
      <c r="I336" s="491"/>
    </row>
    <row r="337" spans="1:9" ht="15.75" x14ac:dyDescent="0.25">
      <c r="A337" s="98"/>
      <c r="B337" s="601"/>
      <c r="C337" s="255"/>
      <c r="D337" s="8"/>
      <c r="E337" s="236"/>
      <c r="F337" s="117"/>
      <c r="G337" s="30"/>
      <c r="H337" s="30"/>
      <c r="I337" s="491"/>
    </row>
    <row r="338" spans="1:9" x14ac:dyDescent="0.25">
      <c r="A338" s="98"/>
      <c r="B338" s="241" t="s">
        <v>1967</v>
      </c>
      <c r="C338" s="394" t="s">
        <v>4912</v>
      </c>
      <c r="D338" s="235" t="s">
        <v>49</v>
      </c>
      <c r="E338" s="528">
        <v>1312</v>
      </c>
      <c r="F338" s="117">
        <v>41821</v>
      </c>
      <c r="G338" s="30">
        <v>1312</v>
      </c>
      <c r="H338" s="22">
        <f t="shared" ref="H338:H361" si="18">E338-G338</f>
        <v>0</v>
      </c>
      <c r="I338" s="491" t="s">
        <v>4</v>
      </c>
    </row>
    <row r="339" spans="1:9" x14ac:dyDescent="0.25">
      <c r="A339" s="98"/>
      <c r="B339" s="241" t="s">
        <v>2080</v>
      </c>
      <c r="C339" s="394" t="s">
        <v>4912</v>
      </c>
      <c r="D339" s="235" t="s">
        <v>49</v>
      </c>
      <c r="E339" s="528">
        <v>1240</v>
      </c>
      <c r="F339" s="117">
        <v>41823</v>
      </c>
      <c r="G339" s="30">
        <v>1240</v>
      </c>
      <c r="H339" s="22">
        <f t="shared" si="18"/>
        <v>0</v>
      </c>
      <c r="I339" s="491" t="s">
        <v>4</v>
      </c>
    </row>
    <row r="340" spans="1:9" x14ac:dyDescent="0.25">
      <c r="A340" s="98"/>
      <c r="B340" s="241" t="s">
        <v>2129</v>
      </c>
      <c r="C340" s="394" t="s">
        <v>4912</v>
      </c>
      <c r="D340" s="235" t="s">
        <v>49</v>
      </c>
      <c r="E340" s="528">
        <v>1570</v>
      </c>
      <c r="F340" s="117">
        <v>41823</v>
      </c>
      <c r="G340" s="30">
        <v>1570</v>
      </c>
      <c r="H340" s="22">
        <f t="shared" si="18"/>
        <v>0</v>
      </c>
      <c r="I340" s="491" t="s">
        <v>4</v>
      </c>
    </row>
    <row r="341" spans="1:9" x14ac:dyDescent="0.25">
      <c r="A341" s="98"/>
      <c r="B341" s="241" t="s">
        <v>2219</v>
      </c>
      <c r="C341" s="394" t="s">
        <v>4912</v>
      </c>
      <c r="D341" s="235" t="s">
        <v>49</v>
      </c>
      <c r="E341" s="528">
        <v>1740</v>
      </c>
      <c r="F341" s="117">
        <v>41824</v>
      </c>
      <c r="G341" s="30">
        <v>1740</v>
      </c>
      <c r="H341" s="30">
        <f t="shared" si="18"/>
        <v>0</v>
      </c>
      <c r="I341" s="491" t="s">
        <v>4</v>
      </c>
    </row>
    <row r="342" spans="1:9" x14ac:dyDescent="0.25">
      <c r="A342" s="98"/>
      <c r="B342" s="241" t="s">
        <v>1090</v>
      </c>
      <c r="C342" s="394" t="s">
        <v>4912</v>
      </c>
      <c r="D342" s="235" t="s">
        <v>49</v>
      </c>
      <c r="E342" s="528">
        <v>754</v>
      </c>
      <c r="F342" s="117">
        <v>41827</v>
      </c>
      <c r="G342" s="30">
        <v>754</v>
      </c>
      <c r="H342" s="30">
        <f t="shared" si="18"/>
        <v>0</v>
      </c>
      <c r="I342" s="491" t="s">
        <v>4</v>
      </c>
    </row>
    <row r="343" spans="1:9" x14ac:dyDescent="0.25">
      <c r="A343" s="98"/>
      <c r="B343" s="241" t="s">
        <v>1249</v>
      </c>
      <c r="C343" s="394" t="s">
        <v>4912</v>
      </c>
      <c r="D343" s="235" t="s">
        <v>49</v>
      </c>
      <c r="E343" s="236">
        <v>1860</v>
      </c>
      <c r="F343" s="117">
        <v>41827</v>
      </c>
      <c r="G343" s="30">
        <v>1860</v>
      </c>
      <c r="H343" s="30">
        <f t="shared" si="18"/>
        <v>0</v>
      </c>
      <c r="I343" s="491"/>
    </row>
    <row r="344" spans="1:9" x14ac:dyDescent="0.25">
      <c r="A344" s="98"/>
      <c r="B344" s="241" t="s">
        <v>1355</v>
      </c>
      <c r="C344" s="394" t="s">
        <v>4912</v>
      </c>
      <c r="D344" s="235" t="s">
        <v>49</v>
      </c>
      <c r="E344" s="236">
        <v>870</v>
      </c>
      <c r="F344" s="117">
        <v>41828</v>
      </c>
      <c r="G344" s="30">
        <v>870</v>
      </c>
      <c r="H344" s="30">
        <f t="shared" si="18"/>
        <v>0</v>
      </c>
      <c r="I344" s="491" t="s">
        <v>4</v>
      </c>
    </row>
    <row r="345" spans="1:9" x14ac:dyDescent="0.25">
      <c r="A345" s="98"/>
      <c r="B345" s="241" t="s">
        <v>1420</v>
      </c>
      <c r="C345" s="394" t="s">
        <v>4912</v>
      </c>
      <c r="D345" s="235" t="s">
        <v>49</v>
      </c>
      <c r="E345" s="236">
        <v>1865</v>
      </c>
      <c r="F345" s="117">
        <v>41829</v>
      </c>
      <c r="G345" s="30">
        <v>1865</v>
      </c>
      <c r="H345" s="30">
        <f t="shared" si="18"/>
        <v>0</v>
      </c>
      <c r="I345" s="491"/>
    </row>
    <row r="346" spans="1:9" x14ac:dyDescent="0.25">
      <c r="A346" s="98"/>
      <c r="B346" s="438" t="s">
        <v>1622</v>
      </c>
      <c r="C346" s="429" t="s">
        <v>5059</v>
      </c>
      <c r="D346" s="45" t="s">
        <v>49</v>
      </c>
      <c r="E346" s="236">
        <v>1800</v>
      </c>
      <c r="F346" s="485">
        <v>41832</v>
      </c>
      <c r="G346" s="22">
        <v>1800</v>
      </c>
      <c r="H346" s="30">
        <f t="shared" si="18"/>
        <v>0</v>
      </c>
      <c r="I346" s="508" t="s">
        <v>23</v>
      </c>
    </row>
    <row r="347" spans="1:9" x14ac:dyDescent="0.25">
      <c r="A347" s="98"/>
      <c r="B347" s="438" t="s">
        <v>1710</v>
      </c>
      <c r="C347" s="429" t="s">
        <v>5059</v>
      </c>
      <c r="D347" s="45" t="s">
        <v>49</v>
      </c>
      <c r="E347" s="236">
        <v>2080</v>
      </c>
      <c r="F347" s="117">
        <v>41832</v>
      </c>
      <c r="G347" s="22">
        <v>2080</v>
      </c>
      <c r="H347" s="30">
        <f t="shared" si="18"/>
        <v>0</v>
      </c>
      <c r="I347" s="508" t="s">
        <v>23</v>
      </c>
    </row>
    <row r="348" spans="1:9" x14ac:dyDescent="0.25">
      <c r="A348" s="98"/>
      <c r="B348" s="438" t="s">
        <v>1866</v>
      </c>
      <c r="C348" s="429" t="s">
        <v>5059</v>
      </c>
      <c r="D348" s="235" t="s">
        <v>49</v>
      </c>
      <c r="E348" s="236">
        <v>1520</v>
      </c>
      <c r="F348" s="117">
        <v>41834</v>
      </c>
      <c r="G348" s="30">
        <v>1520</v>
      </c>
      <c r="H348" s="30">
        <f t="shared" si="18"/>
        <v>0</v>
      </c>
      <c r="I348" s="491" t="s">
        <v>4</v>
      </c>
    </row>
    <row r="349" spans="1:9" x14ac:dyDescent="0.25">
      <c r="A349" s="98"/>
      <c r="B349" s="438" t="s">
        <v>1986</v>
      </c>
      <c r="C349" s="429" t="s">
        <v>5059</v>
      </c>
      <c r="D349" s="235" t="s">
        <v>49</v>
      </c>
      <c r="E349" s="236">
        <v>1520</v>
      </c>
      <c r="F349" s="117">
        <v>41835</v>
      </c>
      <c r="G349" s="30">
        <v>1520</v>
      </c>
      <c r="H349" s="30">
        <f t="shared" si="18"/>
        <v>0</v>
      </c>
      <c r="I349" s="491" t="s">
        <v>23</v>
      </c>
    </row>
    <row r="350" spans="1:9" x14ac:dyDescent="0.25">
      <c r="A350" s="98"/>
      <c r="B350" s="438" t="s">
        <v>2071</v>
      </c>
      <c r="C350" s="429" t="s">
        <v>5059</v>
      </c>
      <c r="D350" s="235" t="s">
        <v>49</v>
      </c>
      <c r="E350" s="236">
        <v>1120</v>
      </c>
      <c r="F350" s="495" t="s">
        <v>5162</v>
      </c>
      <c r="G350" s="30">
        <v>1120</v>
      </c>
      <c r="H350" s="30">
        <f t="shared" si="18"/>
        <v>0</v>
      </c>
      <c r="I350" s="491" t="s">
        <v>23</v>
      </c>
    </row>
    <row r="351" spans="1:9" x14ac:dyDescent="0.25">
      <c r="A351" s="98"/>
      <c r="B351" s="438" t="s">
        <v>2134</v>
      </c>
      <c r="C351" s="429" t="s">
        <v>5059</v>
      </c>
      <c r="D351" s="235" t="s">
        <v>49</v>
      </c>
      <c r="E351" s="236">
        <v>1545</v>
      </c>
      <c r="F351" s="117">
        <v>41837</v>
      </c>
      <c r="G351" s="30">
        <v>1545</v>
      </c>
      <c r="H351" s="30">
        <f t="shared" si="18"/>
        <v>0</v>
      </c>
      <c r="I351" s="491" t="s">
        <v>23</v>
      </c>
    </row>
    <row r="352" spans="1:9" x14ac:dyDescent="0.25">
      <c r="A352" s="98"/>
      <c r="B352" s="438" t="s">
        <v>1052</v>
      </c>
      <c r="C352" s="429" t="s">
        <v>5059</v>
      </c>
      <c r="D352" s="235" t="s">
        <v>49</v>
      </c>
      <c r="E352" s="236">
        <v>2115</v>
      </c>
      <c r="F352" s="117">
        <v>41839</v>
      </c>
      <c r="G352" s="43">
        <v>2115</v>
      </c>
      <c r="H352" s="30">
        <f t="shared" si="18"/>
        <v>0</v>
      </c>
      <c r="I352" s="491" t="s">
        <v>23</v>
      </c>
    </row>
    <row r="353" spans="1:9" x14ac:dyDescent="0.25">
      <c r="A353" s="98"/>
      <c r="B353" s="438" t="s">
        <v>1138</v>
      </c>
      <c r="C353" s="429" t="s">
        <v>5059</v>
      </c>
      <c r="D353" s="235" t="s">
        <v>49</v>
      </c>
      <c r="E353" s="236">
        <v>2115</v>
      </c>
      <c r="F353" s="117">
        <v>41839</v>
      </c>
      <c r="G353" s="30">
        <v>2115</v>
      </c>
      <c r="H353" s="30">
        <f t="shared" si="18"/>
        <v>0</v>
      </c>
      <c r="I353" s="491" t="s">
        <v>23</v>
      </c>
    </row>
    <row r="354" spans="1:9" x14ac:dyDescent="0.25">
      <c r="A354" s="98"/>
      <c r="B354" s="438" t="s">
        <v>1202</v>
      </c>
      <c r="C354" s="429" t="s">
        <v>5059</v>
      </c>
      <c r="D354" s="235" t="s">
        <v>49</v>
      </c>
      <c r="E354" s="236">
        <v>2115</v>
      </c>
      <c r="F354" s="117">
        <v>41841</v>
      </c>
      <c r="G354" s="30">
        <v>2115</v>
      </c>
      <c r="H354" s="30">
        <f t="shared" si="18"/>
        <v>0</v>
      </c>
      <c r="I354" s="491" t="s">
        <v>20</v>
      </c>
    </row>
    <row r="355" spans="1:9" x14ac:dyDescent="0.25">
      <c r="A355" s="98"/>
      <c r="B355" s="438" t="s">
        <v>1486</v>
      </c>
      <c r="C355" s="429" t="s">
        <v>5059</v>
      </c>
      <c r="D355" s="235" t="s">
        <v>49</v>
      </c>
      <c r="E355" s="236">
        <v>1830</v>
      </c>
      <c r="F355" s="117">
        <v>41844</v>
      </c>
      <c r="G355" s="30">
        <v>1830</v>
      </c>
      <c r="H355" s="30">
        <f t="shared" si="18"/>
        <v>0</v>
      </c>
      <c r="I355" s="491" t="s">
        <v>23</v>
      </c>
    </row>
    <row r="356" spans="1:9" x14ac:dyDescent="0.25">
      <c r="A356" s="553">
        <v>41844</v>
      </c>
      <c r="B356" s="438" t="s">
        <v>1516</v>
      </c>
      <c r="C356" s="429" t="s">
        <v>5059</v>
      </c>
      <c r="D356" s="235" t="s">
        <v>49</v>
      </c>
      <c r="E356" s="236">
        <v>1260</v>
      </c>
      <c r="F356" s="117">
        <v>41844</v>
      </c>
      <c r="G356" s="30">
        <v>1260</v>
      </c>
      <c r="H356" s="30">
        <f t="shared" si="18"/>
        <v>0</v>
      </c>
      <c r="I356" s="491" t="s">
        <v>23</v>
      </c>
    </row>
    <row r="357" spans="1:9" ht="15.75" x14ac:dyDescent="0.25">
      <c r="A357" s="98">
        <v>41845</v>
      </c>
      <c r="B357" s="601" t="s">
        <v>1659</v>
      </c>
      <c r="C357" s="255" t="s">
        <v>4641</v>
      </c>
      <c r="D357" s="235" t="s">
        <v>49</v>
      </c>
      <c r="E357" s="236">
        <v>1830</v>
      </c>
      <c r="F357" s="117">
        <v>41846</v>
      </c>
      <c r="G357" s="30">
        <v>1830</v>
      </c>
      <c r="H357" s="30">
        <f t="shared" si="18"/>
        <v>0</v>
      </c>
      <c r="I357" s="491" t="s">
        <v>23</v>
      </c>
    </row>
    <row r="358" spans="1:9" ht="15.75" x14ac:dyDescent="0.25">
      <c r="A358" s="553">
        <v>41846</v>
      </c>
      <c r="B358" s="601" t="s">
        <v>1753</v>
      </c>
      <c r="C358" s="255" t="s">
        <v>4641</v>
      </c>
      <c r="D358" s="235" t="s">
        <v>49</v>
      </c>
      <c r="E358" s="236">
        <v>1140</v>
      </c>
      <c r="F358" s="117">
        <v>41846</v>
      </c>
      <c r="G358" s="30">
        <v>1140</v>
      </c>
      <c r="H358" s="30">
        <f t="shared" si="18"/>
        <v>0</v>
      </c>
      <c r="I358" s="508"/>
    </row>
    <row r="359" spans="1:9" ht="15.75" x14ac:dyDescent="0.25">
      <c r="A359" s="553">
        <v>41848</v>
      </c>
      <c r="B359" s="601" t="s">
        <v>1889</v>
      </c>
      <c r="C359" s="255" t="s">
        <v>4641</v>
      </c>
      <c r="D359" s="235" t="s">
        <v>49</v>
      </c>
      <c r="E359" s="236">
        <v>1545</v>
      </c>
      <c r="F359" s="117">
        <v>41848</v>
      </c>
      <c r="G359" s="30">
        <v>1545</v>
      </c>
      <c r="H359" s="30">
        <f t="shared" si="18"/>
        <v>0</v>
      </c>
      <c r="I359" s="491" t="s">
        <v>4</v>
      </c>
    </row>
    <row r="360" spans="1:9" ht="15.75" x14ac:dyDescent="0.25">
      <c r="A360" s="98">
        <v>41849</v>
      </c>
      <c r="B360" s="601" t="s">
        <v>1980</v>
      </c>
      <c r="C360" s="255" t="s">
        <v>4641</v>
      </c>
      <c r="D360" s="8" t="s">
        <v>49</v>
      </c>
      <c r="E360" s="252">
        <v>1260</v>
      </c>
      <c r="F360" s="117">
        <v>41849</v>
      </c>
      <c r="G360" s="30">
        <v>1260</v>
      </c>
      <c r="H360" s="30">
        <f t="shared" si="18"/>
        <v>0</v>
      </c>
      <c r="I360" s="497" t="s">
        <v>23</v>
      </c>
    </row>
    <row r="361" spans="1:9" ht="15.75" x14ac:dyDescent="0.25">
      <c r="A361" s="553">
        <v>41850</v>
      </c>
      <c r="B361" s="601" t="s">
        <v>2079</v>
      </c>
      <c r="C361" s="255" t="s">
        <v>4641</v>
      </c>
      <c r="D361" s="235" t="s">
        <v>49</v>
      </c>
      <c r="E361" s="236">
        <v>1260</v>
      </c>
      <c r="F361" s="117">
        <v>41850</v>
      </c>
      <c r="G361" s="30">
        <v>1260</v>
      </c>
      <c r="H361" s="30">
        <f t="shared" si="18"/>
        <v>0</v>
      </c>
      <c r="I361" s="491" t="s">
        <v>23</v>
      </c>
    </row>
    <row r="362" spans="1:9" ht="15.75" x14ac:dyDescent="0.25">
      <c r="A362" s="553"/>
      <c r="B362" s="601"/>
      <c r="C362" s="255"/>
      <c r="D362" s="235"/>
      <c r="E362" s="236"/>
      <c r="F362" s="117"/>
      <c r="G362" s="30">
        <f>SUM(G338:G361)</f>
        <v>37266</v>
      </c>
      <c r="H362" s="30"/>
      <c r="I362" s="491"/>
    </row>
    <row r="363" spans="1:9" ht="15.75" x14ac:dyDescent="0.25">
      <c r="A363" s="553"/>
      <c r="B363" s="601"/>
      <c r="C363" s="255"/>
      <c r="D363" s="235"/>
      <c r="E363" s="236"/>
      <c r="F363" s="117"/>
      <c r="G363" s="30"/>
      <c r="H363" s="30"/>
      <c r="I363" s="491"/>
    </row>
    <row r="364" spans="1:9" x14ac:dyDescent="0.25">
      <c r="A364" s="98"/>
      <c r="B364" s="241" t="s">
        <v>2175</v>
      </c>
      <c r="C364" s="394" t="s">
        <v>4912</v>
      </c>
      <c r="D364" s="244" t="s">
        <v>2767</v>
      </c>
      <c r="E364" s="530">
        <v>0</v>
      </c>
      <c r="F364" s="117"/>
      <c r="G364" s="30"/>
      <c r="H364" s="22">
        <f t="shared" ref="H364:H405" si="19">E364-G364</f>
        <v>0</v>
      </c>
      <c r="I364" s="491" t="s">
        <v>4965</v>
      </c>
    </row>
    <row r="365" spans="1:9" x14ac:dyDescent="0.25">
      <c r="A365" s="98"/>
      <c r="B365" s="241" t="s">
        <v>2187</v>
      </c>
      <c r="C365" s="394" t="s">
        <v>4912</v>
      </c>
      <c r="D365" s="244" t="s">
        <v>2767</v>
      </c>
      <c r="E365" s="530">
        <v>0</v>
      </c>
      <c r="F365" s="117"/>
      <c r="G365" s="30"/>
      <c r="H365" s="30">
        <f t="shared" si="19"/>
        <v>0</v>
      </c>
      <c r="I365" s="491" t="s">
        <v>4967</v>
      </c>
    </row>
    <row r="366" spans="1:9" x14ac:dyDescent="0.25">
      <c r="A366" s="98"/>
      <c r="B366" s="241" t="s">
        <v>1164</v>
      </c>
      <c r="C366" s="394" t="s">
        <v>4912</v>
      </c>
      <c r="D366" s="244" t="s">
        <v>2767</v>
      </c>
      <c r="E366" s="530">
        <v>0</v>
      </c>
      <c r="F366" s="117"/>
      <c r="G366" s="22"/>
      <c r="H366" s="30">
        <f t="shared" si="19"/>
        <v>0</v>
      </c>
      <c r="I366" s="508" t="s">
        <v>5004</v>
      </c>
    </row>
    <row r="367" spans="1:9" x14ac:dyDescent="0.25">
      <c r="A367" s="98"/>
      <c r="B367" s="241" t="s">
        <v>1251</v>
      </c>
      <c r="C367" s="394" t="s">
        <v>4912</v>
      </c>
      <c r="D367" s="244" t="s">
        <v>2767</v>
      </c>
      <c r="E367" s="245">
        <v>0</v>
      </c>
      <c r="F367" s="117"/>
      <c r="G367" s="30"/>
      <c r="H367" s="30">
        <f t="shared" si="19"/>
        <v>0</v>
      </c>
      <c r="I367" s="491"/>
    </row>
    <row r="368" spans="1:9" x14ac:dyDescent="0.25">
      <c r="A368" s="98"/>
      <c r="B368" s="241" t="s">
        <v>1292</v>
      </c>
      <c r="C368" s="394" t="s">
        <v>4912</v>
      </c>
      <c r="D368" s="244" t="s">
        <v>2767</v>
      </c>
      <c r="E368" s="245">
        <v>0</v>
      </c>
      <c r="F368" s="117"/>
      <c r="G368" s="30"/>
      <c r="H368" s="30">
        <f t="shared" si="19"/>
        <v>0</v>
      </c>
      <c r="I368" s="491"/>
    </row>
    <row r="369" spans="1:9" x14ac:dyDescent="0.25">
      <c r="A369" s="98"/>
      <c r="B369" s="241" t="s">
        <v>1340</v>
      </c>
      <c r="C369" s="394" t="s">
        <v>4912</v>
      </c>
      <c r="D369" s="244" t="s">
        <v>2767</v>
      </c>
      <c r="E369" s="245">
        <v>0</v>
      </c>
      <c r="F369" s="117"/>
      <c r="G369" s="30"/>
      <c r="H369" s="30">
        <f t="shared" si="19"/>
        <v>0</v>
      </c>
      <c r="I369" s="491" t="s">
        <v>5030</v>
      </c>
    </row>
    <row r="370" spans="1:9" x14ac:dyDescent="0.25">
      <c r="A370" s="98"/>
      <c r="B370" s="241" t="s">
        <v>1366</v>
      </c>
      <c r="C370" s="394" t="s">
        <v>4912</v>
      </c>
      <c r="D370" s="244" t="s">
        <v>2767</v>
      </c>
      <c r="E370" s="245">
        <v>0</v>
      </c>
      <c r="F370" s="117"/>
      <c r="G370" s="30"/>
      <c r="H370" s="30">
        <f t="shared" si="19"/>
        <v>0</v>
      </c>
      <c r="I370" s="491" t="s">
        <v>455</v>
      </c>
    </row>
    <row r="371" spans="1:9" x14ac:dyDescent="0.25">
      <c r="A371" s="98"/>
      <c r="B371" s="241" t="s">
        <v>1397</v>
      </c>
      <c r="C371" s="394" t="s">
        <v>4912</v>
      </c>
      <c r="D371" s="244" t="s">
        <v>2767</v>
      </c>
      <c r="E371" s="245">
        <v>0</v>
      </c>
      <c r="F371" s="117"/>
      <c r="G371" s="30"/>
      <c r="H371" s="30">
        <f t="shared" si="19"/>
        <v>0</v>
      </c>
      <c r="I371" s="491" t="s">
        <v>5037</v>
      </c>
    </row>
    <row r="372" spans="1:9" x14ac:dyDescent="0.25">
      <c r="A372" s="98"/>
      <c r="B372" s="241" t="s">
        <v>1413</v>
      </c>
      <c r="C372" s="394" t="s">
        <v>4912</v>
      </c>
      <c r="D372" s="244" t="s">
        <v>2767</v>
      </c>
      <c r="E372" s="245">
        <v>0</v>
      </c>
      <c r="F372" s="117"/>
      <c r="G372" s="30"/>
      <c r="H372" s="30">
        <f t="shared" si="19"/>
        <v>0</v>
      </c>
      <c r="I372" s="491"/>
    </row>
    <row r="373" spans="1:9" x14ac:dyDescent="0.25">
      <c r="A373" s="98"/>
      <c r="B373" s="241" t="s">
        <v>1479</v>
      </c>
      <c r="C373" s="394" t="s">
        <v>4912</v>
      </c>
      <c r="D373" s="244" t="s">
        <v>2767</v>
      </c>
      <c r="E373" s="245">
        <v>0</v>
      </c>
      <c r="F373" s="117"/>
      <c r="G373" s="30"/>
      <c r="H373" s="30">
        <f t="shared" si="19"/>
        <v>0</v>
      </c>
      <c r="I373" s="491"/>
    </row>
    <row r="374" spans="1:9" x14ac:dyDescent="0.25">
      <c r="A374" s="98"/>
      <c r="B374" s="241" t="s">
        <v>1481</v>
      </c>
      <c r="C374" s="394" t="s">
        <v>4912</v>
      </c>
      <c r="D374" s="244" t="s">
        <v>2767</v>
      </c>
      <c r="E374" s="245">
        <v>0</v>
      </c>
      <c r="F374" s="117"/>
      <c r="G374" s="30"/>
      <c r="H374" s="30">
        <f t="shared" si="19"/>
        <v>0</v>
      </c>
      <c r="I374" s="491"/>
    </row>
    <row r="375" spans="1:9" x14ac:dyDescent="0.25">
      <c r="A375" s="98"/>
      <c r="B375" s="241" t="s">
        <v>1544</v>
      </c>
      <c r="C375" s="394" t="s">
        <v>4912</v>
      </c>
      <c r="D375" s="244" t="s">
        <v>2767</v>
      </c>
      <c r="E375" s="245">
        <v>0</v>
      </c>
      <c r="F375" s="117"/>
      <c r="G375" s="30"/>
      <c r="H375" s="30">
        <f t="shared" si="19"/>
        <v>0</v>
      </c>
      <c r="I375" s="491" t="s">
        <v>455</v>
      </c>
    </row>
    <row r="376" spans="1:9" x14ac:dyDescent="0.25">
      <c r="A376" s="98"/>
      <c r="B376" s="438" t="s">
        <v>1618</v>
      </c>
      <c r="C376" s="429" t="s">
        <v>5059</v>
      </c>
      <c r="D376" s="540" t="s">
        <v>2767</v>
      </c>
      <c r="E376" s="245">
        <v>0</v>
      </c>
      <c r="F376" s="117"/>
      <c r="G376" s="22"/>
      <c r="H376" s="30">
        <f t="shared" si="19"/>
        <v>0</v>
      </c>
      <c r="I376" s="508" t="s">
        <v>5072</v>
      </c>
    </row>
    <row r="377" spans="1:9" x14ac:dyDescent="0.25">
      <c r="A377" s="98"/>
      <c r="B377" s="438" t="s">
        <v>1651</v>
      </c>
      <c r="C377" s="429" t="s">
        <v>5059</v>
      </c>
      <c r="D377" s="540" t="s">
        <v>2767</v>
      </c>
      <c r="E377" s="245">
        <v>0</v>
      </c>
      <c r="F377" s="117"/>
      <c r="G377" s="22"/>
      <c r="H377" s="30">
        <f t="shared" si="19"/>
        <v>0</v>
      </c>
      <c r="I377" s="508" t="s">
        <v>2756</v>
      </c>
    </row>
    <row r="378" spans="1:9" x14ac:dyDescent="0.25">
      <c r="A378" s="98"/>
      <c r="B378" s="438" t="s">
        <v>1678</v>
      </c>
      <c r="C378" s="429" t="s">
        <v>5059</v>
      </c>
      <c r="D378" s="540" t="s">
        <v>2767</v>
      </c>
      <c r="E378" s="245">
        <v>0</v>
      </c>
      <c r="F378" s="117"/>
      <c r="G378" s="22"/>
      <c r="H378" s="30">
        <f t="shared" si="19"/>
        <v>0</v>
      </c>
      <c r="I378" s="508" t="s">
        <v>455</v>
      </c>
    </row>
    <row r="379" spans="1:9" x14ac:dyDescent="0.25">
      <c r="A379" s="98"/>
      <c r="B379" s="438" t="s">
        <v>1781</v>
      </c>
      <c r="C379" s="429" t="s">
        <v>5059</v>
      </c>
      <c r="D379" s="540" t="s">
        <v>2767</v>
      </c>
      <c r="E379" s="245">
        <v>0</v>
      </c>
      <c r="F379" s="117"/>
      <c r="G379" s="22"/>
      <c r="H379" s="30">
        <f t="shared" si="19"/>
        <v>0</v>
      </c>
      <c r="I379" s="508" t="s">
        <v>455</v>
      </c>
    </row>
    <row r="380" spans="1:9" x14ac:dyDescent="0.25">
      <c r="A380" s="98"/>
      <c r="B380" s="438" t="s">
        <v>1795</v>
      </c>
      <c r="C380" s="429" t="s">
        <v>5059</v>
      </c>
      <c r="D380" s="244" t="s">
        <v>2767</v>
      </c>
      <c r="E380" s="245">
        <v>0</v>
      </c>
      <c r="F380" s="117"/>
      <c r="G380" s="30"/>
      <c r="H380" s="30">
        <f t="shared" si="19"/>
        <v>0</v>
      </c>
      <c r="I380" s="491"/>
    </row>
    <row r="381" spans="1:9" x14ac:dyDescent="0.25">
      <c r="A381" s="527"/>
      <c r="B381" s="438" t="s">
        <v>1863</v>
      </c>
      <c r="C381" s="429" t="s">
        <v>5059</v>
      </c>
      <c r="D381" s="244" t="s">
        <v>2767</v>
      </c>
      <c r="E381" s="245">
        <v>0</v>
      </c>
      <c r="F381" s="117"/>
      <c r="G381" s="30"/>
      <c r="H381" s="30">
        <f t="shared" si="19"/>
        <v>0</v>
      </c>
      <c r="I381" s="491"/>
    </row>
    <row r="382" spans="1:9" x14ac:dyDescent="0.25">
      <c r="A382" s="527"/>
      <c r="B382" s="438" t="s">
        <v>1883</v>
      </c>
      <c r="C382" s="429" t="s">
        <v>5059</v>
      </c>
      <c r="D382" s="244" t="s">
        <v>2767</v>
      </c>
      <c r="E382" s="245">
        <v>0</v>
      </c>
      <c r="F382" s="117"/>
      <c r="G382" s="30"/>
      <c r="H382" s="30">
        <f t="shared" si="19"/>
        <v>0</v>
      </c>
      <c r="I382" s="491" t="s">
        <v>5120</v>
      </c>
    </row>
    <row r="383" spans="1:9" x14ac:dyDescent="0.25">
      <c r="A383" s="527"/>
      <c r="B383" s="438" t="s">
        <v>1884</v>
      </c>
      <c r="C383" s="429" t="s">
        <v>5059</v>
      </c>
      <c r="D383" s="244" t="s">
        <v>2767</v>
      </c>
      <c r="E383" s="245">
        <v>0</v>
      </c>
      <c r="F383" s="117"/>
      <c r="G383" s="30"/>
      <c r="H383" s="30">
        <f t="shared" si="19"/>
        <v>0</v>
      </c>
      <c r="I383" s="491" t="s">
        <v>294</v>
      </c>
    </row>
    <row r="384" spans="1:9" x14ac:dyDescent="0.25">
      <c r="A384" s="527"/>
      <c r="B384" s="438" t="s">
        <v>1888</v>
      </c>
      <c r="C384" s="429" t="s">
        <v>5059</v>
      </c>
      <c r="D384" s="244" t="s">
        <v>2767</v>
      </c>
      <c r="E384" s="245">
        <v>0</v>
      </c>
      <c r="F384" s="117"/>
      <c r="G384" s="30"/>
      <c r="H384" s="30">
        <f t="shared" si="19"/>
        <v>0</v>
      </c>
      <c r="I384" s="491" t="s">
        <v>72</v>
      </c>
    </row>
    <row r="385" spans="1:9" x14ac:dyDescent="0.25">
      <c r="A385" s="98"/>
      <c r="B385" s="438" t="s">
        <v>1950</v>
      </c>
      <c r="C385" s="429" t="s">
        <v>5059</v>
      </c>
      <c r="D385" s="244" t="s">
        <v>2767</v>
      </c>
      <c r="E385" s="245">
        <v>0</v>
      </c>
      <c r="F385" s="117"/>
      <c r="G385" s="30"/>
      <c r="H385" s="30">
        <f t="shared" si="19"/>
        <v>0</v>
      </c>
      <c r="I385" s="491" t="s">
        <v>455</v>
      </c>
    </row>
    <row r="386" spans="1:9" x14ac:dyDescent="0.25">
      <c r="A386" s="98"/>
      <c r="B386" s="438" t="s">
        <v>2265</v>
      </c>
      <c r="C386" s="429" t="s">
        <v>5059</v>
      </c>
      <c r="D386" s="244" t="s">
        <v>2767</v>
      </c>
      <c r="E386" s="245">
        <v>0</v>
      </c>
      <c r="F386" s="117"/>
      <c r="G386" s="30"/>
      <c r="H386" s="30">
        <f t="shared" si="19"/>
        <v>0</v>
      </c>
      <c r="I386" s="491" t="s">
        <v>5199</v>
      </c>
    </row>
    <row r="387" spans="1:9" x14ac:dyDescent="0.25">
      <c r="A387" s="98"/>
      <c r="B387" s="438" t="s">
        <v>1062</v>
      </c>
      <c r="C387" s="429" t="s">
        <v>5059</v>
      </c>
      <c r="D387" s="244" t="s">
        <v>2767</v>
      </c>
      <c r="E387" s="245">
        <v>0</v>
      </c>
      <c r="F387" s="117"/>
      <c r="G387" s="30"/>
      <c r="H387" s="30">
        <f t="shared" si="19"/>
        <v>0</v>
      </c>
      <c r="I387" s="491" t="s">
        <v>5202</v>
      </c>
    </row>
    <row r="388" spans="1:9" x14ac:dyDescent="0.25">
      <c r="A388" s="98"/>
      <c r="B388" s="438" t="s">
        <v>1087</v>
      </c>
      <c r="C388" s="429" t="s">
        <v>5059</v>
      </c>
      <c r="D388" s="244" t="s">
        <v>2767</v>
      </c>
      <c r="E388" s="245">
        <v>0</v>
      </c>
      <c r="F388" s="117"/>
      <c r="G388" s="30"/>
      <c r="H388" s="30">
        <f t="shared" si="19"/>
        <v>0</v>
      </c>
      <c r="I388" s="491" t="s">
        <v>5208</v>
      </c>
    </row>
    <row r="389" spans="1:9" x14ac:dyDescent="0.25">
      <c r="A389" s="98"/>
      <c r="B389" s="438" t="s">
        <v>1093</v>
      </c>
      <c r="C389" s="429" t="s">
        <v>5059</v>
      </c>
      <c r="D389" s="244" t="s">
        <v>2767</v>
      </c>
      <c r="E389" s="245">
        <v>0</v>
      </c>
      <c r="F389" s="117"/>
      <c r="G389" s="30"/>
      <c r="H389" s="30">
        <f t="shared" si="19"/>
        <v>0</v>
      </c>
      <c r="I389" s="491" t="s">
        <v>5209</v>
      </c>
    </row>
    <row r="390" spans="1:9" x14ac:dyDescent="0.25">
      <c r="A390" s="98"/>
      <c r="B390" s="438" t="s">
        <v>1183</v>
      </c>
      <c r="C390" s="429" t="s">
        <v>5059</v>
      </c>
      <c r="D390" s="244" t="s">
        <v>2767</v>
      </c>
      <c r="E390" s="245">
        <v>0</v>
      </c>
      <c r="F390" s="117"/>
      <c r="G390" s="30"/>
      <c r="H390" s="30">
        <f t="shared" si="19"/>
        <v>0</v>
      </c>
      <c r="I390" s="491" t="s">
        <v>5222</v>
      </c>
    </row>
    <row r="391" spans="1:9" x14ac:dyDescent="0.25">
      <c r="A391" s="98"/>
      <c r="B391" s="438" t="s">
        <v>1190</v>
      </c>
      <c r="C391" s="429" t="s">
        <v>5059</v>
      </c>
      <c r="D391" s="244" t="s">
        <v>2767</v>
      </c>
      <c r="E391" s="245">
        <v>0</v>
      </c>
      <c r="F391" s="117"/>
      <c r="G391" s="30"/>
      <c r="H391" s="30">
        <f t="shared" si="19"/>
        <v>0</v>
      </c>
      <c r="I391" s="491" t="s">
        <v>5225</v>
      </c>
    </row>
    <row r="392" spans="1:9" x14ac:dyDescent="0.25">
      <c r="A392" s="98"/>
      <c r="B392" s="438" t="s">
        <v>1292</v>
      </c>
      <c r="C392" s="429" t="s">
        <v>5059</v>
      </c>
      <c r="D392" s="244" t="s">
        <v>2767</v>
      </c>
      <c r="E392" s="245">
        <v>0</v>
      </c>
      <c r="F392" s="117"/>
      <c r="G392" s="30"/>
      <c r="H392" s="30">
        <f t="shared" si="19"/>
        <v>0</v>
      </c>
      <c r="I392" s="491" t="s">
        <v>294</v>
      </c>
    </row>
    <row r="393" spans="1:9" x14ac:dyDescent="0.25">
      <c r="A393" s="98"/>
      <c r="B393" s="438" t="s">
        <v>1371</v>
      </c>
      <c r="C393" s="429" t="s">
        <v>5059</v>
      </c>
      <c r="D393" s="406" t="s">
        <v>2767</v>
      </c>
      <c r="E393" s="407">
        <v>0</v>
      </c>
      <c r="F393" s="117"/>
      <c r="G393" s="30"/>
      <c r="H393" s="30">
        <f t="shared" si="19"/>
        <v>0</v>
      </c>
      <c r="I393" s="497" t="s">
        <v>4644</v>
      </c>
    </row>
    <row r="394" spans="1:9" x14ac:dyDescent="0.25">
      <c r="A394" s="98"/>
      <c r="B394" s="438" t="s">
        <v>1391</v>
      </c>
      <c r="C394" s="429" t="s">
        <v>5059</v>
      </c>
      <c r="D394" s="406" t="s">
        <v>2767</v>
      </c>
      <c r="E394" s="407">
        <v>0</v>
      </c>
      <c r="F394" s="117"/>
      <c r="G394" s="30"/>
      <c r="H394" s="30">
        <f t="shared" si="19"/>
        <v>0</v>
      </c>
      <c r="I394" s="497" t="s">
        <v>5262</v>
      </c>
    </row>
    <row r="395" spans="1:9" x14ac:dyDescent="0.25">
      <c r="A395" s="98"/>
      <c r="B395" s="438" t="s">
        <v>1395</v>
      </c>
      <c r="C395" s="429" t="s">
        <v>5059</v>
      </c>
      <c r="D395" s="406" t="s">
        <v>2767</v>
      </c>
      <c r="E395" s="407">
        <v>0</v>
      </c>
      <c r="F395" s="117"/>
      <c r="G395" s="30"/>
      <c r="H395" s="30">
        <f t="shared" si="19"/>
        <v>0</v>
      </c>
      <c r="I395" s="497" t="s">
        <v>294</v>
      </c>
    </row>
    <row r="396" spans="1:9" ht="15.75" x14ac:dyDescent="0.25">
      <c r="A396" s="553">
        <v>41844</v>
      </c>
      <c r="B396" s="601" t="s">
        <v>1562</v>
      </c>
      <c r="C396" s="255" t="s">
        <v>4641</v>
      </c>
      <c r="D396" s="244" t="s">
        <v>2767</v>
      </c>
      <c r="E396" s="245">
        <v>0</v>
      </c>
      <c r="F396" s="117"/>
      <c r="G396" s="30"/>
      <c r="H396" s="30">
        <f t="shared" si="19"/>
        <v>0</v>
      </c>
      <c r="I396" s="491" t="s">
        <v>5287</v>
      </c>
    </row>
    <row r="397" spans="1:9" ht="15.75" x14ac:dyDescent="0.25">
      <c r="A397" s="553">
        <v>41844</v>
      </c>
      <c r="B397" s="601" t="s">
        <v>1586</v>
      </c>
      <c r="C397" s="255" t="s">
        <v>4641</v>
      </c>
      <c r="D397" s="244" t="s">
        <v>2767</v>
      </c>
      <c r="E397" s="245">
        <v>0</v>
      </c>
      <c r="F397" s="117"/>
      <c r="G397" s="30"/>
      <c r="H397" s="30">
        <f t="shared" si="19"/>
        <v>0</v>
      </c>
      <c r="I397" s="491" t="s">
        <v>5295</v>
      </c>
    </row>
    <row r="398" spans="1:9" ht="15.75" x14ac:dyDescent="0.25">
      <c r="A398" s="553">
        <v>41844</v>
      </c>
      <c r="B398" s="601" t="s">
        <v>1592</v>
      </c>
      <c r="C398" s="255" t="s">
        <v>4641</v>
      </c>
      <c r="D398" s="244" t="s">
        <v>2767</v>
      </c>
      <c r="E398" s="245">
        <v>0</v>
      </c>
      <c r="F398" s="117"/>
      <c r="G398" s="30"/>
      <c r="H398" s="30">
        <f t="shared" si="19"/>
        <v>0</v>
      </c>
      <c r="I398" s="491" t="s">
        <v>5298</v>
      </c>
    </row>
    <row r="399" spans="1:9" ht="15.75" x14ac:dyDescent="0.25">
      <c r="A399" s="98">
        <v>41847</v>
      </c>
      <c r="B399" s="601" t="s">
        <v>1809</v>
      </c>
      <c r="C399" s="255" t="s">
        <v>4641</v>
      </c>
      <c r="D399" s="244" t="s">
        <v>2767</v>
      </c>
      <c r="E399" s="245">
        <v>0</v>
      </c>
      <c r="F399" s="117"/>
      <c r="G399" s="30"/>
      <c r="H399" s="30">
        <f t="shared" si="19"/>
        <v>0</v>
      </c>
      <c r="I399" s="508"/>
    </row>
    <row r="400" spans="1:9" ht="15.75" x14ac:dyDescent="0.25">
      <c r="A400" s="98">
        <v>41847</v>
      </c>
      <c r="B400" s="601" t="s">
        <v>1835</v>
      </c>
      <c r="C400" s="255" t="s">
        <v>4641</v>
      </c>
      <c r="D400" s="244" t="s">
        <v>2767</v>
      </c>
      <c r="E400" s="245">
        <v>0</v>
      </c>
      <c r="F400" s="117"/>
      <c r="G400" s="30"/>
      <c r="H400" s="30">
        <f t="shared" si="19"/>
        <v>0</v>
      </c>
      <c r="I400" s="491"/>
    </row>
    <row r="401" spans="1:9" ht="15.75" x14ac:dyDescent="0.25">
      <c r="A401" s="98">
        <v>41847</v>
      </c>
      <c r="B401" s="601" t="s">
        <v>1849</v>
      </c>
      <c r="C401" s="255" t="s">
        <v>4641</v>
      </c>
      <c r="D401" s="244" t="s">
        <v>2767</v>
      </c>
      <c r="E401" s="245">
        <v>0</v>
      </c>
      <c r="F401" s="117"/>
      <c r="G401" s="30"/>
      <c r="H401" s="30">
        <f t="shared" si="19"/>
        <v>0</v>
      </c>
      <c r="I401" s="491"/>
    </row>
    <row r="402" spans="1:9" ht="15.75" x14ac:dyDescent="0.25">
      <c r="A402" s="553">
        <v>41848</v>
      </c>
      <c r="B402" s="601" t="s">
        <v>1945</v>
      </c>
      <c r="C402" s="255" t="s">
        <v>4641</v>
      </c>
      <c r="D402" s="244" t="s">
        <v>2767</v>
      </c>
      <c r="E402" s="245">
        <v>0</v>
      </c>
      <c r="F402" s="117"/>
      <c r="G402" s="30"/>
      <c r="H402" s="30">
        <f t="shared" si="19"/>
        <v>0</v>
      </c>
      <c r="I402" s="491" t="s">
        <v>294</v>
      </c>
    </row>
    <row r="403" spans="1:9" ht="15.75" x14ac:dyDescent="0.25">
      <c r="A403" s="98">
        <v>41849</v>
      </c>
      <c r="B403" s="601" t="s">
        <v>1958</v>
      </c>
      <c r="C403" s="255" t="s">
        <v>4641</v>
      </c>
      <c r="D403" s="406" t="s">
        <v>2767</v>
      </c>
      <c r="E403" s="407">
        <v>0</v>
      </c>
      <c r="F403" s="117"/>
      <c r="G403" s="30"/>
      <c r="H403" s="30">
        <f t="shared" si="19"/>
        <v>0</v>
      </c>
      <c r="I403" s="497" t="s">
        <v>5361</v>
      </c>
    </row>
    <row r="404" spans="1:9" ht="15.75" x14ac:dyDescent="0.25">
      <c r="A404" s="98">
        <v>41851</v>
      </c>
      <c r="B404" s="601" t="s">
        <v>2229</v>
      </c>
      <c r="C404" s="255" t="s">
        <v>4641</v>
      </c>
      <c r="D404" s="406" t="s">
        <v>2767</v>
      </c>
      <c r="E404" s="407">
        <v>0</v>
      </c>
      <c r="F404" s="117"/>
      <c r="G404" s="30"/>
      <c r="H404" s="30">
        <f t="shared" si="19"/>
        <v>0</v>
      </c>
      <c r="I404" s="497" t="s">
        <v>294</v>
      </c>
    </row>
    <row r="405" spans="1:9" ht="15.75" x14ac:dyDescent="0.25">
      <c r="A405" s="98">
        <v>41849</v>
      </c>
      <c r="B405" s="601" t="s">
        <v>1961</v>
      </c>
      <c r="C405" s="255" t="s">
        <v>4641</v>
      </c>
      <c r="D405" s="8" t="s">
        <v>2638</v>
      </c>
      <c r="E405" s="252">
        <v>45150</v>
      </c>
      <c r="F405" s="461" t="s">
        <v>5362</v>
      </c>
      <c r="G405" s="30">
        <v>45150</v>
      </c>
      <c r="H405" s="30">
        <f t="shared" si="19"/>
        <v>0</v>
      </c>
      <c r="I405" s="497"/>
    </row>
    <row r="406" spans="1:9" ht="15.75" x14ac:dyDescent="0.25">
      <c r="A406" s="98"/>
      <c r="B406" s="601"/>
      <c r="C406" s="255"/>
      <c r="D406" s="8"/>
      <c r="E406" s="252"/>
      <c r="F406" s="461"/>
      <c r="G406" s="30"/>
      <c r="H406" s="30"/>
      <c r="I406" s="497"/>
    </row>
    <row r="407" spans="1:9" x14ac:dyDescent="0.25">
      <c r="A407" s="98"/>
      <c r="B407" s="241" t="s">
        <v>1190</v>
      </c>
      <c r="C407" s="394" t="s">
        <v>4912</v>
      </c>
      <c r="D407" s="431" t="s">
        <v>10</v>
      </c>
      <c r="E407" s="534">
        <v>7096</v>
      </c>
      <c r="F407" s="117">
        <v>41826</v>
      </c>
      <c r="G407" s="22">
        <v>7096</v>
      </c>
      <c r="H407" s="30">
        <f t="shared" ref="H407:H422" si="20">E407-G407</f>
        <v>0</v>
      </c>
      <c r="I407" s="508"/>
    </row>
    <row r="408" spans="1:9" x14ac:dyDescent="0.25">
      <c r="A408" s="98"/>
      <c r="B408" s="241" t="s">
        <v>1232</v>
      </c>
      <c r="C408" s="394" t="s">
        <v>4912</v>
      </c>
      <c r="D408" s="235" t="s">
        <v>10</v>
      </c>
      <c r="E408" s="236">
        <v>5193.5</v>
      </c>
      <c r="F408" s="117">
        <v>41827</v>
      </c>
      <c r="G408" s="30">
        <v>5193.5</v>
      </c>
      <c r="H408" s="30">
        <f t="shared" si="20"/>
        <v>0</v>
      </c>
      <c r="I408" s="491"/>
    </row>
    <row r="409" spans="1:9" x14ac:dyDescent="0.25">
      <c r="A409" s="98"/>
      <c r="B409" s="241" t="s">
        <v>1361</v>
      </c>
      <c r="C409" s="394" t="s">
        <v>4912</v>
      </c>
      <c r="D409" s="235" t="s">
        <v>10</v>
      </c>
      <c r="E409" s="236">
        <v>4349</v>
      </c>
      <c r="F409" s="117">
        <v>41828</v>
      </c>
      <c r="G409" s="30">
        <v>4349</v>
      </c>
      <c r="H409" s="30">
        <f t="shared" si="20"/>
        <v>0</v>
      </c>
      <c r="I409" s="491"/>
    </row>
    <row r="410" spans="1:9" x14ac:dyDescent="0.25">
      <c r="A410" s="98"/>
      <c r="B410" s="241" t="s">
        <v>1403</v>
      </c>
      <c r="C410" s="394" t="s">
        <v>4912</v>
      </c>
      <c r="D410" s="235" t="s">
        <v>10</v>
      </c>
      <c r="E410" s="236">
        <v>2040</v>
      </c>
      <c r="F410" s="117">
        <v>41828</v>
      </c>
      <c r="G410" s="30">
        <v>2040</v>
      </c>
      <c r="H410" s="30">
        <f t="shared" si="20"/>
        <v>0</v>
      </c>
      <c r="I410" s="491"/>
    </row>
    <row r="411" spans="1:9" x14ac:dyDescent="0.25">
      <c r="A411" s="98"/>
      <c r="B411" s="241" t="s">
        <v>1404</v>
      </c>
      <c r="C411" s="394" t="s">
        <v>4912</v>
      </c>
      <c r="D411" s="235" t="s">
        <v>10</v>
      </c>
      <c r="E411" s="236">
        <v>449</v>
      </c>
      <c r="F411" s="117">
        <v>41828</v>
      </c>
      <c r="G411" s="30">
        <v>449</v>
      </c>
      <c r="H411" s="30">
        <f t="shared" si="20"/>
        <v>0</v>
      </c>
      <c r="I411" s="491"/>
    </row>
    <row r="412" spans="1:9" x14ac:dyDescent="0.25">
      <c r="A412" s="98"/>
      <c r="B412" s="241" t="s">
        <v>1477</v>
      </c>
      <c r="C412" s="394" t="s">
        <v>4912</v>
      </c>
      <c r="D412" s="235" t="s">
        <v>10</v>
      </c>
      <c r="E412" s="236">
        <v>665</v>
      </c>
      <c r="F412" s="117">
        <v>41829</v>
      </c>
      <c r="G412" s="30">
        <v>665</v>
      </c>
      <c r="H412" s="30">
        <f t="shared" si="20"/>
        <v>0</v>
      </c>
      <c r="I412" s="491"/>
    </row>
    <row r="413" spans="1:9" x14ac:dyDescent="0.25">
      <c r="A413" s="98"/>
      <c r="B413" s="438" t="s">
        <v>2040</v>
      </c>
      <c r="C413" s="429" t="s">
        <v>5059</v>
      </c>
      <c r="D413" s="235" t="s">
        <v>10</v>
      </c>
      <c r="E413" s="236">
        <v>1890</v>
      </c>
      <c r="F413" s="117">
        <v>41835</v>
      </c>
      <c r="G413" s="30">
        <v>1890</v>
      </c>
      <c r="H413" s="30">
        <f t="shared" si="20"/>
        <v>0</v>
      </c>
      <c r="I413" s="491"/>
    </row>
    <row r="414" spans="1:9" x14ac:dyDescent="0.25">
      <c r="A414" s="98"/>
      <c r="B414" s="438" t="s">
        <v>2214</v>
      </c>
      <c r="C414" s="429" t="s">
        <v>5059</v>
      </c>
      <c r="D414" s="235" t="s">
        <v>10</v>
      </c>
      <c r="E414" s="236">
        <v>1389</v>
      </c>
      <c r="F414" s="117">
        <v>41837</v>
      </c>
      <c r="G414" s="30">
        <v>1389</v>
      </c>
      <c r="H414" s="30">
        <f t="shared" si="20"/>
        <v>0</v>
      </c>
      <c r="I414" s="491"/>
    </row>
    <row r="415" spans="1:9" x14ac:dyDescent="0.25">
      <c r="A415" s="553">
        <v>41844</v>
      </c>
      <c r="B415" s="438" t="s">
        <v>1537</v>
      </c>
      <c r="C415" s="429" t="s">
        <v>5059</v>
      </c>
      <c r="D415" s="235" t="s">
        <v>10</v>
      </c>
      <c r="E415" s="236">
        <v>3710</v>
      </c>
      <c r="F415" s="117">
        <v>41844</v>
      </c>
      <c r="G415" s="30">
        <v>3710</v>
      </c>
      <c r="H415" s="30">
        <f t="shared" si="20"/>
        <v>0</v>
      </c>
      <c r="I415" s="491"/>
    </row>
    <row r="416" spans="1:9" ht="15.75" x14ac:dyDescent="0.25">
      <c r="A416" s="98">
        <v>41845</v>
      </c>
      <c r="B416" s="601" t="s">
        <v>1693</v>
      </c>
      <c r="C416" s="255" t="s">
        <v>4641</v>
      </c>
      <c r="D416" s="235" t="s">
        <v>10</v>
      </c>
      <c r="E416" s="236">
        <v>2037</v>
      </c>
      <c r="F416" s="117">
        <v>41845</v>
      </c>
      <c r="G416" s="30">
        <v>2037</v>
      </c>
      <c r="H416" s="30">
        <f t="shared" si="20"/>
        <v>0</v>
      </c>
      <c r="I416" s="491"/>
    </row>
    <row r="417" spans="1:9" ht="15.75" x14ac:dyDescent="0.25">
      <c r="A417" s="553">
        <v>41846</v>
      </c>
      <c r="B417" s="601" t="s">
        <v>1799</v>
      </c>
      <c r="C417" s="255" t="s">
        <v>4641</v>
      </c>
      <c r="D417" s="235" t="s">
        <v>10</v>
      </c>
      <c r="E417" s="236">
        <v>2892</v>
      </c>
      <c r="F417" s="117">
        <v>41846</v>
      </c>
      <c r="G417" s="30">
        <v>2892</v>
      </c>
      <c r="H417" s="30">
        <f t="shared" si="20"/>
        <v>0</v>
      </c>
      <c r="I417" s="508"/>
    </row>
    <row r="418" spans="1:9" ht="15.75" x14ac:dyDescent="0.25">
      <c r="A418" s="98">
        <v>41847</v>
      </c>
      <c r="B418" s="601" t="s">
        <v>1824</v>
      </c>
      <c r="C418" s="255" t="s">
        <v>4641</v>
      </c>
      <c r="D418" s="235" t="s">
        <v>10</v>
      </c>
      <c r="E418" s="236">
        <v>4778</v>
      </c>
      <c r="F418" s="117">
        <v>41847</v>
      </c>
      <c r="G418" s="30">
        <v>4778</v>
      </c>
      <c r="H418" s="30">
        <f t="shared" si="20"/>
        <v>0</v>
      </c>
      <c r="I418" s="508"/>
    </row>
    <row r="419" spans="1:9" ht="15.75" x14ac:dyDescent="0.25">
      <c r="A419" s="98">
        <v>41847</v>
      </c>
      <c r="B419" s="601" t="s">
        <v>1876</v>
      </c>
      <c r="C419" s="255" t="s">
        <v>4641</v>
      </c>
      <c r="D419" s="235" t="s">
        <v>10</v>
      </c>
      <c r="E419" s="236">
        <v>2927.5</v>
      </c>
      <c r="F419" s="117">
        <v>41847</v>
      </c>
      <c r="G419" s="30">
        <v>2927.5</v>
      </c>
      <c r="H419" s="30">
        <f t="shared" si="20"/>
        <v>0</v>
      </c>
      <c r="I419" s="491"/>
    </row>
    <row r="420" spans="1:9" ht="15.75" x14ac:dyDescent="0.25">
      <c r="A420" s="553">
        <v>41850</v>
      </c>
      <c r="B420" s="601" t="s">
        <v>2119</v>
      </c>
      <c r="C420" s="255" t="s">
        <v>4641</v>
      </c>
      <c r="D420" s="235" t="s">
        <v>10</v>
      </c>
      <c r="E420" s="236">
        <v>590</v>
      </c>
      <c r="F420" s="117">
        <v>41850</v>
      </c>
      <c r="G420" s="30">
        <v>590</v>
      </c>
      <c r="H420" s="30">
        <f t="shared" si="20"/>
        <v>0</v>
      </c>
      <c r="I420" s="491"/>
    </row>
    <row r="421" spans="1:9" ht="15.75" x14ac:dyDescent="0.25">
      <c r="A421" s="98">
        <v>41851</v>
      </c>
      <c r="B421" s="601" t="s">
        <v>2159</v>
      </c>
      <c r="C421" s="255" t="s">
        <v>4641</v>
      </c>
      <c r="D421" s="8" t="s">
        <v>10</v>
      </c>
      <c r="E421" s="252">
        <v>678</v>
      </c>
      <c r="F421" s="117">
        <v>41851</v>
      </c>
      <c r="G421" s="30">
        <v>678</v>
      </c>
      <c r="H421" s="30">
        <f t="shared" si="20"/>
        <v>0</v>
      </c>
      <c r="I421" s="497" t="s">
        <v>23</v>
      </c>
    </row>
    <row r="422" spans="1:9" ht="15.75" x14ac:dyDescent="0.25">
      <c r="A422" s="98">
        <v>41851</v>
      </c>
      <c r="B422" s="601" t="s">
        <v>2208</v>
      </c>
      <c r="C422" s="255" t="s">
        <v>4641</v>
      </c>
      <c r="D422" s="8" t="s">
        <v>10</v>
      </c>
      <c r="E422" s="252">
        <v>1066</v>
      </c>
      <c r="F422" s="117">
        <v>41851</v>
      </c>
      <c r="G422" s="30">
        <v>1066</v>
      </c>
      <c r="H422" s="30">
        <f t="shared" si="20"/>
        <v>0</v>
      </c>
      <c r="I422" s="497"/>
    </row>
    <row r="423" spans="1:9" ht="15.75" x14ac:dyDescent="0.25">
      <c r="A423" s="98"/>
      <c r="B423" s="601"/>
      <c r="C423" s="255"/>
      <c r="D423" s="8"/>
      <c r="E423" s="252"/>
      <c r="F423" s="117"/>
      <c r="G423" s="30">
        <f>SUM(G407:G422)</f>
        <v>41750</v>
      </c>
      <c r="H423" s="30"/>
      <c r="I423" s="497"/>
    </row>
    <row r="424" spans="1:9" ht="15.75" x14ac:dyDescent="0.25">
      <c r="A424" s="98"/>
      <c r="B424" s="601"/>
      <c r="C424" s="255"/>
      <c r="D424" s="8"/>
      <c r="E424" s="252"/>
      <c r="F424" s="117"/>
      <c r="G424" s="30"/>
      <c r="H424" s="30"/>
      <c r="I424" s="497"/>
    </row>
    <row r="425" spans="1:9" x14ac:dyDescent="0.25">
      <c r="A425" s="98"/>
      <c r="B425" s="241" t="s">
        <v>2101</v>
      </c>
      <c r="C425" s="394" t="s">
        <v>4912</v>
      </c>
      <c r="D425" s="235" t="s">
        <v>70</v>
      </c>
      <c r="E425" s="528">
        <v>13716</v>
      </c>
      <c r="F425" s="117">
        <v>41823</v>
      </c>
      <c r="G425" s="30">
        <v>13716</v>
      </c>
      <c r="H425" s="22">
        <f>E425-G425</f>
        <v>0</v>
      </c>
      <c r="I425" s="491" t="s">
        <v>14</v>
      </c>
    </row>
    <row r="426" spans="1:9" x14ac:dyDescent="0.25">
      <c r="A426" s="98"/>
      <c r="B426" s="241" t="s">
        <v>1351</v>
      </c>
      <c r="C426" s="394" t="s">
        <v>4912</v>
      </c>
      <c r="D426" s="235" t="s">
        <v>70</v>
      </c>
      <c r="E426" s="236">
        <v>21654.2</v>
      </c>
      <c r="F426" s="117">
        <v>41828</v>
      </c>
      <c r="G426" s="30">
        <v>21654.2</v>
      </c>
      <c r="H426" s="30">
        <f>E426-G426</f>
        <v>0</v>
      </c>
      <c r="I426" s="491" t="s">
        <v>14</v>
      </c>
    </row>
    <row r="427" spans="1:9" x14ac:dyDescent="0.25">
      <c r="A427" s="98"/>
      <c r="B427" s="438" t="s">
        <v>2095</v>
      </c>
      <c r="C427" s="429" t="s">
        <v>5059</v>
      </c>
      <c r="D427" s="235" t="s">
        <v>70</v>
      </c>
      <c r="E427" s="236">
        <v>5720</v>
      </c>
      <c r="F427" s="117">
        <v>41837</v>
      </c>
      <c r="G427" s="30">
        <v>5720</v>
      </c>
      <c r="H427" s="30">
        <f>E427-G427</f>
        <v>0</v>
      </c>
      <c r="I427" s="491" t="s">
        <v>14</v>
      </c>
    </row>
    <row r="428" spans="1:9" ht="15.75" x14ac:dyDescent="0.25">
      <c r="A428" s="553">
        <v>41850</v>
      </c>
      <c r="B428" s="601" t="s">
        <v>2115</v>
      </c>
      <c r="C428" s="255" t="s">
        <v>4641</v>
      </c>
      <c r="D428" s="235" t="s">
        <v>70</v>
      </c>
      <c r="E428" s="236">
        <v>15904</v>
      </c>
      <c r="F428" s="461">
        <v>41853</v>
      </c>
      <c r="G428" s="247">
        <v>15904</v>
      </c>
      <c r="H428" s="30">
        <f>E428-G428</f>
        <v>0</v>
      </c>
      <c r="I428" s="491" t="s">
        <v>14</v>
      </c>
    </row>
    <row r="429" spans="1:9" ht="15.75" x14ac:dyDescent="0.25">
      <c r="A429" s="553"/>
      <c r="B429" s="601"/>
      <c r="C429" s="255"/>
      <c r="D429" s="235"/>
      <c r="E429" s="236"/>
      <c r="F429" s="461"/>
      <c r="G429" s="247">
        <f>SUM(G425:G428)</f>
        <v>56994.2</v>
      </c>
      <c r="H429" s="30"/>
      <c r="I429" s="491"/>
    </row>
    <row r="430" spans="1:9" ht="15.75" x14ac:dyDescent="0.25">
      <c r="A430" s="553"/>
      <c r="B430" s="601"/>
      <c r="C430" s="255"/>
      <c r="D430" s="235"/>
      <c r="E430" s="236"/>
      <c r="F430" s="461"/>
      <c r="G430" s="247"/>
      <c r="H430" s="30"/>
      <c r="I430" s="491"/>
    </row>
    <row r="431" spans="1:9" x14ac:dyDescent="0.25">
      <c r="A431" s="98"/>
      <c r="B431" s="438" t="s">
        <v>1594</v>
      </c>
      <c r="C431" s="429" t="s">
        <v>5059</v>
      </c>
      <c r="D431" s="45" t="s">
        <v>180</v>
      </c>
      <c r="E431" s="236">
        <v>6792</v>
      </c>
      <c r="F431" s="485">
        <v>41832</v>
      </c>
      <c r="G431" s="22">
        <v>6792</v>
      </c>
      <c r="H431" s="30">
        <f>E431-G431</f>
        <v>0</v>
      </c>
      <c r="I431" s="508" t="s">
        <v>146</v>
      </c>
    </row>
    <row r="432" spans="1:9" x14ac:dyDescent="0.25">
      <c r="A432" s="98"/>
      <c r="B432" s="438" t="s">
        <v>2203</v>
      </c>
      <c r="C432" s="429" t="s">
        <v>5059</v>
      </c>
      <c r="D432" s="235" t="s">
        <v>180</v>
      </c>
      <c r="E432" s="236">
        <v>14022.4</v>
      </c>
      <c r="F432" s="117">
        <v>41839</v>
      </c>
      <c r="G432" s="30">
        <v>14022.4</v>
      </c>
      <c r="H432" s="30">
        <f>E432-G432</f>
        <v>0</v>
      </c>
      <c r="I432" s="491" t="s">
        <v>146</v>
      </c>
    </row>
    <row r="433" spans="1:9" x14ac:dyDescent="0.25">
      <c r="A433" s="98"/>
      <c r="B433" s="438" t="s">
        <v>1317</v>
      </c>
      <c r="C433" s="429" t="s">
        <v>5059</v>
      </c>
      <c r="D433" s="235" t="s">
        <v>180</v>
      </c>
      <c r="E433" s="236">
        <v>12000.5</v>
      </c>
      <c r="F433" s="117">
        <v>41843</v>
      </c>
      <c r="G433" s="30">
        <v>12000.5</v>
      </c>
      <c r="H433" s="30">
        <f>E433-G433</f>
        <v>0</v>
      </c>
      <c r="I433" s="491" t="s">
        <v>146</v>
      </c>
    </row>
    <row r="434" spans="1:9" ht="15.75" x14ac:dyDescent="0.25">
      <c r="A434" s="98">
        <v>41849</v>
      </c>
      <c r="B434" s="601" t="s">
        <v>2047</v>
      </c>
      <c r="C434" s="255" t="s">
        <v>4641</v>
      </c>
      <c r="D434" s="8" t="s">
        <v>180</v>
      </c>
      <c r="E434" s="252">
        <v>9652.4</v>
      </c>
      <c r="F434" s="117">
        <v>41851</v>
      </c>
      <c r="G434" s="30">
        <v>9652.4</v>
      </c>
      <c r="H434" s="30">
        <f>E434-G434</f>
        <v>0</v>
      </c>
      <c r="I434" s="497" t="s">
        <v>146</v>
      </c>
    </row>
    <row r="435" spans="1:9" ht="15.75" x14ac:dyDescent="0.25">
      <c r="A435" s="98">
        <v>41851</v>
      </c>
      <c r="B435" s="601" t="s">
        <v>2233</v>
      </c>
      <c r="C435" s="255" t="s">
        <v>4641</v>
      </c>
      <c r="D435" s="8" t="s">
        <v>180</v>
      </c>
      <c r="E435" s="252">
        <v>6000.5</v>
      </c>
      <c r="F435" s="461">
        <v>41855</v>
      </c>
      <c r="G435" s="247">
        <v>6000.5</v>
      </c>
      <c r="H435" s="30">
        <f>E435-G435</f>
        <v>0</v>
      </c>
      <c r="I435" s="497" t="s">
        <v>146</v>
      </c>
    </row>
    <row r="436" spans="1:9" ht="15.75" x14ac:dyDescent="0.25">
      <c r="A436" s="98"/>
      <c r="B436" s="601"/>
      <c r="C436" s="255"/>
      <c r="D436" s="8"/>
      <c r="E436" s="252"/>
      <c r="F436" s="461"/>
      <c r="G436" s="247">
        <f>SUM(G431:G435)</f>
        <v>48467.8</v>
      </c>
      <c r="H436" s="30"/>
      <c r="I436" s="497"/>
    </row>
    <row r="437" spans="1:9" ht="15.75" x14ac:dyDescent="0.25">
      <c r="A437" s="98"/>
      <c r="B437" s="601"/>
      <c r="C437" s="255"/>
      <c r="D437" s="8"/>
      <c r="E437" s="252"/>
      <c r="F437" s="461"/>
      <c r="G437" s="247"/>
      <c r="H437" s="30"/>
      <c r="I437" s="497"/>
    </row>
    <row r="438" spans="1:9" x14ac:dyDescent="0.25">
      <c r="A438" s="98"/>
      <c r="B438" s="241" t="s">
        <v>1213</v>
      </c>
      <c r="C438" s="394" t="s">
        <v>4912</v>
      </c>
      <c r="D438" s="235" t="s">
        <v>951</v>
      </c>
      <c r="E438" s="528">
        <v>7290</v>
      </c>
      <c r="F438" s="117">
        <v>41826</v>
      </c>
      <c r="G438" s="30">
        <v>7290</v>
      </c>
      <c r="H438" s="30">
        <f>E438-G438</f>
        <v>0</v>
      </c>
      <c r="I438" s="491"/>
    </row>
    <row r="439" spans="1:9" x14ac:dyDescent="0.25">
      <c r="A439" s="98"/>
      <c r="B439" s="438" t="s">
        <v>1834</v>
      </c>
      <c r="C439" s="429" t="s">
        <v>5059</v>
      </c>
      <c r="D439" s="235" t="s">
        <v>951</v>
      </c>
      <c r="E439" s="236">
        <v>10564</v>
      </c>
      <c r="F439" s="117">
        <v>41833</v>
      </c>
      <c r="G439" s="30">
        <v>10564</v>
      </c>
      <c r="H439" s="30">
        <f>E439-G439</f>
        <v>0</v>
      </c>
      <c r="I439" s="491"/>
    </row>
    <row r="440" spans="1:9" x14ac:dyDescent="0.25">
      <c r="A440" s="98"/>
      <c r="B440" s="438" t="s">
        <v>1232</v>
      </c>
      <c r="C440" s="429" t="s">
        <v>5059</v>
      </c>
      <c r="D440" s="235" t="s">
        <v>951</v>
      </c>
      <c r="E440" s="236">
        <v>9430.5</v>
      </c>
      <c r="F440" s="117">
        <v>41840</v>
      </c>
      <c r="G440" s="30">
        <v>9430.5</v>
      </c>
      <c r="H440" s="30">
        <f>E440-G440</f>
        <v>0</v>
      </c>
      <c r="I440" s="491"/>
    </row>
    <row r="441" spans="1:9" ht="15.75" x14ac:dyDescent="0.25">
      <c r="A441" s="98">
        <v>41847</v>
      </c>
      <c r="B441" s="601" t="s">
        <v>1873</v>
      </c>
      <c r="C441" s="255" t="s">
        <v>4641</v>
      </c>
      <c r="D441" s="235" t="s">
        <v>951</v>
      </c>
      <c r="E441" s="236">
        <v>11648</v>
      </c>
      <c r="F441" s="117">
        <v>41847</v>
      </c>
      <c r="G441" s="30">
        <v>11648</v>
      </c>
      <c r="H441" s="30">
        <f>E441-G441</f>
        <v>0</v>
      </c>
      <c r="I441" s="491"/>
    </row>
    <row r="442" spans="1:9" ht="15.75" x14ac:dyDescent="0.25">
      <c r="A442" s="98">
        <v>41851</v>
      </c>
      <c r="B442" s="601" t="s">
        <v>2174</v>
      </c>
      <c r="C442" s="255" t="s">
        <v>4641</v>
      </c>
      <c r="D442" s="8" t="s">
        <v>951</v>
      </c>
      <c r="E442" s="252">
        <v>7307</v>
      </c>
      <c r="F442" s="117">
        <v>41851</v>
      </c>
      <c r="G442" s="251">
        <v>7307</v>
      </c>
      <c r="H442" s="30">
        <f>E442-G442</f>
        <v>0</v>
      </c>
      <c r="I442" s="497"/>
    </row>
    <row r="443" spans="1:9" ht="15.75" x14ac:dyDescent="0.25">
      <c r="A443" s="98"/>
      <c r="B443" s="601"/>
      <c r="C443" s="255"/>
      <c r="D443" s="8"/>
      <c r="E443" s="252"/>
      <c r="F443" s="117"/>
      <c r="G443" s="251">
        <f>SUM(G438:G442)</f>
        <v>46239.5</v>
      </c>
      <c r="H443" s="30"/>
      <c r="I443" s="497"/>
    </row>
    <row r="444" spans="1:9" ht="15.75" x14ac:dyDescent="0.25">
      <c r="A444" s="98"/>
      <c r="B444" s="601"/>
      <c r="C444" s="255"/>
      <c r="D444" s="8"/>
      <c r="E444" s="252"/>
      <c r="F444" s="117"/>
      <c r="G444" s="251"/>
      <c r="H444" s="30"/>
      <c r="I444" s="497"/>
    </row>
    <row r="445" spans="1:9" x14ac:dyDescent="0.25">
      <c r="A445" s="529"/>
      <c r="B445" s="241" t="s">
        <v>1933</v>
      </c>
      <c r="C445" s="394" t="s">
        <v>4912</v>
      </c>
      <c r="D445" s="235" t="s">
        <v>2881</v>
      </c>
      <c r="E445" s="528">
        <v>840</v>
      </c>
      <c r="F445" s="461" t="s">
        <v>4913</v>
      </c>
      <c r="G445" s="30">
        <v>840</v>
      </c>
      <c r="H445" s="22">
        <f>E445-G445</f>
        <v>0</v>
      </c>
      <c r="I445" s="491" t="s">
        <v>146</v>
      </c>
    </row>
    <row r="446" spans="1:9" ht="15.75" x14ac:dyDescent="0.25">
      <c r="A446" s="553">
        <v>41844</v>
      </c>
      <c r="B446" s="601" t="s">
        <v>1557</v>
      </c>
      <c r="C446" s="255" t="s">
        <v>4641</v>
      </c>
      <c r="D446" s="235" t="s">
        <v>5286</v>
      </c>
      <c r="E446" s="236">
        <v>5029</v>
      </c>
      <c r="F446" s="117">
        <v>41845</v>
      </c>
      <c r="G446" s="30">
        <v>5029</v>
      </c>
      <c r="H446" s="30">
        <f>E446-G446</f>
        <v>0</v>
      </c>
      <c r="I446" s="491" t="s">
        <v>20</v>
      </c>
    </row>
    <row r="447" spans="1:9" x14ac:dyDescent="0.25">
      <c r="A447" s="98"/>
      <c r="B447" s="438" t="s">
        <v>1210</v>
      </c>
      <c r="C447" s="429" t="s">
        <v>5059</v>
      </c>
      <c r="D447" s="235" t="s">
        <v>5229</v>
      </c>
      <c r="E447" s="236">
        <v>2348.3200000000002</v>
      </c>
      <c r="F447" s="117">
        <v>41841</v>
      </c>
      <c r="G447" s="30">
        <v>2348.3200000000002</v>
      </c>
      <c r="H447" s="30">
        <f>E447-G447</f>
        <v>0</v>
      </c>
      <c r="I447" s="491" t="s">
        <v>20</v>
      </c>
    </row>
    <row r="448" spans="1:9" x14ac:dyDescent="0.25">
      <c r="A448" s="553">
        <v>41844</v>
      </c>
      <c r="B448" s="438" t="s">
        <v>1540</v>
      </c>
      <c r="C448" s="429" t="s">
        <v>5059</v>
      </c>
      <c r="D448" s="235" t="s">
        <v>4697</v>
      </c>
      <c r="E448" s="236">
        <v>200</v>
      </c>
      <c r="F448" s="117">
        <v>41844</v>
      </c>
      <c r="G448" s="30">
        <v>200</v>
      </c>
      <c r="H448" s="30">
        <f>E448-G448</f>
        <v>0</v>
      </c>
      <c r="I448" s="491"/>
    </row>
    <row r="449" spans="1:9" x14ac:dyDescent="0.25">
      <c r="A449" s="553"/>
      <c r="B449" s="438"/>
      <c r="C449" s="429"/>
      <c r="D449" s="235"/>
      <c r="E449" s="236"/>
      <c r="F449" s="117"/>
      <c r="G449" s="30"/>
      <c r="H449" s="30"/>
      <c r="I449" s="491"/>
    </row>
    <row r="450" spans="1:9" x14ac:dyDescent="0.25">
      <c r="A450" s="98"/>
      <c r="B450" s="438" t="s">
        <v>1962</v>
      </c>
      <c r="C450" s="429" t="s">
        <v>5059</v>
      </c>
      <c r="D450" s="235" t="s">
        <v>2729</v>
      </c>
      <c r="E450" s="236">
        <v>1685</v>
      </c>
      <c r="F450" s="117">
        <v>41835</v>
      </c>
      <c r="G450" s="30">
        <v>1685</v>
      </c>
      <c r="H450" s="30">
        <f>E450-G450</f>
        <v>0</v>
      </c>
      <c r="I450" s="491" t="s">
        <v>57</v>
      </c>
    </row>
    <row r="451" spans="1:9" ht="15.75" x14ac:dyDescent="0.25">
      <c r="A451" s="553">
        <v>41848</v>
      </c>
      <c r="B451" s="601" t="s">
        <v>1948</v>
      </c>
      <c r="C451" s="255" t="s">
        <v>4641</v>
      </c>
      <c r="D451" s="235" t="s">
        <v>2729</v>
      </c>
      <c r="E451" s="236">
        <v>1632.5</v>
      </c>
      <c r="F451" s="117">
        <v>41849</v>
      </c>
      <c r="G451" s="30">
        <v>1632.5</v>
      </c>
      <c r="H451" s="30">
        <f>E451-G451</f>
        <v>0</v>
      </c>
      <c r="I451" s="491" t="s">
        <v>57</v>
      </c>
    </row>
    <row r="452" spans="1:9" ht="15.75" x14ac:dyDescent="0.25">
      <c r="A452" s="553"/>
      <c r="B452" s="601"/>
      <c r="C452" s="255"/>
      <c r="D452" s="235"/>
      <c r="E452" s="236"/>
      <c r="F452" s="117"/>
      <c r="G452" s="30"/>
      <c r="H452" s="30"/>
      <c r="I452" s="491"/>
    </row>
    <row r="453" spans="1:9" x14ac:dyDescent="0.25">
      <c r="A453" s="98"/>
      <c r="B453" s="241" t="s">
        <v>2015</v>
      </c>
      <c r="C453" s="394" t="s">
        <v>4912</v>
      </c>
      <c r="D453" s="235" t="s">
        <v>91</v>
      </c>
      <c r="E453" s="528">
        <v>44544.5</v>
      </c>
      <c r="F453" s="461" t="s">
        <v>4931</v>
      </c>
      <c r="G453" s="30">
        <v>44544.5</v>
      </c>
      <c r="H453" s="22">
        <f t="shared" ref="H453:H463" si="21">E453-G453</f>
        <v>0</v>
      </c>
      <c r="I453" s="491" t="s">
        <v>20</v>
      </c>
    </row>
    <row r="454" spans="1:9" x14ac:dyDescent="0.25">
      <c r="A454" s="98"/>
      <c r="B454" s="241" t="s">
        <v>2263</v>
      </c>
      <c r="C454" s="394" t="s">
        <v>4912</v>
      </c>
      <c r="D454" s="235" t="s">
        <v>91</v>
      </c>
      <c r="E454" s="528">
        <v>59838.75</v>
      </c>
      <c r="F454" s="461" t="s">
        <v>4983</v>
      </c>
      <c r="G454" s="30">
        <v>59838.75</v>
      </c>
      <c r="H454" s="30">
        <f t="shared" si="21"/>
        <v>0</v>
      </c>
      <c r="I454" s="491" t="s">
        <v>20</v>
      </c>
    </row>
    <row r="455" spans="1:9" x14ac:dyDescent="0.25">
      <c r="A455" s="98"/>
      <c r="B455" s="241" t="s">
        <v>1365</v>
      </c>
      <c r="C455" s="394" t="s">
        <v>4912</v>
      </c>
      <c r="D455" s="235" t="s">
        <v>91</v>
      </c>
      <c r="E455" s="236">
        <v>37448.5</v>
      </c>
      <c r="F455" s="461" t="s">
        <v>5034</v>
      </c>
      <c r="G455" s="30">
        <v>37448.5</v>
      </c>
      <c r="H455" s="30">
        <f t="shared" si="21"/>
        <v>0</v>
      </c>
      <c r="I455" s="491" t="s">
        <v>20</v>
      </c>
    </row>
    <row r="456" spans="1:9" x14ac:dyDescent="0.25">
      <c r="A456" s="98"/>
      <c r="B456" s="438" t="s">
        <v>1676</v>
      </c>
      <c r="C456" s="429" t="s">
        <v>5059</v>
      </c>
      <c r="D456" s="45" t="s">
        <v>91</v>
      </c>
      <c r="E456" s="236">
        <v>51609</v>
      </c>
      <c r="F456" s="536" t="s">
        <v>5082</v>
      </c>
      <c r="G456" s="22">
        <v>51609</v>
      </c>
      <c r="H456" s="30">
        <f t="shared" si="21"/>
        <v>0</v>
      </c>
      <c r="I456" s="508" t="s">
        <v>20</v>
      </c>
    </row>
    <row r="457" spans="1:9" x14ac:dyDescent="0.25">
      <c r="A457" s="98">
        <v>41832</v>
      </c>
      <c r="B457" s="438" t="s">
        <v>1780</v>
      </c>
      <c r="C457" s="429" t="s">
        <v>5059</v>
      </c>
      <c r="D457" s="45" t="s">
        <v>91</v>
      </c>
      <c r="E457" s="236">
        <v>43352</v>
      </c>
      <c r="F457" s="545" t="s">
        <v>5106</v>
      </c>
      <c r="G457" s="28">
        <v>43352</v>
      </c>
      <c r="H457" s="30">
        <f t="shared" si="21"/>
        <v>0</v>
      </c>
      <c r="I457" s="508" t="s">
        <v>4</v>
      </c>
    </row>
    <row r="458" spans="1:9" x14ac:dyDescent="0.25">
      <c r="A458" s="98"/>
      <c r="B458" s="438" t="s">
        <v>1975</v>
      </c>
      <c r="C458" s="429" t="s">
        <v>5059</v>
      </c>
      <c r="D458" s="235" t="s">
        <v>91</v>
      </c>
      <c r="E458" s="236">
        <v>50086</v>
      </c>
      <c r="F458" s="461" t="s">
        <v>5145</v>
      </c>
      <c r="G458" s="247">
        <v>50086</v>
      </c>
      <c r="H458" s="30">
        <f t="shared" si="21"/>
        <v>0</v>
      </c>
      <c r="I458" s="491" t="s">
        <v>20</v>
      </c>
    </row>
    <row r="459" spans="1:9" x14ac:dyDescent="0.25">
      <c r="A459" s="98"/>
      <c r="B459" s="438" t="s">
        <v>1064</v>
      </c>
      <c r="C459" s="429" t="s">
        <v>5059</v>
      </c>
      <c r="D459" s="235" t="s">
        <v>91</v>
      </c>
      <c r="E459" s="236">
        <v>39291</v>
      </c>
      <c r="F459" s="461" t="s">
        <v>5204</v>
      </c>
      <c r="G459" s="247">
        <v>39291</v>
      </c>
      <c r="H459" s="30">
        <f t="shared" si="21"/>
        <v>0</v>
      </c>
      <c r="I459" s="491" t="s">
        <v>14</v>
      </c>
    </row>
    <row r="460" spans="1:9" x14ac:dyDescent="0.25">
      <c r="A460" s="527"/>
      <c r="B460" s="438" t="s">
        <v>1384</v>
      </c>
      <c r="C460" s="429" t="s">
        <v>5059</v>
      </c>
      <c r="D460" s="8" t="s">
        <v>91</v>
      </c>
      <c r="E460" s="252">
        <v>34884</v>
      </c>
      <c r="F460" s="461" t="s">
        <v>5260</v>
      </c>
      <c r="G460" s="247">
        <v>34884</v>
      </c>
      <c r="H460" s="30">
        <f t="shared" si="21"/>
        <v>0</v>
      </c>
      <c r="I460" s="497" t="s">
        <v>4644</v>
      </c>
    </row>
    <row r="461" spans="1:9" ht="15.75" x14ac:dyDescent="0.25">
      <c r="A461" s="599">
        <v>41844</v>
      </c>
      <c r="B461" s="601" t="s">
        <v>1599</v>
      </c>
      <c r="C461" s="255" t="s">
        <v>4641</v>
      </c>
      <c r="D461" s="235" t="s">
        <v>91</v>
      </c>
      <c r="E461" s="236">
        <v>19764</v>
      </c>
      <c r="F461" s="461" t="s">
        <v>5300</v>
      </c>
      <c r="G461" s="247">
        <v>19764</v>
      </c>
      <c r="H461" s="30">
        <f t="shared" si="21"/>
        <v>0</v>
      </c>
      <c r="I461" s="491" t="s">
        <v>4</v>
      </c>
    </row>
    <row r="462" spans="1:9" ht="15.75" x14ac:dyDescent="0.25">
      <c r="A462" s="599">
        <v>41846</v>
      </c>
      <c r="B462" s="601" t="s">
        <v>1803</v>
      </c>
      <c r="C462" s="255" t="s">
        <v>4641</v>
      </c>
      <c r="D462" s="235" t="s">
        <v>91</v>
      </c>
      <c r="E462" s="236">
        <v>2437</v>
      </c>
      <c r="F462" s="117">
        <v>41848</v>
      </c>
      <c r="G462" s="30">
        <v>2437</v>
      </c>
      <c r="H462" s="30">
        <f t="shared" si="21"/>
        <v>0</v>
      </c>
      <c r="I462" s="508"/>
    </row>
    <row r="463" spans="1:9" ht="15.75" x14ac:dyDescent="0.25">
      <c r="A463" s="98">
        <v>41849</v>
      </c>
      <c r="B463" s="601" t="s">
        <v>1972</v>
      </c>
      <c r="C463" s="255" t="s">
        <v>4641</v>
      </c>
      <c r="D463" s="8" t="s">
        <v>91</v>
      </c>
      <c r="E463" s="252">
        <v>27993</v>
      </c>
      <c r="F463" s="461" t="s">
        <v>5363</v>
      </c>
      <c r="G463" s="30">
        <v>27993</v>
      </c>
      <c r="H463" s="30">
        <f t="shared" si="21"/>
        <v>0</v>
      </c>
      <c r="I463" s="497" t="s">
        <v>20</v>
      </c>
    </row>
    <row r="464" spans="1:9" ht="15.75" x14ac:dyDescent="0.25">
      <c r="A464" s="98"/>
      <c r="B464" s="601"/>
      <c r="C464" s="255"/>
      <c r="D464" s="8"/>
      <c r="E464" s="252"/>
      <c r="F464" s="461"/>
      <c r="G464" s="30">
        <f>SUM(G453:G463)</f>
        <v>411247.75</v>
      </c>
      <c r="H464" s="30"/>
      <c r="I464" s="497"/>
    </row>
    <row r="465" spans="1:9" ht="15.75" x14ac:dyDescent="0.25">
      <c r="A465" s="98"/>
      <c r="B465" s="601"/>
      <c r="C465" s="255"/>
      <c r="D465" s="8"/>
      <c r="E465" s="252"/>
      <c r="F465" s="461"/>
      <c r="G465" s="30"/>
      <c r="H465" s="30"/>
      <c r="I465" s="497"/>
    </row>
    <row r="466" spans="1:9" x14ac:dyDescent="0.25">
      <c r="A466" s="98"/>
      <c r="B466" s="241" t="s">
        <v>1067</v>
      </c>
      <c r="C466" s="394" t="s">
        <v>4912</v>
      </c>
      <c r="D466" s="235" t="s">
        <v>55</v>
      </c>
      <c r="E466" s="528">
        <v>2227</v>
      </c>
      <c r="F466" s="117">
        <v>41825</v>
      </c>
      <c r="G466" s="30">
        <v>2227</v>
      </c>
      <c r="H466" s="30">
        <f t="shared" ref="H466:H472" si="22">E466-G466</f>
        <v>0</v>
      </c>
      <c r="I466" s="491" t="s">
        <v>14</v>
      </c>
    </row>
    <row r="467" spans="1:9" x14ac:dyDescent="0.25">
      <c r="A467" s="98"/>
      <c r="B467" s="241" t="s">
        <v>1323</v>
      </c>
      <c r="C467" s="394" t="s">
        <v>4912</v>
      </c>
      <c r="D467" s="235" t="s">
        <v>55</v>
      </c>
      <c r="E467" s="236">
        <v>2262</v>
      </c>
      <c r="F467" s="117">
        <v>41828</v>
      </c>
      <c r="G467" s="30">
        <v>2262</v>
      </c>
      <c r="H467" s="30">
        <f t="shared" si="22"/>
        <v>0</v>
      </c>
      <c r="I467" s="491"/>
    </row>
    <row r="468" spans="1:9" x14ac:dyDescent="0.25">
      <c r="A468" s="98"/>
      <c r="B468" s="438" t="s">
        <v>1560</v>
      </c>
      <c r="C468" s="429" t="s">
        <v>5059</v>
      </c>
      <c r="D468" s="45" t="s">
        <v>55</v>
      </c>
      <c r="E468" s="236">
        <v>3184</v>
      </c>
      <c r="F468" s="485">
        <v>41832</v>
      </c>
      <c r="G468" s="22">
        <v>3184</v>
      </c>
      <c r="H468" s="30">
        <f t="shared" si="22"/>
        <v>0</v>
      </c>
      <c r="I468" s="508" t="s">
        <v>14</v>
      </c>
    </row>
    <row r="469" spans="1:9" x14ac:dyDescent="0.25">
      <c r="A469" s="98"/>
      <c r="B469" s="438" t="s">
        <v>2032</v>
      </c>
      <c r="C469" s="429" t="s">
        <v>5059</v>
      </c>
      <c r="D469" s="235" t="s">
        <v>55</v>
      </c>
      <c r="E469" s="236">
        <v>2926</v>
      </c>
      <c r="F469" s="117">
        <v>41836</v>
      </c>
      <c r="G469" s="30">
        <v>2926</v>
      </c>
      <c r="H469" s="30">
        <f t="shared" si="22"/>
        <v>0</v>
      </c>
      <c r="I469" s="491" t="s">
        <v>14</v>
      </c>
    </row>
    <row r="470" spans="1:9" x14ac:dyDescent="0.25">
      <c r="A470" s="98"/>
      <c r="B470" s="438" t="s">
        <v>1079</v>
      </c>
      <c r="C470" s="429" t="s">
        <v>5059</v>
      </c>
      <c r="D470" s="235" t="s">
        <v>55</v>
      </c>
      <c r="E470" s="236">
        <v>2865</v>
      </c>
      <c r="F470" s="117">
        <v>41845</v>
      </c>
      <c r="G470" s="30">
        <v>2865</v>
      </c>
      <c r="H470" s="30">
        <f t="shared" si="22"/>
        <v>0</v>
      </c>
      <c r="I470" s="491" t="s">
        <v>14</v>
      </c>
    </row>
    <row r="471" spans="1:9" ht="15.75" x14ac:dyDescent="0.25">
      <c r="A471" s="553">
        <v>41844</v>
      </c>
      <c r="B471" s="601" t="s">
        <v>1608</v>
      </c>
      <c r="C471" s="255" t="s">
        <v>4641</v>
      </c>
      <c r="D471" s="235" t="s">
        <v>55</v>
      </c>
      <c r="E471" s="236">
        <v>2372</v>
      </c>
      <c r="F471" s="117">
        <v>41845</v>
      </c>
      <c r="G471" s="30">
        <v>2372</v>
      </c>
      <c r="H471" s="30">
        <f t="shared" si="22"/>
        <v>0</v>
      </c>
      <c r="I471" s="491" t="s">
        <v>14</v>
      </c>
    </row>
    <row r="472" spans="1:9" ht="15.75" x14ac:dyDescent="0.25">
      <c r="A472" s="98">
        <v>41849</v>
      </c>
      <c r="B472" s="601" t="s">
        <v>2031</v>
      </c>
      <c r="C472" s="255" t="s">
        <v>4641</v>
      </c>
      <c r="D472" s="8" t="s">
        <v>55</v>
      </c>
      <c r="E472" s="252">
        <v>2833.5</v>
      </c>
      <c r="F472" s="117">
        <v>41849</v>
      </c>
      <c r="G472" s="30">
        <v>2833.5</v>
      </c>
      <c r="H472" s="30">
        <f t="shared" si="22"/>
        <v>0</v>
      </c>
      <c r="I472" s="497" t="s">
        <v>14</v>
      </c>
    </row>
    <row r="473" spans="1:9" ht="15.75" x14ac:dyDescent="0.25">
      <c r="A473" s="98"/>
      <c r="B473" s="601"/>
      <c r="C473" s="255"/>
      <c r="D473" s="8"/>
      <c r="E473" s="252"/>
      <c r="F473" s="117"/>
      <c r="G473" s="30">
        <f>SUM(G466:G472)</f>
        <v>18669.5</v>
      </c>
      <c r="H473" s="30"/>
      <c r="I473" s="497"/>
    </row>
    <row r="474" spans="1:9" ht="15.75" x14ac:dyDescent="0.25">
      <c r="A474" s="98"/>
      <c r="B474" s="601"/>
      <c r="C474" s="255"/>
      <c r="D474" s="8"/>
      <c r="E474" s="252"/>
      <c r="F474" s="117"/>
      <c r="G474" s="30"/>
      <c r="H474" s="30"/>
      <c r="I474" s="497"/>
    </row>
    <row r="475" spans="1:9" x14ac:dyDescent="0.25">
      <c r="A475" s="98"/>
      <c r="B475" s="241" t="s">
        <v>2102</v>
      </c>
      <c r="C475" s="394" t="s">
        <v>4912</v>
      </c>
      <c r="D475" s="235" t="s">
        <v>828</v>
      </c>
      <c r="E475" s="528">
        <v>23155</v>
      </c>
      <c r="F475" s="117">
        <v>41822</v>
      </c>
      <c r="G475" s="30">
        <v>23155</v>
      </c>
      <c r="H475" s="22">
        <f>E475-G475</f>
        <v>0</v>
      </c>
      <c r="I475" s="491"/>
    </row>
    <row r="476" spans="1:9" x14ac:dyDescent="0.25">
      <c r="A476" s="98"/>
      <c r="B476" s="241" t="s">
        <v>1318</v>
      </c>
      <c r="C476" s="394" t="s">
        <v>4912</v>
      </c>
      <c r="D476" s="235" t="s">
        <v>828</v>
      </c>
      <c r="E476" s="236">
        <v>14727.5</v>
      </c>
      <c r="F476" s="117">
        <v>41827</v>
      </c>
      <c r="G476" s="30">
        <v>14727.5</v>
      </c>
      <c r="H476" s="30">
        <f>E476-G476</f>
        <v>0</v>
      </c>
      <c r="I476" s="491"/>
    </row>
    <row r="477" spans="1:9" x14ac:dyDescent="0.25">
      <c r="A477" s="98"/>
      <c r="B477" s="241"/>
      <c r="C477" s="394"/>
      <c r="D477" s="235"/>
      <c r="E477" s="236"/>
      <c r="F477" s="117"/>
      <c r="G477" s="30">
        <f>SUM(G475:G476)</f>
        <v>37882.5</v>
      </c>
      <c r="H477" s="30"/>
      <c r="I477" s="491"/>
    </row>
    <row r="478" spans="1:9" x14ac:dyDescent="0.25">
      <c r="A478" s="98"/>
      <c r="B478" s="241"/>
      <c r="C478" s="394"/>
      <c r="D478" s="235"/>
      <c r="E478" s="236"/>
      <c r="F478" s="117"/>
      <c r="G478" s="30"/>
      <c r="H478" s="30"/>
      <c r="I478" s="491"/>
    </row>
    <row r="479" spans="1:9" x14ac:dyDescent="0.25">
      <c r="A479" s="98"/>
      <c r="B479" s="438" t="s">
        <v>1703</v>
      </c>
      <c r="C479" s="429" t="s">
        <v>5059</v>
      </c>
      <c r="D479" s="45" t="s">
        <v>446</v>
      </c>
      <c r="E479" s="236">
        <v>815</v>
      </c>
      <c r="F479" s="117">
        <v>41832</v>
      </c>
      <c r="G479" s="22">
        <v>815</v>
      </c>
      <c r="H479" s="30">
        <f>E479-G479</f>
        <v>0</v>
      </c>
      <c r="I479" s="508"/>
    </row>
    <row r="480" spans="1:9" x14ac:dyDescent="0.25">
      <c r="A480" s="98"/>
      <c r="B480" s="438" t="s">
        <v>2234</v>
      </c>
      <c r="C480" s="429" t="s">
        <v>5059</v>
      </c>
      <c r="D480" s="235" t="s">
        <v>446</v>
      </c>
      <c r="E480" s="236">
        <v>16800</v>
      </c>
      <c r="F480" s="117">
        <v>41842</v>
      </c>
      <c r="G480" s="30">
        <v>16800</v>
      </c>
      <c r="H480" s="30">
        <f>E480-G480</f>
        <v>0</v>
      </c>
      <c r="I480" s="492"/>
    </row>
    <row r="481" spans="1:9" x14ac:dyDescent="0.25">
      <c r="A481" s="98"/>
      <c r="B481" s="438"/>
      <c r="C481" s="429"/>
      <c r="D481" s="235"/>
      <c r="E481" s="236"/>
      <c r="F481" s="117"/>
      <c r="G481" s="30">
        <f>SUM(G479:G480)</f>
        <v>17615</v>
      </c>
      <c r="H481" s="30"/>
      <c r="I481" s="492"/>
    </row>
    <row r="482" spans="1:9" x14ac:dyDescent="0.25">
      <c r="A482" s="98"/>
      <c r="B482" s="438"/>
      <c r="C482" s="429"/>
      <c r="D482" s="235"/>
      <c r="E482" s="236"/>
      <c r="F482" s="117"/>
      <c r="G482" s="30"/>
      <c r="H482" s="30"/>
      <c r="I482" s="492"/>
    </row>
    <row r="483" spans="1:9" x14ac:dyDescent="0.25">
      <c r="A483" s="98"/>
      <c r="B483" s="241" t="s">
        <v>1091</v>
      </c>
      <c r="C483" s="394" t="s">
        <v>4912</v>
      </c>
      <c r="D483" s="235" t="s">
        <v>168</v>
      </c>
      <c r="E483" s="528">
        <v>14203.2</v>
      </c>
      <c r="F483" s="117">
        <v>41825</v>
      </c>
      <c r="G483" s="30">
        <v>14203.2</v>
      </c>
      <c r="H483" s="30">
        <f t="shared" ref="H483:H491" si="23">E483-G483</f>
        <v>0</v>
      </c>
      <c r="I483" s="491"/>
    </row>
    <row r="484" spans="1:9" x14ac:dyDescent="0.25">
      <c r="A484" s="98"/>
      <c r="B484" s="241" t="s">
        <v>1138</v>
      </c>
      <c r="C484" s="394" t="s">
        <v>4912</v>
      </c>
      <c r="D484" s="235" t="s">
        <v>168</v>
      </c>
      <c r="E484" s="528">
        <v>4360</v>
      </c>
      <c r="F484" s="117">
        <v>41825</v>
      </c>
      <c r="G484" s="22">
        <v>4360</v>
      </c>
      <c r="H484" s="30">
        <f t="shared" si="23"/>
        <v>0</v>
      </c>
      <c r="I484" s="508"/>
    </row>
    <row r="485" spans="1:9" x14ac:dyDescent="0.25">
      <c r="A485" s="98"/>
      <c r="B485" s="438" t="s">
        <v>1701</v>
      </c>
      <c r="C485" s="429" t="s">
        <v>5059</v>
      </c>
      <c r="D485" s="45" t="s">
        <v>168</v>
      </c>
      <c r="E485" s="236">
        <v>10900</v>
      </c>
      <c r="F485" s="117">
        <v>41832</v>
      </c>
      <c r="G485" s="22">
        <v>10900</v>
      </c>
      <c r="H485" s="30">
        <f t="shared" si="23"/>
        <v>0</v>
      </c>
      <c r="I485" s="508"/>
    </row>
    <row r="486" spans="1:9" x14ac:dyDescent="0.25">
      <c r="A486" s="98"/>
      <c r="B486" s="438" t="s">
        <v>1807</v>
      </c>
      <c r="C486" s="429" t="s">
        <v>5059</v>
      </c>
      <c r="D486" s="235" t="s">
        <v>168</v>
      </c>
      <c r="E486" s="236">
        <v>1830.4</v>
      </c>
      <c r="F486" s="117">
        <v>41835</v>
      </c>
      <c r="G486" s="30">
        <v>1830.4</v>
      </c>
      <c r="H486" s="30">
        <f t="shared" si="23"/>
        <v>0</v>
      </c>
      <c r="I486" s="491"/>
    </row>
    <row r="487" spans="1:9" x14ac:dyDescent="0.25">
      <c r="A487" s="98"/>
      <c r="B487" s="438" t="s">
        <v>2136</v>
      </c>
      <c r="C487" s="429" t="s">
        <v>5059</v>
      </c>
      <c r="D487" s="235" t="s">
        <v>168</v>
      </c>
      <c r="E487" s="236">
        <v>7790</v>
      </c>
      <c r="F487" s="117">
        <v>41838</v>
      </c>
      <c r="G487" s="30">
        <v>7790</v>
      </c>
      <c r="H487" s="30">
        <f t="shared" si="23"/>
        <v>0</v>
      </c>
      <c r="I487" s="491"/>
    </row>
    <row r="488" spans="1:9" x14ac:dyDescent="0.25">
      <c r="A488" s="98"/>
      <c r="B488" s="438" t="s">
        <v>2248</v>
      </c>
      <c r="C488" s="429" t="s">
        <v>5059</v>
      </c>
      <c r="D488" s="235" t="s">
        <v>168</v>
      </c>
      <c r="E488" s="236">
        <v>12810</v>
      </c>
      <c r="F488" s="117">
        <v>41842</v>
      </c>
      <c r="G488" s="30">
        <v>12810</v>
      </c>
      <c r="H488" s="30">
        <f t="shared" si="23"/>
        <v>0</v>
      </c>
      <c r="I488" s="491"/>
    </row>
    <row r="489" spans="1:9" x14ac:dyDescent="0.25">
      <c r="A489" s="98"/>
      <c r="B489" s="438" t="s">
        <v>1107</v>
      </c>
      <c r="C489" s="429" t="s">
        <v>5059</v>
      </c>
      <c r="D489" s="235" t="s">
        <v>168</v>
      </c>
      <c r="E489" s="236">
        <v>15695</v>
      </c>
      <c r="F489" s="117">
        <v>41842</v>
      </c>
      <c r="G489" s="30">
        <v>15695</v>
      </c>
      <c r="H489" s="30">
        <f t="shared" si="23"/>
        <v>0</v>
      </c>
      <c r="I489" s="491"/>
    </row>
    <row r="490" spans="1:9" x14ac:dyDescent="0.25">
      <c r="A490" s="98"/>
      <c r="B490" s="438" t="s">
        <v>1134</v>
      </c>
      <c r="C490" s="429" t="s">
        <v>5059</v>
      </c>
      <c r="D490" s="235" t="s">
        <v>168</v>
      </c>
      <c r="E490" s="236">
        <v>7600</v>
      </c>
      <c r="F490" s="117">
        <v>41842</v>
      </c>
      <c r="G490" s="30">
        <v>7600</v>
      </c>
      <c r="H490" s="30">
        <f t="shared" si="23"/>
        <v>0</v>
      </c>
      <c r="I490" s="491"/>
    </row>
    <row r="491" spans="1:9" x14ac:dyDescent="0.25">
      <c r="A491" s="98"/>
      <c r="B491" s="438" t="s">
        <v>1179</v>
      </c>
      <c r="C491" s="429" t="s">
        <v>5059</v>
      </c>
      <c r="D491" s="235" t="s">
        <v>168</v>
      </c>
      <c r="E491" s="236">
        <v>28324.799999999999</v>
      </c>
      <c r="F491" s="117">
        <v>41842</v>
      </c>
      <c r="G491" s="30">
        <v>28324.799999999999</v>
      </c>
      <c r="H491" s="30">
        <f t="shared" si="23"/>
        <v>0</v>
      </c>
      <c r="I491" s="491"/>
    </row>
    <row r="492" spans="1:9" x14ac:dyDescent="0.25">
      <c r="A492" s="98"/>
      <c r="B492" s="438"/>
      <c r="C492" s="429"/>
      <c r="D492" s="235"/>
      <c r="E492" s="236"/>
      <c r="F492" s="117"/>
      <c r="G492" s="30">
        <f>SUM(G483:G491)</f>
        <v>103513.40000000001</v>
      </c>
      <c r="H492" s="30"/>
      <c r="I492" s="491"/>
    </row>
    <row r="493" spans="1:9" x14ac:dyDescent="0.25">
      <c r="A493" s="98"/>
      <c r="B493" s="438"/>
      <c r="C493" s="429"/>
      <c r="D493" s="235"/>
      <c r="E493" s="236"/>
      <c r="F493" s="117"/>
      <c r="G493" s="30"/>
      <c r="H493" s="30"/>
      <c r="I493" s="491"/>
    </row>
    <row r="494" spans="1:9" ht="15.75" x14ac:dyDescent="0.25">
      <c r="A494" s="98">
        <v>41847</v>
      </c>
      <c r="B494" s="601" t="s">
        <v>1847</v>
      </c>
      <c r="C494" s="255" t="s">
        <v>4641</v>
      </c>
      <c r="D494" s="235" t="s">
        <v>5341</v>
      </c>
      <c r="E494" s="236">
        <v>1184</v>
      </c>
      <c r="F494" s="117">
        <v>41848</v>
      </c>
      <c r="G494" s="30">
        <v>1184</v>
      </c>
      <c r="H494" s="30">
        <f>E494-G494</f>
        <v>0</v>
      </c>
      <c r="I494" s="491"/>
    </row>
    <row r="495" spans="1:9" x14ac:dyDescent="0.25">
      <c r="A495" s="98"/>
      <c r="B495" s="241" t="s">
        <v>1977</v>
      </c>
      <c r="C495" s="394" t="s">
        <v>4912</v>
      </c>
      <c r="D495" s="235" t="s">
        <v>4925</v>
      </c>
      <c r="E495" s="528">
        <v>1200</v>
      </c>
      <c r="F495" s="117">
        <v>41821</v>
      </c>
      <c r="G495" s="30">
        <v>1200</v>
      </c>
      <c r="H495" s="22">
        <f>E495-G495</f>
        <v>0</v>
      </c>
      <c r="I495" s="491" t="s">
        <v>4</v>
      </c>
    </row>
    <row r="496" spans="1:9" x14ac:dyDescent="0.25">
      <c r="A496" s="98"/>
      <c r="B496" s="241"/>
      <c r="C496" s="394"/>
      <c r="D496" s="235"/>
      <c r="E496" s="236"/>
      <c r="F496" s="117"/>
      <c r="G496" s="30"/>
      <c r="H496" s="30"/>
      <c r="I496" s="491"/>
    </row>
    <row r="497" spans="1:9" ht="15.75" x14ac:dyDescent="0.25">
      <c r="A497" s="553">
        <v>41846</v>
      </c>
      <c r="B497" s="601" t="s">
        <v>1795</v>
      </c>
      <c r="C497" s="255" t="s">
        <v>4641</v>
      </c>
      <c r="D497" s="235" t="s">
        <v>4676</v>
      </c>
      <c r="E497" s="236">
        <v>10263.6</v>
      </c>
      <c r="F497" s="461">
        <v>41856</v>
      </c>
      <c r="G497" s="247">
        <v>10263.6</v>
      </c>
      <c r="H497" s="30">
        <f>E497-G497</f>
        <v>0</v>
      </c>
      <c r="I497" s="508"/>
    </row>
    <row r="498" spans="1:9" x14ac:dyDescent="0.25">
      <c r="A498" s="98"/>
      <c r="B498" s="438" t="s">
        <v>1692</v>
      </c>
      <c r="C498" s="429" t="s">
        <v>5059</v>
      </c>
      <c r="D498" s="45" t="s">
        <v>5086</v>
      </c>
      <c r="E498" s="236">
        <v>32962</v>
      </c>
      <c r="F498" s="117">
        <v>41832</v>
      </c>
      <c r="G498" s="22">
        <v>32962</v>
      </c>
      <c r="H498" s="30">
        <f>E498-G498</f>
        <v>0</v>
      </c>
      <c r="I498" s="272" t="s">
        <v>14</v>
      </c>
    </row>
    <row r="499" spans="1:9" x14ac:dyDescent="0.25">
      <c r="A499" s="98"/>
      <c r="B499" s="438"/>
      <c r="C499" s="429"/>
      <c r="D499" s="45"/>
      <c r="E499" s="236"/>
      <c r="F499" s="117"/>
      <c r="G499" s="22"/>
      <c r="H499" s="30"/>
      <c r="I499" s="272"/>
    </row>
    <row r="500" spans="1:9" x14ac:dyDescent="0.25">
      <c r="A500" s="98"/>
      <c r="B500" s="241" t="s">
        <v>2139</v>
      </c>
      <c r="C500" s="394" t="s">
        <v>4912</v>
      </c>
      <c r="D500" s="235" t="s">
        <v>45</v>
      </c>
      <c r="E500" s="528">
        <v>3857</v>
      </c>
      <c r="F500" s="117">
        <v>41823</v>
      </c>
      <c r="G500" s="30">
        <v>3857</v>
      </c>
      <c r="H500" s="22">
        <f t="shared" ref="H500:H522" si="24">E500-G500</f>
        <v>0</v>
      </c>
      <c r="I500" s="491" t="s">
        <v>196</v>
      </c>
    </row>
    <row r="501" spans="1:9" x14ac:dyDescent="0.25">
      <c r="A501" s="98"/>
      <c r="B501" s="241" t="s">
        <v>2247</v>
      </c>
      <c r="C501" s="394" t="s">
        <v>4912</v>
      </c>
      <c r="D501" s="235" t="s">
        <v>45</v>
      </c>
      <c r="E501" s="528">
        <v>4326</v>
      </c>
      <c r="F501" s="117">
        <v>41824</v>
      </c>
      <c r="G501" s="30">
        <v>4326</v>
      </c>
      <c r="H501" s="30">
        <f t="shared" si="24"/>
        <v>0</v>
      </c>
      <c r="I501" s="491" t="s">
        <v>196</v>
      </c>
    </row>
    <row r="502" spans="1:9" x14ac:dyDescent="0.25">
      <c r="A502" s="532"/>
      <c r="B502" s="241" t="s">
        <v>1100</v>
      </c>
      <c r="C502" s="394" t="s">
        <v>4912</v>
      </c>
      <c r="D502" s="235" t="s">
        <v>45</v>
      </c>
      <c r="E502" s="528">
        <v>3596</v>
      </c>
      <c r="F502" s="117">
        <v>41825</v>
      </c>
      <c r="G502" s="30">
        <v>3596</v>
      </c>
      <c r="H502" s="30">
        <f t="shared" si="24"/>
        <v>0</v>
      </c>
      <c r="I502" s="508" t="s">
        <v>196</v>
      </c>
    </row>
    <row r="503" spans="1:9" x14ac:dyDescent="0.25">
      <c r="A503" s="98"/>
      <c r="B503" s="241" t="s">
        <v>1182</v>
      </c>
      <c r="C503" s="394" t="s">
        <v>4912</v>
      </c>
      <c r="D503" s="431" t="s">
        <v>45</v>
      </c>
      <c r="E503" s="534">
        <v>3457</v>
      </c>
      <c r="F503" s="117">
        <v>41826</v>
      </c>
      <c r="G503" s="22">
        <v>3457</v>
      </c>
      <c r="H503" s="30">
        <f t="shared" si="24"/>
        <v>0</v>
      </c>
      <c r="I503" s="508" t="s">
        <v>20</v>
      </c>
    </row>
    <row r="504" spans="1:9" x14ac:dyDescent="0.25">
      <c r="A504" s="98"/>
      <c r="B504" s="241" t="s">
        <v>1390</v>
      </c>
      <c r="C504" s="394" t="s">
        <v>4912</v>
      </c>
      <c r="D504" s="235" t="s">
        <v>45</v>
      </c>
      <c r="E504" s="236">
        <v>2633.5</v>
      </c>
      <c r="F504" s="117">
        <v>41828</v>
      </c>
      <c r="G504" s="30">
        <v>2633.5</v>
      </c>
      <c r="H504" s="30">
        <f t="shared" si="24"/>
        <v>0</v>
      </c>
      <c r="I504" s="491" t="s">
        <v>23</v>
      </c>
    </row>
    <row r="505" spans="1:9" x14ac:dyDescent="0.25">
      <c r="A505" s="98"/>
      <c r="B505" s="241" t="s">
        <v>1516</v>
      </c>
      <c r="C505" s="394" t="s">
        <v>4912</v>
      </c>
      <c r="D505" s="235" t="s">
        <v>45</v>
      </c>
      <c r="E505" s="236">
        <v>2456</v>
      </c>
      <c r="F505" s="117">
        <v>41830</v>
      </c>
      <c r="G505" s="30">
        <v>2456</v>
      </c>
      <c r="H505" s="30">
        <f t="shared" si="24"/>
        <v>0</v>
      </c>
      <c r="I505" s="491" t="s">
        <v>196</v>
      </c>
    </row>
    <row r="506" spans="1:9" x14ac:dyDescent="0.25">
      <c r="A506" s="98"/>
      <c r="B506" s="438" t="s">
        <v>1614</v>
      </c>
      <c r="C506" s="429" t="s">
        <v>5059</v>
      </c>
      <c r="D506" s="45" t="s">
        <v>45</v>
      </c>
      <c r="E506" s="236">
        <v>3055.5</v>
      </c>
      <c r="F506" s="117">
        <v>41831</v>
      </c>
      <c r="G506" s="22">
        <v>3055.5</v>
      </c>
      <c r="H506" s="30">
        <f t="shared" si="24"/>
        <v>0</v>
      </c>
      <c r="I506" s="508" t="s">
        <v>196</v>
      </c>
    </row>
    <row r="507" spans="1:9" x14ac:dyDescent="0.25">
      <c r="A507" s="98"/>
      <c r="B507" s="438" t="s">
        <v>1729</v>
      </c>
      <c r="C507" s="429" t="s">
        <v>5059</v>
      </c>
      <c r="D507" s="45" t="s">
        <v>45</v>
      </c>
      <c r="E507" s="236">
        <v>7537</v>
      </c>
      <c r="F507" s="117">
        <v>41832</v>
      </c>
      <c r="G507" s="22">
        <v>7537</v>
      </c>
      <c r="H507" s="30">
        <f t="shared" si="24"/>
        <v>0</v>
      </c>
      <c r="I507" s="508" t="s">
        <v>4</v>
      </c>
    </row>
    <row r="508" spans="1:9" x14ac:dyDescent="0.25">
      <c r="A508" s="98"/>
      <c r="B508" s="438" t="s">
        <v>1827</v>
      </c>
      <c r="C508" s="429" t="s">
        <v>5059</v>
      </c>
      <c r="D508" s="235" t="s">
        <v>45</v>
      </c>
      <c r="E508" s="236">
        <v>1600.5</v>
      </c>
      <c r="F508" s="117">
        <v>41833</v>
      </c>
      <c r="G508" s="30">
        <v>1600.5</v>
      </c>
      <c r="H508" s="30">
        <f t="shared" si="24"/>
        <v>0</v>
      </c>
      <c r="I508" s="491"/>
    </row>
    <row r="509" spans="1:9" x14ac:dyDescent="0.25">
      <c r="A509" s="98"/>
      <c r="B509" s="438" t="s">
        <v>2072</v>
      </c>
      <c r="C509" s="429" t="s">
        <v>5059</v>
      </c>
      <c r="D509" s="235" t="s">
        <v>45</v>
      </c>
      <c r="E509" s="236">
        <v>3345.5</v>
      </c>
      <c r="F509" s="117">
        <v>41836</v>
      </c>
      <c r="G509" s="30">
        <v>3345.5</v>
      </c>
      <c r="H509" s="30">
        <f t="shared" si="24"/>
        <v>0</v>
      </c>
      <c r="I509" s="491" t="s">
        <v>57</v>
      </c>
    </row>
    <row r="510" spans="1:9" x14ac:dyDescent="0.25">
      <c r="A510" s="98"/>
      <c r="B510" s="438" t="s">
        <v>2162</v>
      </c>
      <c r="C510" s="429" t="s">
        <v>5059</v>
      </c>
      <c r="D510" s="235" t="s">
        <v>45</v>
      </c>
      <c r="E510" s="236">
        <v>2665</v>
      </c>
      <c r="F510" s="117">
        <v>41837</v>
      </c>
      <c r="G510" s="30">
        <v>2665</v>
      </c>
      <c r="H510" s="30">
        <f t="shared" si="24"/>
        <v>0</v>
      </c>
      <c r="I510" s="491" t="s">
        <v>146</v>
      </c>
    </row>
    <row r="511" spans="1:9" x14ac:dyDescent="0.25">
      <c r="A511" s="98"/>
      <c r="B511" s="438" t="s">
        <v>2253</v>
      </c>
      <c r="C511" s="429" t="s">
        <v>5059</v>
      </c>
      <c r="D511" s="235" t="s">
        <v>45</v>
      </c>
      <c r="E511" s="236">
        <v>4683</v>
      </c>
      <c r="F511" s="117">
        <v>41838</v>
      </c>
      <c r="G511" s="30">
        <v>4683</v>
      </c>
      <c r="H511" s="30">
        <f t="shared" si="24"/>
        <v>0</v>
      </c>
      <c r="I511" s="491" t="s">
        <v>57</v>
      </c>
    </row>
    <row r="512" spans="1:9" x14ac:dyDescent="0.25">
      <c r="A512" s="98"/>
      <c r="B512" s="438" t="s">
        <v>1131</v>
      </c>
      <c r="C512" s="429" t="s">
        <v>5059</v>
      </c>
      <c r="D512" s="235" t="s">
        <v>45</v>
      </c>
      <c r="E512" s="236">
        <v>3224</v>
      </c>
      <c r="F512" s="117">
        <v>41839</v>
      </c>
      <c r="G512" s="30">
        <v>3224</v>
      </c>
      <c r="H512" s="30">
        <f t="shared" si="24"/>
        <v>0</v>
      </c>
      <c r="I512" s="491" t="s">
        <v>152</v>
      </c>
    </row>
    <row r="513" spans="1:9" x14ac:dyDescent="0.25">
      <c r="A513" s="98"/>
      <c r="B513" s="438" t="s">
        <v>1234</v>
      </c>
      <c r="C513" s="429" t="s">
        <v>5059</v>
      </c>
      <c r="D513" s="235" t="s">
        <v>45</v>
      </c>
      <c r="E513" s="236">
        <v>4002</v>
      </c>
      <c r="F513" s="117">
        <v>41841</v>
      </c>
      <c r="G513" s="30">
        <v>4002</v>
      </c>
      <c r="H513" s="30">
        <f t="shared" si="24"/>
        <v>0</v>
      </c>
      <c r="I513" s="497" t="s">
        <v>2781</v>
      </c>
    </row>
    <row r="514" spans="1:9" x14ac:dyDescent="0.25">
      <c r="A514" s="98"/>
      <c r="B514" s="438" t="s">
        <v>1270</v>
      </c>
      <c r="C514" s="429" t="s">
        <v>5059</v>
      </c>
      <c r="D514" s="235" t="s">
        <v>45</v>
      </c>
      <c r="E514" s="236">
        <v>281</v>
      </c>
      <c r="F514" s="117">
        <v>41841</v>
      </c>
      <c r="G514" s="30">
        <v>281</v>
      </c>
      <c r="H514" s="30">
        <f t="shared" si="24"/>
        <v>0</v>
      </c>
      <c r="I514" s="491" t="s">
        <v>14</v>
      </c>
    </row>
    <row r="515" spans="1:9" x14ac:dyDescent="0.25">
      <c r="A515" s="98"/>
      <c r="B515" s="438" t="s">
        <v>1437</v>
      </c>
      <c r="C515" s="429" t="s">
        <v>5059</v>
      </c>
      <c r="D515" s="235" t="s">
        <v>45</v>
      </c>
      <c r="E515" s="236">
        <v>2772</v>
      </c>
      <c r="F515" s="117">
        <v>41843</v>
      </c>
      <c r="G515" s="30">
        <v>2772</v>
      </c>
      <c r="H515" s="30">
        <f t="shared" si="24"/>
        <v>0</v>
      </c>
      <c r="I515" s="491" t="s">
        <v>146</v>
      </c>
    </row>
    <row r="516" spans="1:9" x14ac:dyDescent="0.25">
      <c r="A516" s="553">
        <v>41844</v>
      </c>
      <c r="B516" s="438" t="s">
        <v>1527</v>
      </c>
      <c r="C516" s="429" t="s">
        <v>5059</v>
      </c>
      <c r="D516" s="235" t="s">
        <v>45</v>
      </c>
      <c r="E516" s="236">
        <v>3652</v>
      </c>
      <c r="F516" s="117">
        <v>41844</v>
      </c>
      <c r="G516" s="30">
        <v>3652</v>
      </c>
      <c r="H516" s="30">
        <f t="shared" si="24"/>
        <v>0</v>
      </c>
      <c r="I516" s="491" t="s">
        <v>4644</v>
      </c>
    </row>
    <row r="517" spans="1:9" ht="15.75" x14ac:dyDescent="0.25">
      <c r="A517" s="553">
        <v>41846</v>
      </c>
      <c r="B517" s="601" t="s">
        <v>1754</v>
      </c>
      <c r="C517" s="255" t="s">
        <v>4641</v>
      </c>
      <c r="D517" s="235" t="s">
        <v>45</v>
      </c>
      <c r="E517" s="236">
        <v>4683.5</v>
      </c>
      <c r="F517" s="117">
        <v>41846</v>
      </c>
      <c r="G517" s="30">
        <v>4683.5</v>
      </c>
      <c r="H517" s="30">
        <f t="shared" si="24"/>
        <v>0</v>
      </c>
      <c r="I517" s="508"/>
    </row>
    <row r="518" spans="1:9" ht="15.75" x14ac:dyDescent="0.25">
      <c r="A518" s="98">
        <v>41847</v>
      </c>
      <c r="B518" s="601" t="s">
        <v>1819</v>
      </c>
      <c r="C518" s="255" t="s">
        <v>4641</v>
      </c>
      <c r="D518" s="235" t="s">
        <v>45</v>
      </c>
      <c r="E518" s="236">
        <v>3700.5</v>
      </c>
      <c r="F518" s="117">
        <v>41848</v>
      </c>
      <c r="G518" s="30">
        <v>3700.5</v>
      </c>
      <c r="H518" s="30">
        <f t="shared" si="24"/>
        <v>0</v>
      </c>
      <c r="I518" s="508"/>
    </row>
    <row r="519" spans="1:9" ht="15.75" x14ac:dyDescent="0.25">
      <c r="A519" s="553">
        <v>41848</v>
      </c>
      <c r="B519" s="601" t="s">
        <v>1904</v>
      </c>
      <c r="C519" s="255" t="s">
        <v>4641</v>
      </c>
      <c r="D519" s="235" t="s">
        <v>45</v>
      </c>
      <c r="E519" s="236">
        <v>2962.7</v>
      </c>
      <c r="F519" s="117">
        <v>41848</v>
      </c>
      <c r="G519" s="30">
        <v>2962.7</v>
      </c>
      <c r="H519" s="30">
        <f t="shared" si="24"/>
        <v>0</v>
      </c>
      <c r="I519" s="491" t="s">
        <v>4644</v>
      </c>
    </row>
    <row r="520" spans="1:9" ht="15.75" x14ac:dyDescent="0.25">
      <c r="A520" s="98">
        <v>41849</v>
      </c>
      <c r="B520" s="601" t="s">
        <v>1983</v>
      </c>
      <c r="C520" s="255" t="s">
        <v>4641</v>
      </c>
      <c r="D520" s="8" t="s">
        <v>45</v>
      </c>
      <c r="E520" s="252">
        <v>3071</v>
      </c>
      <c r="F520" s="117">
        <v>41849</v>
      </c>
      <c r="G520" s="30">
        <v>3071</v>
      </c>
      <c r="H520" s="30">
        <f t="shared" si="24"/>
        <v>0</v>
      </c>
      <c r="I520" s="497" t="s">
        <v>4</v>
      </c>
    </row>
    <row r="521" spans="1:9" ht="15.75" x14ac:dyDescent="0.25">
      <c r="A521" s="553">
        <v>41850</v>
      </c>
      <c r="B521" s="601" t="s">
        <v>2071</v>
      </c>
      <c r="C521" s="255" t="s">
        <v>4641</v>
      </c>
      <c r="D521" s="235" t="s">
        <v>45</v>
      </c>
      <c r="E521" s="236">
        <v>3248</v>
      </c>
      <c r="F521" s="117">
        <v>41850</v>
      </c>
      <c r="G521" s="30">
        <v>3248</v>
      </c>
      <c r="H521" s="30">
        <f t="shared" si="24"/>
        <v>0</v>
      </c>
      <c r="I521" s="491" t="s">
        <v>4644</v>
      </c>
    </row>
    <row r="522" spans="1:9" ht="15.75" x14ac:dyDescent="0.25">
      <c r="A522" s="98">
        <v>41851</v>
      </c>
      <c r="B522" s="601" t="s">
        <v>2168</v>
      </c>
      <c r="C522" s="255" t="s">
        <v>4641</v>
      </c>
      <c r="D522" s="8" t="s">
        <v>45</v>
      </c>
      <c r="E522" s="252">
        <v>677</v>
      </c>
      <c r="F522" s="117">
        <v>41851</v>
      </c>
      <c r="G522" s="30">
        <v>677</v>
      </c>
      <c r="H522" s="30">
        <f t="shared" si="24"/>
        <v>0</v>
      </c>
      <c r="I522" s="497" t="s">
        <v>4</v>
      </c>
    </row>
    <row r="523" spans="1:9" ht="15.75" x14ac:dyDescent="0.25">
      <c r="A523" s="98"/>
      <c r="B523" s="601"/>
      <c r="C523" s="255"/>
      <c r="D523" s="8"/>
      <c r="E523" s="252"/>
      <c r="F523" s="117"/>
      <c r="G523" s="30">
        <f>SUM(G500:G522)</f>
        <v>75485.7</v>
      </c>
      <c r="H523" s="30"/>
      <c r="I523" s="497"/>
    </row>
    <row r="524" spans="1:9" ht="15.75" x14ac:dyDescent="0.25">
      <c r="A524" s="98"/>
      <c r="B524" s="601"/>
      <c r="C524" s="255"/>
      <c r="D524" s="8"/>
      <c r="E524" s="252"/>
      <c r="F524" s="117"/>
      <c r="G524" s="30"/>
      <c r="H524" s="30"/>
      <c r="I524" s="497"/>
    </row>
    <row r="525" spans="1:9" x14ac:dyDescent="0.25">
      <c r="A525" s="98"/>
      <c r="B525" s="241" t="s">
        <v>1445</v>
      </c>
      <c r="C525" s="394" t="s">
        <v>4912</v>
      </c>
      <c r="D525" s="235" t="s">
        <v>5729</v>
      </c>
      <c r="E525" s="236">
        <v>1821</v>
      </c>
      <c r="F525" s="117">
        <v>41829</v>
      </c>
      <c r="G525" s="30">
        <v>1821</v>
      </c>
      <c r="H525" s="30">
        <f t="shared" ref="H525:H539" si="25">E525-G525</f>
        <v>0</v>
      </c>
      <c r="I525" s="497"/>
    </row>
    <row r="526" spans="1:9" x14ac:dyDescent="0.25">
      <c r="A526" s="98"/>
      <c r="B526" s="241" t="s">
        <v>1288</v>
      </c>
      <c r="C526" s="394" t="s">
        <v>4912</v>
      </c>
      <c r="D526" s="235" t="s">
        <v>5730</v>
      </c>
      <c r="E526" s="236">
        <v>2178.5</v>
      </c>
      <c r="F526" s="117">
        <v>41828</v>
      </c>
      <c r="G526" s="30">
        <v>2178.5</v>
      </c>
      <c r="H526" s="30">
        <f t="shared" si="25"/>
        <v>0</v>
      </c>
      <c r="I526" s="497"/>
    </row>
    <row r="527" spans="1:9" x14ac:dyDescent="0.25">
      <c r="A527" s="98"/>
      <c r="B527" s="438" t="s">
        <v>1296</v>
      </c>
      <c r="C527" s="429" t="s">
        <v>5059</v>
      </c>
      <c r="D527" s="235" t="s">
        <v>5239</v>
      </c>
      <c r="E527" s="236">
        <v>2548.5</v>
      </c>
      <c r="F527" s="117">
        <v>41842</v>
      </c>
      <c r="G527" s="30">
        <v>2548.5</v>
      </c>
      <c r="H527" s="30">
        <f t="shared" si="25"/>
        <v>0</v>
      </c>
      <c r="I527" s="491" t="s">
        <v>4644</v>
      </c>
    </row>
    <row r="528" spans="1:9" x14ac:dyDescent="0.25">
      <c r="A528" s="98"/>
      <c r="B528" s="241" t="s">
        <v>2052</v>
      </c>
      <c r="C528" s="394" t="s">
        <v>4912</v>
      </c>
      <c r="D528" s="235" t="s">
        <v>368</v>
      </c>
      <c r="E528" s="528">
        <v>1157</v>
      </c>
      <c r="F528" s="117">
        <v>41822</v>
      </c>
      <c r="G528" s="30">
        <v>1157</v>
      </c>
      <c r="H528" s="22">
        <f t="shared" si="25"/>
        <v>0</v>
      </c>
      <c r="I528" s="492" t="s">
        <v>57</v>
      </c>
    </row>
    <row r="529" spans="1:9" x14ac:dyDescent="0.25">
      <c r="A529" s="98"/>
      <c r="B529" s="438" t="s">
        <v>1290</v>
      </c>
      <c r="C529" s="429" t="s">
        <v>5059</v>
      </c>
      <c r="D529" s="235" t="s">
        <v>368</v>
      </c>
      <c r="E529" s="236">
        <v>924.15</v>
      </c>
      <c r="F529" s="117">
        <v>41841</v>
      </c>
      <c r="G529" s="30">
        <v>924.15</v>
      </c>
      <c r="H529" s="30">
        <f t="shared" si="25"/>
        <v>0</v>
      </c>
      <c r="I529" s="491" t="s">
        <v>4644</v>
      </c>
    </row>
    <row r="530" spans="1:9" x14ac:dyDescent="0.25">
      <c r="A530" s="98"/>
      <c r="B530" s="241" t="s">
        <v>1473</v>
      </c>
      <c r="C530" s="394" t="s">
        <v>4912</v>
      </c>
      <c r="D530" s="235" t="s">
        <v>764</v>
      </c>
      <c r="E530" s="236">
        <v>1177</v>
      </c>
      <c r="F530" s="117">
        <v>41830</v>
      </c>
      <c r="G530" s="30">
        <v>1177</v>
      </c>
      <c r="H530" s="30">
        <f t="shared" si="25"/>
        <v>0</v>
      </c>
      <c r="I530" s="492"/>
    </row>
    <row r="531" spans="1:9" x14ac:dyDescent="0.25">
      <c r="A531" s="98"/>
      <c r="B531" s="241" t="s">
        <v>2108</v>
      </c>
      <c r="C531" s="394" t="s">
        <v>4912</v>
      </c>
      <c r="D531" s="235" t="s">
        <v>320</v>
      </c>
      <c r="E531" s="528">
        <v>1951.5</v>
      </c>
      <c r="F531" s="117">
        <v>41823</v>
      </c>
      <c r="G531" s="30">
        <v>1951.5</v>
      </c>
      <c r="H531" s="22">
        <f t="shared" si="25"/>
        <v>0</v>
      </c>
      <c r="I531" s="491" t="s">
        <v>2849</v>
      </c>
    </row>
    <row r="532" spans="1:9" x14ac:dyDescent="0.25">
      <c r="A532" s="98"/>
      <c r="B532" s="438" t="s">
        <v>2189</v>
      </c>
      <c r="C532" s="429" t="s">
        <v>5059</v>
      </c>
      <c r="D532" s="235" t="s">
        <v>5184</v>
      </c>
      <c r="E532" s="236">
        <v>2905.86</v>
      </c>
      <c r="F532" s="495" t="s">
        <v>5185</v>
      </c>
      <c r="G532" s="30">
        <v>2905.86</v>
      </c>
      <c r="H532" s="30">
        <f t="shared" si="25"/>
        <v>0</v>
      </c>
      <c r="I532" s="491" t="s">
        <v>14</v>
      </c>
    </row>
    <row r="533" spans="1:9" ht="15.75" x14ac:dyDescent="0.25">
      <c r="A533" s="98">
        <v>41845</v>
      </c>
      <c r="B533" s="601" t="s">
        <v>1686</v>
      </c>
      <c r="C533" s="255" t="s">
        <v>4641</v>
      </c>
      <c r="D533" s="235" t="s">
        <v>5184</v>
      </c>
      <c r="E533" s="236">
        <v>1641.6</v>
      </c>
      <c r="F533" s="117">
        <v>41846</v>
      </c>
      <c r="G533" s="43">
        <v>1641.6</v>
      </c>
      <c r="H533" s="30">
        <f t="shared" si="25"/>
        <v>0</v>
      </c>
      <c r="I533" s="491" t="s">
        <v>4</v>
      </c>
    </row>
    <row r="534" spans="1:9" ht="15.75" x14ac:dyDescent="0.25">
      <c r="A534" s="553">
        <v>41850</v>
      </c>
      <c r="B534" s="601" t="s">
        <v>2117</v>
      </c>
      <c r="C534" s="255" t="s">
        <v>4641</v>
      </c>
      <c r="D534" s="235" t="s">
        <v>5184</v>
      </c>
      <c r="E534" s="236">
        <v>1736</v>
      </c>
      <c r="F534" s="117">
        <v>41851</v>
      </c>
      <c r="G534" s="30">
        <v>1736</v>
      </c>
      <c r="H534" s="30">
        <f t="shared" si="25"/>
        <v>0</v>
      </c>
      <c r="I534" s="491" t="s">
        <v>20</v>
      </c>
    </row>
    <row r="535" spans="1:9" x14ac:dyDescent="0.25">
      <c r="A535" s="98"/>
      <c r="B535" s="438" t="s">
        <v>1171</v>
      </c>
      <c r="C535" s="429" t="s">
        <v>5059</v>
      </c>
      <c r="D535" s="235" t="s">
        <v>264</v>
      </c>
      <c r="E535" s="236">
        <v>2400</v>
      </c>
      <c r="F535" s="117">
        <v>41841</v>
      </c>
      <c r="G535" s="30">
        <v>2400</v>
      </c>
      <c r="H535" s="30">
        <f t="shared" si="25"/>
        <v>0</v>
      </c>
      <c r="I535" s="491" t="s">
        <v>146</v>
      </c>
    </row>
    <row r="536" spans="1:9" x14ac:dyDescent="0.25">
      <c r="A536" s="98"/>
      <c r="B536" s="438" t="s">
        <v>1100</v>
      </c>
      <c r="C536" s="429" t="s">
        <v>5059</v>
      </c>
      <c r="D536" s="235" t="s">
        <v>5212</v>
      </c>
      <c r="E536" s="236">
        <v>5692</v>
      </c>
      <c r="F536" s="117">
        <v>41839</v>
      </c>
      <c r="G536" s="30">
        <v>5692</v>
      </c>
      <c r="H536" s="30">
        <f t="shared" si="25"/>
        <v>0</v>
      </c>
      <c r="I536" s="491" t="s">
        <v>20</v>
      </c>
    </row>
    <row r="537" spans="1:9" ht="15.75" x14ac:dyDescent="0.25">
      <c r="A537" s="553">
        <v>41848</v>
      </c>
      <c r="B537" s="601" t="s">
        <v>1930</v>
      </c>
      <c r="C537" s="255" t="s">
        <v>4641</v>
      </c>
      <c r="D537" s="235" t="s">
        <v>5355</v>
      </c>
      <c r="E537" s="236">
        <v>1533.5</v>
      </c>
      <c r="F537" s="117">
        <v>41849</v>
      </c>
      <c r="G537" s="30">
        <v>1533.5</v>
      </c>
      <c r="H537" s="30">
        <f t="shared" si="25"/>
        <v>0</v>
      </c>
      <c r="I537" s="491" t="s">
        <v>4644</v>
      </c>
    </row>
    <row r="538" spans="1:9" ht="15.75" x14ac:dyDescent="0.25">
      <c r="A538" s="553">
        <v>41848</v>
      </c>
      <c r="B538" s="601" t="s">
        <v>1942</v>
      </c>
      <c r="C538" s="255" t="s">
        <v>4641</v>
      </c>
      <c r="D538" s="235" t="s">
        <v>412</v>
      </c>
      <c r="E538" s="236">
        <v>1260</v>
      </c>
      <c r="F538" s="117">
        <v>41849</v>
      </c>
      <c r="G538" s="30">
        <v>1260</v>
      </c>
      <c r="H538" s="30">
        <f t="shared" si="25"/>
        <v>0</v>
      </c>
      <c r="I538" s="491" t="s">
        <v>57</v>
      </c>
    </row>
    <row r="539" spans="1:9" ht="15.75" x14ac:dyDescent="0.25">
      <c r="A539" s="553">
        <v>41848</v>
      </c>
      <c r="B539" s="601" t="s">
        <v>1928</v>
      </c>
      <c r="C539" s="255" t="s">
        <v>4641</v>
      </c>
      <c r="D539" s="235" t="s">
        <v>5354</v>
      </c>
      <c r="E539" s="236">
        <v>7888</v>
      </c>
      <c r="F539" s="117">
        <v>41849</v>
      </c>
      <c r="G539" s="30">
        <v>7888</v>
      </c>
      <c r="H539" s="30">
        <f t="shared" si="25"/>
        <v>0</v>
      </c>
      <c r="I539" s="491" t="s">
        <v>4644</v>
      </c>
    </row>
    <row r="540" spans="1:9" ht="15.75" x14ac:dyDescent="0.25">
      <c r="A540" s="553"/>
      <c r="B540" s="601"/>
      <c r="C540" s="255"/>
      <c r="D540" s="235"/>
      <c r="E540" s="236"/>
      <c r="F540" s="117"/>
      <c r="G540" s="30">
        <f>SUM(G525:G539)</f>
        <v>36814.61</v>
      </c>
      <c r="H540" s="30"/>
      <c r="I540" s="491"/>
    </row>
    <row r="541" spans="1:9" ht="15.75" x14ac:dyDescent="0.25">
      <c r="A541" s="553"/>
      <c r="B541" s="601"/>
      <c r="C541" s="255"/>
      <c r="D541" s="235"/>
      <c r="E541" s="236"/>
      <c r="F541" s="117"/>
      <c r="G541" s="30"/>
      <c r="H541" s="30"/>
      <c r="I541" s="491"/>
    </row>
    <row r="542" spans="1:9" x14ac:dyDescent="0.25">
      <c r="A542" s="98"/>
      <c r="B542" s="241" t="s">
        <v>2128</v>
      </c>
      <c r="C542" s="394" t="s">
        <v>4912</v>
      </c>
      <c r="D542" s="235" t="s">
        <v>288</v>
      </c>
      <c r="E542" s="528">
        <v>4113</v>
      </c>
      <c r="F542" s="117">
        <v>41823</v>
      </c>
      <c r="G542" s="30">
        <v>4113</v>
      </c>
      <c r="H542" s="22">
        <f>E542-G542</f>
        <v>0</v>
      </c>
      <c r="I542" s="491"/>
    </row>
    <row r="543" spans="1:9" x14ac:dyDescent="0.25">
      <c r="A543" s="527"/>
      <c r="B543" s="241" t="s">
        <v>1502</v>
      </c>
      <c r="C543" s="394" t="s">
        <v>4912</v>
      </c>
      <c r="D543" s="235" t="s">
        <v>288</v>
      </c>
      <c r="E543" s="236">
        <v>4056</v>
      </c>
      <c r="F543" s="117">
        <v>41830</v>
      </c>
      <c r="G543" s="30">
        <v>4056</v>
      </c>
      <c r="H543" s="30">
        <f>E543-G543</f>
        <v>0</v>
      </c>
      <c r="I543" s="491"/>
    </row>
    <row r="544" spans="1:9" x14ac:dyDescent="0.25">
      <c r="A544" s="527"/>
      <c r="B544" s="438" t="s">
        <v>2135</v>
      </c>
      <c r="C544" s="429" t="s">
        <v>5059</v>
      </c>
      <c r="D544" s="235" t="s">
        <v>288</v>
      </c>
      <c r="E544" s="236">
        <v>3744</v>
      </c>
      <c r="F544" s="117">
        <v>41837</v>
      </c>
      <c r="G544" s="30">
        <v>3744</v>
      </c>
      <c r="H544" s="30">
        <f>E544-G544</f>
        <v>0</v>
      </c>
      <c r="I544" s="491"/>
    </row>
    <row r="545" spans="1:9" ht="15.75" x14ac:dyDescent="0.25">
      <c r="A545" s="527">
        <v>41851</v>
      </c>
      <c r="B545" s="601" t="s">
        <v>2143</v>
      </c>
      <c r="C545" s="255" t="s">
        <v>4641</v>
      </c>
      <c r="D545" s="8" t="s">
        <v>288</v>
      </c>
      <c r="E545" s="252">
        <v>5276</v>
      </c>
      <c r="F545" s="117">
        <v>41851</v>
      </c>
      <c r="G545" s="30">
        <v>5276</v>
      </c>
      <c r="H545" s="30">
        <f>E545-G545</f>
        <v>0</v>
      </c>
      <c r="I545" s="497"/>
    </row>
    <row r="546" spans="1:9" ht="15.75" x14ac:dyDescent="0.25">
      <c r="A546" s="527"/>
      <c r="B546" s="601"/>
      <c r="C546" s="255"/>
      <c r="D546" s="8"/>
      <c r="E546" s="252"/>
      <c r="F546" s="117"/>
      <c r="G546" s="30">
        <f>SUM(G542:G545)</f>
        <v>17189</v>
      </c>
      <c r="H546" s="30"/>
      <c r="I546" s="497"/>
    </row>
    <row r="547" spans="1:9" x14ac:dyDescent="0.25">
      <c r="A547" s="535"/>
      <c r="B547" s="241"/>
      <c r="C547" s="394"/>
      <c r="D547" s="235"/>
      <c r="E547" s="236"/>
      <c r="F547" s="117"/>
      <c r="G547" s="30"/>
      <c r="H547" s="30"/>
      <c r="I547" s="491"/>
    </row>
    <row r="548" spans="1:9" x14ac:dyDescent="0.25">
      <c r="A548" s="98"/>
      <c r="B548" s="241" t="s">
        <v>2025</v>
      </c>
      <c r="C548" s="394" t="s">
        <v>4912</v>
      </c>
      <c r="D548" s="235" t="s">
        <v>144</v>
      </c>
      <c r="E548" s="528">
        <v>131425</v>
      </c>
      <c r="F548" s="461" t="s">
        <v>4934</v>
      </c>
      <c r="G548" s="30">
        <v>131425</v>
      </c>
      <c r="H548" s="22">
        <f t="shared" ref="H548:H565" si="26">E548-G548</f>
        <v>0</v>
      </c>
      <c r="I548" s="491" t="s">
        <v>146</v>
      </c>
    </row>
    <row r="549" spans="1:9" x14ac:dyDescent="0.25">
      <c r="A549" s="98"/>
      <c r="B549" s="241" t="s">
        <v>2026</v>
      </c>
      <c r="C549" s="394" t="s">
        <v>4912</v>
      </c>
      <c r="D549" s="235" t="s">
        <v>144</v>
      </c>
      <c r="E549" s="528">
        <v>51054.18</v>
      </c>
      <c r="F549" s="461" t="s">
        <v>4935</v>
      </c>
      <c r="G549" s="30">
        <v>51054.18</v>
      </c>
      <c r="H549" s="22">
        <f t="shared" si="26"/>
        <v>0</v>
      </c>
      <c r="I549" s="491" t="s">
        <v>146</v>
      </c>
    </row>
    <row r="550" spans="1:9" x14ac:dyDescent="0.25">
      <c r="A550" s="98"/>
      <c r="B550" s="241" t="s">
        <v>1071</v>
      </c>
      <c r="C550" s="394" t="s">
        <v>4912</v>
      </c>
      <c r="D550" s="235" t="s">
        <v>144</v>
      </c>
      <c r="E550" s="528">
        <v>22959</v>
      </c>
      <c r="F550" s="461" t="s">
        <v>4993</v>
      </c>
      <c r="G550" s="30">
        <v>22959</v>
      </c>
      <c r="H550" s="30">
        <f t="shared" si="26"/>
        <v>0</v>
      </c>
      <c r="I550" s="491" t="s">
        <v>146</v>
      </c>
    </row>
    <row r="551" spans="1:9" x14ac:dyDescent="0.25">
      <c r="A551" s="98"/>
      <c r="B551" s="241" t="s">
        <v>1303</v>
      </c>
      <c r="C551" s="394" t="s">
        <v>4912</v>
      </c>
      <c r="D551" s="235" t="s">
        <v>144</v>
      </c>
      <c r="E551" s="236">
        <v>38947.5</v>
      </c>
      <c r="F551" s="461" t="s">
        <v>5020</v>
      </c>
      <c r="G551" s="30">
        <v>38947.5</v>
      </c>
      <c r="H551" s="30">
        <f t="shared" si="26"/>
        <v>0</v>
      </c>
      <c r="I551" s="491"/>
    </row>
    <row r="552" spans="1:9" x14ac:dyDescent="0.25">
      <c r="A552" s="98"/>
      <c r="B552" s="241" t="s">
        <v>1326</v>
      </c>
      <c r="C552" s="394" t="s">
        <v>4912</v>
      </c>
      <c r="D552" s="235" t="s">
        <v>144</v>
      </c>
      <c r="E552" s="236">
        <v>9860.4</v>
      </c>
      <c r="F552" s="461" t="s">
        <v>5028</v>
      </c>
      <c r="G552" s="30">
        <v>9860.4</v>
      </c>
      <c r="H552" s="30">
        <f t="shared" si="26"/>
        <v>0</v>
      </c>
      <c r="I552" s="492"/>
    </row>
    <row r="553" spans="1:9" x14ac:dyDescent="0.25">
      <c r="A553" s="98"/>
      <c r="B553" s="438" t="s">
        <v>1574</v>
      </c>
      <c r="C553" s="429" t="s">
        <v>5059</v>
      </c>
      <c r="D553" s="45" t="s">
        <v>144</v>
      </c>
      <c r="E553" s="236">
        <v>170273.22</v>
      </c>
      <c r="F553" s="536" t="s">
        <v>5063</v>
      </c>
      <c r="G553" s="43">
        <v>170273.22</v>
      </c>
      <c r="H553" s="30">
        <f t="shared" si="26"/>
        <v>0</v>
      </c>
      <c r="I553" s="508" t="s">
        <v>146</v>
      </c>
    </row>
    <row r="554" spans="1:9" x14ac:dyDescent="0.25">
      <c r="A554" s="98"/>
      <c r="B554" s="438" t="s">
        <v>1593</v>
      </c>
      <c r="C554" s="429" t="s">
        <v>5059</v>
      </c>
      <c r="D554" s="45" t="s">
        <v>144</v>
      </c>
      <c r="E554" s="236">
        <v>536.5</v>
      </c>
      <c r="F554" s="536" t="s">
        <v>5063</v>
      </c>
      <c r="G554" s="22">
        <v>536.5</v>
      </c>
      <c r="H554" s="30">
        <f t="shared" si="26"/>
        <v>0</v>
      </c>
      <c r="I554" s="508" t="s">
        <v>146</v>
      </c>
    </row>
    <row r="555" spans="1:9" x14ac:dyDescent="0.25">
      <c r="A555" s="98"/>
      <c r="B555" s="438" t="s">
        <v>1924</v>
      </c>
      <c r="C555" s="429" t="s">
        <v>5059</v>
      </c>
      <c r="D555" s="235" t="s">
        <v>144</v>
      </c>
      <c r="E555" s="236">
        <v>119413.06</v>
      </c>
      <c r="F555" s="461" t="s">
        <v>5133</v>
      </c>
      <c r="G555" s="30">
        <v>119413.06</v>
      </c>
      <c r="H555" s="30">
        <f t="shared" si="26"/>
        <v>0</v>
      </c>
      <c r="I555" s="491" t="s">
        <v>146</v>
      </c>
    </row>
    <row r="556" spans="1:9" x14ac:dyDescent="0.25">
      <c r="A556" s="98"/>
      <c r="B556" s="438" t="s">
        <v>1925</v>
      </c>
      <c r="C556" s="429" t="s">
        <v>5059</v>
      </c>
      <c r="D556" s="235" t="s">
        <v>144</v>
      </c>
      <c r="E556" s="236">
        <v>72640.160000000003</v>
      </c>
      <c r="F556" s="461" t="s">
        <v>5134</v>
      </c>
      <c r="G556" s="30">
        <v>72640.160000000003</v>
      </c>
      <c r="H556" s="30">
        <f t="shared" si="26"/>
        <v>0</v>
      </c>
      <c r="I556" s="491" t="s">
        <v>146</v>
      </c>
    </row>
    <row r="557" spans="1:9" x14ac:dyDescent="0.25">
      <c r="A557" s="98"/>
      <c r="B557" s="438" t="s">
        <v>2200</v>
      </c>
      <c r="C557" s="429" t="s">
        <v>5059</v>
      </c>
      <c r="D557" s="235" t="s">
        <v>144</v>
      </c>
      <c r="E557" s="236">
        <v>33174.400000000001</v>
      </c>
      <c r="F557" s="461" t="s">
        <v>5186</v>
      </c>
      <c r="G557" s="30">
        <v>33174.400000000001</v>
      </c>
      <c r="H557" s="30">
        <f t="shared" si="26"/>
        <v>0</v>
      </c>
      <c r="I557" s="491" t="s">
        <v>146</v>
      </c>
    </row>
    <row r="558" spans="1:9" x14ac:dyDescent="0.25">
      <c r="A558" s="98"/>
      <c r="B558" s="438" t="s">
        <v>2202</v>
      </c>
      <c r="C558" s="429" t="s">
        <v>5059</v>
      </c>
      <c r="D558" s="235" t="s">
        <v>144</v>
      </c>
      <c r="E558" s="236">
        <v>163394.07999999999</v>
      </c>
      <c r="F558" s="503" t="s">
        <v>5187</v>
      </c>
      <c r="G558" s="30">
        <v>163394.07999999999</v>
      </c>
      <c r="H558" s="30">
        <f t="shared" si="26"/>
        <v>0</v>
      </c>
      <c r="I558" s="491" t="s">
        <v>146</v>
      </c>
    </row>
    <row r="559" spans="1:9" x14ac:dyDescent="0.25">
      <c r="A559" s="98"/>
      <c r="B559" s="438" t="s">
        <v>1312</v>
      </c>
      <c r="C559" s="429" t="s">
        <v>5059</v>
      </c>
      <c r="D559" s="235" t="s">
        <v>144</v>
      </c>
      <c r="E559" s="236">
        <v>62686</v>
      </c>
      <c r="F559" s="461" t="s">
        <v>5244</v>
      </c>
      <c r="G559" s="30">
        <v>62686</v>
      </c>
      <c r="H559" s="30">
        <f t="shared" si="26"/>
        <v>0</v>
      </c>
      <c r="I559" s="491" t="s">
        <v>146</v>
      </c>
    </row>
    <row r="560" spans="1:9" ht="15.75" x14ac:dyDescent="0.25">
      <c r="A560" s="98">
        <v>41845</v>
      </c>
      <c r="B560" s="601" t="s">
        <v>1624</v>
      </c>
      <c r="C560" s="255" t="s">
        <v>4641</v>
      </c>
      <c r="D560" s="235" t="s">
        <v>144</v>
      </c>
      <c r="E560" s="236">
        <v>179451.2</v>
      </c>
      <c r="F560" s="461" t="s">
        <v>5304</v>
      </c>
      <c r="G560" s="247">
        <v>179451.2</v>
      </c>
      <c r="H560" s="30">
        <f t="shared" si="26"/>
        <v>0</v>
      </c>
      <c r="I560" s="491" t="s">
        <v>146</v>
      </c>
    </row>
    <row r="561" spans="1:9" ht="45.75" x14ac:dyDescent="0.25">
      <c r="A561" s="98">
        <v>41845</v>
      </c>
      <c r="B561" s="601" t="s">
        <v>1626</v>
      </c>
      <c r="C561" s="255" t="s">
        <v>4641</v>
      </c>
      <c r="D561" s="235" t="s">
        <v>144</v>
      </c>
      <c r="E561" s="236">
        <v>10386.74</v>
      </c>
      <c r="F561" s="555" t="s">
        <v>5305</v>
      </c>
      <c r="G561" s="247">
        <v>10386.74</v>
      </c>
      <c r="H561" s="30">
        <f t="shared" si="26"/>
        <v>0</v>
      </c>
      <c r="I561" s="497" t="s">
        <v>146</v>
      </c>
    </row>
    <row r="562" spans="1:9" ht="15.75" x14ac:dyDescent="0.25">
      <c r="A562" s="98">
        <v>41845</v>
      </c>
      <c r="B562" s="601" t="s">
        <v>1631</v>
      </c>
      <c r="C562" s="255" t="s">
        <v>4641</v>
      </c>
      <c r="D562" s="235" t="s">
        <v>144</v>
      </c>
      <c r="E562" s="236">
        <v>5060</v>
      </c>
      <c r="F562" s="461" t="s">
        <v>5307</v>
      </c>
      <c r="G562" s="30">
        <v>5060</v>
      </c>
      <c r="H562" s="30">
        <f t="shared" si="26"/>
        <v>0</v>
      </c>
      <c r="I562" s="491" t="s">
        <v>146</v>
      </c>
    </row>
    <row r="563" spans="1:9" ht="15.75" x14ac:dyDescent="0.25">
      <c r="A563" s="98">
        <v>41849</v>
      </c>
      <c r="B563" s="601" t="s">
        <v>2049</v>
      </c>
      <c r="C563" s="255" t="s">
        <v>4641</v>
      </c>
      <c r="D563" s="8" t="s">
        <v>144</v>
      </c>
      <c r="E563" s="252">
        <v>147595.74</v>
      </c>
      <c r="F563" s="461" t="s">
        <v>5375</v>
      </c>
      <c r="G563" s="30">
        <v>147595.74</v>
      </c>
      <c r="H563" s="30">
        <f t="shared" si="26"/>
        <v>0</v>
      </c>
      <c r="I563" s="497" t="s">
        <v>146</v>
      </c>
    </row>
    <row r="564" spans="1:9" ht="15.75" x14ac:dyDescent="0.25">
      <c r="A564" s="98">
        <v>41851</v>
      </c>
      <c r="B564" s="601" t="s">
        <v>2224</v>
      </c>
      <c r="C564" s="255" t="s">
        <v>4641</v>
      </c>
      <c r="D564" s="8" t="s">
        <v>144</v>
      </c>
      <c r="E564" s="252">
        <v>211457.59</v>
      </c>
      <c r="F564" s="461" t="s">
        <v>5402</v>
      </c>
      <c r="G564" s="247">
        <v>211457.59</v>
      </c>
      <c r="H564" s="30">
        <f t="shared" si="26"/>
        <v>0</v>
      </c>
      <c r="I564" s="497" t="s">
        <v>146</v>
      </c>
    </row>
    <row r="565" spans="1:9" ht="15.75" x14ac:dyDescent="0.25">
      <c r="A565" s="98">
        <v>41851</v>
      </c>
      <c r="B565" s="601" t="s">
        <v>2225</v>
      </c>
      <c r="C565" s="255" t="s">
        <v>4641</v>
      </c>
      <c r="D565" s="8" t="s">
        <v>144</v>
      </c>
      <c r="E565" s="252">
        <v>78411.360000000001</v>
      </c>
      <c r="F565" s="461" t="s">
        <v>5402</v>
      </c>
      <c r="G565" s="247">
        <v>78411.360000000001</v>
      </c>
      <c r="H565" s="30">
        <f t="shared" si="26"/>
        <v>0</v>
      </c>
      <c r="I565" s="497" t="s">
        <v>146</v>
      </c>
    </row>
    <row r="566" spans="1:9" ht="15.75" x14ac:dyDescent="0.25">
      <c r="A566" s="98"/>
      <c r="B566" s="601"/>
      <c r="C566" s="255"/>
      <c r="D566" s="8"/>
      <c r="E566" s="252"/>
      <c r="F566" s="461"/>
      <c r="G566" s="247">
        <f>SUM(G548:G565)</f>
        <v>1508726.1300000001</v>
      </c>
      <c r="H566" s="30"/>
      <c r="I566" s="497"/>
    </row>
    <row r="567" spans="1:9" ht="15.75" x14ac:dyDescent="0.25">
      <c r="A567" s="98"/>
      <c r="B567" s="601"/>
      <c r="C567" s="255"/>
      <c r="D567" s="8"/>
      <c r="E567" s="252"/>
      <c r="F567" s="461"/>
      <c r="G567" s="247"/>
      <c r="H567" s="30"/>
      <c r="I567" s="497"/>
    </row>
    <row r="568" spans="1:9" ht="15.75" x14ac:dyDescent="0.25">
      <c r="A568" s="98">
        <v>41847</v>
      </c>
      <c r="B568" s="601" t="s">
        <v>1867</v>
      </c>
      <c r="C568" s="255" t="s">
        <v>4641</v>
      </c>
      <c r="D568" s="8" t="s">
        <v>5347</v>
      </c>
      <c r="E568" s="236">
        <v>553</v>
      </c>
      <c r="F568" s="117">
        <v>41847</v>
      </c>
      <c r="G568" s="30">
        <v>553</v>
      </c>
      <c r="H568" s="30">
        <f>E568-G568</f>
        <v>0</v>
      </c>
      <c r="I568" s="491"/>
    </row>
    <row r="569" spans="1:9" ht="15.75" x14ac:dyDescent="0.25">
      <c r="A569" s="98"/>
      <c r="B569" s="601"/>
      <c r="C569" s="255"/>
      <c r="D569" s="8"/>
      <c r="E569" s="236"/>
      <c r="F569" s="117"/>
      <c r="G569" s="30"/>
      <c r="H569" s="30"/>
      <c r="I569" s="491"/>
    </row>
    <row r="570" spans="1:9" x14ac:dyDescent="0.25">
      <c r="A570" s="98"/>
      <c r="B570" s="241" t="s">
        <v>2112</v>
      </c>
      <c r="C570" s="394" t="s">
        <v>4912</v>
      </c>
      <c r="D570" s="235" t="s">
        <v>133</v>
      </c>
      <c r="E570" s="528">
        <v>105911</v>
      </c>
      <c r="F570" s="462" t="s">
        <v>4949</v>
      </c>
      <c r="G570" s="30">
        <v>105911</v>
      </c>
      <c r="H570" s="22">
        <f t="shared" ref="H570:H588" si="27">E570-G570</f>
        <v>0</v>
      </c>
      <c r="I570" s="491" t="s">
        <v>23</v>
      </c>
    </row>
    <row r="571" spans="1:9" x14ac:dyDescent="0.25">
      <c r="A571" s="98"/>
      <c r="B571" s="241" t="s">
        <v>1291</v>
      </c>
      <c r="C571" s="394" t="s">
        <v>4912</v>
      </c>
      <c r="D571" s="235" t="s">
        <v>133</v>
      </c>
      <c r="E571" s="236">
        <v>7220.4</v>
      </c>
      <c r="F571" s="117">
        <v>41828</v>
      </c>
      <c r="G571" s="30">
        <v>7220.4</v>
      </c>
      <c r="H571" s="30">
        <f t="shared" si="27"/>
        <v>0</v>
      </c>
      <c r="I571" s="491"/>
    </row>
    <row r="572" spans="1:9" x14ac:dyDescent="0.25">
      <c r="A572" s="98"/>
      <c r="B572" s="241" t="s">
        <v>1496</v>
      </c>
      <c r="C572" s="394" t="s">
        <v>4912</v>
      </c>
      <c r="D572" s="235" t="s">
        <v>133</v>
      </c>
      <c r="E572" s="236">
        <v>37724.5</v>
      </c>
      <c r="F572" s="117">
        <v>41836</v>
      </c>
      <c r="G572" s="30">
        <v>37724.5</v>
      </c>
      <c r="H572" s="30">
        <f t="shared" si="27"/>
        <v>0</v>
      </c>
      <c r="I572" s="491" t="s">
        <v>23</v>
      </c>
    </row>
    <row r="573" spans="1:9" x14ac:dyDescent="0.25">
      <c r="A573" s="98"/>
      <c r="B573" s="438" t="s">
        <v>1583</v>
      </c>
      <c r="C573" s="429" t="s">
        <v>5059</v>
      </c>
      <c r="D573" s="45" t="s">
        <v>133</v>
      </c>
      <c r="E573" s="236">
        <v>6965</v>
      </c>
      <c r="F573" s="485">
        <v>41836</v>
      </c>
      <c r="G573" s="22">
        <v>6965</v>
      </c>
      <c r="H573" s="30">
        <f t="shared" si="27"/>
        <v>0</v>
      </c>
      <c r="I573" s="508"/>
    </row>
    <row r="574" spans="1:9" x14ac:dyDescent="0.25">
      <c r="A574" s="98"/>
      <c r="B574" s="438" t="s">
        <v>1694</v>
      </c>
      <c r="C574" s="429" t="s">
        <v>5059</v>
      </c>
      <c r="D574" s="45" t="s">
        <v>133</v>
      </c>
      <c r="E574" s="236">
        <v>35699</v>
      </c>
      <c r="F574" s="542" t="s">
        <v>5088</v>
      </c>
      <c r="G574" s="22">
        <v>35699</v>
      </c>
      <c r="H574" s="30">
        <f t="shared" si="27"/>
        <v>0</v>
      </c>
      <c r="I574" s="508" t="s">
        <v>196</v>
      </c>
    </row>
    <row r="575" spans="1:9" x14ac:dyDescent="0.25">
      <c r="A575" s="98"/>
      <c r="B575" s="438" t="s">
        <v>1810</v>
      </c>
      <c r="C575" s="429" t="s">
        <v>5059</v>
      </c>
      <c r="D575" s="235" t="s">
        <v>133</v>
      </c>
      <c r="E575" s="236">
        <v>26406</v>
      </c>
      <c r="F575" s="117">
        <v>41836</v>
      </c>
      <c r="G575" s="30">
        <v>26406</v>
      </c>
      <c r="H575" s="30">
        <f t="shared" si="27"/>
        <v>0</v>
      </c>
      <c r="I575" s="491"/>
    </row>
    <row r="576" spans="1:9" x14ac:dyDescent="0.25">
      <c r="A576" s="98"/>
      <c r="B576" s="438" t="s">
        <v>2192</v>
      </c>
      <c r="C576" s="429" t="s">
        <v>5059</v>
      </c>
      <c r="D576" s="235" t="s">
        <v>133</v>
      </c>
      <c r="E576" s="236">
        <v>4746</v>
      </c>
      <c r="F576" s="117">
        <v>41838</v>
      </c>
      <c r="G576" s="30">
        <v>4746</v>
      </c>
      <c r="H576" s="30">
        <f t="shared" si="27"/>
        <v>0</v>
      </c>
      <c r="I576" s="491" t="s">
        <v>14</v>
      </c>
    </row>
    <row r="577" spans="1:9" x14ac:dyDescent="0.25">
      <c r="A577" s="98"/>
      <c r="B577" s="438" t="s">
        <v>2194</v>
      </c>
      <c r="C577" s="429" t="s">
        <v>5059</v>
      </c>
      <c r="D577" s="235" t="s">
        <v>133</v>
      </c>
      <c r="E577" s="236">
        <v>792.5</v>
      </c>
      <c r="F577" s="117">
        <v>41838</v>
      </c>
      <c r="G577" s="30">
        <v>792.5</v>
      </c>
      <c r="H577" s="30">
        <f t="shared" si="27"/>
        <v>0</v>
      </c>
      <c r="I577" s="491" t="s">
        <v>14</v>
      </c>
    </row>
    <row r="578" spans="1:9" x14ac:dyDescent="0.25">
      <c r="A578" s="98"/>
      <c r="B578" s="438" t="s">
        <v>2195</v>
      </c>
      <c r="C578" s="429" t="s">
        <v>5059</v>
      </c>
      <c r="D578" s="235" t="s">
        <v>133</v>
      </c>
      <c r="E578" s="236">
        <v>824.6</v>
      </c>
      <c r="F578" s="117">
        <v>41838</v>
      </c>
      <c r="G578" s="30">
        <v>824.6</v>
      </c>
      <c r="H578" s="30">
        <f t="shared" si="27"/>
        <v>0</v>
      </c>
      <c r="I578" s="491" t="s">
        <v>14</v>
      </c>
    </row>
    <row r="579" spans="1:9" x14ac:dyDescent="0.25">
      <c r="A579" s="98"/>
      <c r="B579" s="438" t="s">
        <v>2196</v>
      </c>
      <c r="C579" s="429" t="s">
        <v>5059</v>
      </c>
      <c r="D579" s="235" t="s">
        <v>133</v>
      </c>
      <c r="E579" s="236">
        <v>845.5</v>
      </c>
      <c r="F579" s="117">
        <v>41838</v>
      </c>
      <c r="G579" s="30">
        <v>845.5</v>
      </c>
      <c r="H579" s="30">
        <f t="shared" si="27"/>
        <v>0</v>
      </c>
      <c r="I579" s="491" t="s">
        <v>14</v>
      </c>
    </row>
    <row r="580" spans="1:9" x14ac:dyDescent="0.25">
      <c r="A580" s="98"/>
      <c r="B580" s="438" t="s">
        <v>2197</v>
      </c>
      <c r="C580" s="429" t="s">
        <v>5059</v>
      </c>
      <c r="D580" s="235" t="s">
        <v>133</v>
      </c>
      <c r="E580" s="236">
        <v>840</v>
      </c>
      <c r="F580" s="117">
        <v>41838</v>
      </c>
      <c r="G580" s="30">
        <v>840</v>
      </c>
      <c r="H580" s="30">
        <f t="shared" si="27"/>
        <v>0</v>
      </c>
      <c r="I580" s="491" t="s">
        <v>14</v>
      </c>
    </row>
    <row r="581" spans="1:9" x14ac:dyDescent="0.25">
      <c r="A581" s="98"/>
      <c r="B581" s="438" t="s">
        <v>2235</v>
      </c>
      <c r="C581" s="429" t="s">
        <v>5059</v>
      </c>
      <c r="D581" s="235" t="s">
        <v>133</v>
      </c>
      <c r="E581" s="236">
        <v>7084</v>
      </c>
      <c r="F581" s="117">
        <v>41841</v>
      </c>
      <c r="G581" s="30">
        <v>7084</v>
      </c>
      <c r="H581" s="30">
        <f t="shared" si="27"/>
        <v>0</v>
      </c>
      <c r="I581" s="491"/>
    </row>
    <row r="582" spans="1:9" x14ac:dyDescent="0.25">
      <c r="A582" s="98"/>
      <c r="B582" s="438" t="s">
        <v>1325</v>
      </c>
      <c r="C582" s="429" t="s">
        <v>5059</v>
      </c>
      <c r="D582" s="235" t="s">
        <v>133</v>
      </c>
      <c r="E582" s="236">
        <v>1348.5</v>
      </c>
      <c r="F582" s="117">
        <v>41844</v>
      </c>
      <c r="G582" s="30">
        <v>1348.5</v>
      </c>
      <c r="H582" s="30">
        <f t="shared" si="27"/>
        <v>0</v>
      </c>
      <c r="I582" s="491"/>
    </row>
    <row r="583" spans="1:9" x14ac:dyDescent="0.25">
      <c r="A583" s="98"/>
      <c r="B583" s="438" t="s">
        <v>1460</v>
      </c>
      <c r="C583" s="429" t="s">
        <v>5059</v>
      </c>
      <c r="D583" s="235" t="s">
        <v>133</v>
      </c>
      <c r="E583" s="236">
        <v>1588</v>
      </c>
      <c r="F583" s="117">
        <v>41844</v>
      </c>
      <c r="G583" s="30">
        <v>1588</v>
      </c>
      <c r="H583" s="30">
        <f t="shared" si="27"/>
        <v>0</v>
      </c>
      <c r="I583" s="491" t="s">
        <v>4</v>
      </c>
    </row>
    <row r="584" spans="1:9" x14ac:dyDescent="0.25">
      <c r="A584" s="98"/>
      <c r="B584" s="438" t="s">
        <v>1463</v>
      </c>
      <c r="C584" s="429" t="s">
        <v>5059</v>
      </c>
      <c r="D584" s="235" t="s">
        <v>133</v>
      </c>
      <c r="E584" s="236">
        <v>1625</v>
      </c>
      <c r="F584" s="117">
        <v>41844</v>
      </c>
      <c r="G584" s="30">
        <v>1625</v>
      </c>
      <c r="H584" s="30">
        <f t="shared" si="27"/>
        <v>0</v>
      </c>
      <c r="I584" s="491" t="s">
        <v>4</v>
      </c>
    </row>
    <row r="585" spans="1:9" x14ac:dyDescent="0.25">
      <c r="A585" s="98"/>
      <c r="B585" s="438" t="s">
        <v>1464</v>
      </c>
      <c r="C585" s="429" t="s">
        <v>5059</v>
      </c>
      <c r="D585" s="235" t="s">
        <v>133</v>
      </c>
      <c r="E585" s="236">
        <v>1639</v>
      </c>
      <c r="F585" s="117">
        <v>41844</v>
      </c>
      <c r="G585" s="30">
        <v>1639</v>
      </c>
      <c r="H585" s="30">
        <f t="shared" si="27"/>
        <v>0</v>
      </c>
      <c r="I585" s="491" t="s">
        <v>4</v>
      </c>
    </row>
    <row r="586" spans="1:9" x14ac:dyDescent="0.25">
      <c r="A586" s="98"/>
      <c r="B586" s="438" t="s">
        <v>1466</v>
      </c>
      <c r="C586" s="429" t="s">
        <v>5059</v>
      </c>
      <c r="D586" s="235" t="s">
        <v>133</v>
      </c>
      <c r="E586" s="236">
        <v>1558</v>
      </c>
      <c r="F586" s="117">
        <v>41844</v>
      </c>
      <c r="G586" s="30">
        <v>1558</v>
      </c>
      <c r="H586" s="30">
        <f t="shared" si="27"/>
        <v>0</v>
      </c>
      <c r="I586" s="491" t="s">
        <v>4</v>
      </c>
    </row>
    <row r="587" spans="1:9" x14ac:dyDescent="0.25">
      <c r="A587" s="98"/>
      <c r="B587" s="438" t="s">
        <v>1467</v>
      </c>
      <c r="C587" s="429" t="s">
        <v>5059</v>
      </c>
      <c r="D587" s="235" t="s">
        <v>133</v>
      </c>
      <c r="E587" s="236">
        <v>1587</v>
      </c>
      <c r="F587" s="117">
        <v>41844</v>
      </c>
      <c r="G587" s="30">
        <v>1587</v>
      </c>
      <c r="H587" s="30">
        <f t="shared" si="27"/>
        <v>0</v>
      </c>
      <c r="I587" s="491" t="s">
        <v>4</v>
      </c>
    </row>
    <row r="588" spans="1:9" x14ac:dyDescent="0.25">
      <c r="A588" s="98"/>
      <c r="B588" s="438" t="s">
        <v>1468</v>
      </c>
      <c r="C588" s="429" t="s">
        <v>5059</v>
      </c>
      <c r="D588" s="235" t="s">
        <v>133</v>
      </c>
      <c r="E588" s="236">
        <v>1497</v>
      </c>
      <c r="F588" s="117">
        <v>41844</v>
      </c>
      <c r="G588" s="30">
        <v>1497</v>
      </c>
      <c r="H588" s="30">
        <f t="shared" si="27"/>
        <v>0</v>
      </c>
      <c r="I588" s="491" t="s">
        <v>4</v>
      </c>
    </row>
    <row r="589" spans="1:9" x14ac:dyDescent="0.25">
      <c r="A589" s="98"/>
      <c r="B589" s="438"/>
      <c r="C589" s="429"/>
      <c r="D589" s="235"/>
      <c r="E589" s="236"/>
      <c r="F589" s="117"/>
      <c r="G589" s="30">
        <f>SUM(G570:G588)</f>
        <v>245901</v>
      </c>
      <c r="H589" s="30"/>
      <c r="I589" s="491"/>
    </row>
    <row r="590" spans="1:9" x14ac:dyDescent="0.25">
      <c r="A590" s="98"/>
      <c r="B590" s="438"/>
      <c r="C590" s="429"/>
      <c r="D590" s="235"/>
      <c r="E590" s="236"/>
      <c r="F590" s="117"/>
      <c r="G590" s="30"/>
      <c r="H590" s="30"/>
      <c r="I590" s="491"/>
    </row>
    <row r="591" spans="1:9" x14ac:dyDescent="0.25">
      <c r="A591" s="98"/>
      <c r="B591" s="438" t="s">
        <v>2021</v>
      </c>
      <c r="C591" s="429" t="s">
        <v>5059</v>
      </c>
      <c r="D591" s="235" t="s">
        <v>2788</v>
      </c>
      <c r="E591" s="236">
        <v>8961.5</v>
      </c>
      <c r="F591" s="461" t="s">
        <v>5126</v>
      </c>
      <c r="G591" s="30">
        <v>8961.5</v>
      </c>
      <c r="H591" s="30">
        <f t="shared" ref="H591:H621" si="28">E591-G591</f>
        <v>0</v>
      </c>
      <c r="I591" s="491" t="s">
        <v>4</v>
      </c>
    </row>
    <row r="592" spans="1:9" x14ac:dyDescent="0.25">
      <c r="A592" s="98"/>
      <c r="B592" s="241" t="s">
        <v>1962</v>
      </c>
      <c r="C592" s="394" t="s">
        <v>4912</v>
      </c>
      <c r="D592" s="235" t="s">
        <v>277</v>
      </c>
      <c r="E592" s="528">
        <v>9010</v>
      </c>
      <c r="F592" s="461" t="s">
        <v>4921</v>
      </c>
      <c r="G592" s="30">
        <v>9010</v>
      </c>
      <c r="H592" s="22">
        <f t="shared" si="28"/>
        <v>0</v>
      </c>
      <c r="I592" s="491" t="s">
        <v>196</v>
      </c>
    </row>
    <row r="593" spans="1:9" x14ac:dyDescent="0.25">
      <c r="A593" s="98"/>
      <c r="B593" s="241" t="s">
        <v>1991</v>
      </c>
      <c r="C593" s="394" t="s">
        <v>4912</v>
      </c>
      <c r="D593" s="235" t="s">
        <v>277</v>
      </c>
      <c r="E593" s="528">
        <v>2795</v>
      </c>
      <c r="F593" s="117">
        <v>41822</v>
      </c>
      <c r="G593" s="30">
        <v>2795</v>
      </c>
      <c r="H593" s="22">
        <f t="shared" si="28"/>
        <v>0</v>
      </c>
      <c r="I593" s="491" t="s">
        <v>2849</v>
      </c>
    </row>
    <row r="594" spans="1:9" x14ac:dyDescent="0.25">
      <c r="A594" s="98"/>
      <c r="B594" s="241" t="s">
        <v>2104</v>
      </c>
      <c r="C594" s="394" t="s">
        <v>4912</v>
      </c>
      <c r="D594" s="235" t="s">
        <v>277</v>
      </c>
      <c r="E594" s="528">
        <v>8506.5</v>
      </c>
      <c r="F594" s="461" t="s">
        <v>4948</v>
      </c>
      <c r="G594" s="30">
        <v>8506.5</v>
      </c>
      <c r="H594" s="22">
        <f t="shared" si="28"/>
        <v>0</v>
      </c>
      <c r="I594" s="491" t="s">
        <v>2849</v>
      </c>
    </row>
    <row r="595" spans="1:9" x14ac:dyDescent="0.25">
      <c r="A595" s="98"/>
      <c r="B595" s="241" t="s">
        <v>2192</v>
      </c>
      <c r="C595" s="394" t="s">
        <v>4912</v>
      </c>
      <c r="D595" s="235" t="s">
        <v>277</v>
      </c>
      <c r="E595" s="528">
        <v>9232.6</v>
      </c>
      <c r="F595" s="117" t="s">
        <v>4969</v>
      </c>
      <c r="G595" s="30">
        <v>9232.6</v>
      </c>
      <c r="H595" s="30">
        <f t="shared" si="28"/>
        <v>0</v>
      </c>
      <c r="I595" s="491" t="s">
        <v>196</v>
      </c>
    </row>
    <row r="596" spans="1:9" x14ac:dyDescent="0.25">
      <c r="A596" s="98"/>
      <c r="B596" s="241" t="s">
        <v>1054</v>
      </c>
      <c r="C596" s="394" t="s">
        <v>4912</v>
      </c>
      <c r="D596" s="235" t="s">
        <v>277</v>
      </c>
      <c r="E596" s="528">
        <v>8904</v>
      </c>
      <c r="F596" s="461" t="s">
        <v>4985</v>
      </c>
      <c r="G596" s="30">
        <v>8904</v>
      </c>
      <c r="H596" s="30">
        <f t="shared" si="28"/>
        <v>0</v>
      </c>
      <c r="I596" s="491" t="s">
        <v>2849</v>
      </c>
    </row>
    <row r="597" spans="1:9" x14ac:dyDescent="0.25">
      <c r="A597" s="98"/>
      <c r="B597" s="241" t="s">
        <v>1142</v>
      </c>
      <c r="C597" s="394" t="s">
        <v>4912</v>
      </c>
      <c r="D597" s="235" t="s">
        <v>277</v>
      </c>
      <c r="E597" s="528">
        <v>9752.4</v>
      </c>
      <c r="F597" s="461" t="s">
        <v>5001</v>
      </c>
      <c r="G597" s="22">
        <v>9752.4</v>
      </c>
      <c r="H597" s="30">
        <f t="shared" si="28"/>
        <v>0</v>
      </c>
      <c r="I597" s="508" t="s">
        <v>196</v>
      </c>
    </row>
    <row r="598" spans="1:9" ht="23.25" x14ac:dyDescent="0.25">
      <c r="A598" s="98"/>
      <c r="B598" s="241" t="s">
        <v>1289</v>
      </c>
      <c r="C598" s="394" t="s">
        <v>4912</v>
      </c>
      <c r="D598" s="235" t="s">
        <v>277</v>
      </c>
      <c r="E598" s="236">
        <v>10847.1</v>
      </c>
      <c r="F598" s="504" t="s">
        <v>5018</v>
      </c>
      <c r="G598" s="30">
        <v>10847.1</v>
      </c>
      <c r="H598" s="30">
        <f t="shared" si="28"/>
        <v>0</v>
      </c>
      <c r="I598" s="491"/>
    </row>
    <row r="599" spans="1:9" x14ac:dyDescent="0.25">
      <c r="A599" s="98"/>
      <c r="B599" s="241" t="s">
        <v>1386</v>
      </c>
      <c r="C599" s="394" t="s">
        <v>4912</v>
      </c>
      <c r="D599" s="235" t="s">
        <v>277</v>
      </c>
      <c r="E599" s="236">
        <v>18961.5</v>
      </c>
      <c r="F599" s="462" t="s">
        <v>5036</v>
      </c>
      <c r="G599" s="30">
        <v>18961.5</v>
      </c>
      <c r="H599" s="30">
        <f t="shared" si="28"/>
        <v>0</v>
      </c>
      <c r="I599" s="491" t="s">
        <v>196</v>
      </c>
    </row>
    <row r="600" spans="1:9" x14ac:dyDescent="0.25">
      <c r="A600" s="98"/>
      <c r="B600" s="241" t="s">
        <v>1424</v>
      </c>
      <c r="C600" s="394" t="s">
        <v>4912</v>
      </c>
      <c r="D600" s="235" t="s">
        <v>277</v>
      </c>
      <c r="E600" s="236">
        <v>8910</v>
      </c>
      <c r="F600" s="461" t="s">
        <v>5042</v>
      </c>
      <c r="G600" s="30">
        <v>8910</v>
      </c>
      <c r="H600" s="30">
        <f t="shared" si="28"/>
        <v>0</v>
      </c>
      <c r="I600" s="491"/>
    </row>
    <row r="601" spans="1:9" x14ac:dyDescent="0.25">
      <c r="A601" s="98"/>
      <c r="B601" s="241" t="s">
        <v>1493</v>
      </c>
      <c r="C601" s="394" t="s">
        <v>4912</v>
      </c>
      <c r="D601" s="235" t="s">
        <v>277</v>
      </c>
      <c r="E601" s="236">
        <v>10185</v>
      </c>
      <c r="F601" s="461" t="s">
        <v>5050</v>
      </c>
      <c r="G601" s="30">
        <v>10185</v>
      </c>
      <c r="H601" s="30">
        <f t="shared" si="28"/>
        <v>0</v>
      </c>
      <c r="I601" s="491" t="s">
        <v>23</v>
      </c>
    </row>
    <row r="602" spans="1:9" x14ac:dyDescent="0.25">
      <c r="A602" s="98"/>
      <c r="B602" s="438" t="s">
        <v>1612</v>
      </c>
      <c r="C602" s="429" t="s">
        <v>5059</v>
      </c>
      <c r="D602" s="45" t="s">
        <v>277</v>
      </c>
      <c r="E602" s="236">
        <v>14208</v>
      </c>
      <c r="F602" s="539" t="s">
        <v>5070</v>
      </c>
      <c r="G602" s="22">
        <v>14208</v>
      </c>
      <c r="H602" s="30">
        <f t="shared" si="28"/>
        <v>0</v>
      </c>
      <c r="I602" s="508" t="s">
        <v>57</v>
      </c>
    </row>
    <row r="603" spans="1:9" x14ac:dyDescent="0.25">
      <c r="A603" s="98"/>
      <c r="B603" s="438" t="s">
        <v>1613</v>
      </c>
      <c r="C603" s="429" t="s">
        <v>5059</v>
      </c>
      <c r="D603" s="45" t="s">
        <v>277</v>
      </c>
      <c r="E603" s="236">
        <v>218</v>
      </c>
      <c r="F603" s="485">
        <v>41832</v>
      </c>
      <c r="G603" s="22">
        <v>218</v>
      </c>
      <c r="H603" s="30">
        <f t="shared" si="28"/>
        <v>0</v>
      </c>
      <c r="I603" s="508" t="s">
        <v>57</v>
      </c>
    </row>
    <row r="604" spans="1:9" x14ac:dyDescent="0.25">
      <c r="A604" s="98"/>
      <c r="B604" s="438" t="s">
        <v>1716</v>
      </c>
      <c r="C604" s="429" t="s">
        <v>5059</v>
      </c>
      <c r="D604" s="45" t="s">
        <v>277</v>
      </c>
      <c r="E604" s="236">
        <v>8737</v>
      </c>
      <c r="F604" s="461" t="s">
        <v>5095</v>
      </c>
      <c r="G604" s="22">
        <v>8737</v>
      </c>
      <c r="H604" s="30">
        <f t="shared" si="28"/>
        <v>0</v>
      </c>
      <c r="I604" s="508" t="s">
        <v>4</v>
      </c>
    </row>
    <row r="605" spans="1:9" x14ac:dyDescent="0.25">
      <c r="A605" s="98"/>
      <c r="B605" s="438" t="s">
        <v>1899</v>
      </c>
      <c r="C605" s="429" t="s">
        <v>5059</v>
      </c>
      <c r="D605" s="235" t="s">
        <v>277</v>
      </c>
      <c r="E605" s="236">
        <v>9517.5</v>
      </c>
      <c r="F605" s="461" t="s">
        <v>5125</v>
      </c>
      <c r="G605" s="30">
        <v>9517.5</v>
      </c>
      <c r="H605" s="30">
        <f t="shared" si="28"/>
        <v>0</v>
      </c>
      <c r="I605" s="491" t="s">
        <v>23</v>
      </c>
    </row>
    <row r="606" spans="1:9" x14ac:dyDescent="0.25">
      <c r="A606" s="98"/>
      <c r="B606" s="438" t="s">
        <v>1902</v>
      </c>
      <c r="C606" s="429" t="s">
        <v>5059</v>
      </c>
      <c r="D606" s="235" t="s">
        <v>277</v>
      </c>
      <c r="E606" s="236">
        <v>656</v>
      </c>
      <c r="F606" s="461" t="s">
        <v>5126</v>
      </c>
      <c r="G606" s="30">
        <v>656</v>
      </c>
      <c r="H606" s="30">
        <f t="shared" si="28"/>
        <v>0</v>
      </c>
      <c r="I606" s="491" t="s">
        <v>23</v>
      </c>
    </row>
    <row r="607" spans="1:9" x14ac:dyDescent="0.25">
      <c r="A607" s="98"/>
      <c r="B607" s="438" t="s">
        <v>2098</v>
      </c>
      <c r="C607" s="429" t="s">
        <v>5059</v>
      </c>
      <c r="D607" s="235" t="s">
        <v>277</v>
      </c>
      <c r="E607" s="236">
        <v>13407.5</v>
      </c>
      <c r="F607" s="461" t="s">
        <v>5167</v>
      </c>
      <c r="G607" s="30">
        <v>13407.5</v>
      </c>
      <c r="H607" s="30">
        <f t="shared" si="28"/>
        <v>0</v>
      </c>
      <c r="I607" s="491" t="s">
        <v>20</v>
      </c>
    </row>
    <row r="608" spans="1:9" x14ac:dyDescent="0.25">
      <c r="A608" s="98"/>
      <c r="B608" s="438" t="s">
        <v>2121</v>
      </c>
      <c r="C608" s="429" t="s">
        <v>5059</v>
      </c>
      <c r="D608" s="235" t="s">
        <v>277</v>
      </c>
      <c r="E608" s="236">
        <v>8074</v>
      </c>
      <c r="F608" s="117">
        <v>41837</v>
      </c>
      <c r="G608" s="30">
        <v>8074</v>
      </c>
      <c r="H608" s="30">
        <f t="shared" si="28"/>
        <v>0</v>
      </c>
      <c r="I608" s="492" t="s">
        <v>20</v>
      </c>
    </row>
    <row r="609" spans="1:9" x14ac:dyDescent="0.25">
      <c r="A609" s="98"/>
      <c r="B609" s="438" t="s">
        <v>2260</v>
      </c>
      <c r="C609" s="429" t="s">
        <v>5059</v>
      </c>
      <c r="D609" s="235" t="s">
        <v>277</v>
      </c>
      <c r="E609" s="236">
        <v>10230</v>
      </c>
      <c r="F609" s="461" t="s">
        <v>5198</v>
      </c>
      <c r="G609" s="30">
        <v>10230</v>
      </c>
      <c r="H609" s="30">
        <f t="shared" si="28"/>
        <v>0</v>
      </c>
      <c r="I609" s="491" t="s">
        <v>20</v>
      </c>
    </row>
    <row r="610" spans="1:9" x14ac:dyDescent="0.25">
      <c r="A610" s="98"/>
      <c r="B610" s="438" t="s">
        <v>1170</v>
      </c>
      <c r="C610" s="429" t="s">
        <v>5059</v>
      </c>
      <c r="D610" s="235" t="s">
        <v>277</v>
      </c>
      <c r="E610" s="236">
        <v>10670</v>
      </c>
      <c r="F610" s="461" t="s">
        <v>5220</v>
      </c>
      <c r="G610" s="30">
        <v>10670</v>
      </c>
      <c r="H610" s="30">
        <f t="shared" si="28"/>
        <v>0</v>
      </c>
      <c r="I610" s="491" t="s">
        <v>146</v>
      </c>
    </row>
    <row r="611" spans="1:9" x14ac:dyDescent="0.25">
      <c r="A611" s="98"/>
      <c r="B611" s="438" t="s">
        <v>1263</v>
      </c>
      <c r="C611" s="429" t="s">
        <v>5059</v>
      </c>
      <c r="D611" s="235" t="s">
        <v>277</v>
      </c>
      <c r="E611" s="236">
        <v>9240</v>
      </c>
      <c r="F611" s="117">
        <v>41841</v>
      </c>
      <c r="G611" s="30">
        <v>9240</v>
      </c>
      <c r="H611" s="30">
        <f t="shared" si="28"/>
        <v>0</v>
      </c>
      <c r="I611" s="491" t="s">
        <v>20</v>
      </c>
    </row>
    <row r="612" spans="1:9" x14ac:dyDescent="0.25">
      <c r="A612" s="98"/>
      <c r="B612" s="438" t="s">
        <v>1351</v>
      </c>
      <c r="C612" s="429" t="s">
        <v>5059</v>
      </c>
      <c r="D612" s="8" t="s">
        <v>277</v>
      </c>
      <c r="E612" s="252">
        <v>9005</v>
      </c>
      <c r="F612" s="117">
        <v>41842</v>
      </c>
      <c r="G612" s="30">
        <v>9005</v>
      </c>
      <c r="H612" s="30">
        <f t="shared" si="28"/>
        <v>0</v>
      </c>
      <c r="I612" s="497" t="s">
        <v>20</v>
      </c>
    </row>
    <row r="613" spans="1:9" x14ac:dyDescent="0.25">
      <c r="A613" s="98"/>
      <c r="B613" s="438" t="s">
        <v>1476</v>
      </c>
      <c r="C613" s="429" t="s">
        <v>5059</v>
      </c>
      <c r="D613" s="235" t="s">
        <v>277</v>
      </c>
      <c r="E613" s="236">
        <v>10643</v>
      </c>
      <c r="F613" s="461" t="s">
        <v>5272</v>
      </c>
      <c r="G613" s="30">
        <v>10643</v>
      </c>
      <c r="H613" s="30">
        <f t="shared" si="28"/>
        <v>0</v>
      </c>
      <c r="I613" s="491" t="s">
        <v>4</v>
      </c>
    </row>
    <row r="614" spans="1:9" x14ac:dyDescent="0.25">
      <c r="A614" s="98"/>
      <c r="B614" s="438" t="s">
        <v>1483</v>
      </c>
      <c r="C614" s="429" t="s">
        <v>5059</v>
      </c>
      <c r="D614" s="235" t="s">
        <v>277</v>
      </c>
      <c r="E614" s="236">
        <v>6205</v>
      </c>
      <c r="F614" s="461" t="s">
        <v>5272</v>
      </c>
      <c r="G614" s="30">
        <v>6205</v>
      </c>
      <c r="H614" s="30">
        <f t="shared" si="28"/>
        <v>0</v>
      </c>
      <c r="I614" s="491" t="s">
        <v>4</v>
      </c>
    </row>
    <row r="615" spans="1:9" ht="15.75" x14ac:dyDescent="0.25">
      <c r="A615" s="553">
        <v>41844</v>
      </c>
      <c r="B615" s="601" t="s">
        <v>1583</v>
      </c>
      <c r="C615" s="255" t="s">
        <v>4641</v>
      </c>
      <c r="D615" s="235" t="s">
        <v>277</v>
      </c>
      <c r="E615" s="236">
        <v>6084.5</v>
      </c>
      <c r="F615" s="461" t="s">
        <v>5292</v>
      </c>
      <c r="G615" s="30">
        <v>6084.5</v>
      </c>
      <c r="H615" s="30">
        <f t="shared" si="28"/>
        <v>0</v>
      </c>
      <c r="I615" s="491" t="s">
        <v>20</v>
      </c>
    </row>
    <row r="616" spans="1:9" ht="15.75" x14ac:dyDescent="0.25">
      <c r="A616" s="98">
        <v>41845</v>
      </c>
      <c r="B616" s="601" t="s">
        <v>1701</v>
      </c>
      <c r="C616" s="255" t="s">
        <v>4641</v>
      </c>
      <c r="D616" s="235" t="s">
        <v>277</v>
      </c>
      <c r="E616" s="236">
        <v>6350.5</v>
      </c>
      <c r="F616" s="461" t="s">
        <v>5318</v>
      </c>
      <c r="G616" s="30">
        <v>6350.5</v>
      </c>
      <c r="H616" s="30">
        <f t="shared" si="28"/>
        <v>0</v>
      </c>
      <c r="I616" s="491" t="s">
        <v>4</v>
      </c>
    </row>
    <row r="617" spans="1:9" ht="15.75" x14ac:dyDescent="0.25">
      <c r="A617" s="553">
        <v>41846</v>
      </c>
      <c r="B617" s="601" t="s">
        <v>1772</v>
      </c>
      <c r="C617" s="255" t="s">
        <v>4641</v>
      </c>
      <c r="D617" s="235" t="s">
        <v>277</v>
      </c>
      <c r="E617" s="236">
        <v>5187</v>
      </c>
      <c r="F617" s="461" t="s">
        <v>5329</v>
      </c>
      <c r="G617" s="30">
        <v>5187</v>
      </c>
      <c r="H617" s="30">
        <f t="shared" si="28"/>
        <v>0</v>
      </c>
      <c r="I617" s="508"/>
    </row>
    <row r="618" spans="1:9" ht="15.75" x14ac:dyDescent="0.25">
      <c r="A618" s="599">
        <v>41846</v>
      </c>
      <c r="B618" s="601" t="s">
        <v>1800</v>
      </c>
      <c r="C618" s="255" t="s">
        <v>4641</v>
      </c>
      <c r="D618" s="235" t="s">
        <v>277</v>
      </c>
      <c r="E618" s="236">
        <v>2679</v>
      </c>
      <c r="F618" s="461" t="s">
        <v>5329</v>
      </c>
      <c r="G618" s="30">
        <v>2679</v>
      </c>
      <c r="H618" s="30">
        <f t="shared" si="28"/>
        <v>0</v>
      </c>
      <c r="I618" s="508"/>
    </row>
    <row r="619" spans="1:9" ht="15.75" x14ac:dyDescent="0.25">
      <c r="A619" s="599">
        <v>41848</v>
      </c>
      <c r="B619" s="601" t="s">
        <v>1896</v>
      </c>
      <c r="C619" s="255" t="s">
        <v>4641</v>
      </c>
      <c r="D619" s="8" t="s">
        <v>277</v>
      </c>
      <c r="E619" s="236">
        <v>8082.5</v>
      </c>
      <c r="F619" s="117">
        <v>41851</v>
      </c>
      <c r="G619" s="30">
        <v>8082.5</v>
      </c>
      <c r="H619" s="30">
        <f t="shared" si="28"/>
        <v>0</v>
      </c>
      <c r="I619" s="491" t="s">
        <v>57</v>
      </c>
    </row>
    <row r="620" spans="1:9" ht="15.75" x14ac:dyDescent="0.25">
      <c r="A620" s="535">
        <v>41849</v>
      </c>
      <c r="B620" s="601" t="s">
        <v>1994</v>
      </c>
      <c r="C620" s="255" t="s">
        <v>4641</v>
      </c>
      <c r="D620" s="8" t="s">
        <v>277</v>
      </c>
      <c r="E620" s="252">
        <v>9330</v>
      </c>
      <c r="F620" s="117">
        <v>41850</v>
      </c>
      <c r="G620" s="30">
        <v>9330</v>
      </c>
      <c r="H620" s="30">
        <f t="shared" si="28"/>
        <v>0</v>
      </c>
      <c r="I620" s="497" t="s">
        <v>4644</v>
      </c>
    </row>
    <row r="621" spans="1:9" ht="15.75" x14ac:dyDescent="0.25">
      <c r="A621" s="98">
        <v>41851</v>
      </c>
      <c r="B621" s="601" t="s">
        <v>2142</v>
      </c>
      <c r="C621" s="255" t="s">
        <v>4641</v>
      </c>
      <c r="D621" s="8" t="s">
        <v>277</v>
      </c>
      <c r="E621" s="252">
        <v>5346.5</v>
      </c>
      <c r="F621" s="117">
        <v>41851</v>
      </c>
      <c r="G621" s="30">
        <v>5346.5</v>
      </c>
      <c r="H621" s="30">
        <f t="shared" si="28"/>
        <v>0</v>
      </c>
      <c r="I621" s="497" t="s">
        <v>4644</v>
      </c>
    </row>
    <row r="622" spans="1:9" ht="15.75" x14ac:dyDescent="0.25">
      <c r="A622" s="98"/>
      <c r="B622" s="601"/>
      <c r="C622" s="255"/>
      <c r="D622" s="8"/>
      <c r="E622" s="252"/>
      <c r="F622" s="117"/>
      <c r="G622" s="30">
        <f>SUM(G591:G621)</f>
        <v>259936.6</v>
      </c>
      <c r="H622" s="30"/>
      <c r="I622" s="497"/>
    </row>
    <row r="623" spans="1:9" ht="15.75" x14ac:dyDescent="0.25">
      <c r="A623" s="98"/>
      <c r="B623" s="601"/>
      <c r="C623" s="255"/>
      <c r="D623" s="8"/>
      <c r="E623" s="252"/>
      <c r="F623" s="117"/>
      <c r="G623" s="30"/>
      <c r="H623" s="30"/>
      <c r="I623" s="497"/>
    </row>
    <row r="624" spans="1:9" x14ac:dyDescent="0.25">
      <c r="A624" s="98"/>
      <c r="B624" s="438" t="s">
        <v>2038</v>
      </c>
      <c r="C624" s="429" t="s">
        <v>5059</v>
      </c>
      <c r="D624" s="8" t="s">
        <v>5155</v>
      </c>
      <c r="E624" s="252">
        <v>400</v>
      </c>
      <c r="F624" s="117">
        <v>41835</v>
      </c>
      <c r="G624" s="30">
        <v>400</v>
      </c>
      <c r="H624" s="30">
        <f>E624-G624</f>
        <v>0</v>
      </c>
      <c r="I624" s="497"/>
    </row>
    <row r="625" spans="1:9" x14ac:dyDescent="0.25">
      <c r="A625" s="98"/>
      <c r="B625" s="438"/>
      <c r="C625" s="429"/>
      <c r="D625" s="8"/>
      <c r="E625" s="252"/>
      <c r="F625" s="117"/>
      <c r="G625" s="30"/>
      <c r="H625" s="30"/>
      <c r="I625" s="497"/>
    </row>
    <row r="626" spans="1:9" x14ac:dyDescent="0.25">
      <c r="A626" s="98"/>
      <c r="B626" s="438" t="s">
        <v>1390</v>
      </c>
      <c r="C626" s="429" t="s">
        <v>5059</v>
      </c>
      <c r="D626" s="8" t="s">
        <v>844</v>
      </c>
      <c r="E626" s="252">
        <v>23429</v>
      </c>
      <c r="F626" s="117">
        <v>41843</v>
      </c>
      <c r="G626" s="30">
        <v>23429</v>
      </c>
      <c r="H626" s="30">
        <f>E626-G626</f>
        <v>0</v>
      </c>
      <c r="I626" s="497" t="s">
        <v>5261</v>
      </c>
    </row>
    <row r="627" spans="1:9" x14ac:dyDescent="0.25">
      <c r="A627" s="98"/>
      <c r="B627" s="438" t="s">
        <v>1392</v>
      </c>
      <c r="C627" s="429" t="s">
        <v>5059</v>
      </c>
      <c r="D627" s="8" t="s">
        <v>844</v>
      </c>
      <c r="E627" s="252">
        <v>996</v>
      </c>
      <c r="F627" s="117">
        <v>41843</v>
      </c>
      <c r="G627" s="30">
        <v>996</v>
      </c>
      <c r="H627" s="30">
        <f>E627-G627</f>
        <v>0</v>
      </c>
      <c r="I627" s="497" t="s">
        <v>57</v>
      </c>
    </row>
    <row r="628" spans="1:9" ht="15.75" x14ac:dyDescent="0.25">
      <c r="A628" s="553">
        <v>41846</v>
      </c>
      <c r="B628" s="601" t="s">
        <v>1786</v>
      </c>
      <c r="C628" s="255" t="s">
        <v>4641</v>
      </c>
      <c r="D628" s="8" t="s">
        <v>844</v>
      </c>
      <c r="E628" s="236">
        <v>21836</v>
      </c>
      <c r="F628" s="117">
        <v>41848</v>
      </c>
      <c r="G628" s="30">
        <v>21836</v>
      </c>
      <c r="H628" s="30">
        <f>E628-G628</f>
        <v>0</v>
      </c>
      <c r="I628" s="508"/>
    </row>
    <row r="629" spans="1:9" ht="15.75" x14ac:dyDescent="0.25">
      <c r="A629" s="553"/>
      <c r="B629" s="601"/>
      <c r="C629" s="255"/>
      <c r="D629" s="8"/>
      <c r="E629" s="236"/>
      <c r="F629" s="117"/>
      <c r="G629" s="30">
        <f>SUM(G626:G628)</f>
        <v>46261</v>
      </c>
      <c r="H629" s="30"/>
      <c r="I629" s="508"/>
    </row>
    <row r="630" spans="1:9" ht="15.75" x14ac:dyDescent="0.25">
      <c r="A630" s="553"/>
      <c r="B630" s="601"/>
      <c r="C630" s="255"/>
      <c r="D630" s="8"/>
      <c r="E630" s="236"/>
      <c r="F630" s="117"/>
      <c r="G630" s="30"/>
      <c r="H630" s="30"/>
      <c r="I630" s="508"/>
    </row>
    <row r="631" spans="1:9" x14ac:dyDescent="0.25">
      <c r="A631" s="98"/>
      <c r="B631" s="438" t="s">
        <v>1989</v>
      </c>
      <c r="C631" s="429" t="s">
        <v>5059</v>
      </c>
      <c r="D631" s="235" t="s">
        <v>41</v>
      </c>
      <c r="E631" s="236">
        <v>477.5</v>
      </c>
      <c r="F631" s="117">
        <v>41835</v>
      </c>
      <c r="G631" s="30">
        <v>477.5</v>
      </c>
      <c r="H631" s="30">
        <f>E631-G631</f>
        <v>0</v>
      </c>
      <c r="I631" s="491" t="s">
        <v>4</v>
      </c>
    </row>
    <row r="632" spans="1:9" x14ac:dyDescent="0.25">
      <c r="A632" s="98"/>
      <c r="B632" s="438" t="s">
        <v>2164</v>
      </c>
      <c r="C632" s="429" t="s">
        <v>5059</v>
      </c>
      <c r="D632" s="235" t="s">
        <v>41</v>
      </c>
      <c r="E632" s="236">
        <v>521</v>
      </c>
      <c r="F632" s="117">
        <v>41837</v>
      </c>
      <c r="G632" s="30">
        <v>521</v>
      </c>
      <c r="H632" s="30">
        <f>E632-G632</f>
        <v>0</v>
      </c>
      <c r="I632" s="491" t="s">
        <v>146</v>
      </c>
    </row>
    <row r="633" spans="1:9" x14ac:dyDescent="0.25">
      <c r="A633" s="98"/>
      <c r="B633" s="438"/>
      <c r="C633" s="429"/>
      <c r="D633" s="235"/>
      <c r="E633" s="236"/>
      <c r="F633" s="117"/>
      <c r="G633" s="30"/>
      <c r="H633" s="30"/>
      <c r="I633" s="491"/>
    </row>
    <row r="634" spans="1:9" x14ac:dyDescent="0.25">
      <c r="A634" s="98"/>
      <c r="B634" s="241" t="s">
        <v>2183</v>
      </c>
      <c r="C634" s="394" t="s">
        <v>4912</v>
      </c>
      <c r="D634" s="235" t="s">
        <v>493</v>
      </c>
      <c r="E634" s="528">
        <v>4377</v>
      </c>
      <c r="F634" s="117">
        <v>41824</v>
      </c>
      <c r="G634" s="30">
        <v>4377</v>
      </c>
      <c r="H634" s="30">
        <f t="shared" ref="H634:H642" si="29">E634-G634</f>
        <v>0</v>
      </c>
      <c r="I634" s="491" t="s">
        <v>196</v>
      </c>
    </row>
    <row r="635" spans="1:9" x14ac:dyDescent="0.25">
      <c r="A635" s="98"/>
      <c r="B635" s="438" t="s">
        <v>1562</v>
      </c>
      <c r="C635" s="429" t="s">
        <v>5059</v>
      </c>
      <c r="D635" s="45" t="s">
        <v>493</v>
      </c>
      <c r="E635" s="236">
        <v>14711</v>
      </c>
      <c r="F635" s="485">
        <v>41831</v>
      </c>
      <c r="G635" s="22">
        <v>14711</v>
      </c>
      <c r="H635" s="30">
        <f t="shared" si="29"/>
        <v>0</v>
      </c>
      <c r="I635" s="508" t="s">
        <v>196</v>
      </c>
    </row>
    <row r="636" spans="1:9" x14ac:dyDescent="0.25">
      <c r="A636" s="98"/>
      <c r="B636" s="438" t="s">
        <v>2231</v>
      </c>
      <c r="C636" s="429" t="s">
        <v>5059</v>
      </c>
      <c r="D636" s="235" t="s">
        <v>493</v>
      </c>
      <c r="E636" s="236">
        <v>19582</v>
      </c>
      <c r="F636" s="117">
        <v>41837</v>
      </c>
      <c r="G636" s="30">
        <v>19582</v>
      </c>
      <c r="H636" s="30">
        <f t="shared" si="29"/>
        <v>0</v>
      </c>
      <c r="I636" s="491"/>
    </row>
    <row r="637" spans="1:9" x14ac:dyDescent="0.25">
      <c r="A637" s="98"/>
      <c r="B637" s="438" t="s">
        <v>1101</v>
      </c>
      <c r="C637" s="429" t="s">
        <v>5059</v>
      </c>
      <c r="D637" s="235" t="s">
        <v>493</v>
      </c>
      <c r="E637" s="236">
        <v>14343</v>
      </c>
      <c r="F637" s="117">
        <v>41839</v>
      </c>
      <c r="G637" s="30">
        <v>14343</v>
      </c>
      <c r="H637" s="30">
        <f t="shared" si="29"/>
        <v>0</v>
      </c>
      <c r="I637" s="491" t="s">
        <v>20</v>
      </c>
    </row>
    <row r="638" spans="1:9" x14ac:dyDescent="0.25">
      <c r="A638" s="98"/>
      <c r="B638" s="438" t="s">
        <v>1298</v>
      </c>
      <c r="C638" s="429" t="s">
        <v>5059</v>
      </c>
      <c r="D638" s="235" t="s">
        <v>493</v>
      </c>
      <c r="E638" s="236">
        <v>15948.5</v>
      </c>
      <c r="F638" s="117">
        <v>41842</v>
      </c>
      <c r="G638" s="30">
        <v>15948.5</v>
      </c>
      <c r="H638" s="30">
        <f t="shared" si="29"/>
        <v>0</v>
      </c>
      <c r="I638" s="491" t="s">
        <v>4644</v>
      </c>
    </row>
    <row r="639" spans="1:9" x14ac:dyDescent="0.25">
      <c r="A639" s="98"/>
      <c r="B639" s="438" t="s">
        <v>1449</v>
      </c>
      <c r="C639" s="429" t="s">
        <v>5059</v>
      </c>
      <c r="D639" s="235" t="s">
        <v>493</v>
      </c>
      <c r="E639" s="236">
        <v>17995.5</v>
      </c>
      <c r="F639" s="117">
        <v>41844</v>
      </c>
      <c r="G639" s="30">
        <v>17995.5</v>
      </c>
      <c r="H639" s="30">
        <f t="shared" si="29"/>
        <v>0</v>
      </c>
      <c r="I639" s="491" t="s">
        <v>4</v>
      </c>
    </row>
    <row r="640" spans="1:9" ht="15.75" x14ac:dyDescent="0.25">
      <c r="A640" s="553">
        <v>41846</v>
      </c>
      <c r="B640" s="601" t="s">
        <v>1783</v>
      </c>
      <c r="C640" s="255" t="s">
        <v>4641</v>
      </c>
      <c r="D640" s="235" t="s">
        <v>493</v>
      </c>
      <c r="E640" s="236">
        <v>21808</v>
      </c>
      <c r="F640" s="117">
        <v>41846</v>
      </c>
      <c r="G640" s="30">
        <v>21808</v>
      </c>
      <c r="H640" s="30">
        <f t="shared" si="29"/>
        <v>0</v>
      </c>
      <c r="I640" s="508"/>
    </row>
    <row r="641" spans="1:9" ht="15.75" x14ac:dyDescent="0.25">
      <c r="A641" s="553">
        <v>41846</v>
      </c>
      <c r="B641" s="601" t="s">
        <v>1784</v>
      </c>
      <c r="C641" s="255" t="s">
        <v>4641</v>
      </c>
      <c r="D641" s="235" t="s">
        <v>493</v>
      </c>
      <c r="E641" s="236">
        <v>522</v>
      </c>
      <c r="F641" s="117">
        <v>41846</v>
      </c>
      <c r="G641" s="30">
        <v>522</v>
      </c>
      <c r="H641" s="30">
        <f t="shared" si="29"/>
        <v>0</v>
      </c>
      <c r="I641" s="508"/>
    </row>
    <row r="642" spans="1:9" ht="15.75" x14ac:dyDescent="0.25">
      <c r="A642" s="553">
        <v>41850</v>
      </c>
      <c r="B642" s="601" t="s">
        <v>2118</v>
      </c>
      <c r="C642" s="255" t="s">
        <v>4641</v>
      </c>
      <c r="D642" s="235" t="s">
        <v>493</v>
      </c>
      <c r="E642" s="236">
        <v>1772</v>
      </c>
      <c r="F642" s="117">
        <v>41851</v>
      </c>
      <c r="G642" s="30">
        <v>1772</v>
      </c>
      <c r="H642" s="30">
        <f t="shared" si="29"/>
        <v>0</v>
      </c>
      <c r="I642" s="491" t="s">
        <v>20</v>
      </c>
    </row>
    <row r="643" spans="1:9" ht="15.75" x14ac:dyDescent="0.25">
      <c r="A643" s="553"/>
      <c r="B643" s="601"/>
      <c r="C643" s="255"/>
      <c r="D643" s="235"/>
      <c r="E643" s="236"/>
      <c r="F643" s="117"/>
      <c r="G643" s="30">
        <f>SUM(G634:G642)</f>
        <v>111059</v>
      </c>
      <c r="H643" s="30"/>
      <c r="I643" s="491"/>
    </row>
    <row r="644" spans="1:9" ht="15.75" x14ac:dyDescent="0.25">
      <c r="A644" s="553"/>
      <c r="B644" s="601"/>
      <c r="C644" s="255"/>
      <c r="D644" s="235"/>
      <c r="E644" s="236"/>
      <c r="F644" s="117"/>
      <c r="G644" s="30"/>
      <c r="H644" s="30"/>
      <c r="I644" s="491"/>
    </row>
    <row r="645" spans="1:9" x14ac:dyDescent="0.25">
      <c r="A645" s="98"/>
      <c r="B645" s="241" t="s">
        <v>1482</v>
      </c>
      <c r="C645" s="394" t="s">
        <v>4912</v>
      </c>
      <c r="D645" s="235" t="s">
        <v>5047</v>
      </c>
      <c r="E645" s="236">
        <v>5610</v>
      </c>
      <c r="F645" s="117">
        <v>41830</v>
      </c>
      <c r="G645" s="30">
        <v>5610</v>
      </c>
      <c r="H645" s="30">
        <f>E645-G645</f>
        <v>0</v>
      </c>
      <c r="I645" s="491"/>
    </row>
    <row r="646" spans="1:9" x14ac:dyDescent="0.25">
      <c r="A646" s="98"/>
      <c r="B646" s="438" t="s">
        <v>1667</v>
      </c>
      <c r="C646" s="429" t="s">
        <v>5059</v>
      </c>
      <c r="D646" s="45" t="s">
        <v>5047</v>
      </c>
      <c r="E646" s="236">
        <v>5676</v>
      </c>
      <c r="F646" s="485">
        <v>41832</v>
      </c>
      <c r="G646" s="22">
        <v>5676</v>
      </c>
      <c r="H646" s="30">
        <f>E646-G646</f>
        <v>0</v>
      </c>
      <c r="I646" s="508" t="s">
        <v>196</v>
      </c>
    </row>
    <row r="647" spans="1:9" x14ac:dyDescent="0.25">
      <c r="A647" s="98"/>
      <c r="B647" s="438" t="s">
        <v>1728</v>
      </c>
      <c r="C647" s="429" t="s">
        <v>5059</v>
      </c>
      <c r="D647" s="45" t="s">
        <v>5047</v>
      </c>
      <c r="E647" s="236">
        <v>8756</v>
      </c>
      <c r="F647" s="117">
        <v>41832</v>
      </c>
      <c r="G647" s="22">
        <v>8756</v>
      </c>
      <c r="H647" s="30">
        <f>E647-G647</f>
        <v>0</v>
      </c>
      <c r="I647" s="508" t="s">
        <v>196</v>
      </c>
    </row>
    <row r="648" spans="1:9" x14ac:dyDescent="0.25">
      <c r="A648" s="98"/>
      <c r="B648" s="438" t="s">
        <v>1766</v>
      </c>
      <c r="C648" s="429" t="s">
        <v>5059</v>
      </c>
      <c r="D648" s="45" t="s">
        <v>5047</v>
      </c>
      <c r="E648" s="236">
        <v>4100</v>
      </c>
      <c r="F648" s="117">
        <v>41832</v>
      </c>
      <c r="G648" s="22">
        <v>4100</v>
      </c>
      <c r="H648" s="30">
        <f>E648-G648</f>
        <v>0</v>
      </c>
      <c r="I648" s="508" t="s">
        <v>196</v>
      </c>
    </row>
    <row r="649" spans="1:9" x14ac:dyDescent="0.25">
      <c r="A649" s="98"/>
      <c r="B649" s="438"/>
      <c r="C649" s="429"/>
      <c r="D649" s="45"/>
      <c r="E649" s="236"/>
      <c r="F649" s="117"/>
      <c r="G649" s="22">
        <f>SUM(G645:G648)</f>
        <v>24142</v>
      </c>
      <c r="H649" s="30"/>
      <c r="I649" s="508"/>
    </row>
    <row r="650" spans="1:9" x14ac:dyDescent="0.25">
      <c r="A650" s="98"/>
      <c r="B650" s="438"/>
      <c r="C650" s="429"/>
      <c r="D650" s="45"/>
      <c r="E650" s="236"/>
      <c r="F650" s="117"/>
      <c r="G650" s="22"/>
      <c r="H650" s="30"/>
      <c r="I650" s="508"/>
    </row>
    <row r="651" spans="1:9" x14ac:dyDescent="0.25">
      <c r="A651" s="98"/>
      <c r="B651" s="241" t="s">
        <v>1957</v>
      </c>
      <c r="C651" s="394" t="s">
        <v>4912</v>
      </c>
      <c r="D651" s="235" t="s">
        <v>108</v>
      </c>
      <c r="E651" s="528">
        <v>752</v>
      </c>
      <c r="F651" s="117">
        <v>41821</v>
      </c>
      <c r="G651" s="30">
        <v>752</v>
      </c>
      <c r="H651" s="22">
        <f>E651-G651</f>
        <v>0</v>
      </c>
      <c r="I651" s="491" t="s">
        <v>146</v>
      </c>
    </row>
    <row r="652" spans="1:9" x14ac:dyDescent="0.25">
      <c r="A652" s="98"/>
      <c r="B652" s="241" t="s">
        <v>1239</v>
      </c>
      <c r="C652" s="394" t="s">
        <v>4912</v>
      </c>
      <c r="D652" s="235" t="s">
        <v>108</v>
      </c>
      <c r="E652" s="236">
        <v>769</v>
      </c>
      <c r="F652" s="117">
        <v>41827</v>
      </c>
      <c r="G652" s="30">
        <v>769</v>
      </c>
      <c r="H652" s="30">
        <f>E652-G652</f>
        <v>0</v>
      </c>
      <c r="I652" s="491"/>
    </row>
    <row r="653" spans="1:9" x14ac:dyDescent="0.25">
      <c r="A653" s="98"/>
      <c r="B653" s="438" t="s">
        <v>1993</v>
      </c>
      <c r="C653" s="429" t="s">
        <v>5059</v>
      </c>
      <c r="D653" s="235" t="s">
        <v>108</v>
      </c>
      <c r="E653" s="236">
        <v>3216</v>
      </c>
      <c r="F653" s="117">
        <v>41835</v>
      </c>
      <c r="G653" s="30">
        <v>3216</v>
      </c>
      <c r="H653" s="30">
        <f>E653-G653</f>
        <v>0</v>
      </c>
      <c r="I653" s="491" t="s">
        <v>4</v>
      </c>
    </row>
    <row r="654" spans="1:9" x14ac:dyDescent="0.25">
      <c r="A654" s="98"/>
      <c r="B654" s="438" t="s">
        <v>1360</v>
      </c>
      <c r="C654" s="429" t="s">
        <v>5059</v>
      </c>
      <c r="D654" s="8" t="s">
        <v>108</v>
      </c>
      <c r="E654" s="252">
        <v>3230.5</v>
      </c>
      <c r="F654" s="117">
        <v>41842</v>
      </c>
      <c r="G654" s="30">
        <v>3230.5</v>
      </c>
      <c r="H654" s="30">
        <f>E654-G654</f>
        <v>0</v>
      </c>
      <c r="I654" s="497" t="s">
        <v>20</v>
      </c>
    </row>
    <row r="655" spans="1:9" x14ac:dyDescent="0.25">
      <c r="A655" s="98"/>
      <c r="B655" s="438"/>
      <c r="C655" s="429"/>
      <c r="D655" s="8"/>
      <c r="E655" s="252"/>
      <c r="F655" s="117"/>
      <c r="G655" s="30">
        <f>SUM(G651:G654)</f>
        <v>7967.5</v>
      </c>
      <c r="H655" s="30"/>
      <c r="I655" s="497"/>
    </row>
    <row r="656" spans="1:9" x14ac:dyDescent="0.25">
      <c r="A656" s="98"/>
      <c r="B656" s="438"/>
      <c r="C656" s="429"/>
      <c r="D656" s="8"/>
      <c r="E656" s="252"/>
      <c r="F656" s="117"/>
      <c r="G656" s="30"/>
      <c r="H656" s="30"/>
      <c r="I656" s="497"/>
    </row>
    <row r="657" spans="1:9" ht="15.75" x14ac:dyDescent="0.25">
      <c r="A657" s="553">
        <v>41850</v>
      </c>
      <c r="B657" s="601" t="s">
        <v>2129</v>
      </c>
      <c r="C657" s="255" t="s">
        <v>4641</v>
      </c>
      <c r="D657" s="235" t="s">
        <v>4424</v>
      </c>
      <c r="E657" s="236">
        <v>4194</v>
      </c>
      <c r="F657" s="117">
        <v>41850</v>
      </c>
      <c r="G657" s="30">
        <v>4194</v>
      </c>
      <c r="H657" s="30">
        <f>E657-G657</f>
        <v>0</v>
      </c>
      <c r="I657" s="491"/>
    </row>
    <row r="658" spans="1:9" ht="15.75" x14ac:dyDescent="0.25">
      <c r="A658" s="553"/>
      <c r="B658" s="601"/>
      <c r="C658" s="255"/>
      <c r="D658" s="235"/>
      <c r="E658" s="236"/>
      <c r="F658" s="117"/>
      <c r="G658" s="30"/>
      <c r="H658" s="30"/>
      <c r="I658" s="491"/>
    </row>
    <row r="659" spans="1:9" x14ac:dyDescent="0.25">
      <c r="A659" s="98"/>
      <c r="B659" s="438" t="s">
        <v>1707</v>
      </c>
      <c r="C659" s="429" t="s">
        <v>5059</v>
      </c>
      <c r="D659" s="45" t="s">
        <v>39</v>
      </c>
      <c r="E659" s="236">
        <v>3120</v>
      </c>
      <c r="F659" s="117">
        <v>41832</v>
      </c>
      <c r="G659" s="22">
        <v>3120</v>
      </c>
      <c r="H659" s="30">
        <f t="shared" ref="H659:H691" si="30">E659-G659</f>
        <v>0</v>
      </c>
      <c r="I659" s="508" t="s">
        <v>4</v>
      </c>
    </row>
    <row r="660" spans="1:9" x14ac:dyDescent="0.25">
      <c r="A660" s="98"/>
      <c r="B660" s="241" t="s">
        <v>1932</v>
      </c>
      <c r="C660" s="394" t="s">
        <v>4912</v>
      </c>
      <c r="D660" s="235" t="s">
        <v>236</v>
      </c>
      <c r="E660" s="528">
        <v>930</v>
      </c>
      <c r="F660" s="117">
        <v>41821</v>
      </c>
      <c r="G660" s="30">
        <v>930</v>
      </c>
      <c r="H660" s="22">
        <f t="shared" si="30"/>
        <v>0</v>
      </c>
      <c r="I660" s="492" t="s">
        <v>14</v>
      </c>
    </row>
    <row r="661" spans="1:9" x14ac:dyDescent="0.25">
      <c r="A661" s="98"/>
      <c r="B661" s="241" t="s">
        <v>2059</v>
      </c>
      <c r="C661" s="394" t="s">
        <v>4912</v>
      </c>
      <c r="D661" s="235" t="s">
        <v>236</v>
      </c>
      <c r="E661" s="528">
        <v>3353</v>
      </c>
      <c r="F661" s="117">
        <v>41822</v>
      </c>
      <c r="G661" s="30">
        <v>3353</v>
      </c>
      <c r="H661" s="22">
        <f t="shared" si="30"/>
        <v>0</v>
      </c>
      <c r="I661" s="491" t="s">
        <v>196</v>
      </c>
    </row>
    <row r="662" spans="1:9" x14ac:dyDescent="0.25">
      <c r="A662" s="98"/>
      <c r="B662" s="241" t="s">
        <v>2135</v>
      </c>
      <c r="C662" s="394" t="s">
        <v>4912</v>
      </c>
      <c r="D662" s="235" t="s">
        <v>236</v>
      </c>
      <c r="E662" s="528">
        <v>2480</v>
      </c>
      <c r="F662" s="117">
        <v>41823</v>
      </c>
      <c r="G662" s="30">
        <v>2480</v>
      </c>
      <c r="H662" s="22">
        <f t="shared" si="30"/>
        <v>0</v>
      </c>
      <c r="I662" s="491" t="s">
        <v>196</v>
      </c>
    </row>
    <row r="663" spans="1:9" x14ac:dyDescent="0.25">
      <c r="A663" s="98"/>
      <c r="B663" s="241" t="s">
        <v>2249</v>
      </c>
      <c r="C663" s="394" t="s">
        <v>4912</v>
      </c>
      <c r="D663" s="235" t="s">
        <v>236</v>
      </c>
      <c r="E663" s="528">
        <v>5579</v>
      </c>
      <c r="F663" s="117">
        <v>41824</v>
      </c>
      <c r="G663" s="30">
        <v>5579</v>
      </c>
      <c r="H663" s="30">
        <f t="shared" si="30"/>
        <v>0</v>
      </c>
      <c r="I663" s="491" t="s">
        <v>196</v>
      </c>
    </row>
    <row r="664" spans="1:9" x14ac:dyDescent="0.25">
      <c r="A664" s="532"/>
      <c r="B664" s="241" t="s">
        <v>1097</v>
      </c>
      <c r="C664" s="394" t="s">
        <v>4912</v>
      </c>
      <c r="D664" s="235" t="s">
        <v>236</v>
      </c>
      <c r="E664" s="528">
        <v>2480</v>
      </c>
      <c r="F664" s="117">
        <v>41825</v>
      </c>
      <c r="G664" s="30">
        <v>2480</v>
      </c>
      <c r="H664" s="30">
        <f t="shared" si="30"/>
        <v>0</v>
      </c>
      <c r="I664" s="508" t="s">
        <v>196</v>
      </c>
    </row>
    <row r="665" spans="1:9" x14ac:dyDescent="0.25">
      <c r="A665" s="98"/>
      <c r="B665" s="241" t="s">
        <v>1207</v>
      </c>
      <c r="C665" s="394" t="s">
        <v>4912</v>
      </c>
      <c r="D665" s="235" t="s">
        <v>236</v>
      </c>
      <c r="E665" s="528">
        <v>941</v>
      </c>
      <c r="F665" s="117">
        <v>41826</v>
      </c>
      <c r="G665" s="30">
        <v>941</v>
      </c>
      <c r="H665" s="30">
        <f t="shared" si="30"/>
        <v>0</v>
      </c>
      <c r="I665" s="491" t="s">
        <v>991</v>
      </c>
    </row>
    <row r="666" spans="1:9" x14ac:dyDescent="0.25">
      <c r="A666" s="98"/>
      <c r="B666" s="241" t="s">
        <v>1237</v>
      </c>
      <c r="C666" s="394" t="s">
        <v>4912</v>
      </c>
      <c r="D666" s="235" t="s">
        <v>236</v>
      </c>
      <c r="E666" s="236">
        <v>1872</v>
      </c>
      <c r="F666" s="117">
        <v>41827</v>
      </c>
      <c r="G666" s="30">
        <v>1872</v>
      </c>
      <c r="H666" s="30">
        <f t="shared" si="30"/>
        <v>0</v>
      </c>
      <c r="I666" s="492"/>
    </row>
    <row r="667" spans="1:9" x14ac:dyDescent="0.25">
      <c r="A667" s="98"/>
      <c r="B667" s="241" t="s">
        <v>1335</v>
      </c>
      <c r="C667" s="394" t="s">
        <v>4912</v>
      </c>
      <c r="D667" s="235" t="s">
        <v>236</v>
      </c>
      <c r="E667" s="236">
        <v>1248</v>
      </c>
      <c r="F667" s="117">
        <v>41828</v>
      </c>
      <c r="G667" s="30">
        <v>1248</v>
      </c>
      <c r="H667" s="30">
        <f t="shared" si="30"/>
        <v>0</v>
      </c>
      <c r="I667" s="491" t="s">
        <v>23</v>
      </c>
    </row>
    <row r="668" spans="1:9" x14ac:dyDescent="0.25">
      <c r="A668" s="98"/>
      <c r="B668" s="241" t="s">
        <v>1414</v>
      </c>
      <c r="C668" s="394" t="s">
        <v>4912</v>
      </c>
      <c r="D668" s="235" t="s">
        <v>236</v>
      </c>
      <c r="E668" s="236">
        <v>1872</v>
      </c>
      <c r="F668" s="117">
        <v>41829</v>
      </c>
      <c r="G668" s="30">
        <v>1872</v>
      </c>
      <c r="H668" s="30">
        <f t="shared" si="30"/>
        <v>0</v>
      </c>
      <c r="I668" s="491"/>
    </row>
    <row r="669" spans="1:9" x14ac:dyDescent="0.25">
      <c r="A669" s="98"/>
      <c r="B669" s="241" t="s">
        <v>1491</v>
      </c>
      <c r="C669" s="394" t="s">
        <v>4912</v>
      </c>
      <c r="D669" s="235" t="s">
        <v>236</v>
      </c>
      <c r="E669" s="236">
        <v>1872</v>
      </c>
      <c r="F669" s="117">
        <v>41830</v>
      </c>
      <c r="G669" s="30">
        <v>1872</v>
      </c>
      <c r="H669" s="30">
        <f t="shared" si="30"/>
        <v>0</v>
      </c>
      <c r="I669" s="491" t="s">
        <v>23</v>
      </c>
    </row>
    <row r="670" spans="1:9" x14ac:dyDescent="0.25">
      <c r="A670" s="98"/>
      <c r="B670" s="438" t="s">
        <v>1598</v>
      </c>
      <c r="C670" s="429" t="s">
        <v>5059</v>
      </c>
      <c r="D670" s="45" t="s">
        <v>236</v>
      </c>
      <c r="E670" s="236">
        <v>3744</v>
      </c>
      <c r="F670" s="117">
        <v>41831</v>
      </c>
      <c r="G670" s="22">
        <v>3744</v>
      </c>
      <c r="H670" s="30">
        <f t="shared" si="30"/>
        <v>0</v>
      </c>
      <c r="I670" s="272" t="s">
        <v>4752</v>
      </c>
    </row>
    <row r="671" spans="1:9" x14ac:dyDescent="0.25">
      <c r="A671" s="98"/>
      <c r="B671" s="438" t="s">
        <v>1825</v>
      </c>
      <c r="C671" s="429" t="s">
        <v>5059</v>
      </c>
      <c r="D671" s="235" t="s">
        <v>236</v>
      </c>
      <c r="E671" s="236">
        <v>2496</v>
      </c>
      <c r="F671" s="117">
        <v>41833</v>
      </c>
      <c r="G671" s="30">
        <v>2496</v>
      </c>
      <c r="H671" s="30">
        <f t="shared" si="30"/>
        <v>0</v>
      </c>
      <c r="I671" s="491"/>
    </row>
    <row r="672" spans="1:9" x14ac:dyDescent="0.25">
      <c r="A672" s="98"/>
      <c r="B672" s="438" t="s">
        <v>1882</v>
      </c>
      <c r="C672" s="429" t="s">
        <v>5059</v>
      </c>
      <c r="D672" s="235" t="s">
        <v>236</v>
      </c>
      <c r="E672" s="236">
        <v>1280</v>
      </c>
      <c r="F672" s="117">
        <v>41834</v>
      </c>
      <c r="G672" s="30">
        <v>1280</v>
      </c>
      <c r="H672" s="30">
        <f t="shared" si="30"/>
        <v>0</v>
      </c>
      <c r="I672" s="491" t="s">
        <v>146</v>
      </c>
    </row>
    <row r="673" spans="1:9" x14ac:dyDescent="0.25">
      <c r="A673" s="98"/>
      <c r="B673" s="438" t="s">
        <v>1947</v>
      </c>
      <c r="C673" s="429" t="s">
        <v>5059</v>
      </c>
      <c r="D673" s="235" t="s">
        <v>236</v>
      </c>
      <c r="E673" s="236">
        <v>1872</v>
      </c>
      <c r="F673" s="117">
        <v>41835</v>
      </c>
      <c r="G673" s="30">
        <v>1872</v>
      </c>
      <c r="H673" s="30">
        <f t="shared" si="30"/>
        <v>0</v>
      </c>
      <c r="I673" s="491" t="s">
        <v>4</v>
      </c>
    </row>
    <row r="674" spans="1:9" x14ac:dyDescent="0.25">
      <c r="A674" s="98"/>
      <c r="B674" s="438" t="s">
        <v>2047</v>
      </c>
      <c r="C674" s="429" t="s">
        <v>5059</v>
      </c>
      <c r="D674" s="235" t="s">
        <v>236</v>
      </c>
      <c r="E674" s="236">
        <v>1872</v>
      </c>
      <c r="F674" s="117">
        <v>41836</v>
      </c>
      <c r="G674" s="30">
        <v>1872</v>
      </c>
      <c r="H674" s="30">
        <f t="shared" si="30"/>
        <v>0</v>
      </c>
      <c r="I674" s="492" t="s">
        <v>152</v>
      </c>
    </row>
    <row r="675" spans="1:9" x14ac:dyDescent="0.25">
      <c r="A675" s="98"/>
      <c r="B675" s="438" t="s">
        <v>2128</v>
      </c>
      <c r="C675" s="429" t="s">
        <v>5059</v>
      </c>
      <c r="D675" s="235" t="s">
        <v>236</v>
      </c>
      <c r="E675" s="236">
        <v>2496</v>
      </c>
      <c r="F675" s="117">
        <v>41837</v>
      </c>
      <c r="G675" s="30">
        <v>2496</v>
      </c>
      <c r="H675" s="30">
        <f t="shared" si="30"/>
        <v>0</v>
      </c>
      <c r="I675" s="491" t="s">
        <v>20</v>
      </c>
    </row>
    <row r="676" spans="1:9" x14ac:dyDescent="0.25">
      <c r="A676" s="98"/>
      <c r="B676" s="438" t="s">
        <v>2240</v>
      </c>
      <c r="C676" s="429" t="s">
        <v>5059</v>
      </c>
      <c r="D676" s="235" t="s">
        <v>236</v>
      </c>
      <c r="E676" s="236">
        <v>4368</v>
      </c>
      <c r="F676" s="117">
        <v>41838</v>
      </c>
      <c r="G676" s="30">
        <v>4368</v>
      </c>
      <c r="H676" s="30">
        <f t="shared" si="30"/>
        <v>0</v>
      </c>
      <c r="I676" s="491" t="s">
        <v>57</v>
      </c>
    </row>
    <row r="677" spans="1:9" x14ac:dyDescent="0.25">
      <c r="A677" s="98"/>
      <c r="B677" s="438" t="s">
        <v>1111</v>
      </c>
      <c r="C677" s="429" t="s">
        <v>5059</v>
      </c>
      <c r="D677" s="235" t="s">
        <v>236</v>
      </c>
      <c r="E677" s="236">
        <v>3840</v>
      </c>
      <c r="F677" s="117">
        <v>41839</v>
      </c>
      <c r="G677" s="30">
        <v>3840</v>
      </c>
      <c r="H677" s="30">
        <f t="shared" si="30"/>
        <v>0</v>
      </c>
      <c r="I677" s="491" t="s">
        <v>152</v>
      </c>
    </row>
    <row r="678" spans="1:9" x14ac:dyDescent="0.25">
      <c r="A678" s="98"/>
      <c r="B678" s="438" t="s">
        <v>1286</v>
      </c>
      <c r="C678" s="429" t="s">
        <v>5059</v>
      </c>
      <c r="D678" s="235" t="s">
        <v>236</v>
      </c>
      <c r="E678" s="236">
        <v>3222</v>
      </c>
      <c r="F678" s="117">
        <v>41841</v>
      </c>
      <c r="G678" s="30">
        <v>3222</v>
      </c>
      <c r="H678" s="30">
        <f t="shared" si="30"/>
        <v>0</v>
      </c>
      <c r="I678" s="491" t="s">
        <v>4644</v>
      </c>
    </row>
    <row r="679" spans="1:9" x14ac:dyDescent="0.25">
      <c r="A679" s="98"/>
      <c r="B679" s="438" t="s">
        <v>1332</v>
      </c>
      <c r="C679" s="429" t="s">
        <v>5059</v>
      </c>
      <c r="D679" s="235" t="s">
        <v>236</v>
      </c>
      <c r="E679" s="236">
        <v>1280</v>
      </c>
      <c r="F679" s="117">
        <v>41841</v>
      </c>
      <c r="G679" s="30">
        <v>1280</v>
      </c>
      <c r="H679" s="30">
        <f t="shared" si="30"/>
        <v>0</v>
      </c>
      <c r="I679" s="491"/>
    </row>
    <row r="680" spans="1:9" x14ac:dyDescent="0.25">
      <c r="A680" s="98"/>
      <c r="B680" s="438" t="s">
        <v>1342</v>
      </c>
      <c r="C680" s="429" t="s">
        <v>5059</v>
      </c>
      <c r="D680" s="8" t="s">
        <v>236</v>
      </c>
      <c r="E680" s="252">
        <v>1944</v>
      </c>
      <c r="F680" s="117">
        <v>41842</v>
      </c>
      <c r="G680" s="30">
        <v>1944</v>
      </c>
      <c r="H680" s="30">
        <f t="shared" si="30"/>
        <v>0</v>
      </c>
      <c r="I680" s="265" t="s">
        <v>4752</v>
      </c>
    </row>
    <row r="681" spans="1:9" x14ac:dyDescent="0.25">
      <c r="A681" s="98"/>
      <c r="B681" s="438" t="s">
        <v>1433</v>
      </c>
      <c r="C681" s="429" t="s">
        <v>5059</v>
      </c>
      <c r="D681" s="235" t="s">
        <v>236</v>
      </c>
      <c r="E681" s="236">
        <v>1944</v>
      </c>
      <c r="F681" s="117">
        <v>41843</v>
      </c>
      <c r="G681" s="30">
        <v>1944</v>
      </c>
      <c r="H681" s="30">
        <f t="shared" si="30"/>
        <v>0</v>
      </c>
      <c r="I681" s="491" t="s">
        <v>146</v>
      </c>
    </row>
    <row r="682" spans="1:9" x14ac:dyDescent="0.25">
      <c r="A682" s="553">
        <v>41844</v>
      </c>
      <c r="B682" s="438" t="s">
        <v>1523</v>
      </c>
      <c r="C682" s="429" t="s">
        <v>5059</v>
      </c>
      <c r="D682" s="235" t="s">
        <v>236</v>
      </c>
      <c r="E682" s="236">
        <v>3240</v>
      </c>
      <c r="F682" s="117">
        <v>41844</v>
      </c>
      <c r="G682" s="30">
        <v>3240</v>
      </c>
      <c r="H682" s="30">
        <f t="shared" si="30"/>
        <v>0</v>
      </c>
      <c r="I682" s="491" t="s">
        <v>4644</v>
      </c>
    </row>
    <row r="683" spans="1:9" ht="15.75" x14ac:dyDescent="0.25">
      <c r="A683" s="98">
        <v>41845</v>
      </c>
      <c r="B683" s="601" t="s">
        <v>1641</v>
      </c>
      <c r="C683" s="255" t="s">
        <v>4641</v>
      </c>
      <c r="D683" s="235" t="s">
        <v>236</v>
      </c>
      <c r="E683" s="236">
        <v>4704</v>
      </c>
      <c r="F683" s="117">
        <v>41845</v>
      </c>
      <c r="G683" s="30">
        <v>4704</v>
      </c>
      <c r="H683" s="30">
        <f t="shared" si="30"/>
        <v>0</v>
      </c>
      <c r="I683" s="491" t="s">
        <v>20</v>
      </c>
    </row>
    <row r="684" spans="1:9" ht="15.75" x14ac:dyDescent="0.25">
      <c r="A684" s="553">
        <v>41846</v>
      </c>
      <c r="B684" s="601" t="s">
        <v>1740</v>
      </c>
      <c r="C684" s="255" t="s">
        <v>4641</v>
      </c>
      <c r="D684" s="235" t="s">
        <v>236</v>
      </c>
      <c r="E684" s="236">
        <v>3380</v>
      </c>
      <c r="F684" s="117">
        <v>41846</v>
      </c>
      <c r="G684" s="30">
        <v>3380</v>
      </c>
      <c r="H684" s="30">
        <f t="shared" si="30"/>
        <v>0</v>
      </c>
      <c r="I684" s="508"/>
    </row>
    <row r="685" spans="1:9" ht="15.75" x14ac:dyDescent="0.25">
      <c r="A685" s="98">
        <v>41847</v>
      </c>
      <c r="B685" s="601" t="s">
        <v>1862</v>
      </c>
      <c r="C685" s="255" t="s">
        <v>4641</v>
      </c>
      <c r="D685" s="8" t="s">
        <v>236</v>
      </c>
      <c r="E685" s="236">
        <v>1386</v>
      </c>
      <c r="F685" s="117">
        <v>41847</v>
      </c>
      <c r="G685" s="30">
        <v>1386</v>
      </c>
      <c r="H685" s="30">
        <f t="shared" si="30"/>
        <v>0</v>
      </c>
      <c r="I685" s="491"/>
    </row>
    <row r="686" spans="1:9" ht="15.75" x14ac:dyDescent="0.25">
      <c r="A686" s="553">
        <v>41848</v>
      </c>
      <c r="B686" s="601" t="s">
        <v>1926</v>
      </c>
      <c r="C686" s="255" t="s">
        <v>4641</v>
      </c>
      <c r="D686" s="235" t="s">
        <v>236</v>
      </c>
      <c r="E686" s="236">
        <v>1944</v>
      </c>
      <c r="F686" s="117">
        <v>41849</v>
      </c>
      <c r="G686" s="30">
        <v>1944</v>
      </c>
      <c r="H686" s="30">
        <f t="shared" si="30"/>
        <v>0</v>
      </c>
      <c r="I686" s="491" t="s">
        <v>4644</v>
      </c>
    </row>
    <row r="687" spans="1:9" ht="15.75" x14ac:dyDescent="0.25">
      <c r="A687" s="98">
        <v>41849</v>
      </c>
      <c r="B687" s="601" t="s">
        <v>1966</v>
      </c>
      <c r="C687" s="255" t="s">
        <v>4641</v>
      </c>
      <c r="D687" s="8" t="s">
        <v>236</v>
      </c>
      <c r="E687" s="252">
        <v>2028</v>
      </c>
      <c r="F687" s="117">
        <v>41849</v>
      </c>
      <c r="G687" s="30">
        <v>2028</v>
      </c>
      <c r="H687" s="30">
        <f t="shared" si="30"/>
        <v>0</v>
      </c>
      <c r="I687" s="497" t="s">
        <v>4</v>
      </c>
    </row>
    <row r="688" spans="1:9" ht="15.75" x14ac:dyDescent="0.25">
      <c r="A688" s="553">
        <v>41850</v>
      </c>
      <c r="B688" s="601" t="s">
        <v>2068</v>
      </c>
      <c r="C688" s="255" t="s">
        <v>4641</v>
      </c>
      <c r="D688" s="235" t="s">
        <v>236</v>
      </c>
      <c r="E688" s="236">
        <v>2728</v>
      </c>
      <c r="F688" s="117">
        <v>41850</v>
      </c>
      <c r="G688" s="30">
        <v>2728</v>
      </c>
      <c r="H688" s="30">
        <f t="shared" si="30"/>
        <v>0</v>
      </c>
      <c r="I688" s="491" t="s">
        <v>4644</v>
      </c>
    </row>
    <row r="689" spans="1:9" ht="15.75" x14ac:dyDescent="0.25">
      <c r="A689" s="553">
        <v>41850</v>
      </c>
      <c r="B689" s="601" t="s">
        <v>2120</v>
      </c>
      <c r="C689" s="255" t="s">
        <v>4641</v>
      </c>
      <c r="D689" s="235" t="s">
        <v>236</v>
      </c>
      <c r="E689" s="236">
        <v>1214</v>
      </c>
      <c r="F689" s="117">
        <v>41851</v>
      </c>
      <c r="G689" s="30">
        <v>1214</v>
      </c>
      <c r="H689" s="30">
        <f t="shared" si="30"/>
        <v>0</v>
      </c>
      <c r="I689" s="491" t="s">
        <v>20</v>
      </c>
    </row>
    <row r="690" spans="1:9" ht="15.75" x14ac:dyDescent="0.25">
      <c r="A690" s="98">
        <v>41851</v>
      </c>
      <c r="B690" s="601" t="s">
        <v>2172</v>
      </c>
      <c r="C690" s="255" t="s">
        <v>4641</v>
      </c>
      <c r="D690" s="8" t="s">
        <v>236</v>
      </c>
      <c r="E690" s="252">
        <v>2728</v>
      </c>
      <c r="F690" s="117">
        <v>41851</v>
      </c>
      <c r="G690" s="251">
        <v>2728</v>
      </c>
      <c r="H690" s="30">
        <f t="shared" si="30"/>
        <v>0</v>
      </c>
      <c r="I690" s="497" t="s">
        <v>4</v>
      </c>
    </row>
    <row r="691" spans="1:9" ht="15.75" x14ac:dyDescent="0.25">
      <c r="A691" s="98">
        <v>41851</v>
      </c>
      <c r="B691" s="601" t="s">
        <v>2192</v>
      </c>
      <c r="C691" s="255" t="s">
        <v>4641</v>
      </c>
      <c r="D691" s="8" t="s">
        <v>236</v>
      </c>
      <c r="E691" s="252">
        <v>700</v>
      </c>
      <c r="F691" s="461">
        <v>41852</v>
      </c>
      <c r="G691" s="247">
        <v>700</v>
      </c>
      <c r="H691" s="30">
        <f t="shared" si="30"/>
        <v>0</v>
      </c>
      <c r="I691" s="497" t="s">
        <v>20</v>
      </c>
    </row>
    <row r="692" spans="1:9" ht="15.75" x14ac:dyDescent="0.25">
      <c r="A692" s="98"/>
      <c r="B692" s="601"/>
      <c r="C692" s="255"/>
      <c r="D692" s="8"/>
      <c r="E692" s="252"/>
      <c r="F692" s="461"/>
      <c r="G692" s="247">
        <f>SUM(G659:G691)</f>
        <v>80157</v>
      </c>
      <c r="H692" s="30"/>
      <c r="I692" s="497"/>
    </row>
    <row r="693" spans="1:9" ht="15.75" x14ac:dyDescent="0.25">
      <c r="A693" s="98"/>
      <c r="B693" s="601"/>
      <c r="C693" s="255"/>
      <c r="D693" s="8"/>
      <c r="E693" s="252"/>
      <c r="F693" s="461"/>
      <c r="G693" s="247"/>
      <c r="H693" s="30"/>
      <c r="I693" s="497"/>
    </row>
    <row r="694" spans="1:9" x14ac:dyDescent="0.25">
      <c r="A694" s="98"/>
      <c r="B694" s="241" t="s">
        <v>1298</v>
      </c>
      <c r="C694" s="394" t="s">
        <v>4912</v>
      </c>
      <c r="D694" s="235" t="s">
        <v>71</v>
      </c>
      <c r="E694" s="236">
        <v>3448</v>
      </c>
      <c r="F694" s="117">
        <v>41828</v>
      </c>
      <c r="G694" s="30">
        <v>3448</v>
      </c>
      <c r="H694" s="30">
        <f t="shared" ref="H694:H741" si="31">E694-G694</f>
        <v>0</v>
      </c>
      <c r="I694" s="491"/>
    </row>
    <row r="695" spans="1:9" x14ac:dyDescent="0.25">
      <c r="A695" s="98"/>
      <c r="B695" s="241" t="s">
        <v>2106</v>
      </c>
      <c r="C695" s="394" t="s">
        <v>4912</v>
      </c>
      <c r="D695" s="235" t="s">
        <v>71</v>
      </c>
      <c r="E695" s="528">
        <v>2475</v>
      </c>
      <c r="F695" s="117">
        <v>41823</v>
      </c>
      <c r="G695" s="30">
        <v>2475</v>
      </c>
      <c r="H695" s="22">
        <f t="shared" si="31"/>
        <v>0</v>
      </c>
      <c r="I695" s="491" t="s">
        <v>2849</v>
      </c>
    </row>
    <row r="696" spans="1:9" x14ac:dyDescent="0.25">
      <c r="A696" s="98"/>
      <c r="B696" s="241" t="s">
        <v>2273</v>
      </c>
      <c r="C696" s="394" t="s">
        <v>4912</v>
      </c>
      <c r="D696" s="235" t="s">
        <v>71</v>
      </c>
      <c r="E696" s="528">
        <v>4273</v>
      </c>
      <c r="F696" s="117">
        <v>41825</v>
      </c>
      <c r="G696" s="30">
        <v>4273</v>
      </c>
      <c r="H696" s="30">
        <f t="shared" si="31"/>
        <v>0</v>
      </c>
      <c r="I696" s="491" t="s">
        <v>2849</v>
      </c>
    </row>
    <row r="697" spans="1:9" x14ac:dyDescent="0.25">
      <c r="A697" s="98"/>
      <c r="B697" s="241" t="s">
        <v>1146</v>
      </c>
      <c r="C697" s="394" t="s">
        <v>4912</v>
      </c>
      <c r="D697" s="235" t="s">
        <v>71</v>
      </c>
      <c r="E697" s="528">
        <v>4543</v>
      </c>
      <c r="F697" s="117">
        <v>41827</v>
      </c>
      <c r="G697" s="22">
        <v>4543</v>
      </c>
      <c r="H697" s="30">
        <f t="shared" si="31"/>
        <v>0</v>
      </c>
      <c r="I697" s="508" t="s">
        <v>196</v>
      </c>
    </row>
    <row r="698" spans="1:9" x14ac:dyDescent="0.25">
      <c r="A698" s="98"/>
      <c r="B698" s="241" t="s">
        <v>1376</v>
      </c>
      <c r="C698" s="394" t="s">
        <v>4912</v>
      </c>
      <c r="D698" s="235" t="s">
        <v>71</v>
      </c>
      <c r="E698" s="236">
        <v>2392.5</v>
      </c>
      <c r="F698" s="117">
        <v>41829</v>
      </c>
      <c r="G698" s="30">
        <v>2392.5</v>
      </c>
      <c r="H698" s="30">
        <f t="shared" si="31"/>
        <v>0</v>
      </c>
      <c r="I698" s="491" t="s">
        <v>196</v>
      </c>
    </row>
    <row r="699" spans="1:9" x14ac:dyDescent="0.25">
      <c r="A699" s="527"/>
      <c r="B699" s="241" t="s">
        <v>1468</v>
      </c>
      <c r="C699" s="394" t="s">
        <v>4912</v>
      </c>
      <c r="D699" s="235" t="s">
        <v>71</v>
      </c>
      <c r="E699" s="236">
        <v>2024</v>
      </c>
      <c r="F699" s="117">
        <v>41830</v>
      </c>
      <c r="G699" s="30">
        <v>2024</v>
      </c>
      <c r="H699" s="30">
        <f t="shared" si="31"/>
        <v>0</v>
      </c>
      <c r="I699" s="491"/>
    </row>
    <row r="700" spans="1:9" x14ac:dyDescent="0.25">
      <c r="A700" s="527"/>
      <c r="B700" s="438" t="s">
        <v>1564</v>
      </c>
      <c r="C700" s="429" t="s">
        <v>5059</v>
      </c>
      <c r="D700" s="45" t="s">
        <v>71</v>
      </c>
      <c r="E700" s="236">
        <v>2387</v>
      </c>
      <c r="F700" s="485">
        <v>41831</v>
      </c>
      <c r="G700" s="22">
        <v>2387</v>
      </c>
      <c r="H700" s="30">
        <f t="shared" si="31"/>
        <v>0</v>
      </c>
      <c r="I700" s="508" t="s">
        <v>196</v>
      </c>
    </row>
    <row r="701" spans="1:9" x14ac:dyDescent="0.25">
      <c r="A701" s="531"/>
      <c r="B701" s="438" t="s">
        <v>1659</v>
      </c>
      <c r="C701" s="429" t="s">
        <v>5059</v>
      </c>
      <c r="D701" s="45" t="s">
        <v>71</v>
      </c>
      <c r="E701" s="236">
        <v>3242</v>
      </c>
      <c r="F701" s="117">
        <v>41832</v>
      </c>
      <c r="G701" s="22">
        <v>3242</v>
      </c>
      <c r="H701" s="30">
        <f t="shared" si="31"/>
        <v>0</v>
      </c>
      <c r="I701" s="508" t="s">
        <v>196</v>
      </c>
    </row>
    <row r="702" spans="1:9" x14ac:dyDescent="0.25">
      <c r="A702" s="98"/>
      <c r="B702" s="438" t="s">
        <v>1786</v>
      </c>
      <c r="C702" s="429" t="s">
        <v>5059</v>
      </c>
      <c r="D702" s="45" t="s">
        <v>71</v>
      </c>
      <c r="E702" s="236">
        <v>4334.5</v>
      </c>
      <c r="F702" s="485">
        <v>41834</v>
      </c>
      <c r="G702" s="22">
        <v>4334.5</v>
      </c>
      <c r="H702" s="30">
        <f t="shared" si="31"/>
        <v>0</v>
      </c>
      <c r="I702" s="508" t="s">
        <v>146</v>
      </c>
    </row>
    <row r="703" spans="1:9" x14ac:dyDescent="0.25">
      <c r="A703" s="98"/>
      <c r="B703" s="438" t="s">
        <v>2022</v>
      </c>
      <c r="C703" s="429" t="s">
        <v>5059</v>
      </c>
      <c r="D703" s="235" t="s">
        <v>71</v>
      </c>
      <c r="E703" s="236">
        <v>3223</v>
      </c>
      <c r="F703" s="117">
        <v>41836</v>
      </c>
      <c r="G703" s="30">
        <v>3223</v>
      </c>
      <c r="H703" s="30">
        <f t="shared" si="31"/>
        <v>0</v>
      </c>
      <c r="I703" s="491" t="s">
        <v>4</v>
      </c>
    </row>
    <row r="704" spans="1:9" x14ac:dyDescent="0.25">
      <c r="A704" s="98"/>
      <c r="B704" s="438" t="s">
        <v>2091</v>
      </c>
      <c r="C704" s="429" t="s">
        <v>5059</v>
      </c>
      <c r="D704" s="235" t="s">
        <v>71</v>
      </c>
      <c r="E704" s="236">
        <v>1892</v>
      </c>
      <c r="F704" s="117">
        <v>41837</v>
      </c>
      <c r="G704" s="30">
        <v>1892</v>
      </c>
      <c r="H704" s="30">
        <f t="shared" si="31"/>
        <v>0</v>
      </c>
      <c r="I704" s="491" t="s">
        <v>20</v>
      </c>
    </row>
    <row r="705" spans="1:9" x14ac:dyDescent="0.25">
      <c r="A705" s="98"/>
      <c r="B705" s="438" t="s">
        <v>2187</v>
      </c>
      <c r="C705" s="429" t="s">
        <v>5059</v>
      </c>
      <c r="D705" s="235" t="s">
        <v>71</v>
      </c>
      <c r="E705" s="236">
        <v>2038</v>
      </c>
      <c r="F705" s="117">
        <v>41838</v>
      </c>
      <c r="G705" s="30">
        <v>2038</v>
      </c>
      <c r="H705" s="30">
        <f t="shared" si="31"/>
        <v>0</v>
      </c>
      <c r="I705" s="491" t="s">
        <v>14</v>
      </c>
    </row>
    <row r="706" spans="1:9" x14ac:dyDescent="0.25">
      <c r="A706" s="98"/>
      <c r="B706" s="438" t="s">
        <v>1091</v>
      </c>
      <c r="C706" s="429" t="s">
        <v>5059</v>
      </c>
      <c r="D706" s="235" t="s">
        <v>71</v>
      </c>
      <c r="E706" s="236">
        <v>4463</v>
      </c>
      <c r="F706" s="117">
        <v>41839</v>
      </c>
      <c r="G706" s="30">
        <v>4463</v>
      </c>
      <c r="H706" s="30">
        <f t="shared" si="31"/>
        <v>0</v>
      </c>
      <c r="I706" s="491" t="s">
        <v>20</v>
      </c>
    </row>
    <row r="707" spans="1:9" x14ac:dyDescent="0.25">
      <c r="A707" s="98"/>
      <c r="B707" s="438" t="s">
        <v>1172</v>
      </c>
      <c r="C707" s="429" t="s">
        <v>5059</v>
      </c>
      <c r="D707" s="235" t="s">
        <v>71</v>
      </c>
      <c r="E707" s="236">
        <v>2629.2</v>
      </c>
      <c r="F707" s="117">
        <v>41841</v>
      </c>
      <c r="G707" s="30">
        <v>2629.2</v>
      </c>
      <c r="H707" s="30">
        <f t="shared" si="31"/>
        <v>0</v>
      </c>
      <c r="I707" s="491" t="s">
        <v>146</v>
      </c>
    </row>
    <row r="708" spans="1:9" x14ac:dyDescent="0.25">
      <c r="A708" s="98"/>
      <c r="B708" s="438" t="s">
        <v>1403</v>
      </c>
      <c r="C708" s="429" t="s">
        <v>5059</v>
      </c>
      <c r="D708" s="8" t="s">
        <v>71</v>
      </c>
      <c r="E708" s="252">
        <v>2357.6</v>
      </c>
      <c r="F708" s="117">
        <v>41843</v>
      </c>
      <c r="G708" s="30">
        <v>2357.6</v>
      </c>
      <c r="H708" s="30">
        <f t="shared" si="31"/>
        <v>0</v>
      </c>
      <c r="I708" s="497" t="s">
        <v>4</v>
      </c>
    </row>
    <row r="709" spans="1:9" x14ac:dyDescent="0.25">
      <c r="A709" s="98"/>
      <c r="B709" s="438" t="s">
        <v>1485</v>
      </c>
      <c r="C709" s="429" t="s">
        <v>5059</v>
      </c>
      <c r="D709" s="235" t="s">
        <v>71</v>
      </c>
      <c r="E709" s="236">
        <v>3060</v>
      </c>
      <c r="F709" s="117">
        <v>41844</v>
      </c>
      <c r="G709" s="30">
        <v>3060</v>
      </c>
      <c r="H709" s="30">
        <f t="shared" si="31"/>
        <v>0</v>
      </c>
      <c r="I709" s="491" t="s">
        <v>4</v>
      </c>
    </row>
    <row r="710" spans="1:9" x14ac:dyDescent="0.25">
      <c r="A710" s="553">
        <v>41844</v>
      </c>
      <c r="B710" s="438" t="s">
        <v>1544</v>
      </c>
      <c r="C710" s="429" t="s">
        <v>5059</v>
      </c>
      <c r="D710" s="235" t="s">
        <v>71</v>
      </c>
      <c r="E710" s="236">
        <v>2568</v>
      </c>
      <c r="F710" s="117">
        <v>41845</v>
      </c>
      <c r="G710" s="30">
        <v>2568</v>
      </c>
      <c r="H710" s="30">
        <f t="shared" si="31"/>
        <v>0</v>
      </c>
      <c r="I710" s="491" t="s">
        <v>20</v>
      </c>
    </row>
    <row r="711" spans="1:9" ht="15.75" x14ac:dyDescent="0.25">
      <c r="A711" s="98">
        <v>41845</v>
      </c>
      <c r="B711" s="601" t="s">
        <v>1694</v>
      </c>
      <c r="C711" s="255" t="s">
        <v>4641</v>
      </c>
      <c r="D711" s="235" t="s">
        <v>71</v>
      </c>
      <c r="E711" s="236">
        <v>2150.5</v>
      </c>
      <c r="F711" s="117">
        <v>41846</v>
      </c>
      <c r="G711" s="30">
        <v>2150.5</v>
      </c>
      <c r="H711" s="30">
        <f t="shared" si="31"/>
        <v>0</v>
      </c>
      <c r="I711" s="491" t="s">
        <v>4</v>
      </c>
    </row>
    <row r="712" spans="1:9" ht="15.75" x14ac:dyDescent="0.25">
      <c r="A712" s="553">
        <v>41846</v>
      </c>
      <c r="B712" s="601" t="s">
        <v>1768</v>
      </c>
      <c r="C712" s="255" t="s">
        <v>4641</v>
      </c>
      <c r="D712" s="235" t="s">
        <v>71</v>
      </c>
      <c r="E712" s="236">
        <v>2231.5</v>
      </c>
      <c r="F712" s="117">
        <v>41848</v>
      </c>
      <c r="G712" s="30">
        <v>2231.5</v>
      </c>
      <c r="H712" s="30">
        <f t="shared" si="31"/>
        <v>0</v>
      </c>
      <c r="I712" s="508"/>
    </row>
    <row r="713" spans="1:9" ht="15.75" x14ac:dyDescent="0.25">
      <c r="A713" s="553">
        <v>41848</v>
      </c>
      <c r="B713" s="601" t="s">
        <v>1938</v>
      </c>
      <c r="C713" s="255" t="s">
        <v>4641</v>
      </c>
      <c r="D713" s="235" t="s">
        <v>71</v>
      </c>
      <c r="E713" s="236">
        <v>2324</v>
      </c>
      <c r="F713" s="117">
        <v>41849</v>
      </c>
      <c r="G713" s="30">
        <v>2324</v>
      </c>
      <c r="H713" s="30">
        <f t="shared" si="31"/>
        <v>0</v>
      </c>
      <c r="I713" s="491" t="s">
        <v>4644</v>
      </c>
    </row>
    <row r="714" spans="1:9" ht="15.75" x14ac:dyDescent="0.25">
      <c r="A714" s="98">
        <v>41849</v>
      </c>
      <c r="B714" s="601" t="s">
        <v>2037</v>
      </c>
      <c r="C714" s="255" t="s">
        <v>4641</v>
      </c>
      <c r="D714" s="8" t="s">
        <v>71</v>
      </c>
      <c r="E714" s="252">
        <v>2576.5</v>
      </c>
      <c r="F714" s="117">
        <v>41850</v>
      </c>
      <c r="G714" s="30">
        <v>2576.5</v>
      </c>
      <c r="H714" s="30">
        <f t="shared" si="31"/>
        <v>0</v>
      </c>
      <c r="I714" s="497" t="s">
        <v>4</v>
      </c>
    </row>
    <row r="715" spans="1:9" ht="15.75" x14ac:dyDescent="0.25">
      <c r="A715" s="553">
        <v>41850</v>
      </c>
      <c r="B715" s="601" t="s">
        <v>2122</v>
      </c>
      <c r="C715" s="255" t="s">
        <v>4641</v>
      </c>
      <c r="D715" s="235" t="s">
        <v>71</v>
      </c>
      <c r="E715" s="236">
        <v>2186</v>
      </c>
      <c r="F715" s="117">
        <v>41851</v>
      </c>
      <c r="G715" s="30">
        <v>2186</v>
      </c>
      <c r="H715" s="30">
        <f t="shared" si="31"/>
        <v>0</v>
      </c>
      <c r="I715" s="491" t="s">
        <v>20</v>
      </c>
    </row>
    <row r="716" spans="1:9" ht="15.75" x14ac:dyDescent="0.25">
      <c r="A716" s="98">
        <v>41851</v>
      </c>
      <c r="B716" s="601" t="s">
        <v>2181</v>
      </c>
      <c r="C716" s="255" t="s">
        <v>4641</v>
      </c>
      <c r="D716" s="8" t="s">
        <v>71</v>
      </c>
      <c r="E716" s="252">
        <v>2722</v>
      </c>
      <c r="F716" s="461" t="s">
        <v>5397</v>
      </c>
      <c r="G716" s="247">
        <v>2722</v>
      </c>
      <c r="H716" s="30">
        <f t="shared" si="31"/>
        <v>0</v>
      </c>
      <c r="I716" s="497" t="s">
        <v>4644</v>
      </c>
    </row>
    <row r="717" spans="1:9" x14ac:dyDescent="0.25">
      <c r="A717" s="98"/>
      <c r="B717" s="241" t="s">
        <v>2105</v>
      </c>
      <c r="C717" s="394" t="s">
        <v>4912</v>
      </c>
      <c r="D717" s="235" t="s">
        <v>69</v>
      </c>
      <c r="E717" s="528">
        <v>3223.5</v>
      </c>
      <c r="F717" s="117">
        <v>41823</v>
      </c>
      <c r="G717" s="30">
        <v>3223.5</v>
      </c>
      <c r="H717" s="22">
        <f t="shared" si="31"/>
        <v>0</v>
      </c>
      <c r="I717" s="491" t="s">
        <v>2849</v>
      </c>
    </row>
    <row r="718" spans="1:9" x14ac:dyDescent="0.25">
      <c r="A718" s="98"/>
      <c r="B718" s="241" t="s">
        <v>2185</v>
      </c>
      <c r="C718" s="394" t="s">
        <v>4912</v>
      </c>
      <c r="D718" s="235" t="s">
        <v>69</v>
      </c>
      <c r="E718" s="528">
        <v>2101</v>
      </c>
      <c r="F718" s="117">
        <v>41824</v>
      </c>
      <c r="G718" s="30">
        <v>2101</v>
      </c>
      <c r="H718" s="30">
        <f t="shared" si="31"/>
        <v>0</v>
      </c>
      <c r="I718" s="491" t="s">
        <v>196</v>
      </c>
    </row>
    <row r="719" spans="1:9" x14ac:dyDescent="0.25">
      <c r="A719" s="98"/>
      <c r="B719" s="241" t="s">
        <v>2275</v>
      </c>
      <c r="C719" s="394" t="s">
        <v>4912</v>
      </c>
      <c r="D719" s="235" t="s">
        <v>69</v>
      </c>
      <c r="E719" s="528">
        <v>5113</v>
      </c>
      <c r="F719" s="117">
        <v>41825</v>
      </c>
      <c r="G719" s="30">
        <v>5113</v>
      </c>
      <c r="H719" s="30">
        <f t="shared" si="31"/>
        <v>0</v>
      </c>
      <c r="I719" s="491" t="s">
        <v>2849</v>
      </c>
    </row>
    <row r="720" spans="1:9" x14ac:dyDescent="0.25">
      <c r="A720" s="98"/>
      <c r="B720" s="241" t="s">
        <v>1141</v>
      </c>
      <c r="C720" s="394" t="s">
        <v>4912</v>
      </c>
      <c r="D720" s="235" t="s">
        <v>69</v>
      </c>
      <c r="E720" s="528">
        <v>5314.25</v>
      </c>
      <c r="F720" s="117">
        <v>41827</v>
      </c>
      <c r="G720" s="22">
        <v>5314.25</v>
      </c>
      <c r="H720" s="30">
        <f t="shared" si="31"/>
        <v>0</v>
      </c>
      <c r="I720" s="508" t="s">
        <v>196</v>
      </c>
    </row>
    <row r="721" spans="1:9" x14ac:dyDescent="0.25">
      <c r="A721" s="98"/>
      <c r="B721" s="241" t="s">
        <v>1374</v>
      </c>
      <c r="C721" s="394" t="s">
        <v>4912</v>
      </c>
      <c r="D721" s="235" t="s">
        <v>69</v>
      </c>
      <c r="E721" s="236">
        <v>3593.25</v>
      </c>
      <c r="F721" s="117">
        <v>41829</v>
      </c>
      <c r="G721" s="30">
        <v>3593.25</v>
      </c>
      <c r="H721" s="30">
        <f t="shared" si="31"/>
        <v>0</v>
      </c>
      <c r="I721" s="491" t="s">
        <v>196</v>
      </c>
    </row>
    <row r="722" spans="1:9" x14ac:dyDescent="0.25">
      <c r="A722" s="98"/>
      <c r="B722" s="241" t="s">
        <v>1467</v>
      </c>
      <c r="C722" s="394" t="s">
        <v>4912</v>
      </c>
      <c r="D722" s="235" t="s">
        <v>69</v>
      </c>
      <c r="E722" s="236">
        <v>2688</v>
      </c>
      <c r="F722" s="117">
        <v>41830</v>
      </c>
      <c r="G722" s="30">
        <v>2688</v>
      </c>
      <c r="H722" s="30">
        <f t="shared" si="31"/>
        <v>0</v>
      </c>
      <c r="I722" s="491"/>
    </row>
    <row r="723" spans="1:9" x14ac:dyDescent="0.25">
      <c r="A723" s="98"/>
      <c r="B723" s="438" t="s">
        <v>1565</v>
      </c>
      <c r="C723" s="429" t="s">
        <v>5059</v>
      </c>
      <c r="D723" s="45" t="s">
        <v>69</v>
      </c>
      <c r="E723" s="236">
        <v>3188</v>
      </c>
      <c r="F723" s="485">
        <v>41831</v>
      </c>
      <c r="G723" s="22">
        <v>3188</v>
      </c>
      <c r="H723" s="30">
        <f t="shared" si="31"/>
        <v>0</v>
      </c>
      <c r="I723" s="508" t="s">
        <v>196</v>
      </c>
    </row>
    <row r="724" spans="1:9" x14ac:dyDescent="0.25">
      <c r="A724" s="98"/>
      <c r="B724" s="438" t="s">
        <v>1655</v>
      </c>
      <c r="C724" s="429" t="s">
        <v>5059</v>
      </c>
      <c r="D724" s="45" t="s">
        <v>69</v>
      </c>
      <c r="E724" s="236">
        <v>3454</v>
      </c>
      <c r="F724" s="485">
        <v>41832</v>
      </c>
      <c r="G724" s="22">
        <v>3454</v>
      </c>
      <c r="H724" s="30">
        <f t="shared" si="31"/>
        <v>0</v>
      </c>
      <c r="I724" s="508" t="s">
        <v>196</v>
      </c>
    </row>
    <row r="725" spans="1:9" x14ac:dyDescent="0.25">
      <c r="A725" s="98"/>
      <c r="B725" s="438" t="s">
        <v>1784</v>
      </c>
      <c r="C725" s="429" t="s">
        <v>5059</v>
      </c>
      <c r="D725" s="45" t="s">
        <v>69</v>
      </c>
      <c r="E725" s="236">
        <v>10084</v>
      </c>
      <c r="F725" s="485">
        <v>41834</v>
      </c>
      <c r="G725" s="22">
        <v>10084</v>
      </c>
      <c r="H725" s="30">
        <f t="shared" si="31"/>
        <v>0</v>
      </c>
      <c r="I725" s="508" t="s">
        <v>146</v>
      </c>
    </row>
    <row r="726" spans="1:9" x14ac:dyDescent="0.25">
      <c r="A726" s="98"/>
      <c r="B726" s="438" t="s">
        <v>1912</v>
      </c>
      <c r="C726" s="429" t="s">
        <v>5059</v>
      </c>
      <c r="D726" s="235" t="s">
        <v>69</v>
      </c>
      <c r="E726" s="236">
        <v>3085.4</v>
      </c>
      <c r="F726" s="117">
        <v>41835</v>
      </c>
      <c r="G726" s="30">
        <v>3085.4</v>
      </c>
      <c r="H726" s="30">
        <f t="shared" si="31"/>
        <v>0</v>
      </c>
      <c r="I726" s="491" t="s">
        <v>23</v>
      </c>
    </row>
    <row r="727" spans="1:9" x14ac:dyDescent="0.25">
      <c r="A727" s="98"/>
      <c r="B727" s="438" t="s">
        <v>2023</v>
      </c>
      <c r="C727" s="429" t="s">
        <v>5059</v>
      </c>
      <c r="D727" s="235" t="s">
        <v>69</v>
      </c>
      <c r="E727" s="236">
        <v>3326</v>
      </c>
      <c r="F727" s="117">
        <v>41836</v>
      </c>
      <c r="G727" s="30">
        <v>3326</v>
      </c>
      <c r="H727" s="30">
        <f t="shared" si="31"/>
        <v>0</v>
      </c>
      <c r="I727" s="491" t="s">
        <v>4</v>
      </c>
    </row>
    <row r="728" spans="1:9" x14ac:dyDescent="0.25">
      <c r="A728" s="98"/>
      <c r="B728" s="438" t="s">
        <v>2230</v>
      </c>
      <c r="C728" s="429" t="s">
        <v>5059</v>
      </c>
      <c r="D728" s="235" t="s">
        <v>69</v>
      </c>
      <c r="E728" s="236">
        <v>5339.5</v>
      </c>
      <c r="F728" s="117">
        <v>41839</v>
      </c>
      <c r="G728" s="30">
        <v>5339.5</v>
      </c>
      <c r="H728" s="30">
        <f t="shared" si="31"/>
        <v>0</v>
      </c>
      <c r="I728" s="491" t="s">
        <v>23</v>
      </c>
    </row>
    <row r="729" spans="1:9" x14ac:dyDescent="0.25">
      <c r="A729" s="98"/>
      <c r="B729" s="438" t="s">
        <v>1090</v>
      </c>
      <c r="C729" s="429" t="s">
        <v>5059</v>
      </c>
      <c r="D729" s="235" t="s">
        <v>69</v>
      </c>
      <c r="E729" s="236">
        <v>3116.5</v>
      </c>
      <c r="F729" s="117">
        <v>41839</v>
      </c>
      <c r="G729" s="30">
        <v>3116.5</v>
      </c>
      <c r="H729" s="30">
        <f t="shared" si="31"/>
        <v>0</v>
      </c>
      <c r="I729" s="491" t="s">
        <v>20</v>
      </c>
    </row>
    <row r="730" spans="1:9" x14ac:dyDescent="0.25">
      <c r="A730" s="98"/>
      <c r="B730" s="438" t="s">
        <v>1173</v>
      </c>
      <c r="C730" s="429" t="s">
        <v>5059</v>
      </c>
      <c r="D730" s="235" t="s">
        <v>69</v>
      </c>
      <c r="E730" s="236">
        <v>7157</v>
      </c>
      <c r="F730" s="117">
        <v>41841</v>
      </c>
      <c r="G730" s="30">
        <v>7157</v>
      </c>
      <c r="H730" s="30">
        <f t="shared" si="31"/>
        <v>0</v>
      </c>
      <c r="I730" s="491" t="s">
        <v>146</v>
      </c>
    </row>
    <row r="731" spans="1:9" x14ac:dyDescent="0.25">
      <c r="A731" s="98"/>
      <c r="B731" s="438" t="s">
        <v>1299</v>
      </c>
      <c r="C731" s="429" t="s">
        <v>5059</v>
      </c>
      <c r="D731" s="235" t="s">
        <v>69</v>
      </c>
      <c r="E731" s="236">
        <v>3251</v>
      </c>
      <c r="F731" s="117">
        <v>41842</v>
      </c>
      <c r="G731" s="30">
        <v>3251</v>
      </c>
      <c r="H731" s="30">
        <f t="shared" si="31"/>
        <v>0</v>
      </c>
      <c r="I731" s="491" t="s">
        <v>4644</v>
      </c>
    </row>
    <row r="732" spans="1:9" x14ac:dyDescent="0.25">
      <c r="A732" s="98"/>
      <c r="B732" s="438" t="s">
        <v>1406</v>
      </c>
      <c r="C732" s="429" t="s">
        <v>5059</v>
      </c>
      <c r="D732" s="8" t="s">
        <v>69</v>
      </c>
      <c r="E732" s="252">
        <v>3192</v>
      </c>
      <c r="F732" s="117">
        <v>41843</v>
      </c>
      <c r="G732" s="30">
        <v>3192</v>
      </c>
      <c r="H732" s="30">
        <f t="shared" si="31"/>
        <v>0</v>
      </c>
      <c r="I732" s="497" t="s">
        <v>4</v>
      </c>
    </row>
    <row r="733" spans="1:9" x14ac:dyDescent="0.25">
      <c r="A733" s="98"/>
      <c r="B733" s="438" t="s">
        <v>1448</v>
      </c>
      <c r="C733" s="429" t="s">
        <v>5059</v>
      </c>
      <c r="D733" s="235" t="s">
        <v>69</v>
      </c>
      <c r="E733" s="236">
        <v>3371</v>
      </c>
      <c r="F733" s="117">
        <v>41844</v>
      </c>
      <c r="G733" s="30">
        <v>3371</v>
      </c>
      <c r="H733" s="30">
        <f t="shared" si="31"/>
        <v>0</v>
      </c>
      <c r="I733" s="491" t="s">
        <v>4</v>
      </c>
    </row>
    <row r="734" spans="1:9" x14ac:dyDescent="0.25">
      <c r="A734" s="98"/>
      <c r="B734" s="438" t="s">
        <v>1491</v>
      </c>
      <c r="C734" s="429" t="s">
        <v>5059</v>
      </c>
      <c r="D734" s="235" t="s">
        <v>69</v>
      </c>
      <c r="E734" s="236">
        <v>672</v>
      </c>
      <c r="F734" s="117">
        <v>41844</v>
      </c>
      <c r="G734" s="30">
        <v>672</v>
      </c>
      <c r="H734" s="30">
        <f t="shared" si="31"/>
        <v>0</v>
      </c>
      <c r="I734" s="491" t="s">
        <v>4</v>
      </c>
    </row>
    <row r="735" spans="1:9" ht="15.75" x14ac:dyDescent="0.25">
      <c r="A735" s="553">
        <v>41844</v>
      </c>
      <c r="B735" s="601" t="s">
        <v>1545</v>
      </c>
      <c r="C735" s="255" t="s">
        <v>4641</v>
      </c>
      <c r="D735" s="235" t="s">
        <v>69</v>
      </c>
      <c r="E735" s="236">
        <v>3080</v>
      </c>
      <c r="F735" s="117">
        <v>41845</v>
      </c>
      <c r="G735" s="30">
        <v>3080</v>
      </c>
      <c r="H735" s="30">
        <f t="shared" si="31"/>
        <v>0</v>
      </c>
      <c r="I735" s="491" t="s">
        <v>20</v>
      </c>
    </row>
    <row r="736" spans="1:9" ht="15.75" x14ac:dyDescent="0.25">
      <c r="A736" s="98">
        <v>41845</v>
      </c>
      <c r="B736" s="601" t="s">
        <v>1696</v>
      </c>
      <c r="C736" s="255" t="s">
        <v>4641</v>
      </c>
      <c r="D736" s="235" t="s">
        <v>69</v>
      </c>
      <c r="E736" s="236">
        <v>4241.5</v>
      </c>
      <c r="F736" s="117">
        <v>41846</v>
      </c>
      <c r="G736" s="30">
        <v>4241.5</v>
      </c>
      <c r="H736" s="30">
        <f t="shared" si="31"/>
        <v>0</v>
      </c>
      <c r="I736" s="491" t="s">
        <v>4</v>
      </c>
    </row>
    <row r="737" spans="1:9" ht="15.75" x14ac:dyDescent="0.25">
      <c r="A737" s="553">
        <v>41846</v>
      </c>
      <c r="B737" s="601" t="s">
        <v>1771</v>
      </c>
      <c r="C737" s="255" t="s">
        <v>4641</v>
      </c>
      <c r="D737" s="235" t="s">
        <v>69</v>
      </c>
      <c r="E737" s="236">
        <v>7311.5</v>
      </c>
      <c r="F737" s="117">
        <v>41848</v>
      </c>
      <c r="G737" s="30">
        <v>7311.5</v>
      </c>
      <c r="H737" s="30">
        <f t="shared" si="31"/>
        <v>0</v>
      </c>
      <c r="I737" s="508"/>
    </row>
    <row r="738" spans="1:9" ht="15.75" x14ac:dyDescent="0.25">
      <c r="A738" s="553">
        <v>41848</v>
      </c>
      <c r="B738" s="601" t="s">
        <v>1940</v>
      </c>
      <c r="C738" s="255" t="s">
        <v>4641</v>
      </c>
      <c r="D738" s="235" t="s">
        <v>69</v>
      </c>
      <c r="E738" s="236">
        <v>2867.2</v>
      </c>
      <c r="F738" s="117">
        <v>41849</v>
      </c>
      <c r="G738" s="30">
        <v>2867.2</v>
      </c>
      <c r="H738" s="30">
        <f t="shared" si="31"/>
        <v>0</v>
      </c>
      <c r="I738" s="491" t="s">
        <v>4644</v>
      </c>
    </row>
    <row r="739" spans="1:9" ht="15.75" x14ac:dyDescent="0.25">
      <c r="A739" s="98">
        <v>41849</v>
      </c>
      <c r="B739" s="601" t="s">
        <v>2040</v>
      </c>
      <c r="C739" s="255" t="s">
        <v>4641</v>
      </c>
      <c r="D739" s="8" t="s">
        <v>69</v>
      </c>
      <c r="E739" s="252">
        <v>3044</v>
      </c>
      <c r="F739" s="117">
        <v>41850</v>
      </c>
      <c r="G739" s="30">
        <v>3044</v>
      </c>
      <c r="H739" s="30">
        <f t="shared" si="31"/>
        <v>0</v>
      </c>
      <c r="I739" s="497" t="s">
        <v>4</v>
      </c>
    </row>
    <row r="740" spans="1:9" ht="15.75" x14ac:dyDescent="0.25">
      <c r="A740" s="553">
        <v>41850</v>
      </c>
      <c r="B740" s="601" t="s">
        <v>2121</v>
      </c>
      <c r="C740" s="255" t="s">
        <v>4641</v>
      </c>
      <c r="D740" s="235" t="s">
        <v>69</v>
      </c>
      <c r="E740" s="236">
        <v>3555</v>
      </c>
      <c r="F740" s="117">
        <v>41851</v>
      </c>
      <c r="G740" s="30">
        <v>3555</v>
      </c>
      <c r="H740" s="30">
        <f t="shared" si="31"/>
        <v>0</v>
      </c>
      <c r="I740" s="491" t="s">
        <v>20</v>
      </c>
    </row>
    <row r="741" spans="1:9" ht="15.75" x14ac:dyDescent="0.25">
      <c r="A741" s="98">
        <v>41851</v>
      </c>
      <c r="B741" s="601" t="s">
        <v>2185</v>
      </c>
      <c r="C741" s="255" t="s">
        <v>4641</v>
      </c>
      <c r="D741" s="8" t="s">
        <v>69</v>
      </c>
      <c r="E741" s="252">
        <v>3375</v>
      </c>
      <c r="F741" s="461">
        <v>41852</v>
      </c>
      <c r="G741" s="247">
        <v>3375</v>
      </c>
      <c r="H741" s="30">
        <f t="shared" si="31"/>
        <v>0</v>
      </c>
      <c r="I741" s="497" t="s">
        <v>4644</v>
      </c>
    </row>
    <row r="742" spans="1:9" ht="15.75" x14ac:dyDescent="0.25">
      <c r="A742" s="98"/>
      <c r="B742" s="601"/>
      <c r="C742" s="255"/>
      <c r="D742" s="8"/>
      <c r="E742" s="252"/>
      <c r="F742" s="461"/>
      <c r="G742" s="247">
        <f>SUM(G694:G741)</f>
        <v>164283.9</v>
      </c>
      <c r="H742" s="30"/>
      <c r="I742" s="497"/>
    </row>
    <row r="743" spans="1:9" ht="15.75" x14ac:dyDescent="0.25">
      <c r="A743" s="98"/>
      <c r="B743" s="601"/>
      <c r="C743" s="255"/>
      <c r="D743" s="8"/>
      <c r="E743" s="252"/>
      <c r="F743" s="461"/>
      <c r="G743" s="247"/>
      <c r="H743" s="30"/>
      <c r="I743" s="497"/>
    </row>
    <row r="744" spans="1:9" x14ac:dyDescent="0.25">
      <c r="A744" s="98"/>
      <c r="B744" s="241" t="s">
        <v>2122</v>
      </c>
      <c r="C744" s="394" t="s">
        <v>4912</v>
      </c>
      <c r="D744" s="235" t="s">
        <v>4953</v>
      </c>
      <c r="E744" s="528">
        <v>6323</v>
      </c>
      <c r="F744" s="117">
        <v>41823</v>
      </c>
      <c r="G744" s="30">
        <v>6323</v>
      </c>
      <c r="H744" s="22">
        <f t="shared" ref="H744:H750" si="32">E744-G744</f>
        <v>0</v>
      </c>
      <c r="I744" s="491"/>
    </row>
    <row r="745" spans="1:9" x14ac:dyDescent="0.25">
      <c r="A745" s="533"/>
      <c r="B745" s="241" t="s">
        <v>1107</v>
      </c>
      <c r="C745" s="394" t="s">
        <v>4912</v>
      </c>
      <c r="D745" s="235" t="s">
        <v>4953</v>
      </c>
      <c r="E745" s="528">
        <v>4525</v>
      </c>
      <c r="F745" s="117">
        <v>41825</v>
      </c>
      <c r="G745" s="30">
        <v>4525</v>
      </c>
      <c r="H745" s="30">
        <f t="shared" si="32"/>
        <v>0</v>
      </c>
      <c r="I745" s="508"/>
    </row>
    <row r="746" spans="1:9" x14ac:dyDescent="0.25">
      <c r="A746" s="98"/>
      <c r="B746" s="438" t="s">
        <v>1643</v>
      </c>
      <c r="C746" s="429" t="s">
        <v>5059</v>
      </c>
      <c r="D746" s="45" t="s">
        <v>4953</v>
      </c>
      <c r="E746" s="236">
        <v>5580</v>
      </c>
      <c r="F746" s="117">
        <v>41831</v>
      </c>
      <c r="G746" s="22">
        <v>5580</v>
      </c>
      <c r="H746" s="30">
        <f t="shared" si="32"/>
        <v>0</v>
      </c>
      <c r="I746" s="508"/>
    </row>
    <row r="747" spans="1:9" x14ac:dyDescent="0.25">
      <c r="A747" s="98"/>
      <c r="B747" s="438" t="s">
        <v>1712</v>
      </c>
      <c r="C747" s="429" t="s">
        <v>5059</v>
      </c>
      <c r="D747" s="45" t="s">
        <v>4953</v>
      </c>
      <c r="E747" s="236">
        <v>10985</v>
      </c>
      <c r="F747" s="462" t="s">
        <v>5092</v>
      </c>
      <c r="G747" s="22">
        <v>10985</v>
      </c>
      <c r="H747" s="30">
        <f t="shared" si="32"/>
        <v>0</v>
      </c>
      <c r="I747" s="508"/>
    </row>
    <row r="748" spans="1:9" x14ac:dyDescent="0.25">
      <c r="A748" s="98"/>
      <c r="B748" s="438" t="s">
        <v>2141</v>
      </c>
      <c r="C748" s="429" t="s">
        <v>5059</v>
      </c>
      <c r="D748" s="235" t="s">
        <v>4953</v>
      </c>
      <c r="E748" s="236">
        <v>2675</v>
      </c>
      <c r="F748" s="117">
        <v>41837</v>
      </c>
      <c r="G748" s="30">
        <v>2675</v>
      </c>
      <c r="H748" s="30">
        <f t="shared" si="32"/>
        <v>0</v>
      </c>
      <c r="I748" s="491"/>
    </row>
    <row r="749" spans="1:9" x14ac:dyDescent="0.25">
      <c r="A749" s="98"/>
      <c r="B749" s="438" t="s">
        <v>1146</v>
      </c>
      <c r="C749" s="429" t="s">
        <v>5059</v>
      </c>
      <c r="D749" s="235" t="s">
        <v>4953</v>
      </c>
      <c r="E749" s="236">
        <v>1991</v>
      </c>
      <c r="F749" s="117">
        <v>41839</v>
      </c>
      <c r="G749" s="30">
        <v>1991</v>
      </c>
      <c r="H749" s="30">
        <f t="shared" si="32"/>
        <v>0</v>
      </c>
      <c r="I749" s="491"/>
    </row>
    <row r="750" spans="1:9" x14ac:dyDescent="0.25">
      <c r="A750" s="98"/>
      <c r="B750" s="438" t="s">
        <v>1828</v>
      </c>
      <c r="C750" s="429" t="s">
        <v>5059</v>
      </c>
      <c r="D750" s="235" t="s">
        <v>5114</v>
      </c>
      <c r="E750" s="236">
        <v>3539</v>
      </c>
      <c r="F750" s="462" t="s">
        <v>5115</v>
      </c>
      <c r="G750" s="30">
        <v>3539</v>
      </c>
      <c r="H750" s="30">
        <f t="shared" si="32"/>
        <v>0</v>
      </c>
      <c r="I750" s="497"/>
    </row>
    <row r="751" spans="1:9" x14ac:dyDescent="0.25">
      <c r="A751" s="98"/>
      <c r="B751" s="438"/>
      <c r="C751" s="429"/>
      <c r="D751" s="235"/>
      <c r="E751" s="236"/>
      <c r="F751" s="462"/>
      <c r="G751" s="30">
        <f>SUM(G744:G750)</f>
        <v>35618</v>
      </c>
      <c r="H751" s="30"/>
      <c r="I751" s="497"/>
    </row>
    <row r="752" spans="1:9" x14ac:dyDescent="0.25">
      <c r="A752" s="98"/>
      <c r="B752" s="438"/>
      <c r="C752" s="429"/>
      <c r="D752" s="235"/>
      <c r="E752" s="236"/>
      <c r="F752" s="462"/>
      <c r="G752" s="30"/>
      <c r="H752" s="30"/>
      <c r="I752" s="497"/>
    </row>
    <row r="753" spans="1:9" x14ac:dyDescent="0.25">
      <c r="A753" s="98"/>
      <c r="B753" s="438" t="s">
        <v>1606</v>
      </c>
      <c r="C753" s="429" t="s">
        <v>5059</v>
      </c>
      <c r="D753" s="45" t="s">
        <v>4735</v>
      </c>
      <c r="E753" s="236">
        <v>1310.5</v>
      </c>
      <c r="F753" s="117">
        <v>41831</v>
      </c>
      <c r="G753" s="22">
        <v>1310.5</v>
      </c>
      <c r="H753" s="30">
        <f>E753-G753</f>
        <v>0</v>
      </c>
      <c r="I753" s="508"/>
    </row>
    <row r="754" spans="1:9" x14ac:dyDescent="0.25">
      <c r="A754" s="98"/>
      <c r="B754" s="438"/>
      <c r="C754" s="429"/>
      <c r="D754" s="45"/>
      <c r="E754" s="236"/>
      <c r="F754" s="117"/>
      <c r="G754" s="22"/>
      <c r="H754" s="30"/>
      <c r="I754" s="508"/>
    </row>
    <row r="755" spans="1:9" x14ac:dyDescent="0.25">
      <c r="A755" s="98"/>
      <c r="B755" s="241" t="s">
        <v>2071</v>
      </c>
      <c r="C755" s="394" t="s">
        <v>4912</v>
      </c>
      <c r="D755" s="235" t="s">
        <v>56</v>
      </c>
      <c r="E755" s="528">
        <v>11516.5</v>
      </c>
      <c r="F755" s="117">
        <v>41822</v>
      </c>
      <c r="G755" s="30">
        <v>11516.5</v>
      </c>
      <c r="H755" s="22">
        <f t="shared" ref="H755:H760" si="33">E755-G755</f>
        <v>0</v>
      </c>
      <c r="I755" s="491" t="s">
        <v>57</v>
      </c>
    </row>
    <row r="756" spans="1:9" x14ac:dyDescent="0.25">
      <c r="A756" s="98"/>
      <c r="B756" s="241" t="s">
        <v>2211</v>
      </c>
      <c r="C756" s="394" t="s">
        <v>4912</v>
      </c>
      <c r="D756" s="235" t="s">
        <v>56</v>
      </c>
      <c r="E756" s="528">
        <v>27368</v>
      </c>
      <c r="F756" s="117">
        <v>41824</v>
      </c>
      <c r="G756" s="30">
        <v>27368</v>
      </c>
      <c r="H756" s="30">
        <f t="shared" si="33"/>
        <v>0</v>
      </c>
      <c r="I756" s="491" t="s">
        <v>2849</v>
      </c>
    </row>
    <row r="757" spans="1:9" x14ac:dyDescent="0.25">
      <c r="A757" s="98"/>
      <c r="B757" s="241" t="s">
        <v>1200</v>
      </c>
      <c r="C757" s="394" t="s">
        <v>4912</v>
      </c>
      <c r="D757" s="431" t="s">
        <v>56</v>
      </c>
      <c r="E757" s="534">
        <v>14519.2</v>
      </c>
      <c r="F757" s="117">
        <v>41827</v>
      </c>
      <c r="G757" s="22">
        <v>14519.2</v>
      </c>
      <c r="H757" s="30">
        <f t="shared" si="33"/>
        <v>0</v>
      </c>
      <c r="I757" s="508" t="s">
        <v>57</v>
      </c>
    </row>
    <row r="758" spans="1:9" x14ac:dyDescent="0.25">
      <c r="A758" s="98"/>
      <c r="B758" s="438" t="s">
        <v>1747</v>
      </c>
      <c r="C758" s="429" t="s">
        <v>5059</v>
      </c>
      <c r="D758" s="45" t="s">
        <v>56</v>
      </c>
      <c r="E758" s="236">
        <v>16621</v>
      </c>
      <c r="F758" s="117">
        <v>41832</v>
      </c>
      <c r="G758" s="22">
        <v>16621</v>
      </c>
      <c r="H758" s="30">
        <f t="shared" si="33"/>
        <v>0</v>
      </c>
      <c r="I758" s="508" t="s">
        <v>991</v>
      </c>
    </row>
    <row r="759" spans="1:9" x14ac:dyDescent="0.25">
      <c r="A759" s="98"/>
      <c r="B759" s="438" t="s">
        <v>1853</v>
      </c>
      <c r="C759" s="429" t="s">
        <v>5059</v>
      </c>
      <c r="D759" s="235" t="s">
        <v>56</v>
      </c>
      <c r="E759" s="236">
        <v>5573</v>
      </c>
      <c r="F759" s="117">
        <v>41834</v>
      </c>
      <c r="G759" s="30">
        <v>5573</v>
      </c>
      <c r="H759" s="30">
        <f t="shared" si="33"/>
        <v>0</v>
      </c>
      <c r="I759" s="491" t="s">
        <v>20</v>
      </c>
    </row>
    <row r="760" spans="1:9" x14ac:dyDescent="0.25">
      <c r="A760" s="98"/>
      <c r="B760" s="438" t="s">
        <v>1230</v>
      </c>
      <c r="C760" s="429" t="s">
        <v>5059</v>
      </c>
      <c r="D760" s="235" t="s">
        <v>56</v>
      </c>
      <c r="E760" s="236">
        <v>8389</v>
      </c>
      <c r="F760" s="117">
        <v>41841</v>
      </c>
      <c r="G760" s="30">
        <v>8389</v>
      </c>
      <c r="H760" s="30">
        <f t="shared" si="33"/>
        <v>0</v>
      </c>
      <c r="I760" s="491" t="s">
        <v>57</v>
      </c>
    </row>
    <row r="761" spans="1:9" x14ac:dyDescent="0.25">
      <c r="A761" s="98"/>
      <c r="B761" s="438"/>
      <c r="C761" s="429"/>
      <c r="D761" s="235"/>
      <c r="E761" s="236"/>
      <c r="F761" s="117"/>
      <c r="G761" s="30">
        <f>SUM(G755:G760)</f>
        <v>83986.7</v>
      </c>
      <c r="H761" s="30"/>
      <c r="I761" s="491"/>
    </row>
    <row r="762" spans="1:9" x14ac:dyDescent="0.25">
      <c r="A762" s="98"/>
      <c r="B762" s="438"/>
      <c r="C762" s="429"/>
      <c r="D762" s="235"/>
      <c r="E762" s="236"/>
      <c r="F762" s="117"/>
      <c r="G762" s="30"/>
      <c r="H762" s="30"/>
      <c r="I762" s="491"/>
    </row>
    <row r="763" spans="1:9" x14ac:dyDescent="0.25">
      <c r="A763" s="98"/>
      <c r="B763" s="241" t="s">
        <v>1081</v>
      </c>
      <c r="C763" s="394" t="s">
        <v>4912</v>
      </c>
      <c r="D763" s="235" t="s">
        <v>425</v>
      </c>
      <c r="E763" s="528">
        <v>29813.599999999999</v>
      </c>
      <c r="F763" s="117">
        <v>41825</v>
      </c>
      <c r="G763" s="30">
        <v>29813.599999999999</v>
      </c>
      <c r="H763" s="30">
        <f>E763-G763</f>
        <v>0</v>
      </c>
      <c r="I763" s="492" t="s">
        <v>4</v>
      </c>
    </row>
    <row r="764" spans="1:9" x14ac:dyDescent="0.25">
      <c r="A764" s="98"/>
      <c r="B764" s="438" t="s">
        <v>1550</v>
      </c>
      <c r="C764" s="429" t="s">
        <v>5059</v>
      </c>
      <c r="D764" s="45" t="s">
        <v>425</v>
      </c>
      <c r="E764" s="236">
        <v>27643.599999999999</v>
      </c>
      <c r="F764" s="485">
        <v>41831</v>
      </c>
      <c r="G764" s="22">
        <v>27643.599999999999</v>
      </c>
      <c r="H764" s="30">
        <f>E764-G764</f>
        <v>0</v>
      </c>
      <c r="I764" s="491" t="s">
        <v>20</v>
      </c>
    </row>
    <row r="765" spans="1:9" x14ac:dyDescent="0.25">
      <c r="A765" s="98"/>
      <c r="B765" s="438"/>
      <c r="C765" s="429"/>
      <c r="D765" s="45"/>
      <c r="E765" s="236"/>
      <c r="F765" s="485"/>
      <c r="G765" s="22">
        <f>SUM(G763:G764)</f>
        <v>57457.2</v>
      </c>
      <c r="H765" s="30"/>
      <c r="I765" s="491"/>
    </row>
    <row r="766" spans="1:9" x14ac:dyDescent="0.25">
      <c r="A766" s="98"/>
      <c r="B766" s="438"/>
      <c r="C766" s="429"/>
      <c r="D766" s="45"/>
      <c r="E766" s="236"/>
      <c r="F766" s="485"/>
      <c r="G766" s="22"/>
      <c r="H766" s="30"/>
      <c r="I766" s="491"/>
    </row>
    <row r="767" spans="1:9" x14ac:dyDescent="0.25">
      <c r="A767" s="98"/>
      <c r="B767" s="241" t="s">
        <v>1475</v>
      </c>
      <c r="C767" s="394" t="s">
        <v>4912</v>
      </c>
      <c r="D767" s="235" t="s">
        <v>68</v>
      </c>
      <c r="E767" s="236">
        <v>3579</v>
      </c>
      <c r="F767" s="117">
        <v>41830</v>
      </c>
      <c r="G767" s="30">
        <v>3579</v>
      </c>
      <c r="H767" s="30">
        <f>E767-G767</f>
        <v>0</v>
      </c>
      <c r="I767" s="491"/>
    </row>
    <row r="768" spans="1:9" ht="15.75" x14ac:dyDescent="0.25">
      <c r="A768" s="98">
        <v>41849</v>
      </c>
      <c r="B768" s="601" t="s">
        <v>2006</v>
      </c>
      <c r="C768" s="255" t="s">
        <v>4641</v>
      </c>
      <c r="D768" s="8" t="s">
        <v>68</v>
      </c>
      <c r="E768" s="252">
        <v>5367</v>
      </c>
      <c r="F768" s="117">
        <v>41850</v>
      </c>
      <c r="G768" s="30">
        <v>5367</v>
      </c>
      <c r="H768" s="30">
        <f>E768-G768</f>
        <v>0</v>
      </c>
      <c r="I768" s="497" t="s">
        <v>4644</v>
      </c>
    </row>
    <row r="769" spans="1:9" ht="15.75" x14ac:dyDescent="0.25">
      <c r="A769" s="98"/>
      <c r="B769" s="601"/>
      <c r="C769" s="255"/>
      <c r="D769" s="8"/>
      <c r="E769" s="252"/>
      <c r="F769" s="117"/>
      <c r="G769" s="30"/>
      <c r="H769" s="30"/>
      <c r="I769" s="497"/>
    </row>
    <row r="770" spans="1:9" x14ac:dyDescent="0.25">
      <c r="A770" s="98"/>
      <c r="B770" s="241" t="s">
        <v>2030</v>
      </c>
      <c r="C770" s="394" t="s">
        <v>4912</v>
      </c>
      <c r="D770" s="235" t="s">
        <v>336</v>
      </c>
      <c r="E770" s="528">
        <v>62830</v>
      </c>
      <c r="F770" s="495" t="s">
        <v>4936</v>
      </c>
      <c r="G770" s="30">
        <v>62830</v>
      </c>
      <c r="H770" s="22">
        <f t="shared" ref="H770:H777" si="34">E770-G770</f>
        <v>0</v>
      </c>
      <c r="I770" s="491" t="s">
        <v>146</v>
      </c>
    </row>
    <row r="771" spans="1:9" x14ac:dyDescent="0.25">
      <c r="A771" s="98"/>
      <c r="B771" s="241" t="s">
        <v>1063</v>
      </c>
      <c r="C771" s="394" t="s">
        <v>4912</v>
      </c>
      <c r="D771" s="235" t="s">
        <v>336</v>
      </c>
      <c r="E771" s="528">
        <v>25093.7</v>
      </c>
      <c r="F771" s="117">
        <v>41827</v>
      </c>
      <c r="G771" s="30">
        <v>25093.7</v>
      </c>
      <c r="H771" s="30">
        <f t="shared" si="34"/>
        <v>0</v>
      </c>
      <c r="I771" s="491" t="s">
        <v>146</v>
      </c>
    </row>
    <row r="772" spans="1:9" x14ac:dyDescent="0.25">
      <c r="A772" s="98"/>
      <c r="B772" s="241" t="s">
        <v>1319</v>
      </c>
      <c r="C772" s="394" t="s">
        <v>4912</v>
      </c>
      <c r="D772" s="235" t="s">
        <v>336</v>
      </c>
      <c r="E772" s="236">
        <v>5564</v>
      </c>
      <c r="F772" s="117">
        <v>41829</v>
      </c>
      <c r="G772" s="30">
        <v>5564</v>
      </c>
      <c r="H772" s="30">
        <f t="shared" si="34"/>
        <v>0</v>
      </c>
      <c r="I772" s="491"/>
    </row>
    <row r="773" spans="1:9" x14ac:dyDescent="0.25">
      <c r="A773" s="98"/>
      <c r="B773" s="438" t="s">
        <v>1570</v>
      </c>
      <c r="C773" s="429" t="s">
        <v>5059</v>
      </c>
      <c r="D773" s="45" t="s">
        <v>336</v>
      </c>
      <c r="E773" s="236">
        <v>5886.4</v>
      </c>
      <c r="F773" s="485">
        <v>41832</v>
      </c>
      <c r="G773" s="22">
        <v>5886.4</v>
      </c>
      <c r="H773" s="30">
        <f t="shared" si="34"/>
        <v>0</v>
      </c>
      <c r="I773" s="508" t="s">
        <v>146</v>
      </c>
    </row>
    <row r="774" spans="1:9" x14ac:dyDescent="0.25">
      <c r="A774" s="98"/>
      <c r="B774" s="438" t="s">
        <v>1915</v>
      </c>
      <c r="C774" s="429" t="s">
        <v>5059</v>
      </c>
      <c r="D774" s="235" t="s">
        <v>336</v>
      </c>
      <c r="E774" s="236">
        <v>8155.5</v>
      </c>
      <c r="F774" s="117">
        <v>41836</v>
      </c>
      <c r="G774" s="30">
        <v>8155.5</v>
      </c>
      <c r="H774" s="30">
        <f t="shared" si="34"/>
        <v>0</v>
      </c>
      <c r="I774" s="491"/>
    </row>
    <row r="775" spans="1:9" x14ac:dyDescent="0.25">
      <c r="A775" s="98"/>
      <c r="B775" s="438" t="s">
        <v>2220</v>
      </c>
      <c r="C775" s="429" t="s">
        <v>5059</v>
      </c>
      <c r="D775" s="235" t="s">
        <v>336</v>
      </c>
      <c r="E775" s="236">
        <v>6405</v>
      </c>
      <c r="F775" s="117">
        <v>41839</v>
      </c>
      <c r="G775" s="30">
        <v>6405</v>
      </c>
      <c r="H775" s="30">
        <f t="shared" si="34"/>
        <v>0</v>
      </c>
      <c r="I775" s="491" t="s">
        <v>146</v>
      </c>
    </row>
    <row r="776" spans="1:9" x14ac:dyDescent="0.25">
      <c r="A776" s="527"/>
      <c r="B776" s="438" t="s">
        <v>1314</v>
      </c>
      <c r="C776" s="429" t="s">
        <v>5059</v>
      </c>
      <c r="D776" s="235" t="s">
        <v>336</v>
      </c>
      <c r="E776" s="236">
        <v>102066.2</v>
      </c>
      <c r="F776" s="117">
        <v>41843</v>
      </c>
      <c r="G776" s="30">
        <v>102066.2</v>
      </c>
      <c r="H776" s="30">
        <f t="shared" si="34"/>
        <v>0</v>
      </c>
      <c r="I776" s="491" t="s">
        <v>146</v>
      </c>
    </row>
    <row r="777" spans="1:9" ht="15.75" x14ac:dyDescent="0.25">
      <c r="A777" s="527">
        <v>41845</v>
      </c>
      <c r="B777" s="601" t="s">
        <v>1627</v>
      </c>
      <c r="C777" s="255" t="s">
        <v>4641</v>
      </c>
      <c r="D777" s="235" t="s">
        <v>336</v>
      </c>
      <c r="E777" s="236">
        <v>7893.6</v>
      </c>
      <c r="F777" s="117">
        <v>41846</v>
      </c>
      <c r="G777" s="30">
        <v>7893.6</v>
      </c>
      <c r="H777" s="30">
        <f t="shared" si="34"/>
        <v>0</v>
      </c>
      <c r="I777" s="491" t="s">
        <v>146</v>
      </c>
    </row>
    <row r="778" spans="1:9" ht="15.75" x14ac:dyDescent="0.25">
      <c r="A778" s="527"/>
      <c r="B778" s="601"/>
      <c r="C778" s="255"/>
      <c r="D778" s="235"/>
      <c r="E778" s="236"/>
      <c r="F778" s="117"/>
      <c r="G778" s="30">
        <f>SUM(G770:G777)</f>
        <v>223894.39999999999</v>
      </c>
      <c r="H778" s="30"/>
      <c r="I778" s="491"/>
    </row>
    <row r="779" spans="1:9" ht="15.75" x14ac:dyDescent="0.25">
      <c r="A779" s="527"/>
      <c r="B779" s="601"/>
      <c r="C779" s="255"/>
      <c r="D779" s="235"/>
      <c r="E779" s="236"/>
      <c r="F779" s="117"/>
      <c r="G779" s="30"/>
      <c r="H779" s="30"/>
      <c r="I779" s="491"/>
    </row>
    <row r="780" spans="1:9" x14ac:dyDescent="0.25">
      <c r="A780" s="527"/>
      <c r="B780" s="241" t="s">
        <v>2002</v>
      </c>
      <c r="C780" s="394" t="s">
        <v>4912</v>
      </c>
      <c r="D780" s="235" t="s">
        <v>233</v>
      </c>
      <c r="E780" s="528">
        <v>15358</v>
      </c>
      <c r="F780" s="117">
        <v>41822</v>
      </c>
      <c r="G780" s="30">
        <v>15358</v>
      </c>
      <c r="H780" s="22">
        <f t="shared" ref="H780:H785" si="35">E780-G780</f>
        <v>0</v>
      </c>
      <c r="I780" s="491" t="s">
        <v>2849</v>
      </c>
    </row>
    <row r="781" spans="1:9" x14ac:dyDescent="0.25">
      <c r="A781" s="98"/>
      <c r="B781" s="241" t="s">
        <v>1379</v>
      </c>
      <c r="C781" s="394" t="s">
        <v>4912</v>
      </c>
      <c r="D781" s="235" t="s">
        <v>233</v>
      </c>
      <c r="E781" s="236">
        <v>16754.599999999999</v>
      </c>
      <c r="F781" s="117">
        <v>41829</v>
      </c>
      <c r="G781" s="30">
        <v>16754.599999999999</v>
      </c>
      <c r="H781" s="30">
        <f t="shared" si="35"/>
        <v>0</v>
      </c>
      <c r="I781" s="491" t="s">
        <v>196</v>
      </c>
    </row>
    <row r="782" spans="1:9" x14ac:dyDescent="0.25">
      <c r="A782" s="98"/>
      <c r="B782" s="438" t="s">
        <v>2020</v>
      </c>
      <c r="C782" s="429" t="s">
        <v>5059</v>
      </c>
      <c r="D782" s="235" t="s">
        <v>233</v>
      </c>
      <c r="E782" s="236">
        <v>17738</v>
      </c>
      <c r="F782" s="117">
        <v>41836</v>
      </c>
      <c r="G782" s="30">
        <v>17738</v>
      </c>
      <c r="H782" s="30">
        <f t="shared" si="35"/>
        <v>0</v>
      </c>
      <c r="I782" s="491" t="s">
        <v>23</v>
      </c>
    </row>
    <row r="783" spans="1:9" x14ac:dyDescent="0.25">
      <c r="A783" s="98"/>
      <c r="B783" s="438" t="s">
        <v>1350</v>
      </c>
      <c r="C783" s="429" t="s">
        <v>5059</v>
      </c>
      <c r="D783" s="8" t="s">
        <v>233</v>
      </c>
      <c r="E783" s="252">
        <v>13809</v>
      </c>
      <c r="F783" s="117">
        <v>41842</v>
      </c>
      <c r="G783" s="30">
        <v>13809</v>
      </c>
      <c r="H783" s="30">
        <f t="shared" si="35"/>
        <v>0</v>
      </c>
      <c r="I783" s="497" t="s">
        <v>20</v>
      </c>
    </row>
    <row r="784" spans="1:9" x14ac:dyDescent="0.25">
      <c r="A784" s="98"/>
      <c r="B784" s="438" t="s">
        <v>1407</v>
      </c>
      <c r="C784" s="429" t="s">
        <v>5059</v>
      </c>
      <c r="D784" s="8" t="s">
        <v>233</v>
      </c>
      <c r="E784" s="252">
        <v>2378</v>
      </c>
      <c r="F784" s="117">
        <v>41843</v>
      </c>
      <c r="G784" s="30">
        <v>2378</v>
      </c>
      <c r="H784" s="30">
        <f t="shared" si="35"/>
        <v>0</v>
      </c>
      <c r="I784" s="497" t="s">
        <v>4</v>
      </c>
    </row>
    <row r="785" spans="1:9" ht="15.75" x14ac:dyDescent="0.25">
      <c r="A785" s="98">
        <v>41849</v>
      </c>
      <c r="B785" s="601" t="s">
        <v>1998</v>
      </c>
      <c r="C785" s="255" t="s">
        <v>4641</v>
      </c>
      <c r="D785" s="8" t="s">
        <v>233</v>
      </c>
      <c r="E785" s="252">
        <v>17291</v>
      </c>
      <c r="F785" s="117">
        <v>41850</v>
      </c>
      <c r="G785" s="30">
        <v>17291</v>
      </c>
      <c r="H785" s="30">
        <f t="shared" si="35"/>
        <v>0</v>
      </c>
      <c r="I785" s="497" t="s">
        <v>4644</v>
      </c>
    </row>
    <row r="786" spans="1:9" ht="15.75" x14ac:dyDescent="0.25">
      <c r="A786" s="98"/>
      <c r="B786" s="601"/>
      <c r="C786" s="255"/>
      <c r="D786" s="8"/>
      <c r="E786" s="252"/>
      <c r="F786" s="117"/>
      <c r="G786" s="30">
        <f>SUM(G780:G785)</f>
        <v>83328.600000000006</v>
      </c>
      <c r="H786" s="30"/>
      <c r="I786" s="497"/>
    </row>
    <row r="787" spans="1:9" ht="15.75" x14ac:dyDescent="0.25">
      <c r="A787" s="98"/>
      <c r="B787" s="601"/>
      <c r="C787" s="255"/>
      <c r="D787" s="8"/>
      <c r="E787" s="252"/>
      <c r="F787" s="117"/>
      <c r="G787" s="30"/>
      <c r="H787" s="30"/>
      <c r="I787" s="497"/>
    </row>
    <row r="788" spans="1:9" x14ac:dyDescent="0.25">
      <c r="A788" s="98"/>
      <c r="B788" s="438" t="s">
        <v>1272</v>
      </c>
      <c r="C788" s="429" t="s">
        <v>5059</v>
      </c>
      <c r="D788" s="235" t="s">
        <v>5235</v>
      </c>
      <c r="E788" s="236">
        <v>2783</v>
      </c>
      <c r="F788" s="117">
        <v>41841</v>
      </c>
      <c r="G788" s="30">
        <v>2783</v>
      </c>
      <c r="H788" s="30">
        <f>E788-G788</f>
        <v>0</v>
      </c>
      <c r="I788" s="491"/>
    </row>
    <row r="789" spans="1:9" x14ac:dyDescent="0.25">
      <c r="A789" s="98"/>
      <c r="B789" s="438"/>
      <c r="C789" s="429"/>
      <c r="D789" s="235"/>
      <c r="E789" s="236"/>
      <c r="F789" s="117"/>
      <c r="G789" s="30"/>
      <c r="H789" s="30"/>
      <c r="I789" s="491"/>
    </row>
    <row r="790" spans="1:9" x14ac:dyDescent="0.25">
      <c r="A790" s="98"/>
      <c r="B790" s="438" t="s">
        <v>1308</v>
      </c>
      <c r="C790" s="429" t="s">
        <v>5059</v>
      </c>
      <c r="D790" s="235" t="s">
        <v>355</v>
      </c>
      <c r="E790" s="236">
        <v>478.5</v>
      </c>
      <c r="F790" s="117">
        <v>41841</v>
      </c>
      <c r="G790" s="30">
        <v>478.5</v>
      </c>
      <c r="H790" s="30">
        <f t="shared" ref="H790:H795" si="36">E790-G790</f>
        <v>0</v>
      </c>
      <c r="I790" s="491"/>
    </row>
    <row r="791" spans="1:9" x14ac:dyDescent="0.25">
      <c r="A791" s="98"/>
      <c r="B791" s="438" t="s">
        <v>1372</v>
      </c>
      <c r="C791" s="429" t="s">
        <v>5059</v>
      </c>
      <c r="D791" s="8" t="s">
        <v>355</v>
      </c>
      <c r="E791" s="252">
        <v>468</v>
      </c>
      <c r="F791" s="117">
        <v>41842</v>
      </c>
      <c r="G791" s="30">
        <v>468</v>
      </c>
      <c r="H791" s="30">
        <f t="shared" si="36"/>
        <v>0</v>
      </c>
      <c r="I791" s="497"/>
    </row>
    <row r="792" spans="1:9" ht="15.75" x14ac:dyDescent="0.25">
      <c r="A792" s="98">
        <v>41845</v>
      </c>
      <c r="B792" s="601" t="s">
        <v>1717</v>
      </c>
      <c r="C792" s="255" t="s">
        <v>4641</v>
      </c>
      <c r="D792" s="235" t="s">
        <v>355</v>
      </c>
      <c r="E792" s="236">
        <v>619</v>
      </c>
      <c r="F792" s="117">
        <v>41845</v>
      </c>
      <c r="G792" s="30">
        <v>619</v>
      </c>
      <c r="H792" s="30">
        <f t="shared" si="36"/>
        <v>0</v>
      </c>
      <c r="I792" s="491"/>
    </row>
    <row r="793" spans="1:9" ht="15.75" x14ac:dyDescent="0.25">
      <c r="A793" s="553">
        <v>41848</v>
      </c>
      <c r="B793" s="601" t="s">
        <v>1954</v>
      </c>
      <c r="C793" s="255" t="s">
        <v>4641</v>
      </c>
      <c r="D793" s="235" t="s">
        <v>355</v>
      </c>
      <c r="E793" s="236">
        <v>608.5</v>
      </c>
      <c r="F793" s="117">
        <v>41848</v>
      </c>
      <c r="G793" s="30">
        <v>608.5</v>
      </c>
      <c r="H793" s="30">
        <f t="shared" si="36"/>
        <v>0</v>
      </c>
      <c r="I793" s="491"/>
    </row>
    <row r="794" spans="1:9" ht="15.75" x14ac:dyDescent="0.25">
      <c r="A794" s="98">
        <v>41849</v>
      </c>
      <c r="B794" s="601" t="s">
        <v>2019</v>
      </c>
      <c r="C794" s="255" t="s">
        <v>4641</v>
      </c>
      <c r="D794" s="8" t="s">
        <v>355</v>
      </c>
      <c r="E794" s="252">
        <v>559</v>
      </c>
      <c r="F794" s="117">
        <v>41849</v>
      </c>
      <c r="G794" s="30">
        <v>559</v>
      </c>
      <c r="H794" s="30">
        <f t="shared" si="36"/>
        <v>0</v>
      </c>
      <c r="I794" s="497"/>
    </row>
    <row r="795" spans="1:9" ht="15.75" x14ac:dyDescent="0.25">
      <c r="A795" s="98">
        <v>41851</v>
      </c>
      <c r="B795" s="601" t="s">
        <v>2204</v>
      </c>
      <c r="C795" s="255" t="s">
        <v>4641</v>
      </c>
      <c r="D795" s="8" t="s">
        <v>355</v>
      </c>
      <c r="E795" s="252">
        <v>7774</v>
      </c>
      <c r="F795" s="117">
        <v>41851</v>
      </c>
      <c r="G795" s="30">
        <v>7774</v>
      </c>
      <c r="H795" s="30">
        <f t="shared" si="36"/>
        <v>0</v>
      </c>
      <c r="I795" s="497"/>
    </row>
    <row r="796" spans="1:9" ht="15.75" x14ac:dyDescent="0.25">
      <c r="A796" s="98"/>
      <c r="B796" s="601"/>
      <c r="C796" s="255"/>
      <c r="D796" s="8"/>
      <c r="E796" s="252"/>
      <c r="F796" s="117"/>
      <c r="G796" s="30">
        <f>SUM(G790:G795)</f>
        <v>10507</v>
      </c>
      <c r="H796" s="30"/>
      <c r="I796" s="497"/>
    </row>
    <row r="797" spans="1:9" ht="15.75" x14ac:dyDescent="0.25">
      <c r="A797" s="98"/>
      <c r="B797" s="601"/>
      <c r="C797" s="255"/>
      <c r="D797" s="8"/>
      <c r="E797" s="252"/>
      <c r="F797" s="117"/>
      <c r="G797" s="30"/>
      <c r="H797" s="30"/>
      <c r="I797" s="497"/>
    </row>
    <row r="798" spans="1:9" x14ac:dyDescent="0.25">
      <c r="A798" s="98"/>
      <c r="B798" s="438" t="s">
        <v>1873</v>
      </c>
      <c r="C798" s="429" t="s">
        <v>5059</v>
      </c>
      <c r="D798" s="235" t="s">
        <v>5118</v>
      </c>
      <c r="E798" s="236">
        <v>2475</v>
      </c>
      <c r="F798" s="117">
        <v>41834</v>
      </c>
      <c r="G798" s="30">
        <v>2475</v>
      </c>
      <c r="H798" s="30">
        <f>E798-G798</f>
        <v>0</v>
      </c>
      <c r="I798" s="491"/>
    </row>
    <row r="799" spans="1:9" x14ac:dyDescent="0.25">
      <c r="A799" s="98"/>
      <c r="B799" s="438"/>
      <c r="C799" s="429"/>
      <c r="D799" s="235"/>
      <c r="E799" s="236"/>
      <c r="F799" s="117"/>
      <c r="G799" s="30"/>
      <c r="H799" s="30"/>
      <c r="I799" s="491"/>
    </row>
    <row r="800" spans="1:9" x14ac:dyDescent="0.25">
      <c r="A800" s="98"/>
      <c r="B800" s="241" t="s">
        <v>1535</v>
      </c>
      <c r="C800" s="394" t="s">
        <v>4912</v>
      </c>
      <c r="D800" s="235" t="s">
        <v>28</v>
      </c>
      <c r="E800" s="236">
        <v>63627.9</v>
      </c>
      <c r="F800" s="117">
        <v>41832</v>
      </c>
      <c r="G800" s="30">
        <v>63627.9</v>
      </c>
      <c r="H800" s="30">
        <f>E800-G800</f>
        <v>0</v>
      </c>
      <c r="I800" s="491"/>
    </row>
    <row r="801" spans="1:9" x14ac:dyDescent="0.25">
      <c r="A801" s="98"/>
      <c r="B801" s="241" t="s">
        <v>1457</v>
      </c>
      <c r="C801" s="394" t="s">
        <v>4912</v>
      </c>
      <c r="D801" s="235" t="s">
        <v>28</v>
      </c>
      <c r="E801" s="236">
        <v>15334</v>
      </c>
      <c r="F801" s="117">
        <v>41829</v>
      </c>
      <c r="G801" s="30">
        <v>15334</v>
      </c>
      <c r="H801" s="30">
        <f>E801-G801</f>
        <v>0</v>
      </c>
      <c r="I801" s="491"/>
    </row>
    <row r="802" spans="1:9" x14ac:dyDescent="0.25">
      <c r="A802" s="98"/>
      <c r="B802" s="241"/>
      <c r="C802" s="394"/>
      <c r="D802" s="235"/>
      <c r="E802" s="236"/>
      <c r="F802" s="117"/>
      <c r="G802" s="30">
        <f>SUM(G800:G801)</f>
        <v>78961.899999999994</v>
      </c>
      <c r="H802" s="30"/>
      <c r="I802" s="491"/>
    </row>
    <row r="803" spans="1:9" x14ac:dyDescent="0.25">
      <c r="A803" s="98"/>
      <c r="B803" s="241"/>
      <c r="C803" s="394"/>
      <c r="D803" s="235"/>
      <c r="E803" s="236"/>
      <c r="F803" s="117"/>
      <c r="G803" s="30"/>
      <c r="H803" s="30"/>
      <c r="I803" s="491"/>
    </row>
    <row r="804" spans="1:9" x14ac:dyDescent="0.25">
      <c r="A804" s="98"/>
      <c r="B804" s="438" t="s">
        <v>1732</v>
      </c>
      <c r="C804" s="429" t="s">
        <v>5059</v>
      </c>
      <c r="D804" s="45" t="s">
        <v>1619</v>
      </c>
      <c r="E804" s="236">
        <v>3168</v>
      </c>
      <c r="F804" s="117">
        <v>41832</v>
      </c>
      <c r="G804" s="22">
        <v>3168</v>
      </c>
      <c r="H804" s="30">
        <f t="shared" ref="H804:H820" si="37">E804-G804</f>
        <v>0</v>
      </c>
      <c r="I804" s="508"/>
    </row>
    <row r="805" spans="1:9" x14ac:dyDescent="0.25">
      <c r="A805" s="98"/>
      <c r="B805" s="438" t="s">
        <v>1257</v>
      </c>
      <c r="C805" s="429" t="s">
        <v>5059</v>
      </c>
      <c r="D805" s="235" t="s">
        <v>1619</v>
      </c>
      <c r="E805" s="236">
        <v>4169</v>
      </c>
      <c r="F805" s="117">
        <v>41841</v>
      </c>
      <c r="G805" s="30">
        <v>4169</v>
      </c>
      <c r="H805" s="30">
        <f t="shared" si="37"/>
        <v>0</v>
      </c>
      <c r="I805" s="491"/>
    </row>
    <row r="806" spans="1:9" ht="15.75" x14ac:dyDescent="0.25">
      <c r="A806" s="553">
        <v>41846</v>
      </c>
      <c r="B806" s="601" t="s">
        <v>1755</v>
      </c>
      <c r="C806" s="255" t="s">
        <v>4641</v>
      </c>
      <c r="D806" s="235" t="s">
        <v>1619</v>
      </c>
      <c r="E806" s="236">
        <v>4004</v>
      </c>
      <c r="F806" s="117">
        <v>41846</v>
      </c>
      <c r="G806" s="30">
        <v>4004</v>
      </c>
      <c r="H806" s="30">
        <f t="shared" si="37"/>
        <v>0</v>
      </c>
      <c r="I806" s="508"/>
    </row>
    <row r="807" spans="1:9" x14ac:dyDescent="0.25">
      <c r="A807" s="98"/>
      <c r="B807" s="438" t="s">
        <v>2064</v>
      </c>
      <c r="C807" s="429" t="s">
        <v>5059</v>
      </c>
      <c r="D807" s="235" t="s">
        <v>1619</v>
      </c>
      <c r="E807" s="236">
        <v>1650</v>
      </c>
      <c r="F807" s="117">
        <v>41836</v>
      </c>
      <c r="G807" s="30">
        <v>1650</v>
      </c>
      <c r="H807" s="30">
        <f t="shared" si="37"/>
        <v>0</v>
      </c>
      <c r="I807" s="491"/>
    </row>
    <row r="808" spans="1:9" x14ac:dyDescent="0.25">
      <c r="A808" s="98"/>
      <c r="B808" s="438" t="s">
        <v>2156</v>
      </c>
      <c r="C808" s="429" t="s">
        <v>5059</v>
      </c>
      <c r="D808" s="235" t="s">
        <v>1619</v>
      </c>
      <c r="E808" s="236">
        <v>1925</v>
      </c>
      <c r="F808" s="117">
        <v>41837</v>
      </c>
      <c r="G808" s="30">
        <v>1925</v>
      </c>
      <c r="H808" s="30">
        <f t="shared" si="37"/>
        <v>0</v>
      </c>
      <c r="I808" s="491"/>
    </row>
    <row r="809" spans="1:9" x14ac:dyDescent="0.25">
      <c r="A809" s="98"/>
      <c r="B809" s="438" t="s">
        <v>2263</v>
      </c>
      <c r="C809" s="429" t="s">
        <v>5059</v>
      </c>
      <c r="D809" s="235" t="s">
        <v>1619</v>
      </c>
      <c r="E809" s="236">
        <v>1650</v>
      </c>
      <c r="F809" s="117">
        <v>41838</v>
      </c>
      <c r="G809" s="30">
        <v>1650</v>
      </c>
      <c r="H809" s="30">
        <f t="shared" si="37"/>
        <v>0</v>
      </c>
      <c r="I809" s="491"/>
    </row>
    <row r="810" spans="1:9" x14ac:dyDescent="0.25">
      <c r="A810" s="98"/>
      <c r="B810" s="438" t="s">
        <v>1132</v>
      </c>
      <c r="C810" s="429" t="s">
        <v>5059</v>
      </c>
      <c r="D810" s="235" t="s">
        <v>1619</v>
      </c>
      <c r="E810" s="236">
        <v>2750</v>
      </c>
      <c r="F810" s="117">
        <v>41839</v>
      </c>
      <c r="G810" s="30">
        <v>2750</v>
      </c>
      <c r="H810" s="30">
        <f t="shared" si="37"/>
        <v>0</v>
      </c>
      <c r="I810" s="491"/>
    </row>
    <row r="811" spans="1:9" x14ac:dyDescent="0.25">
      <c r="A811" s="98"/>
      <c r="B811" s="438" t="s">
        <v>1352</v>
      </c>
      <c r="C811" s="429" t="s">
        <v>5059</v>
      </c>
      <c r="D811" s="8" t="s">
        <v>1619</v>
      </c>
      <c r="E811" s="252">
        <v>3337</v>
      </c>
      <c r="F811" s="117">
        <v>41842</v>
      </c>
      <c r="G811" s="30">
        <v>3337</v>
      </c>
      <c r="H811" s="30">
        <f t="shared" si="37"/>
        <v>0</v>
      </c>
      <c r="I811" s="497"/>
    </row>
    <row r="812" spans="1:9" x14ac:dyDescent="0.25">
      <c r="A812" s="98"/>
      <c r="B812" s="438" t="s">
        <v>1424</v>
      </c>
      <c r="C812" s="429" t="s">
        <v>5059</v>
      </c>
      <c r="D812" s="235" t="s">
        <v>1619</v>
      </c>
      <c r="E812" s="236">
        <v>3360</v>
      </c>
      <c r="F812" s="117">
        <v>41843</v>
      </c>
      <c r="G812" s="30">
        <v>3360</v>
      </c>
      <c r="H812" s="30">
        <f t="shared" si="37"/>
        <v>0</v>
      </c>
      <c r="I812" s="491"/>
    </row>
    <row r="813" spans="1:9" x14ac:dyDescent="0.25">
      <c r="A813" s="553">
        <v>41844</v>
      </c>
      <c r="B813" s="438" t="s">
        <v>1533</v>
      </c>
      <c r="C813" s="429" t="s">
        <v>5059</v>
      </c>
      <c r="D813" s="235" t="s">
        <v>1619</v>
      </c>
      <c r="E813" s="236">
        <v>3461</v>
      </c>
      <c r="F813" s="117">
        <v>41844</v>
      </c>
      <c r="G813" s="30">
        <v>3461</v>
      </c>
      <c r="H813" s="30">
        <f t="shared" si="37"/>
        <v>0</v>
      </c>
      <c r="I813" s="491"/>
    </row>
    <row r="814" spans="1:9" x14ac:dyDescent="0.25">
      <c r="A814" s="553">
        <v>41844</v>
      </c>
      <c r="B814" s="438" t="s">
        <v>1536</v>
      </c>
      <c r="C814" s="429" t="s">
        <v>5059</v>
      </c>
      <c r="D814" s="235" t="s">
        <v>1619</v>
      </c>
      <c r="E814" s="236">
        <v>996</v>
      </c>
      <c r="F814" s="117">
        <v>41844</v>
      </c>
      <c r="G814" s="30">
        <v>996</v>
      </c>
      <c r="H814" s="30">
        <f t="shared" si="37"/>
        <v>0</v>
      </c>
      <c r="I814" s="491"/>
    </row>
    <row r="815" spans="1:9" ht="15.75" x14ac:dyDescent="0.25">
      <c r="A815" s="98">
        <v>41845</v>
      </c>
      <c r="B815" s="601" t="s">
        <v>1644</v>
      </c>
      <c r="C815" s="255" t="s">
        <v>4641</v>
      </c>
      <c r="D815" s="235" t="s">
        <v>1619</v>
      </c>
      <c r="E815" s="236">
        <v>2654.5</v>
      </c>
      <c r="F815" s="117">
        <v>41845</v>
      </c>
      <c r="G815" s="30">
        <v>2654.5</v>
      </c>
      <c r="H815" s="30">
        <f t="shared" si="37"/>
        <v>0</v>
      </c>
      <c r="I815" s="491"/>
    </row>
    <row r="816" spans="1:9" ht="15.75" x14ac:dyDescent="0.25">
      <c r="A816" s="553">
        <v>41846</v>
      </c>
      <c r="B816" s="601" t="s">
        <v>1763</v>
      </c>
      <c r="C816" s="255" t="s">
        <v>4641</v>
      </c>
      <c r="D816" s="235" t="s">
        <v>1619</v>
      </c>
      <c r="E816" s="236">
        <v>2118</v>
      </c>
      <c r="F816" s="463" t="s">
        <v>5328</v>
      </c>
      <c r="G816" s="30">
        <v>2118</v>
      </c>
      <c r="H816" s="30">
        <f t="shared" si="37"/>
        <v>0</v>
      </c>
      <c r="I816" s="508"/>
    </row>
    <row r="817" spans="1:9" ht="15.75" x14ac:dyDescent="0.25">
      <c r="A817" s="553">
        <v>41848</v>
      </c>
      <c r="B817" s="601" t="s">
        <v>1908</v>
      </c>
      <c r="C817" s="255" t="s">
        <v>4641</v>
      </c>
      <c r="D817" s="235" t="s">
        <v>1619</v>
      </c>
      <c r="E817" s="236">
        <v>4446</v>
      </c>
      <c r="F817" s="117">
        <v>41848</v>
      </c>
      <c r="G817" s="30">
        <v>4446</v>
      </c>
      <c r="H817" s="30">
        <f t="shared" si="37"/>
        <v>0</v>
      </c>
      <c r="I817" s="491"/>
    </row>
    <row r="818" spans="1:9" ht="15.75" x14ac:dyDescent="0.25">
      <c r="A818" s="98">
        <v>41849</v>
      </c>
      <c r="B818" s="601" t="s">
        <v>1991</v>
      </c>
      <c r="C818" s="255" t="s">
        <v>4641</v>
      </c>
      <c r="D818" s="8" t="s">
        <v>1619</v>
      </c>
      <c r="E818" s="252">
        <v>3762</v>
      </c>
      <c r="F818" s="117">
        <v>41849</v>
      </c>
      <c r="G818" s="30">
        <v>3762</v>
      </c>
      <c r="H818" s="30">
        <f t="shared" si="37"/>
        <v>0</v>
      </c>
      <c r="I818" s="497"/>
    </row>
    <row r="819" spans="1:9" ht="15.75" x14ac:dyDescent="0.25">
      <c r="A819" s="553">
        <v>41850</v>
      </c>
      <c r="B819" s="601" t="s">
        <v>2095</v>
      </c>
      <c r="C819" s="255" t="s">
        <v>4641</v>
      </c>
      <c r="D819" s="235" t="s">
        <v>1619</v>
      </c>
      <c r="E819" s="236">
        <v>2719</v>
      </c>
      <c r="F819" s="117">
        <v>41850</v>
      </c>
      <c r="G819" s="30">
        <v>2719</v>
      </c>
      <c r="H819" s="30">
        <f t="shared" si="37"/>
        <v>0</v>
      </c>
      <c r="I819" s="491"/>
    </row>
    <row r="820" spans="1:9" ht="15.75" x14ac:dyDescent="0.25">
      <c r="A820" s="98">
        <v>41851</v>
      </c>
      <c r="B820" s="601" t="s">
        <v>2146</v>
      </c>
      <c r="C820" s="255" t="s">
        <v>4641</v>
      </c>
      <c r="D820" s="8" t="s">
        <v>1619</v>
      </c>
      <c r="E820" s="252">
        <v>2297</v>
      </c>
      <c r="F820" s="117">
        <v>41851</v>
      </c>
      <c r="G820" s="30">
        <v>2297</v>
      </c>
      <c r="H820" s="30">
        <f t="shared" si="37"/>
        <v>0</v>
      </c>
      <c r="I820" s="497"/>
    </row>
    <row r="821" spans="1:9" ht="15.75" x14ac:dyDescent="0.25">
      <c r="A821" s="98"/>
      <c r="B821" s="601"/>
      <c r="C821" s="255"/>
      <c r="D821" s="8"/>
      <c r="E821" s="252"/>
      <c r="F821" s="117"/>
      <c r="G821" s="30">
        <f>SUM(G804:G820)</f>
        <v>48466.5</v>
      </c>
      <c r="H821" s="30"/>
      <c r="I821" s="497"/>
    </row>
    <row r="822" spans="1:9" ht="15.75" x14ac:dyDescent="0.25">
      <c r="A822" s="98"/>
      <c r="B822" s="601"/>
      <c r="C822" s="255"/>
      <c r="D822" s="8"/>
      <c r="E822" s="252"/>
      <c r="F822" s="117"/>
      <c r="G822" s="30"/>
      <c r="H822" s="30"/>
      <c r="I822" s="497"/>
    </row>
    <row r="823" spans="1:9" x14ac:dyDescent="0.25">
      <c r="A823" s="98"/>
      <c r="B823" s="241" t="s">
        <v>1972</v>
      </c>
      <c r="C823" s="394" t="s">
        <v>4912</v>
      </c>
      <c r="D823" s="235" t="s">
        <v>15</v>
      </c>
      <c r="E823" s="528">
        <v>4632</v>
      </c>
      <c r="F823" s="463" t="s">
        <v>4923</v>
      </c>
      <c r="G823" s="30">
        <v>4632</v>
      </c>
      <c r="H823" s="22">
        <f t="shared" ref="H823:H837" si="38">E823-G823</f>
        <v>0</v>
      </c>
      <c r="I823" s="491"/>
    </row>
    <row r="824" spans="1:9" x14ac:dyDescent="0.25">
      <c r="A824" s="98"/>
      <c r="B824" s="241" t="s">
        <v>2248</v>
      </c>
      <c r="C824" s="394" t="s">
        <v>4912</v>
      </c>
      <c r="D824" s="235" t="s">
        <v>15</v>
      </c>
      <c r="E824" s="528">
        <v>2133.5</v>
      </c>
      <c r="F824" s="463" t="s">
        <v>4980</v>
      </c>
      <c r="G824" s="30">
        <v>2133.5</v>
      </c>
      <c r="H824" s="30">
        <f t="shared" si="38"/>
        <v>0</v>
      </c>
      <c r="I824" s="491"/>
    </row>
    <row r="825" spans="1:9" x14ac:dyDescent="0.25">
      <c r="A825" s="98"/>
      <c r="B825" s="241" t="s">
        <v>1258</v>
      </c>
      <c r="C825" s="394" t="s">
        <v>4912</v>
      </c>
      <c r="D825" s="235" t="s">
        <v>15</v>
      </c>
      <c r="E825" s="236">
        <v>373</v>
      </c>
      <c r="F825" s="117">
        <v>41827</v>
      </c>
      <c r="G825" s="30">
        <v>373</v>
      </c>
      <c r="H825" s="30">
        <f t="shared" si="38"/>
        <v>0</v>
      </c>
      <c r="I825" s="491"/>
    </row>
    <row r="826" spans="1:9" x14ac:dyDescent="0.25">
      <c r="A826" s="98"/>
      <c r="B826" s="241" t="s">
        <v>1313</v>
      </c>
      <c r="C826" s="394" t="s">
        <v>4912</v>
      </c>
      <c r="D826" s="235" t="s">
        <v>15</v>
      </c>
      <c r="E826" s="236">
        <v>9240.5</v>
      </c>
      <c r="F826" s="117">
        <v>41829</v>
      </c>
      <c r="G826" s="30">
        <v>9240.5</v>
      </c>
      <c r="H826" s="30">
        <f t="shared" si="38"/>
        <v>0</v>
      </c>
      <c r="I826" s="491"/>
    </row>
    <row r="827" spans="1:9" x14ac:dyDescent="0.25">
      <c r="A827" s="98"/>
      <c r="B827" s="241" t="s">
        <v>1354</v>
      </c>
      <c r="C827" s="394" t="s">
        <v>4912</v>
      </c>
      <c r="D827" s="235" t="s">
        <v>15</v>
      </c>
      <c r="E827" s="236">
        <v>2061</v>
      </c>
      <c r="F827" s="461" t="s">
        <v>5032</v>
      </c>
      <c r="G827" s="30">
        <v>2061</v>
      </c>
      <c r="H827" s="30">
        <f t="shared" si="38"/>
        <v>0</v>
      </c>
      <c r="I827" s="491"/>
    </row>
    <row r="828" spans="1:9" x14ac:dyDescent="0.25">
      <c r="A828" s="98"/>
      <c r="B828" s="241" t="s">
        <v>1453</v>
      </c>
      <c r="C828" s="394" t="s">
        <v>4912</v>
      </c>
      <c r="D828" s="235" t="s">
        <v>15</v>
      </c>
      <c r="E828" s="236">
        <v>5303</v>
      </c>
      <c r="F828" s="117">
        <v>41829</v>
      </c>
      <c r="G828" s="30">
        <v>5303</v>
      </c>
      <c r="H828" s="30">
        <f t="shared" si="38"/>
        <v>0</v>
      </c>
      <c r="I828" s="491"/>
    </row>
    <row r="829" spans="1:9" x14ac:dyDescent="0.25">
      <c r="A829" s="98"/>
      <c r="B829" s="241" t="s">
        <v>1514</v>
      </c>
      <c r="C829" s="394" t="s">
        <v>4912</v>
      </c>
      <c r="D829" s="235" t="s">
        <v>15</v>
      </c>
      <c r="E829" s="236">
        <v>1477</v>
      </c>
      <c r="F829" s="117" t="s">
        <v>5055</v>
      </c>
      <c r="G829" s="30">
        <v>1477</v>
      </c>
      <c r="H829" s="30">
        <f t="shared" si="38"/>
        <v>0</v>
      </c>
      <c r="I829" s="491"/>
    </row>
    <row r="830" spans="1:9" x14ac:dyDescent="0.25">
      <c r="A830" s="98"/>
      <c r="B830" s="438" t="s">
        <v>1577</v>
      </c>
      <c r="C830" s="429" t="s">
        <v>5059</v>
      </c>
      <c r="D830" s="45" t="s">
        <v>15</v>
      </c>
      <c r="E830" s="236">
        <v>9187</v>
      </c>
      <c r="F830" s="485">
        <v>41832</v>
      </c>
      <c r="G830" s="43">
        <v>9187</v>
      </c>
      <c r="H830" s="30">
        <f t="shared" si="38"/>
        <v>0</v>
      </c>
      <c r="I830" s="508" t="s">
        <v>146</v>
      </c>
    </row>
    <row r="831" spans="1:9" x14ac:dyDescent="0.25">
      <c r="A831" s="98"/>
      <c r="B831" s="438" t="s">
        <v>1718</v>
      </c>
      <c r="C831" s="429" t="s">
        <v>5059</v>
      </c>
      <c r="D831" s="45" t="s">
        <v>15</v>
      </c>
      <c r="E831" s="236">
        <v>2373</v>
      </c>
      <c r="F831" s="463" t="s">
        <v>5097</v>
      </c>
      <c r="G831" s="22">
        <v>2373</v>
      </c>
      <c r="H831" s="30">
        <f t="shared" si="38"/>
        <v>0</v>
      </c>
      <c r="I831" s="508"/>
    </row>
    <row r="832" spans="1:9" x14ac:dyDescent="0.25">
      <c r="A832" s="98"/>
      <c r="B832" s="438" t="s">
        <v>1966</v>
      </c>
      <c r="C832" s="429" t="s">
        <v>5059</v>
      </c>
      <c r="D832" s="235" t="s">
        <v>15</v>
      </c>
      <c r="E832" s="236">
        <v>1411</v>
      </c>
      <c r="F832" s="461" t="s">
        <v>5142</v>
      </c>
      <c r="G832" s="30">
        <v>1411</v>
      </c>
      <c r="H832" s="30">
        <f t="shared" si="38"/>
        <v>0</v>
      </c>
      <c r="I832" s="491"/>
    </row>
    <row r="833" spans="1:9" x14ac:dyDescent="0.25">
      <c r="A833" s="98"/>
      <c r="B833" s="438" t="s">
        <v>2149</v>
      </c>
      <c r="C833" s="429" t="s">
        <v>5059</v>
      </c>
      <c r="D833" s="235" t="s">
        <v>15</v>
      </c>
      <c r="E833" s="236">
        <v>2092</v>
      </c>
      <c r="F833" s="463" t="s">
        <v>5179</v>
      </c>
      <c r="G833" s="30">
        <v>2092</v>
      </c>
      <c r="H833" s="30">
        <f t="shared" si="38"/>
        <v>0</v>
      </c>
      <c r="I833" s="491"/>
    </row>
    <row r="834" spans="1:9" x14ac:dyDescent="0.25">
      <c r="A834" s="98"/>
      <c r="B834" s="438" t="s">
        <v>1149</v>
      </c>
      <c r="C834" s="429" t="s">
        <v>5059</v>
      </c>
      <c r="D834" s="235" t="s">
        <v>15</v>
      </c>
      <c r="E834" s="236">
        <v>1724</v>
      </c>
      <c r="F834" s="461" t="s">
        <v>5216</v>
      </c>
      <c r="G834" s="30">
        <v>1724</v>
      </c>
      <c r="H834" s="30">
        <f t="shared" si="38"/>
        <v>0</v>
      </c>
      <c r="I834" s="491"/>
    </row>
    <row r="835" spans="1:9" x14ac:dyDescent="0.25">
      <c r="A835" s="98"/>
      <c r="B835" s="438" t="s">
        <v>1369</v>
      </c>
      <c r="C835" s="429" t="s">
        <v>5059</v>
      </c>
      <c r="D835" s="8" t="s">
        <v>15</v>
      </c>
      <c r="E835" s="252">
        <v>1949</v>
      </c>
      <c r="F835" s="461" t="s">
        <v>5254</v>
      </c>
      <c r="G835" s="30">
        <v>1949</v>
      </c>
      <c r="H835" s="30">
        <f t="shared" si="38"/>
        <v>0</v>
      </c>
      <c r="I835" s="497"/>
    </row>
    <row r="836" spans="1:9" ht="15.75" x14ac:dyDescent="0.25">
      <c r="A836" s="553">
        <v>41844</v>
      </c>
      <c r="B836" s="601" t="s">
        <v>1563</v>
      </c>
      <c r="C836" s="255" t="s">
        <v>4641</v>
      </c>
      <c r="D836" s="235" t="s">
        <v>15</v>
      </c>
      <c r="E836" s="236">
        <v>1566</v>
      </c>
      <c r="F836" s="461" t="s">
        <v>5288</v>
      </c>
      <c r="G836" s="30">
        <v>1566</v>
      </c>
      <c r="H836" s="30">
        <f t="shared" si="38"/>
        <v>0</v>
      </c>
      <c r="I836" s="491"/>
    </row>
    <row r="837" spans="1:9" ht="15.75" x14ac:dyDescent="0.25">
      <c r="A837" s="553">
        <v>41848</v>
      </c>
      <c r="B837" s="601" t="s">
        <v>1914</v>
      </c>
      <c r="C837" s="255" t="s">
        <v>4641</v>
      </c>
      <c r="D837" s="235" t="s">
        <v>15</v>
      </c>
      <c r="E837" s="236">
        <v>2262</v>
      </c>
      <c r="F837" s="463" t="s">
        <v>5352</v>
      </c>
      <c r="G837" s="30">
        <v>2262</v>
      </c>
      <c r="H837" s="30">
        <f t="shared" si="38"/>
        <v>0</v>
      </c>
      <c r="I837" s="491"/>
    </row>
    <row r="838" spans="1:9" ht="15.75" x14ac:dyDescent="0.25">
      <c r="A838" s="553"/>
      <c r="B838" s="601"/>
      <c r="C838" s="255"/>
      <c r="D838" s="235"/>
      <c r="E838" s="236"/>
      <c r="F838" s="463"/>
      <c r="G838" s="30">
        <f>SUM(G823:G837)</f>
        <v>47784</v>
      </c>
      <c r="H838" s="30"/>
      <c r="I838" s="491"/>
    </row>
    <row r="839" spans="1:9" ht="15.75" x14ac:dyDescent="0.25">
      <c r="A839" s="553"/>
      <c r="B839" s="601"/>
      <c r="C839" s="255"/>
      <c r="D839" s="235"/>
      <c r="E839" s="236"/>
      <c r="F839" s="463"/>
      <c r="G839" s="30"/>
      <c r="H839" s="30"/>
      <c r="I839" s="491"/>
    </row>
    <row r="840" spans="1:9" x14ac:dyDescent="0.25">
      <c r="A840" s="98">
        <v>41821</v>
      </c>
      <c r="B840" s="241" t="s">
        <v>1930</v>
      </c>
      <c r="C840" s="394" t="s">
        <v>4912</v>
      </c>
      <c r="D840" s="235" t="s">
        <v>54</v>
      </c>
      <c r="E840" s="528">
        <v>9655.5</v>
      </c>
      <c r="F840" s="117">
        <v>41822</v>
      </c>
      <c r="G840" s="30">
        <v>9655.5</v>
      </c>
      <c r="H840" s="22">
        <f t="shared" ref="H840:H861" si="39">E840-G840</f>
        <v>0</v>
      </c>
      <c r="I840" s="491" t="s">
        <v>14</v>
      </c>
    </row>
    <row r="841" spans="1:9" x14ac:dyDescent="0.25">
      <c r="A841" s="98"/>
      <c r="B841" s="241" t="s">
        <v>2068</v>
      </c>
      <c r="C841" s="394" t="s">
        <v>4912</v>
      </c>
      <c r="D841" s="235" t="s">
        <v>54</v>
      </c>
      <c r="E841" s="528">
        <v>23462</v>
      </c>
      <c r="F841" s="117">
        <v>41822</v>
      </c>
      <c r="G841" s="30">
        <v>23462</v>
      </c>
      <c r="H841" s="22">
        <f t="shared" si="39"/>
        <v>0</v>
      </c>
      <c r="I841" s="491"/>
    </row>
    <row r="842" spans="1:9" x14ac:dyDescent="0.25">
      <c r="A842" s="98"/>
      <c r="B842" s="241" t="s">
        <v>2151</v>
      </c>
      <c r="C842" s="394" t="s">
        <v>4912</v>
      </c>
      <c r="D842" s="235" t="s">
        <v>54</v>
      </c>
      <c r="E842" s="528">
        <v>10617.6</v>
      </c>
      <c r="F842" s="495" t="s">
        <v>4960</v>
      </c>
      <c r="G842" s="30">
        <v>10617.6</v>
      </c>
      <c r="H842" s="22">
        <f t="shared" si="39"/>
        <v>0</v>
      </c>
      <c r="I842" s="491" t="s">
        <v>57</v>
      </c>
    </row>
    <row r="843" spans="1:9" x14ac:dyDescent="0.25">
      <c r="A843" s="98"/>
      <c r="B843" s="241" t="s">
        <v>2267</v>
      </c>
      <c r="C843" s="394" t="s">
        <v>4912</v>
      </c>
      <c r="D843" s="235" t="s">
        <v>54</v>
      </c>
      <c r="E843" s="528">
        <v>22228</v>
      </c>
      <c r="F843" s="117">
        <v>41825</v>
      </c>
      <c r="G843" s="30">
        <v>22228</v>
      </c>
      <c r="H843" s="30">
        <f t="shared" si="39"/>
        <v>0</v>
      </c>
      <c r="I843" s="491" t="s">
        <v>57</v>
      </c>
    </row>
    <row r="844" spans="1:9" x14ac:dyDescent="0.25">
      <c r="A844" s="98"/>
      <c r="B844" s="241" t="s">
        <v>1112</v>
      </c>
      <c r="C844" s="394" t="s">
        <v>4912</v>
      </c>
      <c r="D844" s="235" t="s">
        <v>54</v>
      </c>
      <c r="E844" s="528">
        <v>27432</v>
      </c>
      <c r="F844" s="117">
        <v>41825</v>
      </c>
      <c r="G844" s="30">
        <v>27432</v>
      </c>
      <c r="H844" s="30">
        <f t="shared" si="39"/>
        <v>0</v>
      </c>
      <c r="I844" s="508" t="s">
        <v>57</v>
      </c>
    </row>
    <row r="845" spans="1:9" x14ac:dyDescent="0.25">
      <c r="A845" s="98"/>
      <c r="B845" s="241" t="s">
        <v>1331</v>
      </c>
      <c r="C845" s="394" t="s">
        <v>4912</v>
      </c>
      <c r="D845" s="235" t="s">
        <v>54</v>
      </c>
      <c r="E845" s="236">
        <v>8777</v>
      </c>
      <c r="F845" s="117">
        <v>41829</v>
      </c>
      <c r="G845" s="30">
        <v>8777</v>
      </c>
      <c r="H845" s="30">
        <f t="shared" si="39"/>
        <v>0</v>
      </c>
      <c r="I845" s="492" t="s">
        <v>57</v>
      </c>
    </row>
    <row r="846" spans="1:9" x14ac:dyDescent="0.25">
      <c r="A846" s="98"/>
      <c r="B846" s="241" t="s">
        <v>1439</v>
      </c>
      <c r="C846" s="394" t="s">
        <v>4912</v>
      </c>
      <c r="D846" s="235" t="s">
        <v>54</v>
      </c>
      <c r="E846" s="236">
        <v>28918</v>
      </c>
      <c r="F846" s="117">
        <v>41829</v>
      </c>
      <c r="G846" s="30">
        <v>28918</v>
      </c>
      <c r="H846" s="30">
        <f t="shared" si="39"/>
        <v>0</v>
      </c>
      <c r="I846" s="491"/>
    </row>
    <row r="847" spans="1:9" x14ac:dyDescent="0.25">
      <c r="A847" s="98"/>
      <c r="B847" s="241" t="s">
        <v>1507</v>
      </c>
      <c r="C847" s="394" t="s">
        <v>4912</v>
      </c>
      <c r="D847" s="235" t="s">
        <v>54</v>
      </c>
      <c r="E847" s="236">
        <v>18121</v>
      </c>
      <c r="F847" s="117">
        <v>41834</v>
      </c>
      <c r="G847" s="30">
        <v>18121</v>
      </c>
      <c r="H847" s="30">
        <f t="shared" si="39"/>
        <v>0</v>
      </c>
      <c r="I847" s="491" t="s">
        <v>57</v>
      </c>
    </row>
    <row r="848" spans="1:9" x14ac:dyDescent="0.25">
      <c r="A848" s="98"/>
      <c r="B848" s="438" t="s">
        <v>1700</v>
      </c>
      <c r="C848" s="429" t="s">
        <v>5059</v>
      </c>
      <c r="D848" s="45" t="s">
        <v>54</v>
      </c>
      <c r="E848" s="236">
        <v>21323.200000000001</v>
      </c>
      <c r="F848" s="539" t="s">
        <v>5090</v>
      </c>
      <c r="G848" s="22">
        <v>21323.200000000001</v>
      </c>
      <c r="H848" s="30">
        <f t="shared" si="39"/>
        <v>0</v>
      </c>
      <c r="I848" s="508" t="s">
        <v>57</v>
      </c>
    </row>
    <row r="849" spans="1:9" x14ac:dyDescent="0.25">
      <c r="A849" s="98"/>
      <c r="B849" s="438" t="s">
        <v>1743</v>
      </c>
      <c r="C849" s="429" t="s">
        <v>5059</v>
      </c>
      <c r="D849" s="45" t="s">
        <v>54</v>
      </c>
      <c r="E849" s="236">
        <v>26520.6</v>
      </c>
      <c r="F849" s="485">
        <v>41834</v>
      </c>
      <c r="G849" s="22">
        <v>26520.6</v>
      </c>
      <c r="H849" s="30">
        <f t="shared" si="39"/>
        <v>0</v>
      </c>
      <c r="I849" s="508" t="s">
        <v>57</v>
      </c>
    </row>
    <row r="850" spans="1:9" x14ac:dyDescent="0.25">
      <c r="A850" s="98"/>
      <c r="B850" s="438" t="s">
        <v>1794</v>
      </c>
      <c r="C850" s="429" t="s">
        <v>5059</v>
      </c>
      <c r="D850" s="235" t="s">
        <v>54</v>
      </c>
      <c r="E850" s="236">
        <v>2554.6</v>
      </c>
      <c r="F850" s="117">
        <v>41834</v>
      </c>
      <c r="G850" s="30">
        <v>2554.6</v>
      </c>
      <c r="H850" s="30">
        <f t="shared" si="39"/>
        <v>0</v>
      </c>
      <c r="I850" s="491"/>
    </row>
    <row r="851" spans="1:9" x14ac:dyDescent="0.25">
      <c r="A851" s="98"/>
      <c r="B851" s="438" t="s">
        <v>1981</v>
      </c>
      <c r="C851" s="429" t="s">
        <v>5059</v>
      </c>
      <c r="D851" s="235" t="s">
        <v>54</v>
      </c>
      <c r="E851" s="236">
        <v>9183</v>
      </c>
      <c r="F851" s="117">
        <v>41838</v>
      </c>
      <c r="G851" s="30">
        <v>9183</v>
      </c>
      <c r="H851" s="30">
        <f t="shared" si="39"/>
        <v>0</v>
      </c>
      <c r="I851" s="491" t="s">
        <v>57</v>
      </c>
    </row>
    <row r="852" spans="1:9" x14ac:dyDescent="0.25">
      <c r="A852" s="98"/>
      <c r="B852" s="438" t="s">
        <v>2158</v>
      </c>
      <c r="C852" s="429" t="s">
        <v>5059</v>
      </c>
      <c r="D852" s="235" t="s">
        <v>54</v>
      </c>
      <c r="E852" s="236">
        <v>14625</v>
      </c>
      <c r="F852" s="117">
        <v>41838</v>
      </c>
      <c r="G852" s="30">
        <v>14625</v>
      </c>
      <c r="H852" s="30">
        <f t="shared" si="39"/>
        <v>0</v>
      </c>
      <c r="I852" s="491" t="s">
        <v>57</v>
      </c>
    </row>
    <row r="853" spans="1:9" x14ac:dyDescent="0.25">
      <c r="A853" s="98"/>
      <c r="B853" s="438" t="s">
        <v>1075</v>
      </c>
      <c r="C853" s="429" t="s">
        <v>5059</v>
      </c>
      <c r="D853" s="235" t="s">
        <v>54</v>
      </c>
      <c r="E853" s="236">
        <v>23720</v>
      </c>
      <c r="F853" s="117">
        <v>41839</v>
      </c>
      <c r="G853" s="43">
        <v>23720</v>
      </c>
      <c r="H853" s="30">
        <f t="shared" si="39"/>
        <v>0</v>
      </c>
      <c r="I853" s="491" t="s">
        <v>57</v>
      </c>
    </row>
    <row r="854" spans="1:9" x14ac:dyDescent="0.25">
      <c r="A854" s="98"/>
      <c r="B854" s="438" t="s">
        <v>1154</v>
      </c>
      <c r="C854" s="429" t="s">
        <v>5059</v>
      </c>
      <c r="D854" s="235" t="s">
        <v>54</v>
      </c>
      <c r="E854" s="236">
        <v>24273.599999999999</v>
      </c>
      <c r="F854" s="463" t="s">
        <v>5217</v>
      </c>
      <c r="G854" s="30">
        <v>24273.599999999999</v>
      </c>
      <c r="H854" s="30">
        <f t="shared" si="39"/>
        <v>0</v>
      </c>
      <c r="I854" s="491" t="s">
        <v>57</v>
      </c>
    </row>
    <row r="855" spans="1:9" x14ac:dyDescent="0.25">
      <c r="A855" s="98"/>
      <c r="B855" s="438" t="s">
        <v>1429</v>
      </c>
      <c r="C855" s="429" t="s">
        <v>5059</v>
      </c>
      <c r="D855" s="235" t="s">
        <v>54</v>
      </c>
      <c r="E855" s="236">
        <v>23267</v>
      </c>
      <c r="F855" s="117">
        <v>41843</v>
      </c>
      <c r="G855" s="30">
        <v>23267</v>
      </c>
      <c r="H855" s="30">
        <f t="shared" si="39"/>
        <v>0</v>
      </c>
      <c r="I855" s="491"/>
    </row>
    <row r="856" spans="1:9" ht="15.75" x14ac:dyDescent="0.25">
      <c r="A856" s="553">
        <v>41844</v>
      </c>
      <c r="B856" s="601" t="s">
        <v>1560</v>
      </c>
      <c r="C856" s="255" t="s">
        <v>4641</v>
      </c>
      <c r="D856" s="235" t="s">
        <v>54</v>
      </c>
      <c r="E856" s="236">
        <v>16045.6</v>
      </c>
      <c r="F856" s="117">
        <v>41848</v>
      </c>
      <c r="G856" s="30">
        <v>16045.6</v>
      </c>
      <c r="H856" s="30">
        <f t="shared" si="39"/>
        <v>0</v>
      </c>
      <c r="I856" s="491" t="s">
        <v>57</v>
      </c>
    </row>
    <row r="857" spans="1:9" ht="15.75" x14ac:dyDescent="0.25">
      <c r="A857" s="98">
        <v>41845</v>
      </c>
      <c r="B857" s="601" t="s">
        <v>1667</v>
      </c>
      <c r="C857" s="255" t="s">
        <v>4641</v>
      </c>
      <c r="D857" s="235" t="s">
        <v>54</v>
      </c>
      <c r="E857" s="236">
        <v>27429.599999999999</v>
      </c>
      <c r="F857" s="462" t="s">
        <v>5313</v>
      </c>
      <c r="G857" s="30">
        <v>27429.599999999999</v>
      </c>
      <c r="H857" s="30">
        <f t="shared" si="39"/>
        <v>0</v>
      </c>
      <c r="I857" s="491" t="s">
        <v>57</v>
      </c>
    </row>
    <row r="858" spans="1:9" ht="15.75" x14ac:dyDescent="0.25">
      <c r="A858" s="553">
        <v>41846</v>
      </c>
      <c r="B858" s="601" t="s">
        <v>1790</v>
      </c>
      <c r="C858" s="255" t="s">
        <v>4641</v>
      </c>
      <c r="D858" s="8" t="s">
        <v>54</v>
      </c>
      <c r="E858" s="236">
        <v>28579</v>
      </c>
      <c r="F858" s="463" t="s">
        <v>5334</v>
      </c>
      <c r="G858" s="30">
        <v>28579</v>
      </c>
      <c r="H858" s="30">
        <f t="shared" si="39"/>
        <v>0</v>
      </c>
      <c r="I858" s="508"/>
    </row>
    <row r="859" spans="1:9" ht="15.75" x14ac:dyDescent="0.25">
      <c r="A859" s="553">
        <v>41848</v>
      </c>
      <c r="B859" s="601" t="s">
        <v>1910</v>
      </c>
      <c r="C859" s="255" t="s">
        <v>4641</v>
      </c>
      <c r="D859" s="235" t="s">
        <v>54</v>
      </c>
      <c r="E859" s="236">
        <v>958.4</v>
      </c>
      <c r="F859" s="117">
        <v>41848</v>
      </c>
      <c r="G859" s="30">
        <v>958.4</v>
      </c>
      <c r="H859" s="30">
        <f t="shared" si="39"/>
        <v>0</v>
      </c>
      <c r="I859" s="491"/>
    </row>
    <row r="860" spans="1:9" ht="15.75" x14ac:dyDescent="0.25">
      <c r="A860" s="553">
        <v>41850</v>
      </c>
      <c r="B860" s="601" t="s">
        <v>2101</v>
      </c>
      <c r="C860" s="255" t="s">
        <v>4641</v>
      </c>
      <c r="D860" s="235" t="s">
        <v>54</v>
      </c>
      <c r="E860" s="236">
        <v>21789</v>
      </c>
      <c r="F860" s="117">
        <v>41850</v>
      </c>
      <c r="G860" s="30">
        <v>21789</v>
      </c>
      <c r="H860" s="30">
        <f t="shared" si="39"/>
        <v>0</v>
      </c>
      <c r="I860" s="491"/>
    </row>
    <row r="861" spans="1:9" ht="15.75" x14ac:dyDescent="0.25">
      <c r="A861" s="98">
        <v>41851</v>
      </c>
      <c r="B861" s="601" t="s">
        <v>2205</v>
      </c>
      <c r="C861" s="255" t="s">
        <v>4641</v>
      </c>
      <c r="D861" s="8" t="s">
        <v>54</v>
      </c>
      <c r="E861" s="252">
        <v>14364</v>
      </c>
      <c r="F861" s="461">
        <v>41854</v>
      </c>
      <c r="G861" s="247">
        <v>14364</v>
      </c>
      <c r="H861" s="30">
        <f t="shared" si="39"/>
        <v>0</v>
      </c>
      <c r="I861" s="497" t="s">
        <v>4</v>
      </c>
    </row>
    <row r="862" spans="1:9" ht="15.75" x14ac:dyDescent="0.25">
      <c r="A862" s="98"/>
      <c r="B862" s="601"/>
      <c r="C862" s="255"/>
      <c r="D862" s="8"/>
      <c r="E862" s="252"/>
      <c r="F862" s="461"/>
      <c r="G862" s="247">
        <f>SUM(G840:G861)</f>
        <v>403843.7</v>
      </c>
      <c r="H862" s="30"/>
      <c r="I862" s="497"/>
    </row>
    <row r="863" spans="1:9" ht="15.75" x14ac:dyDescent="0.25">
      <c r="A863" s="98"/>
      <c r="B863" s="601"/>
      <c r="C863" s="255"/>
      <c r="D863" s="8"/>
      <c r="E863" s="252"/>
      <c r="F863" s="461"/>
      <c r="G863" s="247"/>
      <c r="H863" s="30"/>
      <c r="I863" s="497"/>
    </row>
    <row r="864" spans="1:9" x14ac:dyDescent="0.25">
      <c r="A864" s="98"/>
      <c r="B864" s="241" t="s">
        <v>1110</v>
      </c>
      <c r="C864" s="394" t="s">
        <v>4912</v>
      </c>
      <c r="D864" s="235" t="s">
        <v>705</v>
      </c>
      <c r="E864" s="528">
        <v>1163.5</v>
      </c>
      <c r="F864" s="117">
        <v>41827</v>
      </c>
      <c r="G864" s="30">
        <v>1163.5</v>
      </c>
      <c r="H864" s="30">
        <f>E864-G864</f>
        <v>0</v>
      </c>
      <c r="I864" s="508" t="s">
        <v>4</v>
      </c>
    </row>
    <row r="865" spans="1:9" x14ac:dyDescent="0.25">
      <c r="A865" s="98"/>
      <c r="B865" s="241"/>
      <c r="C865" s="394"/>
      <c r="D865" s="235"/>
      <c r="E865" s="528"/>
      <c r="F865" s="117"/>
      <c r="G865" s="30"/>
      <c r="H865" s="30"/>
      <c r="I865" s="508"/>
    </row>
    <row r="866" spans="1:9" x14ac:dyDescent="0.25">
      <c r="A866" s="98"/>
      <c r="B866" s="241" t="s">
        <v>2092</v>
      </c>
      <c r="C866" s="394" t="s">
        <v>4912</v>
      </c>
      <c r="D866" s="235" t="s">
        <v>113</v>
      </c>
      <c r="E866" s="528">
        <v>5445</v>
      </c>
      <c r="F866" s="117">
        <v>41823</v>
      </c>
      <c r="G866" s="30">
        <v>5445</v>
      </c>
      <c r="H866" s="22">
        <f t="shared" ref="H866:H880" si="40">E866-G866</f>
        <v>0</v>
      </c>
      <c r="I866" s="491" t="s">
        <v>4</v>
      </c>
    </row>
    <row r="867" spans="1:9" x14ac:dyDescent="0.25">
      <c r="A867" s="98"/>
      <c r="B867" s="241" t="s">
        <v>2220</v>
      </c>
      <c r="C867" s="394" t="s">
        <v>4912</v>
      </c>
      <c r="D867" s="235" t="s">
        <v>113</v>
      </c>
      <c r="E867" s="528">
        <v>8652</v>
      </c>
      <c r="F867" s="117">
        <v>41824</v>
      </c>
      <c r="G867" s="30">
        <v>8652</v>
      </c>
      <c r="H867" s="30">
        <f t="shared" si="40"/>
        <v>0</v>
      </c>
      <c r="I867" s="491" t="s">
        <v>4</v>
      </c>
    </row>
    <row r="868" spans="1:9" x14ac:dyDescent="0.25">
      <c r="A868" s="98"/>
      <c r="B868" s="241" t="s">
        <v>1118</v>
      </c>
      <c r="C868" s="394" t="s">
        <v>4912</v>
      </c>
      <c r="D868" s="235" t="s">
        <v>113</v>
      </c>
      <c r="E868" s="528">
        <v>10175</v>
      </c>
      <c r="F868" s="117">
        <v>41827</v>
      </c>
      <c r="G868" s="30">
        <v>10175</v>
      </c>
      <c r="H868" s="30">
        <f t="shared" si="40"/>
        <v>0</v>
      </c>
      <c r="I868" s="508" t="s">
        <v>4</v>
      </c>
    </row>
    <row r="869" spans="1:9" x14ac:dyDescent="0.25">
      <c r="A869" s="98"/>
      <c r="B869" s="241" t="s">
        <v>1356</v>
      </c>
      <c r="C869" s="394" t="s">
        <v>4912</v>
      </c>
      <c r="D869" s="235" t="s">
        <v>113</v>
      </c>
      <c r="E869" s="236">
        <v>7485.5</v>
      </c>
      <c r="F869" s="117">
        <v>41828</v>
      </c>
      <c r="G869" s="30">
        <v>7485.5</v>
      </c>
      <c r="H869" s="30">
        <f t="shared" si="40"/>
        <v>0</v>
      </c>
      <c r="I869" s="491" t="s">
        <v>4</v>
      </c>
    </row>
    <row r="870" spans="1:9" x14ac:dyDescent="0.25">
      <c r="A870" s="98"/>
      <c r="B870" s="241" t="s">
        <v>1524</v>
      </c>
      <c r="C870" s="394" t="s">
        <v>4912</v>
      </c>
      <c r="D870" s="235" t="s">
        <v>113</v>
      </c>
      <c r="E870" s="236">
        <v>11187</v>
      </c>
      <c r="F870" s="117">
        <v>41830</v>
      </c>
      <c r="G870" s="30">
        <v>11187</v>
      </c>
      <c r="H870" s="30">
        <f t="shared" si="40"/>
        <v>0</v>
      </c>
      <c r="I870" s="491" t="s">
        <v>4</v>
      </c>
    </row>
    <row r="871" spans="1:9" x14ac:dyDescent="0.25">
      <c r="A871" s="98"/>
      <c r="B871" s="438" t="s">
        <v>1730</v>
      </c>
      <c r="C871" s="429" t="s">
        <v>5059</v>
      </c>
      <c r="D871" s="45" t="s">
        <v>113</v>
      </c>
      <c r="E871" s="236">
        <v>14487.2</v>
      </c>
      <c r="F871" s="117">
        <v>41832</v>
      </c>
      <c r="G871" s="22">
        <v>14487.2</v>
      </c>
      <c r="H871" s="30">
        <f t="shared" si="40"/>
        <v>0</v>
      </c>
      <c r="I871" s="508" t="s">
        <v>23</v>
      </c>
    </row>
    <row r="872" spans="1:9" x14ac:dyDescent="0.25">
      <c r="A872" s="98"/>
      <c r="B872" s="438" t="s">
        <v>1996</v>
      </c>
      <c r="C872" s="429" t="s">
        <v>5059</v>
      </c>
      <c r="D872" s="235" t="s">
        <v>113</v>
      </c>
      <c r="E872" s="236">
        <v>8750</v>
      </c>
      <c r="F872" s="462" t="s">
        <v>5148</v>
      </c>
      <c r="G872" s="30">
        <v>8750</v>
      </c>
      <c r="H872" s="30">
        <f t="shared" si="40"/>
        <v>0</v>
      </c>
      <c r="I872" s="491" t="s">
        <v>23</v>
      </c>
    </row>
    <row r="873" spans="1:9" x14ac:dyDescent="0.25">
      <c r="A873" s="98"/>
      <c r="B873" s="438" t="s">
        <v>2070</v>
      </c>
      <c r="C873" s="429" t="s">
        <v>5059</v>
      </c>
      <c r="D873" s="235" t="s">
        <v>113</v>
      </c>
      <c r="E873" s="236">
        <v>5717.5</v>
      </c>
      <c r="F873" s="117">
        <v>41837</v>
      </c>
      <c r="G873" s="30">
        <v>5717.5</v>
      </c>
      <c r="H873" s="30">
        <f t="shared" si="40"/>
        <v>0</v>
      </c>
      <c r="I873" s="491" t="s">
        <v>23</v>
      </c>
    </row>
    <row r="874" spans="1:9" x14ac:dyDescent="0.25">
      <c r="A874" s="98"/>
      <c r="B874" s="438" t="s">
        <v>1055</v>
      </c>
      <c r="C874" s="429" t="s">
        <v>5059</v>
      </c>
      <c r="D874" s="235" t="s">
        <v>113</v>
      </c>
      <c r="E874" s="236">
        <v>12421</v>
      </c>
      <c r="F874" s="117">
        <v>41839</v>
      </c>
      <c r="G874" s="30">
        <v>12421</v>
      </c>
      <c r="H874" s="30">
        <f t="shared" si="40"/>
        <v>0</v>
      </c>
      <c r="I874" s="491" t="s">
        <v>23</v>
      </c>
    </row>
    <row r="875" spans="1:9" x14ac:dyDescent="0.25">
      <c r="A875" s="98"/>
      <c r="B875" s="438" t="s">
        <v>1122</v>
      </c>
      <c r="C875" s="429" t="s">
        <v>5059</v>
      </c>
      <c r="D875" s="235" t="s">
        <v>113</v>
      </c>
      <c r="E875" s="236">
        <v>11410</v>
      </c>
      <c r="F875" s="117">
        <v>41839</v>
      </c>
      <c r="G875" s="30">
        <v>11410</v>
      </c>
      <c r="H875" s="30">
        <f t="shared" si="40"/>
        <v>0</v>
      </c>
      <c r="I875" s="491" t="s">
        <v>23</v>
      </c>
    </row>
    <row r="876" spans="1:9" x14ac:dyDescent="0.25">
      <c r="A876" s="98"/>
      <c r="B876" s="438" t="s">
        <v>1361</v>
      </c>
      <c r="C876" s="429" t="s">
        <v>5059</v>
      </c>
      <c r="D876" s="8" t="s">
        <v>113</v>
      </c>
      <c r="E876" s="252">
        <v>7089</v>
      </c>
      <c r="F876" s="117">
        <v>41842</v>
      </c>
      <c r="G876" s="30">
        <v>7089</v>
      </c>
      <c r="H876" s="30">
        <f t="shared" si="40"/>
        <v>0</v>
      </c>
      <c r="I876" s="497" t="s">
        <v>23</v>
      </c>
    </row>
    <row r="877" spans="1:9" x14ac:dyDescent="0.25">
      <c r="A877" s="553">
        <v>41844</v>
      </c>
      <c r="B877" s="438" t="s">
        <v>1507</v>
      </c>
      <c r="C877" s="429" t="s">
        <v>5059</v>
      </c>
      <c r="D877" s="235" t="s">
        <v>113</v>
      </c>
      <c r="E877" s="236">
        <v>12516</v>
      </c>
      <c r="F877" s="117">
        <v>41844</v>
      </c>
      <c r="G877" s="30">
        <v>12516</v>
      </c>
      <c r="H877" s="30">
        <f t="shared" si="40"/>
        <v>0</v>
      </c>
      <c r="I877" s="491" t="s">
        <v>23</v>
      </c>
    </row>
    <row r="878" spans="1:9" ht="15.75" x14ac:dyDescent="0.25">
      <c r="A878" s="553">
        <v>41846</v>
      </c>
      <c r="B878" s="601" t="s">
        <v>1729</v>
      </c>
      <c r="C878" s="255" t="s">
        <v>4641</v>
      </c>
      <c r="D878" s="235" t="s">
        <v>113</v>
      </c>
      <c r="E878" s="236">
        <v>13819.6</v>
      </c>
      <c r="F878" s="117">
        <v>41846</v>
      </c>
      <c r="G878" s="30">
        <v>13819.6</v>
      </c>
      <c r="H878" s="30">
        <f t="shared" si="40"/>
        <v>0</v>
      </c>
      <c r="I878" s="508"/>
    </row>
    <row r="879" spans="1:9" ht="15.75" x14ac:dyDescent="0.25">
      <c r="A879" s="98">
        <v>41849</v>
      </c>
      <c r="B879" s="601" t="s">
        <v>1985</v>
      </c>
      <c r="C879" s="255" t="s">
        <v>4641</v>
      </c>
      <c r="D879" s="8" t="s">
        <v>113</v>
      </c>
      <c r="E879" s="252">
        <v>7097.5</v>
      </c>
      <c r="F879" s="117">
        <v>41849</v>
      </c>
      <c r="G879" s="30">
        <v>7097.5</v>
      </c>
      <c r="H879" s="30">
        <f t="shared" si="40"/>
        <v>0</v>
      </c>
      <c r="I879" s="497" t="s">
        <v>23</v>
      </c>
    </row>
    <row r="880" spans="1:9" ht="15.75" x14ac:dyDescent="0.25">
      <c r="A880" s="98">
        <v>41851</v>
      </c>
      <c r="B880" s="601" t="s">
        <v>2154</v>
      </c>
      <c r="C880" s="255" t="s">
        <v>4641</v>
      </c>
      <c r="D880" s="8" t="s">
        <v>113</v>
      </c>
      <c r="E880" s="252">
        <v>10485</v>
      </c>
      <c r="F880" s="117">
        <v>41851</v>
      </c>
      <c r="G880" s="30">
        <v>10485</v>
      </c>
      <c r="H880" s="30">
        <f t="shared" si="40"/>
        <v>0</v>
      </c>
      <c r="I880" s="497" t="s">
        <v>23</v>
      </c>
    </row>
    <row r="881" spans="1:9" ht="15.75" x14ac:dyDescent="0.25">
      <c r="A881" s="98"/>
      <c r="B881" s="601"/>
      <c r="C881" s="255"/>
      <c r="D881" s="8"/>
      <c r="E881" s="252"/>
      <c r="F881" s="117"/>
      <c r="G881" s="30">
        <f>SUM(G866:G880)</f>
        <v>146737.29999999999</v>
      </c>
      <c r="H881" s="30"/>
      <c r="I881" s="497"/>
    </row>
    <row r="882" spans="1:9" ht="15.75" x14ac:dyDescent="0.25">
      <c r="A882" s="98"/>
      <c r="B882" s="601"/>
      <c r="C882" s="255"/>
      <c r="D882" s="8"/>
      <c r="E882" s="252"/>
      <c r="F882" s="117"/>
      <c r="G882" s="30"/>
      <c r="H882" s="30"/>
      <c r="I882" s="497"/>
    </row>
    <row r="883" spans="1:9" x14ac:dyDescent="0.25">
      <c r="A883" s="98"/>
      <c r="B883" s="438" t="s">
        <v>1328</v>
      </c>
      <c r="C883" s="429" t="s">
        <v>5059</v>
      </c>
      <c r="D883" s="235" t="s">
        <v>153</v>
      </c>
      <c r="E883" s="236">
        <v>12607.2</v>
      </c>
      <c r="F883" s="117">
        <v>41843</v>
      </c>
      <c r="G883" s="30">
        <v>12607.2</v>
      </c>
      <c r="H883" s="30">
        <f>E883-G883</f>
        <v>0</v>
      </c>
      <c r="I883" s="491" t="s">
        <v>146</v>
      </c>
    </row>
    <row r="884" spans="1:9" x14ac:dyDescent="0.25">
      <c r="A884" s="98"/>
      <c r="B884" s="241" t="s">
        <v>1152</v>
      </c>
      <c r="C884" s="394" t="s">
        <v>4912</v>
      </c>
      <c r="D884" s="235" t="s">
        <v>470</v>
      </c>
      <c r="E884" s="528">
        <v>5045</v>
      </c>
      <c r="F884" s="117">
        <v>41825</v>
      </c>
      <c r="G884" s="22">
        <v>5045</v>
      </c>
      <c r="H884" s="30">
        <f>E884-G884</f>
        <v>0</v>
      </c>
      <c r="I884" s="508"/>
    </row>
    <row r="885" spans="1:9" x14ac:dyDescent="0.25">
      <c r="A885" s="98"/>
      <c r="B885" s="438" t="s">
        <v>1167</v>
      </c>
      <c r="C885" s="429" t="s">
        <v>5059</v>
      </c>
      <c r="D885" s="235" t="s">
        <v>470</v>
      </c>
      <c r="E885" s="236">
        <v>7658.5</v>
      </c>
      <c r="F885" s="117">
        <v>41839</v>
      </c>
      <c r="G885" s="30">
        <v>7658.5</v>
      </c>
      <c r="H885" s="30">
        <f>E885-G885</f>
        <v>0</v>
      </c>
      <c r="I885" s="491"/>
    </row>
    <row r="886" spans="1:9" x14ac:dyDescent="0.25">
      <c r="A886" s="98"/>
      <c r="B886" s="438"/>
      <c r="C886" s="429"/>
      <c r="D886" s="235"/>
      <c r="E886" s="236"/>
      <c r="F886" s="117"/>
      <c r="G886" s="30">
        <f>SUM(G883:G885)</f>
        <v>25310.7</v>
      </c>
      <c r="H886" s="30"/>
      <c r="I886" s="491"/>
    </row>
    <row r="887" spans="1:9" x14ac:dyDescent="0.25">
      <c r="A887" s="98"/>
      <c r="B887" s="438"/>
      <c r="C887" s="429"/>
      <c r="D887" s="235"/>
      <c r="E887" s="236"/>
      <c r="F887" s="117"/>
      <c r="G887" s="30"/>
      <c r="H887" s="30"/>
      <c r="I887" s="491"/>
    </row>
    <row r="888" spans="1:9" x14ac:dyDescent="0.25">
      <c r="A888" s="98"/>
      <c r="B888" s="241" t="s">
        <v>1115</v>
      </c>
      <c r="C888" s="394" t="s">
        <v>4912</v>
      </c>
      <c r="D888" s="235" t="s">
        <v>99</v>
      </c>
      <c r="E888" s="528">
        <v>8206.75</v>
      </c>
      <c r="F888" s="117">
        <v>41827</v>
      </c>
      <c r="G888" s="30">
        <v>8206.75</v>
      </c>
      <c r="H888" s="30">
        <f t="shared" ref="H888:H893" si="41">E888-G888</f>
        <v>0</v>
      </c>
      <c r="I888" s="508" t="s">
        <v>4</v>
      </c>
    </row>
    <row r="889" spans="1:9" x14ac:dyDescent="0.25">
      <c r="A889" s="98"/>
      <c r="B889" s="438" t="s">
        <v>1721</v>
      </c>
      <c r="C889" s="429" t="s">
        <v>5059</v>
      </c>
      <c r="D889" s="45" t="s">
        <v>99</v>
      </c>
      <c r="E889" s="236">
        <v>8523</v>
      </c>
      <c r="F889" s="117">
        <v>41832</v>
      </c>
      <c r="G889" s="22">
        <v>8523</v>
      </c>
      <c r="H889" s="30">
        <f t="shared" si="41"/>
        <v>0</v>
      </c>
      <c r="I889" s="508" t="s">
        <v>23</v>
      </c>
    </row>
    <row r="890" spans="1:9" x14ac:dyDescent="0.25">
      <c r="A890" s="98"/>
      <c r="B890" s="438" t="s">
        <v>1772</v>
      </c>
      <c r="C890" s="429" t="s">
        <v>5059</v>
      </c>
      <c r="D890" s="45" t="s">
        <v>99</v>
      </c>
      <c r="E890" s="236">
        <v>8232</v>
      </c>
      <c r="F890" s="117">
        <v>41832</v>
      </c>
      <c r="G890" s="22">
        <v>8232</v>
      </c>
      <c r="H890" s="30">
        <f t="shared" si="41"/>
        <v>0</v>
      </c>
      <c r="I890" s="508"/>
    </row>
    <row r="891" spans="1:9" x14ac:dyDescent="0.25">
      <c r="A891" s="98"/>
      <c r="B891" s="438" t="s">
        <v>2067</v>
      </c>
      <c r="C891" s="429" t="s">
        <v>5059</v>
      </c>
      <c r="D891" s="235" t="s">
        <v>99</v>
      </c>
      <c r="E891" s="236">
        <v>2806</v>
      </c>
      <c r="F891" s="117">
        <v>41837</v>
      </c>
      <c r="G891" s="30">
        <v>2806</v>
      </c>
      <c r="H891" s="30">
        <f t="shared" si="41"/>
        <v>0</v>
      </c>
      <c r="I891" s="491" t="s">
        <v>23</v>
      </c>
    </row>
    <row r="892" spans="1:9" x14ac:dyDescent="0.25">
      <c r="A892" s="98"/>
      <c r="B892" s="438" t="s">
        <v>1056</v>
      </c>
      <c r="C892" s="429" t="s">
        <v>5059</v>
      </c>
      <c r="D892" s="235" t="s">
        <v>99</v>
      </c>
      <c r="E892" s="236">
        <v>8481</v>
      </c>
      <c r="F892" s="117">
        <v>41839</v>
      </c>
      <c r="G892" s="30">
        <v>8481</v>
      </c>
      <c r="H892" s="30">
        <f t="shared" si="41"/>
        <v>0</v>
      </c>
      <c r="I892" s="491" t="s">
        <v>23</v>
      </c>
    </row>
    <row r="893" spans="1:9" ht="15.75" x14ac:dyDescent="0.25">
      <c r="A893" s="553">
        <v>41846</v>
      </c>
      <c r="B893" s="601" t="s">
        <v>1741</v>
      </c>
      <c r="C893" s="255" t="s">
        <v>4641</v>
      </c>
      <c r="D893" s="235" t="s">
        <v>99</v>
      </c>
      <c r="E893" s="236">
        <v>8243.5</v>
      </c>
      <c r="F893" s="117">
        <v>41846</v>
      </c>
      <c r="G893" s="30">
        <v>8243.5</v>
      </c>
      <c r="H893" s="30">
        <f t="shared" si="41"/>
        <v>0</v>
      </c>
      <c r="I893" s="508"/>
    </row>
    <row r="894" spans="1:9" ht="15.75" x14ac:dyDescent="0.25">
      <c r="A894" s="553"/>
      <c r="B894" s="601"/>
      <c r="C894" s="255"/>
      <c r="D894" s="235"/>
      <c r="E894" s="236"/>
      <c r="F894" s="117"/>
      <c r="G894" s="30">
        <f>SUM(G888:G893)</f>
        <v>44492.25</v>
      </c>
      <c r="H894" s="30"/>
      <c r="I894" s="508"/>
    </row>
    <row r="895" spans="1:9" ht="15.75" x14ac:dyDescent="0.25">
      <c r="A895" s="553"/>
      <c r="B895" s="601"/>
      <c r="C895" s="255"/>
      <c r="D895" s="235"/>
      <c r="E895" s="236"/>
      <c r="F895" s="117"/>
      <c r="G895" s="30"/>
      <c r="H895" s="30"/>
      <c r="I895" s="508"/>
    </row>
    <row r="896" spans="1:9" x14ac:dyDescent="0.25">
      <c r="A896" s="98"/>
      <c r="B896" s="241" t="s">
        <v>2085</v>
      </c>
      <c r="C896" s="394" t="s">
        <v>4912</v>
      </c>
      <c r="D896" s="235" t="s">
        <v>50</v>
      </c>
      <c r="E896" s="528">
        <v>718</v>
      </c>
      <c r="F896" s="117">
        <v>41823</v>
      </c>
      <c r="G896" s="30">
        <v>718</v>
      </c>
      <c r="H896" s="22">
        <f t="shared" ref="H896:H908" si="42">E896-G896</f>
        <v>0</v>
      </c>
      <c r="I896" s="491" t="s">
        <v>4</v>
      </c>
    </row>
    <row r="897" spans="1:9" x14ac:dyDescent="0.25">
      <c r="A897" s="98"/>
      <c r="B897" s="241" t="s">
        <v>2154</v>
      </c>
      <c r="C897" s="394" t="s">
        <v>4912</v>
      </c>
      <c r="D897" s="235" t="s">
        <v>50</v>
      </c>
      <c r="E897" s="528">
        <v>1928</v>
      </c>
      <c r="F897" s="117">
        <v>41823</v>
      </c>
      <c r="G897" s="30">
        <v>1928</v>
      </c>
      <c r="H897" s="22">
        <f t="shared" si="42"/>
        <v>0</v>
      </c>
      <c r="I897" s="491" t="s">
        <v>4</v>
      </c>
    </row>
    <row r="898" spans="1:9" x14ac:dyDescent="0.25">
      <c r="A898" s="98"/>
      <c r="B898" s="241" t="s">
        <v>1120</v>
      </c>
      <c r="C898" s="394" t="s">
        <v>4912</v>
      </c>
      <c r="D898" s="235" t="s">
        <v>50</v>
      </c>
      <c r="E898" s="528">
        <v>1902.5</v>
      </c>
      <c r="F898" s="117">
        <v>41827</v>
      </c>
      <c r="G898" s="30">
        <v>1902.5</v>
      </c>
      <c r="H898" s="30">
        <f t="shared" si="42"/>
        <v>0</v>
      </c>
      <c r="I898" s="508" t="s">
        <v>4</v>
      </c>
    </row>
    <row r="899" spans="1:9" x14ac:dyDescent="0.25">
      <c r="A899" s="98"/>
      <c r="B899" s="241" t="s">
        <v>1449</v>
      </c>
      <c r="C899" s="394" t="s">
        <v>4912</v>
      </c>
      <c r="D899" s="235" t="s">
        <v>50</v>
      </c>
      <c r="E899" s="236">
        <v>621</v>
      </c>
      <c r="F899" s="117">
        <v>41829</v>
      </c>
      <c r="G899" s="30">
        <v>621</v>
      </c>
      <c r="H899" s="30">
        <f t="shared" si="42"/>
        <v>0</v>
      </c>
      <c r="I899" s="491"/>
    </row>
    <row r="900" spans="1:9" x14ac:dyDescent="0.25">
      <c r="A900" s="98"/>
      <c r="B900" s="438" t="s">
        <v>1620</v>
      </c>
      <c r="C900" s="429" t="s">
        <v>5059</v>
      </c>
      <c r="D900" s="45" t="s">
        <v>50</v>
      </c>
      <c r="E900" s="236">
        <v>4072</v>
      </c>
      <c r="F900" s="485">
        <v>41832</v>
      </c>
      <c r="G900" s="22">
        <v>4072</v>
      </c>
      <c r="H900" s="30">
        <f t="shared" si="42"/>
        <v>0</v>
      </c>
      <c r="I900" s="508" t="s">
        <v>23</v>
      </c>
    </row>
    <row r="901" spans="1:9" x14ac:dyDescent="0.25">
      <c r="A901" s="98"/>
      <c r="B901" s="438" t="s">
        <v>1987</v>
      </c>
      <c r="C901" s="429" t="s">
        <v>5059</v>
      </c>
      <c r="D901" s="235" t="s">
        <v>50</v>
      </c>
      <c r="E901" s="236">
        <v>945</v>
      </c>
      <c r="F901" s="117">
        <v>41835</v>
      </c>
      <c r="G901" s="30">
        <v>945</v>
      </c>
      <c r="H901" s="30">
        <f t="shared" si="42"/>
        <v>0</v>
      </c>
      <c r="I901" s="491" t="s">
        <v>23</v>
      </c>
    </row>
    <row r="902" spans="1:9" x14ac:dyDescent="0.25">
      <c r="A902" s="98"/>
      <c r="B902" s="438" t="s">
        <v>2129</v>
      </c>
      <c r="C902" s="429" t="s">
        <v>5059</v>
      </c>
      <c r="D902" s="235" t="s">
        <v>50</v>
      </c>
      <c r="E902" s="236">
        <v>17657</v>
      </c>
      <c r="F902" s="117">
        <v>41837</v>
      </c>
      <c r="G902" s="30">
        <v>17657</v>
      </c>
      <c r="H902" s="30">
        <f t="shared" si="42"/>
        <v>0</v>
      </c>
      <c r="I902" s="491" t="s">
        <v>4</v>
      </c>
    </row>
    <row r="903" spans="1:9" x14ac:dyDescent="0.25">
      <c r="A903" s="98"/>
      <c r="B903" s="438" t="s">
        <v>2270</v>
      </c>
      <c r="C903" s="429" t="s">
        <v>5059</v>
      </c>
      <c r="D903" s="235" t="s">
        <v>50</v>
      </c>
      <c r="E903" s="236">
        <v>13429</v>
      </c>
      <c r="F903" s="117">
        <v>41839</v>
      </c>
      <c r="G903" s="43">
        <v>13429</v>
      </c>
      <c r="H903" s="30">
        <f t="shared" si="42"/>
        <v>0</v>
      </c>
      <c r="I903" s="491" t="s">
        <v>23</v>
      </c>
    </row>
    <row r="904" spans="1:9" x14ac:dyDescent="0.25">
      <c r="A904" s="553">
        <v>41844</v>
      </c>
      <c r="B904" s="438" t="s">
        <v>1529</v>
      </c>
      <c r="C904" s="429" t="s">
        <v>5059</v>
      </c>
      <c r="D904" s="235" t="s">
        <v>50</v>
      </c>
      <c r="E904" s="236">
        <v>949</v>
      </c>
      <c r="F904" s="117">
        <v>41844</v>
      </c>
      <c r="G904" s="30">
        <v>949</v>
      </c>
      <c r="H904" s="30">
        <f t="shared" si="42"/>
        <v>0</v>
      </c>
      <c r="I904" s="491" t="s">
        <v>23</v>
      </c>
    </row>
    <row r="905" spans="1:9" ht="15.75" x14ac:dyDescent="0.25">
      <c r="A905" s="98">
        <v>41845</v>
      </c>
      <c r="B905" s="601" t="s">
        <v>1648</v>
      </c>
      <c r="C905" s="255" t="s">
        <v>4641</v>
      </c>
      <c r="D905" s="235" t="s">
        <v>50</v>
      </c>
      <c r="E905" s="236">
        <v>2505.4</v>
      </c>
      <c r="F905" s="117">
        <v>41846</v>
      </c>
      <c r="G905" s="30">
        <v>2505.4</v>
      </c>
      <c r="H905" s="30">
        <f t="shared" si="42"/>
        <v>0</v>
      </c>
      <c r="I905" s="491" t="s">
        <v>23</v>
      </c>
    </row>
    <row r="906" spans="1:9" ht="15.75" x14ac:dyDescent="0.25">
      <c r="A906" s="98">
        <v>41849</v>
      </c>
      <c r="B906" s="601" t="s">
        <v>1989</v>
      </c>
      <c r="C906" s="255" t="s">
        <v>4641</v>
      </c>
      <c r="D906" s="8" t="s">
        <v>50</v>
      </c>
      <c r="E906" s="252">
        <v>1338</v>
      </c>
      <c r="F906" s="117">
        <v>41849</v>
      </c>
      <c r="G906" s="30">
        <v>1338</v>
      </c>
      <c r="H906" s="30">
        <f t="shared" si="42"/>
        <v>0</v>
      </c>
      <c r="I906" s="497" t="s">
        <v>23</v>
      </c>
    </row>
    <row r="907" spans="1:9" ht="15.75" x14ac:dyDescent="0.25">
      <c r="A907" s="553">
        <v>41850</v>
      </c>
      <c r="B907" s="601" t="s">
        <v>2066</v>
      </c>
      <c r="C907" s="255" t="s">
        <v>4641</v>
      </c>
      <c r="D907" s="235" t="s">
        <v>50</v>
      </c>
      <c r="E907" s="236">
        <v>1702</v>
      </c>
      <c r="F907" s="117">
        <v>41850</v>
      </c>
      <c r="G907" s="30">
        <v>1702</v>
      </c>
      <c r="H907" s="30">
        <f t="shared" si="42"/>
        <v>0</v>
      </c>
      <c r="I907" s="491" t="s">
        <v>23</v>
      </c>
    </row>
    <row r="908" spans="1:9" ht="15.75" x14ac:dyDescent="0.25">
      <c r="A908" s="98">
        <v>41851</v>
      </c>
      <c r="B908" s="601" t="s">
        <v>2160</v>
      </c>
      <c r="C908" s="255" t="s">
        <v>4641</v>
      </c>
      <c r="D908" s="8" t="s">
        <v>50</v>
      </c>
      <c r="E908" s="252">
        <v>1041.5</v>
      </c>
      <c r="F908" s="117">
        <v>41851</v>
      </c>
      <c r="G908" s="30">
        <v>1041.5</v>
      </c>
      <c r="H908" s="30">
        <f t="shared" si="42"/>
        <v>0</v>
      </c>
      <c r="I908" s="497" t="s">
        <v>23</v>
      </c>
    </row>
    <row r="909" spans="1:9" ht="15.75" x14ac:dyDescent="0.25">
      <c r="A909" s="98"/>
      <c r="B909" s="601"/>
      <c r="C909" s="255"/>
      <c r="D909" s="8"/>
      <c r="E909" s="252"/>
      <c r="F909" s="117"/>
      <c r="G909" s="30">
        <f>SUM(G896:G908)</f>
        <v>48808.4</v>
      </c>
      <c r="H909" s="30"/>
      <c r="I909" s="497"/>
    </row>
    <row r="910" spans="1:9" ht="15.75" x14ac:dyDescent="0.25">
      <c r="A910" s="98"/>
      <c r="B910" s="601"/>
      <c r="C910" s="255"/>
      <c r="D910" s="8"/>
      <c r="E910" s="252"/>
      <c r="F910" s="117"/>
      <c r="G910" s="30"/>
      <c r="H910" s="30"/>
      <c r="I910" s="497"/>
    </row>
    <row r="911" spans="1:9" x14ac:dyDescent="0.25">
      <c r="A911" s="98"/>
      <c r="B911" s="438" t="s">
        <v>1958</v>
      </c>
      <c r="C911" s="429" t="s">
        <v>5059</v>
      </c>
      <c r="D911" s="235" t="s">
        <v>2338</v>
      </c>
      <c r="E911" s="236">
        <v>1180</v>
      </c>
      <c r="F911" s="117">
        <v>41835</v>
      </c>
      <c r="G911" s="30">
        <v>1180</v>
      </c>
      <c r="H911" s="30">
        <f t="shared" ref="H911:H916" si="43">E911-G911</f>
        <v>0</v>
      </c>
      <c r="I911" s="491"/>
    </row>
    <row r="912" spans="1:9" x14ac:dyDescent="0.25">
      <c r="A912" s="98">
        <v>41843</v>
      </c>
      <c r="B912" s="438" t="s">
        <v>1414</v>
      </c>
      <c r="C912" s="429" t="s">
        <v>5059</v>
      </c>
      <c r="D912" s="235" t="s">
        <v>2338</v>
      </c>
      <c r="E912" s="236">
        <v>1693.5</v>
      </c>
      <c r="F912" s="117">
        <v>41843</v>
      </c>
      <c r="G912" s="30">
        <v>1693.5</v>
      </c>
      <c r="H912" s="30">
        <f t="shared" si="43"/>
        <v>0</v>
      </c>
      <c r="I912" s="491"/>
    </row>
    <row r="913" spans="1:9" ht="15.75" x14ac:dyDescent="0.25">
      <c r="A913" s="553">
        <v>41846</v>
      </c>
      <c r="B913" s="601" t="s">
        <v>1791</v>
      </c>
      <c r="C913" s="255" t="s">
        <v>4641</v>
      </c>
      <c r="D913" s="8" t="s">
        <v>2338</v>
      </c>
      <c r="E913" s="236">
        <v>11570.5</v>
      </c>
      <c r="F913" s="117">
        <v>41848</v>
      </c>
      <c r="G913" s="30">
        <v>11570.5</v>
      </c>
      <c r="H913" s="30">
        <f t="shared" si="43"/>
        <v>0</v>
      </c>
      <c r="I913" s="508"/>
    </row>
    <row r="914" spans="1:9" x14ac:dyDescent="0.25">
      <c r="A914" s="98"/>
      <c r="B914" s="241" t="s">
        <v>1949</v>
      </c>
      <c r="C914" s="394" t="s">
        <v>4912</v>
      </c>
      <c r="D914" s="235" t="s">
        <v>2338</v>
      </c>
      <c r="E914" s="528">
        <v>12814</v>
      </c>
      <c r="F914" s="117">
        <v>41822</v>
      </c>
      <c r="G914" s="30">
        <v>12814</v>
      </c>
      <c r="H914" s="22">
        <f t="shared" si="43"/>
        <v>0</v>
      </c>
      <c r="I914" s="491" t="s">
        <v>57</v>
      </c>
    </row>
    <row r="915" spans="1:9" x14ac:dyDescent="0.25">
      <c r="A915" s="98"/>
      <c r="B915" s="241" t="s">
        <v>1974</v>
      </c>
      <c r="C915" s="394" t="s">
        <v>4912</v>
      </c>
      <c r="D915" s="235" t="s">
        <v>2338</v>
      </c>
      <c r="E915" s="528">
        <v>1165</v>
      </c>
      <c r="F915" s="461" t="s">
        <v>4924</v>
      </c>
      <c r="G915" s="30">
        <v>1165</v>
      </c>
      <c r="H915" s="22">
        <f t="shared" si="43"/>
        <v>0</v>
      </c>
      <c r="I915" s="491"/>
    </row>
    <row r="916" spans="1:9" x14ac:dyDescent="0.25">
      <c r="A916" s="98"/>
      <c r="B916" s="241" t="s">
        <v>2090</v>
      </c>
      <c r="C916" s="394" t="s">
        <v>4912</v>
      </c>
      <c r="D916" s="235" t="s">
        <v>2338</v>
      </c>
      <c r="E916" s="528">
        <v>544</v>
      </c>
      <c r="F916" s="117">
        <v>41823</v>
      </c>
      <c r="G916" s="30">
        <v>544</v>
      </c>
      <c r="H916" s="30">
        <f t="shared" si="43"/>
        <v>0</v>
      </c>
      <c r="I916" s="491" t="s">
        <v>4</v>
      </c>
    </row>
    <row r="917" spans="1:9" x14ac:dyDescent="0.25">
      <c r="A917" s="98"/>
      <c r="B917" s="241"/>
      <c r="C917" s="394"/>
      <c r="D917" s="235"/>
      <c r="E917" s="528"/>
      <c r="F917" s="117"/>
      <c r="G917" s="30">
        <f>SUM(G911:G916)</f>
        <v>28967</v>
      </c>
      <c r="H917" s="30"/>
      <c r="I917" s="491"/>
    </row>
    <row r="918" spans="1:9" x14ac:dyDescent="0.25">
      <c r="A918" s="98"/>
      <c r="B918" s="241"/>
      <c r="C918" s="394"/>
      <c r="D918" s="235"/>
      <c r="E918" s="528"/>
      <c r="F918" s="117"/>
      <c r="G918" s="30"/>
      <c r="H918" s="30"/>
      <c r="I918" s="491"/>
    </row>
    <row r="919" spans="1:9" x14ac:dyDescent="0.25">
      <c r="A919" s="98"/>
      <c r="B919" s="241" t="s">
        <v>2137</v>
      </c>
      <c r="C919" s="394" t="s">
        <v>4912</v>
      </c>
      <c r="D919" s="235" t="s">
        <v>2785</v>
      </c>
      <c r="E919" s="528">
        <v>10697.68</v>
      </c>
      <c r="F919" s="117">
        <v>41823</v>
      </c>
      <c r="G919" s="30">
        <v>10697.68</v>
      </c>
      <c r="H919" s="22">
        <f t="shared" ref="H919:H937" si="44">E919-G919</f>
        <v>0</v>
      </c>
      <c r="I919" s="491" t="s">
        <v>57</v>
      </c>
    </row>
    <row r="920" spans="1:9" x14ac:dyDescent="0.25">
      <c r="A920" s="98"/>
      <c r="B920" s="241" t="s">
        <v>2213</v>
      </c>
      <c r="C920" s="394" t="s">
        <v>4912</v>
      </c>
      <c r="D920" s="235" t="s">
        <v>2785</v>
      </c>
      <c r="E920" s="528">
        <v>8796</v>
      </c>
      <c r="F920" s="117">
        <v>41824</v>
      </c>
      <c r="G920" s="30">
        <v>8796</v>
      </c>
      <c r="H920" s="30">
        <f t="shared" si="44"/>
        <v>0</v>
      </c>
      <c r="I920" s="491" t="s">
        <v>2849</v>
      </c>
    </row>
    <row r="921" spans="1:9" x14ac:dyDescent="0.25">
      <c r="A921" s="98"/>
      <c r="B921" s="241" t="s">
        <v>1128</v>
      </c>
      <c r="C921" s="394" t="s">
        <v>4912</v>
      </c>
      <c r="D921" s="235" t="s">
        <v>2785</v>
      </c>
      <c r="E921" s="528">
        <v>8400</v>
      </c>
      <c r="F921" s="117">
        <v>41825</v>
      </c>
      <c r="G921" s="30">
        <v>8400</v>
      </c>
      <c r="H921" s="30">
        <f t="shared" si="44"/>
        <v>0</v>
      </c>
      <c r="I921" s="508" t="s">
        <v>57</v>
      </c>
    </row>
    <row r="922" spans="1:9" ht="34.5" x14ac:dyDescent="0.25">
      <c r="A922" s="98"/>
      <c r="B922" s="241" t="s">
        <v>1521</v>
      </c>
      <c r="C922" s="394" t="s">
        <v>4912</v>
      </c>
      <c r="D922" s="235" t="s">
        <v>2785</v>
      </c>
      <c r="E922" s="236">
        <v>11005.5</v>
      </c>
      <c r="F922" s="468" t="s">
        <v>5056</v>
      </c>
      <c r="G922" s="30">
        <v>11005.5</v>
      </c>
      <c r="H922" s="30">
        <f t="shared" si="44"/>
        <v>0</v>
      </c>
      <c r="I922" s="491" t="s">
        <v>57</v>
      </c>
    </row>
    <row r="923" spans="1:9" x14ac:dyDescent="0.25">
      <c r="A923" s="98"/>
      <c r="B923" s="438" t="s">
        <v>1739</v>
      </c>
      <c r="C923" s="429" t="s">
        <v>5059</v>
      </c>
      <c r="D923" s="45" t="s">
        <v>2785</v>
      </c>
      <c r="E923" s="236">
        <v>12934</v>
      </c>
      <c r="F923" s="485">
        <v>41834</v>
      </c>
      <c r="G923" s="22">
        <v>12934</v>
      </c>
      <c r="H923" s="30">
        <f t="shared" si="44"/>
        <v>0</v>
      </c>
      <c r="I923" s="508" t="s">
        <v>57</v>
      </c>
    </row>
    <row r="924" spans="1:9" x14ac:dyDescent="0.25">
      <c r="A924" s="98"/>
      <c r="B924" s="438" t="s">
        <v>1796</v>
      </c>
      <c r="C924" s="429" t="s">
        <v>5059</v>
      </c>
      <c r="D924" s="235" t="s">
        <v>2785</v>
      </c>
      <c r="E924" s="236">
        <v>8085</v>
      </c>
      <c r="F924" s="462" t="s">
        <v>5109</v>
      </c>
      <c r="G924" s="30">
        <v>8085</v>
      </c>
      <c r="H924" s="30">
        <f t="shared" si="44"/>
        <v>0</v>
      </c>
      <c r="I924" s="491"/>
    </row>
    <row r="925" spans="1:9" x14ac:dyDescent="0.25">
      <c r="A925" s="98"/>
      <c r="B925" s="438" t="s">
        <v>1803</v>
      </c>
      <c r="C925" s="429" t="s">
        <v>5059</v>
      </c>
      <c r="D925" s="235" t="s">
        <v>2785</v>
      </c>
      <c r="E925" s="236">
        <v>7308</v>
      </c>
      <c r="F925" s="117">
        <v>41834</v>
      </c>
      <c r="G925" s="251">
        <v>7308</v>
      </c>
      <c r="H925" s="30">
        <f t="shared" si="44"/>
        <v>0</v>
      </c>
      <c r="I925" s="491"/>
    </row>
    <row r="926" spans="1:9" x14ac:dyDescent="0.25">
      <c r="A926" s="98"/>
      <c r="B926" s="438" t="s">
        <v>1983</v>
      </c>
      <c r="C926" s="429" t="s">
        <v>5059</v>
      </c>
      <c r="D926" s="235" t="s">
        <v>2785</v>
      </c>
      <c r="E926" s="236">
        <v>12783</v>
      </c>
      <c r="F926" s="117">
        <v>41835</v>
      </c>
      <c r="G926" s="30">
        <v>12783</v>
      </c>
      <c r="H926" s="30">
        <f t="shared" si="44"/>
        <v>0</v>
      </c>
      <c r="I926" s="491" t="s">
        <v>57</v>
      </c>
    </row>
    <row r="927" spans="1:9" x14ac:dyDescent="0.25">
      <c r="A927" s="98"/>
      <c r="B927" s="438" t="s">
        <v>2169</v>
      </c>
      <c r="C927" s="429" t="s">
        <v>5059</v>
      </c>
      <c r="D927" s="235" t="s">
        <v>2785</v>
      </c>
      <c r="E927" s="236">
        <v>12340.5</v>
      </c>
      <c r="F927" s="117">
        <v>41838</v>
      </c>
      <c r="G927" s="30">
        <v>12340.5</v>
      </c>
      <c r="H927" s="30">
        <f t="shared" si="44"/>
        <v>0</v>
      </c>
      <c r="I927" s="491" t="s">
        <v>57</v>
      </c>
    </row>
    <row r="928" spans="1:9" x14ac:dyDescent="0.25">
      <c r="A928" s="98"/>
      <c r="B928" s="438" t="s">
        <v>2269</v>
      </c>
      <c r="C928" s="429" t="s">
        <v>5059</v>
      </c>
      <c r="D928" s="235" t="s">
        <v>2785</v>
      </c>
      <c r="E928" s="236">
        <v>11588</v>
      </c>
      <c r="F928" s="462" t="s">
        <v>5200</v>
      </c>
      <c r="G928" s="30">
        <v>11588</v>
      </c>
      <c r="H928" s="30">
        <f t="shared" si="44"/>
        <v>0</v>
      </c>
      <c r="I928" s="491" t="s">
        <v>991</v>
      </c>
    </row>
    <row r="929" spans="1:9" x14ac:dyDescent="0.25">
      <c r="A929" s="98"/>
      <c r="B929" s="438" t="s">
        <v>1155</v>
      </c>
      <c r="C929" s="429" t="s">
        <v>5059</v>
      </c>
      <c r="D929" s="235" t="s">
        <v>2785</v>
      </c>
      <c r="E929" s="236">
        <v>11565.5</v>
      </c>
      <c r="F929" s="117">
        <v>41840</v>
      </c>
      <c r="G929" s="30">
        <v>11565.5</v>
      </c>
      <c r="H929" s="30">
        <f t="shared" si="44"/>
        <v>0</v>
      </c>
      <c r="I929" s="491" t="s">
        <v>57</v>
      </c>
    </row>
    <row r="930" spans="1:9" x14ac:dyDescent="0.25">
      <c r="A930" s="98"/>
      <c r="B930" s="438" t="s">
        <v>1225</v>
      </c>
      <c r="C930" s="429" t="s">
        <v>5059</v>
      </c>
      <c r="D930" s="235" t="s">
        <v>2785</v>
      </c>
      <c r="E930" s="236">
        <v>1219</v>
      </c>
      <c r="F930" s="117">
        <v>41841</v>
      </c>
      <c r="G930" s="30">
        <v>1219</v>
      </c>
      <c r="H930" s="30">
        <f t="shared" si="44"/>
        <v>0</v>
      </c>
      <c r="I930" s="491" t="s">
        <v>57</v>
      </c>
    </row>
    <row r="931" spans="1:9" x14ac:dyDescent="0.25">
      <c r="A931" s="98"/>
      <c r="B931" s="438" t="s">
        <v>1283</v>
      </c>
      <c r="C931" s="429" t="s">
        <v>5059</v>
      </c>
      <c r="D931" s="235" t="s">
        <v>2785</v>
      </c>
      <c r="E931" s="236">
        <v>8148</v>
      </c>
      <c r="F931" s="462" t="s">
        <v>5237</v>
      </c>
      <c r="G931" s="251">
        <v>8148</v>
      </c>
      <c r="H931" s="251">
        <f t="shared" si="44"/>
        <v>0</v>
      </c>
      <c r="I931" s="491" t="s">
        <v>57</v>
      </c>
    </row>
    <row r="932" spans="1:9" x14ac:dyDescent="0.25">
      <c r="A932" s="553">
        <v>41844</v>
      </c>
      <c r="B932" s="438" t="s">
        <v>1512</v>
      </c>
      <c r="C932" s="429" t="s">
        <v>5059</v>
      </c>
      <c r="D932" s="235" t="s">
        <v>2785</v>
      </c>
      <c r="E932" s="236">
        <v>8275</v>
      </c>
      <c r="F932" s="462" t="s">
        <v>5281</v>
      </c>
      <c r="G932" s="30">
        <v>8275</v>
      </c>
      <c r="H932" s="30">
        <f t="shared" si="44"/>
        <v>0</v>
      </c>
      <c r="I932" s="491"/>
    </row>
    <row r="933" spans="1:9" ht="15.75" x14ac:dyDescent="0.25">
      <c r="A933" s="98">
        <v>41845</v>
      </c>
      <c r="B933" s="601" t="s">
        <v>1674</v>
      </c>
      <c r="C933" s="255" t="s">
        <v>4641</v>
      </c>
      <c r="D933" s="235" t="s">
        <v>2785</v>
      </c>
      <c r="E933" s="236">
        <v>11906.2</v>
      </c>
      <c r="F933" s="462" t="s">
        <v>5315</v>
      </c>
      <c r="G933" s="30">
        <v>11906.2</v>
      </c>
      <c r="H933" s="30">
        <f t="shared" si="44"/>
        <v>0</v>
      </c>
      <c r="I933" s="491" t="s">
        <v>57</v>
      </c>
    </row>
    <row r="934" spans="1:9" ht="15.75" x14ac:dyDescent="0.25">
      <c r="A934" s="98">
        <v>41847</v>
      </c>
      <c r="B934" s="601" t="s">
        <v>1864</v>
      </c>
      <c r="C934" s="255" t="s">
        <v>4641</v>
      </c>
      <c r="D934" s="8" t="s">
        <v>2785</v>
      </c>
      <c r="E934" s="236">
        <v>10020</v>
      </c>
      <c r="F934" s="462" t="s">
        <v>5345</v>
      </c>
      <c r="G934" s="30">
        <v>10020</v>
      </c>
      <c r="H934" s="30">
        <f t="shared" si="44"/>
        <v>0</v>
      </c>
      <c r="I934" s="491"/>
    </row>
    <row r="935" spans="1:9" ht="15.75" x14ac:dyDescent="0.25">
      <c r="A935" s="600">
        <v>41848</v>
      </c>
      <c r="B935" s="601" t="s">
        <v>1946</v>
      </c>
      <c r="C935" s="255" t="s">
        <v>4641</v>
      </c>
      <c r="D935" s="235" t="s">
        <v>2785</v>
      </c>
      <c r="E935" s="236">
        <v>342</v>
      </c>
      <c r="F935" s="462" t="s">
        <v>5358</v>
      </c>
      <c r="G935" s="30">
        <v>342</v>
      </c>
      <c r="H935" s="30">
        <f t="shared" si="44"/>
        <v>0</v>
      </c>
      <c r="I935" s="491" t="s">
        <v>57</v>
      </c>
    </row>
    <row r="936" spans="1:9" ht="15.75" x14ac:dyDescent="0.25">
      <c r="A936" s="98">
        <v>41849</v>
      </c>
      <c r="B936" s="601" t="s">
        <v>2023</v>
      </c>
      <c r="C936" s="255" t="s">
        <v>4641</v>
      </c>
      <c r="D936" s="8" t="s">
        <v>2785</v>
      </c>
      <c r="E936" s="252">
        <v>8321.5</v>
      </c>
      <c r="F936" s="117">
        <v>41849</v>
      </c>
      <c r="G936" s="30">
        <v>8321.5</v>
      </c>
      <c r="H936" s="30">
        <f t="shared" si="44"/>
        <v>0</v>
      </c>
      <c r="I936" s="497" t="s">
        <v>14</v>
      </c>
    </row>
    <row r="937" spans="1:9" ht="15.75" x14ac:dyDescent="0.25">
      <c r="A937" s="98">
        <v>41851</v>
      </c>
      <c r="B937" s="601" t="s">
        <v>2141</v>
      </c>
      <c r="C937" s="255" t="s">
        <v>4641</v>
      </c>
      <c r="D937" s="8" t="s">
        <v>2785</v>
      </c>
      <c r="E937" s="252">
        <v>11253</v>
      </c>
      <c r="F937" s="463" t="s">
        <v>5389</v>
      </c>
      <c r="G937" s="247">
        <v>11253</v>
      </c>
      <c r="H937" s="30">
        <f t="shared" si="44"/>
        <v>0</v>
      </c>
      <c r="I937" s="497"/>
    </row>
    <row r="938" spans="1:9" ht="15.75" x14ac:dyDescent="0.25">
      <c r="A938" s="98"/>
      <c r="B938" s="601"/>
      <c r="C938" s="255"/>
      <c r="D938" s="8"/>
      <c r="E938" s="252"/>
      <c r="F938" s="463"/>
      <c r="G938" s="247">
        <f>SUM(G919:G937)</f>
        <v>174987.88</v>
      </c>
      <c r="H938" s="30"/>
      <c r="I938" s="497"/>
    </row>
    <row r="939" spans="1:9" ht="15.75" x14ac:dyDescent="0.25">
      <c r="A939" s="98"/>
      <c r="B939" s="601"/>
      <c r="C939" s="255"/>
      <c r="D939" s="8"/>
      <c r="E939" s="252"/>
      <c r="F939" s="463"/>
      <c r="G939" s="247"/>
      <c r="H939" s="30"/>
      <c r="I939" s="497"/>
    </row>
    <row r="940" spans="1:9" x14ac:dyDescent="0.25">
      <c r="A940" s="98"/>
      <c r="B940" s="438" t="s">
        <v>1551</v>
      </c>
      <c r="C940" s="429" t="s">
        <v>5059</v>
      </c>
      <c r="D940" s="45" t="s">
        <v>181</v>
      </c>
      <c r="E940" s="236">
        <v>6380</v>
      </c>
      <c r="F940" s="536" t="s">
        <v>5060</v>
      </c>
      <c r="G940" s="22">
        <v>6380</v>
      </c>
      <c r="H940" s="30">
        <f>E940-G940</f>
        <v>0</v>
      </c>
      <c r="I940" s="508"/>
    </row>
    <row r="941" spans="1:9" x14ac:dyDescent="0.25">
      <c r="A941" s="98"/>
      <c r="B941" s="438" t="s">
        <v>1740</v>
      </c>
      <c r="C941" s="429" t="s">
        <v>5059</v>
      </c>
      <c r="D941" s="45" t="s">
        <v>181</v>
      </c>
      <c r="E941" s="236">
        <v>7389</v>
      </c>
      <c r="F941" s="539" t="s">
        <v>5102</v>
      </c>
      <c r="G941" s="22">
        <v>7389</v>
      </c>
      <c r="H941" s="30">
        <f>E941-G941</f>
        <v>0</v>
      </c>
      <c r="I941" s="508"/>
    </row>
    <row r="942" spans="1:9" x14ac:dyDescent="0.25">
      <c r="A942" s="98"/>
      <c r="B942" s="438" t="s">
        <v>1894</v>
      </c>
      <c r="C942" s="429" t="s">
        <v>5059</v>
      </c>
      <c r="D942" s="235" t="s">
        <v>181</v>
      </c>
      <c r="E942" s="236">
        <v>8943.6</v>
      </c>
      <c r="F942" s="461" t="s">
        <v>5123</v>
      </c>
      <c r="G942" s="30">
        <v>8943.6</v>
      </c>
      <c r="H942" s="30">
        <f>E942-G942</f>
        <v>0</v>
      </c>
      <c r="I942" s="491"/>
    </row>
    <row r="943" spans="1:9" x14ac:dyDescent="0.25">
      <c r="A943" s="98"/>
      <c r="B943" s="438"/>
      <c r="C943" s="429"/>
      <c r="D943" s="235"/>
      <c r="E943" s="236"/>
      <c r="F943" s="461"/>
      <c r="G943" s="30">
        <f>SUM(G940:G942)</f>
        <v>22712.6</v>
      </c>
      <c r="H943" s="30"/>
      <c r="I943" s="491"/>
    </row>
    <row r="944" spans="1:9" x14ac:dyDescent="0.25">
      <c r="A944" s="98"/>
      <c r="B944" s="438"/>
      <c r="C944" s="429"/>
      <c r="D944" s="235"/>
      <c r="E944" s="236"/>
      <c r="F944" s="461"/>
      <c r="G944" s="30"/>
      <c r="H944" s="30"/>
      <c r="I944" s="491"/>
    </row>
    <row r="945" spans="1:9" x14ac:dyDescent="0.25">
      <c r="A945" s="98"/>
      <c r="B945" s="241" t="s">
        <v>2123</v>
      </c>
      <c r="C945" s="394" t="s">
        <v>4912</v>
      </c>
      <c r="D945" s="235" t="s">
        <v>4954</v>
      </c>
      <c r="E945" s="528">
        <v>2090</v>
      </c>
      <c r="F945" s="117">
        <v>41823</v>
      </c>
      <c r="G945" s="30">
        <v>2090</v>
      </c>
      <c r="H945" s="22">
        <f>E945-G945</f>
        <v>0</v>
      </c>
      <c r="I945" s="491"/>
    </row>
    <row r="946" spans="1:9" x14ac:dyDescent="0.25">
      <c r="A946" s="98"/>
      <c r="B946" s="241"/>
      <c r="C946" s="394"/>
      <c r="D946" s="235"/>
      <c r="E946" s="528"/>
      <c r="F946" s="117"/>
      <c r="G946" s="30"/>
      <c r="H946" s="22"/>
      <c r="I946" s="491"/>
    </row>
    <row r="947" spans="1:9" x14ac:dyDescent="0.25">
      <c r="A947" s="98"/>
      <c r="B947" s="241" t="s">
        <v>2072</v>
      </c>
      <c r="C947" s="394" t="s">
        <v>4912</v>
      </c>
      <c r="D947" s="235" t="s">
        <v>4554</v>
      </c>
      <c r="E947" s="528">
        <v>2631</v>
      </c>
      <c r="F947" s="117">
        <v>41822</v>
      </c>
      <c r="G947" s="30">
        <v>2631</v>
      </c>
      <c r="H947" s="22">
        <f>E947-G947</f>
        <v>0</v>
      </c>
      <c r="I947" s="491" t="s">
        <v>57</v>
      </c>
    </row>
    <row r="948" spans="1:9" x14ac:dyDescent="0.25">
      <c r="A948" s="98"/>
      <c r="B948" s="241" t="s">
        <v>1470</v>
      </c>
      <c r="C948" s="394" t="s">
        <v>4912</v>
      </c>
      <c r="D948" s="235" t="s">
        <v>4554</v>
      </c>
      <c r="E948" s="236">
        <v>3853</v>
      </c>
      <c r="F948" s="117">
        <v>41830</v>
      </c>
      <c r="G948" s="30">
        <v>3853</v>
      </c>
      <c r="H948" s="30">
        <f>E948-G948</f>
        <v>0</v>
      </c>
      <c r="I948" s="492"/>
    </row>
    <row r="949" spans="1:9" x14ac:dyDescent="0.25">
      <c r="A949" s="98"/>
      <c r="B949" s="438" t="s">
        <v>2079</v>
      </c>
      <c r="C949" s="429" t="s">
        <v>5059</v>
      </c>
      <c r="D949" s="235" t="s">
        <v>4554</v>
      </c>
      <c r="E949" s="236">
        <v>2751</v>
      </c>
      <c r="F949" s="117">
        <v>41836</v>
      </c>
      <c r="G949" s="30">
        <v>2751</v>
      </c>
      <c r="H949" s="30">
        <f>E949-G949</f>
        <v>0</v>
      </c>
      <c r="I949" s="491" t="s">
        <v>14</v>
      </c>
    </row>
    <row r="950" spans="1:9" x14ac:dyDescent="0.25">
      <c r="A950" s="98"/>
      <c r="B950" s="438" t="s">
        <v>1499</v>
      </c>
      <c r="C950" s="429" t="s">
        <v>5059</v>
      </c>
      <c r="D950" s="235" t="s">
        <v>4554</v>
      </c>
      <c r="E950" s="236">
        <v>2856.5</v>
      </c>
      <c r="F950" s="117">
        <v>41844</v>
      </c>
      <c r="G950" s="30">
        <v>2856.5</v>
      </c>
      <c r="H950" s="30">
        <f>E950-G950</f>
        <v>0</v>
      </c>
      <c r="I950" s="491" t="s">
        <v>57</v>
      </c>
    </row>
    <row r="951" spans="1:9" ht="15.75" x14ac:dyDescent="0.25">
      <c r="A951" s="553">
        <v>41850</v>
      </c>
      <c r="B951" s="601" t="s">
        <v>2128</v>
      </c>
      <c r="C951" s="255" t="s">
        <v>4641</v>
      </c>
      <c r="D951" s="235" t="s">
        <v>4554</v>
      </c>
      <c r="E951" s="236">
        <v>2991.5</v>
      </c>
      <c r="F951" s="117">
        <v>41851</v>
      </c>
      <c r="G951" s="30">
        <v>2991.5</v>
      </c>
      <c r="H951" s="30">
        <f>E951-G951</f>
        <v>0</v>
      </c>
      <c r="I951" s="491" t="s">
        <v>57</v>
      </c>
    </row>
    <row r="952" spans="1:9" ht="15.75" x14ac:dyDescent="0.25">
      <c r="A952" s="553"/>
      <c r="B952" s="601"/>
      <c r="C952" s="255"/>
      <c r="D952" s="235"/>
      <c r="E952" s="236"/>
      <c r="F952" s="117"/>
      <c r="G952" s="30">
        <f>SUM(G947:G951)</f>
        <v>15083</v>
      </c>
      <c r="H952" s="30"/>
      <c r="I952" s="491"/>
    </row>
    <row r="953" spans="1:9" ht="15.75" x14ac:dyDescent="0.25">
      <c r="A953" s="553"/>
      <c r="B953" s="601"/>
      <c r="C953" s="255"/>
      <c r="D953" s="235"/>
      <c r="E953" s="236"/>
      <c r="F953" s="117"/>
      <c r="G953" s="30"/>
      <c r="H953" s="30"/>
      <c r="I953" s="491"/>
    </row>
    <row r="954" spans="1:9" x14ac:dyDescent="0.25">
      <c r="A954" s="98"/>
      <c r="B954" s="241" t="s">
        <v>1393</v>
      </c>
      <c r="C954" s="394" t="s">
        <v>4912</v>
      </c>
      <c r="D954" s="235" t="s">
        <v>122</v>
      </c>
      <c r="E954" s="236">
        <v>10417</v>
      </c>
      <c r="F954" s="117">
        <v>41829</v>
      </c>
      <c r="G954" s="30">
        <v>10417</v>
      </c>
      <c r="H954" s="30">
        <f>E954-G954</f>
        <v>0</v>
      </c>
      <c r="I954" s="491" t="s">
        <v>57</v>
      </c>
    </row>
    <row r="955" spans="1:9" x14ac:dyDescent="0.25">
      <c r="A955" s="98"/>
      <c r="B955" s="438" t="s">
        <v>1998</v>
      </c>
      <c r="C955" s="429" t="s">
        <v>5059</v>
      </c>
      <c r="D955" s="235" t="s">
        <v>122</v>
      </c>
      <c r="E955" s="236">
        <v>4908</v>
      </c>
      <c r="F955" s="117">
        <v>41835</v>
      </c>
      <c r="G955" s="30">
        <v>4908</v>
      </c>
      <c r="H955" s="30">
        <f>E955-G955</f>
        <v>0</v>
      </c>
      <c r="I955" s="491" t="s">
        <v>57</v>
      </c>
    </row>
    <row r="956" spans="1:9" x14ac:dyDescent="0.25">
      <c r="A956" s="98"/>
      <c r="B956" s="438"/>
      <c r="C956" s="429"/>
      <c r="D956" s="235"/>
      <c r="E956" s="236"/>
      <c r="F956" s="117"/>
      <c r="G956" s="30"/>
      <c r="H956" s="30"/>
      <c r="I956" s="491"/>
    </row>
    <row r="957" spans="1:9" x14ac:dyDescent="0.25">
      <c r="A957" s="98"/>
      <c r="B957" s="241" t="s">
        <v>1976</v>
      </c>
      <c r="C957" s="394" t="s">
        <v>4912</v>
      </c>
      <c r="D957" s="235" t="s">
        <v>226</v>
      </c>
      <c r="E957" s="528">
        <v>21390</v>
      </c>
      <c r="F957" s="117">
        <v>41821</v>
      </c>
      <c r="G957" s="30">
        <v>21390</v>
      </c>
      <c r="H957" s="22">
        <f t="shared" ref="H957:H997" si="45">E957-G957</f>
        <v>0</v>
      </c>
      <c r="I957" s="491"/>
    </row>
    <row r="958" spans="1:9" x14ac:dyDescent="0.25">
      <c r="A958" s="98"/>
      <c r="B958" s="241" t="s">
        <v>2032</v>
      </c>
      <c r="C958" s="394" t="s">
        <v>4912</v>
      </c>
      <c r="D958" s="235" t="s">
        <v>226</v>
      </c>
      <c r="E958" s="528">
        <v>8046</v>
      </c>
      <c r="F958" s="117">
        <v>41823</v>
      </c>
      <c r="G958" s="30">
        <v>8046</v>
      </c>
      <c r="H958" s="22">
        <f t="shared" si="45"/>
        <v>0</v>
      </c>
      <c r="I958" s="491" t="s">
        <v>146</v>
      </c>
    </row>
    <row r="959" spans="1:9" x14ac:dyDescent="0.25">
      <c r="A959" s="98"/>
      <c r="B959" s="241" t="s">
        <v>1068</v>
      </c>
      <c r="C959" s="394" t="s">
        <v>4912</v>
      </c>
      <c r="D959" s="235" t="s">
        <v>226</v>
      </c>
      <c r="E959" s="528">
        <v>6339</v>
      </c>
      <c r="F959" s="117">
        <v>41827</v>
      </c>
      <c r="G959" s="30">
        <v>6339</v>
      </c>
      <c r="H959" s="30">
        <f t="shared" si="45"/>
        <v>0</v>
      </c>
      <c r="I959" s="491" t="s">
        <v>146</v>
      </c>
    </row>
    <row r="960" spans="1:9" x14ac:dyDescent="0.25">
      <c r="A960" s="532"/>
      <c r="B960" s="241" t="s">
        <v>1098</v>
      </c>
      <c r="C960" s="394" t="s">
        <v>4912</v>
      </c>
      <c r="D960" s="235" t="s">
        <v>226</v>
      </c>
      <c r="E960" s="528">
        <v>51116</v>
      </c>
      <c r="F960" s="117">
        <v>41825</v>
      </c>
      <c r="G960" s="30">
        <v>51116</v>
      </c>
      <c r="H960" s="30">
        <f t="shared" si="45"/>
        <v>0</v>
      </c>
      <c r="I960" s="508"/>
    </row>
    <row r="961" spans="1:9" x14ac:dyDescent="0.25">
      <c r="A961" s="98"/>
      <c r="B961" s="241" t="s">
        <v>1123</v>
      </c>
      <c r="C961" s="394" t="s">
        <v>4912</v>
      </c>
      <c r="D961" s="235" t="s">
        <v>226</v>
      </c>
      <c r="E961" s="528">
        <v>2457</v>
      </c>
      <c r="F961" s="117">
        <v>41825</v>
      </c>
      <c r="G961" s="30">
        <v>2457</v>
      </c>
      <c r="H961" s="30">
        <f t="shared" si="45"/>
        <v>0</v>
      </c>
      <c r="I961" s="508"/>
    </row>
    <row r="962" spans="1:9" x14ac:dyDescent="0.25">
      <c r="A962" s="98"/>
      <c r="B962" s="241" t="s">
        <v>1257</v>
      </c>
      <c r="C962" s="394" t="s">
        <v>4912</v>
      </c>
      <c r="D962" s="235" t="s">
        <v>226</v>
      </c>
      <c r="E962" s="236">
        <v>18794</v>
      </c>
      <c r="F962" s="117">
        <v>41827</v>
      </c>
      <c r="G962" s="30">
        <v>18794</v>
      </c>
      <c r="H962" s="30">
        <f t="shared" si="45"/>
        <v>0</v>
      </c>
      <c r="I962" s="491"/>
    </row>
    <row r="963" spans="1:9" x14ac:dyDescent="0.25">
      <c r="A963" s="98"/>
      <c r="B963" s="241" t="s">
        <v>1367</v>
      </c>
      <c r="C963" s="394" t="s">
        <v>4912</v>
      </c>
      <c r="D963" s="235" t="s">
        <v>226</v>
      </c>
      <c r="E963" s="236">
        <v>26452.5</v>
      </c>
      <c r="F963" s="117">
        <v>41828</v>
      </c>
      <c r="G963" s="30">
        <v>26452.5</v>
      </c>
      <c r="H963" s="30">
        <f t="shared" si="45"/>
        <v>0</v>
      </c>
      <c r="I963" s="491"/>
    </row>
    <row r="964" spans="1:9" x14ac:dyDescent="0.25">
      <c r="A964" s="98"/>
      <c r="B964" s="241" t="s">
        <v>1452</v>
      </c>
      <c r="C964" s="394" t="s">
        <v>4912</v>
      </c>
      <c r="D964" s="235" t="s">
        <v>226</v>
      </c>
      <c r="E964" s="236">
        <v>27096</v>
      </c>
      <c r="F964" s="117">
        <v>41829</v>
      </c>
      <c r="G964" s="30">
        <v>27096</v>
      </c>
      <c r="H964" s="30">
        <f t="shared" si="45"/>
        <v>0</v>
      </c>
      <c r="I964" s="491"/>
    </row>
    <row r="965" spans="1:9" x14ac:dyDescent="0.25">
      <c r="A965" s="98"/>
      <c r="B965" s="241" t="s">
        <v>1512</v>
      </c>
      <c r="C965" s="394" t="s">
        <v>4912</v>
      </c>
      <c r="D965" s="235" t="s">
        <v>226</v>
      </c>
      <c r="E965" s="236">
        <v>22878</v>
      </c>
      <c r="F965" s="117">
        <v>41830</v>
      </c>
      <c r="G965" s="30">
        <v>22878</v>
      </c>
      <c r="H965" s="30">
        <f t="shared" si="45"/>
        <v>0</v>
      </c>
      <c r="I965" s="491"/>
    </row>
    <row r="966" spans="1:9" x14ac:dyDescent="0.25">
      <c r="A966" s="98"/>
      <c r="B966" s="438" t="s">
        <v>1572</v>
      </c>
      <c r="C966" s="429" t="s">
        <v>5059</v>
      </c>
      <c r="D966" s="45" t="s">
        <v>226</v>
      </c>
      <c r="E966" s="236">
        <v>5767.5</v>
      </c>
      <c r="F966" s="485">
        <v>41832</v>
      </c>
      <c r="G966" s="43">
        <v>5767.5</v>
      </c>
      <c r="H966" s="30">
        <f t="shared" si="45"/>
        <v>0</v>
      </c>
      <c r="I966" s="508" t="s">
        <v>146</v>
      </c>
    </row>
    <row r="967" spans="1:9" x14ac:dyDescent="0.25">
      <c r="A967" s="98"/>
      <c r="B967" s="438" t="s">
        <v>1749</v>
      </c>
      <c r="C967" s="429" t="s">
        <v>5059</v>
      </c>
      <c r="D967" s="45" t="s">
        <v>226</v>
      </c>
      <c r="E967" s="236">
        <v>40371</v>
      </c>
      <c r="F967" s="117">
        <v>41832</v>
      </c>
      <c r="G967" s="22">
        <v>40371</v>
      </c>
      <c r="H967" s="30">
        <f t="shared" si="45"/>
        <v>0</v>
      </c>
      <c r="I967" s="508"/>
    </row>
    <row r="968" spans="1:9" x14ac:dyDescent="0.25">
      <c r="A968" s="98"/>
      <c r="B968" s="438" t="s">
        <v>1750</v>
      </c>
      <c r="C968" s="429" t="s">
        <v>5059</v>
      </c>
      <c r="D968" s="45" t="s">
        <v>226</v>
      </c>
      <c r="E968" s="236">
        <v>408</v>
      </c>
      <c r="F968" s="117">
        <v>41832</v>
      </c>
      <c r="G968" s="22">
        <v>408</v>
      </c>
      <c r="H968" s="30">
        <f t="shared" si="45"/>
        <v>0</v>
      </c>
      <c r="I968" s="508"/>
    </row>
    <row r="969" spans="1:9" x14ac:dyDescent="0.25">
      <c r="A969" s="98"/>
      <c r="B969" s="438" t="s">
        <v>1820</v>
      </c>
      <c r="C969" s="429" t="s">
        <v>5059</v>
      </c>
      <c r="D969" s="235" t="s">
        <v>226</v>
      </c>
      <c r="E969" s="236">
        <v>18857</v>
      </c>
      <c r="F969" s="117">
        <v>41833</v>
      </c>
      <c r="G969" s="30">
        <v>18857</v>
      </c>
      <c r="H969" s="30">
        <f t="shared" si="45"/>
        <v>0</v>
      </c>
      <c r="I969" s="491"/>
    </row>
    <row r="970" spans="1:9" x14ac:dyDescent="0.25">
      <c r="A970" s="98"/>
      <c r="B970" s="438" t="s">
        <v>1878</v>
      </c>
      <c r="C970" s="429" t="s">
        <v>5059</v>
      </c>
      <c r="D970" s="235" t="s">
        <v>226</v>
      </c>
      <c r="E970" s="236">
        <v>22161</v>
      </c>
      <c r="F970" s="117">
        <v>41834</v>
      </c>
      <c r="G970" s="30">
        <v>22161</v>
      </c>
      <c r="H970" s="30">
        <f t="shared" si="45"/>
        <v>0</v>
      </c>
      <c r="I970" s="491"/>
    </row>
    <row r="971" spans="1:9" x14ac:dyDescent="0.25">
      <c r="A971" s="98"/>
      <c r="B971" s="438" t="s">
        <v>1926</v>
      </c>
      <c r="C971" s="429" t="s">
        <v>5059</v>
      </c>
      <c r="D971" s="235" t="s">
        <v>226</v>
      </c>
      <c r="E971" s="236">
        <v>7728.94</v>
      </c>
      <c r="F971" s="117">
        <v>41836</v>
      </c>
      <c r="G971" s="30">
        <v>7728.94</v>
      </c>
      <c r="H971" s="30">
        <f t="shared" si="45"/>
        <v>0</v>
      </c>
      <c r="I971" s="491" t="s">
        <v>146</v>
      </c>
    </row>
    <row r="972" spans="1:9" x14ac:dyDescent="0.25">
      <c r="A972" s="98"/>
      <c r="B972" s="438" t="s">
        <v>2058</v>
      </c>
      <c r="C972" s="429" t="s">
        <v>5059</v>
      </c>
      <c r="D972" s="235" t="s">
        <v>226</v>
      </c>
      <c r="E972" s="236">
        <v>39744</v>
      </c>
      <c r="F972" s="117">
        <v>41837</v>
      </c>
      <c r="G972" s="30">
        <v>39744</v>
      </c>
      <c r="H972" s="30">
        <f t="shared" si="45"/>
        <v>0</v>
      </c>
      <c r="I972" s="491" t="s">
        <v>23</v>
      </c>
    </row>
    <row r="973" spans="1:9" x14ac:dyDescent="0.25">
      <c r="A973" s="98"/>
      <c r="B973" s="438" t="s">
        <v>2167</v>
      </c>
      <c r="C973" s="429" t="s">
        <v>5059</v>
      </c>
      <c r="D973" s="235" t="s">
        <v>226</v>
      </c>
      <c r="E973" s="236">
        <v>16929.5</v>
      </c>
      <c r="F973" s="462" t="s">
        <v>5182</v>
      </c>
      <c r="G973" s="30">
        <v>16929.5</v>
      </c>
      <c r="H973" s="30">
        <f t="shared" si="45"/>
        <v>0</v>
      </c>
      <c r="I973" s="491" t="s">
        <v>14</v>
      </c>
    </row>
    <row r="974" spans="1:9" x14ac:dyDescent="0.25">
      <c r="A974" s="98"/>
      <c r="B974" s="438" t="s">
        <v>2211</v>
      </c>
      <c r="C974" s="429" t="s">
        <v>5059</v>
      </c>
      <c r="D974" s="235" t="s">
        <v>226</v>
      </c>
      <c r="E974" s="236">
        <v>3294</v>
      </c>
      <c r="F974" s="117">
        <v>41839</v>
      </c>
      <c r="G974" s="30">
        <v>3294</v>
      </c>
      <c r="H974" s="30">
        <f t="shared" si="45"/>
        <v>0</v>
      </c>
      <c r="I974" s="491" t="s">
        <v>146</v>
      </c>
    </row>
    <row r="975" spans="1:9" x14ac:dyDescent="0.25">
      <c r="A975" s="98"/>
      <c r="B975" s="438" t="s">
        <v>1164</v>
      </c>
      <c r="C975" s="429" t="s">
        <v>5059</v>
      </c>
      <c r="D975" s="235" t="s">
        <v>226</v>
      </c>
      <c r="E975" s="236">
        <v>21840</v>
      </c>
      <c r="F975" s="117">
        <v>41850</v>
      </c>
      <c r="G975" s="30">
        <v>21840</v>
      </c>
      <c r="H975" s="30">
        <f t="shared" si="45"/>
        <v>0</v>
      </c>
      <c r="I975" s="491"/>
    </row>
    <row r="976" spans="1:9" x14ac:dyDescent="0.25">
      <c r="A976" s="98"/>
      <c r="B976" s="438" t="s">
        <v>1213</v>
      </c>
      <c r="C976" s="429" t="s">
        <v>5059</v>
      </c>
      <c r="D976" s="235" t="s">
        <v>226</v>
      </c>
      <c r="E976" s="236">
        <v>27086.400000000001</v>
      </c>
      <c r="F976" s="117">
        <v>41840</v>
      </c>
      <c r="G976" s="30">
        <v>27086.400000000001</v>
      </c>
      <c r="H976" s="30">
        <f t="shared" si="45"/>
        <v>0</v>
      </c>
      <c r="I976" s="491"/>
    </row>
    <row r="977" spans="1:9" x14ac:dyDescent="0.25">
      <c r="A977" s="98">
        <v>41841</v>
      </c>
      <c r="B977" s="438" t="s">
        <v>1240</v>
      </c>
      <c r="C977" s="429" t="s">
        <v>5059</v>
      </c>
      <c r="D977" s="235" t="s">
        <v>226</v>
      </c>
      <c r="E977" s="236">
        <v>21902</v>
      </c>
      <c r="F977" s="117">
        <v>41841</v>
      </c>
      <c r="G977" s="30">
        <v>21902</v>
      </c>
      <c r="H977" s="30">
        <f t="shared" si="45"/>
        <v>0</v>
      </c>
      <c r="I977" s="491" t="s">
        <v>4644</v>
      </c>
    </row>
    <row r="978" spans="1:9" x14ac:dyDescent="0.25">
      <c r="A978" s="98"/>
      <c r="B978" s="438" t="s">
        <v>1318</v>
      </c>
      <c r="C978" s="429" t="s">
        <v>5059</v>
      </c>
      <c r="D978" s="235" t="s">
        <v>226</v>
      </c>
      <c r="E978" s="236">
        <v>3997.5</v>
      </c>
      <c r="F978" s="117">
        <v>41843</v>
      </c>
      <c r="G978" s="30">
        <v>3997.5</v>
      </c>
      <c r="H978" s="30">
        <f t="shared" si="45"/>
        <v>0</v>
      </c>
      <c r="I978" s="491" t="s">
        <v>146</v>
      </c>
    </row>
    <row r="979" spans="1:9" x14ac:dyDescent="0.25">
      <c r="A979" s="98"/>
      <c r="B979" s="438" t="s">
        <v>1339</v>
      </c>
      <c r="C979" s="429" t="s">
        <v>5059</v>
      </c>
      <c r="D979" s="8" t="s">
        <v>226</v>
      </c>
      <c r="E979" s="252">
        <v>17395.7</v>
      </c>
      <c r="F979" s="117">
        <v>41842</v>
      </c>
      <c r="G979" s="30">
        <v>17395.7</v>
      </c>
      <c r="H979" s="30">
        <f t="shared" si="45"/>
        <v>0</v>
      </c>
      <c r="I979" s="265" t="s">
        <v>23</v>
      </c>
    </row>
    <row r="980" spans="1:9" x14ac:dyDescent="0.25">
      <c r="A980" s="98"/>
      <c r="B980" s="438" t="s">
        <v>1462</v>
      </c>
      <c r="C980" s="429" t="s">
        <v>5059</v>
      </c>
      <c r="D980" s="235" t="s">
        <v>226</v>
      </c>
      <c r="E980" s="236">
        <v>7986</v>
      </c>
      <c r="F980" s="117">
        <v>41843</v>
      </c>
      <c r="G980" s="30">
        <v>7986</v>
      </c>
      <c r="H980" s="30">
        <f t="shared" si="45"/>
        <v>0</v>
      </c>
      <c r="I980" s="491"/>
    </row>
    <row r="981" spans="1:9" x14ac:dyDescent="0.25">
      <c r="A981" s="553">
        <v>41844</v>
      </c>
      <c r="B981" s="438" t="s">
        <v>1508</v>
      </c>
      <c r="C981" s="429" t="s">
        <v>5059</v>
      </c>
      <c r="D981" s="235" t="s">
        <v>226</v>
      </c>
      <c r="E981" s="236">
        <v>11551</v>
      </c>
      <c r="F981" s="117">
        <v>41844</v>
      </c>
      <c r="G981" s="30">
        <v>11551</v>
      </c>
      <c r="H981" s="30">
        <f t="shared" si="45"/>
        <v>0</v>
      </c>
      <c r="I981" s="491" t="s">
        <v>23</v>
      </c>
    </row>
    <row r="982" spans="1:9" ht="15.75" x14ac:dyDescent="0.25">
      <c r="A982" s="553">
        <v>41844</v>
      </c>
      <c r="B982" s="601" t="s">
        <v>1612</v>
      </c>
      <c r="C982" s="255" t="s">
        <v>4641</v>
      </c>
      <c r="D982" s="235" t="s">
        <v>226</v>
      </c>
      <c r="E982" s="236">
        <v>1064.5</v>
      </c>
      <c r="F982" s="117">
        <v>41844</v>
      </c>
      <c r="G982" s="30">
        <v>1064.5</v>
      </c>
      <c r="H982" s="30">
        <f t="shared" si="45"/>
        <v>0</v>
      </c>
      <c r="I982" s="491"/>
    </row>
    <row r="983" spans="1:9" ht="15.75" x14ac:dyDescent="0.25">
      <c r="A983" s="553">
        <v>41844</v>
      </c>
      <c r="B983" s="601" t="s">
        <v>1613</v>
      </c>
      <c r="C983" s="255" t="s">
        <v>4641</v>
      </c>
      <c r="D983" s="235" t="s">
        <v>226</v>
      </c>
      <c r="E983" s="236">
        <v>1293</v>
      </c>
      <c r="F983" s="117">
        <v>41844</v>
      </c>
      <c r="G983" s="30">
        <v>1293</v>
      </c>
      <c r="H983" s="30">
        <f t="shared" si="45"/>
        <v>0</v>
      </c>
      <c r="I983" s="491"/>
    </row>
    <row r="984" spans="1:9" ht="15.75" x14ac:dyDescent="0.25">
      <c r="A984" s="98">
        <v>41845</v>
      </c>
      <c r="B984" s="601" t="s">
        <v>1615</v>
      </c>
      <c r="C984" s="255" t="s">
        <v>4641</v>
      </c>
      <c r="D984" s="235" t="s">
        <v>226</v>
      </c>
      <c r="E984" s="236">
        <v>3938</v>
      </c>
      <c r="F984" s="117">
        <v>41846</v>
      </c>
      <c r="G984" s="30">
        <v>3938</v>
      </c>
      <c r="H984" s="30">
        <f t="shared" si="45"/>
        <v>0</v>
      </c>
      <c r="I984" s="492" t="s">
        <v>146</v>
      </c>
    </row>
    <row r="985" spans="1:9" ht="15.75" x14ac:dyDescent="0.25">
      <c r="A985" s="98">
        <v>41845</v>
      </c>
      <c r="B985" s="601" t="s">
        <v>1688</v>
      </c>
      <c r="C985" s="255" t="s">
        <v>4641</v>
      </c>
      <c r="D985" s="235" t="s">
        <v>226</v>
      </c>
      <c r="E985" s="236">
        <v>13280.6</v>
      </c>
      <c r="F985" s="117">
        <v>41846</v>
      </c>
      <c r="G985" s="43">
        <v>13280.6</v>
      </c>
      <c r="H985" s="30">
        <f t="shared" si="45"/>
        <v>0</v>
      </c>
      <c r="I985" s="491" t="s">
        <v>14</v>
      </c>
    </row>
    <row r="986" spans="1:9" ht="15.75" x14ac:dyDescent="0.25">
      <c r="A986" s="553">
        <v>41846</v>
      </c>
      <c r="B986" s="601" t="s">
        <v>1747</v>
      </c>
      <c r="C986" s="255" t="s">
        <v>4641</v>
      </c>
      <c r="D986" s="235" t="s">
        <v>226</v>
      </c>
      <c r="E986" s="236">
        <v>23216</v>
      </c>
      <c r="F986" s="117">
        <v>41846</v>
      </c>
      <c r="G986" s="30">
        <v>23216</v>
      </c>
      <c r="H986" s="30">
        <f t="shared" si="45"/>
        <v>0</v>
      </c>
      <c r="I986" s="508"/>
    </row>
    <row r="987" spans="1:9" ht="15.75" x14ac:dyDescent="0.25">
      <c r="A987" s="553">
        <v>41846</v>
      </c>
      <c r="B987" s="601" t="s">
        <v>1801</v>
      </c>
      <c r="C987" s="255" t="s">
        <v>4641</v>
      </c>
      <c r="D987" s="235" t="s">
        <v>226</v>
      </c>
      <c r="E987" s="236">
        <v>16797</v>
      </c>
      <c r="F987" s="117">
        <v>41848</v>
      </c>
      <c r="G987" s="30">
        <v>16797</v>
      </c>
      <c r="H987" s="30">
        <f t="shared" si="45"/>
        <v>0</v>
      </c>
      <c r="I987" s="508"/>
    </row>
    <row r="988" spans="1:9" ht="15.75" x14ac:dyDescent="0.25">
      <c r="A988" s="98">
        <v>41847</v>
      </c>
      <c r="B988" s="601" t="s">
        <v>1852</v>
      </c>
      <c r="C988" s="255" t="s">
        <v>4641</v>
      </c>
      <c r="D988" s="8" t="s">
        <v>226</v>
      </c>
      <c r="E988" s="236">
        <v>32560</v>
      </c>
      <c r="F988" s="117">
        <v>41847</v>
      </c>
      <c r="G988" s="30">
        <v>32560</v>
      </c>
      <c r="H988" s="30">
        <f t="shared" si="45"/>
        <v>0</v>
      </c>
      <c r="I988" s="491"/>
    </row>
    <row r="989" spans="1:9" ht="15.75" x14ac:dyDescent="0.25">
      <c r="A989" s="553">
        <v>41848</v>
      </c>
      <c r="B989" s="601" t="s">
        <v>1911</v>
      </c>
      <c r="C989" s="255" t="s">
        <v>4641</v>
      </c>
      <c r="D989" s="235" t="s">
        <v>226</v>
      </c>
      <c r="E989" s="236">
        <v>23334.5</v>
      </c>
      <c r="F989" s="117">
        <v>41848</v>
      </c>
      <c r="G989" s="30">
        <v>23334.5</v>
      </c>
      <c r="H989" s="30">
        <f t="shared" si="45"/>
        <v>0</v>
      </c>
      <c r="I989" s="491"/>
    </row>
    <row r="990" spans="1:9" ht="15.75" x14ac:dyDescent="0.25">
      <c r="A990" s="98">
        <v>41849</v>
      </c>
      <c r="B990" s="601" t="s">
        <v>2002</v>
      </c>
      <c r="C990" s="255" t="s">
        <v>4641</v>
      </c>
      <c r="D990" s="8" t="s">
        <v>226</v>
      </c>
      <c r="E990" s="252">
        <v>28369</v>
      </c>
      <c r="F990" s="117">
        <v>41849</v>
      </c>
      <c r="G990" s="30">
        <v>28369</v>
      </c>
      <c r="H990" s="30">
        <f t="shared" si="45"/>
        <v>0</v>
      </c>
      <c r="I990" s="497"/>
    </row>
    <row r="991" spans="1:9" ht="15.75" x14ac:dyDescent="0.25">
      <c r="A991" s="98">
        <v>41849</v>
      </c>
      <c r="B991" s="601" t="s">
        <v>2005</v>
      </c>
      <c r="C991" s="255" t="s">
        <v>4641</v>
      </c>
      <c r="D991" s="8" t="s">
        <v>226</v>
      </c>
      <c r="E991" s="252">
        <v>296</v>
      </c>
      <c r="F991" s="117">
        <v>41849</v>
      </c>
      <c r="G991" s="30">
        <v>296</v>
      </c>
      <c r="H991" s="30">
        <f t="shared" si="45"/>
        <v>0</v>
      </c>
      <c r="I991" s="497"/>
    </row>
    <row r="992" spans="1:9" ht="15.75" x14ac:dyDescent="0.25">
      <c r="A992" s="98">
        <v>41849</v>
      </c>
      <c r="B992" s="601" t="s">
        <v>2013</v>
      </c>
      <c r="C992" s="255" t="s">
        <v>4641</v>
      </c>
      <c r="D992" s="8" t="s">
        <v>226</v>
      </c>
      <c r="E992" s="252">
        <v>22785.200000000001</v>
      </c>
      <c r="F992" s="503" t="s">
        <v>5371</v>
      </c>
      <c r="G992" s="247">
        <v>22785.200000000001</v>
      </c>
      <c r="H992" s="30">
        <f t="shared" si="45"/>
        <v>0</v>
      </c>
      <c r="I992" s="497" t="s">
        <v>57</v>
      </c>
    </row>
    <row r="993" spans="1:9" ht="15.75" x14ac:dyDescent="0.25">
      <c r="A993" s="98">
        <v>41849</v>
      </c>
      <c r="B993" s="601" t="s">
        <v>2032</v>
      </c>
      <c r="C993" s="255" t="s">
        <v>4641</v>
      </c>
      <c r="D993" s="8" t="s">
        <v>226</v>
      </c>
      <c r="E993" s="252">
        <v>13897.5</v>
      </c>
      <c r="F993" s="117">
        <v>41849</v>
      </c>
      <c r="G993" s="30">
        <v>13897.5</v>
      </c>
      <c r="H993" s="30">
        <f t="shared" si="45"/>
        <v>0</v>
      </c>
      <c r="I993" s="497" t="s">
        <v>95</v>
      </c>
    </row>
    <row r="994" spans="1:9" ht="15.75" x14ac:dyDescent="0.25">
      <c r="A994" s="553">
        <v>41850</v>
      </c>
      <c r="B994" s="601" t="s">
        <v>2102</v>
      </c>
      <c r="C994" s="255" t="s">
        <v>4641</v>
      </c>
      <c r="D994" s="235" t="s">
        <v>226</v>
      </c>
      <c r="E994" s="236">
        <v>27280</v>
      </c>
      <c r="F994" s="117">
        <v>41850</v>
      </c>
      <c r="G994" s="30">
        <v>27280</v>
      </c>
      <c r="H994" s="30">
        <f t="shared" si="45"/>
        <v>0</v>
      </c>
      <c r="I994" s="491"/>
    </row>
    <row r="995" spans="1:9" ht="15.75" x14ac:dyDescent="0.25">
      <c r="A995" s="98">
        <v>41851</v>
      </c>
      <c r="B995" s="601" t="s">
        <v>2137</v>
      </c>
      <c r="C995" s="255" t="s">
        <v>4641</v>
      </c>
      <c r="D995" s="8" t="s">
        <v>226</v>
      </c>
      <c r="E995" s="252">
        <v>31961</v>
      </c>
      <c r="F995" s="117">
        <v>41851</v>
      </c>
      <c r="G995" s="30">
        <v>31961</v>
      </c>
      <c r="H995" s="30">
        <f t="shared" si="45"/>
        <v>0</v>
      </c>
      <c r="I995" s="497" t="s">
        <v>23</v>
      </c>
    </row>
    <row r="996" spans="1:9" ht="15.75" x14ac:dyDescent="0.25">
      <c r="A996" s="98">
        <v>41851</v>
      </c>
      <c r="B996" s="601" t="s">
        <v>2151</v>
      </c>
      <c r="C996" s="255" t="s">
        <v>4641</v>
      </c>
      <c r="D996" s="8" t="s">
        <v>226</v>
      </c>
      <c r="E996" s="252">
        <v>9875</v>
      </c>
      <c r="F996" s="117">
        <v>41851</v>
      </c>
      <c r="G996" s="30">
        <v>9875</v>
      </c>
      <c r="H996" s="30">
        <f t="shared" si="45"/>
        <v>0</v>
      </c>
      <c r="I996" s="497" t="s">
        <v>23</v>
      </c>
    </row>
    <row r="997" spans="1:9" ht="15.75" x14ac:dyDescent="0.25">
      <c r="A997" s="98">
        <v>41851</v>
      </c>
      <c r="B997" s="601" t="s">
        <v>2220</v>
      </c>
      <c r="C997" s="255" t="s">
        <v>4641</v>
      </c>
      <c r="D997" s="8" t="s">
        <v>226</v>
      </c>
      <c r="E997" s="252">
        <v>1279.3399999999999</v>
      </c>
      <c r="F997" s="461">
        <v>41855</v>
      </c>
      <c r="G997" s="247">
        <v>1279.3399999999999</v>
      </c>
      <c r="H997" s="30">
        <f t="shared" si="45"/>
        <v>0</v>
      </c>
      <c r="I997" s="497" t="s">
        <v>146</v>
      </c>
    </row>
    <row r="998" spans="1:9" ht="15.75" x14ac:dyDescent="0.25">
      <c r="A998" s="98"/>
      <c r="B998" s="601"/>
      <c r="C998" s="255"/>
      <c r="D998" s="8"/>
      <c r="E998" s="252"/>
      <c r="F998" s="461"/>
      <c r="G998" s="247">
        <f>SUM(G957:G997)</f>
        <v>702814.67999999993</v>
      </c>
      <c r="H998" s="30"/>
      <c r="I998" s="497"/>
    </row>
    <row r="999" spans="1:9" ht="15.75" x14ac:dyDescent="0.25">
      <c r="A999" s="98"/>
      <c r="B999" s="601"/>
      <c r="C999" s="255"/>
      <c r="D999" s="8"/>
      <c r="E999" s="252"/>
      <c r="F999" s="461"/>
      <c r="G999" s="247"/>
      <c r="H999" s="30"/>
      <c r="I999" s="497"/>
    </row>
    <row r="1000" spans="1:9" x14ac:dyDescent="0.25">
      <c r="A1000" s="98"/>
      <c r="B1000" s="241" t="s">
        <v>2094</v>
      </c>
      <c r="C1000" s="394" t="s">
        <v>4912</v>
      </c>
      <c r="D1000" s="235" t="s">
        <v>8</v>
      </c>
      <c r="E1000" s="528">
        <v>90985</v>
      </c>
      <c r="F1000" s="117">
        <v>41844</v>
      </c>
      <c r="G1000" s="30">
        <v>90985</v>
      </c>
      <c r="H1000" s="22">
        <f t="shared" ref="H1000:H1028" si="46">E1000-G1000</f>
        <v>0</v>
      </c>
      <c r="I1000" s="491"/>
    </row>
    <row r="1001" spans="1:9" x14ac:dyDescent="0.25">
      <c r="A1001" s="98"/>
      <c r="B1001" s="241" t="s">
        <v>2118</v>
      </c>
      <c r="C1001" s="394" t="s">
        <v>4912</v>
      </c>
      <c r="D1001" s="235" t="s">
        <v>8</v>
      </c>
      <c r="E1001" s="528">
        <v>318270.51</v>
      </c>
      <c r="F1001" s="117">
        <v>41844</v>
      </c>
      <c r="G1001" s="30">
        <v>318270.51</v>
      </c>
      <c r="H1001" s="22">
        <f t="shared" si="46"/>
        <v>0</v>
      </c>
      <c r="I1001" s="491"/>
    </row>
    <row r="1002" spans="1:9" x14ac:dyDescent="0.25">
      <c r="A1002" s="98"/>
      <c r="B1002" s="241" t="s">
        <v>1134</v>
      </c>
      <c r="C1002" s="394" t="s">
        <v>4912</v>
      </c>
      <c r="D1002" s="235" t="s">
        <v>8</v>
      </c>
      <c r="E1002" s="528">
        <v>189920.6</v>
      </c>
      <c r="F1002" s="117">
        <v>41844</v>
      </c>
      <c r="G1002" s="22">
        <v>189920.6</v>
      </c>
      <c r="H1002" s="30">
        <f t="shared" si="46"/>
        <v>0</v>
      </c>
      <c r="I1002" s="508" t="s">
        <v>20</v>
      </c>
    </row>
    <row r="1003" spans="1:9" x14ac:dyDescent="0.25">
      <c r="A1003" s="98"/>
      <c r="B1003" s="241" t="s">
        <v>1286</v>
      </c>
      <c r="C1003" s="394" t="s">
        <v>4912</v>
      </c>
      <c r="D1003" s="235" t="s">
        <v>8</v>
      </c>
      <c r="E1003" s="236">
        <v>14872</v>
      </c>
      <c r="F1003" s="117">
        <v>41844</v>
      </c>
      <c r="G1003" s="30">
        <v>14872</v>
      </c>
      <c r="H1003" s="30">
        <f t="shared" si="46"/>
        <v>0</v>
      </c>
      <c r="I1003" s="491"/>
    </row>
    <row r="1004" spans="1:9" x14ac:dyDescent="0.25">
      <c r="A1004" s="98"/>
      <c r="B1004" s="241" t="s">
        <v>1347</v>
      </c>
      <c r="C1004" s="394" t="s">
        <v>4912</v>
      </c>
      <c r="D1004" s="235" t="s">
        <v>8</v>
      </c>
      <c r="E1004" s="236">
        <v>59785</v>
      </c>
      <c r="F1004" s="117">
        <v>41844</v>
      </c>
      <c r="G1004" s="30">
        <v>59785</v>
      </c>
      <c r="H1004" s="30">
        <f t="shared" si="46"/>
        <v>0</v>
      </c>
      <c r="I1004" s="491"/>
    </row>
    <row r="1005" spans="1:9" x14ac:dyDescent="0.25">
      <c r="A1005" s="98"/>
      <c r="B1005" s="241" t="s">
        <v>1396</v>
      </c>
      <c r="C1005" s="394" t="s">
        <v>4912</v>
      </c>
      <c r="D1005" s="235" t="s">
        <v>8</v>
      </c>
      <c r="E1005" s="236">
        <v>74787.25</v>
      </c>
      <c r="F1005" s="117">
        <v>41844</v>
      </c>
      <c r="G1005" s="30">
        <v>74787.25</v>
      </c>
      <c r="H1005" s="30">
        <f t="shared" si="46"/>
        <v>0</v>
      </c>
      <c r="I1005" s="491" t="s">
        <v>23</v>
      </c>
    </row>
    <row r="1006" spans="1:9" x14ac:dyDescent="0.25">
      <c r="A1006" s="98"/>
      <c r="B1006" s="241" t="s">
        <v>1472</v>
      </c>
      <c r="C1006" s="394" t="s">
        <v>4912</v>
      </c>
      <c r="D1006" s="235" t="s">
        <v>8</v>
      </c>
      <c r="E1006" s="236">
        <v>376547</v>
      </c>
      <c r="F1006" s="117">
        <v>41844</v>
      </c>
      <c r="G1006" s="30">
        <v>376547</v>
      </c>
      <c r="H1006" s="30">
        <f t="shared" si="46"/>
        <v>0</v>
      </c>
      <c r="I1006" s="491"/>
    </row>
    <row r="1007" spans="1:9" x14ac:dyDescent="0.25">
      <c r="A1007" s="98"/>
      <c r="B1007" s="438" t="s">
        <v>1608</v>
      </c>
      <c r="C1007" s="429" t="s">
        <v>5059</v>
      </c>
      <c r="D1007" s="45" t="s">
        <v>8</v>
      </c>
      <c r="E1007" s="236">
        <v>27545</v>
      </c>
      <c r="F1007" s="485">
        <v>41844</v>
      </c>
      <c r="G1007" s="22">
        <v>27545</v>
      </c>
      <c r="H1007" s="30">
        <f t="shared" si="46"/>
        <v>0</v>
      </c>
      <c r="I1007" s="508" t="s">
        <v>20</v>
      </c>
    </row>
    <row r="1008" spans="1:9" x14ac:dyDescent="0.25">
      <c r="A1008" s="98"/>
      <c r="B1008" s="438" t="s">
        <v>1755</v>
      </c>
      <c r="C1008" s="429" t="s">
        <v>5059</v>
      </c>
      <c r="D1008" s="45" t="s">
        <v>8</v>
      </c>
      <c r="E1008" s="236">
        <v>215638.25</v>
      </c>
      <c r="F1008" s="485">
        <v>41844</v>
      </c>
      <c r="G1008" s="22">
        <v>215638.25</v>
      </c>
      <c r="H1008" s="30">
        <f t="shared" si="46"/>
        <v>0</v>
      </c>
      <c r="I1008" s="508" t="s">
        <v>146</v>
      </c>
    </row>
    <row r="1009" spans="1:9" x14ac:dyDescent="0.25">
      <c r="A1009" s="98"/>
      <c r="B1009" s="438" t="s">
        <v>1942</v>
      </c>
      <c r="C1009" s="429" t="s">
        <v>5059</v>
      </c>
      <c r="D1009" s="235" t="s">
        <v>8</v>
      </c>
      <c r="E1009" s="236">
        <v>11654.5</v>
      </c>
      <c r="F1009" s="117">
        <v>41844</v>
      </c>
      <c r="G1009" s="30">
        <v>11654.5</v>
      </c>
      <c r="H1009" s="30">
        <f t="shared" si="46"/>
        <v>0</v>
      </c>
      <c r="I1009" s="491" t="s">
        <v>4</v>
      </c>
    </row>
    <row r="1010" spans="1:9" x14ac:dyDescent="0.25">
      <c r="A1010" s="98"/>
      <c r="B1010" s="438" t="s">
        <v>1943</v>
      </c>
      <c r="C1010" s="429" t="s">
        <v>5059</v>
      </c>
      <c r="D1010" s="235" t="s">
        <v>8</v>
      </c>
      <c r="E1010" s="236">
        <v>12970</v>
      </c>
      <c r="F1010" s="117">
        <v>41844</v>
      </c>
      <c r="G1010" s="30">
        <v>12970</v>
      </c>
      <c r="H1010" s="30">
        <f t="shared" si="46"/>
        <v>0</v>
      </c>
      <c r="I1010" s="491" t="s">
        <v>4</v>
      </c>
    </row>
    <row r="1011" spans="1:9" x14ac:dyDescent="0.25">
      <c r="A1011" s="98"/>
      <c r="B1011" s="438" t="s">
        <v>2034</v>
      </c>
      <c r="C1011" s="429" t="s">
        <v>5059</v>
      </c>
      <c r="D1011" s="235" t="s">
        <v>8</v>
      </c>
      <c r="E1011" s="236">
        <v>32242</v>
      </c>
      <c r="F1011" s="117">
        <v>41844</v>
      </c>
      <c r="G1011" s="30">
        <v>32242</v>
      </c>
      <c r="H1011" s="30">
        <f t="shared" si="46"/>
        <v>0</v>
      </c>
      <c r="I1011" s="491" t="s">
        <v>23</v>
      </c>
    </row>
    <row r="1012" spans="1:9" x14ac:dyDescent="0.25">
      <c r="A1012" s="527"/>
      <c r="B1012" s="438" t="s">
        <v>2074</v>
      </c>
      <c r="C1012" s="429" t="s">
        <v>5059</v>
      </c>
      <c r="D1012" s="235" t="s">
        <v>8</v>
      </c>
      <c r="E1012" s="236">
        <v>311577.8</v>
      </c>
      <c r="F1012" s="495" t="s">
        <v>5164</v>
      </c>
      <c r="G1012" s="30">
        <v>311577.8</v>
      </c>
      <c r="H1012" s="30">
        <f t="shared" si="46"/>
        <v>0</v>
      </c>
      <c r="I1012" s="491" t="s">
        <v>146</v>
      </c>
    </row>
    <row r="1013" spans="1:9" x14ac:dyDescent="0.25">
      <c r="A1013" s="98"/>
      <c r="B1013" s="438" t="s">
        <v>1067</v>
      </c>
      <c r="C1013" s="429" t="s">
        <v>5059</v>
      </c>
      <c r="D1013" s="235" t="s">
        <v>8</v>
      </c>
      <c r="E1013" s="236">
        <v>13589</v>
      </c>
      <c r="F1013" s="117">
        <v>41844</v>
      </c>
      <c r="G1013" s="30">
        <v>13589</v>
      </c>
      <c r="H1013" s="30">
        <f t="shared" si="46"/>
        <v>0</v>
      </c>
      <c r="I1013" s="491"/>
    </row>
    <row r="1014" spans="1:9" x14ac:dyDescent="0.25">
      <c r="A1014" s="98"/>
      <c r="B1014" s="438" t="s">
        <v>1106</v>
      </c>
      <c r="C1014" s="429" t="s">
        <v>5059</v>
      </c>
      <c r="D1014" s="235" t="s">
        <v>8</v>
      </c>
      <c r="E1014" s="236">
        <v>246242.5</v>
      </c>
      <c r="F1014" s="117">
        <v>41844</v>
      </c>
      <c r="G1014" s="30">
        <v>246242.5</v>
      </c>
      <c r="H1014" s="30">
        <f t="shared" si="46"/>
        <v>0</v>
      </c>
      <c r="I1014" s="491"/>
    </row>
    <row r="1015" spans="1:9" x14ac:dyDescent="0.25">
      <c r="A1015" s="98"/>
      <c r="B1015" s="438" t="s">
        <v>1116</v>
      </c>
      <c r="C1015" s="429" t="s">
        <v>5059</v>
      </c>
      <c r="D1015" s="235" t="s">
        <v>8</v>
      </c>
      <c r="E1015" s="236">
        <v>12692</v>
      </c>
      <c r="F1015" s="117">
        <v>41844</v>
      </c>
      <c r="G1015" s="30">
        <v>12692</v>
      </c>
      <c r="H1015" s="30">
        <f t="shared" si="46"/>
        <v>0</v>
      </c>
      <c r="I1015" s="491"/>
    </row>
    <row r="1016" spans="1:9" x14ac:dyDescent="0.25">
      <c r="A1016" s="98"/>
      <c r="B1016" s="438" t="s">
        <v>1182</v>
      </c>
      <c r="C1016" s="429" t="s">
        <v>5059</v>
      </c>
      <c r="D1016" s="235" t="s">
        <v>8</v>
      </c>
      <c r="E1016" s="236">
        <v>8965</v>
      </c>
      <c r="F1016" s="117">
        <v>41840</v>
      </c>
      <c r="G1016" s="30">
        <v>8965</v>
      </c>
      <c r="H1016" s="30">
        <f t="shared" si="46"/>
        <v>0</v>
      </c>
      <c r="I1016" s="491"/>
    </row>
    <row r="1017" spans="1:9" x14ac:dyDescent="0.25">
      <c r="A1017" s="98"/>
      <c r="B1017" s="438" t="s">
        <v>1279</v>
      </c>
      <c r="C1017" s="429" t="s">
        <v>5059</v>
      </c>
      <c r="D1017" s="235" t="s">
        <v>8</v>
      </c>
      <c r="E1017" s="236">
        <v>121456.5</v>
      </c>
      <c r="F1017" s="117">
        <v>41844</v>
      </c>
      <c r="G1017" s="30">
        <v>121456.5</v>
      </c>
      <c r="H1017" s="30">
        <f t="shared" si="46"/>
        <v>0</v>
      </c>
      <c r="I1017" s="491" t="s">
        <v>2777</v>
      </c>
    </row>
    <row r="1018" spans="1:9" x14ac:dyDescent="0.25">
      <c r="A1018" s="98"/>
      <c r="B1018" s="438" t="s">
        <v>1334</v>
      </c>
      <c r="C1018" s="429" t="s">
        <v>5059</v>
      </c>
      <c r="D1018" s="235" t="s">
        <v>8</v>
      </c>
      <c r="E1018" s="236">
        <v>20018.400000000001</v>
      </c>
      <c r="F1018" s="117">
        <v>41844</v>
      </c>
      <c r="G1018" s="30">
        <v>20018.400000000001</v>
      </c>
      <c r="H1018" s="30">
        <f t="shared" si="46"/>
        <v>0</v>
      </c>
      <c r="I1018" s="491" t="s">
        <v>20</v>
      </c>
    </row>
    <row r="1019" spans="1:9" x14ac:dyDescent="0.25">
      <c r="A1019" s="98"/>
      <c r="B1019" s="438" t="s">
        <v>1386</v>
      </c>
      <c r="C1019" s="429" t="s">
        <v>5059</v>
      </c>
      <c r="D1019" s="8" t="s">
        <v>8</v>
      </c>
      <c r="E1019" s="252">
        <v>44246.400000000001</v>
      </c>
      <c r="F1019" s="461">
        <v>41865</v>
      </c>
      <c r="G1019" s="247">
        <v>44246.400000000001</v>
      </c>
      <c r="H1019" s="30">
        <f t="shared" si="46"/>
        <v>0</v>
      </c>
      <c r="I1019" s="497"/>
    </row>
    <row r="1020" spans="1:9" x14ac:dyDescent="0.25">
      <c r="A1020" s="98"/>
      <c r="B1020" s="438" t="s">
        <v>1417</v>
      </c>
      <c r="C1020" s="429" t="s">
        <v>5059</v>
      </c>
      <c r="D1020" s="235" t="s">
        <v>8</v>
      </c>
      <c r="E1020" s="236">
        <v>170586</v>
      </c>
      <c r="F1020" s="461">
        <v>41865</v>
      </c>
      <c r="G1020" s="247">
        <v>170586</v>
      </c>
      <c r="H1020" s="30">
        <f t="shared" si="46"/>
        <v>0</v>
      </c>
      <c r="I1020" s="492" t="s">
        <v>57</v>
      </c>
    </row>
    <row r="1021" spans="1:9" ht="15.75" x14ac:dyDescent="0.25">
      <c r="A1021" s="553">
        <v>41844</v>
      </c>
      <c r="B1021" s="601" t="s">
        <v>1590</v>
      </c>
      <c r="C1021" s="255" t="s">
        <v>4641</v>
      </c>
      <c r="D1021" s="235" t="s">
        <v>8</v>
      </c>
      <c r="E1021" s="236">
        <v>370576.8</v>
      </c>
      <c r="F1021" s="461">
        <v>41865</v>
      </c>
      <c r="G1021" s="247">
        <v>370576.8</v>
      </c>
      <c r="H1021" s="30">
        <f t="shared" si="46"/>
        <v>0</v>
      </c>
      <c r="I1021" s="491"/>
    </row>
    <row r="1022" spans="1:9" ht="15.75" x14ac:dyDescent="0.25">
      <c r="A1022" s="553">
        <v>41846</v>
      </c>
      <c r="B1022" s="601" t="s">
        <v>1760</v>
      </c>
      <c r="C1022" s="255" t="s">
        <v>4641</v>
      </c>
      <c r="D1022" s="235" t="s">
        <v>8</v>
      </c>
      <c r="E1022" s="236">
        <v>92241.2</v>
      </c>
      <c r="F1022" s="461">
        <v>41865</v>
      </c>
      <c r="G1022" s="247">
        <v>92241.2</v>
      </c>
      <c r="H1022" s="30">
        <f t="shared" si="46"/>
        <v>0</v>
      </c>
      <c r="I1022" s="508"/>
    </row>
    <row r="1023" spans="1:9" ht="15.75" x14ac:dyDescent="0.25">
      <c r="A1023" s="553">
        <v>41848</v>
      </c>
      <c r="B1023" s="601" t="s">
        <v>1917</v>
      </c>
      <c r="C1023" s="255" t="s">
        <v>4641</v>
      </c>
      <c r="D1023" s="235" t="s">
        <v>8</v>
      </c>
      <c r="E1023" s="236">
        <v>77153</v>
      </c>
      <c r="F1023" s="461">
        <v>41865</v>
      </c>
      <c r="G1023" s="247">
        <v>77153</v>
      </c>
      <c r="H1023" s="30">
        <f t="shared" si="46"/>
        <v>0</v>
      </c>
      <c r="I1023" s="491"/>
    </row>
    <row r="1024" spans="1:9" ht="15.75" x14ac:dyDescent="0.25">
      <c r="A1024" s="98">
        <v>41849</v>
      </c>
      <c r="B1024" s="601" t="s">
        <v>2017</v>
      </c>
      <c r="C1024" s="255" t="s">
        <v>4641</v>
      </c>
      <c r="D1024" s="8" t="s">
        <v>8</v>
      </c>
      <c r="E1024" s="252">
        <v>152634.79999999999</v>
      </c>
      <c r="F1024" s="461">
        <v>41865</v>
      </c>
      <c r="G1024" s="247">
        <v>152634.79999999999</v>
      </c>
      <c r="H1024" s="30">
        <f t="shared" si="46"/>
        <v>0</v>
      </c>
      <c r="I1024" s="497"/>
    </row>
    <row r="1025" spans="1:9" ht="15.75" x14ac:dyDescent="0.25">
      <c r="A1025" s="553">
        <v>41850</v>
      </c>
      <c r="B1025" s="601" t="s">
        <v>2100</v>
      </c>
      <c r="C1025" s="255" t="s">
        <v>4641</v>
      </c>
      <c r="D1025" s="235" t="s">
        <v>8</v>
      </c>
      <c r="E1025" s="236">
        <v>11341</v>
      </c>
      <c r="F1025" s="461">
        <v>41865</v>
      </c>
      <c r="G1025" s="247">
        <v>11341</v>
      </c>
      <c r="H1025" s="30">
        <f t="shared" si="46"/>
        <v>0</v>
      </c>
      <c r="I1025" s="491"/>
    </row>
    <row r="1026" spans="1:9" ht="15.75" x14ac:dyDescent="0.25">
      <c r="A1026" s="553">
        <v>41850</v>
      </c>
      <c r="B1026" s="601" t="s">
        <v>2131</v>
      </c>
      <c r="C1026" s="255" t="s">
        <v>4641</v>
      </c>
      <c r="D1026" s="235" t="s">
        <v>8</v>
      </c>
      <c r="E1026" s="236">
        <v>14333</v>
      </c>
      <c r="F1026" s="461">
        <v>41865</v>
      </c>
      <c r="G1026" s="247">
        <v>14333</v>
      </c>
      <c r="H1026" s="30">
        <f t="shared" si="46"/>
        <v>0</v>
      </c>
      <c r="I1026" s="491" t="s">
        <v>4644</v>
      </c>
    </row>
    <row r="1027" spans="1:9" ht="15.75" x14ac:dyDescent="0.25">
      <c r="A1027" s="98">
        <v>41851</v>
      </c>
      <c r="B1027" s="601" t="s">
        <v>2202</v>
      </c>
      <c r="C1027" s="255" t="s">
        <v>4641</v>
      </c>
      <c r="D1027" s="8" t="s">
        <v>8</v>
      </c>
      <c r="E1027" s="252">
        <v>255058.5</v>
      </c>
      <c r="F1027" s="461">
        <v>41865</v>
      </c>
      <c r="G1027" s="247">
        <v>255058.5</v>
      </c>
      <c r="H1027" s="30">
        <f t="shared" si="46"/>
        <v>0</v>
      </c>
      <c r="I1027" s="497"/>
    </row>
    <row r="1028" spans="1:9" ht="15.75" x14ac:dyDescent="0.25">
      <c r="A1028" s="98">
        <v>41851</v>
      </c>
      <c r="B1028" s="601" t="s">
        <v>2135</v>
      </c>
      <c r="C1028" s="255" t="s">
        <v>4641</v>
      </c>
      <c r="D1028" s="8" t="s">
        <v>5388</v>
      </c>
      <c r="E1028" s="252">
        <v>23486.5</v>
      </c>
      <c r="F1028" s="117">
        <v>41851</v>
      </c>
      <c r="G1028" s="30">
        <v>23486.5</v>
      </c>
      <c r="H1028" s="30">
        <f t="shared" si="46"/>
        <v>0</v>
      </c>
      <c r="I1028" s="497"/>
    </row>
    <row r="1029" spans="1:9" ht="15.75" x14ac:dyDescent="0.25">
      <c r="A1029" s="98"/>
      <c r="B1029" s="601"/>
      <c r="C1029" s="255"/>
      <c r="D1029" s="8"/>
      <c r="E1029" s="252"/>
      <c r="F1029" s="117"/>
      <c r="G1029" s="30">
        <f>SUM(G1000:G1028)</f>
        <v>3371415.51</v>
      </c>
      <c r="H1029" s="30"/>
      <c r="I1029" s="497"/>
    </row>
    <row r="1030" spans="1:9" ht="15.75" x14ac:dyDescent="0.25">
      <c r="A1030" s="98"/>
      <c r="B1030" s="601"/>
      <c r="C1030" s="255"/>
      <c r="D1030" s="8"/>
      <c r="E1030" s="252"/>
      <c r="F1030" s="117"/>
      <c r="G1030" s="30"/>
      <c r="H1030" s="30"/>
      <c r="I1030" s="497"/>
    </row>
    <row r="1031" spans="1:9" ht="15.75" x14ac:dyDescent="0.25">
      <c r="A1031" s="553">
        <v>41848</v>
      </c>
      <c r="B1031" s="601" t="s">
        <v>1936</v>
      </c>
      <c r="C1031" s="255" t="s">
        <v>4641</v>
      </c>
      <c r="D1031" s="235" t="s">
        <v>5356</v>
      </c>
      <c r="E1031" s="236">
        <v>2196.5</v>
      </c>
      <c r="F1031" s="467" t="s">
        <v>5357</v>
      </c>
      <c r="G1031" s="30">
        <v>2196.5</v>
      </c>
      <c r="H1031" s="30">
        <f>E1031-G1031</f>
        <v>0</v>
      </c>
      <c r="I1031" s="491"/>
    </row>
    <row r="1032" spans="1:9" x14ac:dyDescent="0.25">
      <c r="A1032" s="98"/>
      <c r="B1032" s="438" t="s">
        <v>1790</v>
      </c>
      <c r="C1032" s="429" t="s">
        <v>5059</v>
      </c>
      <c r="D1032" s="235" t="s">
        <v>4675</v>
      </c>
      <c r="E1032" s="236">
        <v>1958</v>
      </c>
      <c r="F1032" s="461" t="s">
        <v>5108</v>
      </c>
      <c r="G1032" s="30">
        <v>1958</v>
      </c>
      <c r="H1032" s="30">
        <f>E1032-G1032</f>
        <v>0</v>
      </c>
      <c r="I1032" s="491"/>
    </row>
    <row r="1033" spans="1:9" x14ac:dyDescent="0.25">
      <c r="A1033" s="98"/>
      <c r="B1033" s="438" t="s">
        <v>2177</v>
      </c>
      <c r="C1033" s="429" t="s">
        <v>5059</v>
      </c>
      <c r="D1033" s="235" t="s">
        <v>4675</v>
      </c>
      <c r="E1033" s="236">
        <v>1053</v>
      </c>
      <c r="F1033" s="461" t="s">
        <v>5183</v>
      </c>
      <c r="G1033" s="30">
        <v>1053</v>
      </c>
      <c r="H1033" s="30">
        <f>E1033-G1033</f>
        <v>0</v>
      </c>
      <c r="I1033" s="491"/>
    </row>
    <row r="1034" spans="1:9" x14ac:dyDescent="0.25">
      <c r="A1034" s="98"/>
      <c r="B1034" s="438"/>
      <c r="C1034" s="429"/>
      <c r="D1034" s="235"/>
      <c r="E1034" s="236"/>
      <c r="F1034" s="461"/>
      <c r="G1034" s="30"/>
      <c r="H1034" s="30"/>
      <c r="I1034" s="491"/>
    </row>
    <row r="1035" spans="1:9" x14ac:dyDescent="0.25">
      <c r="A1035" s="98"/>
      <c r="B1035" s="241" t="s">
        <v>1528</v>
      </c>
      <c r="C1035" s="394" t="s">
        <v>4912</v>
      </c>
      <c r="D1035" s="235" t="s">
        <v>177</v>
      </c>
      <c r="E1035" s="236">
        <v>1917</v>
      </c>
      <c r="F1035" s="117">
        <v>41830</v>
      </c>
      <c r="G1035" s="30">
        <v>1917</v>
      </c>
      <c r="H1035" s="30">
        <f>E1035-G1035</f>
        <v>0</v>
      </c>
      <c r="I1035" s="491" t="s">
        <v>4</v>
      </c>
    </row>
    <row r="1036" spans="1:9" x14ac:dyDescent="0.25">
      <c r="A1036" s="98"/>
      <c r="B1036" s="241"/>
      <c r="C1036" s="394"/>
      <c r="D1036" s="235"/>
      <c r="E1036" s="236"/>
      <c r="F1036" s="117"/>
      <c r="G1036" s="30"/>
      <c r="H1036" s="30"/>
      <c r="I1036" s="491"/>
    </row>
    <row r="1037" spans="1:9" x14ac:dyDescent="0.25">
      <c r="A1037" s="98"/>
      <c r="B1037" s="241" t="s">
        <v>2021</v>
      </c>
      <c r="C1037" s="394" t="s">
        <v>4912</v>
      </c>
      <c r="D1037" s="235" t="s">
        <v>222</v>
      </c>
      <c r="E1037" s="528">
        <v>56452</v>
      </c>
      <c r="F1037" s="117">
        <v>41822</v>
      </c>
      <c r="G1037" s="30">
        <v>56452</v>
      </c>
      <c r="H1037" s="22">
        <f t="shared" ref="H1037:H1049" si="47">E1037-G1037</f>
        <v>0</v>
      </c>
      <c r="I1037" s="491" t="s">
        <v>20</v>
      </c>
    </row>
    <row r="1038" spans="1:9" x14ac:dyDescent="0.25">
      <c r="A1038" s="98"/>
      <c r="B1038" s="241" t="s">
        <v>2179</v>
      </c>
      <c r="C1038" s="394" t="s">
        <v>4912</v>
      </c>
      <c r="D1038" s="235" t="s">
        <v>222</v>
      </c>
      <c r="E1038" s="528">
        <v>17664.599999999999</v>
      </c>
      <c r="F1038" s="117">
        <v>41824</v>
      </c>
      <c r="G1038" s="30">
        <v>17664.599999999999</v>
      </c>
      <c r="H1038" s="30">
        <f t="shared" si="47"/>
        <v>0</v>
      </c>
      <c r="I1038" s="491" t="s">
        <v>20</v>
      </c>
    </row>
    <row r="1039" spans="1:9" x14ac:dyDescent="0.25">
      <c r="A1039" s="98"/>
      <c r="B1039" s="241" t="s">
        <v>1372</v>
      </c>
      <c r="C1039" s="394" t="s">
        <v>4912</v>
      </c>
      <c r="D1039" s="235" t="s">
        <v>222</v>
      </c>
      <c r="E1039" s="236">
        <v>17516</v>
      </c>
      <c r="F1039" s="117">
        <v>41829</v>
      </c>
      <c r="G1039" s="30">
        <v>17516</v>
      </c>
      <c r="H1039" s="30">
        <f t="shared" si="47"/>
        <v>0</v>
      </c>
      <c r="I1039" s="491" t="s">
        <v>20</v>
      </c>
    </row>
    <row r="1040" spans="1:9" x14ac:dyDescent="0.25">
      <c r="A1040" s="98"/>
      <c r="B1040" s="438" t="s">
        <v>1545</v>
      </c>
      <c r="C1040" s="429" t="s">
        <v>5059</v>
      </c>
      <c r="D1040" s="45" t="s">
        <v>222</v>
      </c>
      <c r="E1040" s="236">
        <v>23244.5</v>
      </c>
      <c r="F1040" s="485">
        <v>41831</v>
      </c>
      <c r="G1040" s="22">
        <v>23244.5</v>
      </c>
      <c r="H1040" s="30">
        <f t="shared" si="47"/>
        <v>0</v>
      </c>
      <c r="I1040" s="491" t="s">
        <v>20</v>
      </c>
    </row>
    <row r="1041" spans="1:9" x14ac:dyDescent="0.25">
      <c r="A1041" s="98"/>
      <c r="B1041" s="438" t="s">
        <v>2110</v>
      </c>
      <c r="C1041" s="429" t="s">
        <v>5059</v>
      </c>
      <c r="D1041" s="235" t="s">
        <v>222</v>
      </c>
      <c r="E1041" s="236">
        <v>7046</v>
      </c>
      <c r="F1041" s="462" t="s">
        <v>5170</v>
      </c>
      <c r="G1041" s="30">
        <v>7046</v>
      </c>
      <c r="H1041" s="30">
        <f t="shared" si="47"/>
        <v>0</v>
      </c>
      <c r="I1041" s="491" t="s">
        <v>20</v>
      </c>
    </row>
    <row r="1042" spans="1:9" x14ac:dyDescent="0.25">
      <c r="A1042" s="98"/>
      <c r="B1042" s="438" t="s">
        <v>2215</v>
      </c>
      <c r="C1042" s="429" t="s">
        <v>5059</v>
      </c>
      <c r="D1042" s="235" t="s">
        <v>222</v>
      </c>
      <c r="E1042" s="236">
        <v>33877</v>
      </c>
      <c r="F1042" s="117">
        <v>41838</v>
      </c>
      <c r="G1042" s="30">
        <v>33877</v>
      </c>
      <c r="H1042" s="30">
        <f t="shared" si="47"/>
        <v>0</v>
      </c>
      <c r="I1042" s="491" t="s">
        <v>20</v>
      </c>
    </row>
    <row r="1043" spans="1:9" x14ac:dyDescent="0.25">
      <c r="A1043" s="98"/>
      <c r="B1043" s="438" t="s">
        <v>1074</v>
      </c>
      <c r="C1043" s="429" t="s">
        <v>5059</v>
      </c>
      <c r="D1043" s="235" t="s">
        <v>222</v>
      </c>
      <c r="E1043" s="236">
        <v>12637.5</v>
      </c>
      <c r="F1043" s="117">
        <v>41839</v>
      </c>
      <c r="G1043" s="43">
        <v>12637.5</v>
      </c>
      <c r="H1043" s="30">
        <f t="shared" si="47"/>
        <v>0</v>
      </c>
      <c r="I1043" s="491" t="s">
        <v>14</v>
      </c>
    </row>
    <row r="1044" spans="1:9" x14ac:dyDescent="0.25">
      <c r="A1044" s="98"/>
      <c r="B1044" s="438" t="s">
        <v>1370</v>
      </c>
      <c r="C1044" s="429" t="s">
        <v>5059</v>
      </c>
      <c r="D1044" s="8" t="s">
        <v>222</v>
      </c>
      <c r="E1044" s="252">
        <v>30427.599999999999</v>
      </c>
      <c r="F1044" s="117">
        <v>41843</v>
      </c>
      <c r="G1044" s="30">
        <v>30427.599999999999</v>
      </c>
      <c r="H1044" s="30">
        <f t="shared" si="47"/>
        <v>0</v>
      </c>
      <c r="I1044" s="497" t="s">
        <v>4644</v>
      </c>
    </row>
    <row r="1045" spans="1:9" ht="15.75" x14ac:dyDescent="0.25">
      <c r="A1045" s="98">
        <v>41847</v>
      </c>
      <c r="B1045" s="601" t="s">
        <v>1814</v>
      </c>
      <c r="C1045" s="255" t="s">
        <v>4641</v>
      </c>
      <c r="D1045" s="235" t="s">
        <v>222</v>
      </c>
      <c r="E1045" s="236">
        <v>28682</v>
      </c>
      <c r="F1045" s="117">
        <v>41848</v>
      </c>
      <c r="G1045" s="30">
        <v>28682</v>
      </c>
      <c r="H1045" s="30">
        <f t="shared" si="47"/>
        <v>0</v>
      </c>
      <c r="I1045" s="508"/>
    </row>
    <row r="1046" spans="1:9" x14ac:dyDescent="0.25">
      <c r="A1046" s="527"/>
      <c r="B1046" s="438" t="s">
        <v>1680</v>
      </c>
      <c r="C1046" s="429" t="s">
        <v>5059</v>
      </c>
      <c r="D1046" s="45" t="s">
        <v>222</v>
      </c>
      <c r="E1046" s="236">
        <v>16196</v>
      </c>
      <c r="F1046" s="485">
        <v>41832</v>
      </c>
      <c r="G1046" s="22">
        <v>16196</v>
      </c>
      <c r="H1046" s="30">
        <f t="shared" si="47"/>
        <v>0</v>
      </c>
      <c r="I1046" s="508" t="s">
        <v>20</v>
      </c>
    </row>
    <row r="1047" spans="1:9" x14ac:dyDescent="0.25">
      <c r="A1047" s="98"/>
      <c r="B1047" s="438" t="s">
        <v>1968</v>
      </c>
      <c r="C1047" s="429" t="s">
        <v>5059</v>
      </c>
      <c r="D1047" s="235" t="s">
        <v>222</v>
      </c>
      <c r="E1047" s="236">
        <v>29470</v>
      </c>
      <c r="F1047" s="117">
        <v>41836</v>
      </c>
      <c r="G1047" s="30">
        <v>29470</v>
      </c>
      <c r="H1047" s="30">
        <f t="shared" si="47"/>
        <v>0</v>
      </c>
      <c r="I1047" s="491"/>
    </row>
    <row r="1048" spans="1:9" ht="15.75" x14ac:dyDescent="0.25">
      <c r="A1048" s="98">
        <v>41849</v>
      </c>
      <c r="B1048" s="601" t="s">
        <v>1970</v>
      </c>
      <c r="C1048" s="255" t="s">
        <v>4641</v>
      </c>
      <c r="D1048" s="8" t="s">
        <v>222</v>
      </c>
      <c r="E1048" s="252">
        <v>17899</v>
      </c>
      <c r="F1048" s="117">
        <v>41850</v>
      </c>
      <c r="G1048" s="30">
        <v>17899</v>
      </c>
      <c r="H1048" s="30">
        <f t="shared" si="47"/>
        <v>0</v>
      </c>
      <c r="I1048" s="497" t="s">
        <v>20</v>
      </c>
    </row>
    <row r="1049" spans="1:9" ht="15.75" x14ac:dyDescent="0.25">
      <c r="A1049" s="98">
        <v>41849</v>
      </c>
      <c r="B1049" s="601" t="s">
        <v>1978</v>
      </c>
      <c r="C1049" s="255" t="s">
        <v>4641</v>
      </c>
      <c r="D1049" s="8" t="s">
        <v>222</v>
      </c>
      <c r="E1049" s="252">
        <v>6020.5</v>
      </c>
      <c r="F1049" s="117">
        <v>41850</v>
      </c>
      <c r="G1049" s="30">
        <v>6020.5</v>
      </c>
      <c r="H1049" s="30">
        <f t="shared" si="47"/>
        <v>0</v>
      </c>
      <c r="I1049" s="497" t="s">
        <v>20</v>
      </c>
    </row>
    <row r="1050" spans="1:9" ht="15.75" x14ac:dyDescent="0.25">
      <c r="A1050" s="98"/>
      <c r="B1050" s="601"/>
      <c r="C1050" s="255"/>
      <c r="D1050" s="235"/>
      <c r="E1050" s="236"/>
      <c r="F1050" s="117"/>
      <c r="G1050" s="30">
        <f>SUM(G1037:G1049)</f>
        <v>297132.7</v>
      </c>
      <c r="H1050" s="30"/>
      <c r="I1050" s="508"/>
    </row>
    <row r="1051" spans="1:9" ht="15.75" x14ac:dyDescent="0.25">
      <c r="A1051" s="98"/>
      <c r="B1051" s="601"/>
      <c r="C1051" s="255"/>
      <c r="D1051" s="235"/>
      <c r="E1051" s="236"/>
      <c r="F1051" s="117"/>
      <c r="G1051" s="30"/>
      <c r="H1051" s="30"/>
      <c r="I1051" s="508"/>
    </row>
    <row r="1052" spans="1:9" x14ac:dyDescent="0.25">
      <c r="A1052" s="98"/>
      <c r="B1052" s="241" t="s">
        <v>1981</v>
      </c>
      <c r="C1052" s="394" t="s">
        <v>4912</v>
      </c>
      <c r="D1052" s="235" t="s">
        <v>119</v>
      </c>
      <c r="E1052" s="528">
        <v>8897</v>
      </c>
      <c r="F1052" s="117">
        <v>41829</v>
      </c>
      <c r="G1052" s="30">
        <v>8897</v>
      </c>
      <c r="H1052" s="22">
        <f t="shared" ref="H1052:H1088" si="48">E1052-G1052</f>
        <v>0</v>
      </c>
      <c r="I1052" s="491" t="s">
        <v>14</v>
      </c>
    </row>
    <row r="1053" spans="1:9" x14ac:dyDescent="0.25">
      <c r="A1053" s="98"/>
      <c r="B1053" s="241" t="s">
        <v>1982</v>
      </c>
      <c r="C1053" s="394" t="s">
        <v>4912</v>
      </c>
      <c r="D1053" s="235" t="s">
        <v>119</v>
      </c>
      <c r="E1053" s="528">
        <v>5928</v>
      </c>
      <c r="F1053" s="117">
        <v>41822</v>
      </c>
      <c r="G1053" s="30">
        <v>5928</v>
      </c>
      <c r="H1053" s="22">
        <f t="shared" si="48"/>
        <v>0</v>
      </c>
      <c r="I1053" s="491" t="s">
        <v>14</v>
      </c>
    </row>
    <row r="1054" spans="1:9" x14ac:dyDescent="0.25">
      <c r="A1054" s="98"/>
      <c r="B1054" s="241" t="s">
        <v>2091</v>
      </c>
      <c r="C1054" s="394" t="s">
        <v>4912</v>
      </c>
      <c r="D1054" s="235" t="s">
        <v>119</v>
      </c>
      <c r="E1054" s="528">
        <v>7400</v>
      </c>
      <c r="F1054" s="117">
        <v>41829</v>
      </c>
      <c r="G1054" s="30">
        <v>7400</v>
      </c>
      <c r="H1054" s="22">
        <f t="shared" si="48"/>
        <v>0</v>
      </c>
      <c r="I1054" s="491" t="s">
        <v>14</v>
      </c>
    </row>
    <row r="1055" spans="1:9" x14ac:dyDescent="0.25">
      <c r="A1055" s="98"/>
      <c r="B1055" s="241" t="s">
        <v>2152</v>
      </c>
      <c r="C1055" s="394" t="s">
        <v>4912</v>
      </c>
      <c r="D1055" s="235" t="s">
        <v>119</v>
      </c>
      <c r="E1055" s="528">
        <v>4791</v>
      </c>
      <c r="F1055" s="117">
        <v>41829</v>
      </c>
      <c r="G1055" s="30">
        <v>4791</v>
      </c>
      <c r="H1055" s="22">
        <f t="shared" si="48"/>
        <v>0</v>
      </c>
      <c r="I1055" s="491" t="s">
        <v>14</v>
      </c>
    </row>
    <row r="1056" spans="1:9" x14ac:dyDescent="0.25">
      <c r="A1056" s="98"/>
      <c r="B1056" s="241" t="s">
        <v>2163</v>
      </c>
      <c r="C1056" s="394" t="s">
        <v>4912</v>
      </c>
      <c r="D1056" s="235" t="s">
        <v>119</v>
      </c>
      <c r="E1056" s="528">
        <v>3784</v>
      </c>
      <c r="F1056" s="117">
        <v>41829</v>
      </c>
      <c r="G1056" s="30">
        <v>3784</v>
      </c>
      <c r="H1056" s="22">
        <f t="shared" si="48"/>
        <v>0</v>
      </c>
      <c r="I1056" s="491" t="s">
        <v>14</v>
      </c>
    </row>
    <row r="1057" spans="1:9" x14ac:dyDescent="0.25">
      <c r="A1057" s="98"/>
      <c r="B1057" s="241" t="s">
        <v>2266</v>
      </c>
      <c r="C1057" s="394" t="s">
        <v>4912</v>
      </c>
      <c r="D1057" s="235" t="s">
        <v>119</v>
      </c>
      <c r="E1057" s="528">
        <v>6045.7</v>
      </c>
      <c r="F1057" s="117">
        <v>41829</v>
      </c>
      <c r="G1057" s="30">
        <v>6045.7</v>
      </c>
      <c r="H1057" s="30">
        <f t="shared" si="48"/>
        <v>0</v>
      </c>
      <c r="I1057" s="491" t="s">
        <v>14</v>
      </c>
    </row>
    <row r="1058" spans="1:9" x14ac:dyDescent="0.25">
      <c r="A1058" s="98"/>
      <c r="B1058" s="241" t="s">
        <v>1122</v>
      </c>
      <c r="C1058" s="394" t="s">
        <v>4912</v>
      </c>
      <c r="D1058" s="235" t="s">
        <v>119</v>
      </c>
      <c r="E1058" s="528">
        <v>8852</v>
      </c>
      <c r="F1058" s="117">
        <v>41829</v>
      </c>
      <c r="G1058" s="30">
        <v>8852</v>
      </c>
      <c r="H1058" s="30">
        <f t="shared" si="48"/>
        <v>0</v>
      </c>
      <c r="I1058" s="508" t="s">
        <v>14</v>
      </c>
    </row>
    <row r="1059" spans="1:9" x14ac:dyDescent="0.25">
      <c r="A1059" s="98"/>
      <c r="B1059" s="241" t="s">
        <v>1126</v>
      </c>
      <c r="C1059" s="394" t="s">
        <v>4912</v>
      </c>
      <c r="D1059" s="235" t="s">
        <v>119</v>
      </c>
      <c r="E1059" s="528">
        <v>13568</v>
      </c>
      <c r="F1059" s="462" t="s">
        <v>4998</v>
      </c>
      <c r="G1059" s="30">
        <v>13568</v>
      </c>
      <c r="H1059" s="30">
        <f t="shared" si="48"/>
        <v>0</v>
      </c>
      <c r="I1059" s="508" t="s">
        <v>14</v>
      </c>
    </row>
    <row r="1060" spans="1:9" x14ac:dyDescent="0.25">
      <c r="A1060" s="98"/>
      <c r="B1060" s="241" t="s">
        <v>1177</v>
      </c>
      <c r="C1060" s="394" t="s">
        <v>4912</v>
      </c>
      <c r="D1060" s="431" t="s">
        <v>119</v>
      </c>
      <c r="E1060" s="534">
        <v>15927</v>
      </c>
      <c r="F1060" s="117">
        <v>41829</v>
      </c>
      <c r="G1060" s="22">
        <v>15927</v>
      </c>
      <c r="H1060" s="30">
        <f t="shared" si="48"/>
        <v>0</v>
      </c>
      <c r="I1060" s="508" t="s">
        <v>14</v>
      </c>
    </row>
    <row r="1061" spans="1:9" x14ac:dyDescent="0.25">
      <c r="A1061" s="98"/>
      <c r="B1061" s="241" t="s">
        <v>1233</v>
      </c>
      <c r="C1061" s="394" t="s">
        <v>4912</v>
      </c>
      <c r="D1061" s="235" t="s">
        <v>119</v>
      </c>
      <c r="E1061" s="236">
        <v>9020.1</v>
      </c>
      <c r="F1061" s="117">
        <v>41828</v>
      </c>
      <c r="G1061" s="30">
        <v>9020.1</v>
      </c>
      <c r="H1061" s="30">
        <f t="shared" si="48"/>
        <v>0</v>
      </c>
      <c r="I1061" s="491"/>
    </row>
    <row r="1062" spans="1:9" x14ac:dyDescent="0.25">
      <c r="A1062" s="98"/>
      <c r="B1062" s="241" t="s">
        <v>1369</v>
      </c>
      <c r="C1062" s="394" t="s">
        <v>4912</v>
      </c>
      <c r="D1062" s="235" t="s">
        <v>119</v>
      </c>
      <c r="E1062" s="236">
        <v>5688.4</v>
      </c>
      <c r="F1062" s="117">
        <v>41829</v>
      </c>
      <c r="G1062" s="30">
        <v>5688.4</v>
      </c>
      <c r="H1062" s="30">
        <f t="shared" si="48"/>
        <v>0</v>
      </c>
      <c r="I1062" s="491" t="s">
        <v>14</v>
      </c>
    </row>
    <row r="1063" spans="1:9" x14ac:dyDescent="0.25">
      <c r="A1063" s="98"/>
      <c r="B1063" s="241" t="s">
        <v>1370</v>
      </c>
      <c r="C1063" s="394" t="s">
        <v>4912</v>
      </c>
      <c r="D1063" s="235" t="s">
        <v>119</v>
      </c>
      <c r="E1063" s="236">
        <v>2235.6</v>
      </c>
      <c r="F1063" s="117">
        <v>41829</v>
      </c>
      <c r="G1063" s="30">
        <v>2235.6</v>
      </c>
      <c r="H1063" s="30">
        <f t="shared" si="48"/>
        <v>0</v>
      </c>
      <c r="I1063" s="491" t="s">
        <v>14</v>
      </c>
    </row>
    <row r="1064" spans="1:9" x14ac:dyDescent="0.25">
      <c r="A1064" s="98"/>
      <c r="B1064" s="241" t="s">
        <v>1454</v>
      </c>
      <c r="C1064" s="394" t="s">
        <v>4912</v>
      </c>
      <c r="D1064" s="235" t="s">
        <v>119</v>
      </c>
      <c r="E1064" s="236">
        <v>5093</v>
      </c>
      <c r="F1064" s="117">
        <v>41830</v>
      </c>
      <c r="G1064" s="30">
        <v>5093</v>
      </c>
      <c r="H1064" s="30">
        <f t="shared" si="48"/>
        <v>0</v>
      </c>
      <c r="I1064" s="491"/>
    </row>
    <row r="1065" spans="1:9" x14ac:dyDescent="0.25">
      <c r="A1065" s="98"/>
      <c r="B1065" s="241" t="s">
        <v>1455</v>
      </c>
      <c r="C1065" s="394" t="s">
        <v>4912</v>
      </c>
      <c r="D1065" s="235" t="s">
        <v>119</v>
      </c>
      <c r="E1065" s="236">
        <v>12899</v>
      </c>
      <c r="F1065" s="117">
        <v>41835</v>
      </c>
      <c r="G1065" s="30">
        <v>12899</v>
      </c>
      <c r="H1065" s="30">
        <f t="shared" si="48"/>
        <v>0</v>
      </c>
      <c r="I1065" s="491"/>
    </row>
    <row r="1066" spans="1:9" x14ac:dyDescent="0.25">
      <c r="A1066" s="98"/>
      <c r="B1066" s="241" t="s">
        <v>1517</v>
      </c>
      <c r="C1066" s="394" t="s">
        <v>4912</v>
      </c>
      <c r="D1066" s="235" t="s">
        <v>119</v>
      </c>
      <c r="E1066" s="236">
        <v>8013.5</v>
      </c>
      <c r="F1066" s="117">
        <v>41838</v>
      </c>
      <c r="G1066" s="30">
        <v>8013.5</v>
      </c>
      <c r="H1066" s="30">
        <f t="shared" si="48"/>
        <v>0</v>
      </c>
      <c r="I1066" s="491" t="s">
        <v>14</v>
      </c>
    </row>
    <row r="1067" spans="1:9" x14ac:dyDescent="0.25">
      <c r="A1067" s="98"/>
      <c r="B1067" s="438" t="s">
        <v>1631</v>
      </c>
      <c r="C1067" s="429" t="s">
        <v>5059</v>
      </c>
      <c r="D1067" s="45" t="s">
        <v>119</v>
      </c>
      <c r="E1067" s="236">
        <v>9533</v>
      </c>
      <c r="F1067" s="485">
        <v>41832</v>
      </c>
      <c r="G1067" s="22">
        <v>9533</v>
      </c>
      <c r="H1067" s="30">
        <f t="shared" si="48"/>
        <v>0</v>
      </c>
      <c r="I1067" s="508" t="s">
        <v>14</v>
      </c>
    </row>
    <row r="1068" spans="1:9" x14ac:dyDescent="0.25">
      <c r="A1068" s="98"/>
      <c r="B1068" s="438" t="s">
        <v>1734</v>
      </c>
      <c r="C1068" s="429" t="s">
        <v>5059</v>
      </c>
      <c r="D1068" s="45" t="s">
        <v>119</v>
      </c>
      <c r="E1068" s="236">
        <v>14030</v>
      </c>
      <c r="F1068" s="485">
        <v>41835</v>
      </c>
      <c r="G1068" s="22">
        <v>14030</v>
      </c>
      <c r="H1068" s="30">
        <f t="shared" si="48"/>
        <v>0</v>
      </c>
      <c r="I1068" s="508" t="s">
        <v>14</v>
      </c>
    </row>
    <row r="1069" spans="1:9" x14ac:dyDescent="0.25">
      <c r="A1069" s="98"/>
      <c r="B1069" s="438" t="s">
        <v>1811</v>
      </c>
      <c r="C1069" s="429" t="s">
        <v>5059</v>
      </c>
      <c r="D1069" s="235" t="s">
        <v>119</v>
      </c>
      <c r="E1069" s="236">
        <v>10441.5</v>
      </c>
      <c r="F1069" s="117">
        <v>41835</v>
      </c>
      <c r="G1069" s="30">
        <v>10441.5</v>
      </c>
      <c r="H1069" s="30">
        <f t="shared" si="48"/>
        <v>0</v>
      </c>
      <c r="I1069" s="491"/>
    </row>
    <row r="1070" spans="1:9" x14ac:dyDescent="0.25">
      <c r="A1070" s="98"/>
      <c r="B1070" s="438" t="s">
        <v>1889</v>
      </c>
      <c r="C1070" s="429" t="s">
        <v>5059</v>
      </c>
      <c r="D1070" s="235" t="s">
        <v>119</v>
      </c>
      <c r="E1070" s="236">
        <v>8870</v>
      </c>
      <c r="F1070" s="117">
        <v>41838</v>
      </c>
      <c r="G1070" s="30">
        <v>8870</v>
      </c>
      <c r="H1070" s="30">
        <f t="shared" si="48"/>
        <v>0</v>
      </c>
      <c r="I1070" s="491" t="s">
        <v>14</v>
      </c>
    </row>
    <row r="1071" spans="1:9" x14ac:dyDescent="0.25">
      <c r="A1071" s="98"/>
      <c r="B1071" s="438" t="s">
        <v>1967</v>
      </c>
      <c r="C1071" s="429" t="s">
        <v>5059</v>
      </c>
      <c r="D1071" s="235" t="s">
        <v>119</v>
      </c>
      <c r="E1071" s="236">
        <v>4885</v>
      </c>
      <c r="F1071" s="117">
        <v>41838</v>
      </c>
      <c r="G1071" s="30">
        <v>4885</v>
      </c>
      <c r="H1071" s="30">
        <f t="shared" si="48"/>
        <v>0</v>
      </c>
      <c r="I1071" s="491" t="s">
        <v>14</v>
      </c>
    </row>
    <row r="1072" spans="1:9" x14ac:dyDescent="0.25">
      <c r="A1072" s="98"/>
      <c r="B1072" s="438" t="s">
        <v>2108</v>
      </c>
      <c r="C1072" s="429" t="s">
        <v>5059</v>
      </c>
      <c r="D1072" s="235" t="s">
        <v>119</v>
      </c>
      <c r="E1072" s="236">
        <v>5735</v>
      </c>
      <c r="F1072" s="117">
        <v>41843</v>
      </c>
      <c r="G1072" s="30">
        <v>5735</v>
      </c>
      <c r="H1072" s="30">
        <f t="shared" si="48"/>
        <v>0</v>
      </c>
      <c r="I1072" s="491" t="s">
        <v>20</v>
      </c>
    </row>
    <row r="1073" spans="1:9" x14ac:dyDescent="0.25">
      <c r="A1073" s="98"/>
      <c r="B1073" s="438" t="s">
        <v>2166</v>
      </c>
      <c r="C1073" s="429" t="s">
        <v>5059</v>
      </c>
      <c r="D1073" s="235" t="s">
        <v>119</v>
      </c>
      <c r="E1073" s="236">
        <v>8680</v>
      </c>
      <c r="F1073" s="117">
        <v>41843</v>
      </c>
      <c r="G1073" s="30">
        <v>8680</v>
      </c>
      <c r="H1073" s="30">
        <f t="shared" si="48"/>
        <v>0</v>
      </c>
      <c r="I1073" s="491" t="s">
        <v>14</v>
      </c>
    </row>
    <row r="1074" spans="1:9" x14ac:dyDescent="0.25">
      <c r="A1074" s="98"/>
      <c r="B1074" s="438" t="s">
        <v>1057</v>
      </c>
      <c r="C1074" s="429" t="s">
        <v>5059</v>
      </c>
      <c r="D1074" s="235" t="s">
        <v>119</v>
      </c>
      <c r="E1074" s="236">
        <v>9888</v>
      </c>
      <c r="F1074" s="117">
        <v>41843</v>
      </c>
      <c r="G1074" s="30">
        <v>9888</v>
      </c>
      <c r="H1074" s="30">
        <f t="shared" si="48"/>
        <v>0</v>
      </c>
      <c r="I1074" s="491" t="s">
        <v>14</v>
      </c>
    </row>
    <row r="1075" spans="1:9" x14ac:dyDescent="0.25">
      <c r="A1075" s="98"/>
      <c r="B1075" s="438" t="s">
        <v>1140</v>
      </c>
      <c r="C1075" s="429" t="s">
        <v>5059</v>
      </c>
      <c r="D1075" s="235" t="s">
        <v>119</v>
      </c>
      <c r="E1075" s="236">
        <v>12120</v>
      </c>
      <c r="F1075" s="117">
        <v>41843</v>
      </c>
      <c r="G1075" s="30">
        <v>12120</v>
      </c>
      <c r="H1075" s="30">
        <f t="shared" si="48"/>
        <v>0</v>
      </c>
      <c r="I1075" s="491"/>
    </row>
    <row r="1076" spans="1:9" x14ac:dyDescent="0.25">
      <c r="A1076" s="98"/>
      <c r="B1076" s="438" t="s">
        <v>1217</v>
      </c>
      <c r="C1076" s="429" t="s">
        <v>5059</v>
      </c>
      <c r="D1076" s="235" t="s">
        <v>119</v>
      </c>
      <c r="E1076" s="236">
        <v>8482</v>
      </c>
      <c r="F1076" s="117">
        <v>41843</v>
      </c>
      <c r="G1076" s="30">
        <v>8482</v>
      </c>
      <c r="H1076" s="30">
        <f t="shared" si="48"/>
        <v>0</v>
      </c>
      <c r="I1076" s="491"/>
    </row>
    <row r="1077" spans="1:9" x14ac:dyDescent="0.25">
      <c r="A1077" s="98"/>
      <c r="B1077" s="438" t="s">
        <v>1256</v>
      </c>
      <c r="C1077" s="429" t="s">
        <v>5059</v>
      </c>
      <c r="D1077" s="235" t="s">
        <v>119</v>
      </c>
      <c r="E1077" s="236">
        <v>9853.5</v>
      </c>
      <c r="F1077" s="117">
        <v>41843</v>
      </c>
      <c r="G1077" s="30">
        <v>9853.5</v>
      </c>
      <c r="H1077" s="30">
        <f t="shared" si="48"/>
        <v>0</v>
      </c>
      <c r="I1077" s="491" t="s">
        <v>14</v>
      </c>
    </row>
    <row r="1078" spans="1:9" x14ac:dyDescent="0.25">
      <c r="A1078" s="98"/>
      <c r="B1078" s="438" t="s">
        <v>1354</v>
      </c>
      <c r="C1078" s="429" t="s">
        <v>5059</v>
      </c>
      <c r="D1078" s="8" t="s">
        <v>119</v>
      </c>
      <c r="E1078" s="252">
        <v>6650</v>
      </c>
      <c r="F1078" s="117">
        <v>41844</v>
      </c>
      <c r="G1078" s="30">
        <v>6650</v>
      </c>
      <c r="H1078" s="30">
        <f t="shared" si="48"/>
        <v>0</v>
      </c>
      <c r="I1078" s="497" t="s">
        <v>4644</v>
      </c>
    </row>
    <row r="1079" spans="1:9" x14ac:dyDescent="0.25">
      <c r="A1079" s="98"/>
      <c r="B1079" s="438" t="s">
        <v>1458</v>
      </c>
      <c r="C1079" s="429" t="s">
        <v>5059</v>
      </c>
      <c r="D1079" s="235" t="s">
        <v>119</v>
      </c>
      <c r="E1079" s="236">
        <v>6275</v>
      </c>
      <c r="F1079" s="117">
        <v>41844</v>
      </c>
      <c r="G1079" s="30">
        <v>6275</v>
      </c>
      <c r="H1079" s="30">
        <f t="shared" si="48"/>
        <v>0</v>
      </c>
      <c r="I1079" s="491" t="s">
        <v>14</v>
      </c>
    </row>
    <row r="1080" spans="1:9" ht="15.75" x14ac:dyDescent="0.25">
      <c r="A1080" s="553">
        <v>41844</v>
      </c>
      <c r="B1080" s="601" t="s">
        <v>1556</v>
      </c>
      <c r="C1080" s="255" t="s">
        <v>4641</v>
      </c>
      <c r="D1080" s="235" t="s">
        <v>119</v>
      </c>
      <c r="E1080" s="236">
        <v>7744</v>
      </c>
      <c r="F1080" s="117">
        <v>41846</v>
      </c>
      <c r="G1080" s="30">
        <v>7744</v>
      </c>
      <c r="H1080" s="30">
        <f t="shared" si="48"/>
        <v>0</v>
      </c>
      <c r="I1080" s="491" t="s">
        <v>14</v>
      </c>
    </row>
    <row r="1081" spans="1:9" ht="15.75" x14ac:dyDescent="0.25">
      <c r="A1081" s="98">
        <v>41845</v>
      </c>
      <c r="B1081" s="601" t="s">
        <v>1692</v>
      </c>
      <c r="C1081" s="255" t="s">
        <v>4641</v>
      </c>
      <c r="D1081" s="235" t="s">
        <v>119</v>
      </c>
      <c r="E1081" s="236">
        <v>6604</v>
      </c>
      <c r="F1081" s="462" t="s">
        <v>5317</v>
      </c>
      <c r="G1081" s="30">
        <v>6604</v>
      </c>
      <c r="H1081" s="30">
        <f t="shared" si="48"/>
        <v>0</v>
      </c>
      <c r="I1081" s="491" t="s">
        <v>14</v>
      </c>
    </row>
    <row r="1082" spans="1:9" ht="15.75" x14ac:dyDescent="0.25">
      <c r="A1082" s="553">
        <v>41846</v>
      </c>
      <c r="B1082" s="601" t="s">
        <v>1735</v>
      </c>
      <c r="C1082" s="255" t="s">
        <v>4641</v>
      </c>
      <c r="D1082" s="235" t="s">
        <v>119</v>
      </c>
      <c r="E1082" s="236">
        <v>14257</v>
      </c>
      <c r="F1082" s="117">
        <v>41847</v>
      </c>
      <c r="G1082" s="30">
        <v>14257</v>
      </c>
      <c r="H1082" s="30">
        <f t="shared" si="48"/>
        <v>0</v>
      </c>
      <c r="I1082" s="508"/>
    </row>
    <row r="1083" spans="1:9" ht="15.75" x14ac:dyDescent="0.25">
      <c r="A1083" s="98">
        <v>41847</v>
      </c>
      <c r="B1083" s="601" t="s">
        <v>1815</v>
      </c>
      <c r="C1083" s="255" t="s">
        <v>4641</v>
      </c>
      <c r="D1083" s="235" t="s">
        <v>119</v>
      </c>
      <c r="E1083" s="236">
        <v>9755</v>
      </c>
      <c r="F1083" s="117">
        <v>41848</v>
      </c>
      <c r="G1083" s="30">
        <v>9755</v>
      </c>
      <c r="H1083" s="30">
        <f t="shared" si="48"/>
        <v>0</v>
      </c>
      <c r="I1083" s="508"/>
    </row>
    <row r="1084" spans="1:9" ht="15.75" x14ac:dyDescent="0.25">
      <c r="A1084" s="553">
        <v>41848</v>
      </c>
      <c r="B1084" s="601" t="s">
        <v>1913</v>
      </c>
      <c r="C1084" s="255" t="s">
        <v>4641</v>
      </c>
      <c r="D1084" s="235" t="s">
        <v>119</v>
      </c>
      <c r="E1084" s="236">
        <v>10263</v>
      </c>
      <c r="F1084" s="117">
        <v>41851</v>
      </c>
      <c r="G1084" s="30">
        <v>10263</v>
      </c>
      <c r="H1084" s="30">
        <f t="shared" si="48"/>
        <v>0</v>
      </c>
      <c r="I1084" s="491" t="s">
        <v>14</v>
      </c>
    </row>
    <row r="1085" spans="1:9" ht="15.75" x14ac:dyDescent="0.25">
      <c r="A1085" s="98">
        <v>41849</v>
      </c>
      <c r="B1085" s="601" t="s">
        <v>1987</v>
      </c>
      <c r="C1085" s="255" t="s">
        <v>4641</v>
      </c>
      <c r="D1085" s="8" t="s">
        <v>119</v>
      </c>
      <c r="E1085" s="252">
        <v>4934</v>
      </c>
      <c r="F1085" s="117">
        <v>41850</v>
      </c>
      <c r="G1085" s="30">
        <v>4934</v>
      </c>
      <c r="H1085" s="30">
        <f t="shared" si="48"/>
        <v>0</v>
      </c>
      <c r="I1085" s="497" t="s">
        <v>14</v>
      </c>
    </row>
    <row r="1086" spans="1:9" ht="15.75" x14ac:dyDescent="0.25">
      <c r="A1086" s="553">
        <v>41850</v>
      </c>
      <c r="B1086" s="601" t="s">
        <v>2087</v>
      </c>
      <c r="C1086" s="255" t="s">
        <v>4641</v>
      </c>
      <c r="D1086" s="235" t="s">
        <v>119</v>
      </c>
      <c r="E1086" s="236">
        <v>5910</v>
      </c>
      <c r="F1086" s="117">
        <v>41851</v>
      </c>
      <c r="G1086" s="30">
        <v>5910</v>
      </c>
      <c r="H1086" s="30">
        <f t="shared" si="48"/>
        <v>0</v>
      </c>
      <c r="I1086" s="491" t="s">
        <v>14</v>
      </c>
    </row>
    <row r="1087" spans="1:9" ht="15.75" x14ac:dyDescent="0.25">
      <c r="A1087" s="553">
        <v>41850</v>
      </c>
      <c r="B1087" s="601" t="s">
        <v>2098</v>
      </c>
      <c r="C1087" s="255" t="s">
        <v>4641</v>
      </c>
      <c r="D1087" s="235" t="s">
        <v>119</v>
      </c>
      <c r="E1087" s="236">
        <v>2448</v>
      </c>
      <c r="F1087" s="117">
        <v>41851</v>
      </c>
      <c r="G1087" s="30">
        <v>2448</v>
      </c>
      <c r="H1087" s="30">
        <f t="shared" si="48"/>
        <v>0</v>
      </c>
      <c r="I1087" s="491" t="s">
        <v>14</v>
      </c>
    </row>
    <row r="1088" spans="1:9" ht="15.75" x14ac:dyDescent="0.25">
      <c r="A1088" s="98">
        <v>41851</v>
      </c>
      <c r="B1088" s="601" t="s">
        <v>2171</v>
      </c>
      <c r="C1088" s="255" t="s">
        <v>4641</v>
      </c>
      <c r="D1088" s="8" t="s">
        <v>119</v>
      </c>
      <c r="E1088" s="252">
        <v>9202</v>
      </c>
      <c r="F1088" s="461">
        <v>41855</v>
      </c>
      <c r="G1088" s="247">
        <v>9202</v>
      </c>
      <c r="H1088" s="30">
        <f t="shared" si="48"/>
        <v>0</v>
      </c>
      <c r="I1088" s="497" t="s">
        <v>14</v>
      </c>
    </row>
    <row r="1089" spans="1:9" x14ac:dyDescent="0.25">
      <c r="A1089" s="9"/>
      <c r="B1089" s="9"/>
      <c r="C1089" s="9"/>
      <c r="E1089" s="9"/>
      <c r="F1089" s="9"/>
      <c r="G1089" s="56">
        <f>SUM(G1052:G1088)</f>
        <v>304702.3</v>
      </c>
      <c r="H1089" s="9"/>
      <c r="I1089" s="9"/>
    </row>
    <row r="1090" spans="1:9" x14ac:dyDescent="0.25">
      <c r="A1090" s="9"/>
      <c r="B1090" s="9"/>
      <c r="C1090" s="9"/>
      <c r="E1090" s="9"/>
      <c r="F1090" s="9"/>
      <c r="G1090" s="9"/>
      <c r="H1090" s="9"/>
      <c r="I1090" s="9"/>
    </row>
    <row r="1091" spans="1:9" x14ac:dyDescent="0.25">
      <c r="A1091" s="98"/>
      <c r="B1091" s="241" t="s">
        <v>2020</v>
      </c>
      <c r="C1091" s="394" t="s">
        <v>4912</v>
      </c>
      <c r="D1091" s="235" t="s">
        <v>79</v>
      </c>
      <c r="E1091" s="528">
        <v>4842.5</v>
      </c>
      <c r="F1091" s="117">
        <v>41822</v>
      </c>
      <c r="G1091" s="30">
        <v>4842.5</v>
      </c>
      <c r="H1091" s="22">
        <f t="shared" ref="H1091:H1101" si="49">E1091-G1091</f>
        <v>0</v>
      </c>
      <c r="I1091" s="546" t="s">
        <v>20</v>
      </c>
    </row>
    <row r="1092" spans="1:9" x14ac:dyDescent="0.25">
      <c r="A1092" s="98"/>
      <c r="B1092" s="241" t="s">
        <v>2197</v>
      </c>
      <c r="C1092" s="394" t="s">
        <v>4912</v>
      </c>
      <c r="D1092" s="235" t="s">
        <v>79</v>
      </c>
      <c r="E1092" s="528">
        <v>4167.6000000000004</v>
      </c>
      <c r="F1092" s="117">
        <v>41824</v>
      </c>
      <c r="G1092" s="30">
        <v>4167.6000000000004</v>
      </c>
      <c r="H1092" s="30">
        <f t="shared" si="49"/>
        <v>0</v>
      </c>
      <c r="I1092" s="546" t="s">
        <v>20</v>
      </c>
    </row>
    <row r="1093" spans="1:9" x14ac:dyDescent="0.25">
      <c r="A1093" s="98"/>
      <c r="B1093" s="241" t="s">
        <v>1296</v>
      </c>
      <c r="C1093" s="394" t="s">
        <v>4912</v>
      </c>
      <c r="D1093" s="235" t="s">
        <v>79</v>
      </c>
      <c r="E1093" s="236">
        <v>4056</v>
      </c>
      <c r="F1093" s="117">
        <v>41828</v>
      </c>
      <c r="G1093" s="30">
        <v>4056</v>
      </c>
      <c r="H1093" s="30">
        <f t="shared" si="49"/>
        <v>0</v>
      </c>
      <c r="I1093" s="546"/>
    </row>
    <row r="1094" spans="1:9" x14ac:dyDescent="0.25">
      <c r="A1094" s="98"/>
      <c r="B1094" s="438" t="s">
        <v>1549</v>
      </c>
      <c r="C1094" s="429" t="s">
        <v>5059</v>
      </c>
      <c r="D1094" s="45" t="s">
        <v>79</v>
      </c>
      <c r="E1094" s="236">
        <v>6524</v>
      </c>
      <c r="F1094" s="485">
        <v>41831</v>
      </c>
      <c r="G1094" s="22">
        <v>6524</v>
      </c>
      <c r="H1094" s="30">
        <f t="shared" si="49"/>
        <v>0</v>
      </c>
      <c r="I1094" s="546" t="s">
        <v>20</v>
      </c>
    </row>
    <row r="1095" spans="1:9" x14ac:dyDescent="0.25">
      <c r="A1095" s="98"/>
      <c r="B1095" s="438" t="s">
        <v>2016</v>
      </c>
      <c r="C1095" s="429" t="s">
        <v>5059</v>
      </c>
      <c r="D1095" s="235" t="s">
        <v>79</v>
      </c>
      <c r="E1095" s="236">
        <v>4142</v>
      </c>
      <c r="F1095" s="117">
        <v>41836</v>
      </c>
      <c r="G1095" s="30">
        <v>4142</v>
      </c>
      <c r="H1095" s="30">
        <f t="shared" si="49"/>
        <v>0</v>
      </c>
      <c r="I1095" s="546"/>
    </row>
    <row r="1096" spans="1:9" x14ac:dyDescent="0.25">
      <c r="A1096" s="98"/>
      <c r="B1096" s="438" t="s">
        <v>2217</v>
      </c>
      <c r="C1096" s="429" t="s">
        <v>5059</v>
      </c>
      <c r="D1096" s="235" t="s">
        <v>79</v>
      </c>
      <c r="E1096" s="236">
        <v>1627.6</v>
      </c>
      <c r="F1096" s="117">
        <v>41838</v>
      </c>
      <c r="G1096" s="30">
        <v>1627.6</v>
      </c>
      <c r="H1096" s="30">
        <f t="shared" si="49"/>
        <v>0</v>
      </c>
      <c r="I1096" s="546" t="s">
        <v>20</v>
      </c>
    </row>
    <row r="1097" spans="1:9" x14ac:dyDescent="0.25">
      <c r="A1097" s="98"/>
      <c r="B1097" s="438" t="s">
        <v>1070</v>
      </c>
      <c r="C1097" s="429" t="s">
        <v>5059</v>
      </c>
      <c r="D1097" s="235" t="s">
        <v>79</v>
      </c>
      <c r="E1097" s="236">
        <v>5257</v>
      </c>
      <c r="F1097" s="117">
        <v>41839</v>
      </c>
      <c r="G1097" s="30">
        <v>5257</v>
      </c>
      <c r="H1097" s="30">
        <f t="shared" si="49"/>
        <v>0</v>
      </c>
      <c r="I1097" s="546" t="s">
        <v>14</v>
      </c>
    </row>
    <row r="1098" spans="1:9" x14ac:dyDescent="0.25">
      <c r="A1098" s="98"/>
      <c r="B1098" s="438" t="s">
        <v>1446</v>
      </c>
      <c r="C1098" s="429" t="s">
        <v>5059</v>
      </c>
      <c r="D1098" s="235" t="s">
        <v>79</v>
      </c>
      <c r="E1098" s="236">
        <v>3640</v>
      </c>
      <c r="F1098" s="117">
        <v>41843</v>
      </c>
      <c r="G1098" s="30">
        <v>3640</v>
      </c>
      <c r="H1098" s="30">
        <f t="shared" si="49"/>
        <v>0</v>
      </c>
      <c r="I1098" s="546"/>
    </row>
    <row r="1099" spans="1:9" ht="15.75" x14ac:dyDescent="0.25">
      <c r="A1099" s="553">
        <v>41844</v>
      </c>
      <c r="B1099" s="601" t="s">
        <v>1589</v>
      </c>
      <c r="C1099" s="255" t="s">
        <v>4641</v>
      </c>
      <c r="D1099" s="235" t="s">
        <v>79</v>
      </c>
      <c r="E1099" s="236">
        <v>3279</v>
      </c>
      <c r="F1099" s="117">
        <v>41845</v>
      </c>
      <c r="G1099" s="30">
        <v>3279</v>
      </c>
      <c r="H1099" s="30">
        <f t="shared" si="49"/>
        <v>0</v>
      </c>
      <c r="I1099" s="546" t="s">
        <v>4</v>
      </c>
    </row>
    <row r="1100" spans="1:9" ht="15.75" x14ac:dyDescent="0.25">
      <c r="A1100" s="98">
        <v>41847</v>
      </c>
      <c r="B1100" s="601" t="s">
        <v>1828</v>
      </c>
      <c r="C1100" s="255" t="s">
        <v>4641</v>
      </c>
      <c r="D1100" s="235" t="s">
        <v>79</v>
      </c>
      <c r="E1100" s="236">
        <v>3172</v>
      </c>
      <c r="F1100" s="117">
        <v>41849</v>
      </c>
      <c r="G1100" s="30">
        <v>3172</v>
      </c>
      <c r="H1100" s="30">
        <f t="shared" si="49"/>
        <v>0</v>
      </c>
      <c r="I1100" s="546"/>
    </row>
    <row r="1101" spans="1:9" ht="15.75" x14ac:dyDescent="0.25">
      <c r="A1101" s="98">
        <v>41849</v>
      </c>
      <c r="B1101" s="601" t="s">
        <v>1979</v>
      </c>
      <c r="C1101" s="255" t="s">
        <v>4641</v>
      </c>
      <c r="D1101" s="8" t="s">
        <v>79</v>
      </c>
      <c r="E1101" s="252">
        <v>3032</v>
      </c>
      <c r="F1101" s="117">
        <v>41850</v>
      </c>
      <c r="G1101" s="30">
        <v>3032</v>
      </c>
      <c r="H1101" s="30">
        <f t="shared" si="49"/>
        <v>0</v>
      </c>
      <c r="I1101" s="552" t="s">
        <v>20</v>
      </c>
    </row>
    <row r="1102" spans="1:9" ht="15.75" x14ac:dyDescent="0.25">
      <c r="A1102" s="98"/>
      <c r="B1102" s="601"/>
      <c r="C1102" s="255"/>
      <c r="D1102" s="8"/>
      <c r="E1102" s="252"/>
      <c r="F1102" s="117"/>
      <c r="G1102" s="30">
        <f>SUM(G1091:G1101)</f>
        <v>43739.7</v>
      </c>
      <c r="H1102" s="30"/>
      <c r="I1102" s="552"/>
    </row>
    <row r="1103" spans="1:9" ht="15.75" x14ac:dyDescent="0.25">
      <c r="A1103" s="98"/>
      <c r="B1103" s="601"/>
      <c r="C1103" s="255"/>
      <c r="D1103" s="8"/>
      <c r="E1103" s="252"/>
      <c r="F1103" s="117"/>
      <c r="G1103" s="30"/>
      <c r="H1103" s="30"/>
      <c r="I1103" s="552"/>
    </row>
    <row r="1104" spans="1:9" x14ac:dyDescent="0.25">
      <c r="A1104" s="98"/>
      <c r="B1104" s="438" t="s">
        <v>1321</v>
      </c>
      <c r="C1104" s="429" t="s">
        <v>5059</v>
      </c>
      <c r="D1104" s="235" t="s">
        <v>5246</v>
      </c>
      <c r="E1104" s="236">
        <v>45823.1</v>
      </c>
      <c r="F1104" s="463" t="s">
        <v>5247</v>
      </c>
      <c r="G1104" s="30">
        <v>45823.1</v>
      </c>
      <c r="H1104" s="30">
        <f>E1104-G1104</f>
        <v>0</v>
      </c>
      <c r="I1104" s="546" t="s">
        <v>146</v>
      </c>
    </row>
    <row r="1105" spans="1:9" ht="15.75" x14ac:dyDescent="0.25">
      <c r="A1105" s="98">
        <v>41845</v>
      </c>
      <c r="B1105" s="601" t="s">
        <v>1622</v>
      </c>
      <c r="C1105" s="255" t="s">
        <v>4641</v>
      </c>
      <c r="D1105" s="235" t="s">
        <v>5246</v>
      </c>
      <c r="E1105" s="236">
        <v>7528.4</v>
      </c>
      <c r="F1105" s="461" t="s">
        <v>5303</v>
      </c>
      <c r="G1105" s="30">
        <v>7528.4</v>
      </c>
      <c r="H1105" s="30">
        <f>E1105-G1105</f>
        <v>0</v>
      </c>
      <c r="I1105" s="546" t="s">
        <v>146</v>
      </c>
    </row>
    <row r="1106" spans="1:9" x14ac:dyDescent="0.25">
      <c r="A1106" s="98"/>
      <c r="B1106" s="438" t="s">
        <v>2206</v>
      </c>
      <c r="C1106" s="429" t="s">
        <v>5059</v>
      </c>
      <c r="D1106" s="235" t="s">
        <v>4670</v>
      </c>
      <c r="E1106" s="236">
        <v>21205</v>
      </c>
      <c r="F1106" s="461" t="s">
        <v>5189</v>
      </c>
      <c r="G1106" s="30">
        <v>21205</v>
      </c>
      <c r="H1106" s="30">
        <f>E1106-G1106</f>
        <v>0</v>
      </c>
      <c r="I1106" s="546" t="s">
        <v>146</v>
      </c>
    </row>
    <row r="1107" spans="1:9" ht="15.75" x14ac:dyDescent="0.25">
      <c r="A1107" s="98">
        <v>41849</v>
      </c>
      <c r="B1107" s="601" t="s">
        <v>2056</v>
      </c>
      <c r="C1107" s="255" t="s">
        <v>4641</v>
      </c>
      <c r="D1107" s="8" t="s">
        <v>4670</v>
      </c>
      <c r="E1107" s="252">
        <v>11906.2</v>
      </c>
      <c r="F1107" s="461" t="s">
        <v>5378</v>
      </c>
      <c r="G1107" s="30">
        <v>11906.2</v>
      </c>
      <c r="H1107" s="30">
        <f>E1107-G1107</f>
        <v>0</v>
      </c>
      <c r="I1107" s="552" t="s">
        <v>146</v>
      </c>
    </row>
    <row r="1108" spans="1:9" ht="15.75" x14ac:dyDescent="0.25">
      <c r="A1108" s="98">
        <v>41851</v>
      </c>
      <c r="B1108" s="601" t="s">
        <v>2222</v>
      </c>
      <c r="C1108" s="255" t="s">
        <v>4641</v>
      </c>
      <c r="D1108" s="8" t="s">
        <v>4670</v>
      </c>
      <c r="E1108" s="252">
        <v>27639</v>
      </c>
      <c r="F1108" s="461" t="s">
        <v>5401</v>
      </c>
      <c r="G1108" s="247">
        <v>27639</v>
      </c>
      <c r="H1108" s="30">
        <f>E1108-G1108</f>
        <v>0</v>
      </c>
      <c r="I1108" s="552" t="s">
        <v>146</v>
      </c>
    </row>
    <row r="1109" spans="1:9" ht="15.75" x14ac:dyDescent="0.25">
      <c r="A1109" s="98"/>
      <c r="B1109" s="601"/>
      <c r="C1109" s="255"/>
      <c r="D1109" s="8"/>
      <c r="E1109" s="252"/>
      <c r="F1109" s="461"/>
      <c r="G1109" s="247">
        <f>SUM(G1104:G1108)</f>
        <v>114101.7</v>
      </c>
      <c r="H1109" s="30"/>
      <c r="I1109" s="552"/>
    </row>
    <row r="1110" spans="1:9" ht="15.75" x14ac:dyDescent="0.25">
      <c r="A1110" s="98"/>
      <c r="B1110" s="601"/>
      <c r="C1110" s="255"/>
      <c r="D1110" s="8"/>
      <c r="E1110" s="252"/>
      <c r="F1110" s="461"/>
      <c r="G1110" s="247"/>
      <c r="H1110" s="30"/>
      <c r="I1110" s="552"/>
    </row>
    <row r="1111" spans="1:9" x14ac:dyDescent="0.25">
      <c r="A1111" s="98"/>
      <c r="B1111" s="241" t="s">
        <v>1993</v>
      </c>
      <c r="C1111" s="394" t="s">
        <v>4912</v>
      </c>
      <c r="D1111" s="235" t="s">
        <v>102</v>
      </c>
      <c r="E1111" s="528">
        <v>3960</v>
      </c>
      <c r="F1111" s="117">
        <v>41822</v>
      </c>
      <c r="G1111" s="30">
        <v>3960</v>
      </c>
      <c r="H1111" s="22">
        <f t="shared" ref="H1111:H1135" si="50">E1111-G1111</f>
        <v>0</v>
      </c>
      <c r="I1111" s="546" t="s">
        <v>196</v>
      </c>
    </row>
    <row r="1112" spans="1:9" x14ac:dyDescent="0.25">
      <c r="A1112" s="98"/>
      <c r="B1112" s="241" t="s">
        <v>2058</v>
      </c>
      <c r="C1112" s="394" t="s">
        <v>4912</v>
      </c>
      <c r="D1112" s="235" t="s">
        <v>102</v>
      </c>
      <c r="E1112" s="528">
        <v>3542</v>
      </c>
      <c r="F1112" s="117">
        <v>41822</v>
      </c>
      <c r="G1112" s="30">
        <v>3542</v>
      </c>
      <c r="H1112" s="22">
        <f t="shared" si="50"/>
        <v>0</v>
      </c>
      <c r="I1112" s="546" t="s">
        <v>196</v>
      </c>
    </row>
    <row r="1113" spans="1:9" x14ac:dyDescent="0.25">
      <c r="A1113" s="98"/>
      <c r="B1113" s="241" t="s">
        <v>2140</v>
      </c>
      <c r="C1113" s="394" t="s">
        <v>4912</v>
      </c>
      <c r="D1113" s="235" t="s">
        <v>102</v>
      </c>
      <c r="E1113" s="528">
        <v>3861</v>
      </c>
      <c r="F1113" s="117">
        <v>41823</v>
      </c>
      <c r="G1113" s="30">
        <v>3861</v>
      </c>
      <c r="H1113" s="22">
        <f t="shared" si="50"/>
        <v>0</v>
      </c>
      <c r="I1113" s="546" t="s">
        <v>196</v>
      </c>
    </row>
    <row r="1114" spans="1:9" x14ac:dyDescent="0.25">
      <c r="A1114" s="98"/>
      <c r="B1114" s="241" t="s">
        <v>1079</v>
      </c>
      <c r="C1114" s="394" t="s">
        <v>4912</v>
      </c>
      <c r="D1114" s="235" t="s">
        <v>102</v>
      </c>
      <c r="E1114" s="528">
        <v>5544</v>
      </c>
      <c r="F1114" s="117">
        <v>41825</v>
      </c>
      <c r="G1114" s="30">
        <v>5544</v>
      </c>
      <c r="H1114" s="30">
        <f t="shared" si="50"/>
        <v>0</v>
      </c>
      <c r="I1114" s="546" t="s">
        <v>4908</v>
      </c>
    </row>
    <row r="1115" spans="1:9" x14ac:dyDescent="0.25">
      <c r="A1115" s="532"/>
      <c r="B1115" s="241" t="s">
        <v>1099</v>
      </c>
      <c r="C1115" s="394" t="s">
        <v>4912</v>
      </c>
      <c r="D1115" s="235" t="s">
        <v>102</v>
      </c>
      <c r="E1115" s="528">
        <v>5552.5</v>
      </c>
      <c r="F1115" s="117">
        <v>41825</v>
      </c>
      <c r="G1115" s="30">
        <v>5552.5</v>
      </c>
      <c r="H1115" s="30">
        <f t="shared" si="50"/>
        <v>0</v>
      </c>
      <c r="I1115" s="602" t="s">
        <v>196</v>
      </c>
    </row>
    <row r="1116" spans="1:9" x14ac:dyDescent="0.25">
      <c r="A1116" s="98"/>
      <c r="B1116" s="241" t="s">
        <v>1203</v>
      </c>
      <c r="C1116" s="394" t="s">
        <v>4912</v>
      </c>
      <c r="D1116" s="431" t="s">
        <v>102</v>
      </c>
      <c r="E1116" s="534">
        <v>5676</v>
      </c>
      <c r="F1116" s="117">
        <v>41826</v>
      </c>
      <c r="G1116" s="22">
        <v>5676</v>
      </c>
      <c r="H1116" s="30">
        <f t="shared" si="50"/>
        <v>0</v>
      </c>
      <c r="I1116" s="602" t="s">
        <v>20</v>
      </c>
    </row>
    <row r="1117" spans="1:9" x14ac:dyDescent="0.25">
      <c r="A1117" s="98"/>
      <c r="B1117" s="241" t="s">
        <v>1242</v>
      </c>
      <c r="C1117" s="394" t="s">
        <v>4912</v>
      </c>
      <c r="D1117" s="235" t="s">
        <v>102</v>
      </c>
      <c r="E1117" s="236">
        <v>4012</v>
      </c>
      <c r="F1117" s="117">
        <v>41827</v>
      </c>
      <c r="G1117" s="30">
        <v>4012</v>
      </c>
      <c r="H1117" s="30">
        <f t="shared" si="50"/>
        <v>0</v>
      </c>
      <c r="I1117" s="547"/>
    </row>
    <row r="1118" spans="1:9" x14ac:dyDescent="0.25">
      <c r="A1118" s="98"/>
      <c r="B1118" s="438" t="s">
        <v>1995</v>
      </c>
      <c r="C1118" s="429" t="s">
        <v>5059</v>
      </c>
      <c r="D1118" s="235" t="s">
        <v>102</v>
      </c>
      <c r="E1118" s="236">
        <v>3461</v>
      </c>
      <c r="F1118" s="117">
        <v>41835</v>
      </c>
      <c r="G1118" s="30">
        <v>3461</v>
      </c>
      <c r="H1118" s="30">
        <f t="shared" si="50"/>
        <v>0</v>
      </c>
      <c r="I1118" s="546" t="s">
        <v>4</v>
      </c>
    </row>
    <row r="1119" spans="1:9" x14ac:dyDescent="0.25">
      <c r="A1119" s="98"/>
      <c r="B1119" s="438" t="s">
        <v>2069</v>
      </c>
      <c r="C1119" s="429" t="s">
        <v>5059</v>
      </c>
      <c r="D1119" s="235" t="s">
        <v>102</v>
      </c>
      <c r="E1119" s="236">
        <v>6171</v>
      </c>
      <c r="F1119" s="117">
        <v>41836</v>
      </c>
      <c r="G1119" s="30">
        <v>6171</v>
      </c>
      <c r="H1119" s="30">
        <f t="shared" si="50"/>
        <v>0</v>
      </c>
      <c r="I1119" s="546" t="s">
        <v>57</v>
      </c>
    </row>
    <row r="1120" spans="1:9" x14ac:dyDescent="0.25">
      <c r="A1120" s="98"/>
      <c r="B1120" s="438" t="s">
        <v>2170</v>
      </c>
      <c r="C1120" s="429" t="s">
        <v>5059</v>
      </c>
      <c r="D1120" s="235" t="s">
        <v>102</v>
      </c>
      <c r="E1120" s="236">
        <v>5731</v>
      </c>
      <c r="F1120" s="117">
        <v>41837</v>
      </c>
      <c r="G1120" s="30">
        <v>5731</v>
      </c>
      <c r="H1120" s="30">
        <f t="shared" si="50"/>
        <v>0</v>
      </c>
      <c r="I1120" s="546" t="s">
        <v>146</v>
      </c>
    </row>
    <row r="1121" spans="1:9" x14ac:dyDescent="0.25">
      <c r="A1121" s="98"/>
      <c r="B1121" s="438" t="s">
        <v>2261</v>
      </c>
      <c r="C1121" s="429" t="s">
        <v>5059</v>
      </c>
      <c r="D1121" s="235" t="s">
        <v>102</v>
      </c>
      <c r="E1121" s="236">
        <v>5521.5</v>
      </c>
      <c r="F1121" s="117">
        <v>41838</v>
      </c>
      <c r="G1121" s="30">
        <v>5521.5</v>
      </c>
      <c r="H1121" s="30">
        <f t="shared" si="50"/>
        <v>0</v>
      </c>
      <c r="I1121" s="546" t="s">
        <v>57</v>
      </c>
    </row>
    <row r="1122" spans="1:9" x14ac:dyDescent="0.25">
      <c r="A1122" s="98"/>
      <c r="B1122" s="438" t="s">
        <v>1135</v>
      </c>
      <c r="C1122" s="429" t="s">
        <v>5059</v>
      </c>
      <c r="D1122" s="235" t="s">
        <v>102</v>
      </c>
      <c r="E1122" s="236">
        <v>5779</v>
      </c>
      <c r="F1122" s="117">
        <v>41839</v>
      </c>
      <c r="G1122" s="30">
        <v>5779</v>
      </c>
      <c r="H1122" s="30">
        <f t="shared" si="50"/>
        <v>0</v>
      </c>
      <c r="I1122" s="546" t="s">
        <v>152</v>
      </c>
    </row>
    <row r="1123" spans="1:9" x14ac:dyDescent="0.25">
      <c r="A1123" s="98"/>
      <c r="B1123" s="438" t="s">
        <v>1193</v>
      </c>
      <c r="C1123" s="429" t="s">
        <v>5059</v>
      </c>
      <c r="D1123" s="235" t="s">
        <v>102</v>
      </c>
      <c r="E1123" s="236">
        <v>2878.5</v>
      </c>
      <c r="F1123" s="117">
        <v>41840</v>
      </c>
      <c r="G1123" s="30">
        <v>2878.5</v>
      </c>
      <c r="H1123" s="30">
        <f t="shared" si="50"/>
        <v>0</v>
      </c>
      <c r="I1123" s="546"/>
    </row>
    <row r="1124" spans="1:9" x14ac:dyDescent="0.25">
      <c r="A1124" s="98"/>
      <c r="B1124" s="438" t="s">
        <v>1194</v>
      </c>
      <c r="C1124" s="429" t="s">
        <v>5059</v>
      </c>
      <c r="D1124" s="235" t="s">
        <v>102</v>
      </c>
      <c r="E1124" s="236">
        <v>437</v>
      </c>
      <c r="F1124" s="117">
        <v>41840</v>
      </c>
      <c r="G1124" s="30">
        <v>437</v>
      </c>
      <c r="H1124" s="30">
        <f t="shared" si="50"/>
        <v>0</v>
      </c>
      <c r="I1124" s="546"/>
    </row>
    <row r="1125" spans="1:9" x14ac:dyDescent="0.25">
      <c r="A1125" s="98"/>
      <c r="B1125" s="438" t="s">
        <v>1204</v>
      </c>
      <c r="C1125" s="429" t="s">
        <v>5059</v>
      </c>
      <c r="D1125" s="235" t="s">
        <v>102</v>
      </c>
      <c r="E1125" s="236">
        <v>4625</v>
      </c>
      <c r="F1125" s="117">
        <v>41840</v>
      </c>
      <c r="G1125" s="30">
        <v>4625</v>
      </c>
      <c r="H1125" s="30">
        <f t="shared" si="50"/>
        <v>0</v>
      </c>
      <c r="I1125" s="546" t="s">
        <v>14</v>
      </c>
    </row>
    <row r="1126" spans="1:9" x14ac:dyDescent="0.25">
      <c r="A1126" s="98"/>
      <c r="B1126" s="438" t="s">
        <v>1264</v>
      </c>
      <c r="C1126" s="429" t="s">
        <v>5059</v>
      </c>
      <c r="D1126" s="235" t="s">
        <v>102</v>
      </c>
      <c r="E1126" s="236">
        <v>4320</v>
      </c>
      <c r="F1126" s="117">
        <v>41841</v>
      </c>
      <c r="G1126" s="30">
        <v>4320</v>
      </c>
      <c r="H1126" s="30">
        <f t="shared" si="50"/>
        <v>0</v>
      </c>
      <c r="I1126" s="546" t="s">
        <v>14</v>
      </c>
    </row>
    <row r="1127" spans="1:9" x14ac:dyDescent="0.25">
      <c r="A1127" s="98"/>
      <c r="B1127" s="438" t="s">
        <v>1442</v>
      </c>
      <c r="C1127" s="429" t="s">
        <v>5059</v>
      </c>
      <c r="D1127" s="235" t="s">
        <v>102</v>
      </c>
      <c r="E1127" s="236">
        <v>5358</v>
      </c>
      <c r="F1127" s="117">
        <v>41843</v>
      </c>
      <c r="G1127" s="30">
        <v>5358</v>
      </c>
      <c r="H1127" s="30">
        <f t="shared" si="50"/>
        <v>0</v>
      </c>
      <c r="I1127" s="546" t="s">
        <v>146</v>
      </c>
    </row>
    <row r="1128" spans="1:9" x14ac:dyDescent="0.25">
      <c r="A1128" s="553">
        <v>41844</v>
      </c>
      <c r="B1128" s="438" t="s">
        <v>1518</v>
      </c>
      <c r="C1128" s="429" t="s">
        <v>5059</v>
      </c>
      <c r="D1128" s="235" t="s">
        <v>102</v>
      </c>
      <c r="E1128" s="236">
        <v>5574.5</v>
      </c>
      <c r="F1128" s="117">
        <v>41844</v>
      </c>
      <c r="G1128" s="30">
        <v>5574.5</v>
      </c>
      <c r="H1128" s="30">
        <f t="shared" si="50"/>
        <v>0</v>
      </c>
      <c r="I1128" s="546" t="s">
        <v>4644</v>
      </c>
    </row>
    <row r="1129" spans="1:9" ht="15.75" x14ac:dyDescent="0.25">
      <c r="A1129" s="98">
        <v>41845</v>
      </c>
      <c r="B1129" s="601" t="s">
        <v>1640</v>
      </c>
      <c r="C1129" s="255" t="s">
        <v>4641</v>
      </c>
      <c r="D1129" s="235" t="s">
        <v>102</v>
      </c>
      <c r="E1129" s="236">
        <v>5050</v>
      </c>
      <c r="F1129" s="117">
        <v>41845</v>
      </c>
      <c r="G1129" s="30">
        <v>5050</v>
      </c>
      <c r="H1129" s="30">
        <f t="shared" si="50"/>
        <v>0</v>
      </c>
      <c r="I1129" s="546" t="s">
        <v>20</v>
      </c>
    </row>
    <row r="1130" spans="1:9" ht="15.75" x14ac:dyDescent="0.25">
      <c r="A1130" s="553">
        <v>41846</v>
      </c>
      <c r="B1130" s="601" t="s">
        <v>1758</v>
      </c>
      <c r="C1130" s="255" t="s">
        <v>4641</v>
      </c>
      <c r="D1130" s="235" t="s">
        <v>102</v>
      </c>
      <c r="E1130" s="236">
        <v>5244</v>
      </c>
      <c r="F1130" s="117">
        <v>41846</v>
      </c>
      <c r="G1130" s="30">
        <v>5244</v>
      </c>
      <c r="H1130" s="30">
        <f t="shared" si="50"/>
        <v>0</v>
      </c>
      <c r="I1130" s="602"/>
    </row>
    <row r="1131" spans="1:9" ht="15.75" x14ac:dyDescent="0.25">
      <c r="A1131" s="98">
        <v>41847</v>
      </c>
      <c r="B1131" s="601" t="s">
        <v>1822</v>
      </c>
      <c r="C1131" s="255" t="s">
        <v>4641</v>
      </c>
      <c r="D1131" s="235" t="s">
        <v>102</v>
      </c>
      <c r="E1131" s="236">
        <v>4491.5</v>
      </c>
      <c r="F1131" s="117">
        <v>41848</v>
      </c>
      <c r="G1131" s="30">
        <v>4491.5</v>
      </c>
      <c r="H1131" s="30">
        <f t="shared" si="50"/>
        <v>0</v>
      </c>
      <c r="I1131" s="602"/>
    </row>
    <row r="1132" spans="1:9" ht="15.75" x14ac:dyDescent="0.25">
      <c r="A1132" s="553">
        <v>41848</v>
      </c>
      <c r="B1132" s="601" t="s">
        <v>1901</v>
      </c>
      <c r="C1132" s="255" t="s">
        <v>4641</v>
      </c>
      <c r="D1132" s="235" t="s">
        <v>102</v>
      </c>
      <c r="E1132" s="236">
        <v>5002.5</v>
      </c>
      <c r="F1132" s="117">
        <v>41848</v>
      </c>
      <c r="G1132" s="30">
        <v>5002.5</v>
      </c>
      <c r="H1132" s="30">
        <f t="shared" si="50"/>
        <v>0</v>
      </c>
      <c r="I1132" s="546" t="s">
        <v>4644</v>
      </c>
    </row>
    <row r="1133" spans="1:9" ht="15.75" x14ac:dyDescent="0.25">
      <c r="A1133" s="98">
        <v>41849</v>
      </c>
      <c r="B1133" s="601" t="s">
        <v>1976</v>
      </c>
      <c r="C1133" s="255" t="s">
        <v>4641</v>
      </c>
      <c r="D1133" s="8" t="s">
        <v>102</v>
      </c>
      <c r="E1133" s="252">
        <v>4994</v>
      </c>
      <c r="F1133" s="117">
        <v>41849</v>
      </c>
      <c r="G1133" s="30">
        <v>4994</v>
      </c>
      <c r="H1133" s="30">
        <f t="shared" si="50"/>
        <v>0</v>
      </c>
      <c r="I1133" s="552" t="s">
        <v>4</v>
      </c>
    </row>
    <row r="1134" spans="1:9" ht="15.75" x14ac:dyDescent="0.25">
      <c r="A1134" s="553">
        <v>41850</v>
      </c>
      <c r="B1134" s="601" t="s">
        <v>2072</v>
      </c>
      <c r="C1134" s="255" t="s">
        <v>4641</v>
      </c>
      <c r="D1134" s="235" t="s">
        <v>102</v>
      </c>
      <c r="E1134" s="236">
        <v>4698</v>
      </c>
      <c r="F1134" s="117">
        <v>41850</v>
      </c>
      <c r="G1134" s="30">
        <v>4698</v>
      </c>
      <c r="H1134" s="30">
        <f t="shared" si="50"/>
        <v>0</v>
      </c>
      <c r="I1134" s="546" t="s">
        <v>4644</v>
      </c>
    </row>
    <row r="1135" spans="1:9" ht="15.75" x14ac:dyDescent="0.25">
      <c r="A1135" s="98">
        <v>41851</v>
      </c>
      <c r="B1135" s="601" t="s">
        <v>2167</v>
      </c>
      <c r="C1135" s="255" t="s">
        <v>4641</v>
      </c>
      <c r="D1135" s="8" t="s">
        <v>102</v>
      </c>
      <c r="E1135" s="252">
        <v>5579.5</v>
      </c>
      <c r="F1135" s="117" t="s">
        <v>5396</v>
      </c>
      <c r="G1135" s="30">
        <v>5579.5</v>
      </c>
      <c r="H1135" s="30">
        <f t="shared" si="50"/>
        <v>0</v>
      </c>
      <c r="I1135" s="552" t="s">
        <v>4</v>
      </c>
    </row>
    <row r="1136" spans="1:9" ht="15.75" x14ac:dyDescent="0.25">
      <c r="A1136" s="98"/>
      <c r="B1136" s="601"/>
      <c r="C1136" s="255"/>
      <c r="D1136" s="8"/>
      <c r="E1136" s="252"/>
      <c r="F1136" s="117"/>
      <c r="G1136" s="30">
        <f>SUM(G1111:G1135)</f>
        <v>117063.5</v>
      </c>
      <c r="H1136" s="30"/>
      <c r="I1136" s="552"/>
    </row>
    <row r="1137" spans="1:9" ht="15.75" x14ac:dyDescent="0.25">
      <c r="A1137" s="98"/>
      <c r="B1137" s="601"/>
      <c r="C1137" s="255"/>
      <c r="D1137" s="8"/>
      <c r="E1137" s="252"/>
      <c r="F1137" s="117"/>
      <c r="G1137" s="30"/>
      <c r="H1137" s="30"/>
      <c r="I1137" s="552"/>
    </row>
    <row r="1138" spans="1:9" ht="15.75" x14ac:dyDescent="0.25">
      <c r="A1138" s="553">
        <v>41844</v>
      </c>
      <c r="B1138" s="601" t="s">
        <v>1600</v>
      </c>
      <c r="C1138" s="255" t="s">
        <v>4641</v>
      </c>
      <c r="D1138" s="235" t="s">
        <v>460</v>
      </c>
      <c r="E1138" s="236">
        <v>147</v>
      </c>
      <c r="F1138" s="117">
        <v>41844</v>
      </c>
      <c r="G1138" s="30">
        <v>147</v>
      </c>
      <c r="H1138" s="30">
        <f>E1138-G1138</f>
        <v>0</v>
      </c>
      <c r="I1138" s="546"/>
    </row>
    <row r="1139" spans="1:9" x14ac:dyDescent="0.25">
      <c r="A1139" s="98"/>
      <c r="B1139" s="241" t="s">
        <v>1084</v>
      </c>
      <c r="C1139" s="394" t="s">
        <v>4912</v>
      </c>
      <c r="D1139" s="235" t="s">
        <v>553</v>
      </c>
      <c r="E1139" s="528">
        <v>1993.15</v>
      </c>
      <c r="F1139" s="117">
        <v>41825</v>
      </c>
      <c r="G1139" s="30">
        <v>1993.15</v>
      </c>
      <c r="H1139" s="30">
        <f>E1139-G1139</f>
        <v>0</v>
      </c>
      <c r="I1139" s="546"/>
    </row>
    <row r="1140" spans="1:9" ht="15.75" x14ac:dyDescent="0.25">
      <c r="A1140" s="553">
        <v>41850</v>
      </c>
      <c r="B1140" s="601" t="s">
        <v>2081</v>
      </c>
      <c r="C1140" s="255" t="s">
        <v>4641</v>
      </c>
      <c r="D1140" s="235" t="s">
        <v>434</v>
      </c>
      <c r="E1140" s="236">
        <v>1248</v>
      </c>
      <c r="F1140" s="117">
        <v>41850</v>
      </c>
      <c r="G1140" s="30">
        <v>1248</v>
      </c>
      <c r="H1140" s="30">
        <f>E1140-G1140</f>
        <v>0</v>
      </c>
      <c r="I1140" s="546" t="s">
        <v>23</v>
      </c>
    </row>
    <row r="1141" spans="1:9" x14ac:dyDescent="0.25">
      <c r="A1141" s="98"/>
      <c r="B1141" s="438" t="s">
        <v>2272</v>
      </c>
      <c r="C1141" s="429" t="s">
        <v>5059</v>
      </c>
      <c r="D1141" s="235" t="s">
        <v>399</v>
      </c>
      <c r="E1141" s="236">
        <v>1525</v>
      </c>
      <c r="F1141" s="117">
        <v>41839</v>
      </c>
      <c r="G1141" s="43">
        <v>1525</v>
      </c>
      <c r="H1141" s="30">
        <f>E1141-G1141</f>
        <v>0</v>
      </c>
      <c r="I1141" s="546" t="s">
        <v>23</v>
      </c>
    </row>
    <row r="1142" spans="1:9" x14ac:dyDescent="0.25">
      <c r="A1142" s="98"/>
      <c r="B1142" s="438"/>
      <c r="C1142" s="429"/>
      <c r="D1142" s="235"/>
      <c r="E1142" s="236"/>
      <c r="F1142" s="117"/>
      <c r="G1142" s="43"/>
      <c r="H1142" s="30"/>
      <c r="I1142" s="546"/>
    </row>
    <row r="1143" spans="1:9" x14ac:dyDescent="0.25">
      <c r="A1143" s="98"/>
      <c r="B1143" s="241" t="s">
        <v>2053</v>
      </c>
      <c r="C1143" s="394" t="s">
        <v>4912</v>
      </c>
      <c r="D1143" s="235" t="s">
        <v>452</v>
      </c>
      <c r="E1143" s="528">
        <v>1116</v>
      </c>
      <c r="F1143" s="117">
        <v>41822</v>
      </c>
      <c r="G1143" s="30">
        <v>1116</v>
      </c>
      <c r="H1143" s="22">
        <f t="shared" ref="H1143:H1155" si="51">E1143-G1143</f>
        <v>0</v>
      </c>
      <c r="I1143" s="546"/>
    </row>
    <row r="1144" spans="1:9" x14ac:dyDescent="0.25">
      <c r="A1144" s="98"/>
      <c r="B1144" s="241" t="s">
        <v>2119</v>
      </c>
      <c r="C1144" s="394" t="s">
        <v>4912</v>
      </c>
      <c r="D1144" s="235" t="s">
        <v>452</v>
      </c>
      <c r="E1144" s="528">
        <v>880</v>
      </c>
      <c r="F1144" s="117">
        <v>41823</v>
      </c>
      <c r="G1144" s="30">
        <v>880</v>
      </c>
      <c r="H1144" s="22">
        <f t="shared" si="51"/>
        <v>0</v>
      </c>
      <c r="I1144" s="547"/>
    </row>
    <row r="1145" spans="1:9" x14ac:dyDescent="0.25">
      <c r="A1145" s="98"/>
      <c r="B1145" s="241" t="s">
        <v>2217</v>
      </c>
      <c r="C1145" s="394" t="s">
        <v>4912</v>
      </c>
      <c r="D1145" s="235" t="s">
        <v>452</v>
      </c>
      <c r="E1145" s="528">
        <v>2033</v>
      </c>
      <c r="F1145" s="117">
        <v>41824</v>
      </c>
      <c r="G1145" s="30">
        <v>2033</v>
      </c>
      <c r="H1145" s="30">
        <f t="shared" si="51"/>
        <v>0</v>
      </c>
      <c r="I1145" s="546"/>
    </row>
    <row r="1146" spans="1:9" x14ac:dyDescent="0.25">
      <c r="A1146" s="98"/>
      <c r="B1146" s="241" t="s">
        <v>1302</v>
      </c>
      <c r="C1146" s="394" t="s">
        <v>4912</v>
      </c>
      <c r="D1146" s="235" t="s">
        <v>452</v>
      </c>
      <c r="E1146" s="236">
        <v>34055</v>
      </c>
      <c r="F1146" s="462" t="s">
        <v>5019</v>
      </c>
      <c r="G1146" s="30">
        <v>34055</v>
      </c>
      <c r="H1146" s="30">
        <f t="shared" si="51"/>
        <v>0</v>
      </c>
      <c r="I1146" s="546"/>
    </row>
    <row r="1147" spans="1:9" x14ac:dyDescent="0.25">
      <c r="A1147" s="98"/>
      <c r="B1147" s="241" t="s">
        <v>1381</v>
      </c>
      <c r="C1147" s="394" t="s">
        <v>4912</v>
      </c>
      <c r="D1147" s="235" t="s">
        <v>452</v>
      </c>
      <c r="E1147" s="236">
        <v>26751</v>
      </c>
      <c r="F1147" s="462" t="s">
        <v>5035</v>
      </c>
      <c r="G1147" s="30">
        <v>26751</v>
      </c>
      <c r="H1147" s="30">
        <f t="shared" si="51"/>
        <v>0</v>
      </c>
      <c r="I1147" s="546"/>
    </row>
    <row r="1148" spans="1:9" x14ac:dyDescent="0.25">
      <c r="A1148" s="98"/>
      <c r="B1148" s="241" t="s">
        <v>1462</v>
      </c>
      <c r="C1148" s="394" t="s">
        <v>4912</v>
      </c>
      <c r="D1148" s="235" t="s">
        <v>452</v>
      </c>
      <c r="E1148" s="236">
        <v>14368</v>
      </c>
      <c r="F1148" s="117">
        <v>41829</v>
      </c>
      <c r="G1148" s="30">
        <v>14368</v>
      </c>
      <c r="H1148" s="30">
        <f t="shared" si="51"/>
        <v>0</v>
      </c>
      <c r="I1148" s="546"/>
    </row>
    <row r="1149" spans="1:9" x14ac:dyDescent="0.25">
      <c r="A1149" s="98"/>
      <c r="B1149" s="241" t="s">
        <v>1539</v>
      </c>
      <c r="C1149" s="394" t="s">
        <v>4912</v>
      </c>
      <c r="D1149" s="235" t="s">
        <v>452</v>
      </c>
      <c r="E1149" s="236">
        <v>62260</v>
      </c>
      <c r="F1149" s="117">
        <v>41830</v>
      </c>
      <c r="G1149" s="30">
        <v>62260</v>
      </c>
      <c r="H1149" s="30">
        <f t="shared" si="51"/>
        <v>0</v>
      </c>
      <c r="I1149" s="546"/>
    </row>
    <row r="1150" spans="1:9" x14ac:dyDescent="0.25">
      <c r="A1150" s="98"/>
      <c r="B1150" s="438" t="s">
        <v>1652</v>
      </c>
      <c r="C1150" s="429" t="s">
        <v>5059</v>
      </c>
      <c r="D1150" s="45" t="s">
        <v>452</v>
      </c>
      <c r="E1150" s="236">
        <v>1229</v>
      </c>
      <c r="F1150" s="117">
        <v>41831</v>
      </c>
      <c r="G1150" s="22">
        <v>1229</v>
      </c>
      <c r="H1150" s="30">
        <f t="shared" si="51"/>
        <v>0</v>
      </c>
      <c r="I1150" s="602"/>
    </row>
    <row r="1151" spans="1:9" x14ac:dyDescent="0.25">
      <c r="A1151" s="98"/>
      <c r="B1151" s="438" t="s">
        <v>1653</v>
      </c>
      <c r="C1151" s="429" t="s">
        <v>5059</v>
      </c>
      <c r="D1151" s="45" t="s">
        <v>452</v>
      </c>
      <c r="E1151" s="236">
        <v>465</v>
      </c>
      <c r="F1151" s="117">
        <v>41831</v>
      </c>
      <c r="G1151" s="22">
        <v>465</v>
      </c>
      <c r="H1151" s="30">
        <f t="shared" si="51"/>
        <v>0</v>
      </c>
      <c r="I1151" s="602"/>
    </row>
    <row r="1152" spans="1:9" x14ac:dyDescent="0.25">
      <c r="A1152" s="98"/>
      <c r="B1152" s="438" t="s">
        <v>1830</v>
      </c>
      <c r="C1152" s="429" t="s">
        <v>5059</v>
      </c>
      <c r="D1152" s="235" t="s">
        <v>452</v>
      </c>
      <c r="E1152" s="236">
        <v>11155.5</v>
      </c>
      <c r="F1152" s="117">
        <v>41833</v>
      </c>
      <c r="G1152" s="30">
        <v>11155.5</v>
      </c>
      <c r="H1152" s="30">
        <f t="shared" si="51"/>
        <v>0</v>
      </c>
      <c r="I1152" s="546"/>
    </row>
    <row r="1153" spans="1:9" x14ac:dyDescent="0.25">
      <c r="A1153" s="98"/>
      <c r="B1153" s="438" t="s">
        <v>2080</v>
      </c>
      <c r="C1153" s="429" t="s">
        <v>5059</v>
      </c>
      <c r="D1153" s="235" t="s">
        <v>452</v>
      </c>
      <c r="E1153" s="236">
        <v>27249.5</v>
      </c>
      <c r="F1153" s="462" t="s">
        <v>5165</v>
      </c>
      <c r="G1153" s="30">
        <v>27249.5</v>
      </c>
      <c r="H1153" s="30">
        <f t="shared" si="51"/>
        <v>0</v>
      </c>
      <c r="I1153" s="546"/>
    </row>
    <row r="1154" spans="1:9" x14ac:dyDescent="0.25">
      <c r="A1154" s="98"/>
      <c r="B1154" s="438" t="s">
        <v>2185</v>
      </c>
      <c r="C1154" s="429" t="s">
        <v>5059</v>
      </c>
      <c r="D1154" s="235" t="s">
        <v>452</v>
      </c>
      <c r="E1154" s="236">
        <v>50646.5</v>
      </c>
      <c r="F1154" s="117">
        <v>41837</v>
      </c>
      <c r="G1154" s="30">
        <v>50646.5</v>
      </c>
      <c r="H1154" s="30">
        <f t="shared" si="51"/>
        <v>0</v>
      </c>
      <c r="I1154" s="546"/>
    </row>
    <row r="1155" spans="1:9" ht="15.75" x14ac:dyDescent="0.25">
      <c r="A1155" s="98">
        <v>41851</v>
      </c>
      <c r="B1155" s="601" t="s">
        <v>2190</v>
      </c>
      <c r="C1155" s="255" t="s">
        <v>4641</v>
      </c>
      <c r="D1155" s="8" t="s">
        <v>452</v>
      </c>
      <c r="E1155" s="252">
        <v>28470.5</v>
      </c>
      <c r="F1155" s="461" t="s">
        <v>5398</v>
      </c>
      <c r="G1155" s="30">
        <v>28470.5</v>
      </c>
      <c r="H1155" s="30">
        <f t="shared" si="51"/>
        <v>0</v>
      </c>
      <c r="I1155" s="552"/>
    </row>
    <row r="1156" spans="1:9" ht="15.75" x14ac:dyDescent="0.25">
      <c r="A1156" s="98"/>
      <c r="B1156" s="601"/>
      <c r="C1156" s="255"/>
      <c r="D1156" s="8"/>
      <c r="E1156" s="252"/>
      <c r="F1156" s="461"/>
      <c r="G1156" s="30">
        <f>SUM(G1143:G1155)</f>
        <v>260679</v>
      </c>
      <c r="H1156" s="30"/>
      <c r="I1156" s="552"/>
    </row>
    <row r="1157" spans="1:9" ht="15.75" x14ac:dyDescent="0.25">
      <c r="A1157" s="98"/>
      <c r="B1157" s="601"/>
      <c r="C1157" s="255"/>
      <c r="D1157" s="8"/>
      <c r="E1157" s="252"/>
      <c r="F1157" s="461"/>
      <c r="G1157" s="30"/>
      <c r="H1157" s="30"/>
      <c r="I1157" s="552"/>
    </row>
    <row r="1158" spans="1:9" x14ac:dyDescent="0.25">
      <c r="A1158" s="98"/>
      <c r="B1158" s="438" t="s">
        <v>2251</v>
      </c>
      <c r="C1158" s="429" t="s">
        <v>5059</v>
      </c>
      <c r="D1158" s="235" t="s">
        <v>16</v>
      </c>
      <c r="E1158" s="236">
        <v>1346</v>
      </c>
      <c r="F1158" s="117">
        <v>41838</v>
      </c>
      <c r="G1158" s="30">
        <v>1346</v>
      </c>
      <c r="H1158" s="30">
        <f>E1158-G1158</f>
        <v>0</v>
      </c>
      <c r="I1158" s="546"/>
    </row>
    <row r="1159" spans="1:9" ht="15.75" x14ac:dyDescent="0.25">
      <c r="A1159" s="98">
        <v>41845</v>
      </c>
      <c r="B1159" s="601" t="s">
        <v>1633</v>
      </c>
      <c r="C1159" s="255" t="s">
        <v>4641</v>
      </c>
      <c r="D1159" s="235" t="s">
        <v>16</v>
      </c>
      <c r="E1159" s="236">
        <v>1412</v>
      </c>
      <c r="F1159" s="117">
        <v>41845</v>
      </c>
      <c r="G1159" s="30">
        <v>1412</v>
      </c>
      <c r="H1159" s="30">
        <f>E1159-G1159</f>
        <v>0</v>
      </c>
      <c r="I1159" s="546"/>
    </row>
    <row r="1160" spans="1:9" ht="15.75" x14ac:dyDescent="0.25">
      <c r="A1160" s="553">
        <v>41846</v>
      </c>
      <c r="B1160" s="601" t="s">
        <v>1725</v>
      </c>
      <c r="C1160" s="255" t="s">
        <v>4641</v>
      </c>
      <c r="D1160" s="235" t="s">
        <v>16</v>
      </c>
      <c r="E1160" s="236">
        <v>713</v>
      </c>
      <c r="F1160" s="117">
        <v>41846</v>
      </c>
      <c r="G1160" s="30">
        <v>713</v>
      </c>
      <c r="H1160" s="30">
        <f>E1160-G1160</f>
        <v>0</v>
      </c>
      <c r="I1160" s="602"/>
    </row>
    <row r="1161" spans="1:9" x14ac:dyDescent="0.25">
      <c r="A1161" s="98"/>
      <c r="B1161" s="241" t="s">
        <v>1086</v>
      </c>
      <c r="C1161" s="394" t="s">
        <v>4912</v>
      </c>
      <c r="D1161" s="235" t="s">
        <v>16</v>
      </c>
      <c r="E1161" s="528">
        <v>1026</v>
      </c>
      <c r="F1161" s="117">
        <v>41825</v>
      </c>
      <c r="G1161" s="30">
        <v>1026</v>
      </c>
      <c r="H1161" s="30">
        <f>E1161-G1161</f>
        <v>0</v>
      </c>
      <c r="I1161" s="546"/>
    </row>
    <row r="1162" spans="1:9" ht="15.75" x14ac:dyDescent="0.25">
      <c r="A1162" s="527">
        <v>41849</v>
      </c>
      <c r="B1162" s="601" t="s">
        <v>1964</v>
      </c>
      <c r="C1162" s="255" t="s">
        <v>4641</v>
      </c>
      <c r="D1162" s="8" t="s">
        <v>16</v>
      </c>
      <c r="E1162" s="252">
        <v>869</v>
      </c>
      <c r="F1162" s="117">
        <v>41849</v>
      </c>
      <c r="G1162" s="30">
        <v>869</v>
      </c>
      <c r="H1162" s="30">
        <f>E1162-G1162</f>
        <v>0</v>
      </c>
      <c r="I1162" s="552"/>
    </row>
    <row r="1163" spans="1:9" ht="15.75" x14ac:dyDescent="0.25">
      <c r="A1163" s="527"/>
      <c r="B1163" s="601"/>
      <c r="C1163" s="255"/>
      <c r="D1163" s="8"/>
      <c r="E1163" s="252"/>
      <c r="F1163" s="117"/>
      <c r="G1163" s="30">
        <f>SUM(G1158:G1162)</f>
        <v>5366</v>
      </c>
      <c r="H1163" s="30"/>
      <c r="I1163" s="552"/>
    </row>
    <row r="1164" spans="1:9" ht="15.75" x14ac:dyDescent="0.25">
      <c r="A1164" s="527"/>
      <c r="B1164" s="601"/>
      <c r="C1164" s="255"/>
      <c r="D1164" s="8"/>
      <c r="E1164" s="252"/>
      <c r="F1164" s="117"/>
      <c r="G1164" s="30"/>
      <c r="H1164" s="30"/>
      <c r="I1164" s="552"/>
    </row>
    <row r="1165" spans="1:9" x14ac:dyDescent="0.25">
      <c r="A1165" s="527"/>
      <c r="B1165" s="241" t="s">
        <v>1998</v>
      </c>
      <c r="C1165" s="394" t="s">
        <v>4912</v>
      </c>
      <c r="D1165" s="235" t="s">
        <v>798</v>
      </c>
      <c r="E1165" s="528">
        <v>11390.4</v>
      </c>
      <c r="F1165" s="117">
        <v>41827</v>
      </c>
      <c r="G1165" s="30">
        <v>11390.4</v>
      </c>
      <c r="H1165" s="22">
        <f t="shared" ref="H1165:H1171" si="52">E1165-G1165</f>
        <v>0</v>
      </c>
      <c r="I1165" s="546" t="s">
        <v>14</v>
      </c>
    </row>
    <row r="1166" spans="1:9" x14ac:dyDescent="0.25">
      <c r="A1166" s="535"/>
      <c r="B1166" s="241" t="s">
        <v>2205</v>
      </c>
      <c r="C1166" s="394" t="s">
        <v>4912</v>
      </c>
      <c r="D1166" s="235" t="s">
        <v>798</v>
      </c>
      <c r="E1166" s="528">
        <v>5811.6</v>
      </c>
      <c r="F1166" s="117">
        <v>41824</v>
      </c>
      <c r="G1166" s="30">
        <v>5811.6</v>
      </c>
      <c r="H1166" s="30">
        <f t="shared" si="52"/>
        <v>0</v>
      </c>
      <c r="I1166" s="546" t="s">
        <v>14</v>
      </c>
    </row>
    <row r="1167" spans="1:9" x14ac:dyDescent="0.25">
      <c r="A1167" s="98"/>
      <c r="B1167" s="241" t="s">
        <v>2262</v>
      </c>
      <c r="C1167" s="394" t="s">
        <v>4912</v>
      </c>
      <c r="D1167" s="235" t="s">
        <v>798</v>
      </c>
      <c r="E1167" s="528">
        <v>4095</v>
      </c>
      <c r="F1167" s="117">
        <v>41824</v>
      </c>
      <c r="G1167" s="30">
        <v>4095</v>
      </c>
      <c r="H1167" s="30">
        <f t="shared" si="52"/>
        <v>0</v>
      </c>
      <c r="I1167" s="546"/>
    </row>
    <row r="1168" spans="1:9" x14ac:dyDescent="0.25">
      <c r="A1168" s="98"/>
      <c r="B1168" s="241" t="s">
        <v>1184</v>
      </c>
      <c r="C1168" s="394" t="s">
        <v>4912</v>
      </c>
      <c r="D1168" s="431" t="s">
        <v>798</v>
      </c>
      <c r="E1168" s="534">
        <v>12099</v>
      </c>
      <c r="F1168" s="117">
        <v>41830</v>
      </c>
      <c r="G1168" s="22">
        <v>12099</v>
      </c>
      <c r="H1168" s="30">
        <f t="shared" si="52"/>
        <v>0</v>
      </c>
      <c r="I1168" s="602" t="s">
        <v>14</v>
      </c>
    </row>
    <row r="1169" spans="1:9" x14ac:dyDescent="0.25">
      <c r="A1169" s="98"/>
      <c r="B1169" s="241" t="s">
        <v>1520</v>
      </c>
      <c r="C1169" s="394" t="s">
        <v>4912</v>
      </c>
      <c r="D1169" s="235" t="s">
        <v>798</v>
      </c>
      <c r="E1169" s="236">
        <v>41896.400000000001</v>
      </c>
      <c r="F1169" s="117">
        <v>41838</v>
      </c>
      <c r="G1169" s="30">
        <v>41896.400000000001</v>
      </c>
      <c r="H1169" s="30">
        <f t="shared" si="52"/>
        <v>0</v>
      </c>
      <c r="I1169" s="546" t="s">
        <v>14</v>
      </c>
    </row>
    <row r="1170" spans="1:9" x14ac:dyDescent="0.25">
      <c r="A1170" s="98"/>
      <c r="B1170" s="438" t="s">
        <v>2146</v>
      </c>
      <c r="C1170" s="429" t="s">
        <v>5059</v>
      </c>
      <c r="D1170" s="235" t="s">
        <v>798</v>
      </c>
      <c r="E1170" s="236">
        <v>37556</v>
      </c>
      <c r="F1170" s="463" t="s">
        <v>5178</v>
      </c>
      <c r="G1170" s="247">
        <v>37556</v>
      </c>
      <c r="H1170" s="30">
        <f t="shared" si="52"/>
        <v>0</v>
      </c>
      <c r="I1170" s="546" t="s">
        <v>14</v>
      </c>
    </row>
    <row r="1171" spans="1:9" x14ac:dyDescent="0.25">
      <c r="A1171" s="98"/>
      <c r="B1171" s="438" t="s">
        <v>1474</v>
      </c>
      <c r="C1171" s="429" t="s">
        <v>5059</v>
      </c>
      <c r="D1171" s="8" t="s">
        <v>5271</v>
      </c>
      <c r="E1171" s="236">
        <v>20527.5</v>
      </c>
      <c r="F1171" s="461">
        <v>41855</v>
      </c>
      <c r="G1171" s="247">
        <v>20527.5</v>
      </c>
      <c r="H1171" s="30">
        <f t="shared" si="52"/>
        <v>0</v>
      </c>
      <c r="I1171" s="546"/>
    </row>
    <row r="1172" spans="1:9" x14ac:dyDescent="0.25">
      <c r="A1172" s="98"/>
      <c r="B1172" s="438"/>
      <c r="C1172" s="429"/>
      <c r="D1172" s="8"/>
      <c r="E1172" s="236"/>
      <c r="F1172" s="461"/>
      <c r="G1172" s="247">
        <f>SUM(G1165:G1171)</f>
        <v>133375.9</v>
      </c>
      <c r="H1172" s="30"/>
      <c r="I1172" s="546"/>
    </row>
    <row r="1173" spans="1:9" x14ac:dyDescent="0.25">
      <c r="A1173" s="98"/>
      <c r="B1173" s="438"/>
      <c r="C1173" s="429"/>
      <c r="D1173" s="8"/>
      <c r="E1173" s="236"/>
      <c r="F1173" s="461"/>
      <c r="G1173" s="247"/>
      <c r="H1173" s="30"/>
      <c r="I1173" s="546"/>
    </row>
    <row r="1174" spans="1:9" x14ac:dyDescent="0.25">
      <c r="A1174" s="98"/>
      <c r="B1174" s="241" t="s">
        <v>1072</v>
      </c>
      <c r="C1174" s="394" t="s">
        <v>4912</v>
      </c>
      <c r="D1174" s="235" t="s">
        <v>4994</v>
      </c>
      <c r="E1174" s="528">
        <v>2938</v>
      </c>
      <c r="F1174" s="117">
        <v>41827</v>
      </c>
      <c r="G1174" s="30">
        <v>2938</v>
      </c>
      <c r="H1174" s="30">
        <f>E1174-G1174</f>
        <v>0</v>
      </c>
      <c r="I1174" s="546" t="s">
        <v>146</v>
      </c>
    </row>
    <row r="1175" spans="1:9" x14ac:dyDescent="0.25">
      <c r="A1175" s="98"/>
      <c r="B1175" s="241"/>
      <c r="C1175" s="394"/>
      <c r="D1175" s="235"/>
      <c r="E1175" s="528"/>
      <c r="F1175" s="117"/>
      <c r="G1175" s="30"/>
      <c r="H1175" s="30"/>
      <c r="I1175" s="546"/>
    </row>
    <row r="1176" spans="1:9" x14ac:dyDescent="0.25">
      <c r="A1176" s="98"/>
      <c r="B1176" s="241" t="s">
        <v>1985</v>
      </c>
      <c r="C1176" s="394" t="s">
        <v>4912</v>
      </c>
      <c r="D1176" s="235" t="s">
        <v>66</v>
      </c>
      <c r="E1176" s="528">
        <v>9088</v>
      </c>
      <c r="F1176" s="117">
        <v>41821</v>
      </c>
      <c r="G1176" s="30">
        <v>9088</v>
      </c>
      <c r="H1176" s="22">
        <f t="shared" ref="H1176:H1197" si="53">E1176-G1176</f>
        <v>0</v>
      </c>
      <c r="I1176" s="546"/>
    </row>
    <row r="1177" spans="1:9" x14ac:dyDescent="0.25">
      <c r="A1177" s="98"/>
      <c r="B1177" s="241" t="s">
        <v>2075</v>
      </c>
      <c r="C1177" s="394" t="s">
        <v>4912</v>
      </c>
      <c r="D1177" s="235" t="s">
        <v>66</v>
      </c>
      <c r="E1177" s="528">
        <v>1500</v>
      </c>
      <c r="F1177" s="117">
        <v>41822</v>
      </c>
      <c r="G1177" s="30">
        <v>1500</v>
      </c>
      <c r="H1177" s="22">
        <f t="shared" si="53"/>
        <v>0</v>
      </c>
      <c r="I1177" s="546"/>
    </row>
    <row r="1178" spans="1:9" x14ac:dyDescent="0.25">
      <c r="A1178" s="98"/>
      <c r="B1178" s="241" t="s">
        <v>2225</v>
      </c>
      <c r="C1178" s="394" t="s">
        <v>4912</v>
      </c>
      <c r="D1178" s="235" t="s">
        <v>66</v>
      </c>
      <c r="E1178" s="528">
        <v>15048.5</v>
      </c>
      <c r="F1178" s="117">
        <v>41824</v>
      </c>
      <c r="G1178" s="30">
        <v>15048.5</v>
      </c>
      <c r="H1178" s="30">
        <f t="shared" si="53"/>
        <v>0</v>
      </c>
      <c r="I1178" s="491"/>
    </row>
    <row r="1179" spans="1:9" x14ac:dyDescent="0.25">
      <c r="A1179" s="98"/>
      <c r="B1179" s="241" t="s">
        <v>1073</v>
      </c>
      <c r="C1179" s="394" t="s">
        <v>4912</v>
      </c>
      <c r="D1179" s="235" t="s">
        <v>66</v>
      </c>
      <c r="E1179" s="528">
        <v>546</v>
      </c>
      <c r="F1179" s="117">
        <v>41824</v>
      </c>
      <c r="G1179" s="30">
        <v>546</v>
      </c>
      <c r="H1179" s="30">
        <f t="shared" si="53"/>
        <v>0</v>
      </c>
      <c r="I1179" s="491"/>
    </row>
    <row r="1180" spans="1:9" x14ac:dyDescent="0.25">
      <c r="A1180" s="98"/>
      <c r="B1180" s="241" t="s">
        <v>1075</v>
      </c>
      <c r="C1180" s="394" t="s">
        <v>4912</v>
      </c>
      <c r="D1180" s="235" t="s">
        <v>66</v>
      </c>
      <c r="E1180" s="528">
        <v>637</v>
      </c>
      <c r="F1180" s="117">
        <v>41824</v>
      </c>
      <c r="G1180" s="30">
        <v>637</v>
      </c>
      <c r="H1180" s="30">
        <f t="shared" si="53"/>
        <v>0</v>
      </c>
      <c r="I1180" s="491"/>
    </row>
    <row r="1181" spans="1:9" x14ac:dyDescent="0.25">
      <c r="A1181" s="98"/>
      <c r="B1181" s="241" t="s">
        <v>1270</v>
      </c>
      <c r="C1181" s="394" t="s">
        <v>4912</v>
      </c>
      <c r="D1181" s="235" t="s">
        <v>66</v>
      </c>
      <c r="E1181" s="236">
        <v>1682.5</v>
      </c>
      <c r="F1181" s="117">
        <v>41827</v>
      </c>
      <c r="G1181" s="30">
        <v>1682.5</v>
      </c>
      <c r="H1181" s="30">
        <f t="shared" si="53"/>
        <v>0</v>
      </c>
      <c r="I1181" s="491"/>
    </row>
    <row r="1182" spans="1:9" x14ac:dyDescent="0.25">
      <c r="A1182" s="98"/>
      <c r="B1182" s="241" t="s">
        <v>1398</v>
      </c>
      <c r="C1182" s="394" t="s">
        <v>4912</v>
      </c>
      <c r="D1182" s="235" t="s">
        <v>66</v>
      </c>
      <c r="E1182" s="236">
        <v>796</v>
      </c>
      <c r="F1182" s="117">
        <v>41828</v>
      </c>
      <c r="G1182" s="30">
        <v>796</v>
      </c>
      <c r="H1182" s="30">
        <f t="shared" si="53"/>
        <v>0</v>
      </c>
      <c r="I1182" s="491"/>
    </row>
    <row r="1183" spans="1:9" x14ac:dyDescent="0.25">
      <c r="A1183" s="98"/>
      <c r="B1183" s="438" t="s">
        <v>1590</v>
      </c>
      <c r="C1183" s="429" t="s">
        <v>5059</v>
      </c>
      <c r="D1183" s="45" t="s">
        <v>66</v>
      </c>
      <c r="E1183" s="236">
        <v>648</v>
      </c>
      <c r="F1183" s="117">
        <v>41830</v>
      </c>
      <c r="G1183" s="22">
        <v>648</v>
      </c>
      <c r="H1183" s="30">
        <f t="shared" si="53"/>
        <v>0</v>
      </c>
      <c r="I1183" s="508"/>
    </row>
    <row r="1184" spans="1:9" x14ac:dyDescent="0.25">
      <c r="A1184" s="98"/>
      <c r="B1184" s="438" t="s">
        <v>1681</v>
      </c>
      <c r="C1184" s="429" t="s">
        <v>5059</v>
      </c>
      <c r="D1184" s="45" t="s">
        <v>66</v>
      </c>
      <c r="E1184" s="236">
        <v>1715.5</v>
      </c>
      <c r="F1184" s="117">
        <v>41831</v>
      </c>
      <c r="G1184" s="22">
        <v>1715.5</v>
      </c>
      <c r="H1184" s="30">
        <f t="shared" si="53"/>
        <v>0</v>
      </c>
      <c r="I1184" s="508"/>
    </row>
    <row r="1185" spans="1:9" x14ac:dyDescent="0.25">
      <c r="A1185" s="98"/>
      <c r="B1185" s="438" t="s">
        <v>1881</v>
      </c>
      <c r="C1185" s="429" t="s">
        <v>5059</v>
      </c>
      <c r="D1185" s="235" t="s">
        <v>66</v>
      </c>
      <c r="E1185" s="236">
        <v>8763.5</v>
      </c>
      <c r="F1185" s="117">
        <v>41834</v>
      </c>
      <c r="G1185" s="30">
        <v>8763.5</v>
      </c>
      <c r="H1185" s="30">
        <f t="shared" si="53"/>
        <v>0</v>
      </c>
      <c r="I1185" s="491"/>
    </row>
    <row r="1186" spans="1:9" x14ac:dyDescent="0.25">
      <c r="A1186" s="98"/>
      <c r="B1186" s="438" t="s">
        <v>1911</v>
      </c>
      <c r="C1186" s="429" t="s">
        <v>5059</v>
      </c>
      <c r="D1186" s="235" t="s">
        <v>66</v>
      </c>
      <c r="E1186" s="236">
        <v>1290</v>
      </c>
      <c r="F1186" s="117">
        <v>41834</v>
      </c>
      <c r="G1186" s="30">
        <v>1290</v>
      </c>
      <c r="H1186" s="30">
        <f t="shared" si="53"/>
        <v>0</v>
      </c>
      <c r="I1186" s="491"/>
    </row>
    <row r="1187" spans="1:9" x14ac:dyDescent="0.25">
      <c r="A1187" s="98"/>
      <c r="B1187" s="438" t="s">
        <v>2075</v>
      </c>
      <c r="C1187" s="429" t="s">
        <v>5059</v>
      </c>
      <c r="D1187" s="235" t="s">
        <v>66</v>
      </c>
      <c r="E1187" s="236">
        <v>3661</v>
      </c>
      <c r="F1187" s="117">
        <v>41836</v>
      </c>
      <c r="G1187" s="30">
        <v>3661</v>
      </c>
      <c r="H1187" s="30">
        <f t="shared" si="53"/>
        <v>0</v>
      </c>
      <c r="I1187" s="491"/>
    </row>
    <row r="1188" spans="1:9" x14ac:dyDescent="0.25">
      <c r="A1188" s="98"/>
      <c r="B1188" s="438" t="s">
        <v>2254</v>
      </c>
      <c r="C1188" s="429" t="s">
        <v>5059</v>
      </c>
      <c r="D1188" s="235" t="s">
        <v>66</v>
      </c>
      <c r="E1188" s="236">
        <v>16822</v>
      </c>
      <c r="F1188" s="117">
        <v>41838</v>
      </c>
      <c r="G1188" s="30">
        <v>16822</v>
      </c>
      <c r="H1188" s="30">
        <f t="shared" si="53"/>
        <v>0</v>
      </c>
      <c r="I1188" s="491"/>
    </row>
    <row r="1189" spans="1:9" x14ac:dyDescent="0.25">
      <c r="A1189" s="98"/>
      <c r="B1189" s="438" t="s">
        <v>1053</v>
      </c>
      <c r="C1189" s="429" t="s">
        <v>5059</v>
      </c>
      <c r="D1189" s="235" t="s">
        <v>66</v>
      </c>
      <c r="E1189" s="236">
        <v>2798</v>
      </c>
      <c r="F1189" s="461" t="s">
        <v>5201</v>
      </c>
      <c r="G1189" s="30">
        <v>2798</v>
      </c>
      <c r="H1189" s="30">
        <f t="shared" si="53"/>
        <v>0</v>
      </c>
      <c r="I1189" s="491"/>
    </row>
    <row r="1190" spans="1:9" x14ac:dyDescent="0.25">
      <c r="A1190" s="98"/>
      <c r="B1190" s="438" t="s">
        <v>1306</v>
      </c>
      <c r="C1190" s="429" t="s">
        <v>5059</v>
      </c>
      <c r="D1190" s="235" t="s">
        <v>66</v>
      </c>
      <c r="E1190" s="236">
        <v>564</v>
      </c>
      <c r="F1190" s="117">
        <v>41841</v>
      </c>
      <c r="G1190" s="30">
        <v>564</v>
      </c>
      <c r="H1190" s="30">
        <f t="shared" si="53"/>
        <v>0</v>
      </c>
      <c r="I1190" s="491"/>
    </row>
    <row r="1191" spans="1:9" x14ac:dyDescent="0.25">
      <c r="A1191" s="98"/>
      <c r="B1191" s="438" t="s">
        <v>1379</v>
      </c>
      <c r="C1191" s="429" t="s">
        <v>5059</v>
      </c>
      <c r="D1191" s="8" t="s">
        <v>66</v>
      </c>
      <c r="E1191" s="252">
        <v>638.5</v>
      </c>
      <c r="F1191" s="117">
        <v>41842</v>
      </c>
      <c r="G1191" s="30">
        <v>638.5</v>
      </c>
      <c r="H1191" s="30">
        <f t="shared" si="53"/>
        <v>0</v>
      </c>
      <c r="I1191" s="497"/>
    </row>
    <row r="1192" spans="1:9" ht="15.75" x14ac:dyDescent="0.25">
      <c r="A1192" s="98">
        <v>41845</v>
      </c>
      <c r="B1192" s="601" t="s">
        <v>1712</v>
      </c>
      <c r="C1192" s="255" t="s">
        <v>4641</v>
      </c>
      <c r="D1192" s="235" t="s">
        <v>66</v>
      </c>
      <c r="E1192" s="236">
        <v>953</v>
      </c>
      <c r="F1192" s="461" t="s">
        <v>5322</v>
      </c>
      <c r="G1192" s="30">
        <v>953</v>
      </c>
      <c r="H1192" s="30">
        <f t="shared" si="53"/>
        <v>0</v>
      </c>
      <c r="I1192" s="491"/>
    </row>
    <row r="1193" spans="1:9" ht="15.75" x14ac:dyDescent="0.25">
      <c r="A1193" s="98">
        <v>41847</v>
      </c>
      <c r="B1193" s="601" t="s">
        <v>1841</v>
      </c>
      <c r="C1193" s="255" t="s">
        <v>4641</v>
      </c>
      <c r="D1193" s="235" t="s">
        <v>66</v>
      </c>
      <c r="E1193" s="236">
        <v>3385.5</v>
      </c>
      <c r="F1193" s="117">
        <v>41847</v>
      </c>
      <c r="G1193" s="30">
        <v>3385.5</v>
      </c>
      <c r="H1193" s="30">
        <f t="shared" si="53"/>
        <v>0</v>
      </c>
      <c r="I1193" s="491"/>
    </row>
    <row r="1194" spans="1:9" ht="15.75" x14ac:dyDescent="0.25">
      <c r="A1194" s="553">
        <v>41848</v>
      </c>
      <c r="B1194" s="601" t="s">
        <v>1922</v>
      </c>
      <c r="C1194" s="255" t="s">
        <v>4641</v>
      </c>
      <c r="D1194" s="235" t="s">
        <v>66</v>
      </c>
      <c r="E1194" s="236">
        <v>4439.3999999999996</v>
      </c>
      <c r="F1194" s="117">
        <v>41848</v>
      </c>
      <c r="G1194" s="30">
        <v>4439.3999999999996</v>
      </c>
      <c r="H1194" s="30">
        <f t="shared" si="53"/>
        <v>0</v>
      </c>
      <c r="I1194" s="491"/>
    </row>
    <row r="1195" spans="1:9" ht="15.75" x14ac:dyDescent="0.25">
      <c r="A1195" s="98">
        <v>41849</v>
      </c>
      <c r="B1195" s="601" t="s">
        <v>2000</v>
      </c>
      <c r="C1195" s="255" t="s">
        <v>4641</v>
      </c>
      <c r="D1195" s="8" t="s">
        <v>66</v>
      </c>
      <c r="E1195" s="252">
        <v>2907</v>
      </c>
      <c r="F1195" s="117">
        <v>41849</v>
      </c>
      <c r="G1195" s="30">
        <v>2907</v>
      </c>
      <c r="H1195" s="30">
        <f t="shared" si="53"/>
        <v>0</v>
      </c>
      <c r="I1195" s="497"/>
    </row>
    <row r="1196" spans="1:9" ht="15.75" x14ac:dyDescent="0.25">
      <c r="A1196" s="98">
        <v>41849</v>
      </c>
      <c r="B1196" s="601" t="s">
        <v>2030</v>
      </c>
      <c r="C1196" s="255" t="s">
        <v>4641</v>
      </c>
      <c r="D1196" s="8" t="s">
        <v>66</v>
      </c>
      <c r="E1196" s="252">
        <v>829.5</v>
      </c>
      <c r="F1196" s="117">
        <v>41849</v>
      </c>
      <c r="G1196" s="30">
        <v>829.5</v>
      </c>
      <c r="H1196" s="30">
        <f t="shared" si="53"/>
        <v>0</v>
      </c>
      <c r="I1196" s="497"/>
    </row>
    <row r="1197" spans="1:9" ht="15.75" x14ac:dyDescent="0.25">
      <c r="A1197" s="98">
        <v>41851</v>
      </c>
      <c r="B1197" s="601" t="s">
        <v>2210</v>
      </c>
      <c r="C1197" s="255" t="s">
        <v>4641</v>
      </c>
      <c r="D1197" s="8" t="s">
        <v>66</v>
      </c>
      <c r="E1197" s="252">
        <v>1981.5</v>
      </c>
      <c r="F1197" s="117">
        <v>41851</v>
      </c>
      <c r="G1197" s="30">
        <v>1981.5</v>
      </c>
      <c r="H1197" s="30">
        <f t="shared" si="53"/>
        <v>0</v>
      </c>
      <c r="I1197" s="497"/>
    </row>
    <row r="1198" spans="1:9" ht="15.75" x14ac:dyDescent="0.25">
      <c r="A1198" s="98"/>
      <c r="B1198" s="601"/>
      <c r="C1198" s="255"/>
      <c r="D1198" s="8"/>
      <c r="E1198" s="252"/>
      <c r="F1198" s="117"/>
      <c r="G1198" s="30">
        <f>SUM(G1176:G1197)</f>
        <v>80694.399999999994</v>
      </c>
      <c r="H1198" s="30"/>
      <c r="I1198" s="497"/>
    </row>
    <row r="1199" spans="1:9" ht="15.75" x14ac:dyDescent="0.25">
      <c r="A1199" s="98"/>
      <c r="B1199" s="601"/>
      <c r="C1199" s="255"/>
      <c r="D1199" s="8"/>
      <c r="E1199" s="252"/>
      <c r="F1199" s="117"/>
      <c r="G1199" s="30"/>
      <c r="H1199" s="30"/>
      <c r="I1199" s="497"/>
    </row>
    <row r="1200" spans="1:9" x14ac:dyDescent="0.25">
      <c r="A1200" s="98"/>
      <c r="B1200" s="241" t="s">
        <v>2196</v>
      </c>
      <c r="C1200" s="394" t="s">
        <v>4912</v>
      </c>
      <c r="D1200" s="235" t="s">
        <v>4971</v>
      </c>
      <c r="E1200" s="528">
        <v>2703.5</v>
      </c>
      <c r="F1200" s="117">
        <v>41824</v>
      </c>
      <c r="G1200" s="30">
        <v>2703.5</v>
      </c>
      <c r="H1200" s="30">
        <f>E1200-G1200</f>
        <v>0</v>
      </c>
      <c r="I1200" s="491" t="s">
        <v>196</v>
      </c>
    </row>
    <row r="1201" spans="1:9" x14ac:dyDescent="0.25">
      <c r="A1201" s="98"/>
      <c r="B1201" s="438" t="s">
        <v>1258</v>
      </c>
      <c r="C1201" s="429" t="s">
        <v>5059</v>
      </c>
      <c r="D1201" s="235" t="s">
        <v>4971</v>
      </c>
      <c r="E1201" s="236">
        <v>6853</v>
      </c>
      <c r="F1201" s="117">
        <v>41841</v>
      </c>
      <c r="G1201" s="30">
        <v>6853</v>
      </c>
      <c r="H1201" s="30">
        <f>E1201-G1201</f>
        <v>0</v>
      </c>
      <c r="I1201" s="491" t="s">
        <v>20</v>
      </c>
    </row>
    <row r="1202" spans="1:9" x14ac:dyDescent="0.25">
      <c r="A1202" s="98"/>
      <c r="B1202" s="438" t="s">
        <v>2035</v>
      </c>
      <c r="C1202" s="429" t="s">
        <v>5059</v>
      </c>
      <c r="D1202" s="235" t="s">
        <v>5154</v>
      </c>
      <c r="E1202" s="236">
        <v>3127</v>
      </c>
      <c r="F1202" s="117">
        <v>41836</v>
      </c>
      <c r="G1202" s="30">
        <v>3127</v>
      </c>
      <c r="H1202" s="30">
        <f>E1202-G1202</f>
        <v>0</v>
      </c>
      <c r="I1202" s="491" t="s">
        <v>23</v>
      </c>
    </row>
    <row r="1203" spans="1:9" x14ac:dyDescent="0.25">
      <c r="A1203" s="98"/>
      <c r="B1203" s="438"/>
      <c r="C1203" s="429"/>
      <c r="D1203" s="235"/>
      <c r="E1203" s="236"/>
      <c r="F1203" s="117"/>
      <c r="G1203" s="30">
        <f>SUM(G1200:G1202)</f>
        <v>12683.5</v>
      </c>
      <c r="H1203" s="30"/>
      <c r="I1203" s="491"/>
    </row>
    <row r="1204" spans="1:9" x14ac:dyDescent="0.25">
      <c r="A1204" s="98"/>
      <c r="B1204" s="438"/>
      <c r="C1204" s="429"/>
      <c r="D1204" s="235"/>
      <c r="E1204" s="236"/>
      <c r="F1204" s="117"/>
      <c r="G1204" s="30"/>
      <c r="H1204" s="30"/>
      <c r="I1204" s="491"/>
    </row>
    <row r="1205" spans="1:9" ht="15.75" x14ac:dyDescent="0.25">
      <c r="A1205" s="553">
        <v>41844</v>
      </c>
      <c r="B1205" s="601" t="s">
        <v>1587</v>
      </c>
      <c r="C1205" s="255" t="s">
        <v>4641</v>
      </c>
      <c r="D1205" s="235" t="s">
        <v>5296</v>
      </c>
      <c r="E1205" s="236">
        <v>18078</v>
      </c>
      <c r="F1205" s="117">
        <v>41850</v>
      </c>
      <c r="G1205" s="30">
        <v>18078</v>
      </c>
      <c r="H1205" s="30">
        <f>E1205-G1205</f>
        <v>0</v>
      </c>
      <c r="I1205" s="491" t="s">
        <v>4</v>
      </c>
    </row>
    <row r="1206" spans="1:9" ht="15.75" x14ac:dyDescent="0.25">
      <c r="A1206" s="553"/>
      <c r="B1206" s="601"/>
      <c r="C1206" s="255"/>
      <c r="D1206" s="235"/>
      <c r="E1206" s="236"/>
      <c r="F1206" s="117"/>
      <c r="G1206" s="30"/>
      <c r="H1206" s="30"/>
      <c r="I1206" s="491"/>
    </row>
    <row r="1207" spans="1:9" x14ac:dyDescent="0.25">
      <c r="A1207" s="98"/>
      <c r="B1207" s="241" t="s">
        <v>1950</v>
      </c>
      <c r="C1207" s="394" t="s">
        <v>4912</v>
      </c>
      <c r="D1207" s="235" t="s">
        <v>112</v>
      </c>
      <c r="E1207" s="528">
        <v>2970</v>
      </c>
      <c r="F1207" s="461" t="s">
        <v>4917</v>
      </c>
      <c r="G1207" s="30">
        <v>2970</v>
      </c>
      <c r="H1207" s="22">
        <f t="shared" ref="H1207:H1236" si="54">E1207-G1207</f>
        <v>0</v>
      </c>
      <c r="I1207" s="491"/>
    </row>
    <row r="1208" spans="1:9" x14ac:dyDescent="0.25">
      <c r="A1208" s="98"/>
      <c r="B1208" s="241" t="s">
        <v>2067</v>
      </c>
      <c r="C1208" s="394" t="s">
        <v>4912</v>
      </c>
      <c r="D1208" s="235" t="s">
        <v>112</v>
      </c>
      <c r="E1208" s="528">
        <v>4565</v>
      </c>
      <c r="F1208" s="463" t="s">
        <v>4942</v>
      </c>
      <c r="G1208" s="30">
        <v>4565</v>
      </c>
      <c r="H1208" s="22">
        <f t="shared" si="54"/>
        <v>0</v>
      </c>
      <c r="I1208" s="491"/>
    </row>
    <row r="1209" spans="1:9" x14ac:dyDescent="0.25">
      <c r="A1209" s="98"/>
      <c r="B1209" s="241" t="s">
        <v>2246</v>
      </c>
      <c r="C1209" s="394" t="s">
        <v>4912</v>
      </c>
      <c r="D1209" s="235" t="s">
        <v>112</v>
      </c>
      <c r="E1209" s="528">
        <v>2754</v>
      </c>
      <c r="F1209" s="463" t="s">
        <v>4979</v>
      </c>
      <c r="G1209" s="30">
        <v>2754</v>
      </c>
      <c r="H1209" s="30">
        <f t="shared" si="54"/>
        <v>0</v>
      </c>
      <c r="I1209" s="491"/>
    </row>
    <row r="1210" spans="1:9" x14ac:dyDescent="0.25">
      <c r="A1210" s="98"/>
      <c r="B1210" s="241" t="s">
        <v>1095</v>
      </c>
      <c r="C1210" s="394" t="s">
        <v>4912</v>
      </c>
      <c r="D1210" s="235" t="s">
        <v>112</v>
      </c>
      <c r="E1210" s="528">
        <v>10074</v>
      </c>
      <c r="F1210" s="463" t="s">
        <v>4996</v>
      </c>
      <c r="G1210" s="30">
        <v>10074</v>
      </c>
      <c r="H1210" s="30">
        <f t="shared" si="54"/>
        <v>0</v>
      </c>
      <c r="I1210" s="508"/>
    </row>
    <row r="1211" spans="1:9" x14ac:dyDescent="0.25">
      <c r="A1211" s="98"/>
      <c r="B1211" s="241" t="s">
        <v>1181</v>
      </c>
      <c r="C1211" s="394" t="s">
        <v>4912</v>
      </c>
      <c r="D1211" s="431" t="s">
        <v>112</v>
      </c>
      <c r="E1211" s="534">
        <v>2232</v>
      </c>
      <c r="F1211" s="467" t="s">
        <v>5006</v>
      </c>
      <c r="G1211" s="22">
        <v>2232</v>
      </c>
      <c r="H1211" s="30">
        <f t="shared" si="54"/>
        <v>0</v>
      </c>
      <c r="I1211" s="508"/>
    </row>
    <row r="1212" spans="1:9" ht="34.5" x14ac:dyDescent="0.25">
      <c r="A1212" s="98"/>
      <c r="B1212" s="241" t="s">
        <v>1228</v>
      </c>
      <c r="C1212" s="394" t="s">
        <v>4912</v>
      </c>
      <c r="D1212" s="235" t="s">
        <v>112</v>
      </c>
      <c r="E1212" s="236">
        <v>12198.8</v>
      </c>
      <c r="F1212" s="514" t="s">
        <v>5009</v>
      </c>
      <c r="G1212" s="30">
        <v>12198.8</v>
      </c>
      <c r="H1212" s="30">
        <f t="shared" si="54"/>
        <v>0</v>
      </c>
      <c r="I1212" s="491"/>
    </row>
    <row r="1213" spans="1:9" x14ac:dyDescent="0.25">
      <c r="A1213" s="98"/>
      <c r="B1213" s="241" t="s">
        <v>1343</v>
      </c>
      <c r="C1213" s="394" t="s">
        <v>4912</v>
      </c>
      <c r="D1213" s="235" t="s">
        <v>112</v>
      </c>
      <c r="E1213" s="236">
        <v>432.3</v>
      </c>
      <c r="F1213" s="117">
        <v>41828</v>
      </c>
      <c r="G1213" s="30">
        <v>432.3</v>
      </c>
      <c r="H1213" s="30">
        <f t="shared" si="54"/>
        <v>0</v>
      </c>
      <c r="I1213" s="491"/>
    </row>
    <row r="1214" spans="1:9" x14ac:dyDescent="0.25">
      <c r="A1214" s="98"/>
      <c r="B1214" s="241" t="s">
        <v>1421</v>
      </c>
      <c r="C1214" s="394" t="s">
        <v>4912</v>
      </c>
      <c r="D1214" s="235" t="s">
        <v>112</v>
      </c>
      <c r="E1214" s="236">
        <v>4224.5</v>
      </c>
      <c r="F1214" s="463" t="s">
        <v>5041</v>
      </c>
      <c r="G1214" s="30">
        <v>4224.5</v>
      </c>
      <c r="H1214" s="30">
        <f t="shared" si="54"/>
        <v>0</v>
      </c>
      <c r="I1214" s="491"/>
    </row>
    <row r="1215" spans="1:9" x14ac:dyDescent="0.25">
      <c r="A1215" s="98"/>
      <c r="B1215" s="241" t="s">
        <v>1500</v>
      </c>
      <c r="C1215" s="394" t="s">
        <v>4912</v>
      </c>
      <c r="D1215" s="235" t="s">
        <v>112</v>
      </c>
      <c r="E1215" s="236">
        <v>2450</v>
      </c>
      <c r="F1215" s="463" t="s">
        <v>5053</v>
      </c>
      <c r="G1215" s="30">
        <v>2450</v>
      </c>
      <c r="H1215" s="30">
        <f t="shared" si="54"/>
        <v>0</v>
      </c>
      <c r="I1215" s="491"/>
    </row>
    <row r="1216" spans="1:9" x14ac:dyDescent="0.25">
      <c r="A1216" s="98"/>
      <c r="B1216" s="438" t="s">
        <v>1605</v>
      </c>
      <c r="C1216" s="429" t="s">
        <v>5059</v>
      </c>
      <c r="D1216" s="45" t="s">
        <v>112</v>
      </c>
      <c r="E1216" s="236">
        <v>4629.5</v>
      </c>
      <c r="F1216" s="538" t="s">
        <v>5067</v>
      </c>
      <c r="G1216" s="22">
        <v>4629.5</v>
      </c>
      <c r="H1216" s="30">
        <f t="shared" si="54"/>
        <v>0</v>
      </c>
      <c r="I1216" s="508"/>
    </row>
    <row r="1217" spans="1:9" x14ac:dyDescent="0.25">
      <c r="A1217" s="98"/>
      <c r="B1217" s="438" t="s">
        <v>1609</v>
      </c>
      <c r="C1217" s="429" t="s">
        <v>5059</v>
      </c>
      <c r="D1217" s="45" t="s">
        <v>112</v>
      </c>
      <c r="E1217" s="236">
        <v>8564</v>
      </c>
      <c r="F1217" s="538" t="s">
        <v>5068</v>
      </c>
      <c r="G1217" s="22">
        <v>8564</v>
      </c>
      <c r="H1217" s="30">
        <f t="shared" si="54"/>
        <v>0</v>
      </c>
      <c r="I1217" s="508"/>
    </row>
    <row r="1218" spans="1:9" x14ac:dyDescent="0.25">
      <c r="A1218" s="98"/>
      <c r="B1218" s="438" t="s">
        <v>1800</v>
      </c>
      <c r="C1218" s="429" t="s">
        <v>5059</v>
      </c>
      <c r="D1218" s="235" t="s">
        <v>112</v>
      </c>
      <c r="E1218" s="236">
        <v>5814</v>
      </c>
      <c r="F1218" s="463" t="s">
        <v>5110</v>
      </c>
      <c r="G1218" s="30">
        <v>5814</v>
      </c>
      <c r="H1218" s="30">
        <f t="shared" si="54"/>
        <v>0</v>
      </c>
      <c r="I1218" s="491"/>
    </row>
    <row r="1219" spans="1:9" x14ac:dyDescent="0.25">
      <c r="A1219" s="98"/>
      <c r="B1219" s="438" t="s">
        <v>1955</v>
      </c>
      <c r="C1219" s="429" t="s">
        <v>5059</v>
      </c>
      <c r="D1219" s="235" t="s">
        <v>112</v>
      </c>
      <c r="E1219" s="236">
        <v>2269</v>
      </c>
      <c r="F1219" s="464" t="s">
        <v>5140</v>
      </c>
      <c r="G1219" s="30">
        <v>2269</v>
      </c>
      <c r="H1219" s="30">
        <f t="shared" si="54"/>
        <v>0</v>
      </c>
      <c r="I1219" s="491"/>
    </row>
    <row r="1220" spans="1:9" x14ac:dyDescent="0.25">
      <c r="A1220" s="98"/>
      <c r="B1220" s="438" t="s">
        <v>1971</v>
      </c>
      <c r="C1220" s="429" t="s">
        <v>5059</v>
      </c>
      <c r="D1220" s="235" t="s">
        <v>112</v>
      </c>
      <c r="E1220" s="236">
        <v>744</v>
      </c>
      <c r="F1220" s="461" t="s">
        <v>5144</v>
      </c>
      <c r="G1220" s="30">
        <v>744</v>
      </c>
      <c r="H1220" s="30">
        <f t="shared" si="54"/>
        <v>0</v>
      </c>
      <c r="I1220" s="491"/>
    </row>
    <row r="1221" spans="1:9" ht="34.5" x14ac:dyDescent="0.25">
      <c r="A1221" s="98"/>
      <c r="B1221" s="438" t="s">
        <v>2053</v>
      </c>
      <c r="C1221" s="429" t="s">
        <v>5059</v>
      </c>
      <c r="D1221" s="235" t="s">
        <v>112</v>
      </c>
      <c r="E1221" s="252">
        <v>7537</v>
      </c>
      <c r="F1221" s="504" t="s">
        <v>5158</v>
      </c>
      <c r="G1221" s="30">
        <v>7537</v>
      </c>
      <c r="H1221" s="30">
        <f t="shared" si="54"/>
        <v>0</v>
      </c>
      <c r="I1221" s="491"/>
    </row>
    <row r="1222" spans="1:9" x14ac:dyDescent="0.25">
      <c r="A1222" s="98"/>
      <c r="B1222" s="438" t="s">
        <v>2154</v>
      </c>
      <c r="C1222" s="429" t="s">
        <v>5059</v>
      </c>
      <c r="D1222" s="235" t="s">
        <v>112</v>
      </c>
      <c r="E1222" s="236">
        <v>2703</v>
      </c>
      <c r="F1222" s="467" t="s">
        <v>5180</v>
      </c>
      <c r="G1222" s="30">
        <v>2703</v>
      </c>
      <c r="H1222" s="30">
        <f t="shared" si="54"/>
        <v>0</v>
      </c>
      <c r="I1222" s="491"/>
    </row>
    <row r="1223" spans="1:9" x14ac:dyDescent="0.25">
      <c r="A1223" s="98"/>
      <c r="B1223" s="438" t="s">
        <v>1112</v>
      </c>
      <c r="C1223" s="429" t="s">
        <v>5059</v>
      </c>
      <c r="D1223" s="235" t="s">
        <v>112</v>
      </c>
      <c r="E1223" s="236">
        <v>4768</v>
      </c>
      <c r="F1223" s="463" t="s">
        <v>5214</v>
      </c>
      <c r="G1223" s="30">
        <v>4768</v>
      </c>
      <c r="H1223" s="30">
        <f t="shared" si="54"/>
        <v>0</v>
      </c>
      <c r="I1223" s="491"/>
    </row>
    <row r="1224" spans="1:9" x14ac:dyDescent="0.25">
      <c r="A1224" s="98"/>
      <c r="B1224" s="438" t="s">
        <v>1195</v>
      </c>
      <c r="C1224" s="429" t="s">
        <v>5059</v>
      </c>
      <c r="D1224" s="235" t="s">
        <v>112</v>
      </c>
      <c r="E1224" s="236">
        <v>3064.5</v>
      </c>
      <c r="F1224" s="467" t="s">
        <v>5227</v>
      </c>
      <c r="G1224" s="30">
        <v>3064.5</v>
      </c>
      <c r="H1224" s="30">
        <f t="shared" si="54"/>
        <v>0</v>
      </c>
      <c r="I1224" s="491"/>
    </row>
    <row r="1225" spans="1:9" x14ac:dyDescent="0.25">
      <c r="A1225" s="98"/>
      <c r="B1225" s="438" t="s">
        <v>1243</v>
      </c>
      <c r="C1225" s="429" t="s">
        <v>5059</v>
      </c>
      <c r="D1225" s="235" t="s">
        <v>112</v>
      </c>
      <c r="E1225" s="236">
        <v>4921</v>
      </c>
      <c r="F1225" s="463" t="s">
        <v>5233</v>
      </c>
      <c r="G1225" s="30">
        <v>4921</v>
      </c>
      <c r="H1225" s="30">
        <f t="shared" si="54"/>
        <v>0</v>
      </c>
      <c r="I1225" s="491"/>
    </row>
    <row r="1226" spans="1:9" x14ac:dyDescent="0.25">
      <c r="A1226" s="98"/>
      <c r="B1226" s="438" t="s">
        <v>1346</v>
      </c>
      <c r="C1226" s="429" t="s">
        <v>5059</v>
      </c>
      <c r="D1226" s="8" t="s">
        <v>112</v>
      </c>
      <c r="E1226" s="252">
        <v>5798</v>
      </c>
      <c r="F1226" s="463" t="s">
        <v>5252</v>
      </c>
      <c r="G1226" s="30">
        <v>5798</v>
      </c>
      <c r="H1226" s="30">
        <f t="shared" si="54"/>
        <v>0</v>
      </c>
      <c r="I1226" s="497"/>
    </row>
    <row r="1227" spans="1:9" x14ac:dyDescent="0.25">
      <c r="A1227" s="98"/>
      <c r="B1227" s="438" t="s">
        <v>1420</v>
      </c>
      <c r="C1227" s="429" t="s">
        <v>5059</v>
      </c>
      <c r="D1227" s="235" t="s">
        <v>112</v>
      </c>
      <c r="E1227" s="236">
        <v>5944</v>
      </c>
      <c r="F1227" s="463" t="s">
        <v>5267</v>
      </c>
      <c r="G1227" s="30">
        <v>5944</v>
      </c>
      <c r="H1227" s="30">
        <f t="shared" si="54"/>
        <v>0</v>
      </c>
      <c r="I1227" s="491"/>
    </row>
    <row r="1228" spans="1:9" x14ac:dyDescent="0.25">
      <c r="A1228" s="553">
        <v>41844</v>
      </c>
      <c r="B1228" s="438" t="s">
        <v>1506</v>
      </c>
      <c r="C1228" s="429" t="s">
        <v>5059</v>
      </c>
      <c r="D1228" s="235" t="s">
        <v>112</v>
      </c>
      <c r="E1228" s="236">
        <v>7898</v>
      </c>
      <c r="F1228" s="467" t="s">
        <v>5280</v>
      </c>
      <c r="G1228" s="30">
        <v>7898</v>
      </c>
      <c r="H1228" s="30">
        <f t="shared" si="54"/>
        <v>0</v>
      </c>
      <c r="I1228" s="491"/>
    </row>
    <row r="1229" spans="1:9" ht="15.75" x14ac:dyDescent="0.25">
      <c r="A1229" s="98">
        <v>41845</v>
      </c>
      <c r="B1229" s="601" t="s">
        <v>1634</v>
      </c>
      <c r="C1229" s="255" t="s">
        <v>4641</v>
      </c>
      <c r="D1229" s="235" t="s">
        <v>112</v>
      </c>
      <c r="E1229" s="236">
        <v>2824.5</v>
      </c>
      <c r="F1229" s="467" t="s">
        <v>5308</v>
      </c>
      <c r="G1229" s="30">
        <v>2824.5</v>
      </c>
      <c r="H1229" s="30">
        <f t="shared" si="54"/>
        <v>0</v>
      </c>
      <c r="I1229" s="491"/>
    </row>
    <row r="1230" spans="1:9" ht="15.75" x14ac:dyDescent="0.25">
      <c r="A1230" s="553">
        <v>41846</v>
      </c>
      <c r="B1230" s="601" t="s">
        <v>1732</v>
      </c>
      <c r="C1230" s="255" t="s">
        <v>4641</v>
      </c>
      <c r="D1230" s="235" t="s">
        <v>112</v>
      </c>
      <c r="E1230" s="236">
        <v>6458.5</v>
      </c>
      <c r="F1230" s="464" t="s">
        <v>5326</v>
      </c>
      <c r="G1230" s="30">
        <v>6458.5</v>
      </c>
      <c r="H1230" s="30">
        <f t="shared" si="54"/>
        <v>0</v>
      </c>
      <c r="I1230" s="508"/>
    </row>
    <row r="1231" spans="1:9" ht="15.75" x14ac:dyDescent="0.25">
      <c r="A1231" s="98">
        <v>41847</v>
      </c>
      <c r="B1231" s="601" t="s">
        <v>1853</v>
      </c>
      <c r="C1231" s="255" t="s">
        <v>4641</v>
      </c>
      <c r="D1231" s="8" t="s">
        <v>112</v>
      </c>
      <c r="E1231" s="236">
        <v>3390</v>
      </c>
      <c r="F1231" s="467" t="s">
        <v>5343</v>
      </c>
      <c r="G1231" s="30">
        <v>3390</v>
      </c>
      <c r="H1231" s="30">
        <f t="shared" si="54"/>
        <v>0</v>
      </c>
      <c r="I1231" s="491"/>
    </row>
    <row r="1232" spans="1:9" ht="15.75" x14ac:dyDescent="0.25">
      <c r="A1232" s="553">
        <v>41848</v>
      </c>
      <c r="B1232" s="601" t="s">
        <v>1890</v>
      </c>
      <c r="C1232" s="255" t="s">
        <v>4641</v>
      </c>
      <c r="D1232" s="235" t="s">
        <v>112</v>
      </c>
      <c r="E1232" s="236">
        <v>3487.5</v>
      </c>
      <c r="F1232" s="464" t="s">
        <v>5350</v>
      </c>
      <c r="G1232" s="30">
        <v>3487.5</v>
      </c>
      <c r="H1232" s="30">
        <f t="shared" si="54"/>
        <v>0</v>
      </c>
      <c r="I1232" s="491"/>
    </row>
    <row r="1233" spans="1:9" ht="15.75" x14ac:dyDescent="0.25">
      <c r="A1233" s="553">
        <v>41850</v>
      </c>
      <c r="B1233" s="601" t="s">
        <v>2064</v>
      </c>
      <c r="C1233" s="255" t="s">
        <v>4641</v>
      </c>
      <c r="D1233" s="235" t="s">
        <v>112</v>
      </c>
      <c r="E1233" s="236">
        <v>2615</v>
      </c>
      <c r="F1233" s="463" t="s">
        <v>5381</v>
      </c>
      <c r="G1233" s="30">
        <v>2615</v>
      </c>
      <c r="H1233" s="30">
        <f t="shared" si="54"/>
        <v>0</v>
      </c>
      <c r="I1233" s="491"/>
    </row>
    <row r="1234" spans="1:9" ht="15.75" x14ac:dyDescent="0.25">
      <c r="A1234" s="98">
        <v>41851</v>
      </c>
      <c r="B1234" s="601" t="s">
        <v>2140</v>
      </c>
      <c r="C1234" s="255" t="s">
        <v>4641</v>
      </c>
      <c r="D1234" s="8" t="s">
        <v>112</v>
      </c>
      <c r="E1234" s="252">
        <v>4024</v>
      </c>
      <c r="F1234" s="461">
        <v>41852</v>
      </c>
      <c r="G1234" s="247">
        <v>4024</v>
      </c>
      <c r="H1234" s="30">
        <f t="shared" si="54"/>
        <v>0</v>
      </c>
      <c r="I1234" s="497"/>
    </row>
    <row r="1235" spans="1:9" ht="15.75" x14ac:dyDescent="0.25">
      <c r="A1235" s="98">
        <v>41851</v>
      </c>
      <c r="B1235" s="601" t="s">
        <v>2199</v>
      </c>
      <c r="C1235" s="255" t="s">
        <v>4641</v>
      </c>
      <c r="D1235" s="8" t="s">
        <v>112</v>
      </c>
      <c r="E1235" s="252">
        <v>400</v>
      </c>
      <c r="F1235" s="117">
        <v>41851</v>
      </c>
      <c r="G1235" s="30">
        <v>400</v>
      </c>
      <c r="H1235" s="30">
        <f t="shared" si="54"/>
        <v>0</v>
      </c>
      <c r="I1235" s="497"/>
    </row>
    <row r="1236" spans="1:9" x14ac:dyDescent="0.25">
      <c r="A1236" s="98"/>
      <c r="B1236" s="438" t="s">
        <v>2249</v>
      </c>
      <c r="C1236" s="429" t="s">
        <v>5059</v>
      </c>
      <c r="D1236" s="235" t="s">
        <v>112</v>
      </c>
      <c r="E1236" s="236">
        <v>3765</v>
      </c>
      <c r="F1236" s="467" t="s">
        <v>5197</v>
      </c>
      <c r="G1236" s="30">
        <v>3765</v>
      </c>
      <c r="H1236" s="30">
        <f t="shared" si="54"/>
        <v>0</v>
      </c>
      <c r="I1236" s="491"/>
    </row>
    <row r="1237" spans="1:9" ht="15.75" x14ac:dyDescent="0.25">
      <c r="A1237" s="98"/>
      <c r="B1237" s="601"/>
      <c r="C1237" s="255"/>
      <c r="D1237" s="8"/>
      <c r="E1237" s="252"/>
      <c r="F1237" s="117"/>
      <c r="G1237" s="30">
        <f>SUM(G1207:G1236)</f>
        <v>133519.1</v>
      </c>
      <c r="H1237" s="30"/>
      <c r="I1237" s="497"/>
    </row>
    <row r="1238" spans="1:9" ht="15.75" x14ac:dyDescent="0.25">
      <c r="A1238" s="98"/>
      <c r="B1238" s="601"/>
      <c r="C1238" s="255"/>
      <c r="D1238" s="8"/>
      <c r="E1238" s="252"/>
      <c r="F1238" s="117"/>
      <c r="G1238" s="30"/>
      <c r="H1238" s="30"/>
      <c r="I1238" s="497"/>
    </row>
    <row r="1239" spans="1:9" x14ac:dyDescent="0.25">
      <c r="A1239" s="98"/>
      <c r="B1239" s="438" t="s">
        <v>1585</v>
      </c>
      <c r="C1239" s="429" t="s">
        <v>5059</v>
      </c>
      <c r="D1239" s="45" t="s">
        <v>438</v>
      </c>
      <c r="E1239" s="236">
        <v>1410</v>
      </c>
      <c r="F1239" s="117">
        <v>41830</v>
      </c>
      <c r="G1239" s="22">
        <v>1410</v>
      </c>
      <c r="H1239" s="30">
        <f>E1239-G1239</f>
        <v>0</v>
      </c>
      <c r="I1239" s="508"/>
    </row>
    <row r="1240" spans="1:9" x14ac:dyDescent="0.25">
      <c r="A1240" s="98"/>
      <c r="B1240" s="438" t="s">
        <v>2113</v>
      </c>
      <c r="C1240" s="429" t="s">
        <v>5059</v>
      </c>
      <c r="D1240" s="235" t="s">
        <v>438</v>
      </c>
      <c r="E1240" s="236">
        <v>1008</v>
      </c>
      <c r="F1240" s="117">
        <v>41836</v>
      </c>
      <c r="G1240" s="30">
        <v>1008</v>
      </c>
      <c r="H1240" s="30">
        <f>E1240-G1240</f>
        <v>0</v>
      </c>
      <c r="I1240" s="491"/>
    </row>
    <row r="1241" spans="1:9" x14ac:dyDescent="0.25">
      <c r="A1241" s="98"/>
      <c r="B1241" s="438"/>
      <c r="C1241" s="429"/>
      <c r="D1241" s="235"/>
      <c r="E1241" s="236"/>
      <c r="F1241" s="117"/>
      <c r="G1241" s="30"/>
      <c r="H1241" s="30"/>
      <c r="I1241" s="491"/>
    </row>
    <row r="1242" spans="1:9" x14ac:dyDescent="0.25">
      <c r="A1242" s="98"/>
      <c r="B1242" s="241" t="s">
        <v>1940</v>
      </c>
      <c r="C1242" s="394" t="s">
        <v>4912</v>
      </c>
      <c r="D1242" s="235" t="s">
        <v>135</v>
      </c>
      <c r="E1242" s="528">
        <v>27237</v>
      </c>
      <c r="F1242" s="463" t="s">
        <v>4915</v>
      </c>
      <c r="G1242" s="30">
        <v>27237</v>
      </c>
      <c r="H1242" s="22">
        <f t="shared" ref="H1242:H1255" si="55">E1242-G1242</f>
        <v>0</v>
      </c>
      <c r="I1242" s="491" t="s">
        <v>1</v>
      </c>
    </row>
    <row r="1243" spans="1:9" x14ac:dyDescent="0.25">
      <c r="A1243" s="541"/>
      <c r="B1243" s="241" t="s">
        <v>2191</v>
      </c>
      <c r="C1243" s="394" t="s">
        <v>4912</v>
      </c>
      <c r="D1243" s="235" t="s">
        <v>135</v>
      </c>
      <c r="E1243" s="528">
        <v>11403.5</v>
      </c>
      <c r="F1243" s="462" t="s">
        <v>4968</v>
      </c>
      <c r="G1243" s="30">
        <v>11403.5</v>
      </c>
      <c r="H1243" s="30">
        <f t="shared" si="55"/>
        <v>0</v>
      </c>
      <c r="I1243" s="491" t="s">
        <v>20</v>
      </c>
    </row>
    <row r="1244" spans="1:9" x14ac:dyDescent="0.25">
      <c r="A1244" s="549"/>
      <c r="B1244" s="241" t="s">
        <v>2274</v>
      </c>
      <c r="C1244" s="394" t="s">
        <v>4912</v>
      </c>
      <c r="D1244" s="235" t="s">
        <v>135</v>
      </c>
      <c r="E1244" s="528">
        <v>18529</v>
      </c>
      <c r="F1244" s="462" t="s">
        <v>4984</v>
      </c>
      <c r="G1244" s="30">
        <v>18529</v>
      </c>
      <c r="H1244" s="30">
        <f t="shared" si="55"/>
        <v>0</v>
      </c>
      <c r="I1244" s="491" t="s">
        <v>20</v>
      </c>
    </row>
    <row r="1245" spans="1:9" x14ac:dyDescent="0.25">
      <c r="A1245" s="98"/>
      <c r="B1245" s="241" t="s">
        <v>1280</v>
      </c>
      <c r="C1245" s="394" t="s">
        <v>4912</v>
      </c>
      <c r="D1245" s="235" t="s">
        <v>135</v>
      </c>
      <c r="E1245" s="236">
        <v>13491.6</v>
      </c>
      <c r="F1245" s="463" t="s">
        <v>5014</v>
      </c>
      <c r="G1245" s="30">
        <v>13491.6</v>
      </c>
      <c r="H1245" s="30">
        <f t="shared" si="55"/>
        <v>0</v>
      </c>
      <c r="I1245" s="491"/>
    </row>
    <row r="1246" spans="1:9" x14ac:dyDescent="0.25">
      <c r="A1246" s="98"/>
      <c r="B1246" s="241" t="s">
        <v>1371</v>
      </c>
      <c r="C1246" s="394" t="s">
        <v>4912</v>
      </c>
      <c r="D1246" s="235" t="s">
        <v>135</v>
      </c>
      <c r="E1246" s="236">
        <v>14252.6</v>
      </c>
      <c r="F1246" s="117">
        <v>41831</v>
      </c>
      <c r="G1246" s="30">
        <v>14252.6</v>
      </c>
      <c r="H1246" s="30">
        <f t="shared" si="55"/>
        <v>0</v>
      </c>
      <c r="I1246" s="491" t="s">
        <v>20</v>
      </c>
    </row>
    <row r="1247" spans="1:9" x14ac:dyDescent="0.25">
      <c r="A1247" s="98"/>
      <c r="B1247" s="241" t="s">
        <v>1542</v>
      </c>
      <c r="C1247" s="394" t="s">
        <v>4912</v>
      </c>
      <c r="D1247" s="235" t="s">
        <v>135</v>
      </c>
      <c r="E1247" s="236">
        <v>22283.200000000001</v>
      </c>
      <c r="F1247" s="117">
        <v>41836</v>
      </c>
      <c r="G1247" s="30">
        <v>22283.200000000001</v>
      </c>
      <c r="H1247" s="30">
        <f t="shared" si="55"/>
        <v>0</v>
      </c>
      <c r="I1247" s="491" t="s">
        <v>20</v>
      </c>
    </row>
    <row r="1248" spans="1:9" x14ac:dyDescent="0.25">
      <c r="A1248" s="98"/>
      <c r="B1248" s="438" t="s">
        <v>1669</v>
      </c>
      <c r="C1248" s="429" t="s">
        <v>5059</v>
      </c>
      <c r="D1248" s="45" t="s">
        <v>135</v>
      </c>
      <c r="E1248" s="236">
        <v>18330</v>
      </c>
      <c r="F1248" s="485">
        <v>41832</v>
      </c>
      <c r="G1248" s="22">
        <v>18330</v>
      </c>
      <c r="H1248" s="30">
        <f t="shared" si="55"/>
        <v>0</v>
      </c>
      <c r="I1248" s="508" t="s">
        <v>20</v>
      </c>
    </row>
    <row r="1249" spans="1:9" x14ac:dyDescent="0.25">
      <c r="A1249" s="98"/>
      <c r="B1249" s="438" t="s">
        <v>1802</v>
      </c>
      <c r="C1249" s="429" t="s">
        <v>5059</v>
      </c>
      <c r="D1249" s="235" t="s">
        <v>135</v>
      </c>
      <c r="E1249" s="236">
        <v>6017</v>
      </c>
      <c r="F1249" s="117">
        <v>41833</v>
      </c>
      <c r="G1249" s="30">
        <v>6017</v>
      </c>
      <c r="H1249" s="30">
        <f t="shared" si="55"/>
        <v>0</v>
      </c>
      <c r="I1249" s="491"/>
    </row>
    <row r="1250" spans="1:9" ht="34.5" x14ac:dyDescent="0.25">
      <c r="A1250" s="98"/>
      <c r="B1250" s="438" t="s">
        <v>1970</v>
      </c>
      <c r="C1250" s="429" t="s">
        <v>5059</v>
      </c>
      <c r="D1250" s="235" t="s">
        <v>135</v>
      </c>
      <c r="E1250" s="236">
        <v>20353</v>
      </c>
      <c r="F1250" s="504" t="s">
        <v>5143</v>
      </c>
      <c r="G1250" s="30">
        <v>20353</v>
      </c>
      <c r="H1250" s="30">
        <f t="shared" si="55"/>
        <v>0</v>
      </c>
      <c r="I1250" s="491" t="s">
        <v>20</v>
      </c>
    </row>
    <row r="1251" spans="1:9" x14ac:dyDescent="0.25">
      <c r="A1251" s="98"/>
      <c r="B1251" s="438" t="s">
        <v>1976</v>
      </c>
      <c r="C1251" s="429" t="s">
        <v>5059</v>
      </c>
      <c r="D1251" s="235" t="s">
        <v>135</v>
      </c>
      <c r="E1251" s="236">
        <v>376</v>
      </c>
      <c r="F1251" s="117">
        <v>41836</v>
      </c>
      <c r="G1251" s="30">
        <v>376</v>
      </c>
      <c r="H1251" s="30">
        <f t="shared" si="55"/>
        <v>0</v>
      </c>
      <c r="I1251" s="491"/>
    </row>
    <row r="1252" spans="1:9" x14ac:dyDescent="0.25">
      <c r="A1252" s="98"/>
      <c r="B1252" s="438" t="s">
        <v>2264</v>
      </c>
      <c r="C1252" s="429" t="s">
        <v>5059</v>
      </c>
      <c r="D1252" s="235" t="s">
        <v>135</v>
      </c>
      <c r="E1252" s="236">
        <v>20109</v>
      </c>
      <c r="F1252" s="117">
        <v>41838</v>
      </c>
      <c r="G1252" s="30">
        <v>20109</v>
      </c>
      <c r="H1252" s="30">
        <f t="shared" si="55"/>
        <v>0</v>
      </c>
      <c r="I1252" s="491"/>
    </row>
    <row r="1253" spans="1:9" x14ac:dyDescent="0.25">
      <c r="A1253" s="98"/>
      <c r="B1253" s="438" t="s">
        <v>1068</v>
      </c>
      <c r="C1253" s="429" t="s">
        <v>5059</v>
      </c>
      <c r="D1253" s="235" t="s">
        <v>135</v>
      </c>
      <c r="E1253" s="236">
        <v>13104</v>
      </c>
      <c r="F1253" s="117">
        <v>41839</v>
      </c>
      <c r="G1253" s="30">
        <v>13104</v>
      </c>
      <c r="H1253" s="30">
        <f t="shared" si="55"/>
        <v>0</v>
      </c>
      <c r="I1253" s="491" t="s">
        <v>14</v>
      </c>
    </row>
    <row r="1254" spans="1:9" x14ac:dyDescent="0.25">
      <c r="A1254" s="98"/>
      <c r="B1254" s="438" t="s">
        <v>1373</v>
      </c>
      <c r="C1254" s="429" t="s">
        <v>5059</v>
      </c>
      <c r="D1254" s="8" t="s">
        <v>135</v>
      </c>
      <c r="E1254" s="252">
        <v>6072</v>
      </c>
      <c r="F1254" s="463" t="s">
        <v>5255</v>
      </c>
      <c r="G1254" s="30">
        <v>6072</v>
      </c>
      <c r="H1254" s="30">
        <f t="shared" si="55"/>
        <v>0</v>
      </c>
      <c r="I1254" s="497" t="s">
        <v>4644</v>
      </c>
    </row>
    <row r="1255" spans="1:9" ht="15.75" x14ac:dyDescent="0.25">
      <c r="A1255" s="98">
        <v>41849</v>
      </c>
      <c r="B1255" s="601" t="s">
        <v>1967</v>
      </c>
      <c r="C1255" s="255" t="s">
        <v>4641</v>
      </c>
      <c r="D1255" s="8" t="s">
        <v>135</v>
      </c>
      <c r="E1255" s="252">
        <v>16503</v>
      </c>
      <c r="F1255" s="461">
        <v>41855</v>
      </c>
      <c r="G1255" s="247">
        <v>16503</v>
      </c>
      <c r="H1255" s="30">
        <f t="shared" si="55"/>
        <v>0</v>
      </c>
      <c r="I1255" s="497" t="s">
        <v>20</v>
      </c>
    </row>
    <row r="1256" spans="1:9" ht="15.75" x14ac:dyDescent="0.25">
      <c r="A1256" s="98"/>
      <c r="B1256" s="601"/>
      <c r="C1256" s="255"/>
      <c r="D1256" s="8"/>
      <c r="E1256" s="252"/>
      <c r="F1256" s="461"/>
      <c r="G1256" s="247">
        <f>SUM(G1242:G1255)</f>
        <v>208060.90000000002</v>
      </c>
      <c r="H1256" s="30"/>
      <c r="I1256" s="497"/>
    </row>
    <row r="1257" spans="1:9" ht="15.75" x14ac:dyDescent="0.25">
      <c r="A1257" s="98"/>
      <c r="B1257" s="601"/>
      <c r="C1257" s="255"/>
      <c r="D1257" s="8"/>
      <c r="E1257" s="252"/>
      <c r="F1257" s="461"/>
      <c r="G1257" s="247"/>
      <c r="H1257" s="30"/>
      <c r="I1257" s="497"/>
    </row>
    <row r="1258" spans="1:9" x14ac:dyDescent="0.25">
      <c r="A1258" s="98"/>
      <c r="B1258" s="241" t="s">
        <v>1996</v>
      </c>
      <c r="C1258" s="394" t="s">
        <v>4912</v>
      </c>
      <c r="D1258" s="235" t="s">
        <v>44</v>
      </c>
      <c r="E1258" s="528">
        <v>1533</v>
      </c>
      <c r="F1258" s="117">
        <v>41821</v>
      </c>
      <c r="G1258" s="30">
        <v>1533</v>
      </c>
      <c r="H1258" s="22">
        <f t="shared" ref="H1258:H1288" si="56">E1258-G1258</f>
        <v>0</v>
      </c>
      <c r="I1258" s="491"/>
    </row>
    <row r="1259" spans="1:9" x14ac:dyDescent="0.25">
      <c r="A1259" s="98"/>
      <c r="B1259" s="241" t="s">
        <v>2062</v>
      </c>
      <c r="C1259" s="394" t="s">
        <v>4912</v>
      </c>
      <c r="D1259" s="235" t="s">
        <v>44</v>
      </c>
      <c r="E1259" s="528">
        <v>2499</v>
      </c>
      <c r="F1259" s="463" t="s">
        <v>4941</v>
      </c>
      <c r="G1259" s="30">
        <v>2499</v>
      </c>
      <c r="H1259" s="22">
        <f t="shared" si="56"/>
        <v>0</v>
      </c>
      <c r="I1259" s="491" t="s">
        <v>196</v>
      </c>
    </row>
    <row r="1260" spans="1:9" x14ac:dyDescent="0.25">
      <c r="A1260" s="98"/>
      <c r="B1260" s="241" t="s">
        <v>2173</v>
      </c>
      <c r="C1260" s="394" t="s">
        <v>4912</v>
      </c>
      <c r="D1260" s="235" t="s">
        <v>44</v>
      </c>
      <c r="E1260" s="528">
        <v>2257.5</v>
      </c>
      <c r="F1260" s="463" t="s">
        <v>4964</v>
      </c>
      <c r="G1260" s="30">
        <v>2257.5</v>
      </c>
      <c r="H1260" s="22">
        <f t="shared" si="56"/>
        <v>0</v>
      </c>
      <c r="I1260" s="491"/>
    </row>
    <row r="1261" spans="1:9" x14ac:dyDescent="0.25">
      <c r="A1261" s="98"/>
      <c r="B1261" s="241" t="s">
        <v>2243</v>
      </c>
      <c r="C1261" s="394" t="s">
        <v>4912</v>
      </c>
      <c r="D1261" s="235" t="s">
        <v>44</v>
      </c>
      <c r="E1261" s="528">
        <v>2631.8</v>
      </c>
      <c r="F1261" s="117">
        <v>41824</v>
      </c>
      <c r="G1261" s="30">
        <v>2631.8</v>
      </c>
      <c r="H1261" s="30">
        <f t="shared" si="56"/>
        <v>0</v>
      </c>
      <c r="I1261" s="491" t="s">
        <v>196</v>
      </c>
    </row>
    <row r="1262" spans="1:9" x14ac:dyDescent="0.25">
      <c r="A1262" s="98"/>
      <c r="B1262" s="241" t="s">
        <v>1053</v>
      </c>
      <c r="C1262" s="394" t="s">
        <v>4912</v>
      </c>
      <c r="D1262" s="235" t="s">
        <v>44</v>
      </c>
      <c r="E1262" s="528">
        <v>1142</v>
      </c>
      <c r="F1262" s="117">
        <v>41824</v>
      </c>
      <c r="G1262" s="30">
        <v>1142</v>
      </c>
      <c r="H1262" s="30">
        <f t="shared" si="56"/>
        <v>0</v>
      </c>
      <c r="I1262" s="491"/>
    </row>
    <row r="1263" spans="1:9" x14ac:dyDescent="0.25">
      <c r="A1263" s="98"/>
      <c r="B1263" s="241" t="s">
        <v>1183</v>
      </c>
      <c r="C1263" s="394" t="s">
        <v>4912</v>
      </c>
      <c r="D1263" s="431" t="s">
        <v>44</v>
      </c>
      <c r="E1263" s="534">
        <v>2433</v>
      </c>
      <c r="F1263" s="117">
        <v>41826</v>
      </c>
      <c r="G1263" s="22">
        <v>2433</v>
      </c>
      <c r="H1263" s="30">
        <f t="shared" si="56"/>
        <v>0</v>
      </c>
      <c r="I1263" s="508" t="s">
        <v>20</v>
      </c>
    </row>
    <row r="1264" spans="1:9" x14ac:dyDescent="0.25">
      <c r="A1264" s="98"/>
      <c r="B1264" s="241" t="s">
        <v>1234</v>
      </c>
      <c r="C1264" s="394" t="s">
        <v>4912</v>
      </c>
      <c r="D1264" s="235" t="s">
        <v>44</v>
      </c>
      <c r="E1264" s="236">
        <v>2995.2</v>
      </c>
      <c r="F1264" s="117">
        <v>41827</v>
      </c>
      <c r="G1264" s="30">
        <v>2995.2</v>
      </c>
      <c r="H1264" s="30">
        <f t="shared" si="56"/>
        <v>0</v>
      </c>
      <c r="I1264" s="491"/>
    </row>
    <row r="1265" spans="1:9" x14ac:dyDescent="0.25">
      <c r="A1265" s="98"/>
      <c r="B1265" s="241" t="s">
        <v>1380</v>
      </c>
      <c r="C1265" s="394" t="s">
        <v>4912</v>
      </c>
      <c r="D1265" s="235" t="s">
        <v>44</v>
      </c>
      <c r="E1265" s="236">
        <v>750</v>
      </c>
      <c r="F1265" s="117">
        <v>41828</v>
      </c>
      <c r="G1265" s="30">
        <v>750</v>
      </c>
      <c r="H1265" s="30">
        <f t="shared" si="56"/>
        <v>0</v>
      </c>
      <c r="I1265" s="491"/>
    </row>
    <row r="1266" spans="1:9" x14ac:dyDescent="0.25">
      <c r="A1266" s="98"/>
      <c r="B1266" s="241" t="s">
        <v>1417</v>
      </c>
      <c r="C1266" s="394" t="s">
        <v>4912</v>
      </c>
      <c r="D1266" s="235" t="s">
        <v>44</v>
      </c>
      <c r="E1266" s="236">
        <v>2519</v>
      </c>
      <c r="F1266" s="117">
        <v>41829</v>
      </c>
      <c r="G1266" s="30">
        <v>2519</v>
      </c>
      <c r="H1266" s="30">
        <f t="shared" si="56"/>
        <v>0</v>
      </c>
      <c r="I1266" s="491"/>
    </row>
    <row r="1267" spans="1:9" x14ac:dyDescent="0.25">
      <c r="A1267" s="98"/>
      <c r="B1267" s="241" t="s">
        <v>1533</v>
      </c>
      <c r="C1267" s="394" t="s">
        <v>4912</v>
      </c>
      <c r="D1267" s="235" t="s">
        <v>44</v>
      </c>
      <c r="E1267" s="236">
        <v>1604</v>
      </c>
      <c r="F1267" s="117">
        <v>41830</v>
      </c>
      <c r="G1267" s="30">
        <v>1604</v>
      </c>
      <c r="H1267" s="30">
        <f t="shared" si="56"/>
        <v>0</v>
      </c>
      <c r="I1267" s="491"/>
    </row>
    <row r="1268" spans="1:9" x14ac:dyDescent="0.25">
      <c r="A1268" s="98"/>
      <c r="B1268" s="438" t="s">
        <v>1673</v>
      </c>
      <c r="C1268" s="429" t="s">
        <v>5059</v>
      </c>
      <c r="D1268" s="45" t="s">
        <v>44</v>
      </c>
      <c r="E1268" s="236">
        <v>3141.5</v>
      </c>
      <c r="F1268" s="485">
        <v>41832</v>
      </c>
      <c r="G1268" s="22">
        <v>3141.5</v>
      </c>
      <c r="H1268" s="30">
        <f t="shared" si="56"/>
        <v>0</v>
      </c>
      <c r="I1268" s="508" t="s">
        <v>196</v>
      </c>
    </row>
    <row r="1269" spans="1:9" x14ac:dyDescent="0.25">
      <c r="A1269" s="98"/>
      <c r="B1269" s="438" t="s">
        <v>1757</v>
      </c>
      <c r="C1269" s="429" t="s">
        <v>5059</v>
      </c>
      <c r="D1269" s="45" t="s">
        <v>44</v>
      </c>
      <c r="E1269" s="236">
        <v>2433</v>
      </c>
      <c r="F1269" s="463" t="s">
        <v>5103</v>
      </c>
      <c r="G1269" s="22">
        <v>2433</v>
      </c>
      <c r="H1269" s="30">
        <f t="shared" si="56"/>
        <v>0</v>
      </c>
      <c r="I1269" s="508"/>
    </row>
    <row r="1270" spans="1:9" x14ac:dyDescent="0.25">
      <c r="A1270" s="98"/>
      <c r="B1270" s="438" t="s">
        <v>1833</v>
      </c>
      <c r="C1270" s="429" t="s">
        <v>5059</v>
      </c>
      <c r="D1270" s="235" t="s">
        <v>44</v>
      </c>
      <c r="E1270" s="236">
        <v>2436</v>
      </c>
      <c r="F1270" s="117">
        <v>41833</v>
      </c>
      <c r="G1270" s="30">
        <v>2436</v>
      </c>
      <c r="H1270" s="30">
        <f t="shared" si="56"/>
        <v>0</v>
      </c>
      <c r="I1270" s="491"/>
    </row>
    <row r="1271" spans="1:9" x14ac:dyDescent="0.25">
      <c r="A1271" s="98"/>
      <c r="B1271" s="438" t="s">
        <v>1897</v>
      </c>
      <c r="C1271" s="429" t="s">
        <v>5059</v>
      </c>
      <c r="D1271" s="235" t="s">
        <v>44</v>
      </c>
      <c r="E1271" s="236">
        <v>3111</v>
      </c>
      <c r="F1271" s="117">
        <v>41834</v>
      </c>
      <c r="G1271" s="30">
        <v>3111</v>
      </c>
      <c r="H1271" s="30">
        <f t="shared" si="56"/>
        <v>0</v>
      </c>
      <c r="I1271" s="491" t="s">
        <v>146</v>
      </c>
    </row>
    <row r="1272" spans="1:9" x14ac:dyDescent="0.25">
      <c r="A1272" s="98"/>
      <c r="B1272" s="438" t="s">
        <v>2104</v>
      </c>
      <c r="C1272" s="429" t="s">
        <v>5059</v>
      </c>
      <c r="D1272" s="235" t="s">
        <v>44</v>
      </c>
      <c r="E1272" s="236">
        <v>2775</v>
      </c>
      <c r="F1272" s="117">
        <v>41836</v>
      </c>
      <c r="G1272" s="30">
        <v>2775</v>
      </c>
      <c r="H1272" s="30">
        <f t="shared" si="56"/>
        <v>0</v>
      </c>
      <c r="I1272" s="491" t="s">
        <v>57</v>
      </c>
    </row>
    <row r="1273" spans="1:9" x14ac:dyDescent="0.25">
      <c r="A1273" s="98"/>
      <c r="B1273" s="438" t="s">
        <v>2181</v>
      </c>
      <c r="C1273" s="429" t="s">
        <v>5059</v>
      </c>
      <c r="D1273" s="235" t="s">
        <v>44</v>
      </c>
      <c r="E1273" s="236">
        <v>1680</v>
      </c>
      <c r="F1273" s="117">
        <v>41837</v>
      </c>
      <c r="G1273" s="30">
        <v>1680</v>
      </c>
      <c r="H1273" s="30">
        <f t="shared" si="56"/>
        <v>0</v>
      </c>
      <c r="I1273" s="491"/>
    </row>
    <row r="1274" spans="1:9" x14ac:dyDescent="0.25">
      <c r="A1274" s="98"/>
      <c r="B1274" s="438" t="s">
        <v>1061</v>
      </c>
      <c r="C1274" s="429" t="s">
        <v>5059</v>
      </c>
      <c r="D1274" s="235" t="s">
        <v>44</v>
      </c>
      <c r="E1274" s="236">
        <v>2307</v>
      </c>
      <c r="F1274" s="117">
        <v>41838</v>
      </c>
      <c r="G1274" s="30">
        <v>2307</v>
      </c>
      <c r="H1274" s="30">
        <f t="shared" si="56"/>
        <v>0</v>
      </c>
      <c r="I1274" s="491"/>
    </row>
    <row r="1275" spans="1:9" x14ac:dyDescent="0.25">
      <c r="A1275" s="98"/>
      <c r="B1275" s="438" t="s">
        <v>1163</v>
      </c>
      <c r="C1275" s="429" t="s">
        <v>5059</v>
      </c>
      <c r="D1275" s="235" t="s">
        <v>44</v>
      </c>
      <c r="E1275" s="236">
        <v>1179</v>
      </c>
      <c r="F1275" s="117">
        <v>41839</v>
      </c>
      <c r="G1275" s="30">
        <v>1179</v>
      </c>
      <c r="H1275" s="30">
        <f t="shared" si="56"/>
        <v>0</v>
      </c>
      <c r="I1275" s="491"/>
    </row>
    <row r="1276" spans="1:9" x14ac:dyDescent="0.25">
      <c r="A1276" s="98"/>
      <c r="B1276" s="438" t="s">
        <v>1235</v>
      </c>
      <c r="C1276" s="429" t="s">
        <v>5059</v>
      </c>
      <c r="D1276" s="235" t="s">
        <v>44</v>
      </c>
      <c r="E1276" s="236">
        <v>2387.6</v>
      </c>
      <c r="F1276" s="117">
        <v>41840</v>
      </c>
      <c r="G1276" s="30">
        <v>2387.6</v>
      </c>
      <c r="H1276" s="30">
        <f t="shared" si="56"/>
        <v>0</v>
      </c>
      <c r="I1276" s="491"/>
    </row>
    <row r="1277" spans="1:9" x14ac:dyDescent="0.25">
      <c r="A1277" s="98"/>
      <c r="B1277" s="438" t="s">
        <v>1303</v>
      </c>
      <c r="C1277" s="429" t="s">
        <v>5059</v>
      </c>
      <c r="D1277" s="235" t="s">
        <v>44</v>
      </c>
      <c r="E1277" s="236">
        <v>3069</v>
      </c>
      <c r="F1277" s="463" t="s">
        <v>5242</v>
      </c>
      <c r="G1277" s="30">
        <v>3069</v>
      </c>
      <c r="H1277" s="30">
        <f t="shared" si="56"/>
        <v>0</v>
      </c>
      <c r="I1277" s="491" t="s">
        <v>4644</v>
      </c>
    </row>
    <row r="1278" spans="1:9" x14ac:dyDescent="0.25">
      <c r="A1278" s="98"/>
      <c r="B1278" s="438" t="s">
        <v>1380</v>
      </c>
      <c r="C1278" s="429" t="s">
        <v>5059</v>
      </c>
      <c r="D1278" s="8" t="s">
        <v>44</v>
      </c>
      <c r="E1278" s="252">
        <v>1194</v>
      </c>
      <c r="F1278" s="464" t="s">
        <v>5258</v>
      </c>
      <c r="G1278" s="30">
        <v>1194</v>
      </c>
      <c r="H1278" s="30">
        <f t="shared" si="56"/>
        <v>0</v>
      </c>
      <c r="I1278" s="497"/>
    </row>
    <row r="1279" spans="1:9" x14ac:dyDescent="0.25">
      <c r="A1279" s="98"/>
      <c r="B1279" s="438" t="s">
        <v>1443</v>
      </c>
      <c r="C1279" s="429" t="s">
        <v>5059</v>
      </c>
      <c r="D1279" s="235" t="s">
        <v>44</v>
      </c>
      <c r="E1279" s="236">
        <v>2846</v>
      </c>
      <c r="F1279" s="464" t="s">
        <v>5269</v>
      </c>
      <c r="G1279" s="30">
        <v>2846</v>
      </c>
      <c r="H1279" s="30">
        <f t="shared" si="56"/>
        <v>0</v>
      </c>
      <c r="I1279" s="491" t="s">
        <v>146</v>
      </c>
    </row>
    <row r="1280" spans="1:9" ht="15.75" x14ac:dyDescent="0.25">
      <c r="A1280" s="553">
        <v>41844</v>
      </c>
      <c r="B1280" s="601" t="s">
        <v>1576</v>
      </c>
      <c r="C1280" s="255" t="s">
        <v>4641</v>
      </c>
      <c r="D1280" s="235" t="s">
        <v>44</v>
      </c>
      <c r="E1280" s="236">
        <v>1801</v>
      </c>
      <c r="F1280" s="461" t="s">
        <v>5290</v>
      </c>
      <c r="G1280" s="30">
        <v>1801</v>
      </c>
      <c r="H1280" s="30">
        <f t="shared" si="56"/>
        <v>0</v>
      </c>
      <c r="I1280" s="491"/>
    </row>
    <row r="1281" spans="1:9" ht="15.75" x14ac:dyDescent="0.25">
      <c r="A1281" s="98">
        <v>41845</v>
      </c>
      <c r="B1281" s="601" t="s">
        <v>1653</v>
      </c>
      <c r="C1281" s="255" t="s">
        <v>4641</v>
      </c>
      <c r="D1281" s="235" t="s">
        <v>44</v>
      </c>
      <c r="E1281" s="236">
        <v>2424.6</v>
      </c>
      <c r="F1281" s="467" t="s">
        <v>5311</v>
      </c>
      <c r="G1281" s="30">
        <v>2424.6</v>
      </c>
      <c r="H1281" s="30">
        <f t="shared" si="56"/>
        <v>0</v>
      </c>
      <c r="I1281" s="491" t="s">
        <v>20</v>
      </c>
    </row>
    <row r="1282" spans="1:9" ht="15.75" x14ac:dyDescent="0.25">
      <c r="A1282" s="98">
        <v>41845</v>
      </c>
      <c r="B1282" s="601" t="s">
        <v>1705</v>
      </c>
      <c r="C1282" s="255" t="s">
        <v>4641</v>
      </c>
      <c r="D1282" s="235" t="s">
        <v>44</v>
      </c>
      <c r="E1282" s="236">
        <v>1098</v>
      </c>
      <c r="F1282" s="467" t="s">
        <v>5319</v>
      </c>
      <c r="G1282" s="30">
        <v>1098</v>
      </c>
      <c r="H1282" s="30">
        <f t="shared" si="56"/>
        <v>0</v>
      </c>
      <c r="I1282" s="491"/>
    </row>
    <row r="1283" spans="1:9" ht="15.75" x14ac:dyDescent="0.25">
      <c r="A1283" s="553">
        <v>41846</v>
      </c>
      <c r="B1283" s="601" t="s">
        <v>1782</v>
      </c>
      <c r="C1283" s="255" t="s">
        <v>4641</v>
      </c>
      <c r="D1283" s="235" t="s">
        <v>44</v>
      </c>
      <c r="E1283" s="236">
        <v>1740</v>
      </c>
      <c r="F1283" s="461" t="s">
        <v>5332</v>
      </c>
      <c r="G1283" s="30">
        <v>1740</v>
      </c>
      <c r="H1283" s="30">
        <f t="shared" si="56"/>
        <v>0</v>
      </c>
      <c r="I1283" s="508"/>
    </row>
    <row r="1284" spans="1:9" ht="15.75" x14ac:dyDescent="0.25">
      <c r="A1284" s="98">
        <v>41847</v>
      </c>
      <c r="B1284" s="601" t="s">
        <v>1865</v>
      </c>
      <c r="C1284" s="255" t="s">
        <v>4641</v>
      </c>
      <c r="D1284" s="8" t="s">
        <v>44</v>
      </c>
      <c r="E1284" s="236">
        <v>1851</v>
      </c>
      <c r="F1284" s="117">
        <v>41847</v>
      </c>
      <c r="G1284" s="30">
        <v>1851</v>
      </c>
      <c r="H1284" s="30">
        <f t="shared" si="56"/>
        <v>0</v>
      </c>
      <c r="I1284" s="491"/>
    </row>
    <row r="1285" spans="1:9" ht="15.75" x14ac:dyDescent="0.25">
      <c r="A1285" s="553">
        <v>41848</v>
      </c>
      <c r="B1285" s="601" t="s">
        <v>1898</v>
      </c>
      <c r="C1285" s="255" t="s">
        <v>4641</v>
      </c>
      <c r="D1285" s="235" t="s">
        <v>44</v>
      </c>
      <c r="E1285" s="236">
        <v>3052.5</v>
      </c>
      <c r="F1285" s="117">
        <v>41848</v>
      </c>
      <c r="G1285" s="30">
        <v>3052.5</v>
      </c>
      <c r="H1285" s="30">
        <f t="shared" si="56"/>
        <v>0</v>
      </c>
      <c r="I1285" s="491" t="s">
        <v>4644</v>
      </c>
    </row>
    <row r="1286" spans="1:9" ht="15.75" x14ac:dyDescent="0.25">
      <c r="A1286" s="98">
        <v>41849</v>
      </c>
      <c r="B1286" s="601" t="s">
        <v>2025</v>
      </c>
      <c r="C1286" s="255" t="s">
        <v>4641</v>
      </c>
      <c r="D1286" s="8" t="s">
        <v>44</v>
      </c>
      <c r="E1286" s="252">
        <v>1272</v>
      </c>
      <c r="F1286" s="117">
        <v>41849</v>
      </c>
      <c r="G1286" s="30">
        <v>1272</v>
      </c>
      <c r="H1286" s="30">
        <f t="shared" si="56"/>
        <v>0</v>
      </c>
      <c r="I1286" s="497"/>
    </row>
    <row r="1287" spans="1:9" ht="15.75" x14ac:dyDescent="0.25">
      <c r="A1287" s="553">
        <v>41850</v>
      </c>
      <c r="B1287" s="601" t="s">
        <v>2078</v>
      </c>
      <c r="C1287" s="255" t="s">
        <v>4641</v>
      </c>
      <c r="D1287" s="235" t="s">
        <v>44</v>
      </c>
      <c r="E1287" s="236">
        <v>928</v>
      </c>
      <c r="F1287" s="117">
        <v>41850</v>
      </c>
      <c r="G1287" s="30">
        <v>928</v>
      </c>
      <c r="H1287" s="30">
        <f t="shared" si="56"/>
        <v>0</v>
      </c>
      <c r="I1287" s="491"/>
    </row>
    <row r="1288" spans="1:9" ht="15.75" x14ac:dyDescent="0.25">
      <c r="A1288" s="98">
        <v>41851</v>
      </c>
      <c r="B1288" s="601" t="s">
        <v>2191</v>
      </c>
      <c r="C1288" s="255" t="s">
        <v>4641</v>
      </c>
      <c r="D1288" s="8" t="s">
        <v>44</v>
      </c>
      <c r="E1288" s="252">
        <v>3583.2</v>
      </c>
      <c r="F1288" s="117">
        <v>41851</v>
      </c>
      <c r="G1288" s="30">
        <v>3583.2</v>
      </c>
      <c r="H1288" s="30">
        <f t="shared" si="56"/>
        <v>0</v>
      </c>
      <c r="I1288" s="497" t="s">
        <v>23</v>
      </c>
    </row>
    <row r="1289" spans="1:9" ht="15.75" x14ac:dyDescent="0.25">
      <c r="A1289" s="98"/>
      <c r="B1289" s="601"/>
      <c r="C1289" s="255"/>
      <c r="D1289" s="8"/>
      <c r="E1289" s="252"/>
      <c r="F1289" s="117"/>
      <c r="G1289" s="30">
        <f>SUM(G1258:G1288)</f>
        <v>66673.899999999994</v>
      </c>
      <c r="H1289" s="30"/>
      <c r="I1289" s="497"/>
    </row>
    <row r="1290" spans="1:9" ht="15.75" x14ac:dyDescent="0.25">
      <c r="A1290" s="98"/>
      <c r="B1290" s="601"/>
      <c r="C1290" s="255"/>
      <c r="D1290" s="8"/>
      <c r="E1290" s="252"/>
      <c r="F1290" s="117"/>
      <c r="G1290" s="30"/>
      <c r="H1290" s="30"/>
      <c r="I1290" s="497"/>
    </row>
    <row r="1291" spans="1:9" x14ac:dyDescent="0.25">
      <c r="A1291" s="98"/>
      <c r="B1291" s="9"/>
      <c r="C1291" s="9"/>
      <c r="E1291" s="9"/>
      <c r="F1291" s="9"/>
      <c r="G1291" s="9"/>
      <c r="H1291" s="9"/>
      <c r="I1291" s="9"/>
    </row>
    <row r="1292" spans="1:9" x14ac:dyDescent="0.25">
      <c r="A1292" s="98"/>
      <c r="B1292" s="241" t="s">
        <v>1154</v>
      </c>
      <c r="C1292" s="394" t="s">
        <v>4912</v>
      </c>
      <c r="D1292" s="235" t="s">
        <v>426</v>
      </c>
      <c r="E1292" s="528">
        <v>23948.5</v>
      </c>
      <c r="F1292" s="117">
        <v>41827</v>
      </c>
      <c r="G1292" s="22">
        <v>23948.5</v>
      </c>
      <c r="H1292" s="30">
        <f>E1292-G1292</f>
        <v>0</v>
      </c>
      <c r="I1292" s="508" t="s">
        <v>300</v>
      </c>
    </row>
    <row r="1293" spans="1:9" x14ac:dyDescent="0.25">
      <c r="A1293" s="98"/>
      <c r="B1293" s="241" t="s">
        <v>1155</v>
      </c>
      <c r="C1293" s="394" t="s">
        <v>4912</v>
      </c>
      <c r="D1293" s="235" t="s">
        <v>426</v>
      </c>
      <c r="E1293" s="528">
        <v>21443.1</v>
      </c>
      <c r="F1293" s="117">
        <v>41827</v>
      </c>
      <c r="G1293" s="22">
        <v>21443.1</v>
      </c>
      <c r="H1293" s="30">
        <f>E1293-G1293</f>
        <v>0</v>
      </c>
      <c r="I1293" s="508" t="s">
        <v>14</v>
      </c>
    </row>
    <row r="1294" spans="1:9" x14ac:dyDescent="0.25">
      <c r="A1294" s="98"/>
      <c r="B1294" s="241"/>
      <c r="C1294" s="394"/>
      <c r="D1294" s="235"/>
      <c r="E1294" s="528"/>
      <c r="F1294" s="117"/>
      <c r="G1294" s="22">
        <f>SUM(G1292:G1293)</f>
        <v>45391.6</v>
      </c>
      <c r="H1294" s="30"/>
      <c r="I1294" s="508"/>
    </row>
    <row r="1295" spans="1:9" x14ac:dyDescent="0.25">
      <c r="A1295" s="98"/>
      <c r="B1295" s="241"/>
      <c r="C1295" s="394"/>
      <c r="D1295" s="235"/>
      <c r="E1295" s="528"/>
      <c r="F1295" s="117"/>
      <c r="G1295" s="22"/>
      <c r="H1295" s="30"/>
      <c r="I1295" s="508"/>
    </row>
    <row r="1296" spans="1:9" x14ac:dyDescent="0.25">
      <c r="A1296" s="98"/>
      <c r="B1296" s="438" t="s">
        <v>1071</v>
      </c>
      <c r="C1296" s="429" t="s">
        <v>5059</v>
      </c>
      <c r="D1296" s="235" t="s">
        <v>5206</v>
      </c>
      <c r="E1296" s="236">
        <v>588</v>
      </c>
      <c r="F1296" s="117">
        <v>41838</v>
      </c>
      <c r="G1296" s="30">
        <v>588</v>
      </c>
      <c r="H1296" s="30">
        <f>E1296-G1296</f>
        <v>0</v>
      </c>
      <c r="I1296" s="491"/>
    </row>
    <row r="1297" spans="1:9" x14ac:dyDescent="0.25">
      <c r="A1297" s="98"/>
      <c r="B1297" s="438"/>
      <c r="C1297" s="429"/>
      <c r="D1297" s="235"/>
      <c r="E1297" s="236"/>
      <c r="F1297" s="117"/>
      <c r="G1297" s="30"/>
      <c r="H1297" s="30"/>
      <c r="I1297" s="491"/>
    </row>
    <row r="1298" spans="1:9" x14ac:dyDescent="0.25">
      <c r="A1298" s="98"/>
      <c r="B1298" s="438" t="s">
        <v>1385</v>
      </c>
      <c r="C1298" s="429" t="s">
        <v>5059</v>
      </c>
      <c r="D1298" s="8" t="s">
        <v>76</v>
      </c>
      <c r="E1298" s="252">
        <v>14284.5</v>
      </c>
      <c r="F1298" s="117">
        <v>41843</v>
      </c>
      <c r="G1298" s="30">
        <v>14284.5</v>
      </c>
      <c r="H1298" s="30">
        <f>E1298-G1298</f>
        <v>0</v>
      </c>
      <c r="I1298" s="497" t="s">
        <v>4644</v>
      </c>
    </row>
    <row r="1299" spans="1:9" ht="15.75" x14ac:dyDescent="0.25">
      <c r="A1299" s="553">
        <v>41844</v>
      </c>
      <c r="B1299" s="601" t="s">
        <v>1593</v>
      </c>
      <c r="C1299" s="255" t="s">
        <v>4641</v>
      </c>
      <c r="D1299" s="235" t="s">
        <v>76</v>
      </c>
      <c r="E1299" s="236">
        <v>5597.4</v>
      </c>
      <c r="F1299" s="117">
        <v>41845</v>
      </c>
      <c r="G1299" s="30">
        <v>5597.4</v>
      </c>
      <c r="H1299" s="30">
        <f>E1299-G1299</f>
        <v>0</v>
      </c>
      <c r="I1299" s="491" t="s">
        <v>4</v>
      </c>
    </row>
    <row r="1300" spans="1:9" ht="15.75" x14ac:dyDescent="0.25">
      <c r="A1300" s="98">
        <v>41847</v>
      </c>
      <c r="B1300" s="601" t="s">
        <v>1825</v>
      </c>
      <c r="C1300" s="255" t="s">
        <v>4641</v>
      </c>
      <c r="D1300" s="235" t="s">
        <v>76</v>
      </c>
      <c r="E1300" s="236">
        <v>13777</v>
      </c>
      <c r="F1300" s="117">
        <v>41848</v>
      </c>
      <c r="G1300" s="30">
        <v>13777</v>
      </c>
      <c r="H1300" s="30">
        <f>E1300-G1300</f>
        <v>0</v>
      </c>
      <c r="I1300" s="508"/>
    </row>
    <row r="1301" spans="1:9" ht="15.75" x14ac:dyDescent="0.25">
      <c r="A1301" s="98">
        <v>41849</v>
      </c>
      <c r="B1301" s="601" t="s">
        <v>1971</v>
      </c>
      <c r="C1301" s="255" t="s">
        <v>4641</v>
      </c>
      <c r="D1301" s="8" t="s">
        <v>76</v>
      </c>
      <c r="E1301" s="252">
        <v>8701</v>
      </c>
      <c r="F1301" s="117">
        <v>41850</v>
      </c>
      <c r="G1301" s="30">
        <v>8701</v>
      </c>
      <c r="H1301" s="30">
        <f>E1301-G1301</f>
        <v>0</v>
      </c>
      <c r="I1301" s="497" t="s">
        <v>20</v>
      </c>
    </row>
    <row r="1302" spans="1:9" x14ac:dyDescent="0.25">
      <c r="A1302" s="98"/>
      <c r="B1302" s="438" t="s">
        <v>1086</v>
      </c>
      <c r="C1302" s="429" t="s">
        <v>5059</v>
      </c>
      <c r="D1302" s="235" t="s">
        <v>5731</v>
      </c>
      <c r="E1302" s="236">
        <v>17829</v>
      </c>
      <c r="F1302" s="117">
        <v>41839</v>
      </c>
      <c r="G1302" s="30">
        <v>17829</v>
      </c>
      <c r="H1302" s="30">
        <f>E1302-G1302</f>
        <v>0</v>
      </c>
      <c r="I1302" s="491" t="s">
        <v>14</v>
      </c>
    </row>
    <row r="1303" spans="1:9" x14ac:dyDescent="0.25">
      <c r="A1303" s="98"/>
      <c r="B1303" s="438"/>
      <c r="C1303" s="429"/>
      <c r="D1303" s="235"/>
      <c r="E1303" s="236"/>
      <c r="F1303" s="117"/>
      <c r="G1303" s="30">
        <f>SUM(G1298:G1302)</f>
        <v>60188.9</v>
      </c>
      <c r="H1303" s="30"/>
      <c r="I1303" s="491"/>
    </row>
    <row r="1304" spans="1:9" x14ac:dyDescent="0.25">
      <c r="A1304" s="98"/>
      <c r="B1304" s="438"/>
      <c r="C1304" s="429"/>
      <c r="D1304" s="235"/>
      <c r="E1304" s="236"/>
      <c r="F1304" s="117"/>
      <c r="G1304" s="30"/>
      <c r="H1304" s="30"/>
      <c r="I1304" s="491"/>
    </row>
    <row r="1305" spans="1:9" x14ac:dyDescent="0.25">
      <c r="A1305" s="98"/>
      <c r="B1305" s="241" t="s">
        <v>2050</v>
      </c>
      <c r="C1305" s="394" t="s">
        <v>4912</v>
      </c>
      <c r="D1305" s="235" t="s">
        <v>138</v>
      </c>
      <c r="E1305" s="528">
        <v>4833</v>
      </c>
      <c r="F1305" s="117">
        <v>41821</v>
      </c>
      <c r="G1305" s="30">
        <v>4833</v>
      </c>
      <c r="H1305" s="22">
        <f t="shared" ref="H1305:H1340" si="57">E1305-G1305</f>
        <v>0</v>
      </c>
      <c r="I1305" s="491"/>
    </row>
    <row r="1306" spans="1:9" x14ac:dyDescent="0.25">
      <c r="A1306" s="98"/>
      <c r="B1306" s="241" t="s">
        <v>2115</v>
      </c>
      <c r="C1306" s="394" t="s">
        <v>4912</v>
      </c>
      <c r="D1306" s="235" t="s">
        <v>138</v>
      </c>
      <c r="E1306" s="528">
        <v>6574</v>
      </c>
      <c r="F1306" s="117">
        <v>41822</v>
      </c>
      <c r="G1306" s="30">
        <v>6574</v>
      </c>
      <c r="H1306" s="22">
        <f t="shared" si="57"/>
        <v>0</v>
      </c>
      <c r="I1306" s="491"/>
    </row>
    <row r="1307" spans="1:9" x14ac:dyDescent="0.25">
      <c r="A1307" s="98"/>
      <c r="B1307" s="241" t="s">
        <v>2210</v>
      </c>
      <c r="C1307" s="394" t="s">
        <v>4912</v>
      </c>
      <c r="D1307" s="235" t="s">
        <v>138</v>
      </c>
      <c r="E1307" s="528">
        <v>6080</v>
      </c>
      <c r="F1307" s="117">
        <v>41824</v>
      </c>
      <c r="G1307" s="30">
        <v>6080</v>
      </c>
      <c r="H1307" s="30">
        <f t="shared" si="57"/>
        <v>0</v>
      </c>
      <c r="I1307" s="491"/>
    </row>
    <row r="1308" spans="1:9" x14ac:dyDescent="0.25">
      <c r="A1308" s="98">
        <v>41825</v>
      </c>
      <c r="B1308" s="241" t="s">
        <v>1076</v>
      </c>
      <c r="C1308" s="394" t="s">
        <v>4912</v>
      </c>
      <c r="D1308" s="235" t="s">
        <v>138</v>
      </c>
      <c r="E1308" s="528">
        <v>10067</v>
      </c>
      <c r="F1308" s="117">
        <v>41825</v>
      </c>
      <c r="G1308" s="30">
        <v>10067</v>
      </c>
      <c r="H1308" s="30">
        <f t="shared" si="57"/>
        <v>0</v>
      </c>
      <c r="I1308" s="491" t="s">
        <v>196</v>
      </c>
    </row>
    <row r="1309" spans="1:9" x14ac:dyDescent="0.25">
      <c r="A1309" s="98"/>
      <c r="B1309" s="241" t="s">
        <v>1082</v>
      </c>
      <c r="C1309" s="394" t="s">
        <v>4912</v>
      </c>
      <c r="D1309" s="235" t="s">
        <v>138</v>
      </c>
      <c r="E1309" s="528">
        <v>7572.5</v>
      </c>
      <c r="F1309" s="117">
        <v>41825</v>
      </c>
      <c r="G1309" s="30">
        <v>7572.5</v>
      </c>
      <c r="H1309" s="30">
        <f t="shared" si="57"/>
        <v>0</v>
      </c>
      <c r="I1309" s="491"/>
    </row>
    <row r="1310" spans="1:9" x14ac:dyDescent="0.25">
      <c r="A1310" s="98"/>
      <c r="B1310" s="241" t="s">
        <v>1171</v>
      </c>
      <c r="C1310" s="394" t="s">
        <v>4912</v>
      </c>
      <c r="D1310" s="235" t="s">
        <v>138</v>
      </c>
      <c r="E1310" s="528">
        <v>18815.5</v>
      </c>
      <c r="F1310" s="117">
        <v>41826</v>
      </c>
      <c r="G1310" s="22">
        <v>18815.5</v>
      </c>
      <c r="H1310" s="30">
        <f t="shared" si="57"/>
        <v>0</v>
      </c>
      <c r="I1310" s="508"/>
    </row>
    <row r="1311" spans="1:9" x14ac:dyDescent="0.25">
      <c r="A1311" s="98"/>
      <c r="B1311" s="241" t="s">
        <v>1215</v>
      </c>
      <c r="C1311" s="394" t="s">
        <v>4912</v>
      </c>
      <c r="D1311" s="235" t="s">
        <v>138</v>
      </c>
      <c r="E1311" s="528">
        <v>15141.5</v>
      </c>
      <c r="F1311" s="117">
        <v>41826</v>
      </c>
      <c r="G1311" s="30">
        <v>15141.5</v>
      </c>
      <c r="H1311" s="251">
        <f t="shared" si="57"/>
        <v>0</v>
      </c>
      <c r="I1311" s="491"/>
    </row>
    <row r="1312" spans="1:9" x14ac:dyDescent="0.25">
      <c r="A1312" s="98"/>
      <c r="B1312" s="241" t="s">
        <v>1218</v>
      </c>
      <c r="C1312" s="394" t="s">
        <v>4912</v>
      </c>
      <c r="D1312" s="235" t="s">
        <v>138</v>
      </c>
      <c r="E1312" s="528">
        <v>7017.5</v>
      </c>
      <c r="F1312" s="117">
        <v>41826</v>
      </c>
      <c r="G1312" s="30">
        <v>7017.5</v>
      </c>
      <c r="H1312" s="30">
        <f t="shared" si="57"/>
        <v>0</v>
      </c>
      <c r="I1312" s="491"/>
    </row>
    <row r="1313" spans="1:9" x14ac:dyDescent="0.25">
      <c r="A1313" s="98"/>
      <c r="B1313" s="241" t="s">
        <v>1225</v>
      </c>
      <c r="C1313" s="394" t="s">
        <v>4912</v>
      </c>
      <c r="D1313" s="235" t="s">
        <v>138</v>
      </c>
      <c r="E1313" s="236">
        <v>8635</v>
      </c>
      <c r="F1313" s="467" t="s">
        <v>5008</v>
      </c>
      <c r="G1313" s="30">
        <v>8635</v>
      </c>
      <c r="H1313" s="30">
        <f t="shared" si="57"/>
        <v>0</v>
      </c>
      <c r="I1313" s="491"/>
    </row>
    <row r="1314" spans="1:9" x14ac:dyDescent="0.25">
      <c r="A1314" s="98">
        <v>41828</v>
      </c>
      <c r="B1314" s="241" t="s">
        <v>1330</v>
      </c>
      <c r="C1314" s="394" t="s">
        <v>4912</v>
      </c>
      <c r="D1314" s="235" t="s">
        <v>138</v>
      </c>
      <c r="E1314" s="236">
        <v>8002.5</v>
      </c>
      <c r="F1314" s="117">
        <v>41828</v>
      </c>
      <c r="G1314" s="30">
        <v>8002.5</v>
      </c>
      <c r="H1314" s="30">
        <f t="shared" si="57"/>
        <v>0</v>
      </c>
      <c r="I1314" s="491"/>
    </row>
    <row r="1315" spans="1:9" x14ac:dyDescent="0.25">
      <c r="A1315" s="98">
        <v>41829</v>
      </c>
      <c r="B1315" s="241" t="s">
        <v>1406</v>
      </c>
      <c r="C1315" s="394" t="s">
        <v>4912</v>
      </c>
      <c r="D1315" s="235" t="s">
        <v>138</v>
      </c>
      <c r="E1315" s="236">
        <v>6613.5</v>
      </c>
      <c r="F1315" s="117">
        <v>41829</v>
      </c>
      <c r="G1315" s="30">
        <v>6613.5</v>
      </c>
      <c r="H1315" s="30">
        <f t="shared" si="57"/>
        <v>0</v>
      </c>
      <c r="I1315" s="491"/>
    </row>
    <row r="1316" spans="1:9" x14ac:dyDescent="0.25">
      <c r="A1316" s="98"/>
      <c r="B1316" s="241" t="s">
        <v>1419</v>
      </c>
      <c r="C1316" s="394" t="s">
        <v>4912</v>
      </c>
      <c r="D1316" s="235" t="s">
        <v>138</v>
      </c>
      <c r="E1316" s="236">
        <v>11742</v>
      </c>
      <c r="F1316" s="463" t="s">
        <v>5040</v>
      </c>
      <c r="G1316" s="30">
        <v>11742</v>
      </c>
      <c r="H1316" s="30">
        <f t="shared" si="57"/>
        <v>0</v>
      </c>
      <c r="I1316" s="491"/>
    </row>
    <row r="1317" spans="1:9" x14ac:dyDescent="0.25">
      <c r="A1317" s="98"/>
      <c r="B1317" s="241" t="s">
        <v>1483</v>
      </c>
      <c r="C1317" s="394" t="s">
        <v>4912</v>
      </c>
      <c r="D1317" s="235" t="s">
        <v>138</v>
      </c>
      <c r="E1317" s="236">
        <v>7189</v>
      </c>
      <c r="F1317" s="117">
        <v>41829</v>
      </c>
      <c r="G1317" s="30">
        <v>7189</v>
      </c>
      <c r="H1317" s="30">
        <f t="shared" si="57"/>
        <v>0</v>
      </c>
      <c r="I1317" s="491"/>
    </row>
    <row r="1318" spans="1:9" x14ac:dyDescent="0.25">
      <c r="A1318" s="98"/>
      <c r="B1318" s="241" t="s">
        <v>1494</v>
      </c>
      <c r="C1318" s="394" t="s">
        <v>4912</v>
      </c>
      <c r="D1318" s="235" t="s">
        <v>138</v>
      </c>
      <c r="E1318" s="236">
        <v>648</v>
      </c>
      <c r="F1318" s="461" t="s">
        <v>5051</v>
      </c>
      <c r="G1318" s="30">
        <v>648</v>
      </c>
      <c r="H1318" s="30">
        <f t="shared" si="57"/>
        <v>0</v>
      </c>
      <c r="I1318" s="491"/>
    </row>
    <row r="1319" spans="1:9" x14ac:dyDescent="0.25">
      <c r="A1319" s="541"/>
      <c r="B1319" s="438" t="s">
        <v>1589</v>
      </c>
      <c r="C1319" s="429" t="s">
        <v>5059</v>
      </c>
      <c r="D1319" s="45" t="s">
        <v>138</v>
      </c>
      <c r="E1319" s="236">
        <v>6976</v>
      </c>
      <c r="F1319" s="117">
        <v>41830</v>
      </c>
      <c r="G1319" s="22">
        <v>6976</v>
      </c>
      <c r="H1319" s="30">
        <f t="shared" si="57"/>
        <v>0</v>
      </c>
      <c r="I1319" s="508"/>
    </row>
    <row r="1320" spans="1:9" x14ac:dyDescent="0.25">
      <c r="A1320" s="98"/>
      <c r="B1320" s="438" t="s">
        <v>1691</v>
      </c>
      <c r="C1320" s="429" t="s">
        <v>5059</v>
      </c>
      <c r="D1320" s="45" t="s">
        <v>138</v>
      </c>
      <c r="E1320" s="236">
        <v>7826</v>
      </c>
      <c r="F1320" s="117">
        <v>41832</v>
      </c>
      <c r="G1320" s="22">
        <v>7826</v>
      </c>
      <c r="H1320" s="30">
        <f t="shared" si="57"/>
        <v>0</v>
      </c>
      <c r="I1320" s="508"/>
    </row>
    <row r="1321" spans="1:9" x14ac:dyDescent="0.25">
      <c r="A1321" s="98"/>
      <c r="B1321" s="438" t="s">
        <v>1838</v>
      </c>
      <c r="C1321" s="429" t="s">
        <v>5059</v>
      </c>
      <c r="D1321" s="235" t="s">
        <v>138</v>
      </c>
      <c r="E1321" s="236">
        <v>15961</v>
      </c>
      <c r="F1321" s="117">
        <v>41833</v>
      </c>
      <c r="G1321" s="30">
        <v>15961</v>
      </c>
      <c r="H1321" s="30">
        <f t="shared" si="57"/>
        <v>0</v>
      </c>
      <c r="I1321" s="491"/>
    </row>
    <row r="1322" spans="1:9" x14ac:dyDescent="0.25">
      <c r="A1322" s="98"/>
      <c r="B1322" s="438" t="s">
        <v>1845</v>
      </c>
      <c r="C1322" s="429" t="s">
        <v>5059</v>
      </c>
      <c r="D1322" s="235" t="s">
        <v>138</v>
      </c>
      <c r="E1322" s="236">
        <v>7409</v>
      </c>
      <c r="F1322" s="117">
        <v>41833</v>
      </c>
      <c r="G1322" s="30">
        <v>7409</v>
      </c>
      <c r="H1322" s="30">
        <f t="shared" si="57"/>
        <v>0</v>
      </c>
      <c r="I1322" s="492"/>
    </row>
    <row r="1323" spans="1:9" x14ac:dyDescent="0.25">
      <c r="A1323" s="98"/>
      <c r="B1323" s="438" t="s">
        <v>1938</v>
      </c>
      <c r="C1323" s="429" t="s">
        <v>5059</v>
      </c>
      <c r="D1323" s="235" t="s">
        <v>138</v>
      </c>
      <c r="E1323" s="236">
        <v>7671.2</v>
      </c>
      <c r="F1323" s="117">
        <v>41834</v>
      </c>
      <c r="G1323" s="30">
        <v>7671.2</v>
      </c>
      <c r="H1323" s="30">
        <f t="shared" si="57"/>
        <v>0</v>
      </c>
      <c r="I1323" s="491"/>
    </row>
    <row r="1324" spans="1:9" x14ac:dyDescent="0.25">
      <c r="A1324" s="98"/>
      <c r="B1324" s="438" t="s">
        <v>2045</v>
      </c>
      <c r="C1324" s="429" t="s">
        <v>5059</v>
      </c>
      <c r="D1324" s="235" t="s">
        <v>138</v>
      </c>
      <c r="E1324" s="236">
        <v>7826</v>
      </c>
      <c r="F1324" s="117">
        <v>41835</v>
      </c>
      <c r="G1324" s="30">
        <v>7826</v>
      </c>
      <c r="H1324" s="30">
        <f t="shared" si="57"/>
        <v>0</v>
      </c>
      <c r="I1324" s="491"/>
    </row>
    <row r="1325" spans="1:9" x14ac:dyDescent="0.25">
      <c r="A1325" s="98">
        <v>41837</v>
      </c>
      <c r="B1325" s="438" t="s">
        <v>2114</v>
      </c>
      <c r="C1325" s="429" t="s">
        <v>5059</v>
      </c>
      <c r="D1325" s="235" t="s">
        <v>138</v>
      </c>
      <c r="E1325" s="236">
        <v>6501.6</v>
      </c>
      <c r="F1325" s="117">
        <v>41837</v>
      </c>
      <c r="G1325" s="30">
        <v>6501.6</v>
      </c>
      <c r="H1325" s="30">
        <f t="shared" si="57"/>
        <v>0</v>
      </c>
      <c r="I1325" s="491"/>
    </row>
    <row r="1326" spans="1:9" x14ac:dyDescent="0.25">
      <c r="A1326" s="98"/>
      <c r="B1326" s="438" t="s">
        <v>2144</v>
      </c>
      <c r="C1326" s="429" t="s">
        <v>5059</v>
      </c>
      <c r="D1326" s="235" t="s">
        <v>138</v>
      </c>
      <c r="E1326" s="236">
        <v>12969</v>
      </c>
      <c r="F1326" s="117">
        <v>41837</v>
      </c>
      <c r="G1326" s="30">
        <v>12969</v>
      </c>
      <c r="H1326" s="30">
        <f t="shared" si="57"/>
        <v>0</v>
      </c>
      <c r="I1326" s="491"/>
    </row>
    <row r="1327" spans="1:9" x14ac:dyDescent="0.25">
      <c r="A1327" s="98"/>
      <c r="B1327" s="438" t="s">
        <v>2227</v>
      </c>
      <c r="C1327" s="429" t="s">
        <v>5059</v>
      </c>
      <c r="D1327" s="235" t="s">
        <v>138</v>
      </c>
      <c r="E1327" s="236">
        <v>7606.7</v>
      </c>
      <c r="F1327" s="117">
        <v>41837</v>
      </c>
      <c r="G1327" s="30">
        <v>7606.7</v>
      </c>
      <c r="H1327" s="30">
        <f t="shared" si="57"/>
        <v>0</v>
      </c>
      <c r="I1327" s="491" t="s">
        <v>23</v>
      </c>
    </row>
    <row r="1328" spans="1:9" x14ac:dyDescent="0.25">
      <c r="A1328" s="98"/>
      <c r="B1328" s="438" t="s">
        <v>1103</v>
      </c>
      <c r="C1328" s="429" t="s">
        <v>5059</v>
      </c>
      <c r="D1328" s="235" t="s">
        <v>138</v>
      </c>
      <c r="E1328" s="236">
        <v>8836.5</v>
      </c>
      <c r="F1328" s="117">
        <v>41839</v>
      </c>
      <c r="G1328" s="30">
        <v>8836.5</v>
      </c>
      <c r="H1328" s="30">
        <f t="shared" si="57"/>
        <v>0</v>
      </c>
      <c r="I1328" s="492"/>
    </row>
    <row r="1329" spans="1:9" x14ac:dyDescent="0.25">
      <c r="A1329" s="98"/>
      <c r="B1329" s="438" t="s">
        <v>1239</v>
      </c>
      <c r="C1329" s="429" t="s">
        <v>5059</v>
      </c>
      <c r="D1329" s="235" t="s">
        <v>138</v>
      </c>
      <c r="E1329" s="236">
        <v>8011</v>
      </c>
      <c r="F1329" s="463" t="s">
        <v>5231</v>
      </c>
      <c r="G1329" s="30">
        <v>8011</v>
      </c>
      <c r="H1329" s="30">
        <f t="shared" si="57"/>
        <v>0</v>
      </c>
      <c r="I1329" s="491"/>
    </row>
    <row r="1330" spans="1:9" x14ac:dyDescent="0.25">
      <c r="A1330" s="98"/>
      <c r="B1330" s="438" t="s">
        <v>1331</v>
      </c>
      <c r="C1330" s="429" t="s">
        <v>5059</v>
      </c>
      <c r="D1330" s="235" t="s">
        <v>138</v>
      </c>
      <c r="E1330" s="236">
        <v>6360</v>
      </c>
      <c r="F1330" s="117">
        <v>41841</v>
      </c>
      <c r="G1330" s="30">
        <v>6360</v>
      </c>
      <c r="H1330" s="30">
        <f t="shared" si="57"/>
        <v>0</v>
      </c>
      <c r="I1330" s="491"/>
    </row>
    <row r="1331" spans="1:9" x14ac:dyDescent="0.25">
      <c r="A1331" s="98"/>
      <c r="B1331" s="438" t="s">
        <v>1412</v>
      </c>
      <c r="C1331" s="429" t="s">
        <v>5059</v>
      </c>
      <c r="D1331" s="8" t="s">
        <v>138</v>
      </c>
      <c r="E1331" s="252">
        <v>8036.5</v>
      </c>
      <c r="F1331" s="463" t="s">
        <v>5265</v>
      </c>
      <c r="G1331" s="30">
        <v>8036.5</v>
      </c>
      <c r="H1331" s="30">
        <f t="shared" si="57"/>
        <v>0</v>
      </c>
      <c r="I1331" s="497"/>
    </row>
    <row r="1332" spans="1:9" x14ac:dyDescent="0.25">
      <c r="A1332" s="553">
        <v>41844</v>
      </c>
      <c r="B1332" s="438" t="s">
        <v>1504</v>
      </c>
      <c r="C1332" s="429" t="s">
        <v>5059</v>
      </c>
      <c r="D1332" s="235" t="s">
        <v>138</v>
      </c>
      <c r="E1332" s="236">
        <v>5760</v>
      </c>
      <c r="F1332" s="463" t="s">
        <v>5278</v>
      </c>
      <c r="G1332" s="30">
        <v>5760</v>
      </c>
      <c r="H1332" s="30">
        <f t="shared" si="57"/>
        <v>0</v>
      </c>
      <c r="I1332" s="491"/>
    </row>
    <row r="1333" spans="1:9" ht="15.75" x14ac:dyDescent="0.25">
      <c r="A1333" s="98">
        <v>41845</v>
      </c>
      <c r="B1333" s="601" t="s">
        <v>1630</v>
      </c>
      <c r="C1333" s="255" t="s">
        <v>4641</v>
      </c>
      <c r="D1333" s="235" t="s">
        <v>138</v>
      </c>
      <c r="E1333" s="236">
        <v>7624</v>
      </c>
      <c r="F1333" s="463" t="s">
        <v>5306</v>
      </c>
      <c r="G1333" s="30">
        <v>7624</v>
      </c>
      <c r="H1333" s="30">
        <f t="shared" si="57"/>
        <v>0</v>
      </c>
      <c r="I1333" s="491"/>
    </row>
    <row r="1334" spans="1:9" ht="15.75" x14ac:dyDescent="0.25">
      <c r="A1334" s="98">
        <v>41845</v>
      </c>
      <c r="B1334" s="601" t="s">
        <v>1721</v>
      </c>
      <c r="C1334" s="255" t="s">
        <v>4641</v>
      </c>
      <c r="D1334" s="235" t="s">
        <v>138</v>
      </c>
      <c r="E1334" s="236">
        <v>7671.2</v>
      </c>
      <c r="F1334" s="117">
        <v>41845</v>
      </c>
      <c r="G1334" s="30">
        <v>7671.2</v>
      </c>
      <c r="H1334" s="30">
        <f t="shared" si="57"/>
        <v>0</v>
      </c>
      <c r="I1334" s="491"/>
    </row>
    <row r="1335" spans="1:9" ht="15.75" x14ac:dyDescent="0.25">
      <c r="A1335" s="98">
        <v>41845</v>
      </c>
      <c r="B1335" s="601" t="s">
        <v>1722</v>
      </c>
      <c r="C1335" s="255" t="s">
        <v>4641</v>
      </c>
      <c r="D1335" s="235" t="s">
        <v>138</v>
      </c>
      <c r="E1335" s="236">
        <v>120</v>
      </c>
      <c r="F1335" s="117">
        <v>41845</v>
      </c>
      <c r="G1335" s="30">
        <v>120</v>
      </c>
      <c r="H1335" s="30">
        <f t="shared" si="57"/>
        <v>0</v>
      </c>
      <c r="I1335" s="491"/>
    </row>
    <row r="1336" spans="1:9" ht="15.75" x14ac:dyDescent="0.25">
      <c r="A1336" s="553">
        <v>41848</v>
      </c>
      <c r="B1336" s="601" t="s">
        <v>1877</v>
      </c>
      <c r="C1336" s="255" t="s">
        <v>4641</v>
      </c>
      <c r="D1336" s="235" t="s">
        <v>138</v>
      </c>
      <c r="E1336" s="236">
        <v>8432.5</v>
      </c>
      <c r="F1336" s="117">
        <v>41848</v>
      </c>
      <c r="G1336" s="30">
        <v>8432.5</v>
      </c>
      <c r="H1336" s="30">
        <f t="shared" si="57"/>
        <v>0</v>
      </c>
      <c r="I1336" s="491"/>
    </row>
    <row r="1337" spans="1:9" ht="15.75" x14ac:dyDescent="0.25">
      <c r="A1337" s="553">
        <v>41848</v>
      </c>
      <c r="B1337" s="601" t="s">
        <v>1955</v>
      </c>
      <c r="C1337" s="255" t="s">
        <v>4641</v>
      </c>
      <c r="D1337" s="235" t="s">
        <v>138</v>
      </c>
      <c r="E1337" s="236">
        <v>7129.5</v>
      </c>
      <c r="F1337" s="117">
        <v>41848</v>
      </c>
      <c r="G1337" s="30">
        <v>7129.5</v>
      </c>
      <c r="H1337" s="30">
        <f t="shared" si="57"/>
        <v>0</v>
      </c>
      <c r="I1337" s="491"/>
    </row>
    <row r="1338" spans="1:9" ht="15.75" x14ac:dyDescent="0.25">
      <c r="A1338" s="98">
        <v>41849</v>
      </c>
      <c r="B1338" s="601" t="s">
        <v>2059</v>
      </c>
      <c r="C1338" s="255" t="s">
        <v>4641</v>
      </c>
      <c r="D1338" s="8" t="s">
        <v>138</v>
      </c>
      <c r="E1338" s="252">
        <v>6235</v>
      </c>
      <c r="F1338" s="117">
        <v>41849</v>
      </c>
      <c r="G1338" s="30">
        <v>6235</v>
      </c>
      <c r="H1338" s="30">
        <f t="shared" si="57"/>
        <v>0</v>
      </c>
      <c r="I1338" s="497"/>
    </row>
    <row r="1339" spans="1:9" ht="15.75" x14ac:dyDescent="0.25">
      <c r="A1339" s="553">
        <v>41850</v>
      </c>
      <c r="B1339" s="601" t="s">
        <v>2133</v>
      </c>
      <c r="C1339" s="255" t="s">
        <v>4641</v>
      </c>
      <c r="D1339" s="235" t="s">
        <v>138</v>
      </c>
      <c r="E1339" s="236">
        <v>5706</v>
      </c>
      <c r="F1339" s="117">
        <v>41850</v>
      </c>
      <c r="G1339" s="30">
        <v>5706</v>
      </c>
      <c r="H1339" s="30">
        <f t="shared" si="57"/>
        <v>0</v>
      </c>
      <c r="I1339" s="491"/>
    </row>
    <row r="1340" spans="1:9" ht="15.75" x14ac:dyDescent="0.25">
      <c r="A1340" s="98">
        <v>41851</v>
      </c>
      <c r="B1340" s="601" t="s">
        <v>2215</v>
      </c>
      <c r="C1340" s="255" t="s">
        <v>4641</v>
      </c>
      <c r="D1340" s="8" t="s">
        <v>138</v>
      </c>
      <c r="E1340" s="252">
        <v>6935.5</v>
      </c>
      <c r="F1340" s="117">
        <v>41851</v>
      </c>
      <c r="G1340" s="30">
        <v>6935.5</v>
      </c>
      <c r="H1340" s="30">
        <f t="shared" si="57"/>
        <v>0</v>
      </c>
      <c r="I1340" s="497"/>
    </row>
    <row r="1341" spans="1:9" ht="15.75" x14ac:dyDescent="0.25">
      <c r="A1341" s="98"/>
      <c r="B1341" s="601"/>
      <c r="C1341" s="255"/>
      <c r="D1341" s="8"/>
      <c r="E1341" s="252"/>
      <c r="F1341" s="117"/>
      <c r="G1341" s="30">
        <f>SUM(G1305:G1340)</f>
        <v>286535.20000000007</v>
      </c>
      <c r="H1341" s="30"/>
      <c r="I1341" s="497"/>
    </row>
    <row r="1342" spans="1:9" ht="15.75" x14ac:dyDescent="0.25">
      <c r="A1342" s="98"/>
      <c r="B1342" s="601"/>
      <c r="C1342" s="255"/>
      <c r="D1342" s="8"/>
      <c r="E1342" s="252"/>
      <c r="F1342" s="117"/>
      <c r="G1342" s="30"/>
      <c r="H1342" s="30"/>
      <c r="I1342" s="497"/>
    </row>
    <row r="1343" spans="1:9" x14ac:dyDescent="0.25">
      <c r="A1343" s="98"/>
      <c r="B1343" s="241" t="s">
        <v>1488</v>
      </c>
      <c r="C1343" s="394" t="s">
        <v>4912</v>
      </c>
      <c r="D1343" s="235" t="s">
        <v>5048</v>
      </c>
      <c r="E1343" s="236">
        <v>14581.5</v>
      </c>
      <c r="F1343" s="464" t="s">
        <v>5049</v>
      </c>
      <c r="G1343" s="30">
        <v>14581.5</v>
      </c>
      <c r="H1343" s="30">
        <f>E1343-G1343</f>
        <v>0</v>
      </c>
      <c r="I1343" s="491"/>
    </row>
    <row r="1344" spans="1:9" x14ac:dyDescent="0.25">
      <c r="A1344" s="98"/>
      <c r="B1344" s="438" t="s">
        <v>1192</v>
      </c>
      <c r="C1344" s="429" t="s">
        <v>5059</v>
      </c>
      <c r="D1344" s="235" t="s">
        <v>5048</v>
      </c>
      <c r="E1344" s="236">
        <v>8243</v>
      </c>
      <c r="F1344" s="463" t="s">
        <v>5226</v>
      </c>
      <c r="G1344" s="30">
        <v>8243</v>
      </c>
      <c r="H1344" s="30">
        <f>E1344-G1344</f>
        <v>0</v>
      </c>
      <c r="I1344" s="492"/>
    </row>
    <row r="1345" spans="1:9" ht="15.75" x14ac:dyDescent="0.25">
      <c r="A1345" s="98">
        <v>41847</v>
      </c>
      <c r="B1345" s="601" t="s">
        <v>1834</v>
      </c>
      <c r="C1345" s="255" t="s">
        <v>4641</v>
      </c>
      <c r="D1345" s="235" t="s">
        <v>5048</v>
      </c>
      <c r="E1345" s="236">
        <v>11138</v>
      </c>
      <c r="F1345" s="464" t="s">
        <v>5339</v>
      </c>
      <c r="G1345" s="30">
        <v>11138</v>
      </c>
      <c r="H1345" s="30">
        <f>E1345-G1345</f>
        <v>0</v>
      </c>
      <c r="I1345" s="491"/>
    </row>
    <row r="1346" spans="1:9" ht="15.75" x14ac:dyDescent="0.25">
      <c r="A1346" s="98"/>
      <c r="B1346" s="601"/>
      <c r="C1346" s="255"/>
      <c r="D1346" s="235"/>
      <c r="E1346" s="236"/>
      <c r="F1346" s="464"/>
      <c r="G1346" s="30">
        <f>SUM(G1343:G1345)</f>
        <v>33962.5</v>
      </c>
      <c r="H1346" s="30"/>
      <c r="I1346" s="491"/>
    </row>
    <row r="1347" spans="1:9" ht="15.75" x14ac:dyDescent="0.25">
      <c r="A1347" s="98"/>
      <c r="B1347" s="601"/>
      <c r="C1347" s="255"/>
      <c r="D1347" s="235"/>
      <c r="E1347" s="236"/>
      <c r="F1347" s="464"/>
      <c r="G1347" s="30"/>
      <c r="H1347" s="30"/>
      <c r="I1347" s="491"/>
    </row>
    <row r="1348" spans="1:9" x14ac:dyDescent="0.25">
      <c r="A1348" s="98"/>
      <c r="B1348" s="438" t="s">
        <v>1566</v>
      </c>
      <c r="C1348" s="429" t="s">
        <v>5059</v>
      </c>
      <c r="D1348" s="45" t="s">
        <v>594</v>
      </c>
      <c r="E1348" s="236">
        <v>5501.6</v>
      </c>
      <c r="F1348" s="485">
        <v>41831</v>
      </c>
      <c r="G1348" s="22">
        <v>5501.6</v>
      </c>
      <c r="H1348" s="30">
        <f>E1348-G1348</f>
        <v>0</v>
      </c>
      <c r="I1348" s="508" t="s">
        <v>196</v>
      </c>
    </row>
    <row r="1349" spans="1:9" x14ac:dyDescent="0.25">
      <c r="A1349" s="98"/>
      <c r="B1349" s="438" t="s">
        <v>2015</v>
      </c>
      <c r="C1349" s="429" t="s">
        <v>5059</v>
      </c>
      <c r="D1349" s="235" t="s">
        <v>5153</v>
      </c>
      <c r="E1349" s="236">
        <v>17859</v>
      </c>
      <c r="F1349" s="117">
        <v>41836</v>
      </c>
      <c r="G1349" s="30">
        <v>17859</v>
      </c>
      <c r="H1349" s="30">
        <f>E1349-G1349</f>
        <v>0</v>
      </c>
      <c r="I1349" s="491" t="s">
        <v>20</v>
      </c>
    </row>
    <row r="1350" spans="1:9" x14ac:dyDescent="0.25">
      <c r="A1350" s="98"/>
      <c r="B1350" s="438"/>
      <c r="C1350" s="429"/>
      <c r="D1350" s="235"/>
      <c r="E1350" s="236"/>
      <c r="F1350" s="117"/>
      <c r="G1350" s="30"/>
      <c r="H1350" s="30"/>
      <c r="I1350" s="491"/>
    </row>
    <row r="1351" spans="1:9" x14ac:dyDescent="0.25">
      <c r="A1351" s="98"/>
      <c r="B1351" s="241" t="s">
        <v>1388</v>
      </c>
      <c r="C1351" s="394" t="s">
        <v>4912</v>
      </c>
      <c r="D1351" s="235" t="s">
        <v>194</v>
      </c>
      <c r="E1351" s="236">
        <v>5171</v>
      </c>
      <c r="F1351" s="117">
        <v>41828</v>
      </c>
      <c r="G1351" s="30">
        <v>5171</v>
      </c>
      <c r="H1351" s="30">
        <f t="shared" ref="H1351:H1363" si="58">E1351-G1351</f>
        <v>0</v>
      </c>
      <c r="I1351" s="491"/>
    </row>
    <row r="1352" spans="1:9" x14ac:dyDescent="0.25">
      <c r="A1352" s="98"/>
      <c r="B1352" s="241" t="s">
        <v>1451</v>
      </c>
      <c r="C1352" s="394" t="s">
        <v>4912</v>
      </c>
      <c r="D1352" s="235" t="s">
        <v>194</v>
      </c>
      <c r="E1352" s="236">
        <v>40</v>
      </c>
      <c r="F1352" s="117">
        <v>41829</v>
      </c>
      <c r="G1352" s="30">
        <v>40</v>
      </c>
      <c r="H1352" s="30">
        <f t="shared" si="58"/>
        <v>0</v>
      </c>
      <c r="I1352" s="491"/>
    </row>
    <row r="1353" spans="1:9" x14ac:dyDescent="0.25">
      <c r="A1353" s="98"/>
      <c r="B1353" s="438" t="s">
        <v>1972</v>
      </c>
      <c r="C1353" s="429" t="s">
        <v>5059</v>
      </c>
      <c r="D1353" s="235" t="s">
        <v>194</v>
      </c>
      <c r="E1353" s="236">
        <v>3980</v>
      </c>
      <c r="F1353" s="117">
        <v>41835</v>
      </c>
      <c r="G1353" s="30">
        <v>3980</v>
      </c>
      <c r="H1353" s="30">
        <f t="shared" si="58"/>
        <v>0</v>
      </c>
      <c r="I1353" s="491"/>
    </row>
    <row r="1354" spans="1:9" x14ac:dyDescent="0.25">
      <c r="A1354" s="98"/>
      <c r="B1354" s="438" t="s">
        <v>1117</v>
      </c>
      <c r="C1354" s="429" t="s">
        <v>5059</v>
      </c>
      <c r="D1354" s="235" t="s">
        <v>194</v>
      </c>
      <c r="E1354" s="236">
        <v>6166</v>
      </c>
      <c r="F1354" s="117">
        <v>41839</v>
      </c>
      <c r="G1354" s="30">
        <v>6166</v>
      </c>
      <c r="H1354" s="30">
        <f t="shared" si="58"/>
        <v>0</v>
      </c>
      <c r="I1354" s="491"/>
    </row>
    <row r="1355" spans="1:9" x14ac:dyDescent="0.25">
      <c r="A1355" s="98"/>
      <c r="B1355" s="438" t="s">
        <v>1145</v>
      </c>
      <c r="C1355" s="429" t="s">
        <v>5059</v>
      </c>
      <c r="D1355" s="235" t="s">
        <v>194</v>
      </c>
      <c r="E1355" s="236">
        <v>3661</v>
      </c>
      <c r="F1355" s="117">
        <v>41839</v>
      </c>
      <c r="G1355" s="30">
        <v>3661</v>
      </c>
      <c r="H1355" s="30">
        <f t="shared" si="58"/>
        <v>0</v>
      </c>
      <c r="I1355" s="491"/>
    </row>
    <row r="1356" spans="1:9" x14ac:dyDescent="0.25">
      <c r="A1356" s="98"/>
      <c r="B1356" s="438" t="s">
        <v>1211</v>
      </c>
      <c r="C1356" s="429" t="s">
        <v>5059</v>
      </c>
      <c r="D1356" s="235" t="s">
        <v>194</v>
      </c>
      <c r="E1356" s="236">
        <v>631</v>
      </c>
      <c r="F1356" s="117">
        <v>41840</v>
      </c>
      <c r="G1356" s="30">
        <v>631</v>
      </c>
      <c r="H1356" s="30">
        <f t="shared" si="58"/>
        <v>0</v>
      </c>
      <c r="I1356" s="491"/>
    </row>
    <row r="1357" spans="1:9" x14ac:dyDescent="0.25">
      <c r="A1357" s="98"/>
      <c r="B1357" s="438" t="s">
        <v>1376</v>
      </c>
      <c r="C1357" s="429" t="s">
        <v>5059</v>
      </c>
      <c r="D1357" s="8" t="s">
        <v>194</v>
      </c>
      <c r="E1357" s="252">
        <v>5858.6</v>
      </c>
      <c r="F1357" s="461" t="s">
        <v>5257</v>
      </c>
      <c r="G1357" s="30">
        <v>5858.6</v>
      </c>
      <c r="H1357" s="30">
        <f t="shared" si="58"/>
        <v>0</v>
      </c>
      <c r="I1357" s="497"/>
    </row>
    <row r="1358" spans="1:9" x14ac:dyDescent="0.25">
      <c r="A1358" s="98"/>
      <c r="B1358" s="438" t="s">
        <v>1436</v>
      </c>
      <c r="C1358" s="429" t="s">
        <v>5059</v>
      </c>
      <c r="D1358" s="235" t="s">
        <v>194</v>
      </c>
      <c r="E1358" s="236">
        <v>4005</v>
      </c>
      <c r="F1358" s="117">
        <v>41843</v>
      </c>
      <c r="G1358" s="30">
        <v>4005</v>
      </c>
      <c r="H1358" s="30">
        <f t="shared" si="58"/>
        <v>0</v>
      </c>
      <c r="I1358" s="491"/>
    </row>
    <row r="1359" spans="1:9" ht="15.75" x14ac:dyDescent="0.25">
      <c r="A1359" s="553">
        <v>41846</v>
      </c>
      <c r="B1359" s="601" t="s">
        <v>1765</v>
      </c>
      <c r="C1359" s="255" t="s">
        <v>4641</v>
      </c>
      <c r="D1359" s="235" t="s">
        <v>194</v>
      </c>
      <c r="E1359" s="236">
        <v>3627</v>
      </c>
      <c r="F1359" s="117">
        <v>41846</v>
      </c>
      <c r="G1359" s="30">
        <v>3627</v>
      </c>
      <c r="H1359" s="30">
        <f t="shared" si="58"/>
        <v>0</v>
      </c>
      <c r="I1359" s="508"/>
    </row>
    <row r="1360" spans="1:9" ht="15.75" x14ac:dyDescent="0.25">
      <c r="A1360" s="98">
        <v>41847</v>
      </c>
      <c r="B1360" s="601" t="s">
        <v>1826</v>
      </c>
      <c r="C1360" s="255" t="s">
        <v>4641</v>
      </c>
      <c r="D1360" s="235" t="s">
        <v>194</v>
      </c>
      <c r="E1360" s="236">
        <v>372</v>
      </c>
      <c r="F1360" s="117">
        <v>41847</v>
      </c>
      <c r="G1360" s="30">
        <v>372</v>
      </c>
      <c r="H1360" s="30">
        <f t="shared" si="58"/>
        <v>0</v>
      </c>
      <c r="I1360" s="508"/>
    </row>
    <row r="1361" spans="1:9" ht="15.75" x14ac:dyDescent="0.25">
      <c r="A1361" s="98">
        <v>41849</v>
      </c>
      <c r="B1361" s="601" t="s">
        <v>2016</v>
      </c>
      <c r="C1361" s="255" t="s">
        <v>4641</v>
      </c>
      <c r="D1361" s="8" t="s">
        <v>194</v>
      </c>
      <c r="E1361" s="252">
        <v>3698</v>
      </c>
      <c r="F1361" s="117">
        <v>41849</v>
      </c>
      <c r="G1361" s="30">
        <v>3698</v>
      </c>
      <c r="H1361" s="30">
        <f t="shared" si="58"/>
        <v>0</v>
      </c>
      <c r="I1361" s="497"/>
    </row>
    <row r="1362" spans="1:9" ht="15.75" x14ac:dyDescent="0.25">
      <c r="A1362" s="98">
        <v>41849</v>
      </c>
      <c r="B1362" s="601" t="s">
        <v>2020</v>
      </c>
      <c r="C1362" s="255" t="s">
        <v>4641</v>
      </c>
      <c r="D1362" s="8" t="s">
        <v>194</v>
      </c>
      <c r="E1362" s="252">
        <v>5549</v>
      </c>
      <c r="F1362" s="461" t="s">
        <v>5372</v>
      </c>
      <c r="G1362" s="30">
        <v>5549</v>
      </c>
      <c r="H1362" s="30">
        <f t="shared" si="58"/>
        <v>0</v>
      </c>
      <c r="I1362" s="497"/>
    </row>
    <row r="1363" spans="1:9" ht="15.75" x14ac:dyDescent="0.25">
      <c r="A1363" s="98">
        <v>41849</v>
      </c>
      <c r="B1363" s="601" t="s">
        <v>2021</v>
      </c>
      <c r="C1363" s="255" t="s">
        <v>4641</v>
      </c>
      <c r="D1363" s="8" t="s">
        <v>194</v>
      </c>
      <c r="E1363" s="252">
        <v>319</v>
      </c>
      <c r="F1363" s="461" t="s">
        <v>5372</v>
      </c>
      <c r="G1363" s="30">
        <v>319</v>
      </c>
      <c r="H1363" s="30">
        <f t="shared" si="58"/>
        <v>0</v>
      </c>
      <c r="I1363" s="497"/>
    </row>
    <row r="1364" spans="1:9" ht="15.75" x14ac:dyDescent="0.25">
      <c r="A1364" s="98"/>
      <c r="B1364" s="601"/>
      <c r="C1364" s="255"/>
      <c r="D1364" s="8"/>
      <c r="E1364" s="252"/>
      <c r="F1364" s="461"/>
      <c r="G1364" s="30">
        <f>SUM(G1351:G1363)</f>
        <v>43077.599999999999</v>
      </c>
      <c r="H1364" s="30"/>
      <c r="I1364" s="497"/>
    </row>
    <row r="1365" spans="1:9" ht="15.75" x14ac:dyDescent="0.25">
      <c r="A1365" s="98"/>
      <c r="B1365" s="601"/>
      <c r="C1365" s="255"/>
      <c r="D1365" s="8"/>
      <c r="E1365" s="252"/>
      <c r="F1365" s="461"/>
      <c r="G1365" s="30"/>
      <c r="H1365" s="30"/>
      <c r="I1365" s="497"/>
    </row>
    <row r="1366" spans="1:9" ht="15.75" x14ac:dyDescent="0.25">
      <c r="A1366" s="553">
        <v>41846</v>
      </c>
      <c r="B1366" s="601" t="s">
        <v>1724</v>
      </c>
      <c r="C1366" s="255" t="s">
        <v>4641</v>
      </c>
      <c r="D1366" s="235" t="s">
        <v>5324</v>
      </c>
      <c r="E1366" s="236">
        <v>1851</v>
      </c>
      <c r="F1366" s="117">
        <v>41846</v>
      </c>
      <c r="G1366" s="30">
        <v>1851</v>
      </c>
      <c r="H1366" s="30">
        <f>E1366-G1366</f>
        <v>0</v>
      </c>
      <c r="I1366" s="508"/>
    </row>
    <row r="1367" spans="1:9" ht="15.75" x14ac:dyDescent="0.25">
      <c r="A1367" s="553"/>
      <c r="B1367" s="601"/>
      <c r="C1367" s="255"/>
      <c r="D1367" s="235"/>
      <c r="E1367" s="236"/>
      <c r="F1367" s="117"/>
      <c r="G1367" s="30"/>
      <c r="H1367" s="30"/>
      <c r="I1367" s="508"/>
    </row>
    <row r="1368" spans="1:9" x14ac:dyDescent="0.25">
      <c r="A1368" s="98"/>
      <c r="B1368" s="241" t="s">
        <v>1953</v>
      </c>
      <c r="C1368" s="394" t="s">
        <v>4912</v>
      </c>
      <c r="D1368" s="235" t="s">
        <v>48</v>
      </c>
      <c r="E1368" s="528">
        <v>9431.5</v>
      </c>
      <c r="F1368" s="117">
        <v>41821</v>
      </c>
      <c r="G1368" s="30">
        <v>9431.5</v>
      </c>
      <c r="H1368" s="22">
        <f t="shared" ref="H1368:H1407" si="59">E1368-G1368</f>
        <v>0</v>
      </c>
      <c r="I1368" s="491"/>
    </row>
    <row r="1369" spans="1:9" x14ac:dyDescent="0.25">
      <c r="A1369" s="98"/>
      <c r="B1369" s="241" t="s">
        <v>2056</v>
      </c>
      <c r="C1369" s="394" t="s">
        <v>4912</v>
      </c>
      <c r="D1369" s="235" t="s">
        <v>48</v>
      </c>
      <c r="E1369" s="528">
        <v>5893.5</v>
      </c>
      <c r="F1369" s="117">
        <v>41822</v>
      </c>
      <c r="G1369" s="30">
        <v>5893.5</v>
      </c>
      <c r="H1369" s="22">
        <f t="shared" si="59"/>
        <v>0</v>
      </c>
      <c r="I1369" s="491"/>
    </row>
    <row r="1370" spans="1:9" x14ac:dyDescent="0.25">
      <c r="A1370" s="98"/>
      <c r="B1370" s="241" t="s">
        <v>2149</v>
      </c>
      <c r="C1370" s="394" t="s">
        <v>4912</v>
      </c>
      <c r="D1370" s="235" t="s">
        <v>48</v>
      </c>
      <c r="E1370" s="528">
        <v>6330</v>
      </c>
      <c r="F1370" s="117">
        <v>41823</v>
      </c>
      <c r="G1370" s="30">
        <v>6330</v>
      </c>
      <c r="H1370" s="22">
        <f t="shared" si="59"/>
        <v>0</v>
      </c>
      <c r="I1370" s="491"/>
    </row>
    <row r="1371" spans="1:9" x14ac:dyDescent="0.25">
      <c r="A1371" s="98"/>
      <c r="B1371" s="241" t="s">
        <v>2255</v>
      </c>
      <c r="C1371" s="394" t="s">
        <v>4912</v>
      </c>
      <c r="D1371" s="235" t="s">
        <v>48</v>
      </c>
      <c r="E1371" s="528">
        <v>13161</v>
      </c>
      <c r="F1371" s="462" t="s">
        <v>4982</v>
      </c>
      <c r="G1371" s="30">
        <v>13161</v>
      </c>
      <c r="H1371" s="30">
        <f t="shared" si="59"/>
        <v>0</v>
      </c>
      <c r="I1371" s="491"/>
    </row>
    <row r="1372" spans="1:9" x14ac:dyDescent="0.25">
      <c r="A1372" s="532"/>
      <c r="B1372" s="241" t="s">
        <v>1101</v>
      </c>
      <c r="C1372" s="394" t="s">
        <v>4912</v>
      </c>
      <c r="D1372" s="235" t="s">
        <v>48</v>
      </c>
      <c r="E1372" s="528">
        <v>8671.5</v>
      </c>
      <c r="F1372" s="117">
        <v>41825</v>
      </c>
      <c r="G1372" s="30">
        <v>8671.5</v>
      </c>
      <c r="H1372" s="30">
        <f t="shared" si="59"/>
        <v>0</v>
      </c>
      <c r="I1372" s="508"/>
    </row>
    <row r="1373" spans="1:9" x14ac:dyDescent="0.25">
      <c r="A1373" s="98"/>
      <c r="B1373" s="241" t="s">
        <v>1185</v>
      </c>
      <c r="C1373" s="394" t="s">
        <v>4912</v>
      </c>
      <c r="D1373" s="431" t="s">
        <v>48</v>
      </c>
      <c r="E1373" s="534">
        <v>12973</v>
      </c>
      <c r="F1373" s="117">
        <v>41826</v>
      </c>
      <c r="G1373" s="22">
        <v>12973</v>
      </c>
      <c r="H1373" s="30">
        <f t="shared" si="59"/>
        <v>0</v>
      </c>
      <c r="I1373" s="508"/>
    </row>
    <row r="1374" spans="1:9" x14ac:dyDescent="0.25">
      <c r="A1374" s="98"/>
      <c r="B1374" s="241" t="s">
        <v>1353</v>
      </c>
      <c r="C1374" s="394" t="s">
        <v>4912</v>
      </c>
      <c r="D1374" s="235" t="s">
        <v>48</v>
      </c>
      <c r="E1374" s="236">
        <v>9654.5</v>
      </c>
      <c r="F1374" s="117">
        <v>41828</v>
      </c>
      <c r="G1374" s="30">
        <v>9654.5</v>
      </c>
      <c r="H1374" s="30">
        <f t="shared" si="59"/>
        <v>0</v>
      </c>
      <c r="I1374" s="491"/>
    </row>
    <row r="1375" spans="1:9" x14ac:dyDescent="0.25">
      <c r="A1375" s="98"/>
      <c r="B1375" s="241" t="s">
        <v>1429</v>
      </c>
      <c r="C1375" s="394" t="s">
        <v>4912</v>
      </c>
      <c r="D1375" s="235" t="s">
        <v>48</v>
      </c>
      <c r="E1375" s="236">
        <v>6169</v>
      </c>
      <c r="F1375" s="117">
        <v>41829</v>
      </c>
      <c r="G1375" s="30">
        <v>6169</v>
      </c>
      <c r="H1375" s="30">
        <f t="shared" si="59"/>
        <v>0</v>
      </c>
      <c r="I1375" s="491"/>
    </row>
    <row r="1376" spans="1:9" x14ac:dyDescent="0.25">
      <c r="A1376" s="98"/>
      <c r="B1376" s="241" t="s">
        <v>1504</v>
      </c>
      <c r="C1376" s="394" t="s">
        <v>4912</v>
      </c>
      <c r="D1376" s="235" t="s">
        <v>48</v>
      </c>
      <c r="E1376" s="236">
        <v>15157</v>
      </c>
      <c r="F1376" s="117">
        <v>41830</v>
      </c>
      <c r="G1376" s="30">
        <v>15157</v>
      </c>
      <c r="H1376" s="30">
        <f t="shared" si="59"/>
        <v>0</v>
      </c>
      <c r="I1376" s="491"/>
    </row>
    <row r="1377" spans="1:9" x14ac:dyDescent="0.25">
      <c r="A1377" s="98"/>
      <c r="B1377" s="438" t="s">
        <v>1548</v>
      </c>
      <c r="C1377" s="429" t="s">
        <v>5059</v>
      </c>
      <c r="D1377" s="45" t="s">
        <v>48</v>
      </c>
      <c r="E1377" s="236">
        <v>1877</v>
      </c>
      <c r="F1377" s="117">
        <v>41830</v>
      </c>
      <c r="G1377" s="30">
        <v>1877</v>
      </c>
      <c r="H1377" s="30">
        <f t="shared" si="59"/>
        <v>0</v>
      </c>
      <c r="I1377" s="508"/>
    </row>
    <row r="1378" spans="1:9" x14ac:dyDescent="0.25">
      <c r="A1378" s="98"/>
      <c r="B1378" s="438" t="s">
        <v>1624</v>
      </c>
      <c r="C1378" s="429" t="s">
        <v>5059</v>
      </c>
      <c r="D1378" s="45" t="s">
        <v>48</v>
      </c>
      <c r="E1378" s="236">
        <v>20743</v>
      </c>
      <c r="F1378" s="117">
        <v>41831</v>
      </c>
      <c r="G1378" s="22">
        <v>20743</v>
      </c>
      <c r="H1378" s="30">
        <f t="shared" si="59"/>
        <v>0</v>
      </c>
      <c r="I1378" s="508"/>
    </row>
    <row r="1379" spans="1:9" x14ac:dyDescent="0.25">
      <c r="A1379" s="98"/>
      <c r="B1379" s="438" t="s">
        <v>1664</v>
      </c>
      <c r="C1379" s="429" t="s">
        <v>5059</v>
      </c>
      <c r="D1379" s="45" t="s">
        <v>48</v>
      </c>
      <c r="E1379" s="236">
        <v>1619</v>
      </c>
      <c r="F1379" s="117">
        <v>41831</v>
      </c>
      <c r="G1379" s="22">
        <v>1619</v>
      </c>
      <c r="H1379" s="30">
        <f t="shared" si="59"/>
        <v>0</v>
      </c>
      <c r="I1379" s="508"/>
    </row>
    <row r="1380" spans="1:9" x14ac:dyDescent="0.25">
      <c r="A1380" s="98"/>
      <c r="B1380" s="438" t="s">
        <v>1724</v>
      </c>
      <c r="C1380" s="429" t="s">
        <v>5059</v>
      </c>
      <c r="D1380" s="45" t="s">
        <v>48</v>
      </c>
      <c r="E1380" s="236">
        <v>15968.5</v>
      </c>
      <c r="F1380" s="117">
        <v>41832</v>
      </c>
      <c r="G1380" s="22">
        <v>15968.5</v>
      </c>
      <c r="H1380" s="30">
        <f t="shared" si="59"/>
        <v>0</v>
      </c>
      <c r="I1380" s="508"/>
    </row>
    <row r="1381" spans="1:9" x14ac:dyDescent="0.25">
      <c r="A1381" s="98"/>
      <c r="B1381" s="438" t="s">
        <v>1809</v>
      </c>
      <c r="C1381" s="429" t="s">
        <v>5059</v>
      </c>
      <c r="D1381" s="235" t="s">
        <v>48</v>
      </c>
      <c r="E1381" s="236">
        <v>9248.6</v>
      </c>
      <c r="F1381" s="117">
        <v>41833</v>
      </c>
      <c r="G1381" s="30">
        <v>9248.6</v>
      </c>
      <c r="H1381" s="30">
        <f t="shared" si="59"/>
        <v>0</v>
      </c>
      <c r="I1381" s="491"/>
    </row>
    <row r="1382" spans="1:9" x14ac:dyDescent="0.25">
      <c r="A1382" s="98"/>
      <c r="B1382" s="438" t="s">
        <v>1862</v>
      </c>
      <c r="C1382" s="429" t="s">
        <v>5059</v>
      </c>
      <c r="D1382" s="235" t="s">
        <v>48</v>
      </c>
      <c r="E1382" s="236">
        <v>10189.5</v>
      </c>
      <c r="F1382" s="117">
        <v>41834</v>
      </c>
      <c r="G1382" s="30">
        <v>10189.5</v>
      </c>
      <c r="H1382" s="30">
        <f t="shared" si="59"/>
        <v>0</v>
      </c>
      <c r="I1382" s="491"/>
    </row>
    <row r="1383" spans="1:9" x14ac:dyDescent="0.25">
      <c r="A1383" s="98"/>
      <c r="B1383" s="438" t="s">
        <v>1982</v>
      </c>
      <c r="C1383" s="429" t="s">
        <v>5059</v>
      </c>
      <c r="D1383" s="235" t="s">
        <v>48</v>
      </c>
      <c r="E1383" s="236">
        <v>3054</v>
      </c>
      <c r="F1383" s="117">
        <v>41835</v>
      </c>
      <c r="G1383" s="30">
        <v>3054</v>
      </c>
      <c r="H1383" s="30">
        <f t="shared" si="59"/>
        <v>0</v>
      </c>
      <c r="I1383" s="491"/>
    </row>
    <row r="1384" spans="1:9" x14ac:dyDescent="0.25">
      <c r="A1384" s="98"/>
      <c r="B1384" s="438" t="s">
        <v>2063</v>
      </c>
      <c r="C1384" s="429" t="s">
        <v>5059</v>
      </c>
      <c r="D1384" s="235" t="s">
        <v>48</v>
      </c>
      <c r="E1384" s="236">
        <v>5632</v>
      </c>
      <c r="F1384" s="117">
        <v>41836</v>
      </c>
      <c r="G1384" s="30">
        <v>5632</v>
      </c>
      <c r="H1384" s="30">
        <f t="shared" si="59"/>
        <v>0</v>
      </c>
      <c r="I1384" s="491"/>
    </row>
    <row r="1385" spans="1:9" x14ac:dyDescent="0.25">
      <c r="A1385" s="98"/>
      <c r="B1385" s="438" t="s">
        <v>2151</v>
      </c>
      <c r="C1385" s="429" t="s">
        <v>5059</v>
      </c>
      <c r="D1385" s="235" t="s">
        <v>48</v>
      </c>
      <c r="E1385" s="236">
        <v>10614</v>
      </c>
      <c r="F1385" s="117">
        <v>41837</v>
      </c>
      <c r="G1385" s="30">
        <v>10614</v>
      </c>
      <c r="H1385" s="30">
        <f t="shared" si="59"/>
        <v>0</v>
      </c>
      <c r="I1385" s="491"/>
    </row>
    <row r="1386" spans="1:9" x14ac:dyDescent="0.25">
      <c r="A1386" s="98"/>
      <c r="B1386" s="438" t="s">
        <v>2173</v>
      </c>
      <c r="C1386" s="429" t="s">
        <v>5059</v>
      </c>
      <c r="D1386" s="235" t="s">
        <v>48</v>
      </c>
      <c r="E1386" s="236">
        <v>460</v>
      </c>
      <c r="F1386" s="117">
        <v>41837</v>
      </c>
      <c r="G1386" s="30">
        <v>460</v>
      </c>
      <c r="H1386" s="30">
        <f t="shared" si="59"/>
        <v>0</v>
      </c>
      <c r="I1386" s="491"/>
    </row>
    <row r="1387" spans="1:9" x14ac:dyDescent="0.25">
      <c r="A1387" s="98"/>
      <c r="B1387" s="438" t="s">
        <v>2262</v>
      </c>
      <c r="C1387" s="429" t="s">
        <v>5059</v>
      </c>
      <c r="D1387" s="235" t="s">
        <v>48</v>
      </c>
      <c r="E1387" s="236">
        <v>13467</v>
      </c>
      <c r="F1387" s="117">
        <v>41838</v>
      </c>
      <c r="G1387" s="30">
        <v>13467</v>
      </c>
      <c r="H1387" s="30">
        <f t="shared" si="59"/>
        <v>0</v>
      </c>
      <c r="I1387" s="491"/>
    </row>
    <row r="1388" spans="1:9" x14ac:dyDescent="0.25">
      <c r="A1388" s="98"/>
      <c r="B1388" s="438" t="s">
        <v>1196</v>
      </c>
      <c r="C1388" s="429" t="s">
        <v>5059</v>
      </c>
      <c r="D1388" s="235" t="s">
        <v>48</v>
      </c>
      <c r="E1388" s="236">
        <v>11327.5</v>
      </c>
      <c r="F1388" s="117">
        <v>41840</v>
      </c>
      <c r="G1388" s="30">
        <v>11327.5</v>
      </c>
      <c r="H1388" s="30">
        <f t="shared" si="59"/>
        <v>0</v>
      </c>
      <c r="I1388" s="491"/>
    </row>
    <row r="1389" spans="1:9" x14ac:dyDescent="0.25">
      <c r="A1389" s="98"/>
      <c r="B1389" s="438" t="s">
        <v>1265</v>
      </c>
      <c r="C1389" s="429" t="s">
        <v>5059</v>
      </c>
      <c r="D1389" s="235" t="s">
        <v>48</v>
      </c>
      <c r="E1389" s="236">
        <v>10788</v>
      </c>
      <c r="F1389" s="117">
        <v>41841</v>
      </c>
      <c r="G1389" s="30">
        <v>10788</v>
      </c>
      <c r="H1389" s="30">
        <f t="shared" si="59"/>
        <v>0</v>
      </c>
      <c r="I1389" s="491"/>
    </row>
    <row r="1390" spans="1:9" x14ac:dyDescent="0.25">
      <c r="A1390" s="98"/>
      <c r="B1390" s="438" t="s">
        <v>1349</v>
      </c>
      <c r="C1390" s="429" t="s">
        <v>5059</v>
      </c>
      <c r="D1390" s="8" t="s">
        <v>48</v>
      </c>
      <c r="E1390" s="252">
        <v>4735</v>
      </c>
      <c r="F1390" s="117">
        <v>41842</v>
      </c>
      <c r="G1390" s="30">
        <v>4735</v>
      </c>
      <c r="H1390" s="30">
        <f t="shared" si="59"/>
        <v>0</v>
      </c>
      <c r="I1390" s="497"/>
    </row>
    <row r="1391" spans="1:9" x14ac:dyDescent="0.25">
      <c r="A1391" s="541"/>
      <c r="B1391" s="438" t="s">
        <v>1426</v>
      </c>
      <c r="C1391" s="429" t="s">
        <v>5059</v>
      </c>
      <c r="D1391" s="235" t="s">
        <v>48</v>
      </c>
      <c r="E1391" s="236">
        <v>6275</v>
      </c>
      <c r="F1391" s="117">
        <v>41843</v>
      </c>
      <c r="G1391" s="30">
        <v>6275</v>
      </c>
      <c r="H1391" s="30">
        <f t="shared" si="59"/>
        <v>0</v>
      </c>
      <c r="I1391" s="491"/>
    </row>
    <row r="1392" spans="1:9" x14ac:dyDescent="0.25">
      <c r="A1392" s="553">
        <v>41844</v>
      </c>
      <c r="B1392" s="438" t="s">
        <v>1530</v>
      </c>
      <c r="C1392" s="429" t="s">
        <v>5059</v>
      </c>
      <c r="D1392" s="235" t="s">
        <v>48</v>
      </c>
      <c r="E1392" s="236">
        <v>6655</v>
      </c>
      <c r="F1392" s="117">
        <v>41844</v>
      </c>
      <c r="G1392" s="30">
        <v>6655</v>
      </c>
      <c r="H1392" s="30">
        <f t="shared" si="59"/>
        <v>0</v>
      </c>
      <c r="I1392" s="491"/>
    </row>
    <row r="1393" spans="1:9" ht="15.75" x14ac:dyDescent="0.25">
      <c r="A1393" s="98">
        <v>41845</v>
      </c>
      <c r="B1393" s="601" t="s">
        <v>1682</v>
      </c>
      <c r="C1393" s="255" t="s">
        <v>4641</v>
      </c>
      <c r="D1393" s="235" t="s">
        <v>48</v>
      </c>
      <c r="E1393" s="236">
        <v>9858.6</v>
      </c>
      <c r="F1393" s="117">
        <v>41845</v>
      </c>
      <c r="G1393" s="30">
        <v>9858.6</v>
      </c>
      <c r="H1393" s="30">
        <f t="shared" si="59"/>
        <v>0</v>
      </c>
      <c r="I1393" s="491"/>
    </row>
    <row r="1394" spans="1:9" ht="15.75" x14ac:dyDescent="0.25">
      <c r="A1394" s="553">
        <v>41846</v>
      </c>
      <c r="B1394" s="601" t="s">
        <v>1739</v>
      </c>
      <c r="C1394" s="255" t="s">
        <v>4641</v>
      </c>
      <c r="D1394" s="235" t="s">
        <v>48</v>
      </c>
      <c r="E1394" s="236">
        <v>9125</v>
      </c>
      <c r="F1394" s="117">
        <v>41846</v>
      </c>
      <c r="G1394" s="30">
        <v>9125</v>
      </c>
      <c r="H1394" s="30">
        <f t="shared" si="59"/>
        <v>0</v>
      </c>
      <c r="I1394" s="508"/>
    </row>
    <row r="1395" spans="1:9" ht="15.75" x14ac:dyDescent="0.25">
      <c r="A1395" s="98">
        <v>41847</v>
      </c>
      <c r="B1395" s="601" t="s">
        <v>1832</v>
      </c>
      <c r="C1395" s="255" t="s">
        <v>4641</v>
      </c>
      <c r="D1395" s="235" t="s">
        <v>48</v>
      </c>
      <c r="E1395" s="236">
        <v>6184.2</v>
      </c>
      <c r="F1395" s="117">
        <v>41848</v>
      </c>
      <c r="G1395" s="30">
        <v>6184.2</v>
      </c>
      <c r="H1395" s="30">
        <f t="shared" si="59"/>
        <v>0</v>
      </c>
      <c r="I1395" s="491"/>
    </row>
    <row r="1396" spans="1:9" ht="15.75" x14ac:dyDescent="0.25">
      <c r="A1396" s="553">
        <v>41848</v>
      </c>
      <c r="B1396" s="601" t="s">
        <v>1906</v>
      </c>
      <c r="C1396" s="255" t="s">
        <v>4641</v>
      </c>
      <c r="D1396" s="235" t="s">
        <v>48</v>
      </c>
      <c r="E1396" s="236">
        <v>8370.5</v>
      </c>
      <c r="F1396" s="117">
        <v>41848</v>
      </c>
      <c r="G1396" s="30">
        <v>8370.5</v>
      </c>
      <c r="H1396" s="30">
        <f t="shared" si="59"/>
        <v>0</v>
      </c>
      <c r="I1396" s="491"/>
    </row>
    <row r="1397" spans="1:9" ht="15.75" x14ac:dyDescent="0.25">
      <c r="A1397" s="98">
        <v>41849</v>
      </c>
      <c r="B1397" s="601" t="s">
        <v>1986</v>
      </c>
      <c r="C1397" s="255" t="s">
        <v>4641</v>
      </c>
      <c r="D1397" s="8" t="s">
        <v>48</v>
      </c>
      <c r="E1397" s="252">
        <v>500</v>
      </c>
      <c r="F1397" s="117">
        <v>41849</v>
      </c>
      <c r="G1397" s="30">
        <v>500</v>
      </c>
      <c r="H1397" s="30">
        <f t="shared" si="59"/>
        <v>0</v>
      </c>
      <c r="I1397" s="497"/>
    </row>
    <row r="1398" spans="1:9" ht="15.75" x14ac:dyDescent="0.25">
      <c r="A1398" s="553">
        <v>41850</v>
      </c>
      <c r="B1398" s="601" t="s">
        <v>2096</v>
      </c>
      <c r="C1398" s="255" t="s">
        <v>4641</v>
      </c>
      <c r="D1398" s="235" t="s">
        <v>48</v>
      </c>
      <c r="E1398" s="236">
        <v>1906</v>
      </c>
      <c r="F1398" s="117">
        <v>41850</v>
      </c>
      <c r="G1398" s="30">
        <v>1906</v>
      </c>
      <c r="H1398" s="30">
        <f t="shared" si="59"/>
        <v>0</v>
      </c>
      <c r="I1398" s="491"/>
    </row>
    <row r="1399" spans="1:9" ht="15.75" x14ac:dyDescent="0.25">
      <c r="A1399" s="98">
        <v>41851</v>
      </c>
      <c r="B1399" s="601" t="s">
        <v>2149</v>
      </c>
      <c r="C1399" s="255" t="s">
        <v>4641</v>
      </c>
      <c r="D1399" s="8" t="s">
        <v>48</v>
      </c>
      <c r="E1399" s="252">
        <v>694</v>
      </c>
      <c r="F1399" s="117">
        <v>41851</v>
      </c>
      <c r="G1399" s="30">
        <v>694</v>
      </c>
      <c r="H1399" s="30">
        <f t="shared" si="59"/>
        <v>0</v>
      </c>
      <c r="I1399" s="497"/>
    </row>
    <row r="1400" spans="1:9" x14ac:dyDescent="0.25">
      <c r="A1400" s="98"/>
      <c r="B1400" s="241" t="s">
        <v>1983</v>
      </c>
      <c r="C1400" s="394" t="s">
        <v>4912</v>
      </c>
      <c r="D1400" s="235" t="s">
        <v>5011</v>
      </c>
      <c r="E1400" s="528">
        <v>3645.6</v>
      </c>
      <c r="F1400" s="117">
        <v>41821</v>
      </c>
      <c r="G1400" s="30">
        <v>3645.6</v>
      </c>
      <c r="H1400" s="22">
        <f t="shared" si="59"/>
        <v>0</v>
      </c>
      <c r="I1400" s="491"/>
    </row>
    <row r="1401" spans="1:9" x14ac:dyDescent="0.25">
      <c r="A1401" s="98"/>
      <c r="B1401" s="241" t="s">
        <v>1116</v>
      </c>
      <c r="C1401" s="394" t="s">
        <v>4912</v>
      </c>
      <c r="D1401" s="235" t="s">
        <v>5011</v>
      </c>
      <c r="E1401" s="528">
        <v>457</v>
      </c>
      <c r="F1401" s="117">
        <v>41825</v>
      </c>
      <c r="G1401" s="30">
        <v>457</v>
      </c>
      <c r="H1401" s="30">
        <f t="shared" si="59"/>
        <v>0</v>
      </c>
      <c r="I1401" s="508"/>
    </row>
    <row r="1402" spans="1:9" x14ac:dyDescent="0.25">
      <c r="A1402" s="98"/>
      <c r="B1402" s="241" t="s">
        <v>1194</v>
      </c>
      <c r="C1402" s="394" t="s">
        <v>4912</v>
      </c>
      <c r="D1402" s="235" t="s">
        <v>5011</v>
      </c>
      <c r="E1402" s="534">
        <v>566.4</v>
      </c>
      <c r="F1402" s="117">
        <v>41826</v>
      </c>
      <c r="G1402" s="22">
        <v>566.4</v>
      </c>
      <c r="H1402" s="30">
        <f t="shared" si="59"/>
        <v>0</v>
      </c>
      <c r="I1402" s="508"/>
    </row>
    <row r="1403" spans="1:9" x14ac:dyDescent="0.25">
      <c r="A1403" s="98"/>
      <c r="B1403" s="241" t="s">
        <v>1252</v>
      </c>
      <c r="C1403" s="394" t="s">
        <v>4912</v>
      </c>
      <c r="D1403" s="235" t="s">
        <v>5011</v>
      </c>
      <c r="E1403" s="236">
        <v>3950</v>
      </c>
      <c r="F1403" s="117">
        <v>41827</v>
      </c>
      <c r="G1403" s="30">
        <v>3950</v>
      </c>
      <c r="H1403" s="30">
        <f t="shared" si="59"/>
        <v>0</v>
      </c>
      <c r="I1403" s="491"/>
    </row>
    <row r="1404" spans="1:9" x14ac:dyDescent="0.25">
      <c r="A1404" s="98"/>
      <c r="B1404" s="438" t="s">
        <v>1741</v>
      </c>
      <c r="C1404" s="429" t="s">
        <v>5059</v>
      </c>
      <c r="D1404" s="235" t="s">
        <v>5011</v>
      </c>
      <c r="E1404" s="236">
        <v>705.5</v>
      </c>
      <c r="F1404" s="117">
        <v>41832</v>
      </c>
      <c r="G1404" s="22">
        <v>705.5</v>
      </c>
      <c r="H1404" s="30">
        <f t="shared" si="59"/>
        <v>0</v>
      </c>
      <c r="I1404" s="508"/>
    </row>
    <row r="1405" spans="1:9" x14ac:dyDescent="0.25">
      <c r="A1405" s="98"/>
      <c r="B1405" s="438" t="s">
        <v>1819</v>
      </c>
      <c r="C1405" s="429" t="s">
        <v>5059</v>
      </c>
      <c r="D1405" s="235" t="s">
        <v>5011</v>
      </c>
      <c r="E1405" s="236">
        <v>521</v>
      </c>
      <c r="F1405" s="117">
        <v>41833</v>
      </c>
      <c r="G1405" s="30">
        <v>521</v>
      </c>
      <c r="H1405" s="30">
        <f t="shared" si="59"/>
        <v>0</v>
      </c>
      <c r="I1405" s="491"/>
    </row>
    <row r="1406" spans="1:9" x14ac:dyDescent="0.25">
      <c r="A1406" s="98"/>
      <c r="B1406" s="438" t="s">
        <v>1294</v>
      </c>
      <c r="C1406" s="429" t="s">
        <v>5059</v>
      </c>
      <c r="D1406" s="235" t="s">
        <v>5011</v>
      </c>
      <c r="E1406" s="236">
        <v>230</v>
      </c>
      <c r="F1406" s="117">
        <v>41841</v>
      </c>
      <c r="G1406" s="30">
        <v>230</v>
      </c>
      <c r="H1406" s="30">
        <f t="shared" si="59"/>
        <v>0</v>
      </c>
      <c r="I1406" s="491"/>
    </row>
    <row r="1407" spans="1:9" x14ac:dyDescent="0.25">
      <c r="A1407" s="98"/>
      <c r="B1407" s="241" t="s">
        <v>1243</v>
      </c>
      <c r="C1407" s="394" t="s">
        <v>4912</v>
      </c>
      <c r="D1407" s="235" t="s">
        <v>5011</v>
      </c>
      <c r="E1407" s="236">
        <v>9772.5</v>
      </c>
      <c r="F1407" s="117">
        <v>41827</v>
      </c>
      <c r="G1407" s="30">
        <v>9772.5</v>
      </c>
      <c r="H1407" s="30">
        <f t="shared" si="59"/>
        <v>0</v>
      </c>
      <c r="I1407" s="491"/>
    </row>
    <row r="1408" spans="1:9" ht="15.75" x14ac:dyDescent="0.25">
      <c r="A1408" s="98"/>
      <c r="B1408" s="601"/>
      <c r="C1408" s="255"/>
      <c r="D1408" s="8"/>
      <c r="E1408" s="252"/>
      <c r="F1408" s="117"/>
      <c r="G1408" s="30">
        <f>SUM(G1368:G1407)</f>
        <v>276580.40000000002</v>
      </c>
      <c r="H1408" s="30"/>
      <c r="I1408" s="497"/>
    </row>
    <row r="1409" spans="1:10" ht="15.75" x14ac:dyDescent="0.25">
      <c r="A1409" s="98"/>
      <c r="B1409" s="601"/>
      <c r="C1409" s="255"/>
      <c r="D1409" s="8"/>
      <c r="E1409" s="252"/>
      <c r="F1409" s="117"/>
      <c r="G1409" s="30"/>
      <c r="H1409" s="30"/>
      <c r="I1409" s="497"/>
    </row>
    <row r="1410" spans="1:10" x14ac:dyDescent="0.25">
      <c r="A1410" s="98"/>
      <c r="B1410" s="241" t="s">
        <v>1995</v>
      </c>
      <c r="C1410" s="394" t="s">
        <v>4912</v>
      </c>
      <c r="D1410" s="235" t="s">
        <v>161</v>
      </c>
      <c r="E1410" s="528">
        <v>20510.5</v>
      </c>
      <c r="F1410" s="117">
        <v>41827</v>
      </c>
      <c r="G1410" s="30">
        <v>20510.5</v>
      </c>
      <c r="H1410" s="22">
        <f>E1410-G1410</f>
        <v>0</v>
      </c>
      <c r="I1410" s="491" t="s">
        <v>196</v>
      </c>
    </row>
    <row r="1411" spans="1:10" x14ac:dyDescent="0.25">
      <c r="A1411" s="98"/>
      <c r="B1411" s="241" t="s">
        <v>1321</v>
      </c>
      <c r="C1411" s="394" t="s">
        <v>4912</v>
      </c>
      <c r="D1411" s="235" t="s">
        <v>161</v>
      </c>
      <c r="E1411" s="236">
        <v>20126.5</v>
      </c>
      <c r="F1411" s="117">
        <v>41841</v>
      </c>
      <c r="G1411" s="30">
        <v>20126.5</v>
      </c>
      <c r="H1411" s="30">
        <f>E1411-G1411</f>
        <v>0</v>
      </c>
      <c r="I1411" s="491"/>
    </row>
    <row r="1412" spans="1:10" x14ac:dyDescent="0.25">
      <c r="A1412" s="98"/>
      <c r="B1412" s="241"/>
      <c r="C1412" s="394"/>
      <c r="D1412" s="235"/>
      <c r="E1412" s="236"/>
      <c r="F1412" s="117"/>
      <c r="G1412" s="30">
        <f>SUM(G1410:G1411)</f>
        <v>40637</v>
      </c>
      <c r="H1412" s="30"/>
      <c r="I1412" s="491"/>
    </row>
    <row r="1413" spans="1:10" x14ac:dyDescent="0.25">
      <c r="A1413" s="98"/>
      <c r="B1413" s="9"/>
      <c r="C1413" s="9"/>
      <c r="E1413" s="9"/>
      <c r="F1413" s="9"/>
      <c r="G1413" s="9"/>
      <c r="H1413" s="9"/>
      <c r="I1413" s="9"/>
    </row>
    <row r="1414" spans="1:10" x14ac:dyDescent="0.25">
      <c r="A1414" s="98"/>
      <c r="B1414" s="241" t="s">
        <v>1294</v>
      </c>
      <c r="C1414" s="394" t="s">
        <v>4912</v>
      </c>
      <c r="D1414" s="235" t="s">
        <v>275</v>
      </c>
      <c r="E1414" s="236">
        <v>16467</v>
      </c>
      <c r="F1414" s="117">
        <v>41828</v>
      </c>
      <c r="G1414" s="30">
        <v>16467</v>
      </c>
      <c r="H1414" s="30">
        <f t="shared" ref="H1414:H1427" si="60">E1414-G1414</f>
        <v>0</v>
      </c>
      <c r="I1414" s="491"/>
    </row>
    <row r="1415" spans="1:10" x14ac:dyDescent="0.25">
      <c r="A1415" s="98"/>
      <c r="B1415" s="241" t="s">
        <v>1383</v>
      </c>
      <c r="C1415" s="394" t="s">
        <v>4912</v>
      </c>
      <c r="D1415" s="235" t="s">
        <v>275</v>
      </c>
      <c r="E1415" s="236">
        <v>16731</v>
      </c>
      <c r="F1415" s="117">
        <v>41829</v>
      </c>
      <c r="G1415" s="30">
        <v>16731</v>
      </c>
      <c r="H1415" s="30">
        <f t="shared" si="60"/>
        <v>0</v>
      </c>
      <c r="I1415" s="491" t="s">
        <v>196</v>
      </c>
    </row>
    <row r="1416" spans="1:10" x14ac:dyDescent="0.25">
      <c r="A1416" s="98"/>
      <c r="B1416" s="241" t="s">
        <v>1436</v>
      </c>
      <c r="C1416" s="394" t="s">
        <v>4912</v>
      </c>
      <c r="D1416" s="235" t="s">
        <v>275</v>
      </c>
      <c r="E1416" s="236">
        <v>16555</v>
      </c>
      <c r="F1416" s="117">
        <v>41829</v>
      </c>
      <c r="G1416" s="30">
        <v>16555</v>
      </c>
      <c r="H1416" s="30">
        <f t="shared" si="60"/>
        <v>0</v>
      </c>
      <c r="I1416" s="491"/>
    </row>
    <row r="1417" spans="1:10" x14ac:dyDescent="0.25">
      <c r="A1417" s="98"/>
      <c r="B1417" s="438" t="s">
        <v>2026</v>
      </c>
      <c r="C1417" s="429" t="s">
        <v>5059</v>
      </c>
      <c r="D1417" s="235" t="s">
        <v>275</v>
      </c>
      <c r="E1417" s="236">
        <v>17430</v>
      </c>
      <c r="F1417" s="117">
        <v>41836</v>
      </c>
      <c r="G1417" s="30">
        <v>17430</v>
      </c>
      <c r="H1417" s="30">
        <f t="shared" si="60"/>
        <v>0</v>
      </c>
      <c r="I1417" s="491" t="s">
        <v>4</v>
      </c>
    </row>
    <row r="1418" spans="1:10" ht="15.75" x14ac:dyDescent="0.25">
      <c r="A1418" s="553">
        <v>41844</v>
      </c>
      <c r="B1418" s="601" t="s">
        <v>1574</v>
      </c>
      <c r="C1418" s="255" t="s">
        <v>4641</v>
      </c>
      <c r="D1418" s="235" t="s">
        <v>275</v>
      </c>
      <c r="E1418" s="236">
        <v>22937</v>
      </c>
      <c r="F1418" s="117">
        <v>41845</v>
      </c>
      <c r="G1418" s="30">
        <v>22937</v>
      </c>
      <c r="H1418" s="30">
        <f t="shared" si="60"/>
        <v>0</v>
      </c>
      <c r="I1418" s="491" t="s">
        <v>20</v>
      </c>
    </row>
    <row r="1419" spans="1:10" ht="15.75" x14ac:dyDescent="0.25">
      <c r="A1419" s="98">
        <v>41851</v>
      </c>
      <c r="B1419" s="601" t="s">
        <v>2175</v>
      </c>
      <c r="C1419" s="255" t="s">
        <v>4641</v>
      </c>
      <c r="D1419" s="8" t="s">
        <v>275</v>
      </c>
      <c r="E1419" s="252">
        <v>2925</v>
      </c>
      <c r="F1419" s="461">
        <v>41852</v>
      </c>
      <c r="G1419" s="247">
        <v>2925</v>
      </c>
      <c r="H1419" s="30">
        <f t="shared" si="60"/>
        <v>0</v>
      </c>
      <c r="I1419" s="497" t="s">
        <v>4644</v>
      </c>
    </row>
    <row r="1420" spans="1:10" x14ac:dyDescent="0.25">
      <c r="A1420" s="98"/>
      <c r="B1420" s="241" t="s">
        <v>2007</v>
      </c>
      <c r="C1420" s="394" t="s">
        <v>4912</v>
      </c>
      <c r="D1420" s="235" t="s">
        <v>2615</v>
      </c>
      <c r="E1420" s="528">
        <v>19809</v>
      </c>
      <c r="F1420" s="117">
        <v>41822</v>
      </c>
      <c r="G1420" s="30">
        <v>19809</v>
      </c>
      <c r="H1420" s="22">
        <f t="shared" si="60"/>
        <v>0</v>
      </c>
      <c r="I1420" s="491" t="s">
        <v>2849</v>
      </c>
    </row>
    <row r="1421" spans="1:10" x14ac:dyDescent="0.25">
      <c r="A1421" s="98"/>
      <c r="B1421" s="241" t="s">
        <v>2109</v>
      </c>
      <c r="C1421" s="394" t="s">
        <v>4912</v>
      </c>
      <c r="D1421" s="235" t="s">
        <v>2615</v>
      </c>
      <c r="E1421" s="528">
        <v>21450</v>
      </c>
      <c r="F1421" s="117">
        <v>41823</v>
      </c>
      <c r="G1421" s="30">
        <v>21450</v>
      </c>
      <c r="H1421" s="22">
        <f t="shared" si="60"/>
        <v>0</v>
      </c>
      <c r="I1421" s="491" t="s">
        <v>2849</v>
      </c>
    </row>
    <row r="1422" spans="1:10" x14ac:dyDescent="0.25">
      <c r="A1422" s="98"/>
      <c r="B1422" s="438" t="s">
        <v>1898</v>
      </c>
      <c r="C1422" s="429" t="s">
        <v>5059</v>
      </c>
      <c r="D1422" s="235" t="s">
        <v>2615</v>
      </c>
      <c r="E1422" s="236">
        <v>20213.5</v>
      </c>
      <c r="F1422" s="117">
        <v>41835</v>
      </c>
      <c r="G1422" s="30">
        <v>20213.5</v>
      </c>
      <c r="H1422" s="30">
        <f t="shared" si="60"/>
        <v>0</v>
      </c>
      <c r="I1422" s="491" t="s">
        <v>23</v>
      </c>
      <c r="J1422" s="12"/>
    </row>
    <row r="1423" spans="1:10" x14ac:dyDescent="0.25">
      <c r="A1423" s="98"/>
      <c r="B1423" s="438" t="s">
        <v>2096</v>
      </c>
      <c r="C1423" s="429" t="s">
        <v>5059</v>
      </c>
      <c r="D1423" s="235" t="s">
        <v>2615</v>
      </c>
      <c r="E1423" s="236">
        <v>16986</v>
      </c>
      <c r="F1423" s="117">
        <v>41837</v>
      </c>
      <c r="G1423" s="30">
        <v>16986</v>
      </c>
      <c r="H1423" s="30">
        <f t="shared" si="60"/>
        <v>0</v>
      </c>
      <c r="I1423" s="491" t="s">
        <v>20</v>
      </c>
    </row>
    <row r="1424" spans="1:10" x14ac:dyDescent="0.25">
      <c r="A1424" s="98"/>
      <c r="B1424" s="438" t="s">
        <v>1347</v>
      </c>
      <c r="C1424" s="429" t="s">
        <v>5059</v>
      </c>
      <c r="D1424" s="8" t="s">
        <v>2615</v>
      </c>
      <c r="E1424" s="252">
        <v>17271</v>
      </c>
      <c r="F1424" s="117">
        <v>41842</v>
      </c>
      <c r="G1424" s="30">
        <v>17271</v>
      </c>
      <c r="H1424" s="30">
        <f t="shared" si="60"/>
        <v>0</v>
      </c>
      <c r="I1424" s="497" t="s">
        <v>20</v>
      </c>
    </row>
    <row r="1425" spans="1:9" x14ac:dyDescent="0.25">
      <c r="A1425" s="98"/>
      <c r="B1425" s="438" t="s">
        <v>1489</v>
      </c>
      <c r="C1425" s="429" t="s">
        <v>5059</v>
      </c>
      <c r="D1425" s="235" t="s">
        <v>2615</v>
      </c>
      <c r="E1425" s="236">
        <v>23153.5</v>
      </c>
      <c r="F1425" s="117">
        <v>41844</v>
      </c>
      <c r="G1425" s="30">
        <v>23153.5</v>
      </c>
      <c r="H1425" s="30">
        <f t="shared" si="60"/>
        <v>0</v>
      </c>
      <c r="I1425" s="491" t="s">
        <v>4</v>
      </c>
    </row>
    <row r="1426" spans="1:9" ht="15.75" x14ac:dyDescent="0.25">
      <c r="A1426" s="553">
        <v>41848</v>
      </c>
      <c r="B1426" s="601" t="s">
        <v>1933</v>
      </c>
      <c r="C1426" s="255" t="s">
        <v>4641</v>
      </c>
      <c r="D1426" s="8" t="s">
        <v>2615</v>
      </c>
      <c r="E1426" s="236">
        <v>11941.6</v>
      </c>
      <c r="F1426" s="117">
        <v>41849</v>
      </c>
      <c r="G1426" s="30">
        <v>11941.6</v>
      </c>
      <c r="H1426" s="30">
        <f t="shared" si="60"/>
        <v>0</v>
      </c>
      <c r="I1426" s="491" t="s">
        <v>4644</v>
      </c>
    </row>
    <row r="1427" spans="1:9" ht="15.75" x14ac:dyDescent="0.25">
      <c r="A1427" s="553">
        <v>41850</v>
      </c>
      <c r="B1427" s="601" t="s">
        <v>2112</v>
      </c>
      <c r="C1427" s="255" t="s">
        <v>4641</v>
      </c>
      <c r="D1427" s="235" t="s">
        <v>2615</v>
      </c>
      <c r="E1427" s="236">
        <v>24284</v>
      </c>
      <c r="F1427" s="117">
        <v>41851</v>
      </c>
      <c r="G1427" s="30">
        <v>24284</v>
      </c>
      <c r="H1427" s="30">
        <f t="shared" si="60"/>
        <v>0</v>
      </c>
      <c r="I1427" s="491" t="s">
        <v>20</v>
      </c>
    </row>
    <row r="1428" spans="1:9" ht="15.75" x14ac:dyDescent="0.25">
      <c r="A1428" s="553"/>
      <c r="B1428" s="601"/>
      <c r="C1428" s="255"/>
      <c r="D1428" s="235"/>
      <c r="E1428" s="236"/>
      <c r="F1428" s="117"/>
      <c r="G1428" s="30">
        <f>SUM(G1414:G1427)</f>
        <v>248153.60000000001</v>
      </c>
      <c r="H1428" s="30"/>
      <c r="I1428" s="491"/>
    </row>
    <row r="1429" spans="1:9" ht="15.75" x14ac:dyDescent="0.25">
      <c r="A1429" s="553"/>
      <c r="B1429" s="601"/>
      <c r="C1429" s="255"/>
      <c r="D1429" s="235"/>
      <c r="E1429" s="236"/>
      <c r="F1429" s="117"/>
      <c r="G1429" s="30"/>
      <c r="H1429" s="30"/>
      <c r="I1429" s="491"/>
    </row>
    <row r="1430" spans="1:9" x14ac:dyDescent="0.25">
      <c r="A1430" s="98"/>
      <c r="B1430" s="241" t="s">
        <v>2065</v>
      </c>
      <c r="C1430" s="394" t="s">
        <v>4912</v>
      </c>
      <c r="D1430" s="235" t="s">
        <v>300</v>
      </c>
      <c r="E1430" s="528">
        <v>4343</v>
      </c>
      <c r="F1430" s="117">
        <v>41822</v>
      </c>
      <c r="G1430" s="30">
        <v>4343</v>
      </c>
      <c r="H1430" s="22">
        <f>E1430-G1430</f>
        <v>0</v>
      </c>
      <c r="I1430" s="491" t="s">
        <v>196</v>
      </c>
    </row>
    <row r="1431" spans="1:9" x14ac:dyDescent="0.25">
      <c r="A1431" s="98"/>
      <c r="B1431" s="241" t="s">
        <v>1400</v>
      </c>
      <c r="C1431" s="394" t="s">
        <v>4912</v>
      </c>
      <c r="D1431" s="235" t="s">
        <v>300</v>
      </c>
      <c r="E1431" s="236">
        <v>4901.6000000000004</v>
      </c>
      <c r="F1431" s="117">
        <v>41828</v>
      </c>
      <c r="G1431" s="30">
        <v>4901.6000000000004</v>
      </c>
      <c r="H1431" s="30">
        <f>E1431-G1431</f>
        <v>0</v>
      </c>
      <c r="I1431" s="491" t="s">
        <v>14</v>
      </c>
    </row>
    <row r="1432" spans="1:9" x14ac:dyDescent="0.25">
      <c r="A1432" s="98"/>
      <c r="B1432" s="438" t="s">
        <v>2089</v>
      </c>
      <c r="C1432" s="429" t="s">
        <v>5059</v>
      </c>
      <c r="D1432" s="235" t="s">
        <v>300</v>
      </c>
      <c r="E1432" s="236">
        <v>5505</v>
      </c>
      <c r="F1432" s="117">
        <v>41837</v>
      </c>
      <c r="G1432" s="30">
        <v>5505</v>
      </c>
      <c r="H1432" s="30">
        <f>E1432-G1432</f>
        <v>0</v>
      </c>
      <c r="I1432" s="491" t="s">
        <v>20</v>
      </c>
    </row>
    <row r="1433" spans="1:9" x14ac:dyDescent="0.25">
      <c r="A1433" s="553">
        <v>41844</v>
      </c>
      <c r="B1433" s="438" t="s">
        <v>1503</v>
      </c>
      <c r="C1433" s="429" t="s">
        <v>5059</v>
      </c>
      <c r="D1433" s="235" t="s">
        <v>300</v>
      </c>
      <c r="E1433" s="236">
        <v>6042</v>
      </c>
      <c r="F1433" s="117">
        <v>41844</v>
      </c>
      <c r="G1433" s="30">
        <v>6042</v>
      </c>
      <c r="H1433" s="30">
        <f>E1433-G1433</f>
        <v>0</v>
      </c>
      <c r="I1433" s="492" t="s">
        <v>4723</v>
      </c>
    </row>
    <row r="1434" spans="1:9" ht="15.75" x14ac:dyDescent="0.25">
      <c r="A1434" s="98">
        <v>41849</v>
      </c>
      <c r="B1434" s="601" t="s">
        <v>1977</v>
      </c>
      <c r="C1434" s="255" t="s">
        <v>4641</v>
      </c>
      <c r="D1434" s="8" t="s">
        <v>300</v>
      </c>
      <c r="E1434" s="252">
        <v>6571.5</v>
      </c>
      <c r="F1434" s="117">
        <v>41849</v>
      </c>
      <c r="G1434" s="30">
        <v>6571.5</v>
      </c>
      <c r="H1434" s="30">
        <f>E1434-G1434</f>
        <v>0</v>
      </c>
      <c r="I1434" s="497" t="s">
        <v>4</v>
      </c>
    </row>
    <row r="1435" spans="1:9" ht="15.75" x14ac:dyDescent="0.25">
      <c r="A1435" s="98"/>
      <c r="B1435" s="601"/>
      <c r="C1435" s="255"/>
      <c r="D1435" s="8"/>
      <c r="E1435" s="252"/>
      <c r="F1435" s="117"/>
      <c r="G1435" s="30">
        <f>SUM(G1430:G1434)</f>
        <v>27363.1</v>
      </c>
      <c r="H1435" s="30"/>
      <c r="I1435" s="497"/>
    </row>
    <row r="1436" spans="1:9" ht="15.75" x14ac:dyDescent="0.25">
      <c r="A1436" s="98"/>
      <c r="B1436" s="601"/>
      <c r="C1436" s="255"/>
      <c r="D1436" s="8"/>
      <c r="E1436" s="252"/>
      <c r="F1436" s="117"/>
      <c r="G1436" s="30"/>
      <c r="H1436" s="30"/>
      <c r="I1436" s="497"/>
    </row>
    <row r="1437" spans="1:9" x14ac:dyDescent="0.25">
      <c r="A1437" s="98"/>
      <c r="B1437" s="241" t="s">
        <v>1495</v>
      </c>
      <c r="C1437" s="394" t="s">
        <v>4912</v>
      </c>
      <c r="D1437" s="235" t="s">
        <v>5052</v>
      </c>
      <c r="E1437" s="236">
        <v>1665.5</v>
      </c>
      <c r="F1437" s="117">
        <v>41830</v>
      </c>
      <c r="G1437" s="30">
        <v>1665.5</v>
      </c>
      <c r="H1437" s="30">
        <f>E1437-G1437</f>
        <v>0</v>
      </c>
      <c r="I1437" s="491" t="s">
        <v>23</v>
      </c>
    </row>
    <row r="1438" spans="1:9" x14ac:dyDescent="0.25">
      <c r="A1438" s="98"/>
      <c r="B1438" s="241"/>
      <c r="C1438" s="394"/>
      <c r="D1438" s="235"/>
      <c r="E1438" s="236"/>
      <c r="F1438" s="117"/>
      <c r="G1438" s="30"/>
      <c r="H1438" s="30"/>
      <c r="I1438" s="491"/>
    </row>
    <row r="1439" spans="1:9" x14ac:dyDescent="0.25">
      <c r="A1439" s="98">
        <v>41835</v>
      </c>
      <c r="B1439" s="438" t="s">
        <v>1940</v>
      </c>
      <c r="C1439" s="429" t="s">
        <v>5059</v>
      </c>
      <c r="D1439" s="235" t="s">
        <v>5137</v>
      </c>
      <c r="E1439" s="236">
        <v>2758.5</v>
      </c>
      <c r="F1439" s="117">
        <v>41835</v>
      </c>
      <c r="G1439" s="30">
        <v>2758.5</v>
      </c>
      <c r="H1439" s="30">
        <f>E1439-G1439</f>
        <v>0</v>
      </c>
      <c r="I1439" s="491" t="s">
        <v>4</v>
      </c>
    </row>
    <row r="1440" spans="1:9" x14ac:dyDescent="0.25">
      <c r="A1440" s="98"/>
      <c r="B1440" s="438" t="s">
        <v>2193</v>
      </c>
      <c r="C1440" s="429" t="s">
        <v>5059</v>
      </c>
      <c r="D1440" s="235" t="s">
        <v>5137</v>
      </c>
      <c r="E1440" s="236">
        <v>2453</v>
      </c>
      <c r="F1440" s="117">
        <v>41838</v>
      </c>
      <c r="G1440" s="30">
        <v>2453</v>
      </c>
      <c r="H1440" s="30">
        <f>E1440-G1440</f>
        <v>0</v>
      </c>
      <c r="I1440" s="491" t="s">
        <v>14</v>
      </c>
    </row>
    <row r="1441" spans="1:9" x14ac:dyDescent="0.25">
      <c r="A1441" s="98"/>
      <c r="B1441" s="438"/>
      <c r="C1441" s="429"/>
      <c r="D1441" s="235"/>
      <c r="E1441" s="236"/>
      <c r="F1441" s="117"/>
      <c r="G1441" s="30"/>
      <c r="H1441" s="30"/>
      <c r="I1441" s="491"/>
    </row>
    <row r="1442" spans="1:9" x14ac:dyDescent="0.25">
      <c r="A1442" s="98"/>
      <c r="B1442" s="241" t="s">
        <v>1209</v>
      </c>
      <c r="C1442" s="394" t="s">
        <v>4912</v>
      </c>
      <c r="D1442" s="235" t="s">
        <v>291</v>
      </c>
      <c r="E1442" s="528">
        <v>4166.5</v>
      </c>
      <c r="F1442" s="117">
        <v>41826</v>
      </c>
      <c r="G1442" s="30">
        <v>4166.5</v>
      </c>
      <c r="H1442" s="30">
        <f t="shared" ref="H1442:H1448" si="61">E1442-G1442</f>
        <v>0</v>
      </c>
      <c r="I1442" s="491"/>
    </row>
    <row r="1443" spans="1:9" x14ac:dyDescent="0.25">
      <c r="A1443" s="98"/>
      <c r="B1443" s="241" t="s">
        <v>1260</v>
      </c>
      <c r="C1443" s="394" t="s">
        <v>4912</v>
      </c>
      <c r="D1443" s="235" t="s">
        <v>291</v>
      </c>
      <c r="E1443" s="236">
        <v>3180</v>
      </c>
      <c r="F1443" s="117">
        <v>41827</v>
      </c>
      <c r="G1443" s="30">
        <v>3180</v>
      </c>
      <c r="H1443" s="30">
        <f t="shared" si="61"/>
        <v>0</v>
      </c>
      <c r="I1443" s="491"/>
    </row>
    <row r="1444" spans="1:9" x14ac:dyDescent="0.25">
      <c r="A1444" s="98"/>
      <c r="B1444" s="438" t="s">
        <v>1887</v>
      </c>
      <c r="C1444" s="429" t="s">
        <v>5059</v>
      </c>
      <c r="D1444" s="235" t="s">
        <v>291</v>
      </c>
      <c r="E1444" s="236">
        <v>1152.5</v>
      </c>
      <c r="F1444" s="117">
        <v>41834</v>
      </c>
      <c r="G1444" s="30">
        <v>1152.5</v>
      </c>
      <c r="H1444" s="30">
        <f t="shared" si="61"/>
        <v>0</v>
      </c>
      <c r="I1444" s="491"/>
    </row>
    <row r="1445" spans="1:9" x14ac:dyDescent="0.25">
      <c r="A1445" s="98"/>
      <c r="B1445" s="438" t="s">
        <v>2065</v>
      </c>
      <c r="C1445" s="429" t="s">
        <v>5059</v>
      </c>
      <c r="D1445" s="235" t="s">
        <v>291</v>
      </c>
      <c r="E1445" s="236">
        <v>1752</v>
      </c>
      <c r="F1445" s="117">
        <v>41836</v>
      </c>
      <c r="G1445" s="30">
        <v>1752</v>
      </c>
      <c r="H1445" s="30">
        <f t="shared" si="61"/>
        <v>0</v>
      </c>
      <c r="I1445" s="491"/>
    </row>
    <row r="1446" spans="1:9" x14ac:dyDescent="0.25">
      <c r="A1446" s="98"/>
      <c r="B1446" s="438" t="s">
        <v>1060</v>
      </c>
      <c r="C1446" s="429" t="s">
        <v>5059</v>
      </c>
      <c r="D1446" s="235" t="s">
        <v>291</v>
      </c>
      <c r="E1446" s="236">
        <v>4295</v>
      </c>
      <c r="F1446" s="117">
        <v>41838</v>
      </c>
      <c r="G1446" s="30">
        <v>4295</v>
      </c>
      <c r="H1446" s="30">
        <f t="shared" si="61"/>
        <v>0</v>
      </c>
      <c r="I1446" s="491"/>
    </row>
    <row r="1447" spans="1:9" x14ac:dyDescent="0.25">
      <c r="A1447" s="98"/>
      <c r="B1447" s="438" t="s">
        <v>1233</v>
      </c>
      <c r="C1447" s="429" t="s">
        <v>5059</v>
      </c>
      <c r="D1447" s="235" t="s">
        <v>291</v>
      </c>
      <c r="E1447" s="236">
        <v>2706</v>
      </c>
      <c r="F1447" s="117">
        <v>41840</v>
      </c>
      <c r="G1447" s="30">
        <v>2706</v>
      </c>
      <c r="H1447" s="30">
        <f t="shared" si="61"/>
        <v>0</v>
      </c>
      <c r="I1447" s="491"/>
    </row>
    <row r="1448" spans="1:9" x14ac:dyDescent="0.25">
      <c r="A1448" s="98"/>
      <c r="B1448" s="438" t="s">
        <v>1285</v>
      </c>
      <c r="C1448" s="429" t="s">
        <v>5059</v>
      </c>
      <c r="D1448" s="235" t="s">
        <v>291</v>
      </c>
      <c r="E1448" s="236">
        <v>1299</v>
      </c>
      <c r="F1448" s="117">
        <v>41841</v>
      </c>
      <c r="G1448" s="30">
        <v>1299</v>
      </c>
      <c r="H1448" s="30">
        <f t="shared" si="61"/>
        <v>0</v>
      </c>
      <c r="I1448" s="491"/>
    </row>
    <row r="1449" spans="1:9" x14ac:dyDescent="0.25">
      <c r="A1449" s="98"/>
      <c r="B1449" s="438"/>
      <c r="C1449" s="429"/>
      <c r="D1449" s="235"/>
      <c r="E1449" s="236"/>
      <c r="F1449" s="117"/>
      <c r="G1449" s="30">
        <f>SUM(G1442:G1448)</f>
        <v>18551</v>
      </c>
      <c r="H1449" s="30"/>
      <c r="I1449" s="491"/>
    </row>
    <row r="1450" spans="1:9" x14ac:dyDescent="0.25">
      <c r="A1450" s="98"/>
      <c r="B1450" s="438"/>
      <c r="C1450" s="429"/>
      <c r="D1450" s="235"/>
      <c r="E1450" s="236"/>
      <c r="F1450" s="117"/>
      <c r="G1450" s="30"/>
      <c r="H1450" s="30"/>
      <c r="I1450" s="491"/>
    </row>
    <row r="1451" spans="1:9" x14ac:dyDescent="0.25">
      <c r="A1451" s="98"/>
      <c r="B1451" s="241" t="s">
        <v>2199</v>
      </c>
      <c r="C1451" s="394" t="s">
        <v>4912</v>
      </c>
      <c r="D1451" s="235" t="s">
        <v>673</v>
      </c>
      <c r="E1451" s="528">
        <v>929.5</v>
      </c>
      <c r="F1451" s="117">
        <v>41825</v>
      </c>
      <c r="G1451" s="30">
        <v>929.5</v>
      </c>
      <c r="H1451" s="30">
        <f>E1451-G1451</f>
        <v>0</v>
      </c>
      <c r="I1451" s="491" t="s">
        <v>20</v>
      </c>
    </row>
    <row r="1452" spans="1:9" x14ac:dyDescent="0.25">
      <c r="A1452" s="98"/>
      <c r="B1452" s="438" t="s">
        <v>2236</v>
      </c>
      <c r="C1452" s="429" t="s">
        <v>5059</v>
      </c>
      <c r="D1452" s="8" t="s">
        <v>5194</v>
      </c>
      <c r="E1452" s="236">
        <v>69164.5</v>
      </c>
      <c r="F1452" s="463" t="s">
        <v>5195</v>
      </c>
      <c r="G1452" s="247">
        <v>69164.5</v>
      </c>
      <c r="H1452" s="30">
        <f>E1452-G1452</f>
        <v>0</v>
      </c>
      <c r="I1452" s="492"/>
    </row>
    <row r="1453" spans="1:9" x14ac:dyDescent="0.25">
      <c r="A1453" s="98"/>
      <c r="B1453" s="438" t="s">
        <v>2120</v>
      </c>
      <c r="C1453" s="429" t="s">
        <v>5059</v>
      </c>
      <c r="D1453" s="235" t="s">
        <v>4872</v>
      </c>
      <c r="E1453" s="236">
        <v>2412</v>
      </c>
      <c r="F1453" s="117">
        <v>41837</v>
      </c>
      <c r="G1453" s="30">
        <v>2412</v>
      </c>
      <c r="H1453" s="30">
        <f>E1453-G1453</f>
        <v>0</v>
      </c>
      <c r="I1453" s="491"/>
    </row>
    <row r="1454" spans="1:9" x14ac:dyDescent="0.25">
      <c r="A1454" s="98"/>
      <c r="B1454" s="438"/>
      <c r="C1454" s="429"/>
      <c r="D1454" s="235"/>
      <c r="E1454" s="236"/>
      <c r="F1454" s="117"/>
      <c r="G1454" s="30"/>
      <c r="H1454" s="30"/>
      <c r="I1454" s="491"/>
    </row>
    <row r="1455" spans="1:9" x14ac:dyDescent="0.25">
      <c r="A1455" s="98"/>
      <c r="B1455" s="241" t="s">
        <v>1167</v>
      </c>
      <c r="C1455" s="394" t="s">
        <v>4912</v>
      </c>
      <c r="D1455" s="235" t="s">
        <v>462</v>
      </c>
      <c r="E1455" s="528">
        <v>5526</v>
      </c>
      <c r="F1455" s="117">
        <v>41832</v>
      </c>
      <c r="G1455" s="22">
        <v>5526</v>
      </c>
      <c r="H1455" s="30">
        <f>E1455-G1455</f>
        <v>0</v>
      </c>
      <c r="I1455" s="508"/>
    </row>
    <row r="1456" spans="1:9" x14ac:dyDescent="0.25">
      <c r="A1456" s="98"/>
      <c r="B1456" s="438" t="s">
        <v>1771</v>
      </c>
      <c r="C1456" s="429" t="s">
        <v>5059</v>
      </c>
      <c r="D1456" s="45" t="s">
        <v>462</v>
      </c>
      <c r="E1456" s="236">
        <v>11797</v>
      </c>
      <c r="F1456" s="485">
        <v>41836</v>
      </c>
      <c r="G1456" s="22">
        <v>11797</v>
      </c>
      <c r="H1456" s="30">
        <f>E1456-G1456</f>
        <v>0</v>
      </c>
      <c r="I1456" s="508"/>
    </row>
    <row r="1457" spans="1:9" x14ac:dyDescent="0.25">
      <c r="A1457" s="98"/>
      <c r="B1457" s="438" t="s">
        <v>1936</v>
      </c>
      <c r="C1457" s="429" t="s">
        <v>5059</v>
      </c>
      <c r="D1457" s="235" t="s">
        <v>462</v>
      </c>
      <c r="E1457" s="236">
        <v>1872</v>
      </c>
      <c r="F1457" s="117">
        <v>41834</v>
      </c>
      <c r="G1457" s="30">
        <v>1872</v>
      </c>
      <c r="H1457" s="30">
        <f>E1457-G1457</f>
        <v>0</v>
      </c>
      <c r="I1457" s="491"/>
    </row>
    <row r="1458" spans="1:9" x14ac:dyDescent="0.25">
      <c r="A1458" s="98"/>
      <c r="B1458" s="438" t="s">
        <v>1166</v>
      </c>
      <c r="C1458" s="429" t="s">
        <v>5059</v>
      </c>
      <c r="D1458" s="235" t="s">
        <v>462</v>
      </c>
      <c r="E1458" s="236">
        <v>8280</v>
      </c>
      <c r="F1458" s="117">
        <v>41843</v>
      </c>
      <c r="G1458" s="30">
        <v>8280</v>
      </c>
      <c r="H1458" s="30">
        <f>E1458-G1458</f>
        <v>0</v>
      </c>
      <c r="I1458" s="491"/>
    </row>
    <row r="1459" spans="1:9" ht="15.75" x14ac:dyDescent="0.25">
      <c r="A1459" s="553">
        <v>41846</v>
      </c>
      <c r="B1459" s="601" t="s">
        <v>1796</v>
      </c>
      <c r="C1459" s="255" t="s">
        <v>4641</v>
      </c>
      <c r="D1459" s="235" t="s">
        <v>462</v>
      </c>
      <c r="E1459" s="236">
        <v>16658</v>
      </c>
      <c r="F1459" s="461">
        <v>41857</v>
      </c>
      <c r="G1459" s="247">
        <v>16658</v>
      </c>
      <c r="H1459" s="30">
        <f>E1459-G1459</f>
        <v>0</v>
      </c>
      <c r="I1459" s="508"/>
    </row>
    <row r="1460" spans="1:9" ht="15.75" x14ac:dyDescent="0.25">
      <c r="A1460" s="553"/>
      <c r="B1460" s="601"/>
      <c r="C1460" s="255"/>
      <c r="D1460" s="235"/>
      <c r="E1460" s="236"/>
      <c r="F1460" s="461"/>
      <c r="G1460" s="247">
        <f>SUM(G1455:G1459)</f>
        <v>44133</v>
      </c>
      <c r="H1460" s="30"/>
      <c r="I1460" s="508"/>
    </row>
    <row r="1461" spans="1:9" ht="15.75" x14ac:dyDescent="0.25">
      <c r="A1461" s="553"/>
      <c r="B1461" s="601"/>
      <c r="C1461" s="255"/>
      <c r="D1461" s="235"/>
      <c r="E1461" s="236"/>
      <c r="F1461" s="461"/>
      <c r="G1461" s="247"/>
      <c r="H1461" s="30"/>
      <c r="I1461" s="508"/>
    </row>
    <row r="1462" spans="1:9" x14ac:dyDescent="0.25">
      <c r="A1462" s="98"/>
      <c r="B1462" s="438" t="s">
        <v>1708</v>
      </c>
      <c r="C1462" s="429" t="s">
        <v>5059</v>
      </c>
      <c r="D1462" s="45" t="s">
        <v>5091</v>
      </c>
      <c r="E1462" s="236">
        <v>7712</v>
      </c>
      <c r="F1462" s="117">
        <v>41832</v>
      </c>
      <c r="G1462" s="22">
        <v>7712</v>
      </c>
      <c r="H1462" s="30">
        <f>E1462-G1462</f>
        <v>0</v>
      </c>
      <c r="I1462" s="508"/>
    </row>
    <row r="1463" spans="1:9" x14ac:dyDescent="0.25">
      <c r="A1463" s="98"/>
      <c r="B1463" s="241" t="s">
        <v>1083</v>
      </c>
      <c r="C1463" s="394" t="s">
        <v>4912</v>
      </c>
      <c r="D1463" s="235" t="s">
        <v>4995</v>
      </c>
      <c r="E1463" s="528">
        <v>5445</v>
      </c>
      <c r="F1463" s="117">
        <v>41825</v>
      </c>
      <c r="G1463" s="30">
        <v>5445</v>
      </c>
      <c r="H1463" s="30">
        <f>E1463-G1463</f>
        <v>0</v>
      </c>
      <c r="I1463" s="491"/>
    </row>
    <row r="1464" spans="1:9" x14ac:dyDescent="0.25">
      <c r="A1464" s="98"/>
      <c r="B1464" s="241"/>
      <c r="C1464" s="394"/>
      <c r="D1464" s="235"/>
      <c r="E1464" s="528"/>
      <c r="F1464" s="117"/>
      <c r="G1464" s="30"/>
      <c r="H1464" s="30"/>
      <c r="I1464" s="491"/>
    </row>
    <row r="1465" spans="1:9" x14ac:dyDescent="0.25">
      <c r="A1465" s="98"/>
      <c r="B1465" s="241" t="s">
        <v>1968</v>
      </c>
      <c r="C1465" s="394" t="s">
        <v>4912</v>
      </c>
      <c r="D1465" s="235" t="s">
        <v>6</v>
      </c>
      <c r="E1465" s="528">
        <v>8376</v>
      </c>
      <c r="F1465" s="117">
        <v>41821</v>
      </c>
      <c r="G1465" s="30">
        <v>8376</v>
      </c>
      <c r="H1465" s="22">
        <f t="shared" ref="H1465:H1504" si="62">E1465-G1465</f>
        <v>0</v>
      </c>
      <c r="I1465" s="491" t="s">
        <v>196</v>
      </c>
    </row>
    <row r="1466" spans="1:9" x14ac:dyDescent="0.25">
      <c r="A1466" s="98">
        <v>41822</v>
      </c>
      <c r="B1466" s="241" t="s">
        <v>2051</v>
      </c>
      <c r="C1466" s="394" t="s">
        <v>4912</v>
      </c>
      <c r="D1466" s="235" t="s">
        <v>6</v>
      </c>
      <c r="E1466" s="528">
        <v>8358</v>
      </c>
      <c r="F1466" s="117">
        <v>41823</v>
      </c>
      <c r="G1466" s="30">
        <v>8358</v>
      </c>
      <c r="H1466" s="22">
        <f t="shared" si="62"/>
        <v>0</v>
      </c>
      <c r="I1466" s="491" t="s">
        <v>4</v>
      </c>
    </row>
    <row r="1467" spans="1:9" x14ac:dyDescent="0.25">
      <c r="A1467" s="98"/>
      <c r="B1467" s="241" t="s">
        <v>2114</v>
      </c>
      <c r="C1467" s="394" t="s">
        <v>4912</v>
      </c>
      <c r="D1467" s="235" t="s">
        <v>6</v>
      </c>
      <c r="E1467" s="528">
        <v>11244</v>
      </c>
      <c r="F1467" s="117">
        <v>41823</v>
      </c>
      <c r="G1467" s="30">
        <v>11244</v>
      </c>
      <c r="H1467" s="22">
        <f t="shared" si="62"/>
        <v>0</v>
      </c>
      <c r="I1467" s="491" t="s">
        <v>196</v>
      </c>
    </row>
    <row r="1468" spans="1:9" x14ac:dyDescent="0.25">
      <c r="A1468" s="98">
        <v>41824</v>
      </c>
      <c r="B1468" s="241" t="s">
        <v>2207</v>
      </c>
      <c r="C1468" s="394" t="s">
        <v>4912</v>
      </c>
      <c r="D1468" s="235" t="s">
        <v>6</v>
      </c>
      <c r="E1468" s="528">
        <v>10620</v>
      </c>
      <c r="F1468" s="117">
        <v>41824</v>
      </c>
      <c r="G1468" s="30">
        <v>10620</v>
      </c>
      <c r="H1468" s="30">
        <f t="shared" si="62"/>
        <v>0</v>
      </c>
      <c r="I1468" s="491" t="s">
        <v>4</v>
      </c>
    </row>
    <row r="1469" spans="1:9" x14ac:dyDescent="0.25">
      <c r="A1469" s="98"/>
      <c r="B1469" s="241" t="s">
        <v>1080</v>
      </c>
      <c r="C1469" s="394" t="s">
        <v>4912</v>
      </c>
      <c r="D1469" s="235" t="s">
        <v>6</v>
      </c>
      <c r="E1469" s="528">
        <v>8242</v>
      </c>
      <c r="F1469" s="117">
        <v>41825</v>
      </c>
      <c r="G1469" s="30">
        <v>8242</v>
      </c>
      <c r="H1469" s="30">
        <f t="shared" si="62"/>
        <v>0</v>
      </c>
      <c r="I1469" s="491" t="s">
        <v>4908</v>
      </c>
    </row>
    <row r="1470" spans="1:9" x14ac:dyDescent="0.25">
      <c r="A1470" s="532"/>
      <c r="B1470" s="241" t="s">
        <v>1103</v>
      </c>
      <c r="C1470" s="394" t="s">
        <v>4912</v>
      </c>
      <c r="D1470" s="235" t="s">
        <v>6</v>
      </c>
      <c r="E1470" s="528">
        <v>4164</v>
      </c>
      <c r="F1470" s="117">
        <v>41825</v>
      </c>
      <c r="G1470" s="30">
        <v>4164</v>
      </c>
      <c r="H1470" s="30">
        <f t="shared" si="62"/>
        <v>0</v>
      </c>
      <c r="I1470" s="508" t="s">
        <v>196</v>
      </c>
    </row>
    <row r="1471" spans="1:9" x14ac:dyDescent="0.25">
      <c r="A1471" s="98"/>
      <c r="B1471" s="241" t="s">
        <v>1170</v>
      </c>
      <c r="C1471" s="394" t="s">
        <v>4912</v>
      </c>
      <c r="D1471" s="235" t="s">
        <v>6</v>
      </c>
      <c r="E1471" s="528">
        <v>21396</v>
      </c>
      <c r="F1471" s="117">
        <v>41827</v>
      </c>
      <c r="G1471" s="22">
        <v>21396</v>
      </c>
      <c r="H1471" s="30">
        <f t="shared" si="62"/>
        <v>0</v>
      </c>
      <c r="I1471" s="272" t="s">
        <v>57</v>
      </c>
    </row>
    <row r="1472" spans="1:9" x14ac:dyDescent="0.25">
      <c r="A1472" s="98"/>
      <c r="B1472" s="241" t="s">
        <v>1222</v>
      </c>
      <c r="C1472" s="394" t="s">
        <v>4912</v>
      </c>
      <c r="D1472" s="235" t="s">
        <v>6</v>
      </c>
      <c r="E1472" s="236">
        <v>8250.6</v>
      </c>
      <c r="F1472" s="117">
        <v>41827</v>
      </c>
      <c r="G1472" s="30">
        <v>8250.6</v>
      </c>
      <c r="H1472" s="30">
        <f t="shared" si="62"/>
        <v>0</v>
      </c>
      <c r="I1472" s="491"/>
    </row>
    <row r="1473" spans="1:9" x14ac:dyDescent="0.25">
      <c r="A1473" s="98"/>
      <c r="B1473" s="241" t="s">
        <v>1325</v>
      </c>
      <c r="C1473" s="394" t="s">
        <v>4912</v>
      </c>
      <c r="D1473" s="235" t="s">
        <v>6</v>
      </c>
      <c r="E1473" s="236">
        <v>7064.4</v>
      </c>
      <c r="F1473" s="117">
        <v>41829</v>
      </c>
      <c r="G1473" s="30">
        <v>7064.4</v>
      </c>
      <c r="H1473" s="30">
        <f t="shared" si="62"/>
        <v>0</v>
      </c>
      <c r="I1473" s="491"/>
    </row>
    <row r="1474" spans="1:9" x14ac:dyDescent="0.25">
      <c r="A1474" s="98"/>
      <c r="B1474" s="241" t="s">
        <v>1332</v>
      </c>
      <c r="C1474" s="394" t="s">
        <v>4912</v>
      </c>
      <c r="D1474" s="235" t="s">
        <v>6</v>
      </c>
      <c r="E1474" s="236">
        <v>1866</v>
      </c>
      <c r="F1474" s="117">
        <v>41828</v>
      </c>
      <c r="G1474" s="30">
        <v>1866</v>
      </c>
      <c r="H1474" s="30">
        <f t="shared" si="62"/>
        <v>0</v>
      </c>
      <c r="I1474" s="491"/>
    </row>
    <row r="1475" spans="1:9" x14ac:dyDescent="0.25">
      <c r="A1475" s="98"/>
      <c r="B1475" s="241" t="s">
        <v>1402</v>
      </c>
      <c r="C1475" s="394" t="s">
        <v>4912</v>
      </c>
      <c r="D1475" s="235" t="s">
        <v>6</v>
      </c>
      <c r="E1475" s="236">
        <v>14000.5</v>
      </c>
      <c r="F1475" s="117">
        <v>41829</v>
      </c>
      <c r="G1475" s="30">
        <v>14000.5</v>
      </c>
      <c r="H1475" s="30">
        <f t="shared" si="62"/>
        <v>0</v>
      </c>
      <c r="I1475" s="491" t="s">
        <v>4</v>
      </c>
    </row>
    <row r="1476" spans="1:9" x14ac:dyDescent="0.25">
      <c r="A1476" s="98"/>
      <c r="B1476" s="241" t="s">
        <v>1480</v>
      </c>
      <c r="C1476" s="394" t="s">
        <v>4912</v>
      </c>
      <c r="D1476" s="235" t="s">
        <v>6</v>
      </c>
      <c r="E1476" s="236">
        <v>10790</v>
      </c>
      <c r="F1476" s="117">
        <v>41830</v>
      </c>
      <c r="G1476" s="30">
        <v>10790</v>
      </c>
      <c r="H1476" s="30">
        <f t="shared" si="62"/>
        <v>0</v>
      </c>
      <c r="I1476" s="491"/>
    </row>
    <row r="1477" spans="1:9" x14ac:dyDescent="0.25">
      <c r="A1477" s="98"/>
      <c r="B1477" s="438" t="s">
        <v>1582</v>
      </c>
      <c r="C1477" s="429" t="s">
        <v>5059</v>
      </c>
      <c r="D1477" s="45" t="s">
        <v>6</v>
      </c>
      <c r="E1477" s="236">
        <v>15274</v>
      </c>
      <c r="F1477" s="485">
        <v>41831</v>
      </c>
      <c r="G1477" s="22">
        <v>15274</v>
      </c>
      <c r="H1477" s="30">
        <f t="shared" si="62"/>
        <v>0</v>
      </c>
      <c r="I1477" s="508" t="s">
        <v>23</v>
      </c>
    </row>
    <row r="1478" spans="1:9" x14ac:dyDescent="0.25">
      <c r="A1478" s="98"/>
      <c r="B1478" s="438" t="s">
        <v>1696</v>
      </c>
      <c r="C1478" s="429" t="s">
        <v>5059</v>
      </c>
      <c r="D1478" s="45" t="s">
        <v>6</v>
      </c>
      <c r="E1478" s="236">
        <v>12536</v>
      </c>
      <c r="F1478" s="117">
        <v>41832</v>
      </c>
      <c r="G1478" s="22">
        <v>12536</v>
      </c>
      <c r="H1478" s="30">
        <f t="shared" si="62"/>
        <v>0</v>
      </c>
      <c r="I1478" s="508" t="s">
        <v>23</v>
      </c>
    </row>
    <row r="1479" spans="1:9" x14ac:dyDescent="0.25">
      <c r="A1479" s="98"/>
      <c r="B1479" s="438" t="s">
        <v>1779</v>
      </c>
      <c r="C1479" s="429" t="s">
        <v>5059</v>
      </c>
      <c r="D1479" s="45" t="s">
        <v>6</v>
      </c>
      <c r="E1479" s="236">
        <v>12350</v>
      </c>
      <c r="F1479" s="485">
        <v>41834</v>
      </c>
      <c r="G1479" s="22">
        <v>12350</v>
      </c>
      <c r="H1479" s="30">
        <f t="shared" si="62"/>
        <v>0</v>
      </c>
      <c r="I1479" s="508" t="s">
        <v>14</v>
      </c>
    </row>
    <row r="1480" spans="1:9" x14ac:dyDescent="0.25">
      <c r="A1480" s="98"/>
      <c r="B1480" s="438" t="s">
        <v>1793</v>
      </c>
      <c r="C1480" s="429" t="s">
        <v>5059</v>
      </c>
      <c r="D1480" s="235" t="s">
        <v>6</v>
      </c>
      <c r="E1480" s="236">
        <v>2200</v>
      </c>
      <c r="F1480" s="117">
        <v>41834</v>
      </c>
      <c r="G1480" s="30">
        <v>2200</v>
      </c>
      <c r="H1480" s="30">
        <f t="shared" si="62"/>
        <v>0</v>
      </c>
      <c r="I1480" s="491"/>
    </row>
    <row r="1481" spans="1:9" x14ac:dyDescent="0.25">
      <c r="A1481" s="98"/>
      <c r="B1481" s="438" t="s">
        <v>1835</v>
      </c>
      <c r="C1481" s="429" t="s">
        <v>5059</v>
      </c>
      <c r="D1481" s="235" t="s">
        <v>6</v>
      </c>
      <c r="E1481" s="236">
        <v>9721</v>
      </c>
      <c r="F1481" s="117">
        <v>41834</v>
      </c>
      <c r="G1481" s="30">
        <v>9721</v>
      </c>
      <c r="H1481" s="30">
        <f t="shared" si="62"/>
        <v>0</v>
      </c>
      <c r="I1481" s="491"/>
    </row>
    <row r="1482" spans="1:9" x14ac:dyDescent="0.25">
      <c r="A1482" s="98"/>
      <c r="B1482" s="438" t="s">
        <v>1849</v>
      </c>
      <c r="C1482" s="429" t="s">
        <v>5059</v>
      </c>
      <c r="D1482" s="235" t="s">
        <v>6</v>
      </c>
      <c r="E1482" s="236">
        <v>4329</v>
      </c>
      <c r="F1482" s="117">
        <v>41834</v>
      </c>
      <c r="G1482" s="30">
        <v>4329</v>
      </c>
      <c r="H1482" s="30">
        <f t="shared" si="62"/>
        <v>0</v>
      </c>
      <c r="I1482" s="491"/>
    </row>
    <row r="1483" spans="1:9" x14ac:dyDescent="0.25">
      <c r="A1483" s="98"/>
      <c r="B1483" s="438" t="s">
        <v>1941</v>
      </c>
      <c r="C1483" s="429" t="s">
        <v>5059</v>
      </c>
      <c r="D1483" s="235" t="s">
        <v>6</v>
      </c>
      <c r="E1483" s="236">
        <v>9840</v>
      </c>
      <c r="F1483" s="117">
        <v>41835</v>
      </c>
      <c r="G1483" s="30">
        <v>9840</v>
      </c>
      <c r="H1483" s="30">
        <f t="shared" si="62"/>
        <v>0</v>
      </c>
      <c r="I1483" s="491" t="s">
        <v>4</v>
      </c>
    </row>
    <row r="1484" spans="1:9" x14ac:dyDescent="0.25">
      <c r="A1484" s="98"/>
      <c r="B1484" s="438" t="s">
        <v>1954</v>
      </c>
      <c r="C1484" s="429" t="s">
        <v>5059</v>
      </c>
      <c r="D1484" s="235" t="s">
        <v>6</v>
      </c>
      <c r="E1484" s="236">
        <v>1680</v>
      </c>
      <c r="F1484" s="117">
        <v>41835</v>
      </c>
      <c r="G1484" s="30">
        <v>1680</v>
      </c>
      <c r="H1484" s="30">
        <f t="shared" si="62"/>
        <v>0</v>
      </c>
      <c r="I1484" s="491"/>
    </row>
    <row r="1485" spans="1:9" x14ac:dyDescent="0.25">
      <c r="A1485" s="98"/>
      <c r="B1485" s="438" t="s">
        <v>2037</v>
      </c>
      <c r="C1485" s="429" t="s">
        <v>5059</v>
      </c>
      <c r="D1485" s="235" t="s">
        <v>6</v>
      </c>
      <c r="E1485" s="236">
        <v>11231</v>
      </c>
      <c r="F1485" s="117">
        <v>41836</v>
      </c>
      <c r="G1485" s="30">
        <v>11231</v>
      </c>
      <c r="H1485" s="30">
        <f t="shared" si="62"/>
        <v>0</v>
      </c>
      <c r="I1485" s="491" t="s">
        <v>23</v>
      </c>
    </row>
    <row r="1486" spans="1:9" x14ac:dyDescent="0.25">
      <c r="A1486" s="98"/>
      <c r="B1486" s="438" t="s">
        <v>2059</v>
      </c>
      <c r="C1486" s="429" t="s">
        <v>5059</v>
      </c>
      <c r="D1486" s="235" t="s">
        <v>6</v>
      </c>
      <c r="E1486" s="236">
        <v>4576</v>
      </c>
      <c r="F1486" s="117">
        <v>41836</v>
      </c>
      <c r="G1486" s="30">
        <v>4576</v>
      </c>
      <c r="H1486" s="30">
        <f t="shared" si="62"/>
        <v>0</v>
      </c>
      <c r="I1486" s="491"/>
    </row>
    <row r="1487" spans="1:9" x14ac:dyDescent="0.25">
      <c r="A1487" s="98"/>
      <c r="B1487" s="438" t="s">
        <v>2115</v>
      </c>
      <c r="C1487" s="429" t="s">
        <v>5059</v>
      </c>
      <c r="D1487" s="235" t="s">
        <v>6</v>
      </c>
      <c r="E1487" s="236">
        <v>9667</v>
      </c>
      <c r="F1487" s="117">
        <v>41837</v>
      </c>
      <c r="G1487" s="30">
        <v>9667</v>
      </c>
      <c r="H1487" s="30">
        <f t="shared" si="62"/>
        <v>0</v>
      </c>
      <c r="I1487" s="492" t="s">
        <v>146</v>
      </c>
    </row>
    <row r="1488" spans="1:9" x14ac:dyDescent="0.25">
      <c r="A1488" s="98"/>
      <c r="B1488" s="438" t="s">
        <v>2229</v>
      </c>
      <c r="C1488" s="429" t="s">
        <v>5059</v>
      </c>
      <c r="D1488" s="235" t="s">
        <v>6</v>
      </c>
      <c r="E1488" s="236">
        <v>14870</v>
      </c>
      <c r="F1488" s="117">
        <v>41838</v>
      </c>
      <c r="G1488" s="30">
        <v>14870</v>
      </c>
      <c r="H1488" s="30">
        <f t="shared" si="62"/>
        <v>0</v>
      </c>
      <c r="I1488" s="491" t="s">
        <v>23</v>
      </c>
    </row>
    <row r="1489" spans="1:9" x14ac:dyDescent="0.25">
      <c r="A1489" s="98"/>
      <c r="B1489" s="438" t="s">
        <v>2250</v>
      </c>
      <c r="C1489" s="429" t="s">
        <v>5059</v>
      </c>
      <c r="D1489" s="235" t="s">
        <v>6</v>
      </c>
      <c r="E1489" s="236">
        <v>3286.5</v>
      </c>
      <c r="F1489" s="117">
        <v>41838</v>
      </c>
      <c r="G1489" s="30">
        <v>3286.5</v>
      </c>
      <c r="H1489" s="30">
        <f t="shared" si="62"/>
        <v>0</v>
      </c>
      <c r="I1489" s="491" t="s">
        <v>23</v>
      </c>
    </row>
    <row r="1490" spans="1:9" x14ac:dyDescent="0.25">
      <c r="A1490" s="98"/>
      <c r="B1490" s="438" t="s">
        <v>1098</v>
      </c>
      <c r="C1490" s="429" t="s">
        <v>5059</v>
      </c>
      <c r="D1490" s="235" t="s">
        <v>6</v>
      </c>
      <c r="E1490" s="236">
        <v>16294</v>
      </c>
      <c r="F1490" s="117">
        <v>41839</v>
      </c>
      <c r="G1490" s="30">
        <v>16294</v>
      </c>
      <c r="H1490" s="30">
        <f t="shared" si="62"/>
        <v>0</v>
      </c>
      <c r="I1490" s="491" t="s">
        <v>20</v>
      </c>
    </row>
    <row r="1491" spans="1:9" x14ac:dyDescent="0.25">
      <c r="A1491" s="98"/>
      <c r="B1491" s="438" t="s">
        <v>1141</v>
      </c>
      <c r="C1491" s="429" t="s">
        <v>5059</v>
      </c>
      <c r="D1491" s="235" t="s">
        <v>6</v>
      </c>
      <c r="E1491" s="236">
        <v>3302</v>
      </c>
      <c r="F1491" s="117">
        <v>41839</v>
      </c>
      <c r="G1491" s="30">
        <v>3302</v>
      </c>
      <c r="H1491" s="30">
        <f t="shared" si="62"/>
        <v>0</v>
      </c>
      <c r="I1491" s="491"/>
    </row>
    <row r="1492" spans="1:9" x14ac:dyDescent="0.25">
      <c r="A1492" s="98"/>
      <c r="B1492" s="438" t="s">
        <v>1184</v>
      </c>
      <c r="C1492" s="429" t="s">
        <v>5059</v>
      </c>
      <c r="D1492" s="235" t="s">
        <v>6</v>
      </c>
      <c r="E1492" s="236">
        <v>16022.5</v>
      </c>
      <c r="F1492" s="462" t="s">
        <v>5223</v>
      </c>
      <c r="G1492" s="251">
        <v>16022.5</v>
      </c>
      <c r="H1492" s="251">
        <f t="shared" si="62"/>
        <v>0</v>
      </c>
      <c r="I1492" s="491" t="s">
        <v>14</v>
      </c>
    </row>
    <row r="1493" spans="1:9" x14ac:dyDescent="0.25">
      <c r="A1493" s="98"/>
      <c r="B1493" s="438" t="s">
        <v>1260</v>
      </c>
      <c r="C1493" s="429" t="s">
        <v>5059</v>
      </c>
      <c r="D1493" s="235" t="s">
        <v>6</v>
      </c>
      <c r="E1493" s="236">
        <v>9118</v>
      </c>
      <c r="F1493" s="117">
        <v>41841</v>
      </c>
      <c r="G1493" s="30">
        <v>9118</v>
      </c>
      <c r="H1493" s="30">
        <f t="shared" si="62"/>
        <v>0</v>
      </c>
      <c r="I1493" s="491"/>
    </row>
    <row r="1494" spans="1:9" x14ac:dyDescent="0.25">
      <c r="A1494" s="98"/>
      <c r="B1494" s="438" t="s">
        <v>1330</v>
      </c>
      <c r="C1494" s="429" t="s">
        <v>5059</v>
      </c>
      <c r="D1494" s="235" t="s">
        <v>6</v>
      </c>
      <c r="E1494" s="236">
        <v>8180</v>
      </c>
      <c r="F1494" s="117">
        <v>41842</v>
      </c>
      <c r="G1494" s="30">
        <v>8180</v>
      </c>
      <c r="H1494" s="30">
        <f t="shared" si="62"/>
        <v>0</v>
      </c>
      <c r="I1494" s="491" t="s">
        <v>4</v>
      </c>
    </row>
    <row r="1495" spans="1:9" x14ac:dyDescent="0.25">
      <c r="A1495" s="98"/>
      <c r="B1495" s="438" t="s">
        <v>1408</v>
      </c>
      <c r="C1495" s="429" t="s">
        <v>5059</v>
      </c>
      <c r="D1495" s="8" t="s">
        <v>6</v>
      </c>
      <c r="E1495" s="252">
        <v>9480</v>
      </c>
      <c r="F1495" s="117">
        <v>41843</v>
      </c>
      <c r="G1495" s="30">
        <v>9480</v>
      </c>
      <c r="H1495" s="30">
        <f t="shared" si="62"/>
        <v>0</v>
      </c>
      <c r="I1495" s="497" t="s">
        <v>4</v>
      </c>
    </row>
    <row r="1496" spans="1:9" x14ac:dyDescent="0.25">
      <c r="A1496" s="98"/>
      <c r="B1496" s="438" t="s">
        <v>1431</v>
      </c>
      <c r="C1496" s="429" t="s">
        <v>5059</v>
      </c>
      <c r="D1496" s="235" t="s">
        <v>6</v>
      </c>
      <c r="E1496" s="236">
        <v>1680</v>
      </c>
      <c r="F1496" s="117">
        <v>41843</v>
      </c>
      <c r="G1496" s="30">
        <v>1680</v>
      </c>
      <c r="H1496" s="30">
        <f t="shared" si="62"/>
        <v>0</v>
      </c>
      <c r="I1496" s="491"/>
    </row>
    <row r="1497" spans="1:9" x14ac:dyDescent="0.25">
      <c r="A1497" s="553">
        <v>41844</v>
      </c>
      <c r="B1497" s="438" t="s">
        <v>1502</v>
      </c>
      <c r="C1497" s="429" t="s">
        <v>5059</v>
      </c>
      <c r="D1497" s="235" t="s">
        <v>6</v>
      </c>
      <c r="E1497" s="236">
        <v>12113.5</v>
      </c>
      <c r="F1497" s="117">
        <v>41844</v>
      </c>
      <c r="G1497" s="30">
        <v>12113.5</v>
      </c>
      <c r="H1497" s="30">
        <f t="shared" si="62"/>
        <v>0</v>
      </c>
      <c r="I1497" s="491" t="s">
        <v>4723</v>
      </c>
    </row>
    <row r="1498" spans="1:9" ht="15.75" x14ac:dyDescent="0.25">
      <c r="A1498" s="553">
        <v>41844</v>
      </c>
      <c r="B1498" s="601" t="s">
        <v>1611</v>
      </c>
      <c r="C1498" s="255" t="s">
        <v>4641</v>
      </c>
      <c r="D1498" s="235" t="s">
        <v>6</v>
      </c>
      <c r="E1498" s="236">
        <v>16266</v>
      </c>
      <c r="F1498" s="117">
        <v>41845</v>
      </c>
      <c r="G1498" s="30">
        <v>16266</v>
      </c>
      <c r="H1498" s="30">
        <f t="shared" si="62"/>
        <v>0</v>
      </c>
      <c r="I1498" s="491" t="s">
        <v>4644</v>
      </c>
    </row>
    <row r="1499" spans="1:9" ht="15.75" x14ac:dyDescent="0.25">
      <c r="A1499" s="98">
        <v>41845</v>
      </c>
      <c r="B1499" s="601" t="s">
        <v>1720</v>
      </c>
      <c r="C1499" s="255" t="s">
        <v>4641</v>
      </c>
      <c r="D1499" s="235" t="s">
        <v>6</v>
      </c>
      <c r="E1499" s="236">
        <v>16827.2</v>
      </c>
      <c r="F1499" s="117">
        <v>41846</v>
      </c>
      <c r="G1499" s="30">
        <v>16827.2</v>
      </c>
      <c r="H1499" s="30">
        <f t="shared" si="62"/>
        <v>0</v>
      </c>
      <c r="I1499" s="491" t="s">
        <v>14</v>
      </c>
    </row>
    <row r="1500" spans="1:9" ht="15.75" x14ac:dyDescent="0.25">
      <c r="A1500" s="553">
        <v>41846</v>
      </c>
      <c r="B1500" s="601" t="s">
        <v>1805</v>
      </c>
      <c r="C1500" s="255" t="s">
        <v>4641</v>
      </c>
      <c r="D1500" s="235" t="s">
        <v>6</v>
      </c>
      <c r="E1500" s="236">
        <v>9500</v>
      </c>
      <c r="F1500" s="117">
        <v>41848</v>
      </c>
      <c r="G1500" s="30">
        <v>9500</v>
      </c>
      <c r="H1500" s="30">
        <f t="shared" si="62"/>
        <v>0</v>
      </c>
      <c r="I1500" s="508"/>
    </row>
    <row r="1501" spans="1:9" ht="15.75" x14ac:dyDescent="0.25">
      <c r="A1501" s="98">
        <v>41847</v>
      </c>
      <c r="B1501" s="601" t="s">
        <v>1872</v>
      </c>
      <c r="C1501" s="255" t="s">
        <v>4641</v>
      </c>
      <c r="D1501" s="235" t="s">
        <v>6</v>
      </c>
      <c r="E1501" s="236">
        <v>6984</v>
      </c>
      <c r="F1501" s="117">
        <v>41849</v>
      </c>
      <c r="G1501" s="30">
        <v>6984</v>
      </c>
      <c r="H1501" s="30">
        <f t="shared" si="62"/>
        <v>0</v>
      </c>
      <c r="I1501" s="491"/>
    </row>
    <row r="1502" spans="1:9" ht="15.75" x14ac:dyDescent="0.25">
      <c r="A1502" s="98">
        <v>41849</v>
      </c>
      <c r="B1502" s="601" t="s">
        <v>1960</v>
      </c>
      <c r="C1502" s="255" t="s">
        <v>4641</v>
      </c>
      <c r="D1502" s="8" t="s">
        <v>6</v>
      </c>
      <c r="E1502" s="252">
        <v>10280</v>
      </c>
      <c r="F1502" s="117">
        <v>41849</v>
      </c>
      <c r="G1502" s="30">
        <v>10280</v>
      </c>
      <c r="H1502" s="30">
        <f t="shared" si="62"/>
        <v>0</v>
      </c>
      <c r="I1502" s="265" t="s">
        <v>4</v>
      </c>
    </row>
    <row r="1503" spans="1:9" ht="15.75" x14ac:dyDescent="0.25">
      <c r="A1503" s="98">
        <v>41849</v>
      </c>
      <c r="B1503" s="601" t="s">
        <v>2045</v>
      </c>
      <c r="C1503" s="255" t="s">
        <v>4641</v>
      </c>
      <c r="D1503" s="8" t="s">
        <v>6</v>
      </c>
      <c r="E1503" s="252">
        <v>10077</v>
      </c>
      <c r="F1503" s="117">
        <v>41850</v>
      </c>
      <c r="G1503" s="30">
        <v>10077</v>
      </c>
      <c r="H1503" s="30">
        <f t="shared" si="62"/>
        <v>0</v>
      </c>
      <c r="I1503" s="497" t="s">
        <v>4</v>
      </c>
    </row>
    <row r="1504" spans="1:9" ht="15.75" x14ac:dyDescent="0.25">
      <c r="A1504" s="98">
        <v>41851</v>
      </c>
      <c r="B1504" s="601" t="s">
        <v>2211</v>
      </c>
      <c r="C1504" s="255" t="s">
        <v>4641</v>
      </c>
      <c r="D1504" s="8" t="s">
        <v>6</v>
      </c>
      <c r="E1504" s="252">
        <v>13668</v>
      </c>
      <c r="F1504" s="461">
        <v>41852</v>
      </c>
      <c r="G1504" s="247">
        <v>13668</v>
      </c>
      <c r="H1504" s="30">
        <f t="shared" si="62"/>
        <v>0</v>
      </c>
      <c r="I1504" s="497" t="s">
        <v>14</v>
      </c>
    </row>
    <row r="1505" spans="1:10" ht="15.75" x14ac:dyDescent="0.25">
      <c r="A1505" s="98"/>
      <c r="B1505" s="601"/>
      <c r="C1505" s="255"/>
      <c r="D1505" s="8"/>
      <c r="E1505" s="252"/>
      <c r="F1505" s="461"/>
      <c r="G1505" s="247">
        <f>SUM(G1465:G1504)</f>
        <v>385724.2</v>
      </c>
      <c r="H1505" s="30"/>
      <c r="I1505" s="497"/>
    </row>
    <row r="1506" spans="1:10" ht="15.75" x14ac:dyDescent="0.25">
      <c r="A1506" s="98"/>
      <c r="B1506" s="601"/>
      <c r="C1506" s="255"/>
      <c r="D1506" s="8"/>
      <c r="E1506" s="252"/>
      <c r="F1506" s="461"/>
      <c r="G1506" s="247"/>
      <c r="H1506" s="30"/>
      <c r="I1506" s="497"/>
    </row>
    <row r="1507" spans="1:10" ht="15.75" x14ac:dyDescent="0.25">
      <c r="A1507" s="98">
        <v>41845</v>
      </c>
      <c r="B1507" s="601" t="s">
        <v>1673</v>
      </c>
      <c r="C1507" s="255" t="s">
        <v>4641</v>
      </c>
      <c r="D1507" s="235" t="s">
        <v>2364</v>
      </c>
      <c r="E1507" s="236">
        <v>5712</v>
      </c>
      <c r="F1507" s="117">
        <v>41846</v>
      </c>
      <c r="G1507" s="30">
        <v>5712</v>
      </c>
      <c r="H1507" s="30">
        <f>E1507-G1507</f>
        <v>0</v>
      </c>
      <c r="I1507" s="491" t="s">
        <v>23</v>
      </c>
    </row>
    <row r="1508" spans="1:10" x14ac:dyDescent="0.25">
      <c r="A1508" s="98"/>
      <c r="B1508" s="438" t="s">
        <v>1717</v>
      </c>
      <c r="C1508" s="429" t="s">
        <v>5059</v>
      </c>
      <c r="D1508" s="45" t="s">
        <v>5096</v>
      </c>
      <c r="E1508" s="236">
        <v>2750</v>
      </c>
      <c r="F1508" s="117">
        <v>41832</v>
      </c>
      <c r="G1508" s="22">
        <v>2750</v>
      </c>
      <c r="H1508" s="30">
        <f>E1508-G1508</f>
        <v>0</v>
      </c>
      <c r="I1508" s="508" t="s">
        <v>23</v>
      </c>
    </row>
    <row r="1509" spans="1:10" ht="15.75" x14ac:dyDescent="0.25">
      <c r="A1509" s="553">
        <v>41844</v>
      </c>
      <c r="B1509" s="601" t="s">
        <v>1598</v>
      </c>
      <c r="C1509" s="255" t="s">
        <v>4641</v>
      </c>
      <c r="D1509" s="235" t="s">
        <v>1017</v>
      </c>
      <c r="E1509" s="236">
        <v>10851.4</v>
      </c>
      <c r="F1509" s="117">
        <v>41844</v>
      </c>
      <c r="G1509" s="30">
        <v>10851.4</v>
      </c>
      <c r="H1509" s="30">
        <f>E1509-G1509</f>
        <v>0</v>
      </c>
      <c r="I1509" s="491"/>
    </row>
    <row r="1510" spans="1:10" ht="15.75" x14ac:dyDescent="0.25">
      <c r="A1510" s="553"/>
      <c r="B1510" s="601"/>
      <c r="C1510" s="255"/>
      <c r="D1510" s="235"/>
      <c r="E1510" s="236"/>
      <c r="F1510" s="117"/>
      <c r="G1510" s="30"/>
      <c r="H1510" s="30"/>
      <c r="I1510" s="491"/>
    </row>
    <row r="1511" spans="1:10" x14ac:dyDescent="0.25">
      <c r="A1511" s="98"/>
      <c r="B1511" s="438" t="s">
        <v>2246</v>
      </c>
      <c r="C1511" s="429" t="s">
        <v>5059</v>
      </c>
      <c r="D1511" s="235" t="s">
        <v>171</v>
      </c>
      <c r="E1511" s="236">
        <v>45126.5</v>
      </c>
      <c r="F1511" s="461" t="s">
        <v>5196</v>
      </c>
      <c r="G1511" s="30">
        <v>45126.5</v>
      </c>
      <c r="H1511" s="30">
        <f t="shared" ref="H1511:H1530" si="63">E1511-G1511</f>
        <v>0</v>
      </c>
      <c r="I1511" s="491" t="s">
        <v>14</v>
      </c>
    </row>
    <row r="1512" spans="1:10" x14ac:dyDescent="0.25">
      <c r="A1512" s="98"/>
      <c r="B1512" s="241" t="s">
        <v>1941</v>
      </c>
      <c r="C1512" s="394" t="s">
        <v>4912</v>
      </c>
      <c r="D1512" s="235" t="s">
        <v>171</v>
      </c>
      <c r="E1512" s="528">
        <v>11944</v>
      </c>
      <c r="F1512" s="117">
        <v>41821</v>
      </c>
      <c r="G1512" s="30">
        <v>11944</v>
      </c>
      <c r="H1512" s="22">
        <f t="shared" si="63"/>
        <v>0</v>
      </c>
      <c r="I1512" s="491" t="s">
        <v>4</v>
      </c>
    </row>
    <row r="1513" spans="1:10" x14ac:dyDescent="0.25">
      <c r="A1513" s="98"/>
      <c r="B1513" s="241" t="s">
        <v>2142</v>
      </c>
      <c r="C1513" s="394" t="s">
        <v>4912</v>
      </c>
      <c r="D1513" s="235" t="s">
        <v>171</v>
      </c>
      <c r="E1513" s="528">
        <v>720</v>
      </c>
      <c r="F1513" s="117">
        <v>41823</v>
      </c>
      <c r="G1513" s="30">
        <v>720</v>
      </c>
      <c r="H1513" s="22">
        <f t="shared" si="63"/>
        <v>0</v>
      </c>
      <c r="I1513" s="491"/>
    </row>
    <row r="1514" spans="1:10" x14ac:dyDescent="0.25">
      <c r="A1514" s="98"/>
      <c r="B1514" s="241" t="s">
        <v>2161</v>
      </c>
      <c r="C1514" s="394" t="s">
        <v>4912</v>
      </c>
      <c r="D1514" s="235" t="s">
        <v>171</v>
      </c>
      <c r="E1514" s="528">
        <v>21272</v>
      </c>
      <c r="F1514" s="463" t="s">
        <v>4962</v>
      </c>
      <c r="G1514" s="30">
        <v>21272</v>
      </c>
      <c r="H1514" s="22">
        <f t="shared" si="63"/>
        <v>0</v>
      </c>
      <c r="I1514" s="491" t="s">
        <v>14</v>
      </c>
    </row>
    <row r="1515" spans="1:10" x14ac:dyDescent="0.25">
      <c r="A1515" s="98"/>
      <c r="B1515" s="241" t="s">
        <v>1074</v>
      </c>
      <c r="C1515" s="394" t="s">
        <v>4912</v>
      </c>
      <c r="D1515" s="235" t="s">
        <v>171</v>
      </c>
      <c r="E1515" s="528">
        <v>12293</v>
      </c>
      <c r="F1515" s="117">
        <v>41825</v>
      </c>
      <c r="G1515" s="30">
        <v>12293</v>
      </c>
      <c r="H1515" s="30">
        <f t="shared" si="63"/>
        <v>0</v>
      </c>
      <c r="I1515" s="491" t="s">
        <v>196</v>
      </c>
    </row>
    <row r="1516" spans="1:10" x14ac:dyDescent="0.25">
      <c r="A1516" s="98"/>
      <c r="B1516" s="241" t="s">
        <v>1229</v>
      </c>
      <c r="C1516" s="394" t="s">
        <v>4912</v>
      </c>
      <c r="D1516" s="235" t="s">
        <v>171</v>
      </c>
      <c r="E1516" s="236">
        <v>35283</v>
      </c>
      <c r="F1516" s="461" t="s">
        <v>5010</v>
      </c>
      <c r="G1516" s="30">
        <v>35283</v>
      </c>
      <c r="H1516" s="30">
        <f t="shared" si="63"/>
        <v>0</v>
      </c>
      <c r="I1516" s="491"/>
    </row>
    <row r="1517" spans="1:10" x14ac:dyDescent="0.25">
      <c r="A1517" s="98"/>
      <c r="B1517" s="241" t="s">
        <v>1428</v>
      </c>
      <c r="C1517" s="394" t="s">
        <v>4912</v>
      </c>
      <c r="D1517" s="235" t="s">
        <v>171</v>
      </c>
      <c r="E1517" s="236">
        <v>19276</v>
      </c>
      <c r="F1517" s="117">
        <v>41829</v>
      </c>
      <c r="G1517" s="30">
        <v>19276</v>
      </c>
      <c r="H1517" s="30">
        <f t="shared" si="63"/>
        <v>0</v>
      </c>
      <c r="I1517" s="491"/>
    </row>
    <row r="1518" spans="1:10" x14ac:dyDescent="0.25">
      <c r="A1518" s="98"/>
      <c r="B1518" s="438" t="s">
        <v>1634</v>
      </c>
      <c r="C1518" s="429" t="s">
        <v>5059</v>
      </c>
      <c r="D1518" s="45" t="s">
        <v>171</v>
      </c>
      <c r="E1518" s="236">
        <v>39932</v>
      </c>
      <c r="F1518" s="536" t="s">
        <v>5073</v>
      </c>
      <c r="G1518" s="22">
        <v>39932</v>
      </c>
      <c r="H1518" s="30">
        <f t="shared" si="63"/>
        <v>0</v>
      </c>
      <c r="I1518" s="508" t="s">
        <v>14</v>
      </c>
      <c r="J1518" s="54"/>
    </row>
    <row r="1519" spans="1:10" x14ac:dyDescent="0.25">
      <c r="A1519" s="98"/>
      <c r="B1519" s="438" t="s">
        <v>1874</v>
      </c>
      <c r="C1519" s="429" t="s">
        <v>5059</v>
      </c>
      <c r="D1519" s="235" t="s">
        <v>171</v>
      </c>
      <c r="E1519" s="236">
        <v>40258</v>
      </c>
      <c r="F1519" s="461" t="s">
        <v>5119</v>
      </c>
      <c r="G1519" s="30">
        <v>40258</v>
      </c>
      <c r="H1519" s="30">
        <f t="shared" si="63"/>
        <v>0</v>
      </c>
      <c r="I1519" s="491" t="s">
        <v>14</v>
      </c>
    </row>
    <row r="1520" spans="1:10" x14ac:dyDescent="0.25">
      <c r="A1520" s="98"/>
      <c r="B1520" s="438" t="s">
        <v>2055</v>
      </c>
      <c r="C1520" s="429" t="s">
        <v>5059</v>
      </c>
      <c r="D1520" s="235" t="s">
        <v>171</v>
      </c>
      <c r="E1520" s="236">
        <v>26204</v>
      </c>
      <c r="F1520" s="461" t="s">
        <v>5159</v>
      </c>
      <c r="G1520" s="30">
        <v>26204</v>
      </c>
      <c r="H1520" s="30">
        <f t="shared" si="63"/>
        <v>0</v>
      </c>
      <c r="I1520" s="491" t="s">
        <v>14</v>
      </c>
    </row>
    <row r="1521" spans="1:9" x14ac:dyDescent="0.25">
      <c r="A1521" s="98"/>
      <c r="B1521" s="438" t="s">
        <v>2100</v>
      </c>
      <c r="C1521" s="429" t="s">
        <v>5059</v>
      </c>
      <c r="D1521" s="235" t="s">
        <v>171</v>
      </c>
      <c r="E1521" s="236">
        <v>10617.6</v>
      </c>
      <c r="F1521" s="461" t="s">
        <v>5168</v>
      </c>
      <c r="G1521" s="30">
        <v>10617.6</v>
      </c>
      <c r="H1521" s="30">
        <f t="shared" si="63"/>
        <v>0</v>
      </c>
      <c r="I1521" s="491" t="s">
        <v>14</v>
      </c>
    </row>
    <row r="1522" spans="1:9" x14ac:dyDescent="0.25">
      <c r="A1522" s="98"/>
      <c r="B1522" s="438" t="s">
        <v>1097</v>
      </c>
      <c r="C1522" s="429" t="s">
        <v>5059</v>
      </c>
      <c r="D1522" s="235" t="s">
        <v>171</v>
      </c>
      <c r="E1522" s="236">
        <v>8915</v>
      </c>
      <c r="F1522" s="461" t="s">
        <v>5210</v>
      </c>
      <c r="G1522" s="30">
        <v>8915</v>
      </c>
      <c r="H1522" s="30">
        <f t="shared" si="63"/>
        <v>0</v>
      </c>
      <c r="I1522" s="491"/>
    </row>
    <row r="1523" spans="1:9" x14ac:dyDescent="0.25">
      <c r="A1523" s="98"/>
      <c r="B1523" s="438" t="s">
        <v>1242</v>
      </c>
      <c r="C1523" s="429" t="s">
        <v>5059</v>
      </c>
      <c r="D1523" s="235" t="s">
        <v>171</v>
      </c>
      <c r="E1523" s="236">
        <v>24322.2</v>
      </c>
      <c r="F1523" s="503" t="s">
        <v>5232</v>
      </c>
      <c r="G1523" s="30">
        <v>24322.2</v>
      </c>
      <c r="H1523" s="30">
        <f t="shared" si="63"/>
        <v>0</v>
      </c>
      <c r="I1523" s="492" t="s">
        <v>4644</v>
      </c>
    </row>
    <row r="1524" spans="1:9" x14ac:dyDescent="0.25">
      <c r="A1524" s="98"/>
      <c r="B1524" s="438" t="s">
        <v>1366</v>
      </c>
      <c r="C1524" s="429" t="s">
        <v>5059</v>
      </c>
      <c r="D1524" s="8" t="s">
        <v>171</v>
      </c>
      <c r="E1524" s="252">
        <v>18867</v>
      </c>
      <c r="F1524" s="117">
        <v>41851</v>
      </c>
      <c r="G1524" s="30">
        <v>18867</v>
      </c>
      <c r="H1524" s="30">
        <f t="shared" si="63"/>
        <v>0</v>
      </c>
      <c r="I1524" s="497" t="s">
        <v>4</v>
      </c>
    </row>
    <row r="1525" spans="1:9" x14ac:dyDescent="0.25">
      <c r="A1525" s="98"/>
      <c r="B1525" s="438" t="s">
        <v>1493</v>
      </c>
      <c r="C1525" s="429" t="s">
        <v>5059</v>
      </c>
      <c r="D1525" s="235" t="s">
        <v>171</v>
      </c>
      <c r="E1525" s="236">
        <v>18480</v>
      </c>
      <c r="F1525" s="461" t="s">
        <v>5275</v>
      </c>
      <c r="G1525" s="30">
        <v>18480</v>
      </c>
      <c r="H1525" s="30">
        <f t="shared" si="63"/>
        <v>0</v>
      </c>
      <c r="I1525" s="491" t="s">
        <v>14</v>
      </c>
    </row>
    <row r="1526" spans="1:9" x14ac:dyDescent="0.25">
      <c r="A1526" s="553">
        <v>41844</v>
      </c>
      <c r="B1526" s="438" t="s">
        <v>1535</v>
      </c>
      <c r="C1526" s="429" t="s">
        <v>5059</v>
      </c>
      <c r="D1526" s="235" t="s">
        <v>171</v>
      </c>
      <c r="E1526" s="236">
        <v>18823.599999999999</v>
      </c>
      <c r="F1526" s="461" t="s">
        <v>5284</v>
      </c>
      <c r="G1526" s="30">
        <v>18823.599999999999</v>
      </c>
      <c r="H1526" s="30">
        <f t="shared" si="63"/>
        <v>0</v>
      </c>
      <c r="I1526" s="491" t="s">
        <v>14</v>
      </c>
    </row>
    <row r="1527" spans="1:9" ht="15.75" x14ac:dyDescent="0.25">
      <c r="A1527" s="98">
        <v>41845</v>
      </c>
      <c r="B1527" s="601" t="s">
        <v>1699</v>
      </c>
      <c r="C1527" s="255" t="s">
        <v>4641</v>
      </c>
      <c r="D1527" s="235" t="s">
        <v>171</v>
      </c>
      <c r="E1527" s="236">
        <v>32172.5</v>
      </c>
      <c r="F1527" s="461" t="s">
        <v>5275</v>
      </c>
      <c r="G1527" s="30">
        <v>32172.5</v>
      </c>
      <c r="H1527" s="30">
        <f t="shared" si="63"/>
        <v>0</v>
      </c>
      <c r="I1527" s="491" t="s">
        <v>14</v>
      </c>
    </row>
    <row r="1528" spans="1:9" ht="15.75" x14ac:dyDescent="0.25">
      <c r="A1528" s="553">
        <v>41846</v>
      </c>
      <c r="B1528" s="601" t="s">
        <v>1749</v>
      </c>
      <c r="C1528" s="255" t="s">
        <v>4641</v>
      </c>
      <c r="D1528" s="235" t="s">
        <v>171</v>
      </c>
      <c r="E1528" s="236">
        <v>15971</v>
      </c>
      <c r="F1528" s="117">
        <v>41846</v>
      </c>
      <c r="G1528" s="30">
        <v>15971</v>
      </c>
      <c r="H1528" s="30">
        <f t="shared" si="63"/>
        <v>0</v>
      </c>
      <c r="I1528" s="508"/>
    </row>
    <row r="1529" spans="1:9" ht="15.75" x14ac:dyDescent="0.25">
      <c r="A1529" s="553">
        <v>41850</v>
      </c>
      <c r="B1529" s="601" t="s">
        <v>2094</v>
      </c>
      <c r="C1529" s="255" t="s">
        <v>4641</v>
      </c>
      <c r="D1529" s="235" t="s">
        <v>171</v>
      </c>
      <c r="E1529" s="236">
        <v>12061</v>
      </c>
      <c r="F1529" s="461">
        <v>41858</v>
      </c>
      <c r="G1529" s="247">
        <v>12061</v>
      </c>
      <c r="H1529" s="30">
        <f t="shared" si="63"/>
        <v>0</v>
      </c>
      <c r="I1529" s="491" t="s">
        <v>14</v>
      </c>
    </row>
    <row r="1530" spans="1:9" ht="15.75" x14ac:dyDescent="0.25">
      <c r="A1530" s="553">
        <v>41848</v>
      </c>
      <c r="B1530" s="601" t="s">
        <v>1924</v>
      </c>
      <c r="C1530" s="255" t="s">
        <v>4641</v>
      </c>
      <c r="D1530" s="8" t="s">
        <v>5353</v>
      </c>
      <c r="E1530" s="236">
        <v>13953.5</v>
      </c>
      <c r="F1530" s="461">
        <v>41856</v>
      </c>
      <c r="G1530" s="247">
        <v>13953.5</v>
      </c>
      <c r="H1530" s="30">
        <f t="shared" si="63"/>
        <v>0</v>
      </c>
      <c r="I1530" s="491" t="s">
        <v>14</v>
      </c>
    </row>
    <row r="1531" spans="1:9" ht="15.75" x14ac:dyDescent="0.25">
      <c r="A1531" s="553"/>
      <c r="B1531" s="601"/>
      <c r="C1531" s="255"/>
      <c r="D1531" s="8"/>
      <c r="E1531" s="236"/>
      <c r="F1531" s="461"/>
      <c r="G1531" s="247">
        <f>SUM(G1511:G1530)</f>
        <v>426491.89999999997</v>
      </c>
      <c r="H1531" s="30"/>
      <c r="I1531" s="491"/>
    </row>
    <row r="1532" spans="1:9" ht="15.75" x14ac:dyDescent="0.25">
      <c r="A1532" s="553"/>
      <c r="B1532" s="601"/>
      <c r="C1532" s="255"/>
      <c r="D1532" s="8"/>
      <c r="E1532" s="236"/>
      <c r="F1532" s="461"/>
      <c r="G1532" s="247"/>
      <c r="H1532" s="30"/>
      <c r="I1532" s="491"/>
    </row>
    <row r="1533" spans="1:9" x14ac:dyDescent="0.25">
      <c r="A1533" s="98"/>
      <c r="B1533" s="241" t="s">
        <v>1958</v>
      </c>
      <c r="C1533" s="394" t="s">
        <v>4912</v>
      </c>
      <c r="D1533" s="235" t="s">
        <v>3</v>
      </c>
      <c r="E1533" s="528">
        <v>39389</v>
      </c>
      <c r="F1533" s="117">
        <v>41843</v>
      </c>
      <c r="G1533" s="30">
        <v>39389</v>
      </c>
      <c r="H1533" s="22">
        <f t="shared" ref="H1533:H1566" si="64">E1533-G1533</f>
        <v>0</v>
      </c>
      <c r="I1533" s="491" t="s">
        <v>57</v>
      </c>
    </row>
    <row r="1534" spans="1:9" x14ac:dyDescent="0.25">
      <c r="A1534" s="98"/>
      <c r="B1534" s="241" t="s">
        <v>2069</v>
      </c>
      <c r="C1534" s="394" t="s">
        <v>4912</v>
      </c>
      <c r="D1534" s="235" t="s">
        <v>3</v>
      </c>
      <c r="E1534" s="528">
        <v>38731</v>
      </c>
      <c r="F1534" s="117">
        <v>41843</v>
      </c>
      <c r="G1534" s="30">
        <v>38731</v>
      </c>
      <c r="H1534" s="22">
        <f t="shared" si="64"/>
        <v>0</v>
      </c>
      <c r="I1534" s="491" t="s">
        <v>57</v>
      </c>
    </row>
    <row r="1535" spans="1:9" x14ac:dyDescent="0.25">
      <c r="A1535" s="98"/>
      <c r="B1535" s="241" t="s">
        <v>2159</v>
      </c>
      <c r="C1535" s="394" t="s">
        <v>4912</v>
      </c>
      <c r="D1535" s="235" t="s">
        <v>3</v>
      </c>
      <c r="E1535" s="528">
        <v>84718</v>
      </c>
      <c r="F1535" s="117">
        <v>41843</v>
      </c>
      <c r="G1535" s="30">
        <v>84718</v>
      </c>
      <c r="H1535" s="22">
        <f t="shared" si="64"/>
        <v>0</v>
      </c>
      <c r="I1535" s="491" t="s">
        <v>57</v>
      </c>
    </row>
    <row r="1536" spans="1:9" x14ac:dyDescent="0.25">
      <c r="A1536" s="98"/>
      <c r="B1536" s="241" t="s">
        <v>2271</v>
      </c>
      <c r="C1536" s="394" t="s">
        <v>4912</v>
      </c>
      <c r="D1536" s="235" t="s">
        <v>3</v>
      </c>
      <c r="E1536" s="528">
        <v>49142</v>
      </c>
      <c r="F1536" s="117">
        <v>41843</v>
      </c>
      <c r="G1536" s="30">
        <v>49142</v>
      </c>
      <c r="H1536" s="30">
        <f t="shared" si="64"/>
        <v>0</v>
      </c>
      <c r="I1536" s="491" t="s">
        <v>57</v>
      </c>
    </row>
    <row r="1537" spans="1:9" x14ac:dyDescent="0.25">
      <c r="A1537" s="98"/>
      <c r="B1537" s="241" t="s">
        <v>1119</v>
      </c>
      <c r="C1537" s="394" t="s">
        <v>4912</v>
      </c>
      <c r="D1537" s="235" t="s">
        <v>3</v>
      </c>
      <c r="E1537" s="528">
        <v>30077</v>
      </c>
      <c r="F1537" s="117">
        <v>41843</v>
      </c>
      <c r="G1537" s="30">
        <v>30077</v>
      </c>
      <c r="H1537" s="30">
        <f t="shared" si="64"/>
        <v>0</v>
      </c>
      <c r="I1537" s="508"/>
    </row>
    <row r="1538" spans="1:9" x14ac:dyDescent="0.25">
      <c r="A1538" s="98"/>
      <c r="B1538" s="241" t="s">
        <v>1198</v>
      </c>
      <c r="C1538" s="394" t="s">
        <v>4912</v>
      </c>
      <c r="D1538" s="431" t="s">
        <v>3</v>
      </c>
      <c r="E1538" s="534">
        <v>20244</v>
      </c>
      <c r="F1538" s="117">
        <v>41843</v>
      </c>
      <c r="G1538" s="22">
        <v>20244</v>
      </c>
      <c r="H1538" s="30">
        <f t="shared" si="64"/>
        <v>0</v>
      </c>
      <c r="I1538" s="508" t="s">
        <v>57</v>
      </c>
    </row>
    <row r="1539" spans="1:9" x14ac:dyDescent="0.25">
      <c r="A1539" s="98"/>
      <c r="B1539" s="241" t="s">
        <v>1263</v>
      </c>
      <c r="C1539" s="394" t="s">
        <v>4912</v>
      </c>
      <c r="D1539" s="235" t="s">
        <v>3</v>
      </c>
      <c r="E1539" s="236">
        <v>10553.1</v>
      </c>
      <c r="F1539" s="117">
        <v>41843</v>
      </c>
      <c r="G1539" s="30">
        <v>10553.1</v>
      </c>
      <c r="H1539" s="30">
        <f t="shared" si="64"/>
        <v>0</v>
      </c>
      <c r="I1539" s="491"/>
    </row>
    <row r="1540" spans="1:9" x14ac:dyDescent="0.25">
      <c r="A1540" s="98"/>
      <c r="B1540" s="241" t="s">
        <v>1342</v>
      </c>
      <c r="C1540" s="394" t="s">
        <v>4912</v>
      </c>
      <c r="D1540" s="235" t="s">
        <v>3</v>
      </c>
      <c r="E1540" s="236">
        <v>29260</v>
      </c>
      <c r="F1540" s="462" t="s">
        <v>5031</v>
      </c>
      <c r="G1540" s="30">
        <v>29260</v>
      </c>
      <c r="H1540" s="30">
        <f t="shared" si="64"/>
        <v>0</v>
      </c>
      <c r="I1540" s="491" t="s">
        <v>57</v>
      </c>
    </row>
    <row r="1541" spans="1:9" x14ac:dyDescent="0.25">
      <c r="A1541" s="98"/>
      <c r="B1541" s="241" t="s">
        <v>1412</v>
      </c>
      <c r="C1541" s="394" t="s">
        <v>4912</v>
      </c>
      <c r="D1541" s="235" t="s">
        <v>3</v>
      </c>
      <c r="E1541" s="236">
        <v>44286</v>
      </c>
      <c r="F1541" s="117">
        <v>41843</v>
      </c>
      <c r="G1541" s="30">
        <v>44286</v>
      </c>
      <c r="H1541" s="30">
        <f t="shared" si="64"/>
        <v>0</v>
      </c>
      <c r="I1541" s="491"/>
    </row>
    <row r="1542" spans="1:9" x14ac:dyDescent="0.25">
      <c r="A1542" s="98"/>
      <c r="B1542" s="241" t="s">
        <v>1433</v>
      </c>
      <c r="C1542" s="394" t="s">
        <v>4912</v>
      </c>
      <c r="D1542" s="235" t="s">
        <v>3</v>
      </c>
      <c r="E1542" s="236">
        <v>10240</v>
      </c>
      <c r="F1542" s="117">
        <v>41843</v>
      </c>
      <c r="G1542" s="30">
        <v>10240</v>
      </c>
      <c r="H1542" s="30">
        <f t="shared" si="64"/>
        <v>0</v>
      </c>
      <c r="I1542" s="491"/>
    </row>
    <row r="1543" spans="1:9" x14ac:dyDescent="0.25">
      <c r="A1543" s="98"/>
      <c r="B1543" s="241" t="s">
        <v>1519</v>
      </c>
      <c r="C1543" s="394" t="s">
        <v>4912</v>
      </c>
      <c r="D1543" s="235" t="s">
        <v>3</v>
      </c>
      <c r="E1543" s="236">
        <v>80772</v>
      </c>
      <c r="F1543" s="117">
        <v>41843</v>
      </c>
      <c r="G1543" s="30">
        <v>80772</v>
      </c>
      <c r="H1543" s="30">
        <f t="shared" si="64"/>
        <v>0</v>
      </c>
      <c r="I1543" s="491" t="s">
        <v>57</v>
      </c>
    </row>
    <row r="1544" spans="1:9" x14ac:dyDescent="0.25">
      <c r="A1544" s="98"/>
      <c r="B1544" s="438" t="s">
        <v>1699</v>
      </c>
      <c r="C1544" s="429" t="s">
        <v>5059</v>
      </c>
      <c r="D1544" s="45" t="s">
        <v>3</v>
      </c>
      <c r="E1544" s="236">
        <v>88943</v>
      </c>
      <c r="F1544" s="542" t="s">
        <v>5089</v>
      </c>
      <c r="G1544" s="22">
        <v>88943</v>
      </c>
      <c r="H1544" s="30">
        <f t="shared" si="64"/>
        <v>0</v>
      </c>
      <c r="I1544" s="508"/>
    </row>
    <row r="1545" spans="1:9" x14ac:dyDescent="0.25">
      <c r="A1545" s="98"/>
      <c r="B1545" s="438" t="s">
        <v>1736</v>
      </c>
      <c r="C1545" s="429" t="s">
        <v>5059</v>
      </c>
      <c r="D1545" s="45" t="s">
        <v>3</v>
      </c>
      <c r="E1545" s="236">
        <v>62633.599999999999</v>
      </c>
      <c r="F1545" s="539" t="s">
        <v>5100</v>
      </c>
      <c r="G1545" s="22">
        <v>62633.599999999999</v>
      </c>
      <c r="H1545" s="30">
        <f t="shared" si="64"/>
        <v>0</v>
      </c>
      <c r="I1545" s="508" t="s">
        <v>57</v>
      </c>
    </row>
    <row r="1546" spans="1:9" x14ac:dyDescent="0.25">
      <c r="A1546" s="98"/>
      <c r="B1546" s="438" t="s">
        <v>1797</v>
      </c>
      <c r="C1546" s="429" t="s">
        <v>5059</v>
      </c>
      <c r="D1546" s="235" t="s">
        <v>3</v>
      </c>
      <c r="E1546" s="236">
        <v>21708</v>
      </c>
      <c r="F1546" s="117">
        <v>41850</v>
      </c>
      <c r="G1546" s="30">
        <v>21708</v>
      </c>
      <c r="H1546" s="30">
        <f t="shared" si="64"/>
        <v>0</v>
      </c>
      <c r="I1546" s="491"/>
    </row>
    <row r="1547" spans="1:9" x14ac:dyDescent="0.25">
      <c r="A1547" s="98"/>
      <c r="B1547" s="438" t="s">
        <v>1960</v>
      </c>
      <c r="C1547" s="429" t="s">
        <v>5059</v>
      </c>
      <c r="D1547" s="235" t="s">
        <v>3</v>
      </c>
      <c r="E1547" s="236">
        <v>38534</v>
      </c>
      <c r="F1547" s="117">
        <v>41850</v>
      </c>
      <c r="G1547" s="30">
        <v>38534</v>
      </c>
      <c r="H1547" s="30">
        <f t="shared" si="64"/>
        <v>0</v>
      </c>
      <c r="I1547" s="491" t="s">
        <v>57</v>
      </c>
    </row>
    <row r="1548" spans="1:9" x14ac:dyDescent="0.25">
      <c r="A1548" s="98"/>
      <c r="B1548" s="438" t="s">
        <v>2043</v>
      </c>
      <c r="C1548" s="429" t="s">
        <v>5059</v>
      </c>
      <c r="D1548" s="235" t="s">
        <v>3</v>
      </c>
      <c r="E1548" s="236">
        <v>27378</v>
      </c>
      <c r="F1548" s="463" t="s">
        <v>5156</v>
      </c>
      <c r="G1548" s="247">
        <v>27378</v>
      </c>
      <c r="H1548" s="30">
        <f t="shared" si="64"/>
        <v>0</v>
      </c>
      <c r="I1548" s="491"/>
    </row>
    <row r="1549" spans="1:9" x14ac:dyDescent="0.25">
      <c r="A1549" s="98"/>
      <c r="B1549" s="438" t="s">
        <v>2092</v>
      </c>
      <c r="C1549" s="429" t="s">
        <v>5059</v>
      </c>
      <c r="D1549" s="235" t="s">
        <v>3</v>
      </c>
      <c r="E1549" s="236">
        <v>55674</v>
      </c>
      <c r="F1549" s="117">
        <v>41850</v>
      </c>
      <c r="G1549" s="30">
        <v>55674</v>
      </c>
      <c r="H1549" s="30">
        <f t="shared" si="64"/>
        <v>0</v>
      </c>
      <c r="I1549" s="491"/>
    </row>
    <row r="1550" spans="1:9" x14ac:dyDescent="0.25">
      <c r="A1550" s="98"/>
      <c r="B1550" s="438" t="s">
        <v>2094</v>
      </c>
      <c r="C1550" s="429" t="s">
        <v>5059</v>
      </c>
      <c r="D1550" s="235" t="s">
        <v>3</v>
      </c>
      <c r="E1550" s="236">
        <v>7409</v>
      </c>
      <c r="F1550" s="117">
        <v>41850</v>
      </c>
      <c r="G1550" s="30">
        <v>7409</v>
      </c>
      <c r="H1550" s="30">
        <f t="shared" si="64"/>
        <v>0</v>
      </c>
      <c r="I1550" s="491"/>
    </row>
    <row r="1551" spans="1:9" x14ac:dyDescent="0.25">
      <c r="A1551" s="98"/>
      <c r="B1551" s="438" t="s">
        <v>2172</v>
      </c>
      <c r="C1551" s="429" t="s">
        <v>5059</v>
      </c>
      <c r="D1551" s="235" t="s">
        <v>3</v>
      </c>
      <c r="E1551" s="236">
        <v>80821</v>
      </c>
      <c r="F1551" s="461">
        <v>41856</v>
      </c>
      <c r="G1551" s="247">
        <v>80821</v>
      </c>
      <c r="H1551" s="30">
        <f t="shared" si="64"/>
        <v>0</v>
      </c>
      <c r="I1551" s="491"/>
    </row>
    <row r="1552" spans="1:9" x14ac:dyDescent="0.25">
      <c r="A1552" s="98"/>
      <c r="B1552" s="438" t="s">
        <v>1082</v>
      </c>
      <c r="C1552" s="429" t="s">
        <v>5059</v>
      </c>
      <c r="D1552" s="235" t="s">
        <v>3</v>
      </c>
      <c r="E1552" s="236">
        <v>62252</v>
      </c>
      <c r="F1552" s="463" t="s">
        <v>5207</v>
      </c>
      <c r="G1552" s="247">
        <v>62252</v>
      </c>
      <c r="H1552" s="30">
        <f t="shared" si="64"/>
        <v>0</v>
      </c>
      <c r="I1552" s="491" t="s">
        <v>57</v>
      </c>
    </row>
    <row r="1553" spans="1:9" x14ac:dyDescent="0.25">
      <c r="A1553" s="98"/>
      <c r="B1553" s="438" t="s">
        <v>1157</v>
      </c>
      <c r="C1553" s="429" t="s">
        <v>5059</v>
      </c>
      <c r="D1553" s="235" t="s">
        <v>3</v>
      </c>
      <c r="E1553" s="236">
        <v>74638.8</v>
      </c>
      <c r="F1553" s="461">
        <v>41856</v>
      </c>
      <c r="G1553" s="247">
        <v>74638.8</v>
      </c>
      <c r="H1553" s="30">
        <f t="shared" si="64"/>
        <v>0</v>
      </c>
      <c r="I1553" s="491" t="s">
        <v>57</v>
      </c>
    </row>
    <row r="1554" spans="1:9" x14ac:dyDescent="0.25">
      <c r="A1554" s="98"/>
      <c r="B1554" s="438" t="s">
        <v>1198</v>
      </c>
      <c r="C1554" s="429" t="s">
        <v>5059</v>
      </c>
      <c r="D1554" s="235" t="s">
        <v>3</v>
      </c>
      <c r="E1554" s="236">
        <v>7031</v>
      </c>
      <c r="F1554" s="117">
        <v>41850</v>
      </c>
      <c r="G1554" s="30">
        <v>7031</v>
      </c>
      <c r="H1554" s="30">
        <f t="shared" si="64"/>
        <v>0</v>
      </c>
      <c r="I1554" s="491" t="s">
        <v>57</v>
      </c>
    </row>
    <row r="1555" spans="1:9" x14ac:dyDescent="0.25">
      <c r="A1555" s="98"/>
      <c r="B1555" s="438" t="s">
        <v>1226</v>
      </c>
      <c r="C1555" s="429" t="s">
        <v>5059</v>
      </c>
      <c r="D1555" s="235" t="s">
        <v>3</v>
      </c>
      <c r="E1555" s="236">
        <v>6910</v>
      </c>
      <c r="F1555" s="117">
        <v>41850</v>
      </c>
      <c r="G1555" s="30">
        <v>6910</v>
      </c>
      <c r="H1555" s="30">
        <f t="shared" si="64"/>
        <v>0</v>
      </c>
      <c r="I1555" s="491" t="s">
        <v>57</v>
      </c>
    </row>
    <row r="1556" spans="1:9" x14ac:dyDescent="0.25">
      <c r="A1556" s="98"/>
      <c r="B1556" s="438" t="s">
        <v>1276</v>
      </c>
      <c r="C1556" s="429" t="s">
        <v>5059</v>
      </c>
      <c r="D1556" s="235" t="s">
        <v>3</v>
      </c>
      <c r="E1556" s="236">
        <v>35548</v>
      </c>
      <c r="F1556" s="461">
        <v>41862</v>
      </c>
      <c r="G1556" s="247">
        <v>35548</v>
      </c>
      <c r="H1556" s="30">
        <f t="shared" si="64"/>
        <v>0</v>
      </c>
      <c r="I1556" s="491" t="s">
        <v>57</v>
      </c>
    </row>
    <row r="1557" spans="1:9" x14ac:dyDescent="0.25">
      <c r="A1557" s="98"/>
      <c r="B1557" s="438" t="s">
        <v>1397</v>
      </c>
      <c r="C1557" s="429" t="s">
        <v>5059</v>
      </c>
      <c r="D1557" s="8" t="s">
        <v>3</v>
      </c>
      <c r="E1557" s="252">
        <v>56358.400000000001</v>
      </c>
      <c r="F1557" s="461">
        <v>41862</v>
      </c>
      <c r="G1557" s="247">
        <v>56358.400000000001</v>
      </c>
      <c r="H1557" s="30">
        <f t="shared" si="64"/>
        <v>0</v>
      </c>
      <c r="I1557" s="497" t="s">
        <v>57</v>
      </c>
    </row>
    <row r="1558" spans="1:9" x14ac:dyDescent="0.25">
      <c r="A1558" s="98"/>
      <c r="B1558" s="438" t="s">
        <v>1500</v>
      </c>
      <c r="C1558" s="429" t="s">
        <v>5059</v>
      </c>
      <c r="D1558" s="235" t="s">
        <v>3</v>
      </c>
      <c r="E1558" s="236">
        <v>56157</v>
      </c>
      <c r="F1558" s="461">
        <v>41862</v>
      </c>
      <c r="G1558" s="247">
        <v>56157</v>
      </c>
      <c r="H1558" s="30">
        <f t="shared" si="64"/>
        <v>0</v>
      </c>
      <c r="I1558" s="491" t="s">
        <v>57</v>
      </c>
    </row>
    <row r="1559" spans="1:9" ht="15.75" x14ac:dyDescent="0.25">
      <c r="A1559" s="553">
        <v>41844</v>
      </c>
      <c r="B1559" s="601" t="s">
        <v>1570</v>
      </c>
      <c r="C1559" s="255" t="s">
        <v>4641</v>
      </c>
      <c r="D1559" s="235" t="s">
        <v>3</v>
      </c>
      <c r="E1559" s="236">
        <v>71948.800000000003</v>
      </c>
      <c r="F1559" s="463" t="s">
        <v>5289</v>
      </c>
      <c r="G1559" s="247">
        <v>71948.800000000003</v>
      </c>
      <c r="H1559" s="30">
        <f t="shared" si="64"/>
        <v>0</v>
      </c>
      <c r="I1559" s="491" t="s">
        <v>57</v>
      </c>
    </row>
    <row r="1560" spans="1:9" ht="15.75" x14ac:dyDescent="0.25">
      <c r="A1560" s="98">
        <v>41845</v>
      </c>
      <c r="B1560" s="601" t="s">
        <v>1676</v>
      </c>
      <c r="C1560" s="255" t="s">
        <v>4641</v>
      </c>
      <c r="D1560" s="235" t="s">
        <v>3</v>
      </c>
      <c r="E1560" s="236">
        <v>71803.600000000006</v>
      </c>
      <c r="F1560" s="461">
        <v>41862</v>
      </c>
      <c r="G1560" s="247">
        <v>71803.600000000006</v>
      </c>
      <c r="H1560" s="30">
        <f t="shared" si="64"/>
        <v>0</v>
      </c>
      <c r="I1560" s="491" t="s">
        <v>57</v>
      </c>
    </row>
    <row r="1561" spans="1:9" ht="15.75" x14ac:dyDescent="0.25">
      <c r="A1561" s="98">
        <v>41845</v>
      </c>
      <c r="B1561" s="601" t="s">
        <v>1683</v>
      </c>
      <c r="C1561" s="255" t="s">
        <v>4641</v>
      </c>
      <c r="D1561" s="235" t="s">
        <v>3</v>
      </c>
      <c r="E1561" s="236">
        <v>2537</v>
      </c>
      <c r="F1561" s="461">
        <v>41862</v>
      </c>
      <c r="G1561" s="247">
        <v>2537</v>
      </c>
      <c r="H1561" s="30">
        <f t="shared" si="64"/>
        <v>0</v>
      </c>
      <c r="I1561" s="491" t="s">
        <v>57</v>
      </c>
    </row>
    <row r="1562" spans="1:9" ht="15.75" x14ac:dyDescent="0.25">
      <c r="A1562" s="553">
        <v>41846</v>
      </c>
      <c r="B1562" s="601" t="s">
        <v>1788</v>
      </c>
      <c r="C1562" s="255" t="s">
        <v>4641</v>
      </c>
      <c r="D1562" s="8" t="s">
        <v>3</v>
      </c>
      <c r="E1562" s="236">
        <v>82125.5</v>
      </c>
      <c r="F1562" s="461">
        <v>41868</v>
      </c>
      <c r="G1562" s="247">
        <v>82125.5</v>
      </c>
      <c r="H1562" s="30">
        <f t="shared" si="64"/>
        <v>0</v>
      </c>
      <c r="I1562" s="508"/>
    </row>
    <row r="1563" spans="1:9" ht="15.75" x14ac:dyDescent="0.25">
      <c r="A1563" s="98">
        <v>41847</v>
      </c>
      <c r="B1563" s="601" t="s">
        <v>1866</v>
      </c>
      <c r="C1563" s="255" t="s">
        <v>4641</v>
      </c>
      <c r="D1563" s="8" t="s">
        <v>3</v>
      </c>
      <c r="E1563" s="236">
        <v>61572</v>
      </c>
      <c r="F1563" s="463" t="s">
        <v>5346</v>
      </c>
      <c r="G1563" s="247">
        <v>61572</v>
      </c>
      <c r="H1563" s="30">
        <f t="shared" si="64"/>
        <v>0</v>
      </c>
      <c r="I1563" s="491"/>
    </row>
    <row r="1564" spans="1:9" ht="15.75" x14ac:dyDescent="0.25">
      <c r="A1564" s="553">
        <v>41850</v>
      </c>
      <c r="B1564" s="601" t="s">
        <v>2065</v>
      </c>
      <c r="C1564" s="255" t="s">
        <v>4641</v>
      </c>
      <c r="D1564" s="235" t="s">
        <v>3</v>
      </c>
      <c r="E1564" s="236">
        <v>59325</v>
      </c>
      <c r="F1564" s="461">
        <v>41869</v>
      </c>
      <c r="G1564" s="247">
        <v>59325</v>
      </c>
      <c r="H1564" s="30">
        <f t="shared" si="64"/>
        <v>0</v>
      </c>
      <c r="I1564" s="491" t="s">
        <v>57</v>
      </c>
    </row>
    <row r="1565" spans="1:9" ht="15.75" x14ac:dyDescent="0.25">
      <c r="A1565" s="98">
        <v>41851</v>
      </c>
      <c r="B1565" s="601" t="s">
        <v>2194</v>
      </c>
      <c r="C1565" s="255" t="s">
        <v>4641</v>
      </c>
      <c r="D1565" s="8" t="s">
        <v>3</v>
      </c>
      <c r="E1565" s="252">
        <v>81059</v>
      </c>
      <c r="F1565" s="461">
        <v>41869</v>
      </c>
      <c r="G1565" s="247">
        <v>81059</v>
      </c>
      <c r="H1565" s="30">
        <f t="shared" si="64"/>
        <v>0</v>
      </c>
      <c r="I1565" s="497" t="s">
        <v>57</v>
      </c>
    </row>
    <row r="1566" spans="1:9" ht="15.75" x14ac:dyDescent="0.25">
      <c r="A1566" s="98">
        <v>41851</v>
      </c>
      <c r="B1566" s="601" t="s">
        <v>2206</v>
      </c>
      <c r="C1566" s="255" t="s">
        <v>4641</v>
      </c>
      <c r="D1566" s="8" t="s">
        <v>3</v>
      </c>
      <c r="E1566" s="252">
        <v>9268.2000000000007</v>
      </c>
      <c r="F1566" s="461">
        <v>41869</v>
      </c>
      <c r="G1566" s="247">
        <v>9268.2000000000007</v>
      </c>
      <c r="H1566" s="30">
        <f t="shared" si="64"/>
        <v>0</v>
      </c>
      <c r="I1566" s="497" t="s">
        <v>4</v>
      </c>
    </row>
    <row r="1567" spans="1:9" ht="15.75" x14ac:dyDescent="0.25">
      <c r="A1567" s="98"/>
      <c r="B1567" s="601"/>
      <c r="C1567" s="255"/>
      <c r="D1567" s="8"/>
      <c r="E1567" s="252"/>
      <c r="F1567" s="461"/>
      <c r="G1567" s="247">
        <f>SUM(G1533:G1566)</f>
        <v>1559047</v>
      </c>
      <c r="H1567" s="30"/>
      <c r="I1567" s="497"/>
    </row>
    <row r="1568" spans="1:9" ht="15.75" x14ac:dyDescent="0.25">
      <c r="A1568" s="98"/>
      <c r="B1568" s="601"/>
      <c r="C1568" s="255"/>
      <c r="D1568" s="8"/>
      <c r="E1568" s="252"/>
      <c r="F1568" s="461"/>
      <c r="G1568" s="247"/>
      <c r="H1568" s="30"/>
      <c r="I1568" s="497"/>
    </row>
    <row r="1569" spans="1:9" x14ac:dyDescent="0.25">
      <c r="A1569" s="98"/>
      <c r="B1569" s="241" t="s">
        <v>2013</v>
      </c>
      <c r="C1569" s="394" t="s">
        <v>4912</v>
      </c>
      <c r="D1569" s="235" t="s">
        <v>121</v>
      </c>
      <c r="E1569" s="528">
        <v>63040</v>
      </c>
      <c r="F1569" s="462" t="s">
        <v>4930</v>
      </c>
      <c r="G1569" s="30">
        <v>63040</v>
      </c>
      <c r="H1569" s="30">
        <f t="shared" ref="H1569:H1582" si="65">E1569-G1569</f>
        <v>0</v>
      </c>
      <c r="I1569" s="491"/>
    </row>
    <row r="1570" spans="1:9" x14ac:dyDescent="0.25">
      <c r="A1570" s="98"/>
      <c r="B1570" s="241" t="s">
        <v>2098</v>
      </c>
      <c r="C1570" s="394" t="s">
        <v>4912</v>
      </c>
      <c r="D1570" s="235" t="s">
        <v>121</v>
      </c>
      <c r="E1570" s="528">
        <v>37665</v>
      </c>
      <c r="F1570" s="117">
        <v>41822</v>
      </c>
      <c r="G1570" s="30">
        <v>37665</v>
      </c>
      <c r="H1570" s="22">
        <f t="shared" si="65"/>
        <v>0</v>
      </c>
      <c r="I1570" s="491"/>
    </row>
    <row r="1571" spans="1:9" x14ac:dyDescent="0.25">
      <c r="A1571" s="98"/>
      <c r="B1571" s="241" t="s">
        <v>2177</v>
      </c>
      <c r="C1571" s="394" t="s">
        <v>4912</v>
      </c>
      <c r="D1571" s="235" t="s">
        <v>121</v>
      </c>
      <c r="E1571" s="528">
        <v>38839</v>
      </c>
      <c r="F1571" s="462" t="s">
        <v>4966</v>
      </c>
      <c r="G1571" s="30">
        <v>38839</v>
      </c>
      <c r="H1571" s="30">
        <f t="shared" si="65"/>
        <v>0</v>
      </c>
      <c r="I1571" s="491"/>
    </row>
    <row r="1572" spans="1:9" x14ac:dyDescent="0.25">
      <c r="A1572" s="98"/>
      <c r="B1572" s="241" t="s">
        <v>1056</v>
      </c>
      <c r="C1572" s="394" t="s">
        <v>4912</v>
      </c>
      <c r="D1572" s="235" t="s">
        <v>121</v>
      </c>
      <c r="E1572" s="528">
        <v>32501</v>
      </c>
      <c r="F1572" s="117">
        <v>41824</v>
      </c>
      <c r="G1572" s="30">
        <v>32501</v>
      </c>
      <c r="H1572" s="30">
        <f t="shared" si="65"/>
        <v>0</v>
      </c>
      <c r="I1572" s="491"/>
    </row>
    <row r="1573" spans="1:9" x14ac:dyDescent="0.25">
      <c r="A1573" s="98"/>
      <c r="B1573" s="241" t="s">
        <v>1150</v>
      </c>
      <c r="C1573" s="394" t="s">
        <v>4912</v>
      </c>
      <c r="D1573" s="235" t="s">
        <v>121</v>
      </c>
      <c r="E1573" s="528">
        <v>29737</v>
      </c>
      <c r="F1573" s="117">
        <v>41825</v>
      </c>
      <c r="G1573" s="22">
        <v>29737</v>
      </c>
      <c r="H1573" s="30">
        <f t="shared" si="65"/>
        <v>0</v>
      </c>
      <c r="I1573" s="508"/>
    </row>
    <row r="1574" spans="1:9" x14ac:dyDescent="0.25">
      <c r="A1574" s="98"/>
      <c r="B1574" s="241" t="s">
        <v>1151</v>
      </c>
      <c r="C1574" s="394" t="s">
        <v>4912</v>
      </c>
      <c r="D1574" s="235" t="s">
        <v>121</v>
      </c>
      <c r="E1574" s="528">
        <v>11955</v>
      </c>
      <c r="F1574" s="117">
        <v>41825</v>
      </c>
      <c r="G1574" s="22">
        <v>11955</v>
      </c>
      <c r="H1574" s="30">
        <f t="shared" si="65"/>
        <v>0</v>
      </c>
      <c r="I1574" s="508"/>
    </row>
    <row r="1575" spans="1:9" x14ac:dyDescent="0.25">
      <c r="A1575" s="98"/>
      <c r="B1575" s="241" t="s">
        <v>1211</v>
      </c>
      <c r="C1575" s="394" t="s">
        <v>4912</v>
      </c>
      <c r="D1575" s="235" t="s">
        <v>121</v>
      </c>
      <c r="E1575" s="528">
        <v>32623</v>
      </c>
      <c r="F1575" s="117">
        <v>41826</v>
      </c>
      <c r="G1575" s="30">
        <v>32623</v>
      </c>
      <c r="H1575" s="30">
        <f t="shared" si="65"/>
        <v>0</v>
      </c>
      <c r="I1575" s="491"/>
    </row>
    <row r="1576" spans="1:9" x14ac:dyDescent="0.25">
      <c r="A1576" s="98"/>
      <c r="B1576" s="241" t="s">
        <v>1460</v>
      </c>
      <c r="C1576" s="394" t="s">
        <v>4912</v>
      </c>
      <c r="D1576" s="235" t="s">
        <v>121</v>
      </c>
      <c r="E1576" s="236">
        <v>28271</v>
      </c>
      <c r="F1576" s="462" t="s">
        <v>5045</v>
      </c>
      <c r="G1576" s="30">
        <v>28271</v>
      </c>
      <c r="H1576" s="30">
        <f t="shared" si="65"/>
        <v>0</v>
      </c>
      <c r="I1576" s="491"/>
    </row>
    <row r="1577" spans="1:9" x14ac:dyDescent="0.25">
      <c r="A1577" s="98"/>
      <c r="B1577" s="438" t="s">
        <v>1649</v>
      </c>
      <c r="C1577" s="429" t="s">
        <v>5059</v>
      </c>
      <c r="D1577" s="45" t="s">
        <v>121</v>
      </c>
      <c r="E1577" s="236">
        <v>32834</v>
      </c>
      <c r="F1577" s="462" t="s">
        <v>5077</v>
      </c>
      <c r="G1577" s="22">
        <v>32834</v>
      </c>
      <c r="H1577" s="30">
        <f t="shared" si="65"/>
        <v>0</v>
      </c>
      <c r="I1577" s="508"/>
    </row>
    <row r="1578" spans="1:9" ht="34.5" x14ac:dyDescent="0.25">
      <c r="A1578" s="98"/>
      <c r="B1578" s="438" t="s">
        <v>1767</v>
      </c>
      <c r="C1578" s="429" t="s">
        <v>5059</v>
      </c>
      <c r="D1578" s="45" t="s">
        <v>121</v>
      </c>
      <c r="E1578" s="236">
        <v>59290</v>
      </c>
      <c r="F1578" s="504" t="s">
        <v>5104</v>
      </c>
      <c r="G1578" s="22">
        <v>59290</v>
      </c>
      <c r="H1578" s="30">
        <f t="shared" si="65"/>
        <v>0</v>
      </c>
      <c r="I1578" s="508"/>
    </row>
    <row r="1579" spans="1:9" ht="34.5" x14ac:dyDescent="0.25">
      <c r="A1579" s="98"/>
      <c r="B1579" s="438" t="s">
        <v>1893</v>
      </c>
      <c r="C1579" s="429" t="s">
        <v>5059</v>
      </c>
      <c r="D1579" s="235" t="s">
        <v>121</v>
      </c>
      <c r="E1579" s="236">
        <v>55680.5</v>
      </c>
      <c r="F1579" s="504" t="s">
        <v>5122</v>
      </c>
      <c r="G1579" s="30">
        <v>55680.5</v>
      </c>
      <c r="H1579" s="30">
        <f t="shared" si="65"/>
        <v>0</v>
      </c>
      <c r="I1579" s="491"/>
    </row>
    <row r="1580" spans="1:9" ht="23.25" x14ac:dyDescent="0.25">
      <c r="A1580" s="98"/>
      <c r="B1580" s="438" t="s">
        <v>2005</v>
      </c>
      <c r="C1580" s="429" t="s">
        <v>5059</v>
      </c>
      <c r="D1580" s="235" t="s">
        <v>121</v>
      </c>
      <c r="E1580" s="236">
        <v>30072</v>
      </c>
      <c r="F1580" s="468" t="s">
        <v>5150</v>
      </c>
      <c r="G1580" s="30">
        <v>30072</v>
      </c>
      <c r="H1580" s="30">
        <f t="shared" si="65"/>
        <v>0</v>
      </c>
      <c r="I1580" s="491"/>
    </row>
    <row r="1581" spans="1:9" ht="15.75" x14ac:dyDescent="0.25">
      <c r="A1581" s="98">
        <v>41847</v>
      </c>
      <c r="B1581" s="601" t="s">
        <v>1869</v>
      </c>
      <c r="C1581" s="255" t="s">
        <v>4641</v>
      </c>
      <c r="D1581" s="235" t="s">
        <v>121</v>
      </c>
      <c r="E1581" s="236">
        <v>20720</v>
      </c>
      <c r="F1581" s="117">
        <v>41847</v>
      </c>
      <c r="G1581" s="30">
        <v>20720</v>
      </c>
      <c r="H1581" s="30">
        <f t="shared" si="65"/>
        <v>0</v>
      </c>
      <c r="I1581" s="491"/>
    </row>
    <row r="1582" spans="1:9" ht="15.75" x14ac:dyDescent="0.25">
      <c r="A1582" s="553">
        <v>41850</v>
      </c>
      <c r="B1582" s="601" t="s">
        <v>2110</v>
      </c>
      <c r="C1582" s="255" t="s">
        <v>4641</v>
      </c>
      <c r="D1582" s="235" t="s">
        <v>121</v>
      </c>
      <c r="E1582" s="236">
        <v>28145</v>
      </c>
      <c r="F1582" s="117">
        <v>41850</v>
      </c>
      <c r="G1582" s="30">
        <v>28145</v>
      </c>
      <c r="H1582" s="30">
        <f t="shared" si="65"/>
        <v>0</v>
      </c>
      <c r="I1582" s="491"/>
    </row>
    <row r="1583" spans="1:9" ht="15.75" x14ac:dyDescent="0.25">
      <c r="A1583" s="553"/>
      <c r="B1583" s="601"/>
      <c r="C1583" s="255"/>
      <c r="D1583" s="235"/>
      <c r="E1583" s="236"/>
      <c r="F1583" s="117"/>
      <c r="G1583" s="30">
        <f>SUM(G1569:G1582)</f>
        <v>501372.5</v>
      </c>
      <c r="H1583" s="30"/>
      <c r="I1583" s="491"/>
    </row>
    <row r="1584" spans="1:9" ht="15.75" x14ac:dyDescent="0.25">
      <c r="A1584" s="553"/>
      <c r="B1584" s="601"/>
      <c r="C1584" s="255"/>
      <c r="D1584" s="235"/>
      <c r="E1584" s="236"/>
      <c r="F1584" s="117"/>
      <c r="G1584" s="30"/>
      <c r="H1584" s="30"/>
      <c r="I1584" s="491"/>
    </row>
    <row r="1585" spans="1:9" x14ac:dyDescent="0.25">
      <c r="A1585" s="98"/>
      <c r="B1585" s="241" t="s">
        <v>2093</v>
      </c>
      <c r="C1585" s="394" t="s">
        <v>4912</v>
      </c>
      <c r="D1585" s="235" t="s">
        <v>175</v>
      </c>
      <c r="E1585" s="528">
        <v>23609</v>
      </c>
      <c r="F1585" s="463" t="s">
        <v>4946</v>
      </c>
      <c r="G1585" s="30">
        <v>23609</v>
      </c>
      <c r="H1585" s="22">
        <f t="shared" ref="H1585:H1593" si="66">E1585-G1585</f>
        <v>0</v>
      </c>
      <c r="I1585" s="491" t="s">
        <v>2849</v>
      </c>
    </row>
    <row r="1586" spans="1:9" x14ac:dyDescent="0.25">
      <c r="A1586" s="98"/>
      <c r="B1586" s="241" t="s">
        <v>2189</v>
      </c>
      <c r="C1586" s="394" t="s">
        <v>4912</v>
      </c>
      <c r="D1586" s="235" t="s">
        <v>175</v>
      </c>
      <c r="E1586" s="528">
        <v>580</v>
      </c>
      <c r="F1586" s="117">
        <v>41824</v>
      </c>
      <c r="G1586" s="30">
        <v>580</v>
      </c>
      <c r="H1586" s="30">
        <f t="shared" si="66"/>
        <v>0</v>
      </c>
      <c r="I1586" s="491" t="s">
        <v>196</v>
      </c>
    </row>
    <row r="1587" spans="1:9" x14ac:dyDescent="0.25">
      <c r="A1587" s="98"/>
      <c r="B1587" s="241" t="s">
        <v>1382</v>
      </c>
      <c r="C1587" s="394" t="s">
        <v>4912</v>
      </c>
      <c r="D1587" s="235" t="s">
        <v>175</v>
      </c>
      <c r="E1587" s="236">
        <v>435.6</v>
      </c>
      <c r="F1587" s="117">
        <v>41829</v>
      </c>
      <c r="G1587" s="30">
        <v>435.6</v>
      </c>
      <c r="H1587" s="30">
        <f t="shared" si="66"/>
        <v>0</v>
      </c>
      <c r="I1587" s="491" t="s">
        <v>196</v>
      </c>
    </row>
    <row r="1588" spans="1:9" x14ac:dyDescent="0.25">
      <c r="A1588" s="98"/>
      <c r="B1588" s="241" t="s">
        <v>1466</v>
      </c>
      <c r="C1588" s="394" t="s">
        <v>4912</v>
      </c>
      <c r="D1588" s="235" t="s">
        <v>175</v>
      </c>
      <c r="E1588" s="236">
        <v>8390</v>
      </c>
      <c r="F1588" s="117">
        <v>41832</v>
      </c>
      <c r="G1588" s="30">
        <v>8390</v>
      </c>
      <c r="H1588" s="30">
        <f t="shared" si="66"/>
        <v>0</v>
      </c>
      <c r="I1588" s="491"/>
    </row>
    <row r="1589" spans="1:9" x14ac:dyDescent="0.25">
      <c r="A1589" s="98"/>
      <c r="B1589" s="438" t="s">
        <v>1666</v>
      </c>
      <c r="C1589" s="429" t="s">
        <v>5059</v>
      </c>
      <c r="D1589" s="45" t="s">
        <v>175</v>
      </c>
      <c r="E1589" s="236">
        <v>20670</v>
      </c>
      <c r="F1589" s="537" t="s">
        <v>5081</v>
      </c>
      <c r="G1589" s="22">
        <v>20670</v>
      </c>
      <c r="H1589" s="30">
        <f t="shared" si="66"/>
        <v>0</v>
      </c>
      <c r="I1589" s="508" t="s">
        <v>196</v>
      </c>
    </row>
    <row r="1590" spans="1:9" x14ac:dyDescent="0.25">
      <c r="A1590" s="98"/>
      <c r="B1590" s="438" t="s">
        <v>1671</v>
      </c>
      <c r="C1590" s="429" t="s">
        <v>5059</v>
      </c>
      <c r="D1590" s="45" t="s">
        <v>175</v>
      </c>
      <c r="E1590" s="236">
        <v>4580</v>
      </c>
      <c r="F1590" s="485">
        <v>41832</v>
      </c>
      <c r="G1590" s="22">
        <v>4580</v>
      </c>
      <c r="H1590" s="30">
        <f t="shared" si="66"/>
        <v>0</v>
      </c>
      <c r="I1590" s="508" t="s">
        <v>196</v>
      </c>
    </row>
    <row r="1591" spans="1:9" x14ac:dyDescent="0.25">
      <c r="A1591" s="98"/>
      <c r="B1591" s="438" t="s">
        <v>2025</v>
      </c>
      <c r="C1591" s="429" t="s">
        <v>5059</v>
      </c>
      <c r="D1591" s="235" t="s">
        <v>175</v>
      </c>
      <c r="E1591" s="236">
        <v>7549.5</v>
      </c>
      <c r="F1591" s="117">
        <v>41836</v>
      </c>
      <c r="G1591" s="30">
        <v>7549.5</v>
      </c>
      <c r="H1591" s="30">
        <f t="shared" si="66"/>
        <v>0</v>
      </c>
      <c r="I1591" s="491" t="s">
        <v>4</v>
      </c>
    </row>
    <row r="1592" spans="1:9" ht="15.75" x14ac:dyDescent="0.25">
      <c r="A1592" s="98">
        <v>41845</v>
      </c>
      <c r="B1592" s="601" t="s">
        <v>1690</v>
      </c>
      <c r="C1592" s="255" t="s">
        <v>4641</v>
      </c>
      <c r="D1592" s="235" t="s">
        <v>175</v>
      </c>
      <c r="E1592" s="236">
        <v>5539.2</v>
      </c>
      <c r="F1592" s="117">
        <v>41849</v>
      </c>
      <c r="G1592" s="30">
        <v>5539.2</v>
      </c>
      <c r="H1592" s="30">
        <f t="shared" si="66"/>
        <v>0</v>
      </c>
      <c r="I1592" s="491" t="s">
        <v>4</v>
      </c>
    </row>
    <row r="1593" spans="1:9" ht="15.75" x14ac:dyDescent="0.25">
      <c r="A1593" s="553">
        <v>41846</v>
      </c>
      <c r="B1593" s="601" t="s">
        <v>1779</v>
      </c>
      <c r="C1593" s="255" t="s">
        <v>4641</v>
      </c>
      <c r="D1593" s="235" t="s">
        <v>175</v>
      </c>
      <c r="E1593" s="236">
        <v>16777</v>
      </c>
      <c r="F1593" s="495" t="s">
        <v>5330</v>
      </c>
      <c r="G1593" s="30">
        <v>16777</v>
      </c>
      <c r="H1593" s="30">
        <f t="shared" si="66"/>
        <v>0</v>
      </c>
      <c r="I1593" s="508"/>
    </row>
    <row r="1594" spans="1:9" ht="15.75" x14ac:dyDescent="0.25">
      <c r="A1594" s="553"/>
      <c r="B1594" s="601"/>
      <c r="C1594" s="255"/>
      <c r="D1594" s="235"/>
      <c r="E1594" s="236"/>
      <c r="F1594" s="495"/>
      <c r="G1594" s="30">
        <f>SUM(G1585:G1593)</f>
        <v>88130.3</v>
      </c>
      <c r="H1594" s="30"/>
      <c r="I1594" s="508"/>
    </row>
    <row r="1595" spans="1:9" ht="15.75" x14ac:dyDescent="0.25">
      <c r="A1595" s="553"/>
      <c r="B1595" s="601"/>
      <c r="C1595" s="255"/>
      <c r="D1595" s="235"/>
      <c r="E1595" s="236"/>
      <c r="F1595" s="495"/>
      <c r="G1595" s="30"/>
      <c r="H1595" s="30"/>
      <c r="I1595" s="508"/>
    </row>
    <row r="1596" spans="1:9" x14ac:dyDescent="0.25">
      <c r="A1596" s="98"/>
      <c r="B1596" s="241" t="s">
        <v>1140</v>
      </c>
      <c r="C1596" s="394" t="s">
        <v>4912</v>
      </c>
      <c r="D1596" s="235" t="s">
        <v>272</v>
      </c>
      <c r="E1596" s="528">
        <v>1806</v>
      </c>
      <c r="F1596" s="117">
        <v>41827</v>
      </c>
      <c r="G1596" s="22">
        <v>1806</v>
      </c>
      <c r="H1596" s="30">
        <f>E1596-G1596</f>
        <v>0</v>
      </c>
      <c r="I1596" s="508" t="s">
        <v>196</v>
      </c>
    </row>
    <row r="1597" spans="1:9" x14ac:dyDescent="0.25">
      <c r="A1597" s="98"/>
      <c r="B1597" s="438" t="s">
        <v>1404</v>
      </c>
      <c r="C1597" s="429" t="s">
        <v>5059</v>
      </c>
      <c r="D1597" s="8" t="s">
        <v>272</v>
      </c>
      <c r="E1597" s="252">
        <v>1929</v>
      </c>
      <c r="F1597" s="117">
        <v>41843</v>
      </c>
      <c r="G1597" s="30">
        <v>1929</v>
      </c>
      <c r="H1597" s="30">
        <f>E1597-G1597</f>
        <v>0</v>
      </c>
      <c r="I1597" s="497" t="s">
        <v>4</v>
      </c>
    </row>
    <row r="1598" spans="1:9" x14ac:dyDescent="0.25">
      <c r="A1598" s="98"/>
      <c r="B1598" s="438" t="s">
        <v>1908</v>
      </c>
      <c r="C1598" s="429" t="s">
        <v>5059</v>
      </c>
      <c r="D1598" s="235" t="s">
        <v>132</v>
      </c>
      <c r="E1598" s="236">
        <v>2022</v>
      </c>
      <c r="F1598" s="117">
        <v>41835</v>
      </c>
      <c r="G1598" s="30">
        <v>2022</v>
      </c>
      <c r="H1598" s="30">
        <f>E1598-G1598</f>
        <v>0</v>
      </c>
      <c r="I1598" s="491" t="s">
        <v>23</v>
      </c>
    </row>
    <row r="1599" spans="1:9" x14ac:dyDescent="0.25">
      <c r="A1599" s="98"/>
      <c r="B1599" s="438"/>
      <c r="C1599" s="429"/>
      <c r="D1599" s="235"/>
      <c r="E1599" s="236"/>
      <c r="F1599" s="117"/>
      <c r="G1599" s="30"/>
      <c r="H1599" s="30"/>
      <c r="I1599" s="491"/>
    </row>
    <row r="1600" spans="1:9" ht="15.75" x14ac:dyDescent="0.25">
      <c r="A1600" s="553">
        <v>41844</v>
      </c>
      <c r="B1600" s="601" t="s">
        <v>1565</v>
      </c>
      <c r="C1600" s="255" t="s">
        <v>4641</v>
      </c>
      <c r="D1600" s="235" t="s">
        <v>4701</v>
      </c>
      <c r="E1600" s="236">
        <v>10079</v>
      </c>
      <c r="F1600" s="117">
        <v>41844</v>
      </c>
      <c r="G1600" s="30">
        <v>10079</v>
      </c>
      <c r="H1600" s="30">
        <f t="shared" ref="H1600:H1605" si="67">E1600-G1600</f>
        <v>0</v>
      </c>
      <c r="I1600" s="491"/>
    </row>
    <row r="1601" spans="1:9" x14ac:dyDescent="0.25">
      <c r="A1601" s="98"/>
      <c r="B1601" s="241" t="s">
        <v>2169</v>
      </c>
      <c r="C1601" s="394" t="s">
        <v>4912</v>
      </c>
      <c r="D1601" s="235" t="s">
        <v>4831</v>
      </c>
      <c r="E1601" s="528">
        <v>8708</v>
      </c>
      <c r="F1601" s="117">
        <v>41823</v>
      </c>
      <c r="G1601" s="30">
        <v>8708</v>
      </c>
      <c r="H1601" s="22">
        <f t="shared" si="67"/>
        <v>0</v>
      </c>
      <c r="I1601" s="491"/>
    </row>
    <row r="1602" spans="1:9" x14ac:dyDescent="0.25">
      <c r="A1602" s="98"/>
      <c r="B1602" s="241" t="s">
        <v>1499</v>
      </c>
      <c r="C1602" s="394" t="s">
        <v>4912</v>
      </c>
      <c r="D1602" s="235" t="s">
        <v>4831</v>
      </c>
      <c r="E1602" s="236">
        <v>9687.5</v>
      </c>
      <c r="F1602" s="117">
        <v>41830</v>
      </c>
      <c r="G1602" s="30">
        <v>9687.5</v>
      </c>
      <c r="H1602" s="30">
        <f t="shared" si="67"/>
        <v>0</v>
      </c>
      <c r="I1602" s="491" t="s">
        <v>23</v>
      </c>
    </row>
    <row r="1603" spans="1:9" x14ac:dyDescent="0.25">
      <c r="A1603" s="98"/>
      <c r="B1603" s="438" t="s">
        <v>2179</v>
      </c>
      <c r="C1603" s="429" t="s">
        <v>5059</v>
      </c>
      <c r="D1603" s="235" t="s">
        <v>4831</v>
      </c>
      <c r="E1603" s="236">
        <v>8653</v>
      </c>
      <c r="F1603" s="117">
        <v>41837</v>
      </c>
      <c r="G1603" s="30">
        <v>8653</v>
      </c>
      <c r="H1603" s="30">
        <f t="shared" si="67"/>
        <v>0</v>
      </c>
      <c r="I1603" s="491"/>
    </row>
    <row r="1604" spans="1:9" ht="15.75" x14ac:dyDescent="0.25">
      <c r="A1604" s="98">
        <v>41851</v>
      </c>
      <c r="B1604" s="601" t="s">
        <v>2179</v>
      </c>
      <c r="C1604" s="255" t="s">
        <v>4641</v>
      </c>
      <c r="D1604" s="8" t="s">
        <v>4831</v>
      </c>
      <c r="E1604" s="252">
        <v>10107</v>
      </c>
      <c r="F1604" s="117">
        <v>41851</v>
      </c>
      <c r="G1604" s="30">
        <v>10107</v>
      </c>
      <c r="H1604" s="30">
        <f t="shared" si="67"/>
        <v>0</v>
      </c>
      <c r="I1604" s="497"/>
    </row>
    <row r="1605" spans="1:9" ht="15.75" x14ac:dyDescent="0.25">
      <c r="A1605" s="98">
        <v>41851</v>
      </c>
      <c r="B1605" s="601" t="s">
        <v>2186</v>
      </c>
      <c r="C1605" s="255" t="s">
        <v>4641</v>
      </c>
      <c r="D1605" s="8" t="s">
        <v>4831</v>
      </c>
      <c r="E1605" s="252">
        <v>181.5</v>
      </c>
      <c r="F1605" s="117">
        <v>41851</v>
      </c>
      <c r="G1605" s="30">
        <v>181.5</v>
      </c>
      <c r="H1605" s="30">
        <f t="shared" si="67"/>
        <v>0</v>
      </c>
      <c r="I1605" s="497"/>
    </row>
    <row r="1606" spans="1:9" ht="15.75" x14ac:dyDescent="0.25">
      <c r="A1606" s="98"/>
      <c r="B1606" s="601"/>
      <c r="C1606" s="255"/>
      <c r="D1606" s="8"/>
      <c r="E1606" s="252"/>
      <c r="F1606" s="117"/>
      <c r="G1606" s="30">
        <f>SUM(G1600:G1605)</f>
        <v>47416</v>
      </c>
      <c r="H1606" s="30"/>
      <c r="I1606" s="497"/>
    </row>
    <row r="1607" spans="1:9" ht="15.75" x14ac:dyDescent="0.25">
      <c r="A1607" s="98"/>
      <c r="B1607" s="601"/>
      <c r="C1607" s="255"/>
      <c r="D1607" s="8"/>
      <c r="E1607" s="252"/>
      <c r="F1607" s="117"/>
      <c r="G1607" s="30"/>
      <c r="H1607" s="30"/>
      <c r="I1607" s="497"/>
    </row>
    <row r="1608" spans="1:9" x14ac:dyDescent="0.25">
      <c r="A1608" s="98"/>
      <c r="B1608" s="438" t="s">
        <v>1799</v>
      </c>
      <c r="C1608" s="429" t="s">
        <v>5059</v>
      </c>
      <c r="D1608" s="235" t="s">
        <v>308</v>
      </c>
      <c r="E1608" s="236">
        <v>573</v>
      </c>
      <c r="F1608" s="117">
        <v>41833</v>
      </c>
      <c r="G1608" s="30">
        <v>573</v>
      </c>
      <c r="H1608" s="30">
        <f>E1608-G1608</f>
        <v>0</v>
      </c>
      <c r="I1608" s="491"/>
    </row>
    <row r="1609" spans="1:9" x14ac:dyDescent="0.25">
      <c r="A1609" s="98"/>
      <c r="B1609" s="438" t="s">
        <v>1191</v>
      </c>
      <c r="C1609" s="429" t="s">
        <v>5059</v>
      </c>
      <c r="D1609" s="235" t="s">
        <v>308</v>
      </c>
      <c r="E1609" s="236">
        <v>573</v>
      </c>
      <c r="F1609" s="117">
        <v>41840</v>
      </c>
      <c r="G1609" s="30">
        <v>573</v>
      </c>
      <c r="H1609" s="30">
        <f>E1609-G1609</f>
        <v>0</v>
      </c>
      <c r="I1609" s="491"/>
    </row>
    <row r="1610" spans="1:9" ht="15.75" x14ac:dyDescent="0.25">
      <c r="A1610" s="98">
        <v>41845</v>
      </c>
      <c r="B1610" s="601" t="s">
        <v>1632</v>
      </c>
      <c r="C1610" s="255" t="s">
        <v>4641</v>
      </c>
      <c r="D1610" s="235" t="s">
        <v>308</v>
      </c>
      <c r="E1610" s="236">
        <v>1013</v>
      </c>
      <c r="F1610" s="117">
        <v>41845</v>
      </c>
      <c r="G1610" s="30">
        <v>1013</v>
      </c>
      <c r="H1610" s="30">
        <f>E1610-G1610</f>
        <v>0</v>
      </c>
      <c r="I1610" s="491"/>
    </row>
    <row r="1611" spans="1:9" ht="15.75" x14ac:dyDescent="0.25">
      <c r="A1611" s="553">
        <v>41846</v>
      </c>
      <c r="B1611" s="601" t="s">
        <v>1728</v>
      </c>
      <c r="C1611" s="255" t="s">
        <v>4641</v>
      </c>
      <c r="D1611" s="235" t="s">
        <v>308</v>
      </c>
      <c r="E1611" s="236">
        <v>187</v>
      </c>
      <c r="F1611" s="117">
        <v>41846</v>
      </c>
      <c r="G1611" s="30">
        <v>187</v>
      </c>
      <c r="H1611" s="30">
        <f>E1611-G1611</f>
        <v>0</v>
      </c>
      <c r="I1611" s="508"/>
    </row>
    <row r="1612" spans="1:9" ht="15.75" x14ac:dyDescent="0.25">
      <c r="A1612" s="553"/>
      <c r="B1612" s="601"/>
      <c r="C1612" s="255"/>
      <c r="D1612" s="235"/>
      <c r="E1612" s="236"/>
      <c r="F1612" s="117"/>
      <c r="G1612" s="30"/>
      <c r="H1612" s="30"/>
      <c r="I1612" s="508"/>
    </row>
    <row r="1613" spans="1:9" ht="15.75" x14ac:dyDescent="0.25">
      <c r="A1613" s="553">
        <v>41848</v>
      </c>
      <c r="B1613" s="601" t="s">
        <v>1893</v>
      </c>
      <c r="C1613" s="255" t="s">
        <v>4641</v>
      </c>
      <c r="D1613" s="235" t="s">
        <v>5351</v>
      </c>
      <c r="E1613" s="236">
        <v>1064</v>
      </c>
      <c r="F1613" s="117">
        <v>41848</v>
      </c>
      <c r="G1613" s="30">
        <v>1064</v>
      </c>
      <c r="H1613" s="30">
        <f t="shared" ref="H1613:H1620" si="68">E1613-G1613</f>
        <v>0</v>
      </c>
      <c r="I1613" s="491"/>
    </row>
    <row r="1614" spans="1:9" x14ac:dyDescent="0.25">
      <c r="A1614" s="98"/>
      <c r="B1614" s="241" t="s">
        <v>2256</v>
      </c>
      <c r="C1614" s="394" t="s">
        <v>4912</v>
      </c>
      <c r="D1614" s="235" t="s">
        <v>118</v>
      </c>
      <c r="E1614" s="528">
        <v>1075</v>
      </c>
      <c r="F1614" s="117">
        <v>41824</v>
      </c>
      <c r="G1614" s="30">
        <v>1075</v>
      </c>
      <c r="H1614" s="30">
        <f t="shared" si="68"/>
        <v>0</v>
      </c>
      <c r="I1614" s="491"/>
    </row>
    <row r="1615" spans="1:9" x14ac:dyDescent="0.25">
      <c r="A1615" s="527"/>
      <c r="B1615" s="241" t="s">
        <v>2258</v>
      </c>
      <c r="C1615" s="394" t="s">
        <v>4912</v>
      </c>
      <c r="D1615" s="235" t="s">
        <v>118</v>
      </c>
      <c r="E1615" s="528">
        <v>1469</v>
      </c>
      <c r="F1615" s="117">
        <v>41824</v>
      </c>
      <c r="G1615" s="30">
        <v>1469</v>
      </c>
      <c r="H1615" s="30">
        <f t="shared" si="68"/>
        <v>0</v>
      </c>
      <c r="I1615" s="491"/>
    </row>
    <row r="1616" spans="1:9" x14ac:dyDescent="0.25">
      <c r="A1616" s="527"/>
      <c r="B1616" s="438" t="s">
        <v>1626</v>
      </c>
      <c r="C1616" s="429" t="s">
        <v>5059</v>
      </c>
      <c r="D1616" s="45" t="s">
        <v>118</v>
      </c>
      <c r="E1616" s="236">
        <v>2749</v>
      </c>
      <c r="F1616" s="117">
        <v>41831</v>
      </c>
      <c r="G1616" s="22">
        <v>2749</v>
      </c>
      <c r="H1616" s="30">
        <f t="shared" si="68"/>
        <v>0</v>
      </c>
      <c r="I1616" s="508"/>
    </row>
    <row r="1617" spans="1:9" x14ac:dyDescent="0.25">
      <c r="A1617" s="535"/>
      <c r="B1617" s="438" t="s">
        <v>1754</v>
      </c>
      <c r="C1617" s="429" t="s">
        <v>5059</v>
      </c>
      <c r="D1617" s="45" t="s">
        <v>118</v>
      </c>
      <c r="E1617" s="236">
        <v>816</v>
      </c>
      <c r="F1617" s="117">
        <v>41832</v>
      </c>
      <c r="G1617" s="22">
        <v>816</v>
      </c>
      <c r="H1617" s="30">
        <f t="shared" si="68"/>
        <v>0</v>
      </c>
      <c r="I1617" s="508"/>
    </row>
    <row r="1618" spans="1:9" x14ac:dyDescent="0.25">
      <c r="A1618" s="98"/>
      <c r="B1618" s="438" t="s">
        <v>1891</v>
      </c>
      <c r="C1618" s="429" t="s">
        <v>5059</v>
      </c>
      <c r="D1618" s="235" t="s">
        <v>118</v>
      </c>
      <c r="E1618" s="236">
        <v>1645</v>
      </c>
      <c r="F1618" s="117">
        <v>41834</v>
      </c>
      <c r="G1618" s="30">
        <v>1645</v>
      </c>
      <c r="H1618" s="30">
        <f t="shared" si="68"/>
        <v>0</v>
      </c>
      <c r="I1618" s="491"/>
    </row>
    <row r="1619" spans="1:9" x14ac:dyDescent="0.25">
      <c r="A1619" s="98"/>
      <c r="B1619" s="438" t="s">
        <v>1115</v>
      </c>
      <c r="C1619" s="429" t="s">
        <v>5059</v>
      </c>
      <c r="D1619" s="235" t="s">
        <v>118</v>
      </c>
      <c r="E1619" s="236">
        <v>270</v>
      </c>
      <c r="F1619" s="117">
        <v>41839</v>
      </c>
      <c r="G1619" s="30">
        <v>270</v>
      </c>
      <c r="H1619" s="30">
        <f t="shared" si="68"/>
        <v>0</v>
      </c>
      <c r="I1619" s="491"/>
    </row>
    <row r="1620" spans="1:9" ht="15.75" x14ac:dyDescent="0.25">
      <c r="A1620" s="98">
        <v>41847</v>
      </c>
      <c r="B1620" s="601" t="s">
        <v>1856</v>
      </c>
      <c r="C1620" s="255" t="s">
        <v>4641</v>
      </c>
      <c r="D1620" s="8" t="s">
        <v>118</v>
      </c>
      <c r="E1620" s="236">
        <v>264</v>
      </c>
      <c r="F1620" s="117">
        <v>41847</v>
      </c>
      <c r="G1620" s="30">
        <v>264</v>
      </c>
      <c r="H1620" s="30">
        <f t="shared" si="68"/>
        <v>0</v>
      </c>
      <c r="I1620" s="491"/>
    </row>
    <row r="1621" spans="1:9" ht="15.75" x14ac:dyDescent="0.25">
      <c r="A1621" s="98"/>
      <c r="B1621" s="601"/>
      <c r="C1621" s="255"/>
      <c r="D1621" s="8"/>
      <c r="E1621" s="236"/>
      <c r="F1621" s="117"/>
      <c r="G1621" s="30">
        <f>SUM(G1613:G1620)</f>
        <v>9352</v>
      </c>
      <c r="H1621" s="30"/>
      <c r="I1621" s="491"/>
    </row>
    <row r="1622" spans="1:9" ht="15.75" x14ac:dyDescent="0.25">
      <c r="A1622" s="98"/>
      <c r="B1622" s="601"/>
      <c r="C1622" s="255"/>
      <c r="D1622" s="8"/>
      <c r="E1622" s="236"/>
      <c r="F1622" s="117"/>
      <c r="G1622" s="30"/>
      <c r="H1622" s="30"/>
      <c r="I1622" s="491"/>
    </row>
    <row r="1623" spans="1:9" x14ac:dyDescent="0.25">
      <c r="A1623" s="98"/>
      <c r="B1623" s="241" t="s">
        <v>1987</v>
      </c>
      <c r="C1623" s="394" t="s">
        <v>4912</v>
      </c>
      <c r="D1623" s="235" t="s">
        <v>60</v>
      </c>
      <c r="E1623" s="528">
        <v>80</v>
      </c>
      <c r="F1623" s="117">
        <v>41822</v>
      </c>
      <c r="G1623" s="30">
        <v>80</v>
      </c>
      <c r="H1623" s="22">
        <f t="shared" ref="H1623:H1629" si="69">E1623-G1623</f>
        <v>0</v>
      </c>
      <c r="I1623" s="491" t="s">
        <v>57</v>
      </c>
    </row>
    <row r="1624" spans="1:9" x14ac:dyDescent="0.25">
      <c r="A1624" s="98"/>
      <c r="B1624" s="241" t="s">
        <v>1204</v>
      </c>
      <c r="C1624" s="394" t="s">
        <v>4912</v>
      </c>
      <c r="D1624" s="431" t="s">
        <v>60</v>
      </c>
      <c r="E1624" s="534">
        <v>100</v>
      </c>
      <c r="F1624" s="117">
        <v>41828</v>
      </c>
      <c r="G1624" s="22">
        <v>100</v>
      </c>
      <c r="H1624" s="30">
        <f t="shared" si="69"/>
        <v>0</v>
      </c>
      <c r="I1624" s="508" t="s">
        <v>57</v>
      </c>
    </row>
    <row r="1625" spans="1:9" x14ac:dyDescent="0.25">
      <c r="A1625" s="98"/>
      <c r="B1625" s="438" t="s">
        <v>1961</v>
      </c>
      <c r="C1625" s="429" t="s">
        <v>5059</v>
      </c>
      <c r="D1625" s="235" t="s">
        <v>60</v>
      </c>
      <c r="E1625" s="236">
        <v>140</v>
      </c>
      <c r="F1625" s="117">
        <v>41835</v>
      </c>
      <c r="G1625" s="30">
        <v>140</v>
      </c>
      <c r="H1625" s="30">
        <f t="shared" si="69"/>
        <v>0</v>
      </c>
      <c r="I1625" s="491" t="s">
        <v>57</v>
      </c>
    </row>
    <row r="1626" spans="1:9" x14ac:dyDescent="0.25">
      <c r="A1626" s="98"/>
      <c r="B1626" s="438" t="s">
        <v>2175</v>
      </c>
      <c r="C1626" s="429" t="s">
        <v>5059</v>
      </c>
      <c r="D1626" s="235" t="s">
        <v>60</v>
      </c>
      <c r="E1626" s="236">
        <v>140</v>
      </c>
      <c r="F1626" s="117">
        <v>41838</v>
      </c>
      <c r="G1626" s="30">
        <v>140</v>
      </c>
      <c r="H1626" s="30">
        <f t="shared" si="69"/>
        <v>0</v>
      </c>
      <c r="I1626" s="491"/>
    </row>
    <row r="1627" spans="1:9" ht="23.25" x14ac:dyDescent="0.25">
      <c r="A1627" s="98"/>
      <c r="B1627" s="438" t="s">
        <v>1161</v>
      </c>
      <c r="C1627" s="429" t="s">
        <v>5059</v>
      </c>
      <c r="D1627" s="235" t="s">
        <v>60</v>
      </c>
      <c r="E1627" s="236">
        <v>1652</v>
      </c>
      <c r="F1627" s="550" t="s">
        <v>5219</v>
      </c>
      <c r="G1627" s="30">
        <v>1652</v>
      </c>
      <c r="H1627" s="30">
        <f t="shared" si="69"/>
        <v>0</v>
      </c>
      <c r="I1627" s="491" t="s">
        <v>57</v>
      </c>
    </row>
    <row r="1628" spans="1:9" ht="15.75" x14ac:dyDescent="0.25">
      <c r="A1628" s="553">
        <v>41844</v>
      </c>
      <c r="B1628" s="601" t="s">
        <v>1551</v>
      </c>
      <c r="C1628" s="255" t="s">
        <v>4641</v>
      </c>
      <c r="D1628" s="235" t="s">
        <v>60</v>
      </c>
      <c r="E1628" s="236">
        <v>234</v>
      </c>
      <c r="F1628" s="117">
        <v>41844</v>
      </c>
      <c r="G1628" s="30">
        <v>234</v>
      </c>
      <c r="H1628" s="30">
        <f t="shared" si="69"/>
        <v>0</v>
      </c>
      <c r="I1628" s="491"/>
    </row>
    <row r="1629" spans="1:9" ht="15.75" x14ac:dyDescent="0.25">
      <c r="A1629" s="553">
        <v>41844</v>
      </c>
      <c r="B1629" s="601" t="s">
        <v>1558</v>
      </c>
      <c r="C1629" s="255" t="s">
        <v>4641</v>
      </c>
      <c r="D1629" s="8" t="s">
        <v>60</v>
      </c>
      <c r="E1629" s="236">
        <v>240</v>
      </c>
      <c r="F1629" s="117">
        <v>41845</v>
      </c>
      <c r="G1629" s="30">
        <v>240</v>
      </c>
      <c r="H1629" s="30">
        <f t="shared" si="69"/>
        <v>0</v>
      </c>
      <c r="I1629" s="491" t="s">
        <v>57</v>
      </c>
    </row>
    <row r="1630" spans="1:9" ht="15.75" x14ac:dyDescent="0.25">
      <c r="A1630" s="553"/>
      <c r="B1630" s="601"/>
      <c r="C1630" s="255"/>
      <c r="D1630" s="8"/>
      <c r="E1630" s="236"/>
      <c r="F1630" s="117"/>
      <c r="G1630" s="30">
        <f>SUM(G1623:G1629)</f>
        <v>2586</v>
      </c>
      <c r="H1630" s="30"/>
      <c r="I1630" s="491"/>
    </row>
    <row r="1631" spans="1:9" ht="15.75" x14ac:dyDescent="0.25">
      <c r="A1631" s="553"/>
      <c r="B1631" s="601"/>
      <c r="C1631" s="255"/>
      <c r="D1631" s="8"/>
      <c r="E1631" s="236"/>
      <c r="F1631" s="117"/>
      <c r="G1631" s="30"/>
      <c r="H1631" s="30"/>
      <c r="I1631" s="491"/>
    </row>
    <row r="1632" spans="1:9" x14ac:dyDescent="0.25">
      <c r="A1632" s="98"/>
      <c r="B1632" s="241" t="s">
        <v>1168</v>
      </c>
      <c r="C1632" s="394" t="s">
        <v>4912</v>
      </c>
      <c r="D1632" s="235" t="s">
        <v>458</v>
      </c>
      <c r="E1632" s="528">
        <v>2327.5</v>
      </c>
      <c r="F1632" s="117">
        <v>41825</v>
      </c>
      <c r="G1632" s="22">
        <v>2327.5</v>
      </c>
      <c r="H1632" s="30">
        <f>E1632-G1632</f>
        <v>0</v>
      </c>
      <c r="I1632" s="508"/>
    </row>
    <row r="1633" spans="1:9" x14ac:dyDescent="0.25">
      <c r="A1633" s="98"/>
      <c r="B1633" s="241" t="s">
        <v>1363</v>
      </c>
      <c r="C1633" s="394" t="s">
        <v>4912</v>
      </c>
      <c r="D1633" s="235" t="s">
        <v>458</v>
      </c>
      <c r="E1633" s="236">
        <v>126.5</v>
      </c>
      <c r="F1633" s="117">
        <v>41828</v>
      </c>
      <c r="G1633" s="30">
        <v>126.5</v>
      </c>
      <c r="H1633" s="30">
        <f>E1633-G1633</f>
        <v>0</v>
      </c>
      <c r="I1633" s="491" t="s">
        <v>4</v>
      </c>
    </row>
    <row r="1634" spans="1:9" x14ac:dyDescent="0.25">
      <c r="A1634" s="98"/>
      <c r="B1634" s="438" t="s">
        <v>1607</v>
      </c>
      <c r="C1634" s="429" t="s">
        <v>5059</v>
      </c>
      <c r="D1634" s="45" t="s">
        <v>458</v>
      </c>
      <c r="E1634" s="236">
        <v>1123.5</v>
      </c>
      <c r="F1634" s="117">
        <v>41831</v>
      </c>
      <c r="G1634" s="22">
        <v>1123.5</v>
      </c>
      <c r="H1634" s="30">
        <f>E1634-G1634</f>
        <v>0</v>
      </c>
      <c r="I1634" s="508"/>
    </row>
    <row r="1635" spans="1:9" x14ac:dyDescent="0.25">
      <c r="A1635" s="98"/>
      <c r="B1635" s="438" t="s">
        <v>1711</v>
      </c>
      <c r="C1635" s="429" t="s">
        <v>5059</v>
      </c>
      <c r="D1635" s="45" t="s">
        <v>458</v>
      </c>
      <c r="E1635" s="236">
        <v>2239</v>
      </c>
      <c r="F1635" s="117">
        <v>41832</v>
      </c>
      <c r="G1635" s="22">
        <v>2239</v>
      </c>
      <c r="H1635" s="30">
        <f>E1635-G1635</f>
        <v>0</v>
      </c>
      <c r="I1635" s="508"/>
    </row>
    <row r="1636" spans="1:9" ht="15.75" x14ac:dyDescent="0.25">
      <c r="A1636" s="98">
        <v>41851</v>
      </c>
      <c r="B1636" s="601" t="s">
        <v>2214</v>
      </c>
      <c r="C1636" s="255" t="s">
        <v>4641</v>
      </c>
      <c r="D1636" s="8" t="s">
        <v>2552</v>
      </c>
      <c r="E1636" s="252">
        <v>12813</v>
      </c>
      <c r="F1636" s="461">
        <v>41852</v>
      </c>
      <c r="G1636" s="247">
        <v>12813</v>
      </c>
      <c r="H1636" s="30">
        <f>E1636-G1636</f>
        <v>0</v>
      </c>
      <c r="I1636" s="552" t="s">
        <v>14</v>
      </c>
    </row>
    <row r="1637" spans="1:9" ht="15.75" x14ac:dyDescent="0.25">
      <c r="A1637" s="98"/>
      <c r="B1637" s="601"/>
      <c r="C1637" s="255"/>
      <c r="D1637" s="8"/>
      <c r="E1637" s="252"/>
      <c r="F1637" s="461"/>
      <c r="G1637" s="247">
        <f>SUM(G1632:G1636)</f>
        <v>18629.5</v>
      </c>
      <c r="H1637" s="30"/>
      <c r="I1637" s="552"/>
    </row>
    <row r="1638" spans="1:9" ht="15.75" x14ac:dyDescent="0.25">
      <c r="A1638" s="98"/>
      <c r="B1638" s="601"/>
      <c r="C1638" s="255"/>
      <c r="D1638" s="8"/>
      <c r="E1638" s="252"/>
      <c r="F1638" s="461"/>
      <c r="G1638" s="247"/>
      <c r="H1638" s="30"/>
      <c r="I1638" s="552"/>
    </row>
    <row r="1639" spans="1:9" x14ac:dyDescent="0.25">
      <c r="A1639" s="98"/>
      <c r="B1639" s="241" t="s">
        <v>2226</v>
      </c>
      <c r="C1639" s="394" t="s">
        <v>4912</v>
      </c>
      <c r="D1639" s="235" t="s">
        <v>4976</v>
      </c>
      <c r="E1639" s="528">
        <v>1245</v>
      </c>
      <c r="F1639" s="117">
        <v>41824</v>
      </c>
      <c r="G1639" s="30">
        <v>1245</v>
      </c>
      <c r="H1639" s="30">
        <f>E1639-G1639</f>
        <v>0</v>
      </c>
      <c r="I1639" s="546"/>
    </row>
    <row r="1640" spans="1:9" x14ac:dyDescent="0.25">
      <c r="A1640" s="98"/>
      <c r="B1640" s="241"/>
      <c r="C1640" s="394"/>
      <c r="D1640" s="235"/>
      <c r="E1640" s="528"/>
      <c r="F1640" s="117"/>
      <c r="G1640" s="30"/>
      <c r="H1640" s="30"/>
      <c r="I1640" s="546"/>
    </row>
    <row r="1641" spans="1:9" x14ac:dyDescent="0.25">
      <c r="A1641" s="98"/>
      <c r="B1641" s="241" t="s">
        <v>2144</v>
      </c>
      <c r="C1641" s="394" t="s">
        <v>4912</v>
      </c>
      <c r="D1641" s="235" t="s">
        <v>4957</v>
      </c>
      <c r="E1641" s="528">
        <v>12222</v>
      </c>
      <c r="F1641" s="462" t="s">
        <v>4958</v>
      </c>
      <c r="G1641" s="30">
        <v>12222</v>
      </c>
      <c r="H1641" s="22">
        <f>E1641-G1641</f>
        <v>0</v>
      </c>
      <c r="I1641" s="546" t="s">
        <v>196</v>
      </c>
    </row>
    <row r="1642" spans="1:9" x14ac:dyDescent="0.25">
      <c r="A1642" s="98"/>
      <c r="B1642" s="241" t="s">
        <v>1344</v>
      </c>
      <c r="C1642" s="394" t="s">
        <v>4912</v>
      </c>
      <c r="D1642" s="235" t="s">
        <v>4957</v>
      </c>
      <c r="E1642" s="236">
        <v>2819.6</v>
      </c>
      <c r="F1642" s="117">
        <v>41828</v>
      </c>
      <c r="G1642" s="30">
        <v>2819.6</v>
      </c>
      <c r="H1642" s="30">
        <f>E1642-G1642</f>
        <v>0</v>
      </c>
      <c r="I1642" s="546" t="s">
        <v>23</v>
      </c>
    </row>
    <row r="1643" spans="1:9" x14ac:dyDescent="0.25">
      <c r="A1643" s="98"/>
      <c r="B1643" s="241"/>
      <c r="C1643" s="394"/>
      <c r="D1643" s="235"/>
      <c r="E1643" s="236"/>
      <c r="F1643" s="117"/>
      <c r="G1643" s="30">
        <f>SUM(G1641:G1642)</f>
        <v>15041.6</v>
      </c>
      <c r="H1643" s="30"/>
      <c r="I1643" s="546"/>
    </row>
    <row r="1644" spans="1:9" x14ac:dyDescent="0.25">
      <c r="A1644" s="98"/>
      <c r="B1644" s="241"/>
      <c r="C1644" s="394"/>
      <c r="D1644" s="235"/>
      <c r="E1644" s="236"/>
      <c r="F1644" s="117"/>
      <c r="G1644" s="30"/>
      <c r="H1644" s="30"/>
      <c r="I1644" s="546"/>
    </row>
    <row r="1645" spans="1:9" ht="15.75" x14ac:dyDescent="0.25">
      <c r="A1645" s="553">
        <v>41844</v>
      </c>
      <c r="B1645" s="601" t="s">
        <v>1548</v>
      </c>
      <c r="C1645" s="255" t="s">
        <v>4641</v>
      </c>
      <c r="D1645" s="235" t="s">
        <v>5285</v>
      </c>
      <c r="E1645" s="236">
        <v>340</v>
      </c>
      <c r="F1645" s="117">
        <v>41845</v>
      </c>
      <c r="G1645" s="30">
        <v>340</v>
      </c>
      <c r="H1645" s="30">
        <f>E1645-G1645</f>
        <v>0</v>
      </c>
      <c r="I1645" s="546" t="s">
        <v>20</v>
      </c>
    </row>
    <row r="1646" spans="1:9" ht="15.75" x14ac:dyDescent="0.25">
      <c r="A1646" s="553"/>
      <c r="B1646" s="601"/>
      <c r="C1646" s="255"/>
      <c r="D1646" s="235"/>
      <c r="E1646" s="236"/>
      <c r="F1646" s="117"/>
      <c r="G1646" s="30"/>
      <c r="H1646" s="30"/>
      <c r="I1646" s="546"/>
    </row>
    <row r="1647" spans="1:9" x14ac:dyDescent="0.25">
      <c r="A1647" s="98"/>
      <c r="B1647" s="241" t="s">
        <v>2022</v>
      </c>
      <c r="C1647" s="394" t="s">
        <v>4912</v>
      </c>
      <c r="D1647" s="235" t="s">
        <v>67</v>
      </c>
      <c r="E1647" s="528">
        <v>925.5</v>
      </c>
      <c r="F1647" s="117">
        <v>41822</v>
      </c>
      <c r="G1647" s="30">
        <v>925.5</v>
      </c>
      <c r="H1647" s="22">
        <f>E1647-G1647</f>
        <v>0</v>
      </c>
      <c r="I1647" s="546" t="s">
        <v>20</v>
      </c>
    </row>
    <row r="1648" spans="1:9" x14ac:dyDescent="0.25">
      <c r="A1648" s="98"/>
      <c r="B1648" s="241" t="s">
        <v>1299</v>
      </c>
      <c r="C1648" s="394" t="s">
        <v>4912</v>
      </c>
      <c r="D1648" s="235" t="s">
        <v>67</v>
      </c>
      <c r="E1648" s="236">
        <v>925.5</v>
      </c>
      <c r="F1648" s="117">
        <v>41828</v>
      </c>
      <c r="G1648" s="30">
        <v>925.5</v>
      </c>
      <c r="H1648" s="30">
        <f>E1648-G1648</f>
        <v>0</v>
      </c>
      <c r="I1648" s="546"/>
    </row>
    <row r="1649" spans="1:9" x14ac:dyDescent="0.25">
      <c r="A1649" s="98"/>
      <c r="B1649" s="438" t="s">
        <v>2017</v>
      </c>
      <c r="C1649" s="429" t="s">
        <v>5059</v>
      </c>
      <c r="D1649" s="235" t="s">
        <v>67</v>
      </c>
      <c r="E1649" s="236">
        <v>925</v>
      </c>
      <c r="F1649" s="117">
        <v>41836</v>
      </c>
      <c r="G1649" s="30">
        <v>925</v>
      </c>
      <c r="H1649" s="30">
        <f>E1649-G1649</f>
        <v>0</v>
      </c>
      <c r="I1649" s="546" t="s">
        <v>20</v>
      </c>
    </row>
    <row r="1650" spans="1:9" ht="15.75" x14ac:dyDescent="0.25">
      <c r="A1650" s="98">
        <v>41845</v>
      </c>
      <c r="B1650" s="601" t="s">
        <v>1664</v>
      </c>
      <c r="C1650" s="255" t="s">
        <v>4641</v>
      </c>
      <c r="D1650" s="235" t="s">
        <v>5312</v>
      </c>
      <c r="E1650" s="236">
        <v>2688</v>
      </c>
      <c r="F1650" s="117">
        <v>41845</v>
      </c>
      <c r="G1650" s="30">
        <v>2688</v>
      </c>
      <c r="H1650" s="30">
        <f>E1650-G1650</f>
        <v>0</v>
      </c>
      <c r="I1650" s="546" t="s">
        <v>4644</v>
      </c>
    </row>
    <row r="1651" spans="1:9" ht="15.75" x14ac:dyDescent="0.25">
      <c r="A1651" s="98">
        <v>41845</v>
      </c>
      <c r="B1651" s="601" t="s">
        <v>1678</v>
      </c>
      <c r="C1651" s="255" t="s">
        <v>4641</v>
      </c>
      <c r="D1651" s="235" t="s">
        <v>5312</v>
      </c>
      <c r="E1651" s="236">
        <v>367.5</v>
      </c>
      <c r="F1651" s="117">
        <v>41845</v>
      </c>
      <c r="G1651" s="30">
        <v>367.5</v>
      </c>
      <c r="H1651" s="30">
        <f>E1651-G1651</f>
        <v>0</v>
      </c>
      <c r="I1651" s="546" t="s">
        <v>4644</v>
      </c>
    </row>
    <row r="1652" spans="1:9" ht="15.75" x14ac:dyDescent="0.25">
      <c r="A1652" s="98"/>
      <c r="B1652" s="601"/>
      <c r="C1652" s="255"/>
      <c r="D1652" s="235"/>
      <c r="E1652" s="236"/>
      <c r="F1652" s="117"/>
      <c r="G1652" s="30"/>
      <c r="H1652" s="30"/>
      <c r="I1652" s="546"/>
    </row>
    <row r="1653" spans="1:9" x14ac:dyDescent="0.25">
      <c r="A1653" s="98"/>
      <c r="B1653" s="241" t="s">
        <v>2078</v>
      </c>
      <c r="C1653" s="394" t="s">
        <v>4912</v>
      </c>
      <c r="D1653" s="235" t="s">
        <v>34</v>
      </c>
      <c r="E1653" s="528">
        <v>20364</v>
      </c>
      <c r="F1653" s="117">
        <v>41822</v>
      </c>
      <c r="G1653" s="30">
        <v>20364</v>
      </c>
      <c r="H1653" s="22">
        <f t="shared" ref="H1653:H1661" si="70">E1653-G1653</f>
        <v>0</v>
      </c>
      <c r="I1653" s="546"/>
    </row>
    <row r="1654" spans="1:9" x14ac:dyDescent="0.25">
      <c r="A1654" s="98"/>
      <c r="B1654" s="241" t="s">
        <v>2170</v>
      </c>
      <c r="C1654" s="394" t="s">
        <v>4912</v>
      </c>
      <c r="D1654" s="235" t="s">
        <v>34</v>
      </c>
      <c r="E1654" s="528">
        <v>25053.5</v>
      </c>
      <c r="F1654" s="117">
        <v>41823</v>
      </c>
      <c r="G1654" s="30">
        <v>25053.5</v>
      </c>
      <c r="H1654" s="22">
        <f t="shared" si="70"/>
        <v>0</v>
      </c>
      <c r="I1654" s="546"/>
    </row>
    <row r="1655" spans="1:9" x14ac:dyDescent="0.25">
      <c r="A1655" s="98"/>
      <c r="B1655" s="241" t="s">
        <v>1066</v>
      </c>
      <c r="C1655" s="394" t="s">
        <v>4912</v>
      </c>
      <c r="D1655" s="235" t="s">
        <v>34</v>
      </c>
      <c r="E1655" s="528">
        <v>16212</v>
      </c>
      <c r="F1655" s="117">
        <v>41825</v>
      </c>
      <c r="G1655" s="30">
        <v>16212</v>
      </c>
      <c r="H1655" s="30">
        <f t="shared" si="70"/>
        <v>0</v>
      </c>
      <c r="I1655" s="546" t="s">
        <v>14</v>
      </c>
    </row>
    <row r="1656" spans="1:9" x14ac:dyDescent="0.25">
      <c r="A1656" s="98"/>
      <c r="B1656" s="241" t="s">
        <v>1201</v>
      </c>
      <c r="C1656" s="394" t="s">
        <v>4912</v>
      </c>
      <c r="D1656" s="431" t="s">
        <v>34</v>
      </c>
      <c r="E1656" s="534">
        <v>26177.5</v>
      </c>
      <c r="F1656" s="117">
        <v>41826</v>
      </c>
      <c r="G1656" s="22">
        <v>26177.5</v>
      </c>
      <c r="H1656" s="30">
        <f t="shared" si="70"/>
        <v>0</v>
      </c>
      <c r="I1656" s="602"/>
    </row>
    <row r="1657" spans="1:9" x14ac:dyDescent="0.25">
      <c r="A1657" s="98"/>
      <c r="B1657" s="438" t="s">
        <v>1632</v>
      </c>
      <c r="C1657" s="429" t="s">
        <v>5059</v>
      </c>
      <c r="D1657" s="45" t="s">
        <v>34</v>
      </c>
      <c r="E1657" s="236">
        <v>32484</v>
      </c>
      <c r="F1657" s="117">
        <v>41831</v>
      </c>
      <c r="G1657" s="22">
        <v>32484</v>
      </c>
      <c r="H1657" s="30">
        <f t="shared" si="70"/>
        <v>0</v>
      </c>
      <c r="I1657" s="602"/>
    </row>
    <row r="1658" spans="1:9" x14ac:dyDescent="0.25">
      <c r="A1658" s="98"/>
      <c r="B1658" s="438" t="s">
        <v>1964</v>
      </c>
      <c r="C1658" s="429" t="s">
        <v>5059</v>
      </c>
      <c r="D1658" s="235" t="s">
        <v>34</v>
      </c>
      <c r="E1658" s="236">
        <v>16491</v>
      </c>
      <c r="F1658" s="117">
        <v>41835</v>
      </c>
      <c r="G1658" s="30">
        <v>16491</v>
      </c>
      <c r="H1658" s="30">
        <f t="shared" si="70"/>
        <v>0</v>
      </c>
      <c r="I1658" s="546"/>
    </row>
    <row r="1659" spans="1:9" x14ac:dyDescent="0.25">
      <c r="A1659" s="98"/>
      <c r="B1659" s="438" t="s">
        <v>2247</v>
      </c>
      <c r="C1659" s="429" t="s">
        <v>5059</v>
      </c>
      <c r="D1659" s="235" t="s">
        <v>34</v>
      </c>
      <c r="E1659" s="236">
        <v>21033</v>
      </c>
      <c r="F1659" s="117">
        <v>41838</v>
      </c>
      <c r="G1659" s="30">
        <v>21033</v>
      </c>
      <c r="H1659" s="30">
        <f t="shared" si="70"/>
        <v>0</v>
      </c>
      <c r="I1659" s="546" t="s">
        <v>14</v>
      </c>
    </row>
    <row r="1660" spans="1:9" x14ac:dyDescent="0.25">
      <c r="A1660" s="98"/>
      <c r="B1660" s="438" t="s">
        <v>1058</v>
      </c>
      <c r="C1660" s="429" t="s">
        <v>5059</v>
      </c>
      <c r="D1660" s="235" t="s">
        <v>34</v>
      </c>
      <c r="E1660" s="236">
        <v>664</v>
      </c>
      <c r="F1660" s="117">
        <v>41838</v>
      </c>
      <c r="G1660" s="30">
        <v>664</v>
      </c>
      <c r="H1660" s="30">
        <f t="shared" si="70"/>
        <v>0</v>
      </c>
      <c r="I1660" s="546"/>
    </row>
    <row r="1661" spans="1:9" x14ac:dyDescent="0.25">
      <c r="A1661" s="98"/>
      <c r="B1661" s="438" t="s">
        <v>1133</v>
      </c>
      <c r="C1661" s="429" t="s">
        <v>5059</v>
      </c>
      <c r="D1661" s="235" t="s">
        <v>34</v>
      </c>
      <c r="E1661" s="236">
        <v>20061</v>
      </c>
      <c r="F1661" s="117">
        <v>41839</v>
      </c>
      <c r="G1661" s="30">
        <v>20061</v>
      </c>
      <c r="H1661" s="30">
        <f t="shared" si="70"/>
        <v>0</v>
      </c>
      <c r="I1661" s="546"/>
    </row>
    <row r="1662" spans="1:9" x14ac:dyDescent="0.25">
      <c r="A1662" s="98"/>
      <c r="B1662" s="438"/>
      <c r="C1662" s="429"/>
      <c r="D1662" s="235"/>
      <c r="E1662" s="236"/>
      <c r="F1662" s="117"/>
      <c r="G1662" s="30">
        <f>SUM(G1653:G1661)</f>
        <v>178540</v>
      </c>
      <c r="H1662" s="30"/>
      <c r="I1662" s="546"/>
    </row>
    <row r="1663" spans="1:9" x14ac:dyDescent="0.25">
      <c r="A1663" s="98"/>
      <c r="B1663" s="438"/>
      <c r="C1663" s="429"/>
      <c r="D1663" s="235"/>
      <c r="E1663" s="236"/>
      <c r="F1663" s="117"/>
      <c r="G1663" s="30"/>
      <c r="H1663" s="30"/>
      <c r="I1663" s="546"/>
    </row>
    <row r="1664" spans="1:9" x14ac:dyDescent="0.25">
      <c r="A1664" s="98"/>
      <c r="B1664" s="241" t="s">
        <v>1942</v>
      </c>
      <c r="C1664" s="394" t="s">
        <v>4912</v>
      </c>
      <c r="D1664" s="235" t="s">
        <v>245</v>
      </c>
      <c r="E1664" s="528">
        <v>9186</v>
      </c>
      <c r="F1664" s="117">
        <v>41821</v>
      </c>
      <c r="G1664" s="30">
        <v>9186</v>
      </c>
      <c r="H1664" s="22">
        <f t="shared" ref="H1664:H1688" si="71">E1664-G1664</f>
        <v>0</v>
      </c>
      <c r="I1664" s="546"/>
    </row>
    <row r="1665" spans="1:9" x14ac:dyDescent="0.25">
      <c r="A1665" s="98"/>
      <c r="B1665" s="241" t="s">
        <v>2035</v>
      </c>
      <c r="C1665" s="394" t="s">
        <v>4912</v>
      </c>
      <c r="D1665" s="235" t="s">
        <v>245</v>
      </c>
      <c r="E1665" s="528">
        <v>12874</v>
      </c>
      <c r="F1665" s="117">
        <v>41823</v>
      </c>
      <c r="G1665" s="30">
        <v>12874</v>
      </c>
      <c r="H1665" s="22">
        <f t="shared" si="71"/>
        <v>0</v>
      </c>
      <c r="I1665" s="546" t="s">
        <v>146</v>
      </c>
    </row>
    <row r="1666" spans="1:9" x14ac:dyDescent="0.25">
      <c r="A1666" s="98">
        <v>41823</v>
      </c>
      <c r="B1666" s="241" t="s">
        <v>2116</v>
      </c>
      <c r="C1666" s="394" t="s">
        <v>4912</v>
      </c>
      <c r="D1666" s="235" t="s">
        <v>245</v>
      </c>
      <c r="E1666" s="528">
        <v>7788</v>
      </c>
      <c r="F1666" s="117">
        <v>41823</v>
      </c>
      <c r="G1666" s="30">
        <v>7788</v>
      </c>
      <c r="H1666" s="22">
        <f t="shared" si="71"/>
        <v>0</v>
      </c>
      <c r="I1666" s="546"/>
    </row>
    <row r="1667" spans="1:9" x14ac:dyDescent="0.25">
      <c r="A1667" s="98"/>
      <c r="B1667" s="241" t="s">
        <v>2181</v>
      </c>
      <c r="C1667" s="394" t="s">
        <v>4912</v>
      </c>
      <c r="D1667" s="235" t="s">
        <v>245</v>
      </c>
      <c r="E1667" s="528">
        <v>11142.6</v>
      </c>
      <c r="F1667" s="117">
        <v>41823</v>
      </c>
      <c r="G1667" s="30">
        <v>11142.6</v>
      </c>
      <c r="H1667" s="30">
        <f t="shared" si="71"/>
        <v>0</v>
      </c>
      <c r="I1667" s="546"/>
    </row>
    <row r="1668" spans="1:9" x14ac:dyDescent="0.25">
      <c r="A1668" s="98"/>
      <c r="B1668" s="241" t="s">
        <v>1065</v>
      </c>
      <c r="C1668" s="394" t="s">
        <v>4912</v>
      </c>
      <c r="D1668" s="235" t="s">
        <v>245</v>
      </c>
      <c r="E1668" s="528">
        <v>3900</v>
      </c>
      <c r="F1668" s="117">
        <v>41827</v>
      </c>
      <c r="G1668" s="30">
        <v>3900</v>
      </c>
      <c r="H1668" s="30">
        <f t="shared" si="71"/>
        <v>0</v>
      </c>
      <c r="I1668" s="546" t="s">
        <v>146</v>
      </c>
    </row>
    <row r="1669" spans="1:9" x14ac:dyDescent="0.25">
      <c r="A1669" s="98"/>
      <c r="B1669" s="241" t="s">
        <v>1188</v>
      </c>
      <c r="C1669" s="394" t="s">
        <v>4912</v>
      </c>
      <c r="D1669" s="431" t="s">
        <v>245</v>
      </c>
      <c r="E1669" s="534">
        <v>2796</v>
      </c>
      <c r="F1669" s="117">
        <v>41826</v>
      </c>
      <c r="G1669" s="22">
        <v>2796</v>
      </c>
      <c r="H1669" s="30">
        <f t="shared" si="71"/>
        <v>0</v>
      </c>
      <c r="I1669" s="602" t="s">
        <v>4</v>
      </c>
    </row>
    <row r="1670" spans="1:9" x14ac:dyDescent="0.25">
      <c r="A1670" s="98"/>
      <c r="B1670" s="241" t="s">
        <v>1221</v>
      </c>
      <c r="C1670" s="394" t="s">
        <v>4912</v>
      </c>
      <c r="D1670" s="235" t="s">
        <v>245</v>
      </c>
      <c r="E1670" s="236">
        <v>3210</v>
      </c>
      <c r="F1670" s="117">
        <v>41827</v>
      </c>
      <c r="G1670" s="30">
        <v>3210</v>
      </c>
      <c r="H1670" s="30">
        <f t="shared" si="71"/>
        <v>0</v>
      </c>
      <c r="I1670" s="546"/>
    </row>
    <row r="1671" spans="1:9" x14ac:dyDescent="0.25">
      <c r="A1671" s="98"/>
      <c r="B1671" s="241" t="s">
        <v>1255</v>
      </c>
      <c r="C1671" s="394" t="s">
        <v>4912</v>
      </c>
      <c r="D1671" s="235" t="s">
        <v>245</v>
      </c>
      <c r="E1671" s="236">
        <v>2454</v>
      </c>
      <c r="F1671" s="463" t="s">
        <v>5012</v>
      </c>
      <c r="G1671" s="30">
        <v>2454</v>
      </c>
      <c r="H1671" s="30">
        <f t="shared" si="71"/>
        <v>0</v>
      </c>
      <c r="I1671" s="546"/>
    </row>
    <row r="1672" spans="1:9" ht="45.75" x14ac:dyDescent="0.25">
      <c r="A1672" s="98"/>
      <c r="B1672" s="241" t="s">
        <v>1316</v>
      </c>
      <c r="C1672" s="394" t="s">
        <v>4912</v>
      </c>
      <c r="D1672" s="235" t="s">
        <v>245</v>
      </c>
      <c r="E1672" s="236">
        <v>4754</v>
      </c>
      <c r="F1672" s="514" t="s">
        <v>5024</v>
      </c>
      <c r="G1672" s="30">
        <v>4754</v>
      </c>
      <c r="H1672" s="30">
        <f t="shared" si="71"/>
        <v>0</v>
      </c>
      <c r="I1672" s="546"/>
    </row>
    <row r="1673" spans="1:9" x14ac:dyDescent="0.25">
      <c r="A1673" s="98"/>
      <c r="B1673" s="241" t="s">
        <v>1531</v>
      </c>
      <c r="C1673" s="394" t="s">
        <v>4912</v>
      </c>
      <c r="D1673" s="235" t="s">
        <v>245</v>
      </c>
      <c r="E1673" s="236">
        <v>1862</v>
      </c>
      <c r="F1673" s="117">
        <v>41830</v>
      </c>
      <c r="G1673" s="30">
        <v>1862</v>
      </c>
      <c r="H1673" s="30">
        <f t="shared" si="71"/>
        <v>0</v>
      </c>
      <c r="I1673" s="546" t="s">
        <v>4</v>
      </c>
    </row>
    <row r="1674" spans="1:9" x14ac:dyDescent="0.25">
      <c r="A1674" s="98"/>
      <c r="B1674" s="438" t="s">
        <v>1584</v>
      </c>
      <c r="C1674" s="429" t="s">
        <v>5059</v>
      </c>
      <c r="D1674" s="45" t="s">
        <v>245</v>
      </c>
      <c r="E1674" s="236">
        <v>504</v>
      </c>
      <c r="F1674" s="117">
        <v>41830</v>
      </c>
      <c r="G1674" s="22">
        <v>504</v>
      </c>
      <c r="H1674" s="30">
        <f t="shared" si="71"/>
        <v>0</v>
      </c>
      <c r="I1674" s="602"/>
    </row>
    <row r="1675" spans="1:9" x14ac:dyDescent="0.25">
      <c r="A1675" s="98"/>
      <c r="B1675" s="438" t="s">
        <v>1592</v>
      </c>
      <c r="C1675" s="429" t="s">
        <v>5059</v>
      </c>
      <c r="D1675" s="45" t="s">
        <v>245</v>
      </c>
      <c r="E1675" s="236">
        <v>4160</v>
      </c>
      <c r="F1675" s="485">
        <v>41832</v>
      </c>
      <c r="G1675" s="22">
        <v>4160</v>
      </c>
      <c r="H1675" s="30">
        <f t="shared" si="71"/>
        <v>0</v>
      </c>
      <c r="I1675" s="602" t="s">
        <v>146</v>
      </c>
    </row>
    <row r="1676" spans="1:9" x14ac:dyDescent="0.25">
      <c r="A1676" s="98"/>
      <c r="B1676" s="438" t="s">
        <v>1714</v>
      </c>
      <c r="C1676" s="429" t="s">
        <v>5059</v>
      </c>
      <c r="D1676" s="45" t="s">
        <v>245</v>
      </c>
      <c r="E1676" s="236">
        <v>2613</v>
      </c>
      <c r="F1676" s="463" t="s">
        <v>5093</v>
      </c>
      <c r="G1676" s="22">
        <v>2613</v>
      </c>
      <c r="H1676" s="30">
        <f t="shared" si="71"/>
        <v>0</v>
      </c>
      <c r="I1676" s="602"/>
    </row>
    <row r="1677" spans="1:9" x14ac:dyDescent="0.25">
      <c r="A1677" s="98"/>
      <c r="B1677" s="438" t="s">
        <v>1920</v>
      </c>
      <c r="C1677" s="429" t="s">
        <v>5059</v>
      </c>
      <c r="D1677" s="235" t="s">
        <v>245</v>
      </c>
      <c r="E1677" s="236">
        <v>4331.5</v>
      </c>
      <c r="F1677" s="463" t="s">
        <v>5131</v>
      </c>
      <c r="G1677" s="30">
        <v>4331.5</v>
      </c>
      <c r="H1677" s="30">
        <f t="shared" si="71"/>
        <v>0</v>
      </c>
      <c r="I1677" s="546" t="s">
        <v>146</v>
      </c>
    </row>
    <row r="1678" spans="1:9" x14ac:dyDescent="0.25">
      <c r="A1678" s="98"/>
      <c r="B1678" s="438" t="s">
        <v>1953</v>
      </c>
      <c r="C1678" s="429" t="s">
        <v>5059</v>
      </c>
      <c r="D1678" s="235" t="s">
        <v>245</v>
      </c>
      <c r="E1678" s="236">
        <v>3280</v>
      </c>
      <c r="F1678" s="117">
        <v>41835</v>
      </c>
      <c r="G1678" s="30">
        <v>3280</v>
      </c>
      <c r="H1678" s="30">
        <f t="shared" si="71"/>
        <v>0</v>
      </c>
      <c r="I1678" s="546"/>
    </row>
    <row r="1679" spans="1:9" x14ac:dyDescent="0.25">
      <c r="A1679" s="98"/>
      <c r="B1679" s="438" t="s">
        <v>2171</v>
      </c>
      <c r="C1679" s="429" t="s">
        <v>5059</v>
      </c>
      <c r="D1679" s="235" t="s">
        <v>245</v>
      </c>
      <c r="E1679" s="236">
        <v>6205</v>
      </c>
      <c r="F1679" s="117">
        <v>41837</v>
      </c>
      <c r="G1679" s="30">
        <v>6205</v>
      </c>
      <c r="H1679" s="30">
        <f t="shared" si="71"/>
        <v>0</v>
      </c>
      <c r="I1679" s="546"/>
    </row>
    <row r="1680" spans="1:9" x14ac:dyDescent="0.25">
      <c r="A1680" s="98"/>
      <c r="B1680" s="438" t="s">
        <v>1139</v>
      </c>
      <c r="C1680" s="429" t="s">
        <v>5059</v>
      </c>
      <c r="D1680" s="235" t="s">
        <v>245</v>
      </c>
      <c r="E1680" s="236">
        <v>2770</v>
      </c>
      <c r="F1680" s="117">
        <v>41839</v>
      </c>
      <c r="G1680" s="30">
        <v>2770</v>
      </c>
      <c r="H1680" s="30">
        <f t="shared" si="71"/>
        <v>0</v>
      </c>
      <c r="I1680" s="546" t="s">
        <v>23</v>
      </c>
    </row>
    <row r="1681" spans="1:9" x14ac:dyDescent="0.25">
      <c r="A1681" s="98"/>
      <c r="B1681" s="438" t="s">
        <v>1152</v>
      </c>
      <c r="C1681" s="429" t="s">
        <v>5059</v>
      </c>
      <c r="D1681" s="235" t="s">
        <v>245</v>
      </c>
      <c r="E1681" s="236">
        <v>1874.6</v>
      </c>
      <c r="F1681" s="117">
        <v>41839</v>
      </c>
      <c r="G1681" s="30">
        <v>1874.6</v>
      </c>
      <c r="H1681" s="30">
        <f t="shared" si="71"/>
        <v>0</v>
      </c>
      <c r="I1681" s="546"/>
    </row>
    <row r="1682" spans="1:9" x14ac:dyDescent="0.25">
      <c r="A1682" s="98"/>
      <c r="B1682" s="438" t="s">
        <v>1324</v>
      </c>
      <c r="C1682" s="429" t="s">
        <v>5059</v>
      </c>
      <c r="D1682" s="235" t="s">
        <v>245</v>
      </c>
      <c r="E1682" s="236">
        <v>3223</v>
      </c>
      <c r="F1682" s="117">
        <v>41843</v>
      </c>
      <c r="G1682" s="30">
        <v>3223</v>
      </c>
      <c r="H1682" s="30">
        <f t="shared" si="71"/>
        <v>0</v>
      </c>
      <c r="I1682" s="546" t="s">
        <v>146</v>
      </c>
    </row>
    <row r="1683" spans="1:9" ht="15.75" x14ac:dyDescent="0.25">
      <c r="A1683" s="98">
        <v>41845</v>
      </c>
      <c r="B1683" s="601" t="s">
        <v>1618</v>
      </c>
      <c r="C1683" s="255" t="s">
        <v>4641</v>
      </c>
      <c r="D1683" s="235" t="s">
        <v>245</v>
      </c>
      <c r="E1683" s="236">
        <v>8177</v>
      </c>
      <c r="F1683" s="117">
        <v>41846</v>
      </c>
      <c r="G1683" s="30">
        <v>8177</v>
      </c>
      <c r="H1683" s="30">
        <f t="shared" si="71"/>
        <v>0</v>
      </c>
      <c r="I1683" s="547" t="s">
        <v>146</v>
      </c>
    </row>
    <row r="1684" spans="1:9" ht="15.75" x14ac:dyDescent="0.25">
      <c r="A1684" s="98">
        <v>41845</v>
      </c>
      <c r="B1684" s="601" t="s">
        <v>1646</v>
      </c>
      <c r="C1684" s="255" t="s">
        <v>4641</v>
      </c>
      <c r="D1684" s="235" t="s">
        <v>245</v>
      </c>
      <c r="E1684" s="236">
        <v>2548.5</v>
      </c>
      <c r="F1684" s="463" t="s">
        <v>5310</v>
      </c>
      <c r="G1684" s="30">
        <v>2548.5</v>
      </c>
      <c r="H1684" s="30">
        <f t="shared" si="71"/>
        <v>0</v>
      </c>
      <c r="I1684" s="546" t="s">
        <v>23</v>
      </c>
    </row>
    <row r="1685" spans="1:9" ht="15.75" x14ac:dyDescent="0.25">
      <c r="A1685" s="553">
        <v>41848</v>
      </c>
      <c r="B1685" s="601" t="s">
        <v>1881</v>
      </c>
      <c r="C1685" s="255" t="s">
        <v>4641</v>
      </c>
      <c r="D1685" s="235" t="s">
        <v>245</v>
      </c>
      <c r="E1685" s="236">
        <v>1560</v>
      </c>
      <c r="F1685" s="117">
        <v>41848</v>
      </c>
      <c r="G1685" s="30">
        <v>1560</v>
      </c>
      <c r="H1685" s="30">
        <f t="shared" si="71"/>
        <v>0</v>
      </c>
      <c r="I1685" s="546"/>
    </row>
    <row r="1686" spans="1:9" ht="15.75" x14ac:dyDescent="0.25">
      <c r="A1686" s="553">
        <v>41850</v>
      </c>
      <c r="B1686" s="601" t="s">
        <v>2062</v>
      </c>
      <c r="C1686" s="255" t="s">
        <v>4641</v>
      </c>
      <c r="D1686" s="235" t="s">
        <v>245</v>
      </c>
      <c r="E1686" s="236">
        <v>3581</v>
      </c>
      <c r="F1686" s="117">
        <v>41850</v>
      </c>
      <c r="G1686" s="30">
        <v>3581</v>
      </c>
      <c r="H1686" s="30">
        <f t="shared" si="71"/>
        <v>0</v>
      </c>
      <c r="I1686" s="547"/>
    </row>
    <row r="1687" spans="1:9" ht="15.75" x14ac:dyDescent="0.25">
      <c r="A1687" s="98">
        <v>41851</v>
      </c>
      <c r="B1687" s="601" t="s">
        <v>2139</v>
      </c>
      <c r="C1687" s="255" t="s">
        <v>4641</v>
      </c>
      <c r="D1687" s="8" t="s">
        <v>245</v>
      </c>
      <c r="E1687" s="252">
        <v>4877</v>
      </c>
      <c r="F1687" s="117">
        <v>41851</v>
      </c>
      <c r="G1687" s="30">
        <v>4877</v>
      </c>
      <c r="H1687" s="30">
        <f t="shared" si="71"/>
        <v>0</v>
      </c>
      <c r="I1687" s="552"/>
    </row>
    <row r="1688" spans="1:9" ht="15.75" x14ac:dyDescent="0.25">
      <c r="A1688" s="98">
        <v>41851</v>
      </c>
      <c r="B1688" s="601" t="s">
        <v>2230</v>
      </c>
      <c r="C1688" s="255" t="s">
        <v>4641</v>
      </c>
      <c r="D1688" s="8" t="s">
        <v>245</v>
      </c>
      <c r="E1688" s="252">
        <v>11160.5</v>
      </c>
      <c r="F1688" s="117">
        <v>41851</v>
      </c>
      <c r="G1688" s="30">
        <v>11160.5</v>
      </c>
      <c r="H1688" s="30">
        <f t="shared" si="71"/>
        <v>0</v>
      </c>
      <c r="I1688" s="552"/>
    </row>
    <row r="1689" spans="1:9" ht="15.75" x14ac:dyDescent="0.25">
      <c r="A1689" s="98"/>
      <c r="B1689" s="601"/>
      <c r="C1689" s="255"/>
      <c r="D1689" s="8"/>
      <c r="E1689" s="252"/>
      <c r="F1689" s="117"/>
      <c r="G1689" s="30">
        <f>SUM(G1664:G1688)</f>
        <v>120831.70000000001</v>
      </c>
      <c r="H1689" s="30"/>
      <c r="I1689" s="552"/>
    </row>
    <row r="1690" spans="1:9" ht="15.75" x14ac:dyDescent="0.25">
      <c r="A1690" s="98"/>
      <c r="B1690" s="601"/>
      <c r="C1690" s="255"/>
      <c r="D1690" s="8"/>
      <c r="E1690" s="252"/>
      <c r="F1690" s="117"/>
      <c r="G1690" s="30"/>
      <c r="H1690" s="30"/>
      <c r="I1690" s="552"/>
    </row>
    <row r="1691" spans="1:9" x14ac:dyDescent="0.25">
      <c r="A1691" s="98"/>
      <c r="B1691" s="438" t="s">
        <v>1300</v>
      </c>
      <c r="C1691" s="429" t="s">
        <v>5059</v>
      </c>
      <c r="D1691" s="235" t="s">
        <v>5240</v>
      </c>
      <c r="E1691" s="236">
        <v>551.20000000000005</v>
      </c>
      <c r="F1691" s="495" t="s">
        <v>5241</v>
      </c>
      <c r="G1691" s="30">
        <v>551.20000000000005</v>
      </c>
      <c r="H1691" s="30">
        <f>E1691-G1691</f>
        <v>0</v>
      </c>
      <c r="I1691" s="546" t="s">
        <v>4644</v>
      </c>
    </row>
    <row r="1692" spans="1:9" x14ac:dyDescent="0.25">
      <c r="A1692" s="98"/>
      <c r="B1692" s="438" t="s">
        <v>1555</v>
      </c>
      <c r="C1692" s="429" t="s">
        <v>5059</v>
      </c>
      <c r="D1692" s="45" t="s">
        <v>5061</v>
      </c>
      <c r="E1692" s="236">
        <v>4132.5</v>
      </c>
      <c r="F1692" s="117">
        <v>41830</v>
      </c>
      <c r="G1692" s="22">
        <v>4132.5</v>
      </c>
      <c r="H1692" s="30">
        <f>E1692-G1692</f>
        <v>0</v>
      </c>
      <c r="I1692" s="508"/>
    </row>
    <row r="1693" spans="1:9" x14ac:dyDescent="0.25">
      <c r="A1693" s="98"/>
      <c r="B1693" s="438"/>
      <c r="C1693" s="429"/>
      <c r="D1693" s="45"/>
      <c r="E1693" s="236"/>
      <c r="F1693" s="117"/>
      <c r="G1693" s="22"/>
      <c r="H1693" s="30"/>
      <c r="I1693" s="508"/>
    </row>
    <row r="1694" spans="1:9" x14ac:dyDescent="0.25">
      <c r="A1694" s="98"/>
      <c r="B1694" s="241" t="s">
        <v>2049</v>
      </c>
      <c r="C1694" s="394" t="s">
        <v>4912</v>
      </c>
      <c r="D1694" s="235" t="s">
        <v>386</v>
      </c>
      <c r="E1694" s="528">
        <v>3292.8</v>
      </c>
      <c r="F1694" s="117">
        <v>41829</v>
      </c>
      <c r="G1694" s="251">
        <v>3292.8</v>
      </c>
      <c r="H1694" s="22">
        <f>E1694-G1694</f>
        <v>0</v>
      </c>
      <c r="I1694" s="491"/>
    </row>
    <row r="1695" spans="1:9" x14ac:dyDescent="0.25">
      <c r="A1695" s="98"/>
      <c r="B1695" s="438" t="s">
        <v>1695</v>
      </c>
      <c r="C1695" s="429" t="s">
        <v>5059</v>
      </c>
      <c r="D1695" s="45" t="s">
        <v>386</v>
      </c>
      <c r="E1695" s="236">
        <v>4463.5</v>
      </c>
      <c r="F1695" s="485">
        <v>41843</v>
      </c>
      <c r="G1695" s="22">
        <v>4463.5</v>
      </c>
      <c r="H1695" s="30">
        <f>E1695-G1695</f>
        <v>0</v>
      </c>
      <c r="I1695" s="508"/>
    </row>
    <row r="1696" spans="1:9" x14ac:dyDescent="0.25">
      <c r="A1696" s="98"/>
      <c r="B1696" s="438" t="s">
        <v>1083</v>
      </c>
      <c r="C1696" s="429" t="s">
        <v>5059</v>
      </c>
      <c r="D1696" s="235" t="s">
        <v>386</v>
      </c>
      <c r="E1696" s="236">
        <v>3194</v>
      </c>
      <c r="F1696" s="461">
        <v>41865</v>
      </c>
      <c r="G1696" s="247">
        <v>3194</v>
      </c>
      <c r="H1696" s="30">
        <f>E1696-G1696</f>
        <v>0</v>
      </c>
      <c r="I1696" s="491" t="s">
        <v>57</v>
      </c>
    </row>
    <row r="1697" spans="1:9" ht="15.75" x14ac:dyDescent="0.25">
      <c r="A1697" s="98">
        <v>41849</v>
      </c>
      <c r="B1697" s="601" t="s">
        <v>1956</v>
      </c>
      <c r="C1697" s="255" t="s">
        <v>4641</v>
      </c>
      <c r="D1697" s="8" t="s">
        <v>386</v>
      </c>
      <c r="E1697" s="252">
        <v>4848.5</v>
      </c>
      <c r="F1697" s="461">
        <v>41865</v>
      </c>
      <c r="G1697" s="247">
        <v>4848.5</v>
      </c>
      <c r="H1697" s="30">
        <f>E1697-G1697</f>
        <v>0</v>
      </c>
      <c r="I1697" s="497"/>
    </row>
    <row r="1698" spans="1:9" ht="15.75" x14ac:dyDescent="0.25">
      <c r="A1698" s="527">
        <v>41851</v>
      </c>
      <c r="B1698" s="601" t="s">
        <v>2231</v>
      </c>
      <c r="C1698" s="255" t="s">
        <v>4641</v>
      </c>
      <c r="D1698" s="8" t="s">
        <v>386</v>
      </c>
      <c r="E1698" s="252">
        <v>3735.2</v>
      </c>
      <c r="F1698" s="461">
        <v>41865</v>
      </c>
      <c r="G1698" s="247">
        <v>3735.2</v>
      </c>
      <c r="H1698" s="30">
        <f>E1698-G1698</f>
        <v>0</v>
      </c>
      <c r="I1698" s="497"/>
    </row>
    <row r="1699" spans="1:9" ht="15.75" x14ac:dyDescent="0.25">
      <c r="A1699" s="527"/>
      <c r="B1699" s="601"/>
      <c r="C1699" s="255"/>
      <c r="D1699" s="8"/>
      <c r="E1699" s="252"/>
      <c r="F1699" s="461"/>
      <c r="G1699" s="247">
        <f>SUM(G1694:G1698)</f>
        <v>19534</v>
      </c>
      <c r="H1699" s="30"/>
      <c r="I1699" s="497"/>
    </row>
    <row r="1700" spans="1:9" ht="15.75" x14ac:dyDescent="0.25">
      <c r="A1700" s="527"/>
      <c r="B1700" s="601"/>
      <c r="C1700" s="255"/>
      <c r="D1700" s="8"/>
      <c r="E1700" s="252"/>
      <c r="F1700" s="461"/>
      <c r="G1700" s="247"/>
      <c r="H1700" s="30"/>
      <c r="I1700" s="497"/>
    </row>
    <row r="1701" spans="1:9" x14ac:dyDescent="0.25">
      <c r="A1701" s="98"/>
      <c r="B1701" s="241" t="s">
        <v>1133</v>
      </c>
      <c r="C1701" s="394" t="s">
        <v>4912</v>
      </c>
      <c r="D1701" s="235" t="s">
        <v>27</v>
      </c>
      <c r="E1701" s="528">
        <v>2943</v>
      </c>
      <c r="F1701" s="117">
        <v>41827</v>
      </c>
      <c r="G1701" s="22">
        <v>2943</v>
      </c>
      <c r="H1701" s="30">
        <f t="shared" ref="H1701:H1726" si="72">E1701-G1701</f>
        <v>0</v>
      </c>
      <c r="I1701" s="508" t="s">
        <v>4</v>
      </c>
    </row>
    <row r="1702" spans="1:9" x14ac:dyDescent="0.25">
      <c r="A1702" s="98"/>
      <c r="B1702" s="438" t="s">
        <v>2139</v>
      </c>
      <c r="C1702" s="429" t="s">
        <v>5059</v>
      </c>
      <c r="D1702" s="235" t="s">
        <v>27</v>
      </c>
      <c r="E1702" s="236">
        <v>336</v>
      </c>
      <c r="F1702" s="117">
        <v>41837</v>
      </c>
      <c r="G1702" s="30">
        <v>336</v>
      </c>
      <c r="H1702" s="30">
        <f t="shared" si="72"/>
        <v>0</v>
      </c>
      <c r="I1702" s="491" t="s">
        <v>23</v>
      </c>
    </row>
    <row r="1703" spans="1:9" x14ac:dyDescent="0.25">
      <c r="A1703" s="98"/>
      <c r="B1703" s="438" t="s">
        <v>2276</v>
      </c>
      <c r="C1703" s="429" t="s">
        <v>5059</v>
      </c>
      <c r="D1703" s="235" t="s">
        <v>27</v>
      </c>
      <c r="E1703" s="236">
        <v>1847</v>
      </c>
      <c r="F1703" s="117">
        <v>41839</v>
      </c>
      <c r="G1703" s="43">
        <v>1847</v>
      </c>
      <c r="H1703" s="30">
        <f t="shared" si="72"/>
        <v>0</v>
      </c>
      <c r="I1703" s="491" t="s">
        <v>23</v>
      </c>
    </row>
    <row r="1704" spans="1:9" x14ac:dyDescent="0.25">
      <c r="A1704" s="98"/>
      <c r="B1704" s="241" t="s">
        <v>1965</v>
      </c>
      <c r="C1704" s="394" t="s">
        <v>4912</v>
      </c>
      <c r="D1704" s="235" t="s">
        <v>27</v>
      </c>
      <c r="E1704" s="528">
        <v>1681.5</v>
      </c>
      <c r="F1704" s="461" t="s">
        <v>4922</v>
      </c>
      <c r="G1704" s="30">
        <v>1681.5</v>
      </c>
      <c r="H1704" s="22">
        <f t="shared" si="72"/>
        <v>0</v>
      </c>
      <c r="I1704" s="491" t="s">
        <v>4</v>
      </c>
    </row>
    <row r="1705" spans="1:9" x14ac:dyDescent="0.25">
      <c r="A1705" s="98"/>
      <c r="B1705" s="241" t="s">
        <v>2083</v>
      </c>
      <c r="C1705" s="394" t="s">
        <v>4912</v>
      </c>
      <c r="D1705" s="235" t="s">
        <v>27</v>
      </c>
      <c r="E1705" s="528">
        <v>1450</v>
      </c>
      <c r="F1705" s="117">
        <v>41823</v>
      </c>
      <c r="G1705" s="30">
        <v>1450</v>
      </c>
      <c r="H1705" s="22">
        <f t="shared" si="72"/>
        <v>0</v>
      </c>
      <c r="I1705" s="491" t="s">
        <v>4</v>
      </c>
    </row>
    <row r="1706" spans="1:9" x14ac:dyDescent="0.25">
      <c r="A1706" s="98"/>
      <c r="B1706" s="241" t="s">
        <v>2156</v>
      </c>
      <c r="C1706" s="394" t="s">
        <v>4912</v>
      </c>
      <c r="D1706" s="235" t="s">
        <v>27</v>
      </c>
      <c r="E1706" s="528">
        <v>2136</v>
      </c>
      <c r="F1706" s="463" t="s">
        <v>4961</v>
      </c>
      <c r="G1706" s="30">
        <v>2136</v>
      </c>
      <c r="H1706" s="22">
        <f t="shared" si="72"/>
        <v>0</v>
      </c>
      <c r="I1706" s="491" t="s">
        <v>4</v>
      </c>
    </row>
    <row r="1707" spans="1:9" x14ac:dyDescent="0.25">
      <c r="A1707" s="98"/>
      <c r="B1707" s="241" t="s">
        <v>2230</v>
      </c>
      <c r="C1707" s="394" t="s">
        <v>4912</v>
      </c>
      <c r="D1707" s="235" t="s">
        <v>27</v>
      </c>
      <c r="E1707" s="528">
        <v>2001</v>
      </c>
      <c r="F1707" s="463" t="s">
        <v>4977</v>
      </c>
      <c r="G1707" s="30">
        <v>2001</v>
      </c>
      <c r="H1707" s="30">
        <f t="shared" si="72"/>
        <v>0</v>
      </c>
      <c r="I1707" s="491" t="s">
        <v>4</v>
      </c>
    </row>
    <row r="1708" spans="1:9" x14ac:dyDescent="0.25">
      <c r="A1708" s="98"/>
      <c r="B1708" s="241" t="s">
        <v>1352</v>
      </c>
      <c r="C1708" s="394" t="s">
        <v>4912</v>
      </c>
      <c r="D1708" s="235" t="s">
        <v>27</v>
      </c>
      <c r="E1708" s="236">
        <v>1055.5999999999999</v>
      </c>
      <c r="F1708" s="117">
        <v>41828</v>
      </c>
      <c r="G1708" s="30">
        <v>1055.5999999999999</v>
      </c>
      <c r="H1708" s="30">
        <f t="shared" si="72"/>
        <v>0</v>
      </c>
      <c r="I1708" s="491" t="s">
        <v>4</v>
      </c>
    </row>
    <row r="1709" spans="1:9" x14ac:dyDescent="0.25">
      <c r="A1709" s="98"/>
      <c r="B1709" s="241" t="s">
        <v>1447</v>
      </c>
      <c r="C1709" s="394" t="s">
        <v>4912</v>
      </c>
      <c r="D1709" s="235" t="s">
        <v>27</v>
      </c>
      <c r="E1709" s="236">
        <v>2891</v>
      </c>
      <c r="F1709" s="463" t="s">
        <v>5043</v>
      </c>
      <c r="G1709" s="30">
        <v>2891</v>
      </c>
      <c r="H1709" s="30">
        <f t="shared" si="72"/>
        <v>0</v>
      </c>
      <c r="I1709" s="491"/>
    </row>
    <row r="1710" spans="1:9" x14ac:dyDescent="0.25">
      <c r="A1710" s="98"/>
      <c r="B1710" s="438" t="s">
        <v>1623</v>
      </c>
      <c r="C1710" s="429" t="s">
        <v>5059</v>
      </c>
      <c r="D1710" s="45" t="s">
        <v>27</v>
      </c>
      <c r="E1710" s="236">
        <v>2561</v>
      </c>
      <c r="F1710" s="485">
        <v>41832</v>
      </c>
      <c r="G1710" s="22">
        <v>2561</v>
      </c>
      <c r="H1710" s="30">
        <f t="shared" si="72"/>
        <v>0</v>
      </c>
      <c r="I1710" s="508" t="s">
        <v>23</v>
      </c>
    </row>
    <row r="1711" spans="1:9" x14ac:dyDescent="0.25">
      <c r="A1711" s="98"/>
      <c r="B1711" s="438" t="s">
        <v>1815</v>
      </c>
      <c r="C1711" s="429" t="s">
        <v>5059</v>
      </c>
      <c r="D1711" s="235" t="s">
        <v>27</v>
      </c>
      <c r="E1711" s="236">
        <v>1749</v>
      </c>
      <c r="F1711" s="117">
        <v>41834</v>
      </c>
      <c r="G1711" s="30">
        <v>1749</v>
      </c>
      <c r="H1711" s="30">
        <f t="shared" si="72"/>
        <v>0</v>
      </c>
      <c r="I1711" s="491"/>
    </row>
    <row r="1712" spans="1:9" x14ac:dyDescent="0.25">
      <c r="A1712" s="98"/>
      <c r="B1712" s="438" t="s">
        <v>1865</v>
      </c>
      <c r="C1712" s="429" t="s">
        <v>5059</v>
      </c>
      <c r="D1712" s="235" t="s">
        <v>27</v>
      </c>
      <c r="E1712" s="236">
        <v>2134.5</v>
      </c>
      <c r="F1712" s="462" t="s">
        <v>5116</v>
      </c>
      <c r="G1712" s="30">
        <v>2134.5</v>
      </c>
      <c r="H1712" s="30">
        <f t="shared" si="72"/>
        <v>0</v>
      </c>
      <c r="I1712" s="491" t="s">
        <v>4</v>
      </c>
    </row>
    <row r="1713" spans="1:9" x14ac:dyDescent="0.25">
      <c r="A1713" s="98"/>
      <c r="B1713" s="438" t="s">
        <v>1988</v>
      </c>
      <c r="C1713" s="429" t="s">
        <v>5059</v>
      </c>
      <c r="D1713" s="235" t="s">
        <v>27</v>
      </c>
      <c r="E1713" s="236">
        <v>2410</v>
      </c>
      <c r="F1713" s="463" t="s">
        <v>5147</v>
      </c>
      <c r="G1713" s="30">
        <v>2410</v>
      </c>
      <c r="H1713" s="30">
        <f t="shared" si="72"/>
        <v>0</v>
      </c>
      <c r="I1713" s="491" t="s">
        <v>23</v>
      </c>
    </row>
    <row r="1714" spans="1:9" x14ac:dyDescent="0.25">
      <c r="A1714" s="98"/>
      <c r="B1714" s="438" t="s">
        <v>2068</v>
      </c>
      <c r="C1714" s="429" t="s">
        <v>5059</v>
      </c>
      <c r="D1714" s="235" t="s">
        <v>27</v>
      </c>
      <c r="E1714" s="236">
        <v>1960</v>
      </c>
      <c r="F1714" s="461" t="s">
        <v>5161</v>
      </c>
      <c r="G1714" s="30">
        <v>1960</v>
      </c>
      <c r="H1714" s="30">
        <f t="shared" si="72"/>
        <v>0</v>
      </c>
      <c r="I1714" s="491" t="s">
        <v>23</v>
      </c>
    </row>
    <row r="1715" spans="1:9" x14ac:dyDescent="0.25">
      <c r="A1715" s="98"/>
      <c r="B1715" s="438" t="s">
        <v>1199</v>
      </c>
      <c r="C1715" s="429" t="s">
        <v>5059</v>
      </c>
      <c r="D1715" s="235" t="s">
        <v>27</v>
      </c>
      <c r="E1715" s="236">
        <v>1925.5</v>
      </c>
      <c r="F1715" s="117">
        <v>41841</v>
      </c>
      <c r="G1715" s="30">
        <v>1925.5</v>
      </c>
      <c r="H1715" s="30">
        <f t="shared" si="72"/>
        <v>0</v>
      </c>
      <c r="I1715" s="491" t="s">
        <v>20</v>
      </c>
    </row>
    <row r="1716" spans="1:9" x14ac:dyDescent="0.25">
      <c r="A1716" s="98"/>
      <c r="B1716" s="438" t="s">
        <v>1244</v>
      </c>
      <c r="C1716" s="429" t="s">
        <v>5059</v>
      </c>
      <c r="D1716" s="235" t="s">
        <v>27</v>
      </c>
      <c r="E1716" s="236">
        <v>2360</v>
      </c>
      <c r="F1716" s="117">
        <v>41841</v>
      </c>
      <c r="G1716" s="30">
        <v>2360</v>
      </c>
      <c r="H1716" s="30">
        <f t="shared" si="72"/>
        <v>0</v>
      </c>
      <c r="I1716" s="491" t="s">
        <v>23</v>
      </c>
    </row>
    <row r="1717" spans="1:9" x14ac:dyDescent="0.25">
      <c r="A1717" s="98"/>
      <c r="B1717" s="438" t="s">
        <v>1353</v>
      </c>
      <c r="C1717" s="429" t="s">
        <v>5059</v>
      </c>
      <c r="D1717" s="8" t="s">
        <v>27</v>
      </c>
      <c r="E1717" s="252">
        <v>1821</v>
      </c>
      <c r="F1717" s="117">
        <v>41842</v>
      </c>
      <c r="G1717" s="30">
        <v>1821</v>
      </c>
      <c r="H1717" s="30">
        <f t="shared" si="72"/>
        <v>0</v>
      </c>
      <c r="I1717" s="497" t="s">
        <v>23</v>
      </c>
    </row>
    <row r="1718" spans="1:9" x14ac:dyDescent="0.25">
      <c r="A1718" s="98"/>
      <c r="B1718" s="438" t="s">
        <v>1481</v>
      </c>
      <c r="C1718" s="429" t="s">
        <v>5059</v>
      </c>
      <c r="D1718" s="235" t="s">
        <v>27</v>
      </c>
      <c r="E1718" s="236">
        <v>3822</v>
      </c>
      <c r="F1718" s="117">
        <v>41844</v>
      </c>
      <c r="G1718" s="30">
        <v>3822</v>
      </c>
      <c r="H1718" s="30">
        <f t="shared" si="72"/>
        <v>0</v>
      </c>
      <c r="I1718" s="491" t="s">
        <v>23</v>
      </c>
    </row>
    <row r="1719" spans="1:9" x14ac:dyDescent="0.25">
      <c r="A1719" s="98"/>
      <c r="B1719" s="438" t="s">
        <v>1482</v>
      </c>
      <c r="C1719" s="429" t="s">
        <v>5059</v>
      </c>
      <c r="D1719" s="235" t="s">
        <v>27</v>
      </c>
      <c r="E1719" s="236">
        <v>1983.5</v>
      </c>
      <c r="F1719" s="461" t="s">
        <v>5273</v>
      </c>
      <c r="G1719" s="30">
        <v>1983.5</v>
      </c>
      <c r="H1719" s="30">
        <f t="shared" si="72"/>
        <v>0</v>
      </c>
      <c r="I1719" s="491" t="s">
        <v>23</v>
      </c>
    </row>
    <row r="1720" spans="1:9" x14ac:dyDescent="0.25">
      <c r="A1720" s="553">
        <v>41844</v>
      </c>
      <c r="B1720" s="438" t="s">
        <v>1514</v>
      </c>
      <c r="C1720" s="429" t="s">
        <v>5059</v>
      </c>
      <c r="D1720" s="235" t="s">
        <v>27</v>
      </c>
      <c r="E1720" s="236">
        <v>2220</v>
      </c>
      <c r="F1720" s="463" t="s">
        <v>5282</v>
      </c>
      <c r="G1720" s="30">
        <v>2220</v>
      </c>
      <c r="H1720" s="30">
        <f t="shared" si="72"/>
        <v>0</v>
      </c>
      <c r="I1720" s="491" t="s">
        <v>23</v>
      </c>
    </row>
    <row r="1721" spans="1:9" ht="15.75" x14ac:dyDescent="0.25">
      <c r="A1721" s="553">
        <v>41846</v>
      </c>
      <c r="B1721" s="601" t="s">
        <v>1731</v>
      </c>
      <c r="C1721" s="255" t="s">
        <v>4641</v>
      </c>
      <c r="D1721" s="235" t="s">
        <v>27</v>
      </c>
      <c r="E1721" s="236">
        <v>2112</v>
      </c>
      <c r="F1721" s="463" t="s">
        <v>5325</v>
      </c>
      <c r="G1721" s="30">
        <v>2112</v>
      </c>
      <c r="H1721" s="30">
        <f t="shared" si="72"/>
        <v>0</v>
      </c>
      <c r="I1721" s="508"/>
    </row>
    <row r="1722" spans="1:9" ht="15.75" x14ac:dyDescent="0.25">
      <c r="A1722" s="98">
        <v>41847</v>
      </c>
      <c r="B1722" s="601" t="s">
        <v>1850</v>
      </c>
      <c r="C1722" s="255" t="s">
        <v>4641</v>
      </c>
      <c r="D1722" s="235" t="s">
        <v>27</v>
      </c>
      <c r="E1722" s="236">
        <v>2517</v>
      </c>
      <c r="F1722" s="461" t="s">
        <v>5342</v>
      </c>
      <c r="G1722" s="30">
        <v>2517</v>
      </c>
      <c r="H1722" s="30">
        <f t="shared" si="72"/>
        <v>0</v>
      </c>
      <c r="I1722" s="491"/>
    </row>
    <row r="1723" spans="1:9" ht="15.75" x14ac:dyDescent="0.25">
      <c r="A1723" s="553">
        <v>41848</v>
      </c>
      <c r="B1723" s="601" t="s">
        <v>1886</v>
      </c>
      <c r="C1723" s="255" t="s">
        <v>4641</v>
      </c>
      <c r="D1723" s="235" t="s">
        <v>27</v>
      </c>
      <c r="E1723" s="236">
        <v>1833</v>
      </c>
      <c r="F1723" s="117">
        <v>41848</v>
      </c>
      <c r="G1723" s="30">
        <v>1833</v>
      </c>
      <c r="H1723" s="30">
        <f t="shared" si="72"/>
        <v>0</v>
      </c>
      <c r="I1723" s="491" t="s">
        <v>4</v>
      </c>
    </row>
    <row r="1724" spans="1:9" ht="15.75" x14ac:dyDescent="0.25">
      <c r="A1724" s="98">
        <v>41849</v>
      </c>
      <c r="B1724" s="601" t="s">
        <v>1995</v>
      </c>
      <c r="C1724" s="255" t="s">
        <v>4641</v>
      </c>
      <c r="D1724" s="8" t="s">
        <v>27</v>
      </c>
      <c r="E1724" s="252">
        <v>1668</v>
      </c>
      <c r="F1724" s="461" t="s">
        <v>5368</v>
      </c>
      <c r="G1724" s="30">
        <v>1668</v>
      </c>
      <c r="H1724" s="30">
        <f t="shared" si="72"/>
        <v>0</v>
      </c>
      <c r="I1724" s="497"/>
    </row>
    <row r="1725" spans="1:9" ht="15.75" x14ac:dyDescent="0.25">
      <c r="A1725" s="553">
        <v>41850</v>
      </c>
      <c r="B1725" s="601" t="s">
        <v>2088</v>
      </c>
      <c r="C1725" s="255" t="s">
        <v>4641</v>
      </c>
      <c r="D1725" s="235" t="s">
        <v>27</v>
      </c>
      <c r="E1725" s="236">
        <v>2454</v>
      </c>
      <c r="F1725" s="463" t="s">
        <v>5383</v>
      </c>
      <c r="G1725" s="30">
        <v>2454</v>
      </c>
      <c r="H1725" s="30">
        <f t="shared" si="72"/>
        <v>0</v>
      </c>
      <c r="I1725" s="491" t="s">
        <v>23</v>
      </c>
    </row>
    <row r="1726" spans="1:9" ht="15.75" x14ac:dyDescent="0.25">
      <c r="A1726" s="98">
        <v>41851</v>
      </c>
      <c r="B1726" s="601" t="s">
        <v>2155</v>
      </c>
      <c r="C1726" s="255" t="s">
        <v>4641</v>
      </c>
      <c r="D1726" s="8" t="s">
        <v>27</v>
      </c>
      <c r="E1726" s="252">
        <v>1794</v>
      </c>
      <c r="F1726" s="461" t="s">
        <v>5390</v>
      </c>
      <c r="G1726" s="30">
        <v>1794</v>
      </c>
      <c r="H1726" s="30">
        <f t="shared" si="72"/>
        <v>0</v>
      </c>
      <c r="I1726" s="497" t="s">
        <v>23</v>
      </c>
    </row>
    <row r="1727" spans="1:9" ht="15.75" x14ac:dyDescent="0.25">
      <c r="A1727" s="98"/>
      <c r="B1727" s="601"/>
      <c r="C1727" s="255"/>
      <c r="D1727" s="8"/>
      <c r="E1727" s="252"/>
      <c r="F1727" s="461"/>
      <c r="G1727" s="30">
        <f>SUM(G1701:G1726)</f>
        <v>53665.599999999999</v>
      </c>
      <c r="H1727" s="30"/>
      <c r="I1727" s="497"/>
    </row>
    <row r="1728" spans="1:9" ht="15.75" x14ac:dyDescent="0.25">
      <c r="A1728" s="98"/>
      <c r="B1728" s="601"/>
      <c r="C1728" s="255"/>
      <c r="D1728" s="8"/>
      <c r="E1728" s="252"/>
      <c r="F1728" s="461"/>
      <c r="G1728" s="30"/>
      <c r="H1728" s="30"/>
      <c r="I1728" s="497"/>
    </row>
    <row r="1729" spans="1:9" x14ac:dyDescent="0.25">
      <c r="A1729" s="98"/>
      <c r="B1729" s="241" t="s">
        <v>2000</v>
      </c>
      <c r="C1729" s="394" t="s">
        <v>4912</v>
      </c>
      <c r="D1729" s="235" t="s">
        <v>271</v>
      </c>
      <c r="E1729" s="528">
        <v>6041</v>
      </c>
      <c r="F1729" s="117">
        <v>41821</v>
      </c>
      <c r="G1729" s="30">
        <v>6041</v>
      </c>
      <c r="H1729" s="22">
        <f>E1729-G1729</f>
        <v>0</v>
      </c>
      <c r="I1729" s="491"/>
    </row>
    <row r="1730" spans="1:9" x14ac:dyDescent="0.25">
      <c r="A1730" s="98"/>
      <c r="B1730" s="241"/>
      <c r="C1730" s="394"/>
      <c r="D1730" s="235"/>
      <c r="E1730" s="528"/>
      <c r="F1730" s="117"/>
      <c r="G1730" s="30"/>
      <c r="H1730" s="22"/>
      <c r="I1730" s="491"/>
    </row>
    <row r="1731" spans="1:9" x14ac:dyDescent="0.25">
      <c r="A1731" s="98"/>
      <c r="B1731" s="241" t="s">
        <v>1961</v>
      </c>
      <c r="C1731" s="394" t="s">
        <v>4912</v>
      </c>
      <c r="D1731" s="235" t="s">
        <v>307</v>
      </c>
      <c r="E1731" s="528">
        <v>767.5</v>
      </c>
      <c r="F1731" s="117">
        <v>41821</v>
      </c>
      <c r="G1731" s="30">
        <v>767.5</v>
      </c>
      <c r="H1731" s="22">
        <f t="shared" ref="H1731:H1743" si="73">E1731-G1731</f>
        <v>0</v>
      </c>
      <c r="I1731" s="491" t="s">
        <v>4</v>
      </c>
    </row>
    <row r="1732" spans="1:9" x14ac:dyDescent="0.25">
      <c r="A1732" s="98"/>
      <c r="B1732" s="241" t="s">
        <v>2251</v>
      </c>
      <c r="C1732" s="394" t="s">
        <v>4912</v>
      </c>
      <c r="D1732" s="235" t="s">
        <v>307</v>
      </c>
      <c r="E1732" s="528">
        <v>456</v>
      </c>
      <c r="F1732" s="117">
        <v>41824</v>
      </c>
      <c r="G1732" s="30">
        <v>456</v>
      </c>
      <c r="H1732" s="30">
        <f t="shared" si="73"/>
        <v>0</v>
      </c>
      <c r="I1732" s="491" t="s">
        <v>4</v>
      </c>
    </row>
    <row r="1733" spans="1:9" x14ac:dyDescent="0.25">
      <c r="A1733" s="98"/>
      <c r="B1733" s="241" t="s">
        <v>1104</v>
      </c>
      <c r="C1733" s="394" t="s">
        <v>4912</v>
      </c>
      <c r="D1733" s="235" t="s">
        <v>307</v>
      </c>
      <c r="E1733" s="528">
        <v>624</v>
      </c>
      <c r="F1733" s="117">
        <v>41827</v>
      </c>
      <c r="G1733" s="30">
        <v>624</v>
      </c>
      <c r="H1733" s="30">
        <f t="shared" si="73"/>
        <v>0</v>
      </c>
      <c r="I1733" s="508" t="s">
        <v>4</v>
      </c>
    </row>
    <row r="1734" spans="1:9" x14ac:dyDescent="0.25">
      <c r="A1734" s="98"/>
      <c r="B1734" s="241" t="s">
        <v>1254</v>
      </c>
      <c r="C1734" s="394" t="s">
        <v>4912</v>
      </c>
      <c r="D1734" s="235" t="s">
        <v>307</v>
      </c>
      <c r="E1734" s="236">
        <v>681.5</v>
      </c>
      <c r="F1734" s="117">
        <v>41827</v>
      </c>
      <c r="G1734" s="30">
        <v>681.5</v>
      </c>
      <c r="H1734" s="30">
        <f t="shared" si="73"/>
        <v>0</v>
      </c>
      <c r="I1734" s="491"/>
    </row>
    <row r="1735" spans="1:9" x14ac:dyDescent="0.25">
      <c r="A1735" s="98"/>
      <c r="B1735" s="241" t="s">
        <v>1446</v>
      </c>
      <c r="C1735" s="394" t="s">
        <v>4912</v>
      </c>
      <c r="D1735" s="235" t="s">
        <v>307</v>
      </c>
      <c r="E1735" s="236">
        <v>556</v>
      </c>
      <c r="F1735" s="117">
        <v>41829</v>
      </c>
      <c r="G1735" s="30">
        <v>556</v>
      </c>
      <c r="H1735" s="30">
        <f t="shared" si="73"/>
        <v>0</v>
      </c>
      <c r="I1735" s="491"/>
    </row>
    <row r="1736" spans="1:9" x14ac:dyDescent="0.25">
      <c r="A1736" s="98"/>
      <c r="B1736" s="438" t="s">
        <v>1864</v>
      </c>
      <c r="C1736" s="429" t="s">
        <v>5059</v>
      </c>
      <c r="D1736" s="235" t="s">
        <v>307</v>
      </c>
      <c r="E1736" s="236">
        <v>325</v>
      </c>
      <c r="F1736" s="117">
        <v>41834</v>
      </c>
      <c r="G1736" s="30">
        <v>325</v>
      </c>
      <c r="H1736" s="30">
        <f t="shared" si="73"/>
        <v>0</v>
      </c>
      <c r="I1736" s="491" t="s">
        <v>4</v>
      </c>
    </row>
    <row r="1737" spans="1:9" x14ac:dyDescent="0.25">
      <c r="A1737" s="98"/>
      <c r="B1737" s="438" t="s">
        <v>2001</v>
      </c>
      <c r="C1737" s="429" t="s">
        <v>5059</v>
      </c>
      <c r="D1737" s="235" t="s">
        <v>307</v>
      </c>
      <c r="E1737" s="236">
        <v>864</v>
      </c>
      <c r="F1737" s="117">
        <v>41835</v>
      </c>
      <c r="G1737" s="30">
        <v>864</v>
      </c>
      <c r="H1737" s="30">
        <f t="shared" si="73"/>
        <v>0</v>
      </c>
      <c r="I1737" s="491" t="s">
        <v>23</v>
      </c>
    </row>
    <row r="1738" spans="1:9" x14ac:dyDescent="0.25">
      <c r="A1738" s="98"/>
      <c r="B1738" s="438" t="s">
        <v>2271</v>
      </c>
      <c r="C1738" s="429" t="s">
        <v>5059</v>
      </c>
      <c r="D1738" s="235" t="s">
        <v>307</v>
      </c>
      <c r="E1738" s="236">
        <v>886</v>
      </c>
      <c r="F1738" s="117">
        <v>41839</v>
      </c>
      <c r="G1738" s="43">
        <v>886</v>
      </c>
      <c r="H1738" s="30">
        <f t="shared" si="73"/>
        <v>0</v>
      </c>
      <c r="I1738" s="491" t="s">
        <v>23</v>
      </c>
    </row>
    <row r="1739" spans="1:9" x14ac:dyDescent="0.25">
      <c r="A1739" s="98"/>
      <c r="B1739" s="438" t="s">
        <v>1365</v>
      </c>
      <c r="C1739" s="429" t="s">
        <v>5059</v>
      </c>
      <c r="D1739" s="8" t="s">
        <v>307</v>
      </c>
      <c r="E1739" s="252">
        <v>594</v>
      </c>
      <c r="F1739" s="117">
        <v>41842</v>
      </c>
      <c r="G1739" s="30">
        <v>594</v>
      </c>
      <c r="H1739" s="30">
        <f t="shared" si="73"/>
        <v>0</v>
      </c>
      <c r="I1739" s="497" t="s">
        <v>23</v>
      </c>
    </row>
    <row r="1740" spans="1:9" x14ac:dyDescent="0.25">
      <c r="A1740" s="98"/>
      <c r="B1740" s="438" t="s">
        <v>1480</v>
      </c>
      <c r="C1740" s="429" t="s">
        <v>5059</v>
      </c>
      <c r="D1740" s="235" t="s">
        <v>307</v>
      </c>
      <c r="E1740" s="236">
        <v>522.5</v>
      </c>
      <c r="F1740" s="117">
        <v>41844</v>
      </c>
      <c r="G1740" s="30">
        <v>522.5</v>
      </c>
      <c r="H1740" s="30">
        <f t="shared" si="73"/>
        <v>0</v>
      </c>
      <c r="I1740" s="491" t="s">
        <v>23</v>
      </c>
    </row>
    <row r="1741" spans="1:9" ht="15.75" x14ac:dyDescent="0.25">
      <c r="A1741" s="98">
        <v>41845</v>
      </c>
      <c r="B1741" s="601" t="s">
        <v>1651</v>
      </c>
      <c r="C1741" s="255" t="s">
        <v>4641</v>
      </c>
      <c r="D1741" s="235" t="s">
        <v>307</v>
      </c>
      <c r="E1741" s="236">
        <v>529.1</v>
      </c>
      <c r="F1741" s="117">
        <v>41846</v>
      </c>
      <c r="G1741" s="30">
        <v>529.1</v>
      </c>
      <c r="H1741" s="30">
        <f t="shared" si="73"/>
        <v>0</v>
      </c>
      <c r="I1741" s="491" t="s">
        <v>23</v>
      </c>
    </row>
    <row r="1742" spans="1:9" ht="15.75" x14ac:dyDescent="0.25">
      <c r="A1742" s="553">
        <v>41846</v>
      </c>
      <c r="B1742" s="601" t="s">
        <v>1766</v>
      </c>
      <c r="C1742" s="255" t="s">
        <v>4641</v>
      </c>
      <c r="D1742" s="235" t="s">
        <v>307</v>
      </c>
      <c r="E1742" s="236">
        <v>694</v>
      </c>
      <c r="F1742" s="117">
        <v>41846</v>
      </c>
      <c r="G1742" s="30">
        <v>694</v>
      </c>
      <c r="H1742" s="30">
        <f t="shared" si="73"/>
        <v>0</v>
      </c>
      <c r="I1742" s="508"/>
    </row>
    <row r="1743" spans="1:9" ht="15.75" x14ac:dyDescent="0.25">
      <c r="A1743" s="553">
        <v>41848</v>
      </c>
      <c r="B1743" s="601" t="s">
        <v>1891</v>
      </c>
      <c r="C1743" s="255" t="s">
        <v>4641</v>
      </c>
      <c r="D1743" s="235" t="s">
        <v>307</v>
      </c>
      <c r="E1743" s="236">
        <v>494</v>
      </c>
      <c r="F1743" s="117">
        <v>41848</v>
      </c>
      <c r="G1743" s="30">
        <v>494</v>
      </c>
      <c r="H1743" s="30">
        <f t="shared" si="73"/>
        <v>0</v>
      </c>
      <c r="I1743" s="491" t="s">
        <v>4</v>
      </c>
    </row>
    <row r="1744" spans="1:9" ht="15.75" x14ac:dyDescent="0.25">
      <c r="A1744" s="553"/>
      <c r="B1744" s="601"/>
      <c r="C1744" s="255"/>
      <c r="D1744" s="235"/>
      <c r="E1744" s="236"/>
      <c r="F1744" s="117"/>
      <c r="G1744" s="30">
        <f>SUM(G1731:G1743)</f>
        <v>7993.6</v>
      </c>
      <c r="H1744" s="30"/>
      <c r="I1744" s="491"/>
    </row>
    <row r="1745" spans="1:9" ht="15.75" x14ac:dyDescent="0.25">
      <c r="A1745" s="553"/>
      <c r="B1745" s="601"/>
      <c r="C1745" s="255"/>
      <c r="D1745" s="235"/>
      <c r="E1745" s="236"/>
      <c r="F1745" s="117"/>
      <c r="G1745" s="30"/>
      <c r="H1745" s="30"/>
      <c r="I1745" s="491"/>
    </row>
    <row r="1746" spans="1:9" x14ac:dyDescent="0.25">
      <c r="A1746" s="98"/>
      <c r="B1746" s="438" t="s">
        <v>2259</v>
      </c>
      <c r="C1746" s="429" t="s">
        <v>5059</v>
      </c>
      <c r="D1746" s="235" t="s">
        <v>506</v>
      </c>
      <c r="E1746" s="236">
        <v>2127</v>
      </c>
      <c r="F1746" s="117">
        <v>41838</v>
      </c>
      <c r="G1746" s="30">
        <v>2127</v>
      </c>
      <c r="H1746" s="30">
        <f>E1746-G1746</f>
        <v>0</v>
      </c>
      <c r="I1746" s="491" t="s">
        <v>20</v>
      </c>
    </row>
    <row r="1747" spans="1:9" x14ac:dyDescent="0.25">
      <c r="A1747" s="98"/>
      <c r="B1747" s="438" t="s">
        <v>1343</v>
      </c>
      <c r="C1747" s="429" t="s">
        <v>5059</v>
      </c>
      <c r="D1747" s="8" t="s">
        <v>506</v>
      </c>
      <c r="E1747" s="252">
        <v>2049</v>
      </c>
      <c r="F1747" s="117">
        <v>41842</v>
      </c>
      <c r="G1747" s="30">
        <v>2049</v>
      </c>
      <c r="H1747" s="30">
        <f>E1747-G1747</f>
        <v>0</v>
      </c>
      <c r="I1747" s="497" t="s">
        <v>20</v>
      </c>
    </row>
    <row r="1748" spans="1:9" x14ac:dyDescent="0.25">
      <c r="A1748" s="98"/>
      <c r="B1748" s="438"/>
      <c r="C1748" s="429"/>
      <c r="D1748" s="8"/>
      <c r="E1748" s="252"/>
      <c r="F1748" s="117"/>
      <c r="G1748" s="30"/>
      <c r="H1748" s="30"/>
      <c r="I1748" s="497"/>
    </row>
    <row r="1749" spans="1:9" x14ac:dyDescent="0.25">
      <c r="A1749" s="98"/>
      <c r="B1749" s="241" t="s">
        <v>1970</v>
      </c>
      <c r="C1749" s="394" t="s">
        <v>4912</v>
      </c>
      <c r="D1749" s="235" t="s">
        <v>1</v>
      </c>
      <c r="E1749" s="528">
        <v>270</v>
      </c>
      <c r="F1749" s="117">
        <v>41821</v>
      </c>
      <c r="G1749" s="30">
        <v>270</v>
      </c>
      <c r="H1749" s="22">
        <f t="shared" ref="H1749:H1780" si="74">E1749-G1749</f>
        <v>0</v>
      </c>
      <c r="I1749" s="491"/>
    </row>
    <row r="1750" spans="1:9" x14ac:dyDescent="0.25">
      <c r="A1750" s="98"/>
      <c r="B1750" s="241" t="s">
        <v>2019</v>
      </c>
      <c r="C1750" s="394" t="s">
        <v>4912</v>
      </c>
      <c r="D1750" s="235" t="s">
        <v>1</v>
      </c>
      <c r="E1750" s="528">
        <v>142</v>
      </c>
      <c r="F1750" s="117">
        <v>41821</v>
      </c>
      <c r="G1750" s="30">
        <v>142</v>
      </c>
      <c r="H1750" s="22">
        <f t="shared" si="74"/>
        <v>0</v>
      </c>
      <c r="I1750" s="491"/>
    </row>
    <row r="1751" spans="1:9" x14ac:dyDescent="0.25">
      <c r="A1751" s="98"/>
      <c r="B1751" s="241" t="s">
        <v>2057</v>
      </c>
      <c r="C1751" s="394" t="s">
        <v>4912</v>
      </c>
      <c r="D1751" s="235" t="s">
        <v>1</v>
      </c>
      <c r="E1751" s="528">
        <v>1945</v>
      </c>
      <c r="F1751" s="117">
        <v>41822</v>
      </c>
      <c r="G1751" s="30">
        <v>1945</v>
      </c>
      <c r="H1751" s="22">
        <f t="shared" si="74"/>
        <v>0</v>
      </c>
      <c r="I1751" s="491"/>
    </row>
    <row r="1752" spans="1:9" x14ac:dyDescent="0.25">
      <c r="A1752" s="98"/>
      <c r="B1752" s="241" t="s">
        <v>2063</v>
      </c>
      <c r="C1752" s="394" t="s">
        <v>4912</v>
      </c>
      <c r="D1752" s="235" t="s">
        <v>1</v>
      </c>
      <c r="E1752" s="528">
        <v>311.5</v>
      </c>
      <c r="F1752" s="117">
        <v>41822</v>
      </c>
      <c r="G1752" s="30">
        <v>311.5</v>
      </c>
      <c r="H1752" s="22">
        <f t="shared" si="74"/>
        <v>0</v>
      </c>
      <c r="I1752" s="491"/>
    </row>
    <row r="1753" spans="1:9" x14ac:dyDescent="0.25">
      <c r="A1753" s="98"/>
      <c r="B1753" s="241" t="s">
        <v>2064</v>
      </c>
      <c r="C1753" s="394" t="s">
        <v>4912</v>
      </c>
      <c r="D1753" s="235" t="s">
        <v>1</v>
      </c>
      <c r="E1753" s="528">
        <v>4556</v>
      </c>
      <c r="F1753" s="117">
        <v>41822</v>
      </c>
      <c r="G1753" s="30">
        <v>4556</v>
      </c>
      <c r="H1753" s="22">
        <f t="shared" si="74"/>
        <v>0</v>
      </c>
      <c r="I1753" s="491"/>
    </row>
    <row r="1754" spans="1:9" x14ac:dyDescent="0.25">
      <c r="A1754" s="98"/>
      <c r="B1754" s="241" t="s">
        <v>2066</v>
      </c>
      <c r="C1754" s="394" t="s">
        <v>4912</v>
      </c>
      <c r="D1754" s="235" t="s">
        <v>1</v>
      </c>
      <c r="E1754" s="528">
        <v>1661.5</v>
      </c>
      <c r="F1754" s="117">
        <v>41822</v>
      </c>
      <c r="G1754" s="30">
        <v>1661.5</v>
      </c>
      <c r="H1754" s="22">
        <f t="shared" si="74"/>
        <v>0</v>
      </c>
      <c r="I1754" s="491"/>
    </row>
    <row r="1755" spans="1:9" x14ac:dyDescent="0.25">
      <c r="A1755" s="98"/>
      <c r="B1755" s="241" t="s">
        <v>2074</v>
      </c>
      <c r="C1755" s="394" t="s">
        <v>4912</v>
      </c>
      <c r="D1755" s="235" t="s">
        <v>1</v>
      </c>
      <c r="E1755" s="528">
        <v>1970</v>
      </c>
      <c r="F1755" s="461" t="s">
        <v>4944</v>
      </c>
      <c r="G1755" s="30">
        <v>1970</v>
      </c>
      <c r="H1755" s="22">
        <f t="shared" si="74"/>
        <v>0</v>
      </c>
      <c r="I1755" s="491"/>
    </row>
    <row r="1756" spans="1:9" x14ac:dyDescent="0.25">
      <c r="A1756" s="98"/>
      <c r="B1756" s="241" t="s">
        <v>2100</v>
      </c>
      <c r="C1756" s="394" t="s">
        <v>4912</v>
      </c>
      <c r="D1756" s="235" t="s">
        <v>1</v>
      </c>
      <c r="E1756" s="528">
        <v>519</v>
      </c>
      <c r="F1756" s="117">
        <v>41822</v>
      </c>
      <c r="G1756" s="30">
        <v>519</v>
      </c>
      <c r="H1756" s="22">
        <f t="shared" si="74"/>
        <v>0</v>
      </c>
      <c r="I1756" s="491"/>
    </row>
    <row r="1757" spans="1:9" x14ac:dyDescent="0.25">
      <c r="A1757" s="98"/>
      <c r="B1757" s="241" t="s">
        <v>2121</v>
      </c>
      <c r="C1757" s="394" t="s">
        <v>4912</v>
      </c>
      <c r="D1757" s="235" t="s">
        <v>1</v>
      </c>
      <c r="E1757" s="528">
        <v>549</v>
      </c>
      <c r="F1757" s="117">
        <v>41823</v>
      </c>
      <c r="G1757" s="30">
        <v>549</v>
      </c>
      <c r="H1757" s="22">
        <f t="shared" si="74"/>
        <v>0</v>
      </c>
      <c r="I1757" s="491"/>
    </row>
    <row r="1758" spans="1:9" x14ac:dyDescent="0.25">
      <c r="A1758" s="98"/>
      <c r="B1758" s="241" t="s">
        <v>2160</v>
      </c>
      <c r="C1758" s="394" t="s">
        <v>4912</v>
      </c>
      <c r="D1758" s="235" t="s">
        <v>1</v>
      </c>
      <c r="E1758" s="528">
        <v>681</v>
      </c>
      <c r="F1758" s="117">
        <v>41823</v>
      </c>
      <c r="G1758" s="30">
        <v>681</v>
      </c>
      <c r="H1758" s="22">
        <f t="shared" si="74"/>
        <v>0</v>
      </c>
      <c r="I1758" s="491"/>
    </row>
    <row r="1759" spans="1:9" x14ac:dyDescent="0.25">
      <c r="A1759" s="98"/>
      <c r="B1759" s="241" t="s">
        <v>2171</v>
      </c>
      <c r="C1759" s="394" t="s">
        <v>4912</v>
      </c>
      <c r="D1759" s="235" t="s">
        <v>1</v>
      </c>
      <c r="E1759" s="528">
        <v>466.4</v>
      </c>
      <c r="F1759" s="117">
        <v>41823</v>
      </c>
      <c r="G1759" s="30">
        <v>466.4</v>
      </c>
      <c r="H1759" s="22">
        <f t="shared" si="74"/>
        <v>0</v>
      </c>
      <c r="I1759" s="491"/>
    </row>
    <row r="1760" spans="1:9" x14ac:dyDescent="0.25">
      <c r="A1760" s="98"/>
      <c r="B1760" s="241" t="s">
        <v>2178</v>
      </c>
      <c r="C1760" s="394" t="s">
        <v>4912</v>
      </c>
      <c r="D1760" s="235" t="s">
        <v>1</v>
      </c>
      <c r="E1760" s="528">
        <v>433</v>
      </c>
      <c r="F1760" s="117">
        <v>41823</v>
      </c>
      <c r="G1760" s="30">
        <v>433</v>
      </c>
      <c r="H1760" s="30">
        <f t="shared" si="74"/>
        <v>0</v>
      </c>
      <c r="I1760" s="491"/>
    </row>
    <row r="1761" spans="1:9" x14ac:dyDescent="0.25">
      <c r="A1761" s="98"/>
      <c r="B1761" s="241" t="s">
        <v>2214</v>
      </c>
      <c r="C1761" s="394" t="s">
        <v>4912</v>
      </c>
      <c r="D1761" s="235" t="s">
        <v>1</v>
      </c>
      <c r="E1761" s="528">
        <v>576</v>
      </c>
      <c r="F1761" s="117">
        <v>41824</v>
      </c>
      <c r="G1761" s="30">
        <v>576</v>
      </c>
      <c r="H1761" s="30">
        <f t="shared" si="74"/>
        <v>0</v>
      </c>
      <c r="I1761" s="491"/>
    </row>
    <row r="1762" spans="1:9" x14ac:dyDescent="0.25">
      <c r="A1762" s="98"/>
      <c r="B1762" s="241" t="s">
        <v>2229</v>
      </c>
      <c r="C1762" s="394" t="s">
        <v>4912</v>
      </c>
      <c r="D1762" s="235" t="s">
        <v>1</v>
      </c>
      <c r="E1762" s="528">
        <v>1093</v>
      </c>
      <c r="F1762" s="117">
        <v>41824</v>
      </c>
      <c r="G1762" s="30">
        <v>1093</v>
      </c>
      <c r="H1762" s="30">
        <f t="shared" si="74"/>
        <v>0</v>
      </c>
      <c r="I1762" s="491"/>
    </row>
    <row r="1763" spans="1:9" x14ac:dyDescent="0.25">
      <c r="A1763" s="98"/>
      <c r="B1763" s="241" t="s">
        <v>2260</v>
      </c>
      <c r="C1763" s="394" t="s">
        <v>4912</v>
      </c>
      <c r="D1763" s="235" t="s">
        <v>1</v>
      </c>
      <c r="E1763" s="528">
        <v>2267</v>
      </c>
      <c r="F1763" s="117">
        <v>41824</v>
      </c>
      <c r="G1763" s="30">
        <v>2267</v>
      </c>
      <c r="H1763" s="30">
        <f t="shared" si="74"/>
        <v>0</v>
      </c>
      <c r="I1763" s="491"/>
    </row>
    <row r="1764" spans="1:9" x14ac:dyDescent="0.25">
      <c r="A1764" s="98"/>
      <c r="B1764" s="241" t="s">
        <v>1087</v>
      </c>
      <c r="C1764" s="394" t="s">
        <v>4912</v>
      </c>
      <c r="D1764" s="235" t="s">
        <v>1</v>
      </c>
      <c r="E1764" s="528">
        <v>5895.7</v>
      </c>
      <c r="F1764" s="117">
        <v>41825</v>
      </c>
      <c r="G1764" s="30">
        <v>5895.7</v>
      </c>
      <c r="H1764" s="30">
        <f t="shared" si="74"/>
        <v>0</v>
      </c>
      <c r="I1764" s="491"/>
    </row>
    <row r="1765" spans="1:9" x14ac:dyDescent="0.25">
      <c r="A1765" s="98"/>
      <c r="B1765" s="241" t="s">
        <v>1092</v>
      </c>
      <c r="C1765" s="394" t="s">
        <v>4912</v>
      </c>
      <c r="D1765" s="235" t="s">
        <v>1</v>
      </c>
      <c r="E1765" s="528">
        <v>4799.6000000000004</v>
      </c>
      <c r="F1765" s="117">
        <v>41825</v>
      </c>
      <c r="G1765" s="30">
        <v>4799.6000000000004</v>
      </c>
      <c r="H1765" s="30">
        <f t="shared" si="74"/>
        <v>0</v>
      </c>
      <c r="I1765" s="491"/>
    </row>
    <row r="1766" spans="1:9" x14ac:dyDescent="0.25">
      <c r="A1766" s="98"/>
      <c r="B1766" s="241" t="s">
        <v>1113</v>
      </c>
      <c r="C1766" s="394" t="s">
        <v>4912</v>
      </c>
      <c r="D1766" s="235" t="s">
        <v>1</v>
      </c>
      <c r="E1766" s="528">
        <v>5781.41</v>
      </c>
      <c r="F1766" s="117">
        <v>41825</v>
      </c>
      <c r="G1766" s="30">
        <v>5781.41</v>
      </c>
      <c r="H1766" s="30">
        <f t="shared" si="74"/>
        <v>0</v>
      </c>
      <c r="I1766" s="508"/>
    </row>
    <row r="1767" spans="1:9" x14ac:dyDescent="0.25">
      <c r="A1767" s="98"/>
      <c r="B1767" s="241" t="s">
        <v>1117</v>
      </c>
      <c r="C1767" s="394" t="s">
        <v>4912</v>
      </c>
      <c r="D1767" s="235" t="s">
        <v>1</v>
      </c>
      <c r="E1767" s="528">
        <v>600</v>
      </c>
      <c r="F1767" s="117">
        <v>41825</v>
      </c>
      <c r="G1767" s="30">
        <v>600</v>
      </c>
      <c r="H1767" s="30">
        <f t="shared" si="74"/>
        <v>0</v>
      </c>
      <c r="I1767" s="508"/>
    </row>
    <row r="1768" spans="1:9" x14ac:dyDescent="0.25">
      <c r="A1768" s="98"/>
      <c r="B1768" s="241" t="s">
        <v>1135</v>
      </c>
      <c r="C1768" s="394" t="s">
        <v>4912</v>
      </c>
      <c r="D1768" s="235" t="s">
        <v>1</v>
      </c>
      <c r="E1768" s="528">
        <v>1115.5</v>
      </c>
      <c r="F1768" s="117">
        <v>41825</v>
      </c>
      <c r="G1768" s="22">
        <v>1115.5</v>
      </c>
      <c r="H1768" s="30">
        <f t="shared" si="74"/>
        <v>0</v>
      </c>
      <c r="I1768" s="508"/>
    </row>
    <row r="1769" spans="1:9" x14ac:dyDescent="0.25">
      <c r="A1769" s="98"/>
      <c r="B1769" s="241" t="s">
        <v>1160</v>
      </c>
      <c r="C1769" s="394" t="s">
        <v>4912</v>
      </c>
      <c r="D1769" s="235" t="s">
        <v>1</v>
      </c>
      <c r="E1769" s="528">
        <v>402.6</v>
      </c>
      <c r="F1769" s="117">
        <v>41825</v>
      </c>
      <c r="G1769" s="22">
        <v>402.6</v>
      </c>
      <c r="H1769" s="30">
        <f t="shared" si="74"/>
        <v>0</v>
      </c>
      <c r="I1769" s="508"/>
    </row>
    <row r="1770" spans="1:9" x14ac:dyDescent="0.25">
      <c r="A1770" s="98"/>
      <c r="B1770" s="241" t="s">
        <v>1172</v>
      </c>
      <c r="C1770" s="394" t="s">
        <v>4912</v>
      </c>
      <c r="D1770" s="431" t="s">
        <v>1</v>
      </c>
      <c r="E1770" s="534">
        <v>955.5</v>
      </c>
      <c r="F1770" s="117">
        <v>41826</v>
      </c>
      <c r="G1770" s="22">
        <v>955.5</v>
      </c>
      <c r="H1770" s="30">
        <f t="shared" si="74"/>
        <v>0</v>
      </c>
      <c r="I1770" s="508"/>
    </row>
    <row r="1771" spans="1:9" x14ac:dyDescent="0.25">
      <c r="A1771" s="98"/>
      <c r="B1771" s="241" t="s">
        <v>1173</v>
      </c>
      <c r="C1771" s="394" t="s">
        <v>4912</v>
      </c>
      <c r="D1771" s="431" t="s">
        <v>1</v>
      </c>
      <c r="E1771" s="534">
        <v>2709</v>
      </c>
      <c r="F1771" s="117">
        <v>41826</v>
      </c>
      <c r="G1771" s="22">
        <v>2709</v>
      </c>
      <c r="H1771" s="30">
        <f t="shared" si="74"/>
        <v>0</v>
      </c>
      <c r="I1771" s="508"/>
    </row>
    <row r="1772" spans="1:9" x14ac:dyDescent="0.25">
      <c r="A1772" s="98"/>
      <c r="B1772" s="241" t="s">
        <v>1202</v>
      </c>
      <c r="C1772" s="394" t="s">
        <v>4912</v>
      </c>
      <c r="D1772" s="431" t="s">
        <v>1</v>
      </c>
      <c r="E1772" s="534">
        <v>1133</v>
      </c>
      <c r="F1772" s="117">
        <v>41826</v>
      </c>
      <c r="G1772" s="22">
        <v>1133</v>
      </c>
      <c r="H1772" s="30">
        <f t="shared" si="74"/>
        <v>0</v>
      </c>
      <c r="I1772" s="508"/>
    </row>
    <row r="1773" spans="1:9" x14ac:dyDescent="0.25">
      <c r="A1773" s="98"/>
      <c r="B1773" s="241" t="s">
        <v>1217</v>
      </c>
      <c r="C1773" s="394" t="s">
        <v>4912</v>
      </c>
      <c r="D1773" s="235" t="s">
        <v>1</v>
      </c>
      <c r="E1773" s="528">
        <v>174</v>
      </c>
      <c r="F1773" s="117">
        <v>41826</v>
      </c>
      <c r="G1773" s="30">
        <v>174</v>
      </c>
      <c r="H1773" s="30">
        <f t="shared" si="74"/>
        <v>0</v>
      </c>
      <c r="I1773" s="491"/>
    </row>
    <row r="1774" spans="1:9" x14ac:dyDescent="0.25">
      <c r="A1774" s="98"/>
      <c r="B1774" s="241" t="s">
        <v>1223</v>
      </c>
      <c r="C1774" s="394" t="s">
        <v>4912</v>
      </c>
      <c r="D1774" s="235" t="s">
        <v>1</v>
      </c>
      <c r="E1774" s="236">
        <v>4770</v>
      </c>
      <c r="F1774" s="117">
        <v>41827</v>
      </c>
      <c r="G1774" s="30">
        <v>4770</v>
      </c>
      <c r="H1774" s="30">
        <f t="shared" si="74"/>
        <v>0</v>
      </c>
      <c r="I1774" s="491"/>
    </row>
    <row r="1775" spans="1:9" x14ac:dyDescent="0.25">
      <c r="A1775" s="98"/>
      <c r="B1775" s="241" t="s">
        <v>1230</v>
      </c>
      <c r="C1775" s="394" t="s">
        <v>4912</v>
      </c>
      <c r="D1775" s="235" t="s">
        <v>1</v>
      </c>
      <c r="E1775" s="236">
        <v>458.5</v>
      </c>
      <c r="F1775" s="117">
        <v>41827</v>
      </c>
      <c r="G1775" s="30">
        <v>458.5</v>
      </c>
      <c r="H1775" s="30">
        <f t="shared" si="74"/>
        <v>0</v>
      </c>
      <c r="I1775" s="491"/>
    </row>
    <row r="1776" spans="1:9" x14ac:dyDescent="0.25">
      <c r="A1776" s="98"/>
      <c r="B1776" s="241" t="s">
        <v>1272</v>
      </c>
      <c r="C1776" s="394" t="s">
        <v>4912</v>
      </c>
      <c r="D1776" s="235" t="s">
        <v>1</v>
      </c>
      <c r="E1776" s="236">
        <v>385.6</v>
      </c>
      <c r="F1776" s="117">
        <v>41827</v>
      </c>
      <c r="G1776" s="30">
        <v>385.6</v>
      </c>
      <c r="H1776" s="30">
        <f t="shared" si="74"/>
        <v>0</v>
      </c>
      <c r="I1776" s="491"/>
    </row>
    <row r="1777" spans="1:9" x14ac:dyDescent="0.25">
      <c r="A1777" s="98"/>
      <c r="B1777" s="241" t="s">
        <v>1273</v>
      </c>
      <c r="C1777" s="394" t="s">
        <v>4912</v>
      </c>
      <c r="D1777" s="235" t="s">
        <v>1</v>
      </c>
      <c r="E1777" s="236">
        <v>360</v>
      </c>
      <c r="F1777" s="117">
        <v>41827</v>
      </c>
      <c r="G1777" s="30">
        <v>360</v>
      </c>
      <c r="H1777" s="30">
        <f t="shared" si="74"/>
        <v>0</v>
      </c>
      <c r="I1777" s="491"/>
    </row>
    <row r="1778" spans="1:9" x14ac:dyDescent="0.25">
      <c r="A1778" s="98"/>
      <c r="B1778" s="241" t="s">
        <v>1277</v>
      </c>
      <c r="C1778" s="394" t="s">
        <v>4912</v>
      </c>
      <c r="D1778" s="235" t="s">
        <v>1</v>
      </c>
      <c r="E1778" s="236">
        <v>1635</v>
      </c>
      <c r="F1778" s="117">
        <v>41827</v>
      </c>
      <c r="G1778" s="30">
        <v>1635</v>
      </c>
      <c r="H1778" s="30">
        <f t="shared" si="74"/>
        <v>0</v>
      </c>
      <c r="I1778" s="491"/>
    </row>
    <row r="1779" spans="1:9" x14ac:dyDescent="0.25">
      <c r="A1779" s="98"/>
      <c r="B1779" s="241" t="s">
        <v>1328</v>
      </c>
      <c r="C1779" s="394" t="s">
        <v>4912</v>
      </c>
      <c r="D1779" s="235" t="s">
        <v>1</v>
      </c>
      <c r="E1779" s="236">
        <v>695.5</v>
      </c>
      <c r="F1779" s="117">
        <v>41827</v>
      </c>
      <c r="G1779" s="30">
        <v>695.5</v>
      </c>
      <c r="H1779" s="30">
        <f t="shared" si="74"/>
        <v>0</v>
      </c>
      <c r="I1779" s="491"/>
    </row>
    <row r="1780" spans="1:9" x14ac:dyDescent="0.25">
      <c r="A1780" s="98"/>
      <c r="B1780" s="241" t="s">
        <v>1357</v>
      </c>
      <c r="C1780" s="394" t="s">
        <v>4912</v>
      </c>
      <c r="D1780" s="235" t="s">
        <v>1</v>
      </c>
      <c r="E1780" s="236">
        <v>780</v>
      </c>
      <c r="F1780" s="117">
        <v>41828</v>
      </c>
      <c r="G1780" s="30">
        <v>780</v>
      </c>
      <c r="H1780" s="30">
        <f t="shared" si="74"/>
        <v>0</v>
      </c>
      <c r="I1780" s="491"/>
    </row>
    <row r="1781" spans="1:9" x14ac:dyDescent="0.25">
      <c r="A1781" s="98"/>
      <c r="B1781" s="241" t="s">
        <v>1395</v>
      </c>
      <c r="C1781" s="394" t="s">
        <v>4912</v>
      </c>
      <c r="D1781" s="235" t="s">
        <v>1</v>
      </c>
      <c r="E1781" s="236">
        <v>332.5</v>
      </c>
      <c r="F1781" s="117">
        <v>41828</v>
      </c>
      <c r="G1781" s="30">
        <v>332.5</v>
      </c>
      <c r="H1781" s="30">
        <f t="shared" ref="H1781:H1812" si="75">E1781-G1781</f>
        <v>0</v>
      </c>
      <c r="I1781" s="491"/>
    </row>
    <row r="1782" spans="1:9" x14ac:dyDescent="0.25">
      <c r="A1782" s="98"/>
      <c r="B1782" s="241" t="s">
        <v>1489</v>
      </c>
      <c r="C1782" s="394" t="s">
        <v>4912</v>
      </c>
      <c r="D1782" s="235" t="s">
        <v>1</v>
      </c>
      <c r="E1782" s="236">
        <v>817</v>
      </c>
      <c r="F1782" s="117">
        <v>41830</v>
      </c>
      <c r="G1782" s="30">
        <v>817</v>
      </c>
      <c r="H1782" s="30">
        <f t="shared" si="75"/>
        <v>0</v>
      </c>
      <c r="I1782" s="492"/>
    </row>
    <row r="1783" spans="1:9" x14ac:dyDescent="0.25">
      <c r="A1783" s="98"/>
      <c r="B1783" s="241" t="s">
        <v>1490</v>
      </c>
      <c r="C1783" s="394" t="s">
        <v>4912</v>
      </c>
      <c r="D1783" s="235" t="s">
        <v>1</v>
      </c>
      <c r="E1783" s="236">
        <v>216</v>
      </c>
      <c r="F1783" s="117">
        <v>41830</v>
      </c>
      <c r="G1783" s="30">
        <v>216</v>
      </c>
      <c r="H1783" s="30">
        <f t="shared" si="75"/>
        <v>0</v>
      </c>
      <c r="I1783" s="491"/>
    </row>
    <row r="1784" spans="1:9" x14ac:dyDescent="0.25">
      <c r="A1784" s="98"/>
      <c r="B1784" s="241" t="s">
        <v>1492</v>
      </c>
      <c r="C1784" s="394" t="s">
        <v>4912</v>
      </c>
      <c r="D1784" s="235" t="s">
        <v>1</v>
      </c>
      <c r="E1784" s="236">
        <v>1976.5</v>
      </c>
      <c r="F1784" s="117">
        <v>41830</v>
      </c>
      <c r="G1784" s="30">
        <v>1976.5</v>
      </c>
      <c r="H1784" s="30">
        <f t="shared" si="75"/>
        <v>0</v>
      </c>
      <c r="I1784" s="491"/>
    </row>
    <row r="1785" spans="1:9" x14ac:dyDescent="0.25">
      <c r="A1785" s="98"/>
      <c r="B1785" s="241" t="s">
        <v>1505</v>
      </c>
      <c r="C1785" s="394" t="s">
        <v>4912</v>
      </c>
      <c r="D1785" s="235" t="s">
        <v>1</v>
      </c>
      <c r="E1785" s="236">
        <v>456</v>
      </c>
      <c r="F1785" s="117">
        <v>41830</v>
      </c>
      <c r="G1785" s="30">
        <v>456</v>
      </c>
      <c r="H1785" s="30">
        <f t="shared" si="75"/>
        <v>0</v>
      </c>
      <c r="I1785" s="491"/>
    </row>
    <row r="1786" spans="1:9" x14ac:dyDescent="0.25">
      <c r="A1786" s="98"/>
      <c r="B1786" s="241" t="s">
        <v>1506</v>
      </c>
      <c r="C1786" s="394" t="s">
        <v>4912</v>
      </c>
      <c r="D1786" s="235" t="s">
        <v>1</v>
      </c>
      <c r="E1786" s="236">
        <v>575</v>
      </c>
      <c r="F1786" s="117">
        <v>41830</v>
      </c>
      <c r="G1786" s="30">
        <v>575</v>
      </c>
      <c r="H1786" s="30">
        <f t="shared" si="75"/>
        <v>0</v>
      </c>
      <c r="I1786" s="491"/>
    </row>
    <row r="1787" spans="1:9" x14ac:dyDescent="0.25">
      <c r="A1787" s="98"/>
      <c r="B1787" s="438" t="s">
        <v>1587</v>
      </c>
      <c r="C1787" s="429" t="s">
        <v>5059</v>
      </c>
      <c r="D1787" s="45" t="s">
        <v>1</v>
      </c>
      <c r="E1787" s="236">
        <v>2516</v>
      </c>
      <c r="F1787" s="117">
        <v>41830</v>
      </c>
      <c r="G1787" s="22">
        <v>2516</v>
      </c>
      <c r="H1787" s="30">
        <f t="shared" si="75"/>
        <v>0</v>
      </c>
      <c r="I1787" s="508"/>
    </row>
    <row r="1788" spans="1:9" x14ac:dyDescent="0.25">
      <c r="A1788" s="98"/>
      <c r="B1788" s="438" t="s">
        <v>1602</v>
      </c>
      <c r="C1788" s="429" t="s">
        <v>5059</v>
      </c>
      <c r="D1788" s="45" t="s">
        <v>1</v>
      </c>
      <c r="E1788" s="236">
        <v>1165</v>
      </c>
      <c r="F1788" s="117">
        <v>41831</v>
      </c>
      <c r="G1788" s="22">
        <v>1165</v>
      </c>
      <c r="H1788" s="30">
        <f t="shared" si="75"/>
        <v>0</v>
      </c>
      <c r="I1788" s="508"/>
    </row>
    <row r="1789" spans="1:9" x14ac:dyDescent="0.25">
      <c r="A1789" s="98"/>
      <c r="B1789" s="438" t="s">
        <v>1603</v>
      </c>
      <c r="C1789" s="429" t="s">
        <v>5059</v>
      </c>
      <c r="D1789" s="45" t="s">
        <v>1</v>
      </c>
      <c r="E1789" s="236">
        <v>5661.5</v>
      </c>
      <c r="F1789" s="117">
        <v>41831</v>
      </c>
      <c r="G1789" s="22">
        <v>5661.5</v>
      </c>
      <c r="H1789" s="30">
        <f t="shared" si="75"/>
        <v>0</v>
      </c>
      <c r="I1789" s="272"/>
    </row>
    <row r="1790" spans="1:9" x14ac:dyDescent="0.25">
      <c r="A1790" s="98"/>
      <c r="B1790" s="438" t="s">
        <v>1683</v>
      </c>
      <c r="C1790" s="429" t="s">
        <v>5059</v>
      </c>
      <c r="D1790" s="45" t="s">
        <v>1</v>
      </c>
      <c r="E1790" s="236">
        <v>444.5</v>
      </c>
      <c r="F1790" s="117">
        <v>41831</v>
      </c>
      <c r="G1790" s="22">
        <v>444.5</v>
      </c>
      <c r="H1790" s="30">
        <f t="shared" si="75"/>
        <v>0</v>
      </c>
      <c r="I1790" s="508"/>
    </row>
    <row r="1791" spans="1:9" x14ac:dyDescent="0.25">
      <c r="A1791" s="98"/>
      <c r="B1791" s="438" t="s">
        <v>1690</v>
      </c>
      <c r="C1791" s="429" t="s">
        <v>5059</v>
      </c>
      <c r="D1791" s="45" t="s">
        <v>1</v>
      </c>
      <c r="E1791" s="236">
        <v>1415</v>
      </c>
      <c r="F1791" s="117">
        <v>41832</v>
      </c>
      <c r="G1791" s="22">
        <v>1415</v>
      </c>
      <c r="H1791" s="30">
        <f t="shared" si="75"/>
        <v>0</v>
      </c>
      <c r="I1791" s="272"/>
    </row>
    <row r="1792" spans="1:9" x14ac:dyDescent="0.25">
      <c r="A1792" s="98"/>
      <c r="B1792" s="438" t="s">
        <v>1709</v>
      </c>
      <c r="C1792" s="429" t="s">
        <v>5059</v>
      </c>
      <c r="D1792" s="45" t="s">
        <v>1</v>
      </c>
      <c r="E1792" s="236">
        <v>2960</v>
      </c>
      <c r="F1792" s="117">
        <v>41832</v>
      </c>
      <c r="G1792" s="22">
        <v>2960</v>
      </c>
      <c r="H1792" s="30">
        <f t="shared" si="75"/>
        <v>0</v>
      </c>
      <c r="I1792" s="508"/>
    </row>
    <row r="1793" spans="1:9" x14ac:dyDescent="0.25">
      <c r="A1793" s="98"/>
      <c r="B1793" s="438" t="s">
        <v>1733</v>
      </c>
      <c r="C1793" s="429" t="s">
        <v>5059</v>
      </c>
      <c r="D1793" s="45" t="s">
        <v>1</v>
      </c>
      <c r="E1793" s="236">
        <v>823.5</v>
      </c>
      <c r="F1793" s="117">
        <v>41832</v>
      </c>
      <c r="G1793" s="22">
        <v>823.5</v>
      </c>
      <c r="H1793" s="30">
        <f t="shared" si="75"/>
        <v>0</v>
      </c>
      <c r="I1793" s="508"/>
    </row>
    <row r="1794" spans="1:9" x14ac:dyDescent="0.25">
      <c r="A1794" s="98"/>
      <c r="B1794" s="438" t="s">
        <v>1751</v>
      </c>
      <c r="C1794" s="429" t="s">
        <v>5059</v>
      </c>
      <c r="D1794" s="45" t="s">
        <v>1</v>
      </c>
      <c r="E1794" s="236">
        <v>1360</v>
      </c>
      <c r="F1794" s="117">
        <v>41832</v>
      </c>
      <c r="G1794" s="22">
        <v>1360</v>
      </c>
      <c r="H1794" s="30">
        <f t="shared" si="75"/>
        <v>0</v>
      </c>
      <c r="I1794" s="508"/>
    </row>
    <row r="1795" spans="1:9" x14ac:dyDescent="0.25">
      <c r="A1795" s="98"/>
      <c r="B1795" s="438" t="s">
        <v>1789</v>
      </c>
      <c r="C1795" s="429" t="s">
        <v>5059</v>
      </c>
      <c r="D1795" s="45" t="s">
        <v>1</v>
      </c>
      <c r="E1795" s="236">
        <v>2581</v>
      </c>
      <c r="F1795" s="117">
        <v>41832</v>
      </c>
      <c r="G1795" s="22">
        <v>2581</v>
      </c>
      <c r="H1795" s="30">
        <f t="shared" si="75"/>
        <v>0</v>
      </c>
      <c r="I1795" s="508"/>
    </row>
    <row r="1796" spans="1:9" x14ac:dyDescent="0.25">
      <c r="A1796" s="98"/>
      <c r="B1796" s="438" t="s">
        <v>1801</v>
      </c>
      <c r="C1796" s="429" t="s">
        <v>5059</v>
      </c>
      <c r="D1796" s="235" t="s">
        <v>1</v>
      </c>
      <c r="E1796" s="236">
        <v>848</v>
      </c>
      <c r="F1796" s="117">
        <v>41833</v>
      </c>
      <c r="G1796" s="30">
        <v>848</v>
      </c>
      <c r="H1796" s="30">
        <f t="shared" si="75"/>
        <v>0</v>
      </c>
      <c r="I1796" s="491"/>
    </row>
    <row r="1797" spans="1:9" x14ac:dyDescent="0.25">
      <c r="A1797" s="98"/>
      <c r="B1797" s="438" t="s">
        <v>1805</v>
      </c>
      <c r="C1797" s="429" t="s">
        <v>5059</v>
      </c>
      <c r="D1797" s="235" t="s">
        <v>1</v>
      </c>
      <c r="E1797" s="236">
        <v>5768.5</v>
      </c>
      <c r="F1797" s="117">
        <v>41833</v>
      </c>
      <c r="G1797" s="30">
        <v>5768.5</v>
      </c>
      <c r="H1797" s="30">
        <f t="shared" si="75"/>
        <v>0</v>
      </c>
      <c r="I1797" s="491"/>
    </row>
    <row r="1798" spans="1:9" x14ac:dyDescent="0.25">
      <c r="A1798" s="98"/>
      <c r="B1798" s="438" t="s">
        <v>1836</v>
      </c>
      <c r="C1798" s="429" t="s">
        <v>5059</v>
      </c>
      <c r="D1798" s="235" t="s">
        <v>1</v>
      </c>
      <c r="E1798" s="236">
        <v>630</v>
      </c>
      <c r="F1798" s="117">
        <v>41833</v>
      </c>
      <c r="G1798" s="30">
        <v>630</v>
      </c>
      <c r="H1798" s="30">
        <f t="shared" si="75"/>
        <v>0</v>
      </c>
      <c r="I1798" s="491"/>
    </row>
    <row r="1799" spans="1:9" x14ac:dyDescent="0.25">
      <c r="A1799" s="98"/>
      <c r="B1799" s="438" t="s">
        <v>1839</v>
      </c>
      <c r="C1799" s="429" t="s">
        <v>5059</v>
      </c>
      <c r="D1799" s="235" t="s">
        <v>1</v>
      </c>
      <c r="E1799" s="236">
        <v>945</v>
      </c>
      <c r="F1799" s="117">
        <v>41833</v>
      </c>
      <c r="G1799" s="30">
        <v>945</v>
      </c>
      <c r="H1799" s="30">
        <f t="shared" si="75"/>
        <v>0</v>
      </c>
      <c r="I1799" s="491"/>
    </row>
    <row r="1800" spans="1:9" x14ac:dyDescent="0.25">
      <c r="A1800" s="98"/>
      <c r="B1800" s="438" t="s">
        <v>1909</v>
      </c>
      <c r="C1800" s="429" t="s">
        <v>5059</v>
      </c>
      <c r="D1800" s="235" t="s">
        <v>1</v>
      </c>
      <c r="E1800" s="236">
        <v>871.7</v>
      </c>
      <c r="F1800" s="117">
        <v>41834</v>
      </c>
      <c r="G1800" s="30">
        <v>871.7</v>
      </c>
      <c r="H1800" s="30">
        <f t="shared" si="75"/>
        <v>0</v>
      </c>
      <c r="I1800" s="491"/>
    </row>
    <row r="1801" spans="1:9" x14ac:dyDescent="0.25">
      <c r="A1801" s="98"/>
      <c r="B1801" s="438" t="s">
        <v>1965</v>
      </c>
      <c r="C1801" s="429" t="s">
        <v>5059</v>
      </c>
      <c r="D1801" s="235" t="s">
        <v>1</v>
      </c>
      <c r="E1801" s="236">
        <v>2573</v>
      </c>
      <c r="F1801" s="117">
        <v>41835</v>
      </c>
      <c r="G1801" s="30">
        <v>2573</v>
      </c>
      <c r="H1801" s="30">
        <f t="shared" si="75"/>
        <v>0</v>
      </c>
      <c r="I1801" s="491"/>
    </row>
    <row r="1802" spans="1:9" x14ac:dyDescent="0.25">
      <c r="A1802" s="98"/>
      <c r="B1802" s="438" t="s">
        <v>1974</v>
      </c>
      <c r="C1802" s="429" t="s">
        <v>5059</v>
      </c>
      <c r="D1802" s="235" t="s">
        <v>1</v>
      </c>
      <c r="E1802" s="236">
        <v>4662</v>
      </c>
      <c r="F1802" s="117">
        <v>41835</v>
      </c>
      <c r="G1802" s="30">
        <v>4662</v>
      </c>
      <c r="H1802" s="30">
        <f t="shared" si="75"/>
        <v>0</v>
      </c>
      <c r="I1802" s="491"/>
    </row>
    <row r="1803" spans="1:9" x14ac:dyDescent="0.25">
      <c r="A1803" s="98"/>
      <c r="B1803" s="438" t="s">
        <v>2007</v>
      </c>
      <c r="C1803" s="429" t="s">
        <v>5059</v>
      </c>
      <c r="D1803" s="235" t="s">
        <v>1</v>
      </c>
      <c r="E1803" s="236">
        <v>1475</v>
      </c>
      <c r="F1803" s="117">
        <v>41835</v>
      </c>
      <c r="G1803" s="30">
        <v>1475</v>
      </c>
      <c r="H1803" s="30">
        <f t="shared" si="75"/>
        <v>0</v>
      </c>
      <c r="I1803" s="491"/>
    </row>
    <row r="1804" spans="1:9" x14ac:dyDescent="0.25">
      <c r="A1804" s="98"/>
      <c r="B1804" s="438" t="s">
        <v>2009</v>
      </c>
      <c r="C1804" s="429" t="s">
        <v>5059</v>
      </c>
      <c r="D1804" s="235" t="s">
        <v>1</v>
      </c>
      <c r="E1804" s="236">
        <v>354</v>
      </c>
      <c r="F1804" s="117">
        <v>41835</v>
      </c>
      <c r="G1804" s="30">
        <v>354</v>
      </c>
      <c r="H1804" s="30">
        <f t="shared" si="75"/>
        <v>0</v>
      </c>
      <c r="I1804" s="491"/>
    </row>
    <row r="1805" spans="1:9" x14ac:dyDescent="0.25">
      <c r="A1805" s="98"/>
      <c r="B1805" s="438" t="s">
        <v>2028</v>
      </c>
      <c r="C1805" s="429" t="s">
        <v>5059</v>
      </c>
      <c r="D1805" s="235" t="s">
        <v>1</v>
      </c>
      <c r="E1805" s="236">
        <v>634</v>
      </c>
      <c r="F1805" s="117">
        <v>41835</v>
      </c>
      <c r="G1805" s="30">
        <v>634</v>
      </c>
      <c r="H1805" s="30">
        <f t="shared" si="75"/>
        <v>0</v>
      </c>
      <c r="I1805" s="491"/>
    </row>
    <row r="1806" spans="1:9" x14ac:dyDescent="0.25">
      <c r="A1806" s="98"/>
      <c r="B1806" s="438" t="s">
        <v>2060</v>
      </c>
      <c r="C1806" s="429" t="s">
        <v>5059</v>
      </c>
      <c r="D1806" s="235" t="s">
        <v>1</v>
      </c>
      <c r="E1806" s="236">
        <v>870</v>
      </c>
      <c r="F1806" s="117">
        <v>41836</v>
      </c>
      <c r="G1806" s="30">
        <v>870</v>
      </c>
      <c r="H1806" s="30">
        <f t="shared" si="75"/>
        <v>0</v>
      </c>
      <c r="I1806" s="491"/>
    </row>
    <row r="1807" spans="1:9" x14ac:dyDescent="0.25">
      <c r="A1807" s="98"/>
      <c r="B1807" s="438" t="s">
        <v>2076</v>
      </c>
      <c r="C1807" s="429" t="s">
        <v>5059</v>
      </c>
      <c r="D1807" s="235" t="s">
        <v>1</v>
      </c>
      <c r="E1807" s="236">
        <v>437</v>
      </c>
      <c r="F1807" s="117">
        <v>41836</v>
      </c>
      <c r="G1807" s="30">
        <v>437</v>
      </c>
      <c r="H1807" s="30">
        <f t="shared" si="75"/>
        <v>0</v>
      </c>
      <c r="I1807" s="491"/>
    </row>
    <row r="1808" spans="1:9" x14ac:dyDescent="0.25">
      <c r="A1808" s="98"/>
      <c r="B1808" s="438" t="s">
        <v>2077</v>
      </c>
      <c r="C1808" s="429" t="s">
        <v>5059</v>
      </c>
      <c r="D1808" s="235" t="s">
        <v>1</v>
      </c>
      <c r="E1808" s="236">
        <v>131.5</v>
      </c>
      <c r="F1808" s="117">
        <v>41836</v>
      </c>
      <c r="G1808" s="30">
        <v>131.5</v>
      </c>
      <c r="H1808" s="30">
        <f t="shared" si="75"/>
        <v>0</v>
      </c>
      <c r="I1808" s="491"/>
    </row>
    <row r="1809" spans="1:9" x14ac:dyDescent="0.25">
      <c r="A1809" s="98"/>
      <c r="B1809" s="438" t="s">
        <v>2083</v>
      </c>
      <c r="C1809" s="429" t="s">
        <v>5059</v>
      </c>
      <c r="D1809" s="235" t="s">
        <v>1</v>
      </c>
      <c r="E1809" s="236">
        <v>297</v>
      </c>
      <c r="F1809" s="117">
        <v>41836</v>
      </c>
      <c r="G1809" s="30">
        <v>297</v>
      </c>
      <c r="H1809" s="30">
        <f t="shared" si="75"/>
        <v>0</v>
      </c>
      <c r="I1809" s="491"/>
    </row>
    <row r="1810" spans="1:9" x14ac:dyDescent="0.25">
      <c r="A1810" s="98"/>
      <c r="B1810" s="438" t="s">
        <v>2088</v>
      </c>
      <c r="C1810" s="429" t="s">
        <v>5059</v>
      </c>
      <c r="D1810" s="235" t="s">
        <v>1</v>
      </c>
      <c r="E1810" s="236">
        <v>4573</v>
      </c>
      <c r="F1810" s="117">
        <v>41836</v>
      </c>
      <c r="G1810" s="30">
        <v>4573</v>
      </c>
      <c r="H1810" s="30">
        <f t="shared" si="75"/>
        <v>0</v>
      </c>
      <c r="I1810" s="491"/>
    </row>
    <row r="1811" spans="1:9" x14ac:dyDescent="0.25">
      <c r="A1811" s="98"/>
      <c r="B1811" s="438" t="s">
        <v>2109</v>
      </c>
      <c r="C1811" s="429" t="s">
        <v>5059</v>
      </c>
      <c r="D1811" s="235" t="s">
        <v>1</v>
      </c>
      <c r="E1811" s="236">
        <v>426</v>
      </c>
      <c r="F1811" s="117">
        <v>41836</v>
      </c>
      <c r="G1811" s="30">
        <v>426</v>
      </c>
      <c r="H1811" s="30">
        <f t="shared" si="75"/>
        <v>0</v>
      </c>
      <c r="I1811" s="491"/>
    </row>
    <row r="1812" spans="1:9" x14ac:dyDescent="0.25">
      <c r="A1812" s="98"/>
      <c r="B1812" s="438" t="s">
        <v>2123</v>
      </c>
      <c r="C1812" s="429" t="s">
        <v>5059</v>
      </c>
      <c r="D1812" s="235" t="s">
        <v>1</v>
      </c>
      <c r="E1812" s="236">
        <v>557</v>
      </c>
      <c r="F1812" s="117">
        <v>41837</v>
      </c>
      <c r="G1812" s="30">
        <v>557</v>
      </c>
      <c r="H1812" s="30">
        <f t="shared" si="75"/>
        <v>0</v>
      </c>
      <c r="I1812" s="491"/>
    </row>
    <row r="1813" spans="1:9" x14ac:dyDescent="0.25">
      <c r="A1813" s="98"/>
      <c r="B1813" s="438" t="s">
        <v>2137</v>
      </c>
      <c r="C1813" s="429" t="s">
        <v>5059</v>
      </c>
      <c r="D1813" s="235" t="s">
        <v>1</v>
      </c>
      <c r="E1813" s="236">
        <v>5954</v>
      </c>
      <c r="F1813" s="117">
        <v>41837</v>
      </c>
      <c r="G1813" s="30">
        <v>5954</v>
      </c>
      <c r="H1813" s="30">
        <f t="shared" ref="H1813:H1844" si="76">E1813-G1813</f>
        <v>0</v>
      </c>
      <c r="I1813" s="491"/>
    </row>
    <row r="1814" spans="1:9" x14ac:dyDescent="0.25">
      <c r="A1814" s="98"/>
      <c r="B1814" s="438" t="s">
        <v>2159</v>
      </c>
      <c r="C1814" s="429" t="s">
        <v>5059</v>
      </c>
      <c r="D1814" s="235" t="s">
        <v>1</v>
      </c>
      <c r="E1814" s="236">
        <v>748</v>
      </c>
      <c r="F1814" s="117">
        <v>41837</v>
      </c>
      <c r="G1814" s="30">
        <v>748</v>
      </c>
      <c r="H1814" s="30">
        <f t="shared" si="76"/>
        <v>0</v>
      </c>
      <c r="I1814" s="491"/>
    </row>
    <row r="1815" spans="1:9" x14ac:dyDescent="0.25">
      <c r="A1815" s="98"/>
      <c r="B1815" s="438" t="s">
        <v>2160</v>
      </c>
      <c r="C1815" s="429" t="s">
        <v>5059</v>
      </c>
      <c r="D1815" s="235" t="s">
        <v>1</v>
      </c>
      <c r="E1815" s="236">
        <v>40</v>
      </c>
      <c r="F1815" s="117">
        <v>41837</v>
      </c>
      <c r="G1815" s="30">
        <v>40</v>
      </c>
      <c r="H1815" s="30">
        <f t="shared" si="76"/>
        <v>0</v>
      </c>
      <c r="I1815" s="491"/>
    </row>
    <row r="1816" spans="1:9" x14ac:dyDescent="0.25">
      <c r="A1816" s="98"/>
      <c r="B1816" s="438" t="s">
        <v>2174</v>
      </c>
      <c r="C1816" s="429" t="s">
        <v>5059</v>
      </c>
      <c r="D1816" s="235" t="s">
        <v>1</v>
      </c>
      <c r="E1816" s="236">
        <v>905</v>
      </c>
      <c r="F1816" s="117">
        <v>41837</v>
      </c>
      <c r="G1816" s="30">
        <v>905</v>
      </c>
      <c r="H1816" s="30">
        <f t="shared" si="76"/>
        <v>0</v>
      </c>
      <c r="I1816" s="491"/>
    </row>
    <row r="1817" spans="1:9" x14ac:dyDescent="0.25">
      <c r="A1817" s="98"/>
      <c r="B1817" s="438" t="s">
        <v>2178</v>
      </c>
      <c r="C1817" s="429" t="s">
        <v>5059</v>
      </c>
      <c r="D1817" s="235" t="s">
        <v>1</v>
      </c>
      <c r="E1817" s="236">
        <v>1011.5</v>
      </c>
      <c r="F1817" s="117">
        <v>41837</v>
      </c>
      <c r="G1817" s="30">
        <v>1011.5</v>
      </c>
      <c r="H1817" s="30">
        <f t="shared" si="76"/>
        <v>0</v>
      </c>
      <c r="I1817" s="491"/>
    </row>
    <row r="1818" spans="1:9" x14ac:dyDescent="0.25">
      <c r="A1818" s="98">
        <v>41838</v>
      </c>
      <c r="B1818" s="438" t="s">
        <v>2233</v>
      </c>
      <c r="C1818" s="429" t="s">
        <v>5059</v>
      </c>
      <c r="D1818" s="235" t="s">
        <v>1</v>
      </c>
      <c r="E1818" s="236">
        <v>490</v>
      </c>
      <c r="F1818" s="117">
        <v>41838</v>
      </c>
      <c r="G1818" s="30">
        <v>490</v>
      </c>
      <c r="H1818" s="30">
        <f t="shared" si="76"/>
        <v>0</v>
      </c>
      <c r="I1818" s="491"/>
    </row>
    <row r="1819" spans="1:9" x14ac:dyDescent="0.25">
      <c r="A1819" s="98"/>
      <c r="B1819" s="438" t="s">
        <v>1092</v>
      </c>
      <c r="C1819" s="429" t="s">
        <v>5059</v>
      </c>
      <c r="D1819" s="235" t="s">
        <v>1</v>
      </c>
      <c r="E1819" s="236">
        <v>347</v>
      </c>
      <c r="F1819" s="117">
        <v>41838</v>
      </c>
      <c r="G1819" s="30">
        <v>347</v>
      </c>
      <c r="H1819" s="30">
        <f t="shared" si="76"/>
        <v>0</v>
      </c>
      <c r="I1819" s="491"/>
    </row>
    <row r="1820" spans="1:9" x14ac:dyDescent="0.25">
      <c r="A1820" s="98"/>
      <c r="B1820" s="438" t="s">
        <v>1108</v>
      </c>
      <c r="C1820" s="429" t="s">
        <v>5059</v>
      </c>
      <c r="D1820" s="235" t="s">
        <v>1</v>
      </c>
      <c r="E1820" s="236">
        <v>6755</v>
      </c>
      <c r="F1820" s="117">
        <v>41839</v>
      </c>
      <c r="G1820" s="30">
        <v>6755</v>
      </c>
      <c r="H1820" s="30">
        <f t="shared" si="76"/>
        <v>0</v>
      </c>
      <c r="I1820" s="491"/>
    </row>
    <row r="1821" spans="1:9" x14ac:dyDescent="0.25">
      <c r="A1821" s="98"/>
      <c r="B1821" s="438" t="s">
        <v>1130</v>
      </c>
      <c r="C1821" s="429" t="s">
        <v>5059</v>
      </c>
      <c r="D1821" s="235" t="s">
        <v>1</v>
      </c>
      <c r="E1821" s="236">
        <v>5609</v>
      </c>
      <c r="F1821" s="117">
        <v>41839</v>
      </c>
      <c r="G1821" s="30">
        <v>5609</v>
      </c>
      <c r="H1821" s="30">
        <f t="shared" si="76"/>
        <v>0</v>
      </c>
      <c r="I1821" s="491"/>
    </row>
    <row r="1822" spans="1:9" x14ac:dyDescent="0.25">
      <c r="A1822" s="98"/>
      <c r="B1822" s="438" t="s">
        <v>1144</v>
      </c>
      <c r="C1822" s="429" t="s">
        <v>5059</v>
      </c>
      <c r="D1822" s="235" t="s">
        <v>1</v>
      </c>
      <c r="E1822" s="236">
        <v>284</v>
      </c>
      <c r="F1822" s="117">
        <v>41839</v>
      </c>
      <c r="G1822" s="30">
        <v>284</v>
      </c>
      <c r="H1822" s="30">
        <f t="shared" si="76"/>
        <v>0</v>
      </c>
      <c r="I1822" s="491"/>
    </row>
    <row r="1823" spans="1:9" x14ac:dyDescent="0.25">
      <c r="A1823" s="98"/>
      <c r="B1823" s="438" t="s">
        <v>1150</v>
      </c>
      <c r="C1823" s="429" t="s">
        <v>5059</v>
      </c>
      <c r="D1823" s="235" t="s">
        <v>1</v>
      </c>
      <c r="E1823" s="236">
        <v>5250</v>
      </c>
      <c r="F1823" s="117">
        <v>41839</v>
      </c>
      <c r="G1823" s="30">
        <v>5250</v>
      </c>
      <c r="H1823" s="30">
        <f t="shared" si="76"/>
        <v>0</v>
      </c>
      <c r="I1823" s="491"/>
    </row>
    <row r="1824" spans="1:9" x14ac:dyDescent="0.25">
      <c r="A1824" s="98"/>
      <c r="B1824" s="438" t="s">
        <v>1151</v>
      </c>
      <c r="C1824" s="429" t="s">
        <v>5059</v>
      </c>
      <c r="D1824" s="235" t="s">
        <v>1</v>
      </c>
      <c r="E1824" s="236">
        <v>960</v>
      </c>
      <c r="F1824" s="117">
        <v>41839</v>
      </c>
      <c r="G1824" s="30">
        <v>960</v>
      </c>
      <c r="H1824" s="30">
        <f t="shared" si="76"/>
        <v>0</v>
      </c>
      <c r="I1824" s="491"/>
    </row>
    <row r="1825" spans="1:9" x14ac:dyDescent="0.25">
      <c r="A1825" s="98">
        <v>41840</v>
      </c>
      <c r="B1825" s="438" t="s">
        <v>1187</v>
      </c>
      <c r="C1825" s="429" t="s">
        <v>5059</v>
      </c>
      <c r="D1825" s="235" t="s">
        <v>1</v>
      </c>
      <c r="E1825" s="236">
        <v>170</v>
      </c>
      <c r="F1825" s="117">
        <v>41840</v>
      </c>
      <c r="G1825" s="30">
        <v>170</v>
      </c>
      <c r="H1825" s="30">
        <f t="shared" si="76"/>
        <v>0</v>
      </c>
      <c r="I1825" s="491"/>
    </row>
    <row r="1826" spans="1:9" x14ac:dyDescent="0.25">
      <c r="A1826" s="98"/>
      <c r="B1826" s="438" t="s">
        <v>1189</v>
      </c>
      <c r="C1826" s="429" t="s">
        <v>5059</v>
      </c>
      <c r="D1826" s="235" t="s">
        <v>1</v>
      </c>
      <c r="E1826" s="236">
        <v>1081</v>
      </c>
      <c r="F1826" s="117">
        <v>41840</v>
      </c>
      <c r="G1826" s="30">
        <v>1081</v>
      </c>
      <c r="H1826" s="30">
        <f t="shared" si="76"/>
        <v>0</v>
      </c>
      <c r="I1826" s="491"/>
    </row>
    <row r="1827" spans="1:9" x14ac:dyDescent="0.25">
      <c r="A1827" s="98"/>
      <c r="B1827" s="438" t="s">
        <v>1223</v>
      </c>
      <c r="C1827" s="429" t="s">
        <v>5059</v>
      </c>
      <c r="D1827" s="235" t="s">
        <v>1</v>
      </c>
      <c r="E1827" s="236">
        <v>841.6</v>
      </c>
      <c r="F1827" s="117">
        <v>41840</v>
      </c>
      <c r="G1827" s="30">
        <v>841.6</v>
      </c>
      <c r="H1827" s="30">
        <f t="shared" si="76"/>
        <v>0</v>
      </c>
      <c r="I1827" s="491"/>
    </row>
    <row r="1828" spans="1:9" x14ac:dyDescent="0.25">
      <c r="A1828" s="98"/>
      <c r="B1828" s="438" t="s">
        <v>1236</v>
      </c>
      <c r="C1828" s="429" t="s">
        <v>5059</v>
      </c>
      <c r="D1828" s="235" t="s">
        <v>1</v>
      </c>
      <c r="E1828" s="236">
        <v>530</v>
      </c>
      <c r="F1828" s="117">
        <v>41840</v>
      </c>
      <c r="G1828" s="30">
        <v>530</v>
      </c>
      <c r="H1828" s="30">
        <f t="shared" si="76"/>
        <v>0</v>
      </c>
      <c r="I1828" s="491"/>
    </row>
    <row r="1829" spans="1:9" x14ac:dyDescent="0.25">
      <c r="A1829" s="98"/>
      <c r="B1829" s="438" t="s">
        <v>1398</v>
      </c>
      <c r="C1829" s="429" t="s">
        <v>5059</v>
      </c>
      <c r="D1829" s="8" t="s">
        <v>1</v>
      </c>
      <c r="E1829" s="252">
        <v>1437.5</v>
      </c>
      <c r="F1829" s="117">
        <v>41842</v>
      </c>
      <c r="G1829" s="30">
        <v>1437.5</v>
      </c>
      <c r="H1829" s="30">
        <f t="shared" si="76"/>
        <v>0</v>
      </c>
      <c r="I1829" s="497"/>
    </row>
    <row r="1830" spans="1:9" x14ac:dyDescent="0.25">
      <c r="A1830" s="98"/>
      <c r="B1830" s="438" t="s">
        <v>1400</v>
      </c>
      <c r="C1830" s="429" t="s">
        <v>5059</v>
      </c>
      <c r="D1830" s="8" t="s">
        <v>1</v>
      </c>
      <c r="E1830" s="252">
        <v>381</v>
      </c>
      <c r="F1830" s="117">
        <v>41842</v>
      </c>
      <c r="G1830" s="30">
        <v>381</v>
      </c>
      <c r="H1830" s="30">
        <f t="shared" si="76"/>
        <v>0</v>
      </c>
      <c r="I1830" s="497"/>
    </row>
    <row r="1831" spans="1:9" x14ac:dyDescent="0.25">
      <c r="A1831" s="98"/>
      <c r="B1831" s="438" t="s">
        <v>1413</v>
      </c>
      <c r="C1831" s="429" t="s">
        <v>5059</v>
      </c>
      <c r="D1831" s="8" t="s">
        <v>1</v>
      </c>
      <c r="E1831" s="252">
        <v>4577</v>
      </c>
      <c r="F1831" s="117">
        <v>41842</v>
      </c>
      <c r="G1831" s="30">
        <v>4577</v>
      </c>
      <c r="H1831" s="30">
        <f t="shared" si="76"/>
        <v>0</v>
      </c>
      <c r="I1831" s="497"/>
    </row>
    <row r="1832" spans="1:9" x14ac:dyDescent="0.25">
      <c r="A1832" s="98"/>
      <c r="B1832" s="438" t="s">
        <v>1419</v>
      </c>
      <c r="C1832" s="429" t="s">
        <v>5059</v>
      </c>
      <c r="D1832" s="235" t="s">
        <v>1</v>
      </c>
      <c r="E1832" s="236">
        <v>544</v>
      </c>
      <c r="F1832" s="117">
        <v>41843</v>
      </c>
      <c r="G1832" s="30">
        <v>544</v>
      </c>
      <c r="H1832" s="30">
        <f t="shared" si="76"/>
        <v>0</v>
      </c>
      <c r="I1832" s="492"/>
    </row>
    <row r="1833" spans="1:9" x14ac:dyDescent="0.25">
      <c r="A1833" s="98"/>
      <c r="B1833" s="438" t="s">
        <v>1421</v>
      </c>
      <c r="C1833" s="429" t="s">
        <v>5059</v>
      </c>
      <c r="D1833" s="235" t="s">
        <v>1</v>
      </c>
      <c r="E1833" s="236">
        <v>638</v>
      </c>
      <c r="F1833" s="117">
        <v>41843</v>
      </c>
      <c r="G1833" s="30">
        <v>638</v>
      </c>
      <c r="H1833" s="30">
        <f t="shared" si="76"/>
        <v>0</v>
      </c>
      <c r="I1833" s="491"/>
    </row>
    <row r="1834" spans="1:9" x14ac:dyDescent="0.25">
      <c r="A1834" s="98"/>
      <c r="B1834" s="438" t="s">
        <v>1434</v>
      </c>
      <c r="C1834" s="429" t="s">
        <v>5059</v>
      </c>
      <c r="D1834" s="235" t="s">
        <v>1</v>
      </c>
      <c r="E1834" s="236">
        <v>4826</v>
      </c>
      <c r="F1834" s="117">
        <v>41843</v>
      </c>
      <c r="G1834" s="30">
        <v>4826</v>
      </c>
      <c r="H1834" s="30">
        <f t="shared" si="76"/>
        <v>0</v>
      </c>
      <c r="I1834" s="491"/>
    </row>
    <row r="1835" spans="1:9" x14ac:dyDescent="0.25">
      <c r="A1835" s="98"/>
      <c r="B1835" s="438" t="s">
        <v>1456</v>
      </c>
      <c r="C1835" s="429" t="s">
        <v>5059</v>
      </c>
      <c r="D1835" s="235" t="s">
        <v>1</v>
      </c>
      <c r="E1835" s="236">
        <v>1221</v>
      </c>
      <c r="F1835" s="117">
        <v>41843</v>
      </c>
      <c r="G1835" s="30">
        <v>1221</v>
      </c>
      <c r="H1835" s="30">
        <f t="shared" si="76"/>
        <v>0</v>
      </c>
      <c r="I1835" s="491"/>
    </row>
    <row r="1836" spans="1:9" x14ac:dyDescent="0.25">
      <c r="A1836" s="98"/>
      <c r="B1836" s="438" t="s">
        <v>1471</v>
      </c>
      <c r="C1836" s="429" t="s">
        <v>5059</v>
      </c>
      <c r="D1836" s="235" t="s">
        <v>1</v>
      </c>
      <c r="E1836" s="236">
        <v>1021</v>
      </c>
      <c r="F1836" s="117">
        <v>41843</v>
      </c>
      <c r="G1836" s="30">
        <v>1021</v>
      </c>
      <c r="H1836" s="30">
        <f t="shared" si="76"/>
        <v>0</v>
      </c>
      <c r="I1836" s="491"/>
    </row>
    <row r="1837" spans="1:9" x14ac:dyDescent="0.25">
      <c r="A1837" s="98"/>
      <c r="B1837" s="438" t="s">
        <v>1472</v>
      </c>
      <c r="C1837" s="429" t="s">
        <v>5059</v>
      </c>
      <c r="D1837" s="235" t="s">
        <v>1</v>
      </c>
      <c r="E1837" s="236">
        <v>781</v>
      </c>
      <c r="F1837" s="117">
        <v>41843</v>
      </c>
      <c r="G1837" s="30">
        <v>781</v>
      </c>
      <c r="H1837" s="30">
        <f t="shared" si="76"/>
        <v>0</v>
      </c>
      <c r="I1837" s="491"/>
    </row>
    <row r="1838" spans="1:9" x14ac:dyDescent="0.25">
      <c r="A1838" s="98"/>
      <c r="B1838" s="438" t="s">
        <v>1473</v>
      </c>
      <c r="C1838" s="429" t="s">
        <v>5059</v>
      </c>
      <c r="D1838" s="235" t="s">
        <v>1</v>
      </c>
      <c r="E1838" s="236">
        <v>129</v>
      </c>
      <c r="F1838" s="117">
        <v>41843</v>
      </c>
      <c r="G1838" s="30">
        <v>129</v>
      </c>
      <c r="H1838" s="30">
        <f t="shared" si="76"/>
        <v>0</v>
      </c>
      <c r="I1838" s="491"/>
    </row>
    <row r="1839" spans="1:9" x14ac:dyDescent="0.25">
      <c r="A1839" s="98"/>
      <c r="B1839" s="438" t="s">
        <v>1475</v>
      </c>
      <c r="C1839" s="429" t="s">
        <v>5059</v>
      </c>
      <c r="D1839" s="235" t="s">
        <v>1</v>
      </c>
      <c r="E1839" s="236">
        <v>235</v>
      </c>
      <c r="F1839" s="117">
        <v>41843</v>
      </c>
      <c r="G1839" s="30">
        <v>235</v>
      </c>
      <c r="H1839" s="30">
        <f t="shared" si="76"/>
        <v>0</v>
      </c>
      <c r="I1839" s="491"/>
    </row>
    <row r="1840" spans="1:9" ht="15.75" x14ac:dyDescent="0.25">
      <c r="A1840" s="553">
        <v>41844</v>
      </c>
      <c r="B1840" s="601" t="s">
        <v>1553</v>
      </c>
      <c r="C1840" s="255" t="s">
        <v>4641</v>
      </c>
      <c r="D1840" s="235" t="s">
        <v>1</v>
      </c>
      <c r="E1840" s="236">
        <v>710</v>
      </c>
      <c r="F1840" s="117">
        <v>41844</v>
      </c>
      <c r="G1840" s="30">
        <v>710</v>
      </c>
      <c r="H1840" s="30">
        <f t="shared" si="76"/>
        <v>0</v>
      </c>
      <c r="I1840" s="491"/>
    </row>
    <row r="1841" spans="1:9" ht="15.75" x14ac:dyDescent="0.25">
      <c r="A1841" s="553">
        <v>41844</v>
      </c>
      <c r="B1841" s="601" t="s">
        <v>1566</v>
      </c>
      <c r="C1841" s="255" t="s">
        <v>4641</v>
      </c>
      <c r="D1841" s="235" t="s">
        <v>1</v>
      </c>
      <c r="E1841" s="236">
        <v>2777.5</v>
      </c>
      <c r="F1841" s="117">
        <v>41844</v>
      </c>
      <c r="G1841" s="30">
        <v>2777.5</v>
      </c>
      <c r="H1841" s="30">
        <f t="shared" si="76"/>
        <v>0</v>
      </c>
      <c r="I1841" s="491"/>
    </row>
    <row r="1842" spans="1:9" ht="15.75" x14ac:dyDescent="0.25">
      <c r="A1842" s="553">
        <v>41844</v>
      </c>
      <c r="B1842" s="601" t="s">
        <v>1579</v>
      </c>
      <c r="C1842" s="255" t="s">
        <v>4641</v>
      </c>
      <c r="D1842" s="235" t="s">
        <v>1</v>
      </c>
      <c r="E1842" s="236">
        <v>587</v>
      </c>
      <c r="F1842" s="117">
        <v>41844</v>
      </c>
      <c r="G1842" s="30">
        <v>587</v>
      </c>
      <c r="H1842" s="30">
        <f t="shared" si="76"/>
        <v>0</v>
      </c>
      <c r="I1842" s="491"/>
    </row>
    <row r="1843" spans="1:9" ht="15.75" x14ac:dyDescent="0.25">
      <c r="A1843" s="553">
        <v>41844</v>
      </c>
      <c r="B1843" s="601" t="s">
        <v>1584</v>
      </c>
      <c r="C1843" s="255" t="s">
        <v>4641</v>
      </c>
      <c r="D1843" s="235" t="s">
        <v>1</v>
      </c>
      <c r="E1843" s="236">
        <v>1010</v>
      </c>
      <c r="F1843" s="461" t="s">
        <v>5293</v>
      </c>
      <c r="G1843" s="30">
        <v>1010</v>
      </c>
      <c r="H1843" s="30">
        <f t="shared" si="76"/>
        <v>0</v>
      </c>
      <c r="I1843" s="491"/>
    </row>
    <row r="1844" spans="1:9" ht="15.75" x14ac:dyDescent="0.25">
      <c r="A1844" s="553">
        <v>41844</v>
      </c>
      <c r="B1844" s="601" t="s">
        <v>1606</v>
      </c>
      <c r="C1844" s="255" t="s">
        <v>4641</v>
      </c>
      <c r="D1844" s="235" t="s">
        <v>1</v>
      </c>
      <c r="E1844" s="236">
        <v>495.6</v>
      </c>
      <c r="F1844" s="117">
        <v>41844</v>
      </c>
      <c r="G1844" s="30">
        <v>495.6</v>
      </c>
      <c r="H1844" s="30">
        <f t="shared" si="76"/>
        <v>0</v>
      </c>
      <c r="I1844" s="491"/>
    </row>
    <row r="1845" spans="1:9" ht="15.75" x14ac:dyDescent="0.25">
      <c r="A1845" s="98">
        <v>41845</v>
      </c>
      <c r="B1845" s="601" t="s">
        <v>1649</v>
      </c>
      <c r="C1845" s="255" t="s">
        <v>4641</v>
      </c>
      <c r="D1845" s="235" t="s">
        <v>1</v>
      </c>
      <c r="E1845" s="236">
        <v>1862</v>
      </c>
      <c r="F1845" s="117">
        <v>41845</v>
      </c>
      <c r="G1845" s="30">
        <v>1862</v>
      </c>
      <c r="H1845" s="30">
        <f t="shared" ref="H1845:H1865" si="77">E1845-G1845</f>
        <v>0</v>
      </c>
      <c r="I1845" s="491"/>
    </row>
    <row r="1846" spans="1:9" ht="15.75" x14ac:dyDescent="0.25">
      <c r="A1846" s="98">
        <v>41845</v>
      </c>
      <c r="B1846" s="601" t="s">
        <v>1652</v>
      </c>
      <c r="C1846" s="255" t="s">
        <v>4641</v>
      </c>
      <c r="D1846" s="235" t="s">
        <v>1</v>
      </c>
      <c r="E1846" s="236">
        <v>5985</v>
      </c>
      <c r="F1846" s="117">
        <v>41845</v>
      </c>
      <c r="G1846" s="30">
        <v>5985</v>
      </c>
      <c r="H1846" s="30">
        <f t="shared" si="77"/>
        <v>0</v>
      </c>
      <c r="I1846" s="491"/>
    </row>
    <row r="1847" spans="1:9" ht="15.75" x14ac:dyDescent="0.25">
      <c r="A1847" s="98">
        <v>41845</v>
      </c>
      <c r="B1847" s="601" t="s">
        <v>1707</v>
      </c>
      <c r="C1847" s="255" t="s">
        <v>4641</v>
      </c>
      <c r="D1847" s="235" t="s">
        <v>1</v>
      </c>
      <c r="E1847" s="236">
        <v>350</v>
      </c>
      <c r="F1847" s="117">
        <v>41845</v>
      </c>
      <c r="G1847" s="30">
        <v>350</v>
      </c>
      <c r="H1847" s="30">
        <f t="shared" si="77"/>
        <v>0</v>
      </c>
      <c r="I1847" s="491"/>
    </row>
    <row r="1848" spans="1:9" ht="15.75" x14ac:dyDescent="0.25">
      <c r="A1848" s="98">
        <v>41845</v>
      </c>
      <c r="B1848" s="601" t="s">
        <v>1714</v>
      </c>
      <c r="C1848" s="255" t="s">
        <v>4641</v>
      </c>
      <c r="D1848" s="235" t="s">
        <v>1</v>
      </c>
      <c r="E1848" s="236">
        <v>245.5</v>
      </c>
      <c r="F1848" s="117">
        <v>41845</v>
      </c>
      <c r="G1848" s="30">
        <v>245.5</v>
      </c>
      <c r="H1848" s="30">
        <f t="shared" si="77"/>
        <v>0</v>
      </c>
      <c r="I1848" s="491"/>
    </row>
    <row r="1849" spans="1:9" ht="15.75" x14ac:dyDescent="0.25">
      <c r="A1849" s="553">
        <v>41846</v>
      </c>
      <c r="B1849" s="601" t="s">
        <v>1727</v>
      </c>
      <c r="C1849" s="255" t="s">
        <v>4641</v>
      </c>
      <c r="D1849" s="235" t="s">
        <v>1</v>
      </c>
      <c r="E1849" s="236">
        <v>652</v>
      </c>
      <c r="F1849" s="117">
        <v>41846</v>
      </c>
      <c r="G1849" s="30">
        <v>652</v>
      </c>
      <c r="H1849" s="30">
        <f t="shared" si="77"/>
        <v>0</v>
      </c>
      <c r="I1849" s="508"/>
    </row>
    <row r="1850" spans="1:9" ht="15.75" x14ac:dyDescent="0.25">
      <c r="A1850" s="98">
        <v>41847</v>
      </c>
      <c r="B1850" s="601" t="s">
        <v>1811</v>
      </c>
      <c r="C1850" s="255" t="s">
        <v>4641</v>
      </c>
      <c r="D1850" s="235" t="s">
        <v>1</v>
      </c>
      <c r="E1850" s="236">
        <v>1106</v>
      </c>
      <c r="F1850" s="117">
        <v>41847</v>
      </c>
      <c r="G1850" s="30">
        <v>1106</v>
      </c>
      <c r="H1850" s="30">
        <f t="shared" si="77"/>
        <v>0</v>
      </c>
      <c r="I1850" s="508"/>
    </row>
    <row r="1851" spans="1:9" ht="15.75" x14ac:dyDescent="0.25">
      <c r="A1851" s="98">
        <v>41847</v>
      </c>
      <c r="B1851" s="601" t="s">
        <v>1812</v>
      </c>
      <c r="C1851" s="255" t="s">
        <v>4641</v>
      </c>
      <c r="D1851" s="235" t="s">
        <v>1</v>
      </c>
      <c r="E1851" s="236">
        <v>967</v>
      </c>
      <c r="F1851" s="117">
        <v>41847</v>
      </c>
      <c r="G1851" s="30">
        <v>967</v>
      </c>
      <c r="H1851" s="30">
        <f t="shared" si="77"/>
        <v>0</v>
      </c>
      <c r="I1851" s="508"/>
    </row>
    <row r="1852" spans="1:9" ht="15.75" x14ac:dyDescent="0.25">
      <c r="A1852" s="98">
        <v>41847</v>
      </c>
      <c r="B1852" s="601" t="s">
        <v>1821</v>
      </c>
      <c r="C1852" s="255" t="s">
        <v>4641</v>
      </c>
      <c r="D1852" s="235" t="s">
        <v>1</v>
      </c>
      <c r="E1852" s="236">
        <v>250</v>
      </c>
      <c r="F1852" s="117">
        <v>41847</v>
      </c>
      <c r="G1852" s="30">
        <v>250</v>
      </c>
      <c r="H1852" s="30">
        <f t="shared" si="77"/>
        <v>0</v>
      </c>
      <c r="I1852" s="508"/>
    </row>
    <row r="1853" spans="1:9" ht="15.75" x14ac:dyDescent="0.25">
      <c r="A1853" s="98">
        <v>41847</v>
      </c>
      <c r="B1853" s="601" t="s">
        <v>1830</v>
      </c>
      <c r="C1853" s="255" t="s">
        <v>4641</v>
      </c>
      <c r="D1853" s="235" t="s">
        <v>1</v>
      </c>
      <c r="E1853" s="236">
        <v>6218</v>
      </c>
      <c r="F1853" s="117">
        <v>41847</v>
      </c>
      <c r="G1853" s="30">
        <v>6218</v>
      </c>
      <c r="H1853" s="30">
        <f t="shared" si="77"/>
        <v>0</v>
      </c>
      <c r="I1853" s="491"/>
    </row>
    <row r="1854" spans="1:9" ht="15.75" x14ac:dyDescent="0.25">
      <c r="A1854" s="98">
        <v>41847</v>
      </c>
      <c r="B1854" s="601" t="s">
        <v>1854</v>
      </c>
      <c r="C1854" s="255" t="s">
        <v>4641</v>
      </c>
      <c r="D1854" s="8" t="s">
        <v>1</v>
      </c>
      <c r="E1854" s="236">
        <v>610.5</v>
      </c>
      <c r="F1854" s="117">
        <v>41847</v>
      </c>
      <c r="G1854" s="30">
        <v>610.5</v>
      </c>
      <c r="H1854" s="30">
        <f t="shared" si="77"/>
        <v>0</v>
      </c>
      <c r="I1854" s="491"/>
    </row>
    <row r="1855" spans="1:9" ht="15.75" x14ac:dyDescent="0.25">
      <c r="A1855" s="98">
        <v>41847</v>
      </c>
      <c r="B1855" s="601" t="s">
        <v>1860</v>
      </c>
      <c r="C1855" s="255" t="s">
        <v>4641</v>
      </c>
      <c r="D1855" s="8" t="s">
        <v>1</v>
      </c>
      <c r="E1855" s="236">
        <v>1140</v>
      </c>
      <c r="F1855" s="117">
        <v>41847</v>
      </c>
      <c r="G1855" s="30">
        <v>1140</v>
      </c>
      <c r="H1855" s="30">
        <f t="shared" si="77"/>
        <v>0</v>
      </c>
      <c r="I1855" s="491"/>
    </row>
    <row r="1856" spans="1:9" ht="15.75" x14ac:dyDescent="0.25">
      <c r="A1856" s="98">
        <v>41847</v>
      </c>
      <c r="B1856" s="601" t="s">
        <v>1874</v>
      </c>
      <c r="C1856" s="255" t="s">
        <v>4641</v>
      </c>
      <c r="D1856" s="235" t="s">
        <v>1</v>
      </c>
      <c r="E1856" s="236">
        <v>696</v>
      </c>
      <c r="F1856" s="117">
        <v>41847</v>
      </c>
      <c r="G1856" s="30">
        <v>696</v>
      </c>
      <c r="H1856" s="30">
        <f t="shared" si="77"/>
        <v>0</v>
      </c>
      <c r="I1856" s="491"/>
    </row>
    <row r="1857" spans="1:9" ht="15.75" x14ac:dyDescent="0.25">
      <c r="A1857" s="553">
        <v>41848</v>
      </c>
      <c r="B1857" s="601" t="s">
        <v>1941</v>
      </c>
      <c r="C1857" s="255" t="s">
        <v>4641</v>
      </c>
      <c r="D1857" s="235" t="s">
        <v>1</v>
      </c>
      <c r="E1857" s="236">
        <v>620.5</v>
      </c>
      <c r="F1857" s="117">
        <v>41848</v>
      </c>
      <c r="G1857" s="30">
        <v>620.5</v>
      </c>
      <c r="H1857" s="30">
        <f t="shared" si="77"/>
        <v>0</v>
      </c>
      <c r="I1857" s="491"/>
    </row>
    <row r="1858" spans="1:9" ht="15.75" x14ac:dyDescent="0.25">
      <c r="A1858" s="553">
        <v>41848</v>
      </c>
      <c r="B1858" s="601" t="s">
        <v>1952</v>
      </c>
      <c r="C1858" s="255" t="s">
        <v>4641</v>
      </c>
      <c r="D1858" s="235" t="s">
        <v>1</v>
      </c>
      <c r="E1858" s="236">
        <v>309.5</v>
      </c>
      <c r="F1858" s="117">
        <v>41848</v>
      </c>
      <c r="G1858" s="30">
        <v>309.5</v>
      </c>
      <c r="H1858" s="30">
        <f t="shared" si="77"/>
        <v>0</v>
      </c>
      <c r="I1858" s="491"/>
    </row>
    <row r="1859" spans="1:9" ht="15.75" x14ac:dyDescent="0.25">
      <c r="A1859" s="98">
        <v>41849</v>
      </c>
      <c r="B1859" s="601" t="s">
        <v>1997</v>
      </c>
      <c r="C1859" s="255" t="s">
        <v>4641</v>
      </c>
      <c r="D1859" s="8" t="s">
        <v>1</v>
      </c>
      <c r="E1859" s="252">
        <v>771</v>
      </c>
      <c r="F1859" s="117">
        <v>41849</v>
      </c>
      <c r="G1859" s="30">
        <v>771</v>
      </c>
      <c r="H1859" s="30">
        <f t="shared" si="77"/>
        <v>0</v>
      </c>
      <c r="I1859" s="497"/>
    </row>
    <row r="1860" spans="1:9" ht="15.75" x14ac:dyDescent="0.25">
      <c r="A1860" s="553">
        <v>41850</v>
      </c>
      <c r="B1860" s="601" t="s">
        <v>2067</v>
      </c>
      <c r="C1860" s="255" t="s">
        <v>4641</v>
      </c>
      <c r="D1860" s="235" t="s">
        <v>1</v>
      </c>
      <c r="E1860" s="236">
        <v>850.5</v>
      </c>
      <c r="F1860" s="117">
        <v>41850</v>
      </c>
      <c r="G1860" s="30">
        <v>850.5</v>
      </c>
      <c r="H1860" s="30">
        <f t="shared" si="77"/>
        <v>0</v>
      </c>
      <c r="I1860" s="491"/>
    </row>
    <row r="1861" spans="1:9" ht="15.75" x14ac:dyDescent="0.25">
      <c r="A1861" s="553">
        <v>41850</v>
      </c>
      <c r="B1861" s="601" t="s">
        <v>2091</v>
      </c>
      <c r="C1861" s="255" t="s">
        <v>4641</v>
      </c>
      <c r="D1861" s="235" t="s">
        <v>1</v>
      </c>
      <c r="E1861" s="236">
        <v>4611</v>
      </c>
      <c r="F1861" s="117">
        <v>41850</v>
      </c>
      <c r="G1861" s="30">
        <v>4611</v>
      </c>
      <c r="H1861" s="30">
        <f t="shared" si="77"/>
        <v>0</v>
      </c>
      <c r="I1861" s="491"/>
    </row>
    <row r="1862" spans="1:9" ht="15.75" x14ac:dyDescent="0.25">
      <c r="A1862" s="553">
        <v>41850</v>
      </c>
      <c r="B1862" s="601" t="s">
        <v>2109</v>
      </c>
      <c r="C1862" s="255" t="s">
        <v>4641</v>
      </c>
      <c r="D1862" s="235" t="s">
        <v>1</v>
      </c>
      <c r="E1862" s="236">
        <v>444</v>
      </c>
      <c r="F1862" s="117">
        <v>41850</v>
      </c>
      <c r="G1862" s="30">
        <v>444</v>
      </c>
      <c r="H1862" s="30">
        <f t="shared" si="77"/>
        <v>0</v>
      </c>
      <c r="I1862" s="491"/>
    </row>
    <row r="1863" spans="1:9" ht="15.75" x14ac:dyDescent="0.25">
      <c r="A1863" s="98">
        <v>41851</v>
      </c>
      <c r="B1863" s="601" t="s">
        <v>2144</v>
      </c>
      <c r="C1863" s="255" t="s">
        <v>4641</v>
      </c>
      <c r="D1863" s="8" t="s">
        <v>1</v>
      </c>
      <c r="E1863" s="252">
        <v>5838</v>
      </c>
      <c r="F1863" s="117">
        <v>41851</v>
      </c>
      <c r="G1863" s="30">
        <v>5838</v>
      </c>
      <c r="H1863" s="30">
        <f t="shared" si="77"/>
        <v>0</v>
      </c>
      <c r="I1863" s="497"/>
    </row>
    <row r="1864" spans="1:9" ht="15.75" x14ac:dyDescent="0.25">
      <c r="A1864" s="98">
        <v>41851</v>
      </c>
      <c r="B1864" s="601" t="s">
        <v>2197</v>
      </c>
      <c r="C1864" s="255" t="s">
        <v>4641</v>
      </c>
      <c r="D1864" s="8" t="s">
        <v>1</v>
      </c>
      <c r="E1864" s="252">
        <v>2106</v>
      </c>
      <c r="F1864" s="117">
        <v>41851</v>
      </c>
      <c r="G1864" s="30">
        <v>2106</v>
      </c>
      <c r="H1864" s="30">
        <f t="shared" si="77"/>
        <v>0</v>
      </c>
      <c r="I1864" s="497"/>
    </row>
    <row r="1865" spans="1:9" ht="15.75" x14ac:dyDescent="0.25">
      <c r="A1865" s="98">
        <v>41851</v>
      </c>
      <c r="B1865" s="601" t="s">
        <v>2213</v>
      </c>
      <c r="C1865" s="255" t="s">
        <v>4641</v>
      </c>
      <c r="D1865" s="8" t="s">
        <v>1</v>
      </c>
      <c r="E1865" s="252">
        <v>532</v>
      </c>
      <c r="F1865" s="117">
        <v>41851</v>
      </c>
      <c r="G1865" s="30">
        <v>532</v>
      </c>
      <c r="H1865" s="30">
        <f t="shared" si="77"/>
        <v>0</v>
      </c>
      <c r="I1865" s="497"/>
    </row>
    <row r="1866" spans="1:9" ht="15.75" x14ac:dyDescent="0.25">
      <c r="A1866" s="98"/>
      <c r="B1866" s="601"/>
      <c r="C1866" s="255"/>
      <c r="D1866" s="8"/>
      <c r="E1866" s="252"/>
      <c r="F1866" s="117"/>
      <c r="G1866" s="30"/>
      <c r="H1866" s="30"/>
      <c r="I1866" s="497"/>
    </row>
    <row r="1867" spans="1:9" x14ac:dyDescent="0.25">
      <c r="A1867" s="98"/>
      <c r="B1867" s="241" t="s">
        <v>1971</v>
      </c>
      <c r="C1867" s="394" t="s">
        <v>4912</v>
      </c>
      <c r="D1867" s="235" t="s">
        <v>22</v>
      </c>
      <c r="E1867" s="528">
        <v>4955</v>
      </c>
      <c r="F1867" s="117">
        <v>41821</v>
      </c>
      <c r="G1867" s="30">
        <v>4955</v>
      </c>
      <c r="H1867" s="22">
        <f t="shared" ref="H1867:H1897" si="78">E1867-G1867</f>
        <v>0</v>
      </c>
      <c r="I1867" s="491" t="s">
        <v>4</v>
      </c>
    </row>
    <row r="1868" spans="1:9" x14ac:dyDescent="0.25">
      <c r="A1868" s="98"/>
      <c r="B1868" s="241" t="s">
        <v>2081</v>
      </c>
      <c r="C1868" s="394" t="s">
        <v>4912</v>
      </c>
      <c r="D1868" s="235" t="s">
        <v>22</v>
      </c>
      <c r="E1868" s="528">
        <v>5105</v>
      </c>
      <c r="F1868" s="117">
        <v>41823</v>
      </c>
      <c r="G1868" s="30">
        <v>5105</v>
      </c>
      <c r="H1868" s="22">
        <f t="shared" si="78"/>
        <v>0</v>
      </c>
      <c r="I1868" s="491" t="s">
        <v>4</v>
      </c>
    </row>
    <row r="1869" spans="1:9" x14ac:dyDescent="0.25">
      <c r="A1869" s="98"/>
      <c r="B1869" s="241" t="s">
        <v>2157</v>
      </c>
      <c r="C1869" s="394" t="s">
        <v>4912</v>
      </c>
      <c r="D1869" s="235" t="s">
        <v>22</v>
      </c>
      <c r="E1869" s="528">
        <v>4320</v>
      </c>
      <c r="F1869" s="117">
        <v>41823</v>
      </c>
      <c r="G1869" s="30">
        <v>4320</v>
      </c>
      <c r="H1869" s="22">
        <f t="shared" si="78"/>
        <v>0</v>
      </c>
      <c r="I1869" s="491" t="s">
        <v>4</v>
      </c>
    </row>
    <row r="1870" spans="1:9" x14ac:dyDescent="0.25">
      <c r="A1870" s="98"/>
      <c r="B1870" s="241" t="s">
        <v>2231</v>
      </c>
      <c r="C1870" s="394" t="s">
        <v>4912</v>
      </c>
      <c r="D1870" s="235" t="s">
        <v>22</v>
      </c>
      <c r="E1870" s="528">
        <v>5388</v>
      </c>
      <c r="F1870" s="117">
        <v>41824</v>
      </c>
      <c r="G1870" s="30">
        <v>5388</v>
      </c>
      <c r="H1870" s="30">
        <f t="shared" si="78"/>
        <v>0</v>
      </c>
      <c r="I1870" s="491" t="s">
        <v>4</v>
      </c>
    </row>
    <row r="1871" spans="1:9" x14ac:dyDescent="0.25">
      <c r="A1871" s="98"/>
      <c r="B1871" s="241" t="s">
        <v>1109</v>
      </c>
      <c r="C1871" s="394" t="s">
        <v>4912</v>
      </c>
      <c r="D1871" s="235" t="s">
        <v>22</v>
      </c>
      <c r="E1871" s="528">
        <v>5076</v>
      </c>
      <c r="F1871" s="117">
        <v>41827</v>
      </c>
      <c r="G1871" s="30">
        <v>5076</v>
      </c>
      <c r="H1871" s="30">
        <f t="shared" si="78"/>
        <v>0</v>
      </c>
      <c r="I1871" s="508" t="s">
        <v>4</v>
      </c>
    </row>
    <row r="1872" spans="1:9" x14ac:dyDescent="0.25">
      <c r="A1872" s="98"/>
      <c r="B1872" s="241" t="s">
        <v>1187</v>
      </c>
      <c r="C1872" s="394" t="s">
        <v>4912</v>
      </c>
      <c r="D1872" s="431" t="s">
        <v>22</v>
      </c>
      <c r="E1872" s="534">
        <v>3540</v>
      </c>
      <c r="F1872" s="117">
        <v>41826</v>
      </c>
      <c r="G1872" s="22">
        <v>3540</v>
      </c>
      <c r="H1872" s="30">
        <f t="shared" si="78"/>
        <v>0</v>
      </c>
      <c r="I1872" s="508" t="s">
        <v>4</v>
      </c>
    </row>
    <row r="1873" spans="1:9" x14ac:dyDescent="0.25">
      <c r="A1873" s="98"/>
      <c r="B1873" s="241" t="s">
        <v>1256</v>
      </c>
      <c r="C1873" s="394" t="s">
        <v>4912</v>
      </c>
      <c r="D1873" s="235" t="s">
        <v>22</v>
      </c>
      <c r="E1873" s="236">
        <v>3024</v>
      </c>
      <c r="F1873" s="117">
        <v>41827</v>
      </c>
      <c r="G1873" s="30">
        <v>3024</v>
      </c>
      <c r="H1873" s="30">
        <f t="shared" si="78"/>
        <v>0</v>
      </c>
      <c r="I1873" s="491"/>
    </row>
    <row r="1874" spans="1:9" x14ac:dyDescent="0.25">
      <c r="A1874" s="98"/>
      <c r="B1874" s="241" t="s">
        <v>1360</v>
      </c>
      <c r="C1874" s="394" t="s">
        <v>4912</v>
      </c>
      <c r="D1874" s="235" t="s">
        <v>22</v>
      </c>
      <c r="E1874" s="236">
        <v>2205</v>
      </c>
      <c r="F1874" s="117">
        <v>41828</v>
      </c>
      <c r="G1874" s="30">
        <v>2205</v>
      </c>
      <c r="H1874" s="30">
        <f t="shared" si="78"/>
        <v>0</v>
      </c>
      <c r="I1874" s="491" t="s">
        <v>4</v>
      </c>
    </row>
    <row r="1875" spans="1:9" x14ac:dyDescent="0.25">
      <c r="A1875" s="98"/>
      <c r="B1875" s="241" t="s">
        <v>1444</v>
      </c>
      <c r="C1875" s="394" t="s">
        <v>4912</v>
      </c>
      <c r="D1875" s="235" t="s">
        <v>22</v>
      </c>
      <c r="E1875" s="236">
        <v>4646</v>
      </c>
      <c r="F1875" s="117">
        <v>41829</v>
      </c>
      <c r="G1875" s="30">
        <v>4646</v>
      </c>
      <c r="H1875" s="30">
        <f t="shared" si="78"/>
        <v>0</v>
      </c>
      <c r="I1875" s="491"/>
    </row>
    <row r="1876" spans="1:9" x14ac:dyDescent="0.25">
      <c r="A1876" s="98"/>
      <c r="B1876" s="241" t="s">
        <v>1529</v>
      </c>
      <c r="C1876" s="394" t="s">
        <v>4912</v>
      </c>
      <c r="D1876" s="235" t="s">
        <v>22</v>
      </c>
      <c r="E1876" s="236">
        <v>3503.5</v>
      </c>
      <c r="F1876" s="117">
        <v>41830</v>
      </c>
      <c r="G1876" s="30">
        <v>3503.5</v>
      </c>
      <c r="H1876" s="30">
        <f t="shared" si="78"/>
        <v>0</v>
      </c>
      <c r="I1876" s="491" t="s">
        <v>4</v>
      </c>
    </row>
    <row r="1877" spans="1:9" x14ac:dyDescent="0.25">
      <c r="A1877" s="98"/>
      <c r="B1877" s="438" t="s">
        <v>1628</v>
      </c>
      <c r="C1877" s="429" t="s">
        <v>5059</v>
      </c>
      <c r="D1877" s="45" t="s">
        <v>22</v>
      </c>
      <c r="E1877" s="236">
        <v>4263</v>
      </c>
      <c r="F1877" s="485">
        <v>41832</v>
      </c>
      <c r="G1877" s="22">
        <v>4263</v>
      </c>
      <c r="H1877" s="30">
        <f t="shared" si="78"/>
        <v>0</v>
      </c>
      <c r="I1877" s="508" t="s">
        <v>23</v>
      </c>
    </row>
    <row r="1878" spans="1:9" x14ac:dyDescent="0.25">
      <c r="A1878" s="98"/>
      <c r="B1878" s="438" t="s">
        <v>1720</v>
      </c>
      <c r="C1878" s="429" t="s">
        <v>5059</v>
      </c>
      <c r="D1878" s="45" t="s">
        <v>22</v>
      </c>
      <c r="E1878" s="236">
        <v>4553</v>
      </c>
      <c r="F1878" s="117">
        <v>41832</v>
      </c>
      <c r="G1878" s="22">
        <v>4553</v>
      </c>
      <c r="H1878" s="30">
        <f t="shared" si="78"/>
        <v>0</v>
      </c>
      <c r="I1878" s="508" t="s">
        <v>23</v>
      </c>
    </row>
    <row r="1879" spans="1:9" x14ac:dyDescent="0.25">
      <c r="A1879" s="98"/>
      <c r="B1879" s="438" t="s">
        <v>1814</v>
      </c>
      <c r="C1879" s="429" t="s">
        <v>5059</v>
      </c>
      <c r="D1879" s="235" t="s">
        <v>22</v>
      </c>
      <c r="E1879" s="236">
        <v>4663.5</v>
      </c>
      <c r="F1879" s="117">
        <v>41834</v>
      </c>
      <c r="G1879" s="30">
        <v>4663.5</v>
      </c>
      <c r="H1879" s="30">
        <f t="shared" si="78"/>
        <v>0</v>
      </c>
      <c r="I1879" s="491"/>
    </row>
    <row r="1880" spans="1:9" x14ac:dyDescent="0.25">
      <c r="A1880" s="98"/>
      <c r="B1880" s="438" t="s">
        <v>1879</v>
      </c>
      <c r="C1880" s="429" t="s">
        <v>5059</v>
      </c>
      <c r="D1880" s="235" t="s">
        <v>22</v>
      </c>
      <c r="E1880" s="236">
        <v>3802</v>
      </c>
      <c r="F1880" s="117">
        <v>41834</v>
      </c>
      <c r="G1880" s="30">
        <v>3802</v>
      </c>
      <c r="H1880" s="30">
        <f t="shared" si="78"/>
        <v>0</v>
      </c>
      <c r="I1880" s="491" t="s">
        <v>4</v>
      </c>
    </row>
    <row r="1881" spans="1:9" x14ac:dyDescent="0.25">
      <c r="A1881" s="98"/>
      <c r="B1881" s="438" t="s">
        <v>1994</v>
      </c>
      <c r="C1881" s="429" t="s">
        <v>5059</v>
      </c>
      <c r="D1881" s="235" t="s">
        <v>22</v>
      </c>
      <c r="E1881" s="236">
        <v>5800</v>
      </c>
      <c r="F1881" s="117">
        <v>41835</v>
      </c>
      <c r="G1881" s="30">
        <v>5800</v>
      </c>
      <c r="H1881" s="30">
        <f t="shared" si="78"/>
        <v>0</v>
      </c>
      <c r="I1881" s="491" t="s">
        <v>23</v>
      </c>
    </row>
    <row r="1882" spans="1:9" x14ac:dyDescent="0.25">
      <c r="A1882" s="98"/>
      <c r="B1882" s="438" t="s">
        <v>2102</v>
      </c>
      <c r="C1882" s="429" t="s">
        <v>5059</v>
      </c>
      <c r="D1882" s="235" t="s">
        <v>22</v>
      </c>
      <c r="E1882" s="236">
        <v>5716</v>
      </c>
      <c r="F1882" s="117">
        <v>41837</v>
      </c>
      <c r="G1882" s="30">
        <v>5716</v>
      </c>
      <c r="H1882" s="30">
        <f t="shared" si="78"/>
        <v>0</v>
      </c>
      <c r="I1882" s="491" t="s">
        <v>23</v>
      </c>
    </row>
    <row r="1883" spans="1:9" x14ac:dyDescent="0.25">
      <c r="A1883" s="98"/>
      <c r="B1883" s="438" t="s">
        <v>2131</v>
      </c>
      <c r="C1883" s="429" t="s">
        <v>5059</v>
      </c>
      <c r="D1883" s="235" t="s">
        <v>22</v>
      </c>
      <c r="E1883" s="236">
        <v>6148</v>
      </c>
      <c r="F1883" s="117">
        <v>41837</v>
      </c>
      <c r="G1883" s="30">
        <v>6148</v>
      </c>
      <c r="H1883" s="30">
        <f t="shared" si="78"/>
        <v>0</v>
      </c>
      <c r="I1883" s="491" t="s">
        <v>23</v>
      </c>
    </row>
    <row r="1884" spans="1:9" x14ac:dyDescent="0.25">
      <c r="A1884" s="98"/>
      <c r="B1884" s="438" t="s">
        <v>2266</v>
      </c>
      <c r="C1884" s="429" t="s">
        <v>5059</v>
      </c>
      <c r="D1884" s="235" t="s">
        <v>22</v>
      </c>
      <c r="E1884" s="236">
        <v>6670</v>
      </c>
      <c r="F1884" s="117">
        <v>41839</v>
      </c>
      <c r="G1884" s="30">
        <v>6670</v>
      </c>
      <c r="H1884" s="30">
        <f t="shared" si="78"/>
        <v>0</v>
      </c>
      <c r="I1884" s="491" t="s">
        <v>23</v>
      </c>
    </row>
    <row r="1885" spans="1:9" x14ac:dyDescent="0.25">
      <c r="A1885" s="98"/>
      <c r="B1885" s="438" t="s">
        <v>2273</v>
      </c>
      <c r="C1885" s="429" t="s">
        <v>5059</v>
      </c>
      <c r="D1885" s="235" t="s">
        <v>22</v>
      </c>
      <c r="E1885" s="236">
        <v>4976</v>
      </c>
      <c r="F1885" s="117">
        <v>41839</v>
      </c>
      <c r="G1885" s="43">
        <v>4976</v>
      </c>
      <c r="H1885" s="30">
        <f t="shared" si="78"/>
        <v>0</v>
      </c>
      <c r="I1885" s="491" t="s">
        <v>23</v>
      </c>
    </row>
    <row r="1886" spans="1:9" x14ac:dyDescent="0.25">
      <c r="A1886" s="98"/>
      <c r="B1886" s="438" t="s">
        <v>1128</v>
      </c>
      <c r="C1886" s="429" t="s">
        <v>5059</v>
      </c>
      <c r="D1886" s="235" t="s">
        <v>22</v>
      </c>
      <c r="E1886" s="236">
        <v>5951</v>
      </c>
      <c r="F1886" s="117">
        <v>41839</v>
      </c>
      <c r="G1886" s="30">
        <v>5951</v>
      </c>
      <c r="H1886" s="30">
        <f t="shared" si="78"/>
        <v>0</v>
      </c>
      <c r="I1886" s="491" t="s">
        <v>23</v>
      </c>
    </row>
    <row r="1887" spans="1:9" x14ac:dyDescent="0.25">
      <c r="A1887" s="98"/>
      <c r="B1887" s="438" t="s">
        <v>1200</v>
      </c>
      <c r="C1887" s="429" t="s">
        <v>5059</v>
      </c>
      <c r="D1887" s="235" t="s">
        <v>22</v>
      </c>
      <c r="E1887" s="236">
        <v>3607</v>
      </c>
      <c r="F1887" s="117">
        <v>41841</v>
      </c>
      <c r="G1887" s="30">
        <v>3607</v>
      </c>
      <c r="H1887" s="30">
        <f t="shared" si="78"/>
        <v>0</v>
      </c>
      <c r="I1887" s="491" t="s">
        <v>20</v>
      </c>
    </row>
    <row r="1888" spans="1:9" x14ac:dyDescent="0.25">
      <c r="A1888" s="98"/>
      <c r="B1888" s="438" t="s">
        <v>1247</v>
      </c>
      <c r="C1888" s="429" t="s">
        <v>5059</v>
      </c>
      <c r="D1888" s="235" t="s">
        <v>22</v>
      </c>
      <c r="E1888" s="236">
        <v>6612</v>
      </c>
      <c r="F1888" s="117">
        <v>41841</v>
      </c>
      <c r="G1888" s="30">
        <v>6612</v>
      </c>
      <c r="H1888" s="30">
        <f t="shared" si="78"/>
        <v>0</v>
      </c>
      <c r="I1888" s="491" t="s">
        <v>23</v>
      </c>
    </row>
    <row r="1889" spans="1:9" x14ac:dyDescent="0.25">
      <c r="A1889" s="98"/>
      <c r="B1889" s="438" t="s">
        <v>1358</v>
      </c>
      <c r="C1889" s="429" t="s">
        <v>5059</v>
      </c>
      <c r="D1889" s="8" t="s">
        <v>22</v>
      </c>
      <c r="E1889" s="252">
        <v>3471</v>
      </c>
      <c r="F1889" s="117">
        <v>41842</v>
      </c>
      <c r="G1889" s="30">
        <v>3471</v>
      </c>
      <c r="H1889" s="30">
        <f t="shared" si="78"/>
        <v>0</v>
      </c>
      <c r="I1889" s="497" t="s">
        <v>23</v>
      </c>
    </row>
    <row r="1890" spans="1:9" x14ac:dyDescent="0.25">
      <c r="A1890" s="553">
        <v>41844</v>
      </c>
      <c r="B1890" s="438" t="s">
        <v>1517</v>
      </c>
      <c r="C1890" s="429" t="s">
        <v>5059</v>
      </c>
      <c r="D1890" s="235" t="s">
        <v>22</v>
      </c>
      <c r="E1890" s="236">
        <v>4905</v>
      </c>
      <c r="F1890" s="117">
        <v>41844</v>
      </c>
      <c r="G1890" s="30">
        <v>4905</v>
      </c>
      <c r="H1890" s="30">
        <f t="shared" si="78"/>
        <v>0</v>
      </c>
      <c r="I1890" s="491" t="s">
        <v>23</v>
      </c>
    </row>
    <row r="1891" spans="1:9" ht="15.75" x14ac:dyDescent="0.25">
      <c r="A1891" s="98">
        <v>41845</v>
      </c>
      <c r="B1891" s="601" t="s">
        <v>1647</v>
      </c>
      <c r="C1891" s="255" t="s">
        <v>4641</v>
      </c>
      <c r="D1891" s="235" t="s">
        <v>22</v>
      </c>
      <c r="E1891" s="236">
        <v>3999</v>
      </c>
      <c r="F1891" s="117">
        <v>41846</v>
      </c>
      <c r="G1891" s="30">
        <v>3999</v>
      </c>
      <c r="H1891" s="30">
        <f t="shared" si="78"/>
        <v>0</v>
      </c>
      <c r="I1891" s="491" t="s">
        <v>23</v>
      </c>
    </row>
    <row r="1892" spans="1:9" ht="15.75" x14ac:dyDescent="0.25">
      <c r="A1892" s="553">
        <v>41846</v>
      </c>
      <c r="B1892" s="601" t="s">
        <v>1733</v>
      </c>
      <c r="C1892" s="255" t="s">
        <v>4641</v>
      </c>
      <c r="D1892" s="235" t="s">
        <v>22</v>
      </c>
      <c r="E1892" s="236">
        <v>6531</v>
      </c>
      <c r="F1892" s="117">
        <v>41846</v>
      </c>
      <c r="G1892" s="30">
        <v>6531</v>
      </c>
      <c r="H1892" s="30">
        <f t="shared" si="78"/>
        <v>0</v>
      </c>
      <c r="I1892" s="508"/>
    </row>
    <row r="1893" spans="1:9" ht="15.75" x14ac:dyDescent="0.25">
      <c r="A1893" s="98">
        <v>41847</v>
      </c>
      <c r="B1893" s="601" t="s">
        <v>1848</v>
      </c>
      <c r="C1893" s="255" t="s">
        <v>4641</v>
      </c>
      <c r="D1893" s="235" t="s">
        <v>22</v>
      </c>
      <c r="E1893" s="236">
        <v>6156</v>
      </c>
      <c r="F1893" s="117">
        <v>41848</v>
      </c>
      <c r="G1893" s="30">
        <v>6156</v>
      </c>
      <c r="H1893" s="30">
        <f t="shared" si="78"/>
        <v>0</v>
      </c>
      <c r="I1893" s="491"/>
    </row>
    <row r="1894" spans="1:9" ht="15.75" x14ac:dyDescent="0.25">
      <c r="A1894" s="553">
        <v>41848</v>
      </c>
      <c r="B1894" s="601" t="s">
        <v>1894</v>
      </c>
      <c r="C1894" s="255" t="s">
        <v>4641</v>
      </c>
      <c r="D1894" s="235" t="s">
        <v>22</v>
      </c>
      <c r="E1894" s="236">
        <v>5004</v>
      </c>
      <c r="F1894" s="117">
        <v>41848</v>
      </c>
      <c r="G1894" s="30">
        <v>5004</v>
      </c>
      <c r="H1894" s="30">
        <f t="shared" si="78"/>
        <v>0</v>
      </c>
      <c r="I1894" s="491" t="s">
        <v>4</v>
      </c>
    </row>
    <row r="1895" spans="1:9" ht="15.75" x14ac:dyDescent="0.25">
      <c r="A1895" s="98">
        <v>41849</v>
      </c>
      <c r="B1895" s="601" t="s">
        <v>1988</v>
      </c>
      <c r="C1895" s="255" t="s">
        <v>4641</v>
      </c>
      <c r="D1895" s="8" t="s">
        <v>22</v>
      </c>
      <c r="E1895" s="252">
        <v>4827</v>
      </c>
      <c r="F1895" s="117">
        <v>41849</v>
      </c>
      <c r="G1895" s="30">
        <v>4827</v>
      </c>
      <c r="H1895" s="30">
        <f t="shared" si="78"/>
        <v>0</v>
      </c>
      <c r="I1895" s="497" t="s">
        <v>23</v>
      </c>
    </row>
    <row r="1896" spans="1:9" ht="15.75" x14ac:dyDescent="0.25">
      <c r="A1896" s="599">
        <v>41850</v>
      </c>
      <c r="B1896" s="601" t="s">
        <v>2083</v>
      </c>
      <c r="C1896" s="255" t="s">
        <v>4641</v>
      </c>
      <c r="D1896" s="235" t="s">
        <v>22</v>
      </c>
      <c r="E1896" s="236">
        <v>5097</v>
      </c>
      <c r="F1896" s="117">
        <v>41850</v>
      </c>
      <c r="G1896" s="30">
        <v>5097</v>
      </c>
      <c r="H1896" s="30">
        <f t="shared" si="78"/>
        <v>0</v>
      </c>
      <c r="I1896" s="491" t="s">
        <v>23</v>
      </c>
    </row>
    <row r="1897" spans="1:9" ht="15.75" x14ac:dyDescent="0.25">
      <c r="A1897" s="98">
        <v>41851</v>
      </c>
      <c r="B1897" s="601" t="s">
        <v>2157</v>
      </c>
      <c r="C1897" s="255" t="s">
        <v>4641</v>
      </c>
      <c r="D1897" s="8" t="s">
        <v>22</v>
      </c>
      <c r="E1897" s="252">
        <v>4860</v>
      </c>
      <c r="F1897" s="117">
        <v>41851</v>
      </c>
      <c r="G1897" s="30">
        <v>4860</v>
      </c>
      <c r="H1897" s="30">
        <f t="shared" si="78"/>
        <v>0</v>
      </c>
      <c r="I1897" s="497" t="s">
        <v>23</v>
      </c>
    </row>
    <row r="1898" spans="1:9" ht="15.75" x14ac:dyDescent="0.25">
      <c r="A1898" s="98"/>
      <c r="B1898" s="601"/>
      <c r="C1898" s="255"/>
      <c r="D1898" s="8"/>
      <c r="E1898" s="252"/>
      <c r="F1898" s="117"/>
      <c r="G1898" s="30">
        <f>SUM(G1867:G1897)</f>
        <v>149374</v>
      </c>
      <c r="H1898" s="30"/>
      <c r="I1898" s="497"/>
    </row>
    <row r="1899" spans="1:9" ht="15.75" x14ac:dyDescent="0.25">
      <c r="A1899" s="98"/>
      <c r="B1899" s="601"/>
      <c r="C1899" s="255"/>
      <c r="D1899" s="8"/>
      <c r="E1899" s="252"/>
      <c r="F1899" s="117"/>
      <c r="G1899" s="30"/>
      <c r="H1899" s="30"/>
      <c r="I1899" s="497"/>
    </row>
    <row r="1900" spans="1:9" x14ac:dyDescent="0.25">
      <c r="A1900" s="98"/>
      <c r="B1900" s="438" t="s">
        <v>2152</v>
      </c>
      <c r="C1900" s="429" t="s">
        <v>5059</v>
      </c>
      <c r="D1900" s="235" t="s">
        <v>4806</v>
      </c>
      <c r="E1900" s="236">
        <v>4592</v>
      </c>
      <c r="F1900" s="117">
        <v>41838</v>
      </c>
      <c r="G1900" s="30">
        <v>4592</v>
      </c>
      <c r="H1900" s="30">
        <f>E1900-G1900</f>
        <v>0</v>
      </c>
      <c r="I1900" s="491" t="s">
        <v>57</v>
      </c>
    </row>
    <row r="1901" spans="1:9" x14ac:dyDescent="0.25">
      <c r="A1901" s="553">
        <v>41844</v>
      </c>
      <c r="B1901" s="438" t="s">
        <v>1519</v>
      </c>
      <c r="C1901" s="429" t="s">
        <v>5059</v>
      </c>
      <c r="D1901" s="235" t="s">
        <v>367</v>
      </c>
      <c r="E1901" s="236">
        <v>1815.5</v>
      </c>
      <c r="F1901" s="117">
        <v>41844</v>
      </c>
      <c r="G1901" s="30">
        <v>1815.5</v>
      </c>
      <c r="H1901" s="30">
        <f>E1901-G1901</f>
        <v>0</v>
      </c>
      <c r="I1901" s="491"/>
    </row>
    <row r="1902" spans="1:9" x14ac:dyDescent="0.25">
      <c r="A1902" s="553"/>
      <c r="B1902" s="438"/>
      <c r="C1902" s="429"/>
      <c r="D1902" s="235"/>
      <c r="E1902" s="236"/>
      <c r="F1902" s="117"/>
      <c r="G1902" s="30"/>
      <c r="H1902" s="30"/>
      <c r="I1902" s="491"/>
    </row>
    <row r="1903" spans="1:9" x14ac:dyDescent="0.25">
      <c r="A1903" s="98"/>
      <c r="B1903" s="241" t="s">
        <v>2186</v>
      </c>
      <c r="C1903" s="394" t="s">
        <v>4912</v>
      </c>
      <c r="D1903" s="235" t="s">
        <v>13</v>
      </c>
      <c r="E1903" s="528">
        <v>7070.4</v>
      </c>
      <c r="F1903" s="117">
        <v>41824</v>
      </c>
      <c r="G1903" s="30">
        <v>7070.4</v>
      </c>
      <c r="H1903" s="30">
        <f t="shared" ref="H1903:H1908" si="79">E1903-G1903</f>
        <v>0</v>
      </c>
      <c r="I1903" s="491" t="s">
        <v>196</v>
      </c>
    </row>
    <row r="1904" spans="1:9" x14ac:dyDescent="0.25">
      <c r="A1904" s="98"/>
      <c r="B1904" s="438" t="s">
        <v>1567</v>
      </c>
      <c r="C1904" s="429" t="s">
        <v>5059</v>
      </c>
      <c r="D1904" s="45" t="s">
        <v>13</v>
      </c>
      <c r="E1904" s="236">
        <v>7842.1</v>
      </c>
      <c r="F1904" s="485">
        <v>41831</v>
      </c>
      <c r="G1904" s="22">
        <v>7842.1</v>
      </c>
      <c r="H1904" s="30">
        <f t="shared" si="79"/>
        <v>0</v>
      </c>
      <c r="I1904" s="508" t="s">
        <v>196</v>
      </c>
    </row>
    <row r="1905" spans="1:9" x14ac:dyDescent="0.25">
      <c r="A1905" s="98"/>
      <c r="B1905" s="438" t="s">
        <v>1905</v>
      </c>
      <c r="C1905" s="429" t="s">
        <v>5059</v>
      </c>
      <c r="D1905" s="235" t="s">
        <v>13</v>
      </c>
      <c r="E1905" s="236">
        <v>6127.2</v>
      </c>
      <c r="F1905" s="117">
        <v>41835</v>
      </c>
      <c r="G1905" s="30">
        <v>6127.2</v>
      </c>
      <c r="H1905" s="30">
        <f t="shared" si="79"/>
        <v>0</v>
      </c>
      <c r="I1905" s="491" t="s">
        <v>23</v>
      </c>
    </row>
    <row r="1906" spans="1:9" x14ac:dyDescent="0.25">
      <c r="A1906" s="98"/>
      <c r="B1906" s="438" t="s">
        <v>1405</v>
      </c>
      <c r="C1906" s="429" t="s">
        <v>5059</v>
      </c>
      <c r="D1906" s="8" t="s">
        <v>13</v>
      </c>
      <c r="E1906" s="252">
        <v>3676.5</v>
      </c>
      <c r="F1906" s="117">
        <v>41843</v>
      </c>
      <c r="G1906" s="30">
        <v>3676.5</v>
      </c>
      <c r="H1906" s="30">
        <f t="shared" si="79"/>
        <v>0</v>
      </c>
      <c r="I1906" s="497" t="s">
        <v>4</v>
      </c>
    </row>
    <row r="1907" spans="1:9" ht="15.75" x14ac:dyDescent="0.25">
      <c r="A1907" s="553">
        <v>41844</v>
      </c>
      <c r="B1907" s="601" t="s">
        <v>1577</v>
      </c>
      <c r="C1907" s="255" t="s">
        <v>4641</v>
      </c>
      <c r="D1907" s="235" t="s">
        <v>13</v>
      </c>
      <c r="E1907" s="236">
        <v>3412</v>
      </c>
      <c r="F1907" s="117">
        <v>41845</v>
      </c>
      <c r="G1907" s="30">
        <v>3412</v>
      </c>
      <c r="H1907" s="30">
        <f t="shared" si="79"/>
        <v>0</v>
      </c>
      <c r="I1907" s="491" t="s">
        <v>20</v>
      </c>
    </row>
    <row r="1908" spans="1:9" ht="15.75" x14ac:dyDescent="0.25">
      <c r="A1908" s="98">
        <v>41849</v>
      </c>
      <c r="B1908" s="601" t="s">
        <v>2043</v>
      </c>
      <c r="C1908" s="255" t="s">
        <v>4641</v>
      </c>
      <c r="D1908" s="8" t="s">
        <v>13</v>
      </c>
      <c r="E1908" s="252">
        <v>6007</v>
      </c>
      <c r="F1908" s="117">
        <v>41850</v>
      </c>
      <c r="G1908" s="30">
        <v>6007</v>
      </c>
      <c r="H1908" s="30">
        <f t="shared" si="79"/>
        <v>0</v>
      </c>
      <c r="I1908" s="497" t="s">
        <v>4</v>
      </c>
    </row>
    <row r="1909" spans="1:9" ht="15.75" x14ac:dyDescent="0.25">
      <c r="A1909" s="98"/>
      <c r="B1909" s="601"/>
      <c r="C1909" s="255"/>
      <c r="D1909" s="8"/>
      <c r="E1909" s="252"/>
      <c r="F1909" s="117"/>
      <c r="G1909" s="30">
        <f>SUM(G1903:G1908)</f>
        <v>34135.199999999997</v>
      </c>
      <c r="H1909" s="30"/>
      <c r="I1909" s="497"/>
    </row>
    <row r="1910" spans="1:9" ht="15.75" x14ac:dyDescent="0.25">
      <c r="A1910" s="98"/>
      <c r="B1910" s="601"/>
      <c r="C1910" s="255"/>
      <c r="D1910" s="8"/>
      <c r="E1910" s="252"/>
      <c r="F1910" s="117"/>
      <c r="G1910" s="30"/>
      <c r="H1910" s="30"/>
      <c r="I1910" s="497"/>
    </row>
    <row r="1911" spans="1:9" x14ac:dyDescent="0.25">
      <c r="A1911" s="98"/>
      <c r="B1911" s="438" t="s">
        <v>1812</v>
      </c>
      <c r="C1911" s="429" t="s">
        <v>5059</v>
      </c>
      <c r="D1911" s="235" t="s">
        <v>5111</v>
      </c>
      <c r="E1911" s="236">
        <v>5115.6000000000004</v>
      </c>
      <c r="F1911" s="117">
        <v>41834</v>
      </c>
      <c r="G1911" s="30">
        <v>5115.6000000000004</v>
      </c>
      <c r="H1911" s="30">
        <f>E1911-G1911</f>
        <v>0</v>
      </c>
      <c r="I1911" s="491"/>
    </row>
    <row r="1912" spans="1:9" x14ac:dyDescent="0.25">
      <c r="A1912" s="98"/>
      <c r="B1912" s="438"/>
      <c r="C1912" s="429"/>
      <c r="D1912" s="235"/>
      <c r="E1912" s="236"/>
      <c r="F1912" s="117"/>
      <c r="G1912" s="30"/>
      <c r="H1912" s="30"/>
      <c r="I1912" s="491"/>
    </row>
    <row r="1913" spans="1:9" x14ac:dyDescent="0.25">
      <c r="A1913" s="98"/>
      <c r="B1913" s="241" t="s">
        <v>1994</v>
      </c>
      <c r="C1913" s="394" t="s">
        <v>4912</v>
      </c>
      <c r="D1913" s="235" t="s">
        <v>29</v>
      </c>
      <c r="E1913" s="528">
        <v>18219.599999999999</v>
      </c>
      <c r="F1913" s="117">
        <v>41822</v>
      </c>
      <c r="G1913" s="30">
        <v>18219.599999999999</v>
      </c>
      <c r="H1913" s="22">
        <f t="shared" ref="H1913:H1931" si="80">E1913-G1913</f>
        <v>0</v>
      </c>
      <c r="I1913" s="491" t="s">
        <v>2849</v>
      </c>
    </row>
    <row r="1914" spans="1:9" x14ac:dyDescent="0.25">
      <c r="A1914" s="98"/>
      <c r="B1914" s="241" t="s">
        <v>2125</v>
      </c>
      <c r="C1914" s="394" t="s">
        <v>4912</v>
      </c>
      <c r="D1914" s="235" t="s">
        <v>29</v>
      </c>
      <c r="E1914" s="528">
        <v>5472</v>
      </c>
      <c r="F1914" s="117">
        <v>41823</v>
      </c>
      <c r="G1914" s="30">
        <v>5472</v>
      </c>
      <c r="H1914" s="22">
        <f t="shared" si="80"/>
        <v>0</v>
      </c>
      <c r="I1914" s="491"/>
    </row>
    <row r="1915" spans="1:9" x14ac:dyDescent="0.25">
      <c r="A1915" s="98"/>
      <c r="B1915" s="241" t="s">
        <v>2166</v>
      </c>
      <c r="C1915" s="394" t="s">
        <v>4912</v>
      </c>
      <c r="D1915" s="235" t="s">
        <v>29</v>
      </c>
      <c r="E1915" s="528">
        <v>4134</v>
      </c>
      <c r="F1915" s="117">
        <v>41823</v>
      </c>
      <c r="G1915" s="30">
        <v>4134</v>
      </c>
      <c r="H1915" s="22">
        <f t="shared" si="80"/>
        <v>0</v>
      </c>
      <c r="I1915" s="491" t="s">
        <v>196</v>
      </c>
    </row>
    <row r="1916" spans="1:9" x14ac:dyDescent="0.25">
      <c r="A1916" s="98"/>
      <c r="B1916" s="241" t="s">
        <v>2277</v>
      </c>
      <c r="C1916" s="394" t="s">
        <v>4912</v>
      </c>
      <c r="D1916" s="235" t="s">
        <v>29</v>
      </c>
      <c r="E1916" s="528">
        <v>5497</v>
      </c>
      <c r="F1916" s="117">
        <v>41825</v>
      </c>
      <c r="G1916" s="30">
        <v>5497</v>
      </c>
      <c r="H1916" s="30">
        <f t="shared" si="80"/>
        <v>0</v>
      </c>
      <c r="I1916" s="491" t="s">
        <v>2849</v>
      </c>
    </row>
    <row r="1917" spans="1:9" x14ac:dyDescent="0.25">
      <c r="A1917" s="98"/>
      <c r="B1917" s="241" t="s">
        <v>1145</v>
      </c>
      <c r="C1917" s="394" t="s">
        <v>4912</v>
      </c>
      <c r="D1917" s="235" t="s">
        <v>29</v>
      </c>
      <c r="E1917" s="528">
        <v>8645.5</v>
      </c>
      <c r="F1917" s="117">
        <v>41827</v>
      </c>
      <c r="G1917" s="22">
        <v>8645.5</v>
      </c>
      <c r="H1917" s="30">
        <f t="shared" si="80"/>
        <v>0</v>
      </c>
      <c r="I1917" s="508" t="s">
        <v>196</v>
      </c>
    </row>
    <row r="1918" spans="1:9" x14ac:dyDescent="0.25">
      <c r="A1918" s="98"/>
      <c r="B1918" s="241" t="s">
        <v>1349</v>
      </c>
      <c r="C1918" s="394" t="s">
        <v>4912</v>
      </c>
      <c r="D1918" s="235" t="s">
        <v>29</v>
      </c>
      <c r="E1918" s="236">
        <v>25049</v>
      </c>
      <c r="F1918" s="117">
        <v>41828</v>
      </c>
      <c r="G1918" s="30">
        <v>25049</v>
      </c>
      <c r="H1918" s="30">
        <f t="shared" si="80"/>
        <v>0</v>
      </c>
      <c r="I1918" s="491"/>
    </row>
    <row r="1919" spans="1:9" x14ac:dyDescent="0.25">
      <c r="A1919" s="98"/>
      <c r="B1919" s="241" t="s">
        <v>1437</v>
      </c>
      <c r="C1919" s="394" t="s">
        <v>4912</v>
      </c>
      <c r="D1919" s="235" t="s">
        <v>29</v>
      </c>
      <c r="E1919" s="236">
        <v>11922</v>
      </c>
      <c r="F1919" s="117">
        <v>41829</v>
      </c>
      <c r="G1919" s="30">
        <v>11922</v>
      </c>
      <c r="H1919" s="30">
        <f t="shared" si="80"/>
        <v>0</v>
      </c>
      <c r="I1919" s="491"/>
    </row>
    <row r="1920" spans="1:9" x14ac:dyDescent="0.25">
      <c r="A1920" s="98"/>
      <c r="B1920" s="438" t="s">
        <v>1616</v>
      </c>
      <c r="C1920" s="429" t="s">
        <v>5059</v>
      </c>
      <c r="D1920" s="45" t="s">
        <v>29</v>
      </c>
      <c r="E1920" s="236">
        <v>28633</v>
      </c>
      <c r="F1920" s="536">
        <v>41880</v>
      </c>
      <c r="G1920" s="28">
        <v>28633</v>
      </c>
      <c r="H1920" s="30">
        <f t="shared" si="80"/>
        <v>0</v>
      </c>
      <c r="I1920" s="508" t="s">
        <v>14</v>
      </c>
    </row>
    <row r="1921" spans="1:9" x14ac:dyDescent="0.25">
      <c r="A1921" s="98"/>
      <c r="B1921" s="438" t="s">
        <v>1633</v>
      </c>
      <c r="C1921" s="429" t="s">
        <v>5059</v>
      </c>
      <c r="D1921" s="45" t="s">
        <v>29</v>
      </c>
      <c r="E1921" s="236">
        <v>12398</v>
      </c>
      <c r="F1921" s="117">
        <v>41831</v>
      </c>
      <c r="G1921" s="22">
        <v>12398</v>
      </c>
      <c r="H1921" s="30">
        <f t="shared" si="80"/>
        <v>0</v>
      </c>
      <c r="I1921" s="508" t="s">
        <v>20</v>
      </c>
    </row>
    <row r="1922" spans="1:9" x14ac:dyDescent="0.25">
      <c r="A1922" s="98"/>
      <c r="B1922" s="438" t="s">
        <v>1647</v>
      </c>
      <c r="C1922" s="429" t="s">
        <v>5059</v>
      </c>
      <c r="D1922" s="45" t="s">
        <v>29</v>
      </c>
      <c r="E1922" s="236">
        <v>14173.5</v>
      </c>
      <c r="F1922" s="485">
        <v>41832</v>
      </c>
      <c r="G1922" s="22">
        <v>14173.5</v>
      </c>
      <c r="H1922" s="30">
        <f t="shared" si="80"/>
        <v>0</v>
      </c>
      <c r="I1922" s="508" t="s">
        <v>196</v>
      </c>
    </row>
    <row r="1923" spans="1:9" x14ac:dyDescent="0.25">
      <c r="A1923" s="98"/>
      <c r="B1923" s="438" t="s">
        <v>1763</v>
      </c>
      <c r="C1923" s="429" t="s">
        <v>5059</v>
      </c>
      <c r="D1923" s="45" t="s">
        <v>29</v>
      </c>
      <c r="E1923" s="236">
        <v>12407</v>
      </c>
      <c r="F1923" s="117">
        <v>41832</v>
      </c>
      <c r="G1923" s="22">
        <v>12407</v>
      </c>
      <c r="H1923" s="30">
        <f t="shared" si="80"/>
        <v>0</v>
      </c>
      <c r="I1923" s="508" t="s">
        <v>196</v>
      </c>
    </row>
    <row r="1924" spans="1:9" x14ac:dyDescent="0.25">
      <c r="A1924" s="98"/>
      <c r="B1924" s="438" t="s">
        <v>1826</v>
      </c>
      <c r="C1924" s="429" t="s">
        <v>5059</v>
      </c>
      <c r="D1924" s="235" t="s">
        <v>29</v>
      </c>
      <c r="E1924" s="236">
        <v>13037</v>
      </c>
      <c r="F1924" s="463" t="s">
        <v>5113</v>
      </c>
      <c r="G1924" s="247">
        <v>13037</v>
      </c>
      <c r="H1924" s="30">
        <f t="shared" si="80"/>
        <v>0</v>
      </c>
      <c r="I1924" s="491"/>
    </row>
    <row r="1925" spans="1:9" x14ac:dyDescent="0.25">
      <c r="A1925" s="98"/>
      <c r="B1925" s="438" t="s">
        <v>2140</v>
      </c>
      <c r="C1925" s="429" t="s">
        <v>5059</v>
      </c>
      <c r="D1925" s="235" t="s">
        <v>29</v>
      </c>
      <c r="E1925" s="236">
        <v>18183</v>
      </c>
      <c r="F1925" s="117">
        <v>41837</v>
      </c>
      <c r="G1925" s="30">
        <v>18183</v>
      </c>
      <c r="H1925" s="30">
        <f t="shared" si="80"/>
        <v>0</v>
      </c>
      <c r="I1925" s="491" t="s">
        <v>20</v>
      </c>
    </row>
    <row r="1926" spans="1:9" x14ac:dyDescent="0.25">
      <c r="A1926" s="98"/>
      <c r="B1926" s="438" t="s">
        <v>2255</v>
      </c>
      <c r="C1926" s="429" t="s">
        <v>5059</v>
      </c>
      <c r="D1926" s="235" t="s">
        <v>29</v>
      </c>
      <c r="E1926" s="236">
        <v>8391</v>
      </c>
      <c r="F1926" s="117">
        <v>41838</v>
      </c>
      <c r="G1926" s="30">
        <v>8391</v>
      </c>
      <c r="H1926" s="30">
        <f t="shared" si="80"/>
        <v>0</v>
      </c>
      <c r="I1926" s="491" t="s">
        <v>20</v>
      </c>
    </row>
    <row r="1927" spans="1:9" x14ac:dyDescent="0.25">
      <c r="A1927" s="98"/>
      <c r="B1927" s="438" t="s">
        <v>1174</v>
      </c>
      <c r="C1927" s="429" t="s">
        <v>5059</v>
      </c>
      <c r="D1927" s="235" t="s">
        <v>29</v>
      </c>
      <c r="E1927" s="236">
        <v>5594.4</v>
      </c>
      <c r="F1927" s="117">
        <v>41841</v>
      </c>
      <c r="G1927" s="30">
        <v>5594.4</v>
      </c>
      <c r="H1927" s="30">
        <f t="shared" si="80"/>
        <v>0</v>
      </c>
      <c r="I1927" s="491" t="s">
        <v>146</v>
      </c>
    </row>
    <row r="1928" spans="1:9" x14ac:dyDescent="0.25">
      <c r="A1928" s="98"/>
      <c r="B1928" s="438" t="s">
        <v>1364</v>
      </c>
      <c r="C1928" s="429" t="s">
        <v>5059</v>
      </c>
      <c r="D1928" s="8" t="s">
        <v>29</v>
      </c>
      <c r="E1928" s="252">
        <v>10817.5</v>
      </c>
      <c r="F1928" s="117">
        <v>41842</v>
      </c>
      <c r="G1928" s="30">
        <v>10817.5</v>
      </c>
      <c r="H1928" s="30">
        <f t="shared" si="80"/>
        <v>0</v>
      </c>
      <c r="I1928" s="497" t="s">
        <v>20</v>
      </c>
    </row>
    <row r="1929" spans="1:9" ht="15.75" x14ac:dyDescent="0.25">
      <c r="A1929" s="98">
        <v>41849</v>
      </c>
      <c r="B1929" s="601" t="s">
        <v>1982</v>
      </c>
      <c r="C1929" s="255" t="s">
        <v>4641</v>
      </c>
      <c r="D1929" s="8" t="s">
        <v>29</v>
      </c>
      <c r="E1929" s="252">
        <v>8325</v>
      </c>
      <c r="F1929" s="117">
        <v>41849</v>
      </c>
      <c r="G1929" s="30">
        <v>8325</v>
      </c>
      <c r="H1929" s="30">
        <f t="shared" si="80"/>
        <v>0</v>
      </c>
      <c r="I1929" s="497" t="s">
        <v>4</v>
      </c>
    </row>
    <row r="1930" spans="1:9" ht="15.75" x14ac:dyDescent="0.25">
      <c r="A1930" s="98">
        <v>41849</v>
      </c>
      <c r="B1930" s="601" t="s">
        <v>2001</v>
      </c>
      <c r="C1930" s="255" t="s">
        <v>4641</v>
      </c>
      <c r="D1930" s="8" t="s">
        <v>29</v>
      </c>
      <c r="E1930" s="252">
        <v>16744</v>
      </c>
      <c r="F1930" s="117">
        <v>41850</v>
      </c>
      <c r="G1930" s="30">
        <v>16744</v>
      </c>
      <c r="H1930" s="30">
        <f t="shared" si="80"/>
        <v>0</v>
      </c>
      <c r="I1930" s="497" t="s">
        <v>4644</v>
      </c>
    </row>
    <row r="1931" spans="1:9" ht="15.75" x14ac:dyDescent="0.25">
      <c r="A1931" s="553">
        <v>41850</v>
      </c>
      <c r="B1931" s="601" t="s">
        <v>2063</v>
      </c>
      <c r="C1931" s="255" t="s">
        <v>4641</v>
      </c>
      <c r="D1931" s="235" t="s">
        <v>29</v>
      </c>
      <c r="E1931" s="236">
        <v>6578</v>
      </c>
      <c r="F1931" s="117">
        <v>41850</v>
      </c>
      <c r="G1931" s="30">
        <v>6578</v>
      </c>
      <c r="H1931" s="30">
        <f t="shared" si="80"/>
        <v>0</v>
      </c>
      <c r="I1931" s="491"/>
    </row>
    <row r="1932" spans="1:9" ht="15.75" x14ac:dyDescent="0.25">
      <c r="A1932" s="553"/>
      <c r="B1932" s="601"/>
      <c r="C1932" s="255"/>
      <c r="D1932" s="235"/>
      <c r="E1932" s="236"/>
      <c r="F1932" s="117"/>
      <c r="G1932" s="30">
        <f>SUM(G1913:G1931)</f>
        <v>234220.5</v>
      </c>
      <c r="H1932" s="30"/>
      <c r="I1932" s="491"/>
    </row>
    <row r="1933" spans="1:9" ht="15.75" x14ac:dyDescent="0.25">
      <c r="A1933" s="553"/>
      <c r="B1933" s="601"/>
      <c r="C1933" s="255"/>
      <c r="D1933" s="235"/>
      <c r="E1933" s="236"/>
      <c r="F1933" s="117"/>
      <c r="G1933" s="30"/>
      <c r="H1933" s="30"/>
      <c r="I1933" s="491"/>
    </row>
    <row r="1934" spans="1:9" x14ac:dyDescent="0.25">
      <c r="A1934" s="98"/>
      <c r="B1934" s="241" t="s">
        <v>1456</v>
      </c>
      <c r="C1934" s="394" t="s">
        <v>4912</v>
      </c>
      <c r="D1934" s="235" t="s">
        <v>1857</v>
      </c>
      <c r="E1934" s="236">
        <v>10469</v>
      </c>
      <c r="F1934" s="461">
        <v>41869</v>
      </c>
      <c r="G1934" s="247">
        <v>10469</v>
      </c>
      <c r="H1934" s="30">
        <f>E1934-G1934</f>
        <v>0</v>
      </c>
      <c r="I1934" s="491"/>
    </row>
    <row r="1935" spans="1:9" x14ac:dyDescent="0.25">
      <c r="A1935" s="98"/>
      <c r="B1935" s="241"/>
      <c r="C1935" s="394"/>
      <c r="D1935" s="235"/>
      <c r="E1935" s="236"/>
      <c r="F1935" s="461"/>
      <c r="G1935" s="247"/>
      <c r="H1935" s="30"/>
      <c r="I1935" s="491"/>
    </row>
    <row r="1936" spans="1:9" x14ac:dyDescent="0.25">
      <c r="A1936" s="98"/>
      <c r="B1936" s="241" t="s">
        <v>1373</v>
      </c>
      <c r="C1936" s="394" t="s">
        <v>4912</v>
      </c>
      <c r="D1936" s="235" t="s">
        <v>78</v>
      </c>
      <c r="E1936" s="236">
        <v>14028</v>
      </c>
      <c r="F1936" s="117">
        <v>41829</v>
      </c>
      <c r="G1936" s="30">
        <v>14028</v>
      </c>
      <c r="H1936" s="30">
        <f>E1936-G1936</f>
        <v>0</v>
      </c>
      <c r="I1936" s="491" t="s">
        <v>196</v>
      </c>
    </row>
    <row r="1937" spans="1:9" x14ac:dyDescent="0.25">
      <c r="A1937" s="98"/>
      <c r="B1937" s="241"/>
      <c r="C1937" s="394"/>
      <c r="D1937" s="235"/>
      <c r="E1937" s="236"/>
      <c r="F1937" s="117"/>
      <c r="G1937" s="30"/>
      <c r="H1937" s="30"/>
      <c r="I1937" s="491"/>
    </row>
    <row r="1938" spans="1:9" x14ac:dyDescent="0.25">
      <c r="A1938" s="98"/>
      <c r="B1938" s="241" t="s">
        <v>2134</v>
      </c>
      <c r="C1938" s="394" t="s">
        <v>4912</v>
      </c>
      <c r="D1938" s="235" t="s">
        <v>4404</v>
      </c>
      <c r="E1938" s="528">
        <v>24871</v>
      </c>
      <c r="F1938" s="463" t="s">
        <v>4955</v>
      </c>
      <c r="G1938" s="247">
        <v>24871</v>
      </c>
      <c r="H1938" s="22">
        <f t="shared" ref="H1938:H1944" si="81">E1938-G1938</f>
        <v>0</v>
      </c>
      <c r="I1938" s="491" t="s">
        <v>14</v>
      </c>
    </row>
    <row r="1939" spans="1:9" x14ac:dyDescent="0.25">
      <c r="A1939" s="98"/>
      <c r="B1939" s="241" t="s">
        <v>1179</v>
      </c>
      <c r="C1939" s="394" t="s">
        <v>4912</v>
      </c>
      <c r="D1939" s="431" t="s">
        <v>4404</v>
      </c>
      <c r="E1939" s="534">
        <v>2797</v>
      </c>
      <c r="F1939" s="117">
        <v>41826</v>
      </c>
      <c r="G1939" s="22">
        <v>2797</v>
      </c>
      <c r="H1939" s="30">
        <f t="shared" si="81"/>
        <v>0</v>
      </c>
      <c r="I1939" s="508"/>
    </row>
    <row r="1940" spans="1:9" x14ac:dyDescent="0.25">
      <c r="A1940" s="98"/>
      <c r="B1940" s="241" t="s">
        <v>1235</v>
      </c>
      <c r="C1940" s="394" t="s">
        <v>4912</v>
      </c>
      <c r="D1940" s="235" t="s">
        <v>4404</v>
      </c>
      <c r="E1940" s="236">
        <v>17149</v>
      </c>
      <c r="F1940" s="117">
        <v>41846</v>
      </c>
      <c r="G1940" s="30">
        <v>17149</v>
      </c>
      <c r="H1940" s="30">
        <f t="shared" si="81"/>
        <v>0</v>
      </c>
      <c r="I1940" s="491"/>
    </row>
    <row r="1941" spans="1:9" x14ac:dyDescent="0.25">
      <c r="A1941" s="98"/>
      <c r="B1941" s="438" t="s">
        <v>2030</v>
      </c>
      <c r="C1941" s="429" t="s">
        <v>5059</v>
      </c>
      <c r="D1941" s="235" t="s">
        <v>4404</v>
      </c>
      <c r="E1941" s="236">
        <v>34188</v>
      </c>
      <c r="F1941" s="461">
        <v>41880</v>
      </c>
      <c r="G1941" s="247">
        <v>34188</v>
      </c>
      <c r="H1941" s="30">
        <f t="shared" si="81"/>
        <v>0</v>
      </c>
      <c r="I1941" s="491" t="s">
        <v>14</v>
      </c>
    </row>
    <row r="1942" spans="1:9" x14ac:dyDescent="0.25">
      <c r="A1942" s="98"/>
      <c r="B1942" s="438" t="s">
        <v>1344</v>
      </c>
      <c r="C1942" s="429" t="s">
        <v>5059</v>
      </c>
      <c r="D1942" s="8" t="s">
        <v>4404</v>
      </c>
      <c r="E1942" s="252">
        <v>20189</v>
      </c>
      <c r="F1942" s="117">
        <v>41842</v>
      </c>
      <c r="G1942" s="30">
        <v>20189</v>
      </c>
      <c r="H1942" s="30">
        <f t="shared" si="81"/>
        <v>0</v>
      </c>
      <c r="I1942" s="497" t="s">
        <v>4</v>
      </c>
    </row>
    <row r="1943" spans="1:9" ht="15.75" x14ac:dyDescent="0.25">
      <c r="A1943" s="553">
        <v>41846</v>
      </c>
      <c r="B1943" s="601" t="s">
        <v>1743</v>
      </c>
      <c r="C1943" s="255" t="s">
        <v>4641</v>
      </c>
      <c r="D1943" s="235" t="s">
        <v>4404</v>
      </c>
      <c r="E1943" s="236">
        <v>22948</v>
      </c>
      <c r="F1943" s="461">
        <v>41853</v>
      </c>
      <c r="G1943" s="247">
        <v>22948</v>
      </c>
      <c r="H1943" s="30">
        <f t="shared" si="81"/>
        <v>0</v>
      </c>
      <c r="I1943" s="508"/>
    </row>
    <row r="1944" spans="1:9" ht="15.75" x14ac:dyDescent="0.25">
      <c r="A1944" s="98">
        <v>41849</v>
      </c>
      <c r="B1944" s="601" t="s">
        <v>1962</v>
      </c>
      <c r="C1944" s="255" t="s">
        <v>4641</v>
      </c>
      <c r="D1944" s="8" t="s">
        <v>4404</v>
      </c>
      <c r="E1944" s="252">
        <v>17248</v>
      </c>
      <c r="F1944" s="117">
        <v>41849</v>
      </c>
      <c r="G1944" s="30">
        <v>17248</v>
      </c>
      <c r="H1944" s="30">
        <f t="shared" si="81"/>
        <v>0</v>
      </c>
      <c r="I1944" s="497" t="s">
        <v>14</v>
      </c>
    </row>
    <row r="1945" spans="1:9" ht="15.75" x14ac:dyDescent="0.25">
      <c r="A1945" s="98"/>
      <c r="B1945" s="601"/>
      <c r="C1945" s="255"/>
      <c r="D1945" s="8"/>
      <c r="E1945" s="252"/>
      <c r="F1945" s="117"/>
      <c r="G1945" s="30">
        <f>SUM(G1938:G1944)</f>
        <v>139390</v>
      </c>
      <c r="H1945" s="30"/>
      <c r="I1945" s="497"/>
    </row>
    <row r="1946" spans="1:9" ht="15.75" x14ac:dyDescent="0.25">
      <c r="A1946" s="98"/>
      <c r="B1946" s="601"/>
      <c r="C1946" s="255"/>
      <c r="D1946" s="8"/>
      <c r="E1946" s="252"/>
      <c r="F1946" s="117"/>
      <c r="G1946" s="30"/>
      <c r="H1946" s="30"/>
      <c r="I1946" s="497"/>
    </row>
    <row r="1947" spans="1:9" x14ac:dyDescent="0.25">
      <c r="A1947" s="98"/>
      <c r="B1947" s="241" t="s">
        <v>2023</v>
      </c>
      <c r="C1947" s="394" t="s">
        <v>4912</v>
      </c>
      <c r="D1947" s="235" t="s">
        <v>4932</v>
      </c>
      <c r="E1947" s="528">
        <v>29037</v>
      </c>
      <c r="F1947" s="461" t="s">
        <v>4933</v>
      </c>
      <c r="G1947" s="30">
        <v>29037</v>
      </c>
      <c r="H1947" s="22">
        <f>E1947-G1947</f>
        <v>0</v>
      </c>
      <c r="I1947" s="491"/>
    </row>
    <row r="1948" spans="1:9" x14ac:dyDescent="0.25">
      <c r="A1948" s="98"/>
      <c r="B1948" s="241" t="s">
        <v>2176</v>
      </c>
      <c r="C1948" s="394" t="s">
        <v>4912</v>
      </c>
      <c r="D1948" s="235" t="s">
        <v>4932</v>
      </c>
      <c r="E1948" s="528">
        <v>6049.2</v>
      </c>
      <c r="F1948" s="117">
        <v>41824</v>
      </c>
      <c r="G1948" s="30">
        <v>6049.2</v>
      </c>
      <c r="H1948" s="22">
        <f>E1948-G1948</f>
        <v>0</v>
      </c>
      <c r="I1948" s="491"/>
    </row>
    <row r="1949" spans="1:9" x14ac:dyDescent="0.25">
      <c r="A1949" s="98"/>
      <c r="B1949" s="438" t="s">
        <v>1558</v>
      </c>
      <c r="C1949" s="429" t="s">
        <v>5059</v>
      </c>
      <c r="D1949" s="45" t="s">
        <v>4932</v>
      </c>
      <c r="E1949" s="236">
        <v>3871.5</v>
      </c>
      <c r="F1949" s="485">
        <v>41832</v>
      </c>
      <c r="G1949" s="22">
        <v>3871.5</v>
      </c>
      <c r="H1949" s="30">
        <f>E1949-G1949</f>
        <v>0</v>
      </c>
      <c r="I1949" s="508" t="s">
        <v>14</v>
      </c>
    </row>
    <row r="1950" spans="1:9" x14ac:dyDescent="0.25">
      <c r="A1950" s="98"/>
      <c r="B1950" s="438"/>
      <c r="C1950" s="429"/>
      <c r="D1950" s="45"/>
      <c r="E1950" s="236"/>
      <c r="F1950" s="485"/>
      <c r="G1950" s="22">
        <f>SUM(G1947:G1949)</f>
        <v>38957.699999999997</v>
      </c>
      <c r="H1950" s="30"/>
      <c r="I1950" s="508"/>
    </row>
    <row r="1951" spans="1:9" x14ac:dyDescent="0.25">
      <c r="A1951" s="98"/>
      <c r="B1951" s="438"/>
      <c r="C1951" s="429"/>
      <c r="D1951" s="45"/>
      <c r="E1951" s="236"/>
      <c r="F1951" s="485"/>
      <c r="G1951" s="22"/>
      <c r="H1951" s="30"/>
      <c r="I1951" s="508"/>
    </row>
    <row r="1952" spans="1:9" x14ac:dyDescent="0.25">
      <c r="A1952" s="98"/>
      <c r="B1952" s="438" t="s">
        <v>1646</v>
      </c>
      <c r="C1952" s="429" t="s">
        <v>5059</v>
      </c>
      <c r="D1952" s="45" t="s">
        <v>5076</v>
      </c>
      <c r="E1952" s="236">
        <v>491</v>
      </c>
      <c r="F1952" s="117">
        <v>41831</v>
      </c>
      <c r="G1952" s="22">
        <v>491</v>
      </c>
      <c r="H1952" s="30">
        <f>E1952-G1952</f>
        <v>0</v>
      </c>
      <c r="I1952" s="508"/>
    </row>
    <row r="1953" spans="1:9" x14ac:dyDescent="0.25">
      <c r="A1953" s="98"/>
      <c r="B1953" s="438"/>
      <c r="C1953" s="429"/>
      <c r="D1953" s="45"/>
      <c r="E1953" s="236"/>
      <c r="F1953" s="117"/>
      <c r="G1953" s="22"/>
      <c r="H1953" s="30"/>
      <c r="I1953" s="508"/>
    </row>
    <row r="1954" spans="1:9" x14ac:dyDescent="0.25">
      <c r="A1954" s="98"/>
      <c r="B1954" s="241" t="s">
        <v>1964</v>
      </c>
      <c r="C1954" s="394" t="s">
        <v>4912</v>
      </c>
      <c r="D1954" s="235" t="s">
        <v>40</v>
      </c>
      <c r="E1954" s="528">
        <v>3686</v>
      </c>
      <c r="F1954" s="117">
        <v>41821</v>
      </c>
      <c r="G1954" s="30">
        <v>3686</v>
      </c>
      <c r="H1954" s="22">
        <f t="shared" ref="H1954:H1970" si="82">E1954-G1954</f>
        <v>0</v>
      </c>
      <c r="I1954" s="491" t="s">
        <v>4</v>
      </c>
    </row>
    <row r="1955" spans="1:9" x14ac:dyDescent="0.25">
      <c r="A1955" s="98"/>
      <c r="B1955" s="241" t="s">
        <v>2235</v>
      </c>
      <c r="C1955" s="394" t="s">
        <v>4912</v>
      </c>
      <c r="D1955" s="235" t="s">
        <v>40</v>
      </c>
      <c r="E1955" s="528">
        <v>2624</v>
      </c>
      <c r="F1955" s="117">
        <v>41824</v>
      </c>
      <c r="G1955" s="30">
        <v>2624</v>
      </c>
      <c r="H1955" s="30">
        <f t="shared" si="82"/>
        <v>0</v>
      </c>
      <c r="I1955" s="491" t="s">
        <v>4</v>
      </c>
    </row>
    <row r="1956" spans="1:9" x14ac:dyDescent="0.25">
      <c r="A1956" s="533"/>
      <c r="B1956" s="241" t="s">
        <v>1106</v>
      </c>
      <c r="C1956" s="394" t="s">
        <v>4912</v>
      </c>
      <c r="D1956" s="235" t="s">
        <v>40</v>
      </c>
      <c r="E1956" s="528">
        <v>2644.2</v>
      </c>
      <c r="F1956" s="117">
        <v>41827</v>
      </c>
      <c r="G1956" s="30">
        <v>2644.2</v>
      </c>
      <c r="H1956" s="30">
        <f t="shared" si="82"/>
        <v>0</v>
      </c>
      <c r="I1956" s="508" t="s">
        <v>4</v>
      </c>
    </row>
    <row r="1957" spans="1:9" x14ac:dyDescent="0.25">
      <c r="A1957" s="98"/>
      <c r="B1957" s="241" t="s">
        <v>1250</v>
      </c>
      <c r="C1957" s="394" t="s">
        <v>4912</v>
      </c>
      <c r="D1957" s="235" t="s">
        <v>40</v>
      </c>
      <c r="E1957" s="236">
        <v>3039.2</v>
      </c>
      <c r="F1957" s="117">
        <v>41827</v>
      </c>
      <c r="G1957" s="30">
        <v>3039.2</v>
      </c>
      <c r="H1957" s="30">
        <f t="shared" si="82"/>
        <v>0</v>
      </c>
      <c r="I1957" s="491"/>
    </row>
    <row r="1958" spans="1:9" x14ac:dyDescent="0.25">
      <c r="A1958" s="98"/>
      <c r="B1958" s="281" t="s">
        <v>2000</v>
      </c>
      <c r="C1958" s="429" t="s">
        <v>5059</v>
      </c>
      <c r="D1958" s="235" t="s">
        <v>40</v>
      </c>
      <c r="E1958" s="236">
        <v>1264</v>
      </c>
      <c r="F1958" s="117">
        <v>41835</v>
      </c>
      <c r="G1958" s="30">
        <v>1264</v>
      </c>
      <c r="H1958" s="30">
        <f t="shared" si="82"/>
        <v>0</v>
      </c>
      <c r="I1958" s="491" t="s">
        <v>23</v>
      </c>
    </row>
    <row r="1959" spans="1:9" x14ac:dyDescent="0.25">
      <c r="A1959" s="98"/>
      <c r="B1959" s="281" t="s">
        <v>2277</v>
      </c>
      <c r="C1959" s="429" t="s">
        <v>5059</v>
      </c>
      <c r="D1959" s="235" t="s">
        <v>40</v>
      </c>
      <c r="E1959" s="236">
        <v>1102</v>
      </c>
      <c r="F1959" s="117">
        <v>41839</v>
      </c>
      <c r="G1959" s="43">
        <v>1102</v>
      </c>
      <c r="H1959" s="30">
        <f t="shared" si="82"/>
        <v>0</v>
      </c>
      <c r="I1959" s="491" t="s">
        <v>23</v>
      </c>
    </row>
    <row r="1960" spans="1:9" x14ac:dyDescent="0.25">
      <c r="A1960" s="98"/>
      <c r="B1960" s="281" t="s">
        <v>1126</v>
      </c>
      <c r="C1960" s="429" t="s">
        <v>5059</v>
      </c>
      <c r="D1960" s="235" t="s">
        <v>40</v>
      </c>
      <c r="E1960" s="236">
        <v>3918</v>
      </c>
      <c r="F1960" s="117">
        <v>41839</v>
      </c>
      <c r="G1960" s="30">
        <v>3918</v>
      </c>
      <c r="H1960" s="30">
        <f t="shared" si="82"/>
        <v>0</v>
      </c>
      <c r="I1960" s="491"/>
    </row>
    <row r="1961" spans="1:9" x14ac:dyDescent="0.25">
      <c r="A1961" s="98"/>
      <c r="B1961" s="281" t="s">
        <v>1142</v>
      </c>
      <c r="C1961" s="429" t="s">
        <v>5059</v>
      </c>
      <c r="D1961" s="235" t="s">
        <v>40</v>
      </c>
      <c r="E1961" s="236">
        <v>603</v>
      </c>
      <c r="F1961" s="117">
        <v>41839</v>
      </c>
      <c r="G1961" s="30">
        <v>603</v>
      </c>
      <c r="H1961" s="30">
        <f t="shared" si="82"/>
        <v>0</v>
      </c>
      <c r="I1961" s="491" t="s">
        <v>23</v>
      </c>
    </row>
    <row r="1962" spans="1:9" x14ac:dyDescent="0.25">
      <c r="A1962" s="98"/>
      <c r="B1962" s="281" t="s">
        <v>1201</v>
      </c>
      <c r="C1962" s="429" t="s">
        <v>5059</v>
      </c>
      <c r="D1962" s="235" t="s">
        <v>40</v>
      </c>
      <c r="E1962" s="236">
        <v>3770</v>
      </c>
      <c r="F1962" s="117">
        <v>41841</v>
      </c>
      <c r="G1962" s="30">
        <v>3770</v>
      </c>
      <c r="H1962" s="30">
        <f t="shared" si="82"/>
        <v>0</v>
      </c>
      <c r="I1962" s="491" t="s">
        <v>20</v>
      </c>
    </row>
    <row r="1963" spans="1:9" x14ac:dyDescent="0.25">
      <c r="A1963" s="98"/>
      <c r="B1963" s="281" t="s">
        <v>1261</v>
      </c>
      <c r="C1963" s="429" t="s">
        <v>5059</v>
      </c>
      <c r="D1963" s="235" t="s">
        <v>40</v>
      </c>
      <c r="E1963" s="236">
        <v>2308</v>
      </c>
      <c r="F1963" s="117">
        <v>41841</v>
      </c>
      <c r="G1963" s="30">
        <v>2308</v>
      </c>
      <c r="H1963" s="30">
        <f t="shared" si="82"/>
        <v>0</v>
      </c>
      <c r="I1963" s="491" t="s">
        <v>23</v>
      </c>
    </row>
    <row r="1964" spans="1:9" x14ac:dyDescent="0.25">
      <c r="A1964" s="98"/>
      <c r="B1964" s="281" t="s">
        <v>1356</v>
      </c>
      <c r="C1964" s="429" t="s">
        <v>5059</v>
      </c>
      <c r="D1964" s="8" t="s">
        <v>40</v>
      </c>
      <c r="E1964" s="252">
        <v>1554</v>
      </c>
      <c r="F1964" s="117">
        <v>41842</v>
      </c>
      <c r="G1964" s="30">
        <v>1554</v>
      </c>
      <c r="H1964" s="30">
        <f t="shared" si="82"/>
        <v>0</v>
      </c>
      <c r="I1964" s="497" t="s">
        <v>23</v>
      </c>
    </row>
    <row r="1965" spans="1:9" x14ac:dyDescent="0.25">
      <c r="A1965" s="98"/>
      <c r="B1965" s="281" t="s">
        <v>1362</v>
      </c>
      <c r="C1965" s="429" t="s">
        <v>5059</v>
      </c>
      <c r="D1965" s="8" t="s">
        <v>40</v>
      </c>
      <c r="E1965" s="252">
        <v>2553</v>
      </c>
      <c r="F1965" s="117">
        <v>41842</v>
      </c>
      <c r="G1965" s="30">
        <v>2553</v>
      </c>
      <c r="H1965" s="30">
        <f t="shared" si="82"/>
        <v>0</v>
      </c>
      <c r="I1965" s="497" t="s">
        <v>23</v>
      </c>
    </row>
    <row r="1966" spans="1:9" x14ac:dyDescent="0.25">
      <c r="A1966" s="553">
        <v>41844</v>
      </c>
      <c r="B1966" s="281" t="s">
        <v>1509</v>
      </c>
      <c r="C1966" s="429" t="s">
        <v>5059</v>
      </c>
      <c r="D1966" s="235" t="s">
        <v>40</v>
      </c>
      <c r="E1966" s="236">
        <v>4488</v>
      </c>
      <c r="F1966" s="117">
        <v>41844</v>
      </c>
      <c r="G1966" s="30">
        <v>4488</v>
      </c>
      <c r="H1966" s="30">
        <f t="shared" si="82"/>
        <v>0</v>
      </c>
      <c r="I1966" s="491" t="s">
        <v>23</v>
      </c>
    </row>
    <row r="1967" spans="1:9" ht="15.75" x14ac:dyDescent="0.25">
      <c r="A1967" s="98">
        <v>41845</v>
      </c>
      <c r="B1967" s="554" t="s">
        <v>1643</v>
      </c>
      <c r="C1967" s="255" t="s">
        <v>4641</v>
      </c>
      <c r="D1967" s="235" t="s">
        <v>40</v>
      </c>
      <c r="E1967" s="236">
        <v>3013</v>
      </c>
      <c r="F1967" s="117">
        <v>41846</v>
      </c>
      <c r="G1967" s="30">
        <v>3013</v>
      </c>
      <c r="H1967" s="30">
        <f t="shared" si="82"/>
        <v>0</v>
      </c>
      <c r="I1967" s="491" t="s">
        <v>23</v>
      </c>
    </row>
    <row r="1968" spans="1:9" ht="15.75" x14ac:dyDescent="0.25">
      <c r="A1968" s="553">
        <v>41846</v>
      </c>
      <c r="B1968" s="554" t="s">
        <v>1734</v>
      </c>
      <c r="C1968" s="255" t="s">
        <v>4641</v>
      </c>
      <c r="D1968" s="235" t="s">
        <v>40</v>
      </c>
      <c r="E1968" s="236">
        <v>3742</v>
      </c>
      <c r="F1968" s="117">
        <v>41846</v>
      </c>
      <c r="G1968" s="30">
        <v>3742</v>
      </c>
      <c r="H1968" s="30">
        <f t="shared" si="82"/>
        <v>0</v>
      </c>
      <c r="I1968" s="508"/>
    </row>
    <row r="1969" spans="1:9" ht="15.75" x14ac:dyDescent="0.25">
      <c r="A1969" s="98">
        <v>41847</v>
      </c>
      <c r="B1969" s="554" t="s">
        <v>1844</v>
      </c>
      <c r="C1969" s="255" t="s">
        <v>4641</v>
      </c>
      <c r="D1969" s="235" t="s">
        <v>40</v>
      </c>
      <c r="E1969" s="236">
        <v>1296</v>
      </c>
      <c r="F1969" s="117">
        <v>41848</v>
      </c>
      <c r="G1969" s="30">
        <v>1296</v>
      </c>
      <c r="H1969" s="30">
        <f t="shared" si="82"/>
        <v>0</v>
      </c>
      <c r="I1969" s="491"/>
    </row>
    <row r="1970" spans="1:9" ht="15.75" x14ac:dyDescent="0.25">
      <c r="A1970" s="553">
        <v>41848</v>
      </c>
      <c r="B1970" s="554" t="s">
        <v>1899</v>
      </c>
      <c r="C1970" s="255" t="s">
        <v>4641</v>
      </c>
      <c r="D1970" s="235" t="s">
        <v>40</v>
      </c>
      <c r="E1970" s="236">
        <v>5184</v>
      </c>
      <c r="F1970" s="117">
        <v>41848</v>
      </c>
      <c r="G1970" s="30">
        <v>5184</v>
      </c>
      <c r="H1970" s="30">
        <f t="shared" si="82"/>
        <v>0</v>
      </c>
      <c r="I1970" s="491" t="s">
        <v>4</v>
      </c>
    </row>
    <row r="1971" spans="1:9" ht="15.75" x14ac:dyDescent="0.25">
      <c r="A1971" s="553"/>
      <c r="B1971" s="554"/>
      <c r="C1971" s="255"/>
      <c r="D1971" s="235"/>
      <c r="E1971" s="236"/>
      <c r="F1971" s="117"/>
      <c r="G1971" s="30">
        <f>SUM(G1954:G1970)</f>
        <v>46788.4</v>
      </c>
      <c r="H1971" s="30"/>
      <c r="I1971" s="491"/>
    </row>
    <row r="1972" spans="1:9" ht="15.75" x14ac:dyDescent="0.25">
      <c r="A1972" s="553"/>
      <c r="B1972" s="554"/>
      <c r="C1972" s="255"/>
      <c r="D1972" s="235"/>
      <c r="E1972" s="236"/>
      <c r="F1972" s="117"/>
      <c r="G1972" s="30"/>
      <c r="H1972" s="30"/>
      <c r="I1972" s="491"/>
    </row>
    <row r="1973" spans="1:9" ht="15.75" x14ac:dyDescent="0.25">
      <c r="A1973" s="553">
        <v>41844</v>
      </c>
      <c r="B1973" s="554" t="s">
        <v>1585</v>
      </c>
      <c r="C1973" s="255" t="s">
        <v>4641</v>
      </c>
      <c r="D1973" s="235" t="s">
        <v>5294</v>
      </c>
      <c r="E1973" s="236">
        <v>40827</v>
      </c>
      <c r="F1973" s="117">
        <v>41845</v>
      </c>
      <c r="G1973" s="30">
        <v>40827</v>
      </c>
      <c r="H1973" s="30">
        <f>E1973-G1973</f>
        <v>0</v>
      </c>
      <c r="I1973" s="491" t="s">
        <v>4</v>
      </c>
    </row>
    <row r="1974" spans="1:9" ht="15.75" x14ac:dyDescent="0.25">
      <c r="A1974" s="98">
        <v>41849</v>
      </c>
      <c r="B1974" s="554" t="s">
        <v>1993</v>
      </c>
      <c r="C1974" s="255" t="s">
        <v>4641</v>
      </c>
      <c r="D1974" s="8" t="s">
        <v>5294</v>
      </c>
      <c r="E1974" s="252">
        <v>42817</v>
      </c>
      <c r="F1974" s="495" t="s">
        <v>5366</v>
      </c>
      <c r="G1974" s="30">
        <v>42817</v>
      </c>
      <c r="H1974" s="30">
        <f>E1974-G1974</f>
        <v>0</v>
      </c>
      <c r="I1974" s="497" t="s">
        <v>20</v>
      </c>
    </row>
    <row r="1975" spans="1:9" ht="15.75" x14ac:dyDescent="0.25">
      <c r="A1975" s="98"/>
      <c r="B1975" s="554"/>
      <c r="C1975" s="255"/>
      <c r="D1975" s="8"/>
      <c r="E1975" s="252"/>
      <c r="F1975" s="495"/>
      <c r="G1975" s="30">
        <f>SUM(G1973:G1974)</f>
        <v>83644</v>
      </c>
      <c r="H1975" s="30"/>
      <c r="I1975" s="497"/>
    </row>
    <row r="1976" spans="1:9" ht="15.75" x14ac:dyDescent="0.25">
      <c r="A1976" s="98"/>
      <c r="B1976" s="554"/>
      <c r="C1976" s="255"/>
      <c r="D1976" s="8"/>
      <c r="E1976" s="252"/>
      <c r="F1976" s="495"/>
      <c r="G1976" s="30"/>
      <c r="H1976" s="30"/>
      <c r="I1976" s="497"/>
    </row>
    <row r="1977" spans="1:9" x14ac:dyDescent="0.25">
      <c r="A1977" s="98"/>
      <c r="B1977" s="281" t="s">
        <v>1917</v>
      </c>
      <c r="C1977" s="429" t="s">
        <v>5059</v>
      </c>
      <c r="D1977" s="235" t="s">
        <v>480</v>
      </c>
      <c r="E1977" s="236">
        <v>3095.6</v>
      </c>
      <c r="F1977" s="117">
        <v>41836</v>
      </c>
      <c r="G1977" s="30">
        <v>3095.6</v>
      </c>
      <c r="H1977" s="30">
        <f t="shared" ref="H1977:H1985" si="83">E1977-G1977</f>
        <v>0</v>
      </c>
      <c r="I1977" s="491" t="s">
        <v>146</v>
      </c>
    </row>
    <row r="1978" spans="1:9" x14ac:dyDescent="0.25">
      <c r="A1978" s="98"/>
      <c r="B1978" s="281" t="s">
        <v>1313</v>
      </c>
      <c r="C1978" s="429" t="s">
        <v>5059</v>
      </c>
      <c r="D1978" s="235" t="s">
        <v>480</v>
      </c>
      <c r="E1978" s="236">
        <v>7562</v>
      </c>
      <c r="F1978" s="461" t="s">
        <v>5245</v>
      </c>
      <c r="G1978" s="30">
        <v>7562</v>
      </c>
      <c r="H1978" s="30">
        <f t="shared" si="83"/>
        <v>0</v>
      </c>
      <c r="I1978" s="491" t="s">
        <v>146</v>
      </c>
    </row>
    <row r="1979" spans="1:9" ht="15.75" x14ac:dyDescent="0.25">
      <c r="A1979" s="98">
        <v>41849</v>
      </c>
      <c r="B1979" s="554" t="s">
        <v>2050</v>
      </c>
      <c r="C1979" s="255" t="s">
        <v>4641</v>
      </c>
      <c r="D1979" s="8" t="s">
        <v>480</v>
      </c>
      <c r="E1979" s="252">
        <v>5802</v>
      </c>
      <c r="F1979" s="117">
        <v>41851</v>
      </c>
      <c r="G1979" s="30">
        <v>5802</v>
      </c>
      <c r="H1979" s="30">
        <f t="shared" si="83"/>
        <v>0</v>
      </c>
      <c r="I1979" s="497" t="s">
        <v>146</v>
      </c>
    </row>
    <row r="1980" spans="1:9" x14ac:dyDescent="0.25">
      <c r="A1980" s="98"/>
      <c r="B1980" s="281" t="s">
        <v>1553</v>
      </c>
      <c r="C1980" s="429" t="s">
        <v>5059</v>
      </c>
      <c r="D1980" s="45" t="s">
        <v>480</v>
      </c>
      <c r="E1980" s="236">
        <v>18927</v>
      </c>
      <c r="F1980" s="485">
        <v>41831</v>
      </c>
      <c r="G1980" s="22">
        <v>18927</v>
      </c>
      <c r="H1980" s="30">
        <f t="shared" si="83"/>
        <v>0</v>
      </c>
      <c r="I1980" s="491" t="s">
        <v>20</v>
      </c>
    </row>
    <row r="1981" spans="1:9" x14ac:dyDescent="0.25">
      <c r="A1981" s="98"/>
      <c r="B1981" s="281" t="s">
        <v>1684</v>
      </c>
      <c r="C1981" s="429" t="s">
        <v>5059</v>
      </c>
      <c r="D1981" s="45" t="s">
        <v>480</v>
      </c>
      <c r="E1981" s="236">
        <v>23641.5</v>
      </c>
      <c r="F1981" s="485">
        <v>41832</v>
      </c>
      <c r="G1981" s="22">
        <v>23641.5</v>
      </c>
      <c r="H1981" s="30">
        <f t="shared" si="83"/>
        <v>0</v>
      </c>
      <c r="I1981" s="508" t="s">
        <v>20</v>
      </c>
    </row>
    <row r="1982" spans="1:9" x14ac:dyDescent="0.25">
      <c r="A1982" s="98"/>
      <c r="B1982" s="281" t="s">
        <v>1773</v>
      </c>
      <c r="C1982" s="429" t="s">
        <v>5059</v>
      </c>
      <c r="D1982" s="45" t="s">
        <v>480</v>
      </c>
      <c r="E1982" s="236">
        <v>16302</v>
      </c>
      <c r="F1982" s="463" t="s">
        <v>5105</v>
      </c>
      <c r="G1982" s="22">
        <v>16302</v>
      </c>
      <c r="H1982" s="30">
        <f t="shared" si="83"/>
        <v>0</v>
      </c>
      <c r="I1982" s="508"/>
    </row>
    <row r="1983" spans="1:9" x14ac:dyDescent="0.25">
      <c r="A1983" s="98"/>
      <c r="B1983" s="281" t="s">
        <v>2222</v>
      </c>
      <c r="C1983" s="429" t="s">
        <v>5059</v>
      </c>
      <c r="D1983" s="235" t="s">
        <v>480</v>
      </c>
      <c r="E1983" s="236">
        <v>18381</v>
      </c>
      <c r="F1983" s="117">
        <v>41838</v>
      </c>
      <c r="G1983" s="30">
        <v>18381</v>
      </c>
      <c r="H1983" s="30">
        <f t="shared" si="83"/>
        <v>0</v>
      </c>
      <c r="I1983" s="491" t="s">
        <v>20</v>
      </c>
    </row>
    <row r="1984" spans="1:9" x14ac:dyDescent="0.25">
      <c r="A1984" s="98"/>
      <c r="B1984" s="281" t="s">
        <v>1077</v>
      </c>
      <c r="C1984" s="429" t="s">
        <v>5059</v>
      </c>
      <c r="D1984" s="235" t="s">
        <v>480</v>
      </c>
      <c r="E1984" s="236">
        <v>22385</v>
      </c>
      <c r="F1984" s="117">
        <v>41839</v>
      </c>
      <c r="G1984" s="43">
        <v>22385</v>
      </c>
      <c r="H1984" s="30">
        <f t="shared" si="83"/>
        <v>0</v>
      </c>
      <c r="I1984" s="491" t="s">
        <v>14</v>
      </c>
    </row>
    <row r="1985" spans="1:9" x14ac:dyDescent="0.25">
      <c r="A1985" s="98"/>
      <c r="B1985" s="281" t="s">
        <v>1378</v>
      </c>
      <c r="C1985" s="429" t="s">
        <v>5059</v>
      </c>
      <c r="D1985" s="8" t="s">
        <v>480</v>
      </c>
      <c r="E1985" s="252">
        <v>11748</v>
      </c>
      <c r="F1985" s="117">
        <v>41843</v>
      </c>
      <c r="G1985" s="30">
        <v>11748</v>
      </c>
      <c r="H1985" s="30">
        <f t="shared" si="83"/>
        <v>0</v>
      </c>
      <c r="I1985" s="497" t="s">
        <v>4644</v>
      </c>
    </row>
    <row r="1986" spans="1:9" x14ac:dyDescent="0.25">
      <c r="A1986" s="98"/>
      <c r="B1986" s="281"/>
      <c r="C1986" s="429"/>
      <c r="D1986" s="8"/>
      <c r="E1986" s="252"/>
      <c r="F1986" s="117"/>
      <c r="G1986" s="30">
        <f>SUM(G1977:G1985)</f>
        <v>127844.1</v>
      </c>
      <c r="H1986" s="30"/>
      <c r="I1986" s="497"/>
    </row>
    <row r="1987" spans="1:9" x14ac:dyDescent="0.25">
      <c r="A1987" s="98"/>
      <c r="B1987" s="281"/>
      <c r="C1987" s="429"/>
      <c r="D1987" s="8"/>
      <c r="E1987" s="252"/>
      <c r="F1987" s="117"/>
      <c r="G1987" s="30"/>
      <c r="H1987" s="30"/>
      <c r="I1987" s="497"/>
    </row>
    <row r="1988" spans="1:9" x14ac:dyDescent="0.25">
      <c r="A1988" s="98"/>
      <c r="B1988" s="233" t="s">
        <v>2136</v>
      </c>
      <c r="C1988" s="394" t="s">
        <v>4912</v>
      </c>
      <c r="D1988" s="235" t="s">
        <v>214</v>
      </c>
      <c r="E1988" s="528">
        <v>1568</v>
      </c>
      <c r="F1988" s="117">
        <v>41824</v>
      </c>
      <c r="G1988" s="30">
        <v>1568</v>
      </c>
      <c r="H1988" s="22">
        <f t="shared" ref="H1988:H2001" si="84">E1988-G1988</f>
        <v>0</v>
      </c>
      <c r="I1988" s="491" t="s">
        <v>14</v>
      </c>
    </row>
    <row r="1989" spans="1:9" x14ac:dyDescent="0.25">
      <c r="A1989" s="98"/>
      <c r="B1989" s="233" t="s">
        <v>1157</v>
      </c>
      <c r="C1989" s="394" t="s">
        <v>4912</v>
      </c>
      <c r="D1989" s="235" t="s">
        <v>214</v>
      </c>
      <c r="E1989" s="528">
        <v>11687.65</v>
      </c>
      <c r="F1989" s="117">
        <v>41825</v>
      </c>
      <c r="G1989" s="22">
        <v>11687.65</v>
      </c>
      <c r="H1989" s="30">
        <f t="shared" si="84"/>
        <v>0</v>
      </c>
      <c r="I1989" s="508"/>
    </row>
    <row r="1990" spans="1:9" x14ac:dyDescent="0.25">
      <c r="A1990" s="98"/>
      <c r="B1990" s="233" t="s">
        <v>1474</v>
      </c>
      <c r="C1990" s="394" t="s">
        <v>4912</v>
      </c>
      <c r="D1990" s="235" t="s">
        <v>214</v>
      </c>
      <c r="E1990" s="236">
        <v>9951</v>
      </c>
      <c r="F1990" s="117">
        <v>41830</v>
      </c>
      <c r="G1990" s="30">
        <v>9951</v>
      </c>
      <c r="H1990" s="30">
        <f t="shared" si="84"/>
        <v>0</v>
      </c>
      <c r="I1990" s="491"/>
    </row>
    <row r="1991" spans="1:9" x14ac:dyDescent="0.25">
      <c r="A1991" s="98"/>
      <c r="B1991" s="281" t="s">
        <v>1753</v>
      </c>
      <c r="C1991" s="429" t="s">
        <v>5059</v>
      </c>
      <c r="D1991" s="45" t="s">
        <v>214</v>
      </c>
      <c r="E1991" s="236">
        <v>10138.5</v>
      </c>
      <c r="F1991" s="485">
        <v>41834</v>
      </c>
      <c r="G1991" s="22">
        <v>10138.5</v>
      </c>
      <c r="H1991" s="30">
        <f t="shared" si="84"/>
        <v>0</v>
      </c>
      <c r="I1991" s="508" t="s">
        <v>14</v>
      </c>
    </row>
    <row r="1992" spans="1:9" x14ac:dyDescent="0.25">
      <c r="A1992" s="98"/>
      <c r="B1992" s="281" t="s">
        <v>1876</v>
      </c>
      <c r="C1992" s="429" t="s">
        <v>5059</v>
      </c>
      <c r="D1992" s="235" t="s">
        <v>214</v>
      </c>
      <c r="E1992" s="236">
        <v>10340</v>
      </c>
      <c r="F1992" s="117">
        <v>41835</v>
      </c>
      <c r="G1992" s="30">
        <v>10340</v>
      </c>
      <c r="H1992" s="30">
        <f t="shared" si="84"/>
        <v>0</v>
      </c>
      <c r="I1992" s="491" t="s">
        <v>14</v>
      </c>
    </row>
    <row r="1993" spans="1:9" x14ac:dyDescent="0.25">
      <c r="A1993" s="98"/>
      <c r="B1993" s="281" t="s">
        <v>2155</v>
      </c>
      <c r="C1993" s="429" t="s">
        <v>5059</v>
      </c>
      <c r="D1993" s="235" t="s">
        <v>214</v>
      </c>
      <c r="E1993" s="236">
        <v>11001</v>
      </c>
      <c r="F1993" s="117">
        <v>41837</v>
      </c>
      <c r="G1993" s="30">
        <v>11001</v>
      </c>
      <c r="H1993" s="30">
        <f t="shared" si="84"/>
        <v>0</v>
      </c>
      <c r="I1993" s="491" t="s">
        <v>14</v>
      </c>
    </row>
    <row r="1994" spans="1:9" x14ac:dyDescent="0.25">
      <c r="A1994" s="98"/>
      <c r="B1994" s="281" t="s">
        <v>1059</v>
      </c>
      <c r="C1994" s="429" t="s">
        <v>5059</v>
      </c>
      <c r="D1994" s="235" t="s">
        <v>214</v>
      </c>
      <c r="E1994" s="236">
        <v>6593</v>
      </c>
      <c r="F1994" s="117">
        <v>41838</v>
      </c>
      <c r="G1994" s="30">
        <v>6593</v>
      </c>
      <c r="H1994" s="30">
        <f t="shared" si="84"/>
        <v>0</v>
      </c>
      <c r="I1994" s="491" t="s">
        <v>14</v>
      </c>
    </row>
    <row r="1995" spans="1:9" x14ac:dyDescent="0.25">
      <c r="A1995" s="98"/>
      <c r="B1995" s="281" t="s">
        <v>1212</v>
      </c>
      <c r="C1995" s="429" t="s">
        <v>5059</v>
      </c>
      <c r="D1995" s="235" t="s">
        <v>214</v>
      </c>
      <c r="E1995" s="236">
        <v>12640</v>
      </c>
      <c r="F1995" s="117">
        <v>41840</v>
      </c>
      <c r="G1995" s="30">
        <v>12640</v>
      </c>
      <c r="H1995" s="30">
        <f t="shared" si="84"/>
        <v>0</v>
      </c>
      <c r="I1995" s="491" t="s">
        <v>14</v>
      </c>
    </row>
    <row r="1996" spans="1:9" x14ac:dyDescent="0.25">
      <c r="A1996" s="98"/>
      <c r="B1996" s="281" t="s">
        <v>1454</v>
      </c>
      <c r="C1996" s="429" t="s">
        <v>5059</v>
      </c>
      <c r="D1996" s="235" t="s">
        <v>214</v>
      </c>
      <c r="E1996" s="236">
        <v>8009</v>
      </c>
      <c r="F1996" s="117">
        <v>41844</v>
      </c>
      <c r="G1996" s="30">
        <v>8009</v>
      </c>
      <c r="H1996" s="30">
        <f t="shared" si="84"/>
        <v>0</v>
      </c>
      <c r="I1996" s="491" t="s">
        <v>14</v>
      </c>
    </row>
    <row r="1997" spans="1:9" x14ac:dyDescent="0.25">
      <c r="A1997" s="98"/>
      <c r="B1997" s="281" t="s">
        <v>1488</v>
      </c>
      <c r="C1997" s="429" t="s">
        <v>5059</v>
      </c>
      <c r="D1997" s="235" t="s">
        <v>214</v>
      </c>
      <c r="E1997" s="236">
        <v>514</v>
      </c>
      <c r="F1997" s="117">
        <v>41843</v>
      </c>
      <c r="G1997" s="30">
        <v>514</v>
      </c>
      <c r="H1997" s="30">
        <f t="shared" si="84"/>
        <v>0</v>
      </c>
      <c r="I1997" s="491"/>
    </row>
    <row r="1998" spans="1:9" ht="15.75" x14ac:dyDescent="0.25">
      <c r="A1998" s="98">
        <v>41845</v>
      </c>
      <c r="B1998" s="554" t="s">
        <v>1689</v>
      </c>
      <c r="C1998" s="255" t="s">
        <v>4641</v>
      </c>
      <c r="D1998" s="235" t="s">
        <v>214</v>
      </c>
      <c r="E1998" s="236">
        <v>8778</v>
      </c>
      <c r="F1998" s="117">
        <v>41845</v>
      </c>
      <c r="G1998" s="30">
        <v>8778</v>
      </c>
      <c r="H1998" s="30">
        <f t="shared" si="84"/>
        <v>0</v>
      </c>
      <c r="I1998" s="491" t="s">
        <v>14</v>
      </c>
    </row>
    <row r="1999" spans="1:9" ht="15.75" x14ac:dyDescent="0.25">
      <c r="A1999" s="98">
        <v>41847</v>
      </c>
      <c r="B1999" s="554" t="s">
        <v>1831</v>
      </c>
      <c r="C1999" s="255" t="s">
        <v>4641</v>
      </c>
      <c r="D1999" s="235" t="s">
        <v>214</v>
      </c>
      <c r="E1999" s="236">
        <v>13322.25</v>
      </c>
      <c r="F1999" s="117">
        <v>41848</v>
      </c>
      <c r="G1999" s="30">
        <v>13322.25</v>
      </c>
      <c r="H1999" s="30">
        <f t="shared" si="84"/>
        <v>0</v>
      </c>
      <c r="I1999" s="491"/>
    </row>
    <row r="2000" spans="1:9" ht="15.75" x14ac:dyDescent="0.25">
      <c r="A2000" s="553">
        <v>41848</v>
      </c>
      <c r="B2000" s="554" t="s">
        <v>1915</v>
      </c>
      <c r="C2000" s="255" t="s">
        <v>4641</v>
      </c>
      <c r="D2000" s="235" t="s">
        <v>214</v>
      </c>
      <c r="E2000" s="236">
        <v>8325</v>
      </c>
      <c r="F2000" s="117">
        <v>41848</v>
      </c>
      <c r="G2000" s="30">
        <v>8325</v>
      </c>
      <c r="H2000" s="30">
        <f t="shared" si="84"/>
        <v>0</v>
      </c>
      <c r="I2000" s="491" t="s">
        <v>14</v>
      </c>
    </row>
    <row r="2001" spans="1:9" ht="15.75" x14ac:dyDescent="0.25">
      <c r="A2001" s="98">
        <v>41851</v>
      </c>
      <c r="B2001" s="554" t="s">
        <v>2173</v>
      </c>
      <c r="C2001" s="255" t="s">
        <v>4641</v>
      </c>
      <c r="D2001" s="8" t="s">
        <v>214</v>
      </c>
      <c r="E2001" s="252">
        <v>9376</v>
      </c>
      <c r="F2001" s="117">
        <v>41851</v>
      </c>
      <c r="G2001" s="251">
        <v>9376</v>
      </c>
      <c r="H2001" s="30">
        <f t="shared" si="84"/>
        <v>0</v>
      </c>
      <c r="I2001" s="497" t="s">
        <v>14</v>
      </c>
    </row>
    <row r="2002" spans="1:9" ht="15.75" x14ac:dyDescent="0.25">
      <c r="A2002" s="98"/>
      <c r="B2002" s="554"/>
      <c r="C2002" s="255"/>
      <c r="D2002" s="8"/>
      <c r="E2002" s="252"/>
      <c r="F2002" s="117"/>
      <c r="G2002" s="251">
        <f>SUM(G1988:G2001)</f>
        <v>122243.4</v>
      </c>
      <c r="H2002" s="30"/>
      <c r="I2002" s="497"/>
    </row>
    <row r="2003" spans="1:9" ht="15.75" x14ac:dyDescent="0.25">
      <c r="A2003" s="98"/>
      <c r="B2003" s="554"/>
      <c r="C2003" s="255"/>
      <c r="D2003" s="8"/>
      <c r="E2003" s="252"/>
      <c r="F2003" s="117"/>
      <c r="G2003" s="251"/>
      <c r="H2003" s="30"/>
      <c r="I2003" s="497"/>
    </row>
    <row r="2004" spans="1:9" x14ac:dyDescent="0.25">
      <c r="A2004" s="98"/>
      <c r="B2004" s="233" t="s">
        <v>1295</v>
      </c>
      <c r="C2004" s="394" t="s">
        <v>4912</v>
      </c>
      <c r="D2004" s="235" t="s">
        <v>87</v>
      </c>
      <c r="E2004" s="236">
        <v>21048</v>
      </c>
      <c r="F2004" s="117">
        <v>41844</v>
      </c>
      <c r="G2004" s="30">
        <v>21048</v>
      </c>
      <c r="H2004" s="30">
        <f>E2004-G2004</f>
        <v>0</v>
      </c>
      <c r="I2004" s="491"/>
    </row>
    <row r="2005" spans="1:9" x14ac:dyDescent="0.25">
      <c r="A2005" s="98"/>
      <c r="B2005" s="281" t="s">
        <v>1267</v>
      </c>
      <c r="C2005" s="429" t="s">
        <v>5059</v>
      </c>
      <c r="D2005" s="235" t="s">
        <v>87</v>
      </c>
      <c r="E2005" s="236">
        <v>61905</v>
      </c>
      <c r="F2005" s="462" t="s">
        <v>5234</v>
      </c>
      <c r="G2005" s="30">
        <v>61905</v>
      </c>
      <c r="H2005" s="30">
        <f>E2005-G2005</f>
        <v>0</v>
      </c>
      <c r="I2005" s="491" t="s">
        <v>4723</v>
      </c>
    </row>
    <row r="2006" spans="1:9" ht="15.75" x14ac:dyDescent="0.25">
      <c r="A2006" s="553">
        <v>41848</v>
      </c>
      <c r="B2006" s="554" t="s">
        <v>1879</v>
      </c>
      <c r="C2006" s="255" t="s">
        <v>4641</v>
      </c>
      <c r="D2006" s="235" t="s">
        <v>87</v>
      </c>
      <c r="E2006" s="236">
        <v>62554</v>
      </c>
      <c r="F2006" s="117">
        <v>41848</v>
      </c>
      <c r="G2006" s="30">
        <v>62554</v>
      </c>
      <c r="H2006" s="30">
        <f>E2006-G2006</f>
        <v>0</v>
      </c>
      <c r="I2006" s="491" t="s">
        <v>20</v>
      </c>
    </row>
    <row r="2007" spans="1:9" ht="15.75" x14ac:dyDescent="0.25">
      <c r="A2007" s="553"/>
      <c r="B2007" s="554"/>
      <c r="C2007" s="255"/>
      <c r="D2007" s="235"/>
      <c r="E2007" s="236"/>
      <c r="F2007" s="117"/>
      <c r="G2007" s="30">
        <f>SUM(G2004:G2006)</f>
        <v>145507</v>
      </c>
      <c r="H2007" s="30"/>
      <c r="I2007" s="491"/>
    </row>
    <row r="2008" spans="1:9" ht="15.75" x14ac:dyDescent="0.25">
      <c r="A2008" s="553"/>
      <c r="B2008" s="554"/>
      <c r="C2008" s="255"/>
      <c r="D2008" s="235"/>
      <c r="E2008" s="236"/>
      <c r="F2008" s="117"/>
      <c r="G2008" s="30"/>
      <c r="H2008" s="30"/>
      <c r="I2008" s="491"/>
    </row>
    <row r="2009" spans="1:9" x14ac:dyDescent="0.25">
      <c r="A2009" s="98"/>
      <c r="B2009" s="233" t="s">
        <v>1989</v>
      </c>
      <c r="C2009" s="394" t="s">
        <v>4912</v>
      </c>
      <c r="D2009" s="235" t="s">
        <v>469</v>
      </c>
      <c r="E2009" s="528">
        <v>39898</v>
      </c>
      <c r="F2009" s="117">
        <v>41821</v>
      </c>
      <c r="G2009" s="30">
        <v>39898</v>
      </c>
      <c r="H2009" s="22">
        <f>E2009-G2009</f>
        <v>0</v>
      </c>
      <c r="I2009" s="491"/>
    </row>
    <row r="2010" spans="1:9" ht="15.75" x14ac:dyDescent="0.25">
      <c r="A2010" s="98">
        <v>41847</v>
      </c>
      <c r="B2010" s="554" t="s">
        <v>1859</v>
      </c>
      <c r="C2010" s="255" t="s">
        <v>4641</v>
      </c>
      <c r="D2010" s="8" t="s">
        <v>5344</v>
      </c>
      <c r="E2010" s="236">
        <v>301</v>
      </c>
      <c r="F2010" s="117">
        <v>41847</v>
      </c>
      <c r="G2010" s="30">
        <v>301</v>
      </c>
      <c r="H2010" s="30">
        <f>E2010-G2010</f>
        <v>0</v>
      </c>
      <c r="I2010" s="491"/>
    </row>
    <row r="2011" spans="1:9" ht="15.75" x14ac:dyDescent="0.25">
      <c r="A2011" s="98"/>
      <c r="B2011" s="554"/>
      <c r="C2011" s="255"/>
      <c r="D2011" s="8"/>
      <c r="E2011" s="236"/>
      <c r="F2011" s="117"/>
      <c r="G2011" s="30">
        <f>SUM(G2009:G2010)</f>
        <v>40199</v>
      </c>
      <c r="H2011" s="30"/>
      <c r="I2011" s="491"/>
    </row>
    <row r="2012" spans="1:9" ht="15.75" x14ac:dyDescent="0.25">
      <c r="A2012" s="98"/>
      <c r="B2012" s="554"/>
      <c r="C2012" s="255"/>
      <c r="D2012" s="8"/>
      <c r="E2012" s="236"/>
      <c r="F2012" s="117"/>
      <c r="G2012" s="30"/>
      <c r="H2012" s="30"/>
      <c r="I2012" s="491"/>
    </row>
    <row r="2013" spans="1:9" x14ac:dyDescent="0.25">
      <c r="A2013" s="98"/>
      <c r="B2013" s="233" t="s">
        <v>1469</v>
      </c>
      <c r="C2013" s="394" t="s">
        <v>4912</v>
      </c>
      <c r="D2013" s="235" t="s">
        <v>212</v>
      </c>
      <c r="E2013" s="236">
        <v>1824</v>
      </c>
      <c r="F2013" s="117">
        <v>41830</v>
      </c>
      <c r="G2013" s="30">
        <v>1824</v>
      </c>
      <c r="H2013" s="30">
        <f>E2013-G2013</f>
        <v>0</v>
      </c>
      <c r="I2013" s="491"/>
    </row>
    <row r="2014" spans="1:9" x14ac:dyDescent="0.25">
      <c r="A2014" s="98"/>
      <c r="B2014" s="233"/>
      <c r="C2014" s="394"/>
      <c r="D2014" s="235"/>
      <c r="E2014" s="236"/>
      <c r="F2014" s="117"/>
      <c r="G2014" s="30"/>
      <c r="H2014" s="30"/>
      <c r="I2014" s="491"/>
    </row>
    <row r="2015" spans="1:9" ht="15.75" x14ac:dyDescent="0.25">
      <c r="A2015" s="98">
        <v>41845</v>
      </c>
      <c r="B2015" s="554" t="s">
        <v>1687</v>
      </c>
      <c r="C2015" s="255" t="s">
        <v>4641</v>
      </c>
      <c r="D2015" s="235" t="s">
        <v>801</v>
      </c>
      <c r="E2015" s="236">
        <v>781</v>
      </c>
      <c r="F2015" s="117">
        <v>41846</v>
      </c>
      <c r="G2015" s="43">
        <v>781</v>
      </c>
      <c r="H2015" s="30">
        <f>E2015-G2015</f>
        <v>0</v>
      </c>
      <c r="I2015" s="491" t="s">
        <v>4</v>
      </c>
    </row>
    <row r="2016" spans="1:9" ht="15.75" x14ac:dyDescent="0.25">
      <c r="A2016" s="553">
        <v>41850</v>
      </c>
      <c r="B2016" s="554" t="s">
        <v>2116</v>
      </c>
      <c r="C2016" s="255" t="s">
        <v>4641</v>
      </c>
      <c r="D2016" s="235" t="s">
        <v>801</v>
      </c>
      <c r="E2016" s="236">
        <v>834</v>
      </c>
      <c r="F2016" s="117">
        <v>41851</v>
      </c>
      <c r="G2016" s="30">
        <v>834</v>
      </c>
      <c r="H2016" s="30">
        <f>E2016-G2016</f>
        <v>0</v>
      </c>
      <c r="I2016" s="491" t="s">
        <v>20</v>
      </c>
    </row>
    <row r="2017" spans="1:9" x14ac:dyDescent="0.25">
      <c r="A2017" s="98"/>
      <c r="B2017" s="233" t="s">
        <v>2006</v>
      </c>
      <c r="C2017" s="394" t="s">
        <v>4912</v>
      </c>
      <c r="D2017" s="235" t="s">
        <v>642</v>
      </c>
      <c r="E2017" s="528">
        <v>1463</v>
      </c>
      <c r="F2017" s="117">
        <v>41822</v>
      </c>
      <c r="G2017" s="30">
        <v>1463</v>
      </c>
      <c r="H2017" s="22">
        <f>E2017-G2017</f>
        <v>0</v>
      </c>
      <c r="I2017" s="491" t="s">
        <v>2849</v>
      </c>
    </row>
    <row r="2018" spans="1:9" x14ac:dyDescent="0.25">
      <c r="A2018" s="98"/>
      <c r="B2018" s="281" t="s">
        <v>1904</v>
      </c>
      <c r="C2018" s="429" t="s">
        <v>5059</v>
      </c>
      <c r="D2018" s="235" t="s">
        <v>642</v>
      </c>
      <c r="E2018" s="236">
        <v>1429.5</v>
      </c>
      <c r="F2018" s="117">
        <v>41835</v>
      </c>
      <c r="G2018" s="30">
        <v>1429.5</v>
      </c>
      <c r="H2018" s="30">
        <f>E2018-G2018</f>
        <v>0</v>
      </c>
      <c r="I2018" s="491" t="s">
        <v>23</v>
      </c>
    </row>
    <row r="2019" spans="1:9" x14ac:dyDescent="0.25">
      <c r="A2019" s="98"/>
      <c r="B2019" s="281"/>
      <c r="C2019" s="429"/>
      <c r="D2019" s="235"/>
      <c r="E2019" s="236"/>
      <c r="F2019" s="117"/>
      <c r="G2019" s="30">
        <f>SUM(G2015:G2018)</f>
        <v>4507.5</v>
      </c>
      <c r="H2019" s="30"/>
      <c r="I2019" s="491"/>
    </row>
    <row r="2020" spans="1:9" x14ac:dyDescent="0.25">
      <c r="A2020" s="98"/>
      <c r="B2020" s="281"/>
      <c r="C2020" s="429"/>
      <c r="D2020" s="235"/>
      <c r="E2020" s="236"/>
      <c r="F2020" s="117"/>
      <c r="G2020" s="30"/>
      <c r="H2020" s="30"/>
      <c r="I2020" s="491"/>
    </row>
    <row r="2021" spans="1:9" x14ac:dyDescent="0.25">
      <c r="A2021" s="98"/>
      <c r="B2021" s="233" t="s">
        <v>2190</v>
      </c>
      <c r="C2021" s="394" t="s">
        <v>4912</v>
      </c>
      <c r="D2021" s="235" t="s">
        <v>1016</v>
      </c>
      <c r="E2021" s="528">
        <v>5865</v>
      </c>
      <c r="F2021" s="117">
        <v>41824</v>
      </c>
      <c r="G2021" s="30">
        <v>5865</v>
      </c>
      <c r="H2021" s="30">
        <f>E2021-G2021</f>
        <v>0</v>
      </c>
      <c r="I2021" s="491" t="s">
        <v>196</v>
      </c>
    </row>
    <row r="2022" spans="1:9" x14ac:dyDescent="0.25">
      <c r="A2022" s="98"/>
      <c r="B2022" s="281" t="s">
        <v>1768</v>
      </c>
      <c r="C2022" s="429" t="s">
        <v>5059</v>
      </c>
      <c r="D2022" s="45" t="s">
        <v>2061</v>
      </c>
      <c r="E2022" s="236">
        <v>200</v>
      </c>
      <c r="F2022" s="117">
        <v>41832</v>
      </c>
      <c r="G2022" s="22">
        <v>200</v>
      </c>
      <c r="H2022" s="30">
        <f>E2022-G2022</f>
        <v>0</v>
      </c>
      <c r="I2022" s="508"/>
    </row>
    <row r="2023" spans="1:9" x14ac:dyDescent="0.25">
      <c r="A2023" s="98"/>
      <c r="B2023" s="281"/>
      <c r="C2023" s="429"/>
      <c r="D2023" s="45"/>
      <c r="E2023" s="236"/>
      <c r="F2023" s="117"/>
      <c r="G2023" s="22"/>
      <c r="H2023" s="30"/>
      <c r="I2023" s="508"/>
    </row>
    <row r="2024" spans="1:9" x14ac:dyDescent="0.25">
      <c r="A2024" s="98"/>
      <c r="B2024" s="233" t="s">
        <v>1984</v>
      </c>
      <c r="C2024" s="394" t="s">
        <v>4912</v>
      </c>
      <c r="D2024" s="235" t="s">
        <v>25</v>
      </c>
      <c r="E2024" s="528">
        <v>9839</v>
      </c>
      <c r="F2024" s="117">
        <v>41821</v>
      </c>
      <c r="G2024" s="30">
        <v>9839</v>
      </c>
      <c r="H2024" s="22">
        <f t="shared" ref="H2024:H2046" si="85">E2024-G2024</f>
        <v>0</v>
      </c>
      <c r="I2024" s="491" t="s">
        <v>4</v>
      </c>
    </row>
    <row r="2025" spans="1:9" x14ac:dyDescent="0.25">
      <c r="A2025" s="98"/>
      <c r="B2025" s="233" t="s">
        <v>2087</v>
      </c>
      <c r="C2025" s="394" t="s">
        <v>4912</v>
      </c>
      <c r="D2025" s="235" t="s">
        <v>25</v>
      </c>
      <c r="E2025" s="528">
        <v>5671</v>
      </c>
      <c r="F2025" s="117">
        <v>41823</v>
      </c>
      <c r="G2025" s="30">
        <v>5671</v>
      </c>
      <c r="H2025" s="22">
        <f t="shared" si="85"/>
        <v>0</v>
      </c>
      <c r="I2025" s="491" t="s">
        <v>4</v>
      </c>
    </row>
    <row r="2026" spans="1:9" x14ac:dyDescent="0.25">
      <c r="A2026" s="98"/>
      <c r="B2026" s="233" t="s">
        <v>2145</v>
      </c>
      <c r="C2026" s="394" t="s">
        <v>4912</v>
      </c>
      <c r="D2026" s="235" t="s">
        <v>25</v>
      </c>
      <c r="E2026" s="528">
        <v>6152</v>
      </c>
      <c r="F2026" s="117">
        <v>41823</v>
      </c>
      <c r="G2026" s="30">
        <v>6152</v>
      </c>
      <c r="H2026" s="22">
        <f t="shared" si="85"/>
        <v>0</v>
      </c>
      <c r="I2026" s="491" t="s">
        <v>4</v>
      </c>
    </row>
    <row r="2027" spans="1:9" x14ac:dyDescent="0.25">
      <c r="A2027" s="98"/>
      <c r="B2027" s="233" t="s">
        <v>2245</v>
      </c>
      <c r="C2027" s="394" t="s">
        <v>4912</v>
      </c>
      <c r="D2027" s="235" t="s">
        <v>25</v>
      </c>
      <c r="E2027" s="528">
        <v>6206</v>
      </c>
      <c r="F2027" s="117">
        <v>41827</v>
      </c>
      <c r="G2027" s="30">
        <v>6206</v>
      </c>
      <c r="H2027" s="30">
        <f t="shared" si="85"/>
        <v>0</v>
      </c>
      <c r="I2027" s="491" t="s">
        <v>4</v>
      </c>
    </row>
    <row r="2028" spans="1:9" x14ac:dyDescent="0.25">
      <c r="A2028" s="98"/>
      <c r="B2028" s="233" t="s">
        <v>1536</v>
      </c>
      <c r="C2028" s="394" t="s">
        <v>4912</v>
      </c>
      <c r="D2028" s="235" t="s">
        <v>25</v>
      </c>
      <c r="E2028" s="236">
        <v>6480</v>
      </c>
      <c r="F2028" s="117">
        <v>41830</v>
      </c>
      <c r="G2028" s="30">
        <v>6480</v>
      </c>
      <c r="H2028" s="30">
        <f t="shared" si="85"/>
        <v>0</v>
      </c>
      <c r="I2028" s="491" t="s">
        <v>4</v>
      </c>
    </row>
    <row r="2029" spans="1:9" x14ac:dyDescent="0.25">
      <c r="A2029" s="98"/>
      <c r="B2029" s="281" t="s">
        <v>1627</v>
      </c>
      <c r="C2029" s="429" t="s">
        <v>5059</v>
      </c>
      <c r="D2029" s="45" t="s">
        <v>25</v>
      </c>
      <c r="E2029" s="236">
        <v>7341</v>
      </c>
      <c r="F2029" s="485">
        <v>41832</v>
      </c>
      <c r="G2029" s="22">
        <v>7341</v>
      </c>
      <c r="H2029" s="30">
        <f t="shared" si="85"/>
        <v>0</v>
      </c>
      <c r="I2029" s="508" t="s">
        <v>23</v>
      </c>
    </row>
    <row r="2030" spans="1:9" x14ac:dyDescent="0.25">
      <c r="A2030" s="98"/>
      <c r="B2030" s="281" t="s">
        <v>1727</v>
      </c>
      <c r="C2030" s="429" t="s">
        <v>5059</v>
      </c>
      <c r="D2030" s="45" t="s">
        <v>25</v>
      </c>
      <c r="E2030" s="236">
        <v>7568</v>
      </c>
      <c r="F2030" s="117">
        <v>41832</v>
      </c>
      <c r="G2030" s="22">
        <v>7568</v>
      </c>
      <c r="H2030" s="30">
        <f t="shared" si="85"/>
        <v>0</v>
      </c>
      <c r="I2030" s="508" t="s">
        <v>23</v>
      </c>
    </row>
    <row r="2031" spans="1:9" x14ac:dyDescent="0.25">
      <c r="A2031" s="98"/>
      <c r="B2031" s="281" t="s">
        <v>2066</v>
      </c>
      <c r="C2031" s="429" t="s">
        <v>5059</v>
      </c>
      <c r="D2031" s="235" t="s">
        <v>25</v>
      </c>
      <c r="E2031" s="236">
        <v>9610</v>
      </c>
      <c r="F2031" s="117">
        <v>41837</v>
      </c>
      <c r="G2031" s="30">
        <v>9610</v>
      </c>
      <c r="H2031" s="30">
        <f t="shared" si="85"/>
        <v>0</v>
      </c>
      <c r="I2031" s="491" t="s">
        <v>23</v>
      </c>
    </row>
    <row r="2032" spans="1:9" x14ac:dyDescent="0.25">
      <c r="A2032" s="98"/>
      <c r="B2032" s="281" t="s">
        <v>2161</v>
      </c>
      <c r="C2032" s="429" t="s">
        <v>5059</v>
      </c>
      <c r="D2032" s="235" t="s">
        <v>25</v>
      </c>
      <c r="E2032" s="236">
        <v>5313</v>
      </c>
      <c r="F2032" s="117">
        <v>41837</v>
      </c>
      <c r="G2032" s="30">
        <v>5313</v>
      </c>
      <c r="H2032" s="30">
        <f t="shared" si="85"/>
        <v>0</v>
      </c>
      <c r="I2032" s="491" t="s">
        <v>23</v>
      </c>
    </row>
    <row r="2033" spans="1:12" x14ac:dyDescent="0.25">
      <c r="A2033" s="98"/>
      <c r="B2033" s="281" t="s">
        <v>2274</v>
      </c>
      <c r="C2033" s="429" t="s">
        <v>5059</v>
      </c>
      <c r="D2033" s="235" t="s">
        <v>25</v>
      </c>
      <c r="E2033" s="236">
        <v>7414</v>
      </c>
      <c r="F2033" s="117">
        <v>41839</v>
      </c>
      <c r="G2033" s="43">
        <v>7414</v>
      </c>
      <c r="H2033" s="30">
        <f t="shared" si="85"/>
        <v>0</v>
      </c>
      <c r="I2033" s="491" t="s">
        <v>23</v>
      </c>
    </row>
    <row r="2034" spans="1:12" x14ac:dyDescent="0.25">
      <c r="A2034" s="98"/>
      <c r="B2034" s="281" t="s">
        <v>1169</v>
      </c>
      <c r="C2034" s="429" t="s">
        <v>5059</v>
      </c>
      <c r="D2034" s="235" t="s">
        <v>25</v>
      </c>
      <c r="E2034" s="236">
        <v>6186</v>
      </c>
      <c r="F2034" s="117">
        <v>41841</v>
      </c>
      <c r="G2034" s="30">
        <v>6186</v>
      </c>
      <c r="H2034" s="30">
        <f t="shared" si="85"/>
        <v>0</v>
      </c>
      <c r="I2034" s="491" t="s">
        <v>584</v>
      </c>
    </row>
    <row r="2035" spans="1:12" x14ac:dyDescent="0.25">
      <c r="A2035" s="98"/>
      <c r="B2035" s="281" t="s">
        <v>1255</v>
      </c>
      <c r="C2035" s="429" t="s">
        <v>5059</v>
      </c>
      <c r="D2035" s="235" t="s">
        <v>25</v>
      </c>
      <c r="E2035" s="236">
        <v>15439</v>
      </c>
      <c r="F2035" s="117">
        <v>41841</v>
      </c>
      <c r="G2035" s="30">
        <v>15439</v>
      </c>
      <c r="H2035" s="30">
        <f t="shared" si="85"/>
        <v>0</v>
      </c>
      <c r="I2035" s="491" t="s">
        <v>23</v>
      </c>
    </row>
    <row r="2036" spans="1:12" x14ac:dyDescent="0.25">
      <c r="A2036" s="98"/>
      <c r="B2036" s="281" t="s">
        <v>1367</v>
      </c>
      <c r="C2036" s="429" t="s">
        <v>5059</v>
      </c>
      <c r="D2036" s="8" t="s">
        <v>25</v>
      </c>
      <c r="E2036" s="252">
        <v>10332</v>
      </c>
      <c r="F2036" s="117">
        <v>41842</v>
      </c>
      <c r="G2036" s="30">
        <v>10332</v>
      </c>
      <c r="H2036" s="30">
        <f t="shared" si="85"/>
        <v>0</v>
      </c>
      <c r="I2036" s="497" t="s">
        <v>23</v>
      </c>
    </row>
    <row r="2037" spans="1:12" x14ac:dyDescent="0.25">
      <c r="A2037" s="98"/>
      <c r="B2037" s="281" t="s">
        <v>1490</v>
      </c>
      <c r="C2037" s="429" t="s">
        <v>5059</v>
      </c>
      <c r="D2037" s="235" t="s">
        <v>25</v>
      </c>
      <c r="E2037" s="236">
        <v>9246</v>
      </c>
      <c r="F2037" s="117">
        <v>41844</v>
      </c>
      <c r="G2037" s="30">
        <v>9246</v>
      </c>
      <c r="H2037" s="30">
        <f t="shared" si="85"/>
        <v>0</v>
      </c>
      <c r="I2037" s="491" t="s">
        <v>23</v>
      </c>
    </row>
    <row r="2038" spans="1:12" x14ac:dyDescent="0.25">
      <c r="A2038" s="98"/>
      <c r="B2038" s="281" t="s">
        <v>1492</v>
      </c>
      <c r="C2038" s="429" t="s">
        <v>5059</v>
      </c>
      <c r="D2038" s="235" t="s">
        <v>25</v>
      </c>
      <c r="E2038" s="236">
        <v>1982</v>
      </c>
      <c r="F2038" s="117">
        <v>41844</v>
      </c>
      <c r="G2038" s="30">
        <v>1982</v>
      </c>
      <c r="H2038" s="30">
        <f t="shared" si="85"/>
        <v>0</v>
      </c>
      <c r="I2038" s="491" t="s">
        <v>23</v>
      </c>
    </row>
    <row r="2039" spans="1:12" x14ac:dyDescent="0.25">
      <c r="A2039" s="553">
        <v>41844</v>
      </c>
      <c r="B2039" s="281" t="s">
        <v>1511</v>
      </c>
      <c r="C2039" s="429" t="s">
        <v>5059</v>
      </c>
      <c r="D2039" s="235" t="s">
        <v>25</v>
      </c>
      <c r="E2039" s="236">
        <v>10875</v>
      </c>
      <c r="F2039" s="117">
        <v>41844</v>
      </c>
      <c r="G2039" s="30">
        <v>10875</v>
      </c>
      <c r="H2039" s="30">
        <f t="shared" si="85"/>
        <v>0</v>
      </c>
      <c r="I2039" s="491" t="s">
        <v>23</v>
      </c>
      <c r="J2039" s="13"/>
      <c r="K2039" s="13"/>
      <c r="L2039" s="13"/>
    </row>
    <row r="2040" spans="1:12" ht="15.75" x14ac:dyDescent="0.25">
      <c r="A2040" s="98">
        <v>41845</v>
      </c>
      <c r="B2040" s="554" t="s">
        <v>1663</v>
      </c>
      <c r="C2040" s="255" t="s">
        <v>4641</v>
      </c>
      <c r="D2040" s="235" t="s">
        <v>25</v>
      </c>
      <c r="E2040" s="236">
        <v>9616</v>
      </c>
      <c r="F2040" s="117">
        <v>41846</v>
      </c>
      <c r="G2040" s="30">
        <v>9616</v>
      </c>
      <c r="H2040" s="30">
        <f t="shared" si="85"/>
        <v>0</v>
      </c>
      <c r="I2040" s="491" t="s">
        <v>23</v>
      </c>
    </row>
    <row r="2041" spans="1:12" ht="15.75" x14ac:dyDescent="0.25">
      <c r="A2041" s="553">
        <v>41846</v>
      </c>
      <c r="B2041" s="554" t="s">
        <v>1751</v>
      </c>
      <c r="C2041" s="255" t="s">
        <v>4641</v>
      </c>
      <c r="D2041" s="235" t="s">
        <v>25</v>
      </c>
      <c r="E2041" s="236">
        <v>9796.5</v>
      </c>
      <c r="F2041" s="117">
        <v>41846</v>
      </c>
      <c r="G2041" s="30">
        <v>9796.5</v>
      </c>
      <c r="H2041" s="30">
        <f t="shared" si="85"/>
        <v>0</v>
      </c>
      <c r="I2041" s="508"/>
    </row>
    <row r="2042" spans="1:12" ht="15.75" x14ac:dyDescent="0.25">
      <c r="A2042" s="98">
        <v>41847</v>
      </c>
      <c r="B2042" s="554" t="s">
        <v>1838</v>
      </c>
      <c r="C2042" s="255" t="s">
        <v>4641</v>
      </c>
      <c r="D2042" s="235" t="s">
        <v>25</v>
      </c>
      <c r="E2042" s="236">
        <v>5869</v>
      </c>
      <c r="F2042" s="117">
        <v>41848</v>
      </c>
      <c r="G2042" s="30">
        <v>5869</v>
      </c>
      <c r="H2042" s="30">
        <f t="shared" si="85"/>
        <v>0</v>
      </c>
      <c r="I2042" s="491"/>
    </row>
    <row r="2043" spans="1:12" ht="15.75" x14ac:dyDescent="0.25">
      <c r="A2043" s="553">
        <v>41848</v>
      </c>
      <c r="B2043" s="554" t="s">
        <v>1883</v>
      </c>
      <c r="C2043" s="255" t="s">
        <v>4641</v>
      </c>
      <c r="D2043" s="235" t="s">
        <v>25</v>
      </c>
      <c r="E2043" s="236">
        <v>6314.5</v>
      </c>
      <c r="F2043" s="117">
        <v>41848</v>
      </c>
      <c r="G2043" s="30">
        <v>6314.5</v>
      </c>
      <c r="H2043" s="30">
        <f t="shared" si="85"/>
        <v>0</v>
      </c>
      <c r="I2043" s="491" t="s">
        <v>4</v>
      </c>
    </row>
    <row r="2044" spans="1:12" ht="15.75" x14ac:dyDescent="0.25">
      <c r="A2044" s="98">
        <v>41849</v>
      </c>
      <c r="B2044" s="554" t="s">
        <v>1981</v>
      </c>
      <c r="C2044" s="255" t="s">
        <v>4641</v>
      </c>
      <c r="D2044" s="8" t="s">
        <v>25</v>
      </c>
      <c r="E2044" s="252">
        <v>8219</v>
      </c>
      <c r="F2044" s="117">
        <v>41849</v>
      </c>
      <c r="G2044" s="30">
        <v>8219</v>
      </c>
      <c r="H2044" s="30">
        <f t="shared" si="85"/>
        <v>0</v>
      </c>
      <c r="I2044" s="497" t="s">
        <v>23</v>
      </c>
    </row>
    <row r="2045" spans="1:12" ht="15.75" x14ac:dyDescent="0.25">
      <c r="A2045" s="553">
        <v>41850</v>
      </c>
      <c r="B2045" s="554" t="s">
        <v>2089</v>
      </c>
      <c r="C2045" s="255" t="s">
        <v>4641</v>
      </c>
      <c r="D2045" s="235" t="s">
        <v>25</v>
      </c>
      <c r="E2045" s="236">
        <v>11640</v>
      </c>
      <c r="F2045" s="117">
        <v>41850</v>
      </c>
      <c r="G2045" s="30">
        <v>11640</v>
      </c>
      <c r="H2045" s="30">
        <f t="shared" si="85"/>
        <v>0</v>
      </c>
      <c r="I2045" s="491" t="s">
        <v>23</v>
      </c>
    </row>
    <row r="2046" spans="1:12" ht="15.75" x14ac:dyDescent="0.25">
      <c r="A2046" s="98">
        <v>41851</v>
      </c>
      <c r="B2046" s="554" t="s">
        <v>2161</v>
      </c>
      <c r="C2046" s="255" t="s">
        <v>4641</v>
      </c>
      <c r="D2046" s="8" t="s">
        <v>25</v>
      </c>
      <c r="E2046" s="252">
        <v>12797</v>
      </c>
      <c r="F2046" s="117">
        <v>41851</v>
      </c>
      <c r="G2046" s="30">
        <v>12797</v>
      </c>
      <c r="H2046" s="30">
        <f t="shared" si="85"/>
        <v>0</v>
      </c>
      <c r="I2046" s="497" t="s">
        <v>23</v>
      </c>
    </row>
    <row r="2047" spans="1:12" ht="15.75" x14ac:dyDescent="0.25">
      <c r="A2047" s="98"/>
      <c r="B2047" s="554"/>
      <c r="C2047" s="255"/>
      <c r="D2047" s="8"/>
      <c r="E2047" s="252"/>
      <c r="F2047" s="117"/>
      <c r="G2047" s="30">
        <f>SUM(G2024:G2046)</f>
        <v>189906</v>
      </c>
      <c r="H2047" s="30"/>
      <c r="I2047" s="497"/>
    </row>
    <row r="2048" spans="1:12" ht="15.75" x14ac:dyDescent="0.25">
      <c r="A2048" s="98"/>
      <c r="B2048" s="554"/>
      <c r="C2048" s="255"/>
      <c r="D2048" s="8"/>
      <c r="E2048" s="252"/>
      <c r="F2048" s="117"/>
      <c r="G2048" s="30"/>
      <c r="H2048" s="30"/>
      <c r="I2048" s="497"/>
    </row>
    <row r="2049" spans="1:9" x14ac:dyDescent="0.25">
      <c r="A2049" s="98"/>
      <c r="B2049" s="233" t="s">
        <v>1324</v>
      </c>
      <c r="C2049" s="394" t="s">
        <v>4912</v>
      </c>
      <c r="D2049" s="235" t="s">
        <v>5026</v>
      </c>
      <c r="E2049" s="236">
        <v>4881.1000000000004</v>
      </c>
      <c r="F2049" s="461" t="s">
        <v>5027</v>
      </c>
      <c r="G2049" s="30">
        <v>4881.1000000000004</v>
      </c>
      <c r="H2049" s="30">
        <f>E2049-G2049</f>
        <v>0</v>
      </c>
      <c r="I2049" s="491"/>
    </row>
    <row r="2050" spans="1:9" x14ac:dyDescent="0.25">
      <c r="A2050" s="98"/>
      <c r="B2050" s="281" t="s">
        <v>1945</v>
      </c>
      <c r="C2050" s="429" t="s">
        <v>5059</v>
      </c>
      <c r="D2050" s="235" t="s">
        <v>2828</v>
      </c>
      <c r="E2050" s="236">
        <v>2409.5</v>
      </c>
      <c r="F2050" s="461" t="s">
        <v>5138</v>
      </c>
      <c r="G2050" s="30">
        <v>2409.5</v>
      </c>
      <c r="H2050" s="30">
        <f>E2050-G2050</f>
        <v>0</v>
      </c>
      <c r="I2050" s="491"/>
    </row>
    <row r="2051" spans="1:9" x14ac:dyDescent="0.25">
      <c r="A2051" s="98"/>
      <c r="B2051" s="281" t="s">
        <v>1335</v>
      </c>
      <c r="C2051" s="429" t="s">
        <v>5059</v>
      </c>
      <c r="D2051" s="235" t="s">
        <v>2828</v>
      </c>
      <c r="E2051" s="236">
        <v>4953.2</v>
      </c>
      <c r="F2051" s="461" t="s">
        <v>5250</v>
      </c>
      <c r="G2051" s="247">
        <v>4953.2</v>
      </c>
      <c r="H2051" s="30">
        <f>E2051-G2051</f>
        <v>0</v>
      </c>
      <c r="I2051" s="491"/>
    </row>
    <row r="2052" spans="1:9" ht="15.75" x14ac:dyDescent="0.25">
      <c r="A2052" s="553">
        <v>41848</v>
      </c>
      <c r="B2052" s="554" t="s">
        <v>1950</v>
      </c>
      <c r="C2052" s="255" t="s">
        <v>4641</v>
      </c>
      <c r="D2052" s="235" t="s">
        <v>2828</v>
      </c>
      <c r="E2052" s="236">
        <v>4210</v>
      </c>
      <c r="F2052" s="461" t="s">
        <v>5360</v>
      </c>
      <c r="G2052" s="247">
        <v>4210</v>
      </c>
      <c r="H2052" s="30">
        <f>E2052-G2052</f>
        <v>0</v>
      </c>
      <c r="I2052" s="491"/>
    </row>
    <row r="2053" spans="1:9" ht="15.75" x14ac:dyDescent="0.25">
      <c r="A2053" s="553"/>
      <c r="B2053" s="554"/>
      <c r="C2053" s="255"/>
      <c r="D2053" s="235"/>
      <c r="E2053" s="236"/>
      <c r="F2053" s="461"/>
      <c r="G2053" s="247">
        <f>SUM(G2049:G2052)</f>
        <v>16453.8</v>
      </c>
      <c r="H2053" s="30"/>
      <c r="I2053" s="491"/>
    </row>
    <row r="2054" spans="1:9" ht="15.75" x14ac:dyDescent="0.25">
      <c r="A2054" s="553"/>
      <c r="B2054" s="554"/>
      <c r="C2054" s="255"/>
      <c r="D2054" s="235"/>
      <c r="E2054" s="236"/>
      <c r="F2054" s="461"/>
      <c r="G2054" s="247"/>
      <c r="H2054" s="30"/>
      <c r="I2054" s="491"/>
    </row>
    <row r="2055" spans="1:9" x14ac:dyDescent="0.25">
      <c r="A2055" s="98"/>
      <c r="B2055" s="233" t="s">
        <v>1943</v>
      </c>
      <c r="C2055" s="394" t="s">
        <v>4912</v>
      </c>
      <c r="D2055" s="235" t="s">
        <v>96</v>
      </c>
      <c r="E2055" s="528">
        <v>51397</v>
      </c>
      <c r="F2055" s="117">
        <v>41839</v>
      </c>
      <c r="G2055" s="30">
        <v>51397</v>
      </c>
      <c r="H2055" s="22">
        <f t="shared" ref="H2055:H2088" si="86">E2055-G2055</f>
        <v>0</v>
      </c>
      <c r="I2055" s="491" t="s">
        <v>20</v>
      </c>
    </row>
    <row r="2056" spans="1:9" x14ac:dyDescent="0.25">
      <c r="A2056" s="98"/>
      <c r="B2056" s="233" t="s">
        <v>2141</v>
      </c>
      <c r="C2056" s="394" t="s">
        <v>4912</v>
      </c>
      <c r="D2056" s="235" t="s">
        <v>96</v>
      </c>
      <c r="E2056" s="528">
        <v>42300</v>
      </c>
      <c r="F2056" s="117">
        <v>41834</v>
      </c>
      <c r="G2056" s="30">
        <v>42300</v>
      </c>
      <c r="H2056" s="22">
        <f t="shared" si="86"/>
        <v>0</v>
      </c>
      <c r="I2056" s="491" t="s">
        <v>4956</v>
      </c>
    </row>
    <row r="2057" spans="1:9" x14ac:dyDescent="0.25">
      <c r="A2057" s="98"/>
      <c r="B2057" s="233" t="s">
        <v>2233</v>
      </c>
      <c r="C2057" s="394" t="s">
        <v>4912</v>
      </c>
      <c r="D2057" s="235" t="s">
        <v>96</v>
      </c>
      <c r="E2057" s="528">
        <v>4882</v>
      </c>
      <c r="F2057" s="117">
        <v>41830</v>
      </c>
      <c r="G2057" s="30">
        <v>4882</v>
      </c>
      <c r="H2057" s="30">
        <f t="shared" si="86"/>
        <v>0</v>
      </c>
      <c r="I2057" s="491" t="s">
        <v>14</v>
      </c>
    </row>
    <row r="2058" spans="1:9" x14ac:dyDescent="0.25">
      <c r="A2058" s="98"/>
      <c r="B2058" s="233" t="s">
        <v>1191</v>
      </c>
      <c r="C2058" s="394" t="s">
        <v>4912</v>
      </c>
      <c r="D2058" s="431" t="s">
        <v>96</v>
      </c>
      <c r="E2058" s="534">
        <v>179841</v>
      </c>
      <c r="F2058" s="117">
        <v>41834</v>
      </c>
      <c r="G2058" s="22">
        <v>179841</v>
      </c>
      <c r="H2058" s="30">
        <f t="shared" si="86"/>
        <v>0</v>
      </c>
      <c r="I2058" s="508"/>
    </row>
    <row r="2059" spans="1:9" x14ac:dyDescent="0.25">
      <c r="A2059" s="98"/>
      <c r="B2059" s="233" t="s">
        <v>1192</v>
      </c>
      <c r="C2059" s="394" t="s">
        <v>4912</v>
      </c>
      <c r="D2059" s="431" t="s">
        <v>96</v>
      </c>
      <c r="E2059" s="534">
        <v>100433</v>
      </c>
      <c r="F2059" s="117">
        <v>41834</v>
      </c>
      <c r="G2059" s="22">
        <v>100433</v>
      </c>
      <c r="H2059" s="30">
        <f t="shared" si="86"/>
        <v>0</v>
      </c>
      <c r="I2059" s="508"/>
    </row>
    <row r="2060" spans="1:9" x14ac:dyDescent="0.25">
      <c r="A2060" s="98"/>
      <c r="B2060" s="233" t="s">
        <v>1193</v>
      </c>
      <c r="C2060" s="394" t="s">
        <v>4912</v>
      </c>
      <c r="D2060" s="431" t="s">
        <v>96</v>
      </c>
      <c r="E2060" s="534">
        <v>146590</v>
      </c>
      <c r="F2060" s="117">
        <v>41834</v>
      </c>
      <c r="G2060" s="22">
        <v>146590</v>
      </c>
      <c r="H2060" s="30">
        <f t="shared" si="86"/>
        <v>0</v>
      </c>
      <c r="I2060" s="508"/>
    </row>
    <row r="2061" spans="1:9" x14ac:dyDescent="0.25">
      <c r="A2061" s="98"/>
      <c r="B2061" s="233" t="s">
        <v>1196</v>
      </c>
      <c r="C2061" s="394" t="s">
        <v>4912</v>
      </c>
      <c r="D2061" s="431" t="s">
        <v>96</v>
      </c>
      <c r="E2061" s="534">
        <v>273902</v>
      </c>
      <c r="F2061" s="117">
        <v>41839</v>
      </c>
      <c r="G2061" s="22">
        <v>273902</v>
      </c>
      <c r="H2061" s="30">
        <f t="shared" si="86"/>
        <v>0</v>
      </c>
      <c r="I2061" s="508"/>
    </row>
    <row r="2062" spans="1:9" x14ac:dyDescent="0.25">
      <c r="A2062" s="98"/>
      <c r="B2062" s="233" t="s">
        <v>1199</v>
      </c>
      <c r="C2062" s="394" t="s">
        <v>4912</v>
      </c>
      <c r="D2062" s="431" t="s">
        <v>96</v>
      </c>
      <c r="E2062" s="534">
        <v>505464</v>
      </c>
      <c r="F2062" s="117">
        <v>41839</v>
      </c>
      <c r="G2062" s="22">
        <v>505464</v>
      </c>
      <c r="H2062" s="30">
        <f t="shared" si="86"/>
        <v>0</v>
      </c>
      <c r="I2062" s="508"/>
    </row>
    <row r="2063" spans="1:9" x14ac:dyDescent="0.25">
      <c r="A2063" s="98"/>
      <c r="B2063" s="233" t="s">
        <v>1408</v>
      </c>
      <c r="C2063" s="394" t="s">
        <v>4912</v>
      </c>
      <c r="D2063" s="235" t="s">
        <v>96</v>
      </c>
      <c r="E2063" s="236">
        <v>156716</v>
      </c>
      <c r="F2063" s="117">
        <v>41839</v>
      </c>
      <c r="G2063" s="30">
        <v>156716</v>
      </c>
      <c r="H2063" s="30">
        <f t="shared" si="86"/>
        <v>0</v>
      </c>
      <c r="I2063" s="491"/>
    </row>
    <row r="2064" spans="1:9" x14ac:dyDescent="0.25">
      <c r="A2064" s="98"/>
      <c r="B2064" s="233" t="s">
        <v>1464</v>
      </c>
      <c r="C2064" s="394" t="s">
        <v>4912</v>
      </c>
      <c r="D2064" s="235" t="s">
        <v>96</v>
      </c>
      <c r="E2064" s="236">
        <v>24978.5</v>
      </c>
      <c r="F2064" s="117">
        <v>41834</v>
      </c>
      <c r="G2064" s="30">
        <v>24978.5</v>
      </c>
      <c r="H2064" s="30">
        <f t="shared" si="86"/>
        <v>0</v>
      </c>
      <c r="I2064" s="491"/>
    </row>
    <row r="2065" spans="1:9" x14ac:dyDescent="0.25">
      <c r="A2065" s="98"/>
      <c r="B2065" s="233" t="s">
        <v>1486</v>
      </c>
      <c r="C2065" s="394" t="s">
        <v>4912</v>
      </c>
      <c r="D2065" s="235" t="s">
        <v>96</v>
      </c>
      <c r="E2065" s="236">
        <v>114631</v>
      </c>
      <c r="F2065" s="117">
        <v>41839</v>
      </c>
      <c r="G2065" s="30">
        <v>114631</v>
      </c>
      <c r="H2065" s="30">
        <f t="shared" si="86"/>
        <v>0</v>
      </c>
      <c r="I2065" s="492" t="s">
        <v>57</v>
      </c>
    </row>
    <row r="2066" spans="1:9" x14ac:dyDescent="0.25">
      <c r="A2066" s="98"/>
      <c r="B2066" s="281" t="s">
        <v>1639</v>
      </c>
      <c r="C2066" s="429" t="s">
        <v>5059</v>
      </c>
      <c r="D2066" s="45" t="s">
        <v>96</v>
      </c>
      <c r="E2066" s="236">
        <v>8837</v>
      </c>
      <c r="F2066" s="485">
        <v>41839</v>
      </c>
      <c r="G2066" s="22">
        <v>8837</v>
      </c>
      <c r="H2066" s="30">
        <f t="shared" si="86"/>
        <v>0</v>
      </c>
      <c r="I2066" s="508"/>
    </row>
    <row r="2067" spans="1:9" x14ac:dyDescent="0.25">
      <c r="A2067" s="98"/>
      <c r="B2067" s="281" t="s">
        <v>1822</v>
      </c>
      <c r="C2067" s="429" t="s">
        <v>5059</v>
      </c>
      <c r="D2067" s="235" t="s">
        <v>96</v>
      </c>
      <c r="E2067" s="236">
        <v>316750</v>
      </c>
      <c r="F2067" s="117">
        <v>41839</v>
      </c>
      <c r="G2067" s="30">
        <v>316750</v>
      </c>
      <c r="H2067" s="30">
        <f t="shared" si="86"/>
        <v>0</v>
      </c>
      <c r="I2067" s="491"/>
    </row>
    <row r="2068" spans="1:9" x14ac:dyDescent="0.25">
      <c r="A2068" s="98"/>
      <c r="B2068" s="281" t="s">
        <v>1824</v>
      </c>
      <c r="C2068" s="429" t="s">
        <v>5059</v>
      </c>
      <c r="D2068" s="235" t="s">
        <v>96</v>
      </c>
      <c r="E2068" s="236">
        <v>490602</v>
      </c>
      <c r="F2068" s="117">
        <v>41849</v>
      </c>
      <c r="G2068" s="30">
        <v>490602</v>
      </c>
      <c r="H2068" s="30">
        <f t="shared" si="86"/>
        <v>0</v>
      </c>
      <c r="I2068" s="491"/>
    </row>
    <row r="2069" spans="1:9" x14ac:dyDescent="0.25">
      <c r="A2069" s="98"/>
      <c r="B2069" s="281" t="s">
        <v>1847</v>
      </c>
      <c r="C2069" s="429" t="s">
        <v>5059</v>
      </c>
      <c r="D2069" s="235" t="s">
        <v>96</v>
      </c>
      <c r="E2069" s="236">
        <v>27217</v>
      </c>
      <c r="F2069" s="117">
        <v>41839</v>
      </c>
      <c r="G2069" s="30">
        <v>27217</v>
      </c>
      <c r="H2069" s="30">
        <f t="shared" si="86"/>
        <v>0</v>
      </c>
      <c r="I2069" s="492"/>
    </row>
    <row r="2070" spans="1:9" x14ac:dyDescent="0.25">
      <c r="A2070" s="98">
        <v>41836</v>
      </c>
      <c r="B2070" s="281" t="s">
        <v>2046</v>
      </c>
      <c r="C2070" s="429" t="s">
        <v>5059</v>
      </c>
      <c r="D2070" s="235" t="s">
        <v>96</v>
      </c>
      <c r="E2070" s="236">
        <v>173885</v>
      </c>
      <c r="F2070" s="117">
        <v>41839</v>
      </c>
      <c r="G2070" s="30">
        <v>173885</v>
      </c>
      <c r="H2070" s="30">
        <f t="shared" si="86"/>
        <v>0</v>
      </c>
      <c r="I2070" s="491"/>
    </row>
    <row r="2071" spans="1:9" x14ac:dyDescent="0.25">
      <c r="A2071" s="98"/>
      <c r="B2071" s="281" t="s">
        <v>2085</v>
      </c>
      <c r="C2071" s="429" t="s">
        <v>5059</v>
      </c>
      <c r="D2071" s="235" t="s">
        <v>96</v>
      </c>
      <c r="E2071" s="236">
        <v>22925.759999999998</v>
      </c>
      <c r="F2071" s="117">
        <v>41839</v>
      </c>
      <c r="G2071" s="30">
        <v>22925.759999999998</v>
      </c>
      <c r="H2071" s="30">
        <f t="shared" si="86"/>
        <v>0</v>
      </c>
      <c r="I2071" s="491"/>
    </row>
    <row r="2072" spans="1:9" x14ac:dyDescent="0.25">
      <c r="A2072" s="98"/>
      <c r="B2072" s="281" t="s">
        <v>2183</v>
      </c>
      <c r="C2072" s="429" t="s">
        <v>5059</v>
      </c>
      <c r="D2072" s="235" t="s">
        <v>96</v>
      </c>
      <c r="E2072" s="236">
        <v>3266</v>
      </c>
      <c r="F2072" s="117">
        <v>41839</v>
      </c>
      <c r="G2072" s="30">
        <v>3266</v>
      </c>
      <c r="H2072" s="30">
        <f t="shared" si="86"/>
        <v>0</v>
      </c>
      <c r="I2072" s="491"/>
    </row>
    <row r="2073" spans="1:9" x14ac:dyDescent="0.25">
      <c r="A2073" s="98"/>
      <c r="B2073" s="281" t="s">
        <v>2237</v>
      </c>
      <c r="C2073" s="429" t="s">
        <v>5059</v>
      </c>
      <c r="D2073" s="235" t="s">
        <v>96</v>
      </c>
      <c r="E2073" s="236">
        <v>13065.5</v>
      </c>
      <c r="F2073" s="117">
        <v>41849</v>
      </c>
      <c r="G2073" s="30">
        <v>13065.5</v>
      </c>
      <c r="H2073" s="30">
        <f t="shared" si="86"/>
        <v>0</v>
      </c>
      <c r="I2073" s="491" t="s">
        <v>57</v>
      </c>
    </row>
    <row r="2074" spans="1:9" x14ac:dyDescent="0.25">
      <c r="A2074" s="98"/>
      <c r="B2074" s="281" t="s">
        <v>1118</v>
      </c>
      <c r="C2074" s="429" t="s">
        <v>5059</v>
      </c>
      <c r="D2074" s="235" t="s">
        <v>96</v>
      </c>
      <c r="E2074" s="236">
        <v>18625</v>
      </c>
      <c r="F2074" s="117">
        <v>41844</v>
      </c>
      <c r="G2074" s="30">
        <v>18625</v>
      </c>
      <c r="H2074" s="30">
        <f t="shared" si="86"/>
        <v>0</v>
      </c>
      <c r="I2074" s="491"/>
    </row>
    <row r="2075" spans="1:9" x14ac:dyDescent="0.25">
      <c r="A2075" s="98"/>
      <c r="B2075" s="281" t="s">
        <v>1218</v>
      </c>
      <c r="C2075" s="429" t="s">
        <v>5059</v>
      </c>
      <c r="D2075" s="235" t="s">
        <v>96</v>
      </c>
      <c r="E2075" s="236">
        <v>147918</v>
      </c>
      <c r="F2075" s="117">
        <v>41844</v>
      </c>
      <c r="G2075" s="30">
        <v>147918</v>
      </c>
      <c r="H2075" s="30">
        <f t="shared" si="86"/>
        <v>0</v>
      </c>
      <c r="I2075" s="491"/>
    </row>
    <row r="2076" spans="1:9" x14ac:dyDescent="0.25">
      <c r="A2076" s="98"/>
      <c r="B2076" s="281" t="s">
        <v>1220</v>
      </c>
      <c r="C2076" s="429" t="s">
        <v>5059</v>
      </c>
      <c r="D2076" s="235" t="s">
        <v>96</v>
      </c>
      <c r="E2076" s="236">
        <v>201946</v>
      </c>
      <c r="F2076" s="117">
        <v>41844</v>
      </c>
      <c r="G2076" s="30">
        <v>201946</v>
      </c>
      <c r="H2076" s="30">
        <f t="shared" si="86"/>
        <v>0</v>
      </c>
      <c r="I2076" s="491"/>
    </row>
    <row r="2077" spans="1:9" x14ac:dyDescent="0.25">
      <c r="A2077" s="98"/>
      <c r="B2077" s="281" t="s">
        <v>1221</v>
      </c>
      <c r="C2077" s="429" t="s">
        <v>5059</v>
      </c>
      <c r="D2077" s="235" t="s">
        <v>96</v>
      </c>
      <c r="E2077" s="236">
        <v>510870</v>
      </c>
      <c r="F2077" s="551" t="s">
        <v>5230</v>
      </c>
      <c r="G2077" s="247">
        <v>510870</v>
      </c>
      <c r="H2077" s="30">
        <f t="shared" si="86"/>
        <v>0</v>
      </c>
      <c r="I2077" s="491"/>
    </row>
    <row r="2078" spans="1:9" x14ac:dyDescent="0.25">
      <c r="A2078" s="98"/>
      <c r="B2078" s="281" t="s">
        <v>1418</v>
      </c>
      <c r="C2078" s="429" t="s">
        <v>5059</v>
      </c>
      <c r="D2078" s="235" t="s">
        <v>96</v>
      </c>
      <c r="E2078" s="236">
        <v>229911.5</v>
      </c>
      <c r="F2078" s="495" t="s">
        <v>5266</v>
      </c>
      <c r="G2078" s="30">
        <v>229911.5</v>
      </c>
      <c r="H2078" s="30">
        <f t="shared" si="86"/>
        <v>0</v>
      </c>
      <c r="I2078" s="491" t="s">
        <v>23</v>
      </c>
    </row>
    <row r="2079" spans="1:9" ht="15.75" x14ac:dyDescent="0.25">
      <c r="A2079" s="553">
        <v>41844</v>
      </c>
      <c r="B2079" s="554" t="s">
        <v>1607</v>
      </c>
      <c r="C2079" s="255" t="s">
        <v>4641</v>
      </c>
      <c r="D2079" s="235" t="s">
        <v>96</v>
      </c>
      <c r="E2079" s="236">
        <v>76076</v>
      </c>
      <c r="F2079" s="117">
        <v>41849</v>
      </c>
      <c r="G2079" s="30">
        <v>76076</v>
      </c>
      <c r="H2079" s="30">
        <f t="shared" si="86"/>
        <v>0</v>
      </c>
      <c r="I2079" s="491"/>
    </row>
    <row r="2080" spans="1:9" ht="15.75" x14ac:dyDescent="0.25">
      <c r="A2080" s="553">
        <v>41844</v>
      </c>
      <c r="B2080" s="554" t="s">
        <v>1609</v>
      </c>
      <c r="C2080" s="255" t="s">
        <v>4641</v>
      </c>
      <c r="D2080" s="235" t="s">
        <v>96</v>
      </c>
      <c r="E2080" s="236">
        <v>197200</v>
      </c>
      <c r="F2080" s="117">
        <v>41849</v>
      </c>
      <c r="G2080" s="30">
        <v>197200</v>
      </c>
      <c r="H2080" s="30">
        <f t="shared" si="86"/>
        <v>0</v>
      </c>
      <c r="I2080" s="491" t="s">
        <v>14</v>
      </c>
    </row>
    <row r="2081" spans="1:9" ht="15.75" x14ac:dyDescent="0.25">
      <c r="A2081" s="553">
        <v>41844</v>
      </c>
      <c r="B2081" s="554" t="s">
        <v>1610</v>
      </c>
      <c r="C2081" s="255" t="s">
        <v>4641</v>
      </c>
      <c r="D2081" s="235" t="s">
        <v>96</v>
      </c>
      <c r="E2081" s="236">
        <v>269450</v>
      </c>
      <c r="F2081" s="117">
        <v>41847</v>
      </c>
      <c r="G2081" s="30">
        <v>269450</v>
      </c>
      <c r="H2081" s="30">
        <f t="shared" si="86"/>
        <v>0</v>
      </c>
      <c r="I2081" s="491" t="s">
        <v>14</v>
      </c>
    </row>
    <row r="2082" spans="1:9" ht="15.75" x14ac:dyDescent="0.25">
      <c r="A2082" s="553">
        <v>41846</v>
      </c>
      <c r="B2082" s="554" t="s">
        <v>1767</v>
      </c>
      <c r="C2082" s="255" t="s">
        <v>4641</v>
      </c>
      <c r="D2082" s="235" t="s">
        <v>96</v>
      </c>
      <c r="E2082" s="236">
        <v>12900</v>
      </c>
      <c r="F2082" s="461">
        <v>41855</v>
      </c>
      <c r="G2082" s="247">
        <v>12900</v>
      </c>
      <c r="H2082" s="30">
        <f t="shared" si="86"/>
        <v>0</v>
      </c>
      <c r="I2082" s="508"/>
    </row>
    <row r="2083" spans="1:9" ht="15.75" x14ac:dyDescent="0.25">
      <c r="A2083" s="553">
        <v>41846</v>
      </c>
      <c r="B2083" s="554" t="s">
        <v>1802</v>
      </c>
      <c r="C2083" s="255" t="s">
        <v>4641</v>
      </c>
      <c r="D2083" s="235" t="s">
        <v>96</v>
      </c>
      <c r="E2083" s="236">
        <v>522210</v>
      </c>
      <c r="F2083" s="461">
        <v>41858</v>
      </c>
      <c r="G2083" s="247">
        <v>522210</v>
      </c>
      <c r="H2083" s="30">
        <f t="shared" si="86"/>
        <v>0</v>
      </c>
      <c r="I2083" s="508"/>
    </row>
    <row r="2084" spans="1:9" ht="15.75" x14ac:dyDescent="0.25">
      <c r="A2084" s="553">
        <v>41848</v>
      </c>
      <c r="B2084" s="554" t="s">
        <v>1878</v>
      </c>
      <c r="C2084" s="255" t="s">
        <v>4641</v>
      </c>
      <c r="D2084" s="235" t="s">
        <v>96</v>
      </c>
      <c r="E2084" s="236">
        <v>4547.5</v>
      </c>
      <c r="F2084" s="461">
        <v>41855</v>
      </c>
      <c r="G2084" s="247">
        <v>4547.5</v>
      </c>
      <c r="H2084" s="30">
        <f t="shared" si="86"/>
        <v>0</v>
      </c>
      <c r="I2084" s="492" t="s">
        <v>57</v>
      </c>
    </row>
    <row r="2085" spans="1:9" ht="15.75" x14ac:dyDescent="0.25">
      <c r="A2085" s="98">
        <v>41849</v>
      </c>
      <c r="B2085" s="554" t="s">
        <v>2011</v>
      </c>
      <c r="C2085" s="255" t="s">
        <v>4641</v>
      </c>
      <c r="D2085" s="8" t="s">
        <v>96</v>
      </c>
      <c r="E2085" s="252">
        <v>91860</v>
      </c>
      <c r="F2085" s="461">
        <v>41855</v>
      </c>
      <c r="G2085" s="247">
        <v>91860</v>
      </c>
      <c r="H2085" s="30">
        <f t="shared" si="86"/>
        <v>0</v>
      </c>
      <c r="I2085" s="497"/>
    </row>
    <row r="2086" spans="1:9" ht="15.75" x14ac:dyDescent="0.25">
      <c r="A2086" s="98">
        <v>41849</v>
      </c>
      <c r="B2086" s="554" t="s">
        <v>2015</v>
      </c>
      <c r="C2086" s="255" t="s">
        <v>4641</v>
      </c>
      <c r="D2086" s="8" t="s">
        <v>96</v>
      </c>
      <c r="E2086" s="252">
        <v>161680</v>
      </c>
      <c r="F2086" s="461">
        <v>41855</v>
      </c>
      <c r="G2086" s="247">
        <v>161680</v>
      </c>
      <c r="H2086" s="30">
        <f t="shared" si="86"/>
        <v>0</v>
      </c>
      <c r="I2086" s="497"/>
    </row>
    <row r="2087" spans="1:9" ht="15.75" x14ac:dyDescent="0.25">
      <c r="A2087" s="98">
        <v>41851</v>
      </c>
      <c r="B2087" s="554" t="s">
        <v>2136</v>
      </c>
      <c r="C2087" s="255" t="s">
        <v>4641</v>
      </c>
      <c r="D2087" s="8" t="s">
        <v>96</v>
      </c>
      <c r="E2087" s="252">
        <v>172334</v>
      </c>
      <c r="F2087" s="461">
        <v>41855</v>
      </c>
      <c r="G2087" s="247">
        <v>172334</v>
      </c>
      <c r="H2087" s="30">
        <f t="shared" si="86"/>
        <v>0</v>
      </c>
      <c r="I2087" s="265"/>
    </row>
    <row r="2088" spans="1:9" ht="15.75" x14ac:dyDescent="0.25">
      <c r="A2088" s="98">
        <v>41851</v>
      </c>
      <c r="B2088" s="554" t="s">
        <v>2189</v>
      </c>
      <c r="C2088" s="255" t="s">
        <v>4641</v>
      </c>
      <c r="D2088" s="8" t="s">
        <v>96</v>
      </c>
      <c r="E2088" s="252">
        <v>84154.2</v>
      </c>
      <c r="F2088" s="461">
        <v>41855</v>
      </c>
      <c r="G2088" s="247">
        <v>84154.2</v>
      </c>
      <c r="H2088" s="30">
        <f t="shared" si="86"/>
        <v>0</v>
      </c>
      <c r="I2088" s="497" t="s">
        <v>20</v>
      </c>
    </row>
    <row r="2089" spans="1:9" ht="15.75" x14ac:dyDescent="0.25">
      <c r="A2089" s="98"/>
      <c r="B2089" s="554"/>
      <c r="C2089" s="255"/>
      <c r="D2089" s="8"/>
      <c r="E2089" s="252"/>
      <c r="F2089" s="461"/>
      <c r="G2089" s="247">
        <f>SUM(G2055:G2088)</f>
        <v>5359364.96</v>
      </c>
      <c r="H2089" s="30"/>
      <c r="I2089" s="497"/>
    </row>
    <row r="2090" spans="1:9" ht="15.75" x14ac:dyDescent="0.25">
      <c r="A2090" s="98"/>
      <c r="B2090" s="554"/>
      <c r="C2090" s="255"/>
      <c r="D2090" s="8"/>
      <c r="E2090" s="252"/>
      <c r="F2090" s="461"/>
      <c r="G2090" s="247"/>
      <c r="H2090" s="30"/>
      <c r="I2090" s="497"/>
    </row>
    <row r="2091" spans="1:9" x14ac:dyDescent="0.25">
      <c r="A2091" s="98"/>
      <c r="B2091" s="233" t="s">
        <v>2096</v>
      </c>
      <c r="C2091" s="394" t="s">
        <v>4912</v>
      </c>
      <c r="D2091" s="235" t="s">
        <v>52</v>
      </c>
      <c r="E2091" s="528">
        <v>4497</v>
      </c>
      <c r="F2091" s="461" t="s">
        <v>4947</v>
      </c>
      <c r="G2091" s="30">
        <v>4497</v>
      </c>
      <c r="H2091" s="22">
        <f>E2091-G2091</f>
        <v>0</v>
      </c>
      <c r="I2091" s="491"/>
    </row>
    <row r="2092" spans="1:9" x14ac:dyDescent="0.25">
      <c r="A2092" s="98"/>
      <c r="B2092" s="233" t="s">
        <v>1459</v>
      </c>
      <c r="C2092" s="394" t="s">
        <v>4912</v>
      </c>
      <c r="D2092" s="235" t="s">
        <v>52</v>
      </c>
      <c r="E2092" s="236">
        <v>4116</v>
      </c>
      <c r="F2092" s="461" t="s">
        <v>5044</v>
      </c>
      <c r="G2092" s="30">
        <v>4116</v>
      </c>
      <c r="H2092" s="30">
        <f>E2092-G2092</f>
        <v>0</v>
      </c>
      <c r="I2092" s="491"/>
    </row>
    <row r="2093" spans="1:9" x14ac:dyDescent="0.25">
      <c r="A2093" s="98"/>
      <c r="B2093" s="281" t="s">
        <v>2090</v>
      </c>
      <c r="C2093" s="429" t="s">
        <v>5059</v>
      </c>
      <c r="D2093" s="235" t="s">
        <v>52</v>
      </c>
      <c r="E2093" s="236">
        <v>8280.6</v>
      </c>
      <c r="F2093" s="461" t="s">
        <v>5166</v>
      </c>
      <c r="G2093" s="30">
        <v>8280.6</v>
      </c>
      <c r="H2093" s="30">
        <f>E2093-G2093</f>
        <v>0</v>
      </c>
      <c r="I2093" s="491"/>
    </row>
    <row r="2094" spans="1:9" x14ac:dyDescent="0.25">
      <c r="A2094" s="98"/>
      <c r="B2094" s="281" t="s">
        <v>1451</v>
      </c>
      <c r="C2094" s="429" t="s">
        <v>5059</v>
      </c>
      <c r="D2094" s="235" t="s">
        <v>52</v>
      </c>
      <c r="E2094" s="236">
        <v>4173</v>
      </c>
      <c r="F2094" s="461" t="s">
        <v>5270</v>
      </c>
      <c r="G2094" s="30">
        <v>4173</v>
      </c>
      <c r="H2094" s="30">
        <f>E2094-G2094</f>
        <v>0</v>
      </c>
      <c r="I2094" s="491"/>
    </row>
    <row r="2095" spans="1:9" ht="15.75" x14ac:dyDescent="0.25">
      <c r="A2095" s="553">
        <v>41850</v>
      </c>
      <c r="B2095" s="554" t="s">
        <v>2106</v>
      </c>
      <c r="C2095" s="255" t="s">
        <v>4641</v>
      </c>
      <c r="D2095" s="235" t="s">
        <v>52</v>
      </c>
      <c r="E2095" s="236">
        <v>1848</v>
      </c>
      <c r="F2095" s="461" t="s">
        <v>5384</v>
      </c>
      <c r="G2095" s="247">
        <v>1848</v>
      </c>
      <c r="H2095" s="30">
        <f>E2095-G2095</f>
        <v>0</v>
      </c>
      <c r="I2095" s="491"/>
    </row>
    <row r="2096" spans="1:9" ht="15.75" x14ac:dyDescent="0.25">
      <c r="A2096" s="553"/>
      <c r="B2096" s="554"/>
      <c r="C2096" s="255"/>
      <c r="D2096" s="235"/>
      <c r="E2096" s="236"/>
      <c r="F2096" s="461"/>
      <c r="G2096" s="247">
        <f>SUM(G2091:G2095)</f>
        <v>22914.6</v>
      </c>
      <c r="H2096" s="30"/>
      <c r="I2096" s="491"/>
    </row>
    <row r="2097" spans="1:9" ht="15.75" x14ac:dyDescent="0.25">
      <c r="A2097" s="553"/>
      <c r="B2097" s="554"/>
      <c r="C2097" s="255"/>
      <c r="D2097" s="235"/>
      <c r="E2097" s="236"/>
      <c r="F2097" s="461"/>
      <c r="G2097" s="247"/>
      <c r="H2097" s="30"/>
      <c r="I2097" s="491"/>
    </row>
    <row r="2098" spans="1:9" x14ac:dyDescent="0.25">
      <c r="A2098" s="98"/>
      <c r="B2098" s="233" t="s">
        <v>1988</v>
      </c>
      <c r="C2098" s="394" t="s">
        <v>4912</v>
      </c>
      <c r="D2098" s="235" t="s">
        <v>210</v>
      </c>
      <c r="E2098" s="528">
        <v>1608</v>
      </c>
      <c r="F2098" s="117">
        <v>41822</v>
      </c>
      <c r="G2098" s="30">
        <v>1608</v>
      </c>
      <c r="H2098" s="22">
        <f t="shared" ref="H2098:H2115" si="87">E2098-G2098</f>
        <v>0</v>
      </c>
      <c r="I2098" s="491" t="s">
        <v>2849</v>
      </c>
    </row>
    <row r="2099" spans="1:9" x14ac:dyDescent="0.25">
      <c r="A2099" s="98"/>
      <c r="B2099" s="233" t="s">
        <v>2200</v>
      </c>
      <c r="C2099" s="394" t="s">
        <v>4912</v>
      </c>
      <c r="D2099" s="235" t="s">
        <v>210</v>
      </c>
      <c r="E2099" s="528">
        <v>768</v>
      </c>
      <c r="F2099" s="117">
        <v>41824</v>
      </c>
      <c r="G2099" s="30">
        <v>768</v>
      </c>
      <c r="H2099" s="30">
        <f t="shared" si="87"/>
        <v>0</v>
      </c>
      <c r="I2099" s="491" t="s">
        <v>196</v>
      </c>
    </row>
    <row r="2100" spans="1:9" x14ac:dyDescent="0.25">
      <c r="A2100" s="98"/>
      <c r="B2100" s="233" t="s">
        <v>1052</v>
      </c>
      <c r="C2100" s="394" t="s">
        <v>4912</v>
      </c>
      <c r="D2100" s="235" t="s">
        <v>210</v>
      </c>
      <c r="E2100" s="528">
        <v>1017.5</v>
      </c>
      <c r="F2100" s="117">
        <v>41825</v>
      </c>
      <c r="G2100" s="30">
        <v>1017.5</v>
      </c>
      <c r="H2100" s="30">
        <f t="shared" si="87"/>
        <v>0</v>
      </c>
      <c r="I2100" s="491" t="s">
        <v>2849</v>
      </c>
    </row>
    <row r="2101" spans="1:9" x14ac:dyDescent="0.25">
      <c r="A2101" s="98"/>
      <c r="B2101" s="233" t="s">
        <v>1144</v>
      </c>
      <c r="C2101" s="394" t="s">
        <v>4912</v>
      </c>
      <c r="D2101" s="235" t="s">
        <v>210</v>
      </c>
      <c r="E2101" s="528">
        <v>797</v>
      </c>
      <c r="F2101" s="117">
        <v>41827</v>
      </c>
      <c r="G2101" s="22">
        <v>797</v>
      </c>
      <c r="H2101" s="30">
        <f t="shared" si="87"/>
        <v>0</v>
      </c>
      <c r="I2101" s="508" t="s">
        <v>196</v>
      </c>
    </row>
    <row r="2102" spans="1:9" x14ac:dyDescent="0.25">
      <c r="A2102" s="98"/>
      <c r="B2102" s="233" t="s">
        <v>1290</v>
      </c>
      <c r="C2102" s="394" t="s">
        <v>4912</v>
      </c>
      <c r="D2102" s="235" t="s">
        <v>210</v>
      </c>
      <c r="E2102" s="236">
        <v>1573</v>
      </c>
      <c r="F2102" s="117">
        <v>41828</v>
      </c>
      <c r="G2102" s="30">
        <v>1573</v>
      </c>
      <c r="H2102" s="30">
        <f t="shared" si="87"/>
        <v>0</v>
      </c>
      <c r="I2102" s="491"/>
    </row>
    <row r="2103" spans="1:9" x14ac:dyDescent="0.25">
      <c r="A2103" s="98"/>
      <c r="B2103" s="233" t="s">
        <v>1385</v>
      </c>
      <c r="C2103" s="394" t="s">
        <v>4912</v>
      </c>
      <c r="D2103" s="235" t="s">
        <v>210</v>
      </c>
      <c r="E2103" s="236">
        <v>1653.6</v>
      </c>
      <c r="F2103" s="117">
        <v>41829</v>
      </c>
      <c r="G2103" s="30">
        <v>1653.6</v>
      </c>
      <c r="H2103" s="30">
        <f t="shared" si="87"/>
        <v>0</v>
      </c>
      <c r="I2103" s="491" t="s">
        <v>196</v>
      </c>
    </row>
    <row r="2104" spans="1:9" x14ac:dyDescent="0.25">
      <c r="A2104" s="98"/>
      <c r="B2104" s="281" t="s">
        <v>1663</v>
      </c>
      <c r="C2104" s="429" t="s">
        <v>5059</v>
      </c>
      <c r="D2104" s="45" t="s">
        <v>210</v>
      </c>
      <c r="E2104" s="236">
        <v>1742</v>
      </c>
      <c r="F2104" s="485">
        <v>41832</v>
      </c>
      <c r="G2104" s="22">
        <v>1742</v>
      </c>
      <c r="H2104" s="30">
        <f t="shared" si="87"/>
        <v>0</v>
      </c>
      <c r="I2104" s="508" t="s">
        <v>196</v>
      </c>
    </row>
    <row r="2105" spans="1:9" x14ac:dyDescent="0.25">
      <c r="A2105" s="98"/>
      <c r="B2105" s="281" t="s">
        <v>1788</v>
      </c>
      <c r="C2105" s="429" t="s">
        <v>5059</v>
      </c>
      <c r="D2105" s="45" t="s">
        <v>210</v>
      </c>
      <c r="E2105" s="236">
        <v>1536</v>
      </c>
      <c r="F2105" s="485">
        <v>41834</v>
      </c>
      <c r="G2105" s="22">
        <v>1536</v>
      </c>
      <c r="H2105" s="30">
        <f t="shared" si="87"/>
        <v>0</v>
      </c>
      <c r="I2105" s="508" t="s">
        <v>146</v>
      </c>
    </row>
    <row r="2106" spans="1:9" x14ac:dyDescent="0.25">
      <c r="A2106" s="98"/>
      <c r="B2106" s="281" t="s">
        <v>1901</v>
      </c>
      <c r="C2106" s="429" t="s">
        <v>5059</v>
      </c>
      <c r="D2106" s="235" t="s">
        <v>210</v>
      </c>
      <c r="E2106" s="236">
        <v>1066</v>
      </c>
      <c r="F2106" s="117">
        <v>41835</v>
      </c>
      <c r="G2106" s="30">
        <v>1066</v>
      </c>
      <c r="H2106" s="30">
        <f t="shared" si="87"/>
        <v>0</v>
      </c>
      <c r="I2106" s="491" t="s">
        <v>23</v>
      </c>
    </row>
    <row r="2107" spans="1:9" x14ac:dyDescent="0.25">
      <c r="A2107" s="98"/>
      <c r="B2107" s="281" t="s">
        <v>1095</v>
      </c>
      <c r="C2107" s="429" t="s">
        <v>5059</v>
      </c>
      <c r="D2107" s="235" t="s">
        <v>210</v>
      </c>
      <c r="E2107" s="236">
        <v>1158</v>
      </c>
      <c r="F2107" s="117">
        <v>41839</v>
      </c>
      <c r="G2107" s="30">
        <v>1158</v>
      </c>
      <c r="H2107" s="30">
        <f t="shared" si="87"/>
        <v>0</v>
      </c>
      <c r="I2107" s="491" t="s">
        <v>20</v>
      </c>
    </row>
    <row r="2108" spans="1:9" x14ac:dyDescent="0.25">
      <c r="A2108" s="98"/>
      <c r="B2108" s="281" t="s">
        <v>1175</v>
      </c>
      <c r="C2108" s="429" t="s">
        <v>5059</v>
      </c>
      <c r="D2108" s="235" t="s">
        <v>210</v>
      </c>
      <c r="E2108" s="236">
        <v>725</v>
      </c>
      <c r="F2108" s="117">
        <v>41841</v>
      </c>
      <c r="G2108" s="30">
        <v>725</v>
      </c>
      <c r="H2108" s="30">
        <f t="shared" si="87"/>
        <v>0</v>
      </c>
      <c r="I2108" s="491" t="s">
        <v>146</v>
      </c>
    </row>
    <row r="2109" spans="1:9" x14ac:dyDescent="0.25">
      <c r="A2109" s="98"/>
      <c r="B2109" s="281" t="s">
        <v>1302</v>
      </c>
      <c r="C2109" s="429" t="s">
        <v>5059</v>
      </c>
      <c r="D2109" s="235" t="s">
        <v>210</v>
      </c>
      <c r="E2109" s="236">
        <v>1546.5</v>
      </c>
      <c r="F2109" s="117">
        <v>41842</v>
      </c>
      <c r="G2109" s="30">
        <v>1546.5</v>
      </c>
      <c r="H2109" s="30">
        <f t="shared" si="87"/>
        <v>0</v>
      </c>
      <c r="I2109" s="491" t="s">
        <v>4644</v>
      </c>
    </row>
    <row r="2110" spans="1:9" x14ac:dyDescent="0.25">
      <c r="A2110" s="98"/>
      <c r="B2110" s="281" t="s">
        <v>1402</v>
      </c>
      <c r="C2110" s="429" t="s">
        <v>5059</v>
      </c>
      <c r="D2110" s="8" t="s">
        <v>210</v>
      </c>
      <c r="E2110" s="252">
        <v>1643.2</v>
      </c>
      <c r="F2110" s="117">
        <v>41843</v>
      </c>
      <c r="G2110" s="30">
        <v>1643.2</v>
      </c>
      <c r="H2110" s="30">
        <f t="shared" si="87"/>
        <v>0</v>
      </c>
      <c r="I2110" s="497" t="s">
        <v>4</v>
      </c>
    </row>
    <row r="2111" spans="1:9" ht="15.75" x14ac:dyDescent="0.25">
      <c r="A2111" s="98">
        <v>41845</v>
      </c>
      <c r="B2111" s="554" t="s">
        <v>1697</v>
      </c>
      <c r="C2111" s="255" t="s">
        <v>4641</v>
      </c>
      <c r="D2111" s="235" t="s">
        <v>210</v>
      </c>
      <c r="E2111" s="236">
        <v>1404</v>
      </c>
      <c r="F2111" s="117">
        <v>41846</v>
      </c>
      <c r="G2111" s="30">
        <v>1404</v>
      </c>
      <c r="H2111" s="30">
        <f t="shared" si="87"/>
        <v>0</v>
      </c>
      <c r="I2111" s="491" t="s">
        <v>4</v>
      </c>
    </row>
    <row r="2112" spans="1:9" ht="15.75" x14ac:dyDescent="0.25">
      <c r="A2112" s="553">
        <v>41846</v>
      </c>
      <c r="B2112" s="554" t="s">
        <v>1777</v>
      </c>
      <c r="C2112" s="255" t="s">
        <v>4641</v>
      </c>
      <c r="D2112" s="235" t="s">
        <v>210</v>
      </c>
      <c r="E2112" s="236">
        <v>1113</v>
      </c>
      <c r="F2112" s="117">
        <v>41848</v>
      </c>
      <c r="G2112" s="30">
        <v>1113</v>
      </c>
      <c r="H2112" s="30">
        <f t="shared" si="87"/>
        <v>0</v>
      </c>
      <c r="I2112" s="508"/>
    </row>
    <row r="2113" spans="1:9" ht="15.75" x14ac:dyDescent="0.25">
      <c r="A2113" s="553">
        <v>41848</v>
      </c>
      <c r="B2113" s="554" t="s">
        <v>1932</v>
      </c>
      <c r="C2113" s="255" t="s">
        <v>4641</v>
      </c>
      <c r="D2113" s="235" t="s">
        <v>210</v>
      </c>
      <c r="E2113" s="236">
        <v>832</v>
      </c>
      <c r="F2113" s="117">
        <v>41849</v>
      </c>
      <c r="G2113" s="30">
        <v>832</v>
      </c>
      <c r="H2113" s="30">
        <f t="shared" si="87"/>
        <v>0</v>
      </c>
      <c r="I2113" s="491" t="s">
        <v>4644</v>
      </c>
    </row>
    <row r="2114" spans="1:9" ht="15.75" x14ac:dyDescent="0.25">
      <c r="A2114" s="98">
        <v>41849</v>
      </c>
      <c r="B2114" s="554" t="s">
        <v>2034</v>
      </c>
      <c r="C2114" s="255" t="s">
        <v>4641</v>
      </c>
      <c r="D2114" s="8" t="s">
        <v>210</v>
      </c>
      <c r="E2114" s="252">
        <v>1269</v>
      </c>
      <c r="F2114" s="117">
        <v>41850</v>
      </c>
      <c r="G2114" s="30">
        <v>1269</v>
      </c>
      <c r="H2114" s="30">
        <f t="shared" si="87"/>
        <v>0</v>
      </c>
      <c r="I2114" s="497" t="s">
        <v>4</v>
      </c>
    </row>
    <row r="2115" spans="1:9" ht="15.75" x14ac:dyDescent="0.25">
      <c r="A2115" s="553">
        <v>41850</v>
      </c>
      <c r="B2115" s="554" t="s">
        <v>2114</v>
      </c>
      <c r="C2115" s="255" t="s">
        <v>4641</v>
      </c>
      <c r="D2115" s="235" t="s">
        <v>210</v>
      </c>
      <c r="E2115" s="236">
        <v>716.5</v>
      </c>
      <c r="F2115" s="117">
        <v>41851</v>
      </c>
      <c r="G2115" s="30">
        <v>716.5</v>
      </c>
      <c r="H2115" s="30">
        <f t="shared" si="87"/>
        <v>0</v>
      </c>
      <c r="I2115" s="491" t="s">
        <v>20</v>
      </c>
    </row>
    <row r="2116" spans="1:9" ht="15.75" x14ac:dyDescent="0.25">
      <c r="A2116" s="553"/>
      <c r="B2116" s="554"/>
      <c r="C2116" s="255"/>
      <c r="D2116" s="235"/>
      <c r="E2116" s="236"/>
      <c r="F2116" s="117"/>
      <c r="G2116" s="30">
        <f>SUM(G2098:G2115)</f>
        <v>22168.3</v>
      </c>
      <c r="H2116" s="30"/>
      <c r="I2116" s="491"/>
    </row>
    <row r="2117" spans="1:9" ht="15.75" x14ac:dyDescent="0.25">
      <c r="A2117" s="553"/>
      <c r="B2117" s="554"/>
      <c r="C2117" s="255"/>
      <c r="D2117" s="235"/>
      <c r="E2117" s="236"/>
      <c r="F2117" s="117"/>
      <c r="G2117" s="30"/>
      <c r="H2117" s="30"/>
      <c r="I2117" s="491"/>
    </row>
    <row r="2118" spans="1:9" x14ac:dyDescent="0.25">
      <c r="A2118" s="98"/>
      <c r="B2118" s="233" t="s">
        <v>2095</v>
      </c>
      <c r="C2118" s="394" t="s">
        <v>4912</v>
      </c>
      <c r="D2118" s="607" t="s">
        <v>42</v>
      </c>
      <c r="E2118" s="528">
        <v>232</v>
      </c>
      <c r="F2118" s="117">
        <v>41822</v>
      </c>
      <c r="G2118" s="30">
        <v>232</v>
      </c>
      <c r="H2118" s="22">
        <f t="shared" ref="H2118:H2127" si="88">E2118-G2118</f>
        <v>0</v>
      </c>
      <c r="I2118" s="491"/>
    </row>
    <row r="2119" spans="1:9" x14ac:dyDescent="0.25">
      <c r="A2119" s="98"/>
      <c r="B2119" s="233" t="s">
        <v>2206</v>
      </c>
      <c r="C2119" s="394" t="s">
        <v>4912</v>
      </c>
      <c r="D2119" s="235" t="s">
        <v>42</v>
      </c>
      <c r="E2119" s="528">
        <v>309</v>
      </c>
      <c r="F2119" s="117">
        <v>41823</v>
      </c>
      <c r="G2119" s="30">
        <v>309</v>
      </c>
      <c r="H2119" s="30">
        <f t="shared" si="88"/>
        <v>0</v>
      </c>
      <c r="I2119" s="491"/>
    </row>
    <row r="2120" spans="1:9" x14ac:dyDescent="0.25">
      <c r="A2120" s="98"/>
      <c r="B2120" s="233" t="s">
        <v>1300</v>
      </c>
      <c r="C2120" s="394" t="s">
        <v>4912</v>
      </c>
      <c r="D2120" s="235" t="s">
        <v>42</v>
      </c>
      <c r="E2120" s="236">
        <v>457</v>
      </c>
      <c r="F2120" s="117">
        <v>41827</v>
      </c>
      <c r="G2120" s="30">
        <v>457</v>
      </c>
      <c r="H2120" s="30">
        <f t="shared" si="88"/>
        <v>0</v>
      </c>
      <c r="I2120" s="491"/>
    </row>
    <row r="2121" spans="1:9" x14ac:dyDescent="0.25">
      <c r="A2121" s="98"/>
      <c r="B2121" s="281" t="s">
        <v>1713</v>
      </c>
      <c r="C2121" s="429" t="s">
        <v>5059</v>
      </c>
      <c r="D2121" s="45" t="s">
        <v>42</v>
      </c>
      <c r="E2121" s="236">
        <v>1319.6</v>
      </c>
      <c r="F2121" s="117">
        <v>41832</v>
      </c>
      <c r="G2121" s="22">
        <v>1319.6</v>
      </c>
      <c r="H2121" s="30">
        <f t="shared" si="88"/>
        <v>0</v>
      </c>
      <c r="I2121" s="508"/>
    </row>
    <row r="2122" spans="1:9" x14ac:dyDescent="0.25">
      <c r="A2122" s="98"/>
      <c r="B2122" s="281" t="s">
        <v>1775</v>
      </c>
      <c r="C2122" s="429" t="s">
        <v>5059</v>
      </c>
      <c r="D2122" s="45" t="s">
        <v>42</v>
      </c>
      <c r="E2122" s="236">
        <v>3767</v>
      </c>
      <c r="F2122" s="117">
        <v>41832</v>
      </c>
      <c r="G2122" s="22">
        <v>3767</v>
      </c>
      <c r="H2122" s="30">
        <f t="shared" si="88"/>
        <v>0</v>
      </c>
      <c r="I2122" s="508"/>
    </row>
    <row r="2123" spans="1:9" x14ac:dyDescent="0.25">
      <c r="A2123" s="98"/>
      <c r="B2123" s="281" t="s">
        <v>1119</v>
      </c>
      <c r="C2123" s="429" t="s">
        <v>5059</v>
      </c>
      <c r="D2123" s="235" t="s">
        <v>42</v>
      </c>
      <c r="E2123" s="236">
        <v>2260</v>
      </c>
      <c r="F2123" s="117">
        <v>41839</v>
      </c>
      <c r="G2123" s="30">
        <v>2260</v>
      </c>
      <c r="H2123" s="30">
        <f t="shared" si="88"/>
        <v>0</v>
      </c>
      <c r="I2123" s="491"/>
    </row>
    <row r="2124" spans="1:9" ht="15.75" x14ac:dyDescent="0.25">
      <c r="A2124" s="553">
        <v>41844</v>
      </c>
      <c r="B2124" s="554" t="s">
        <v>1555</v>
      </c>
      <c r="C2124" s="255" t="s">
        <v>4641</v>
      </c>
      <c r="D2124" s="235" t="s">
        <v>42</v>
      </c>
      <c r="E2124" s="236">
        <v>297</v>
      </c>
      <c r="F2124" s="117">
        <v>41844</v>
      </c>
      <c r="G2124" s="30">
        <v>297</v>
      </c>
      <c r="H2124" s="30">
        <f t="shared" si="88"/>
        <v>0</v>
      </c>
      <c r="I2124" s="491"/>
    </row>
    <row r="2125" spans="1:9" ht="15.75" x14ac:dyDescent="0.25">
      <c r="A2125" s="98">
        <v>41845</v>
      </c>
      <c r="B2125" s="554" t="s">
        <v>1666</v>
      </c>
      <c r="C2125" s="255" t="s">
        <v>4641</v>
      </c>
      <c r="D2125" s="235" t="s">
        <v>42</v>
      </c>
      <c r="E2125" s="236">
        <v>868</v>
      </c>
      <c r="F2125" s="117">
        <v>41845</v>
      </c>
      <c r="G2125" s="30">
        <v>868</v>
      </c>
      <c r="H2125" s="30">
        <f t="shared" si="88"/>
        <v>0</v>
      </c>
      <c r="I2125" s="491"/>
    </row>
    <row r="2126" spans="1:9" ht="15.75" x14ac:dyDescent="0.25">
      <c r="A2126" s="98">
        <v>41845</v>
      </c>
      <c r="B2126" s="554" t="s">
        <v>1718</v>
      </c>
      <c r="C2126" s="255" t="s">
        <v>4641</v>
      </c>
      <c r="D2126" s="235" t="s">
        <v>42</v>
      </c>
      <c r="E2126" s="236">
        <v>286.39999999999998</v>
      </c>
      <c r="F2126" s="117">
        <v>41845</v>
      </c>
      <c r="G2126" s="30">
        <v>286.39999999999998</v>
      </c>
      <c r="H2126" s="30">
        <f t="shared" si="88"/>
        <v>0</v>
      </c>
      <c r="I2126" s="491"/>
    </row>
    <row r="2127" spans="1:9" ht="15.75" x14ac:dyDescent="0.25">
      <c r="A2127" s="98">
        <v>41847</v>
      </c>
      <c r="B2127" s="554" t="s">
        <v>1820</v>
      </c>
      <c r="C2127" s="255" t="s">
        <v>4641</v>
      </c>
      <c r="D2127" s="235" t="s">
        <v>42</v>
      </c>
      <c r="E2127" s="236">
        <v>1278</v>
      </c>
      <c r="F2127" s="117">
        <v>41847</v>
      </c>
      <c r="G2127" s="30">
        <v>1278</v>
      </c>
      <c r="H2127" s="30">
        <f t="shared" si="88"/>
        <v>0</v>
      </c>
      <c r="I2127" s="508"/>
    </row>
    <row r="2128" spans="1:9" ht="15.75" x14ac:dyDescent="0.25">
      <c r="A2128" s="98"/>
      <c r="B2128" s="554"/>
      <c r="C2128" s="255"/>
      <c r="D2128" s="235"/>
      <c r="E2128" s="236"/>
      <c r="F2128" s="117"/>
      <c r="G2128" s="30">
        <f>SUM(G2118:G2127)</f>
        <v>11074</v>
      </c>
      <c r="H2128" s="30"/>
      <c r="I2128" s="508"/>
    </row>
    <row r="2129" spans="1:9" ht="15.75" x14ac:dyDescent="0.25">
      <c r="A2129" s="98"/>
      <c r="B2129" s="554"/>
      <c r="C2129" s="255"/>
      <c r="D2129" s="235"/>
      <c r="E2129" s="236"/>
      <c r="F2129" s="117"/>
      <c r="G2129" s="30"/>
      <c r="H2129" s="30"/>
      <c r="I2129" s="508"/>
    </row>
    <row r="2130" spans="1:9" x14ac:dyDescent="0.25">
      <c r="A2130" s="98"/>
      <c r="B2130" s="281" t="s">
        <v>1615</v>
      </c>
      <c r="C2130" s="429" t="s">
        <v>5059</v>
      </c>
      <c r="D2130" s="45" t="s">
        <v>5071</v>
      </c>
      <c r="E2130" s="236">
        <v>4015</v>
      </c>
      <c r="F2130" s="117">
        <v>41831</v>
      </c>
      <c r="G2130" s="22">
        <v>4015</v>
      </c>
      <c r="H2130" s="30">
        <f>E2130-G2130</f>
        <v>0</v>
      </c>
      <c r="I2130" s="508"/>
    </row>
    <row r="2131" spans="1:9" x14ac:dyDescent="0.25">
      <c r="A2131" s="98"/>
      <c r="B2131" s="438"/>
      <c r="C2131" s="429"/>
      <c r="D2131" s="45"/>
      <c r="E2131" s="236"/>
      <c r="F2131" s="117"/>
      <c r="G2131" s="22"/>
      <c r="H2131" s="30"/>
      <c r="I2131" s="508"/>
    </row>
    <row r="2132" spans="1:9" x14ac:dyDescent="0.25">
      <c r="A2132" s="98"/>
      <c r="B2132" s="241" t="s">
        <v>1523</v>
      </c>
      <c r="C2132" s="394" t="s">
        <v>4912</v>
      </c>
      <c r="D2132" s="235" t="s">
        <v>101</v>
      </c>
      <c r="E2132" s="236">
        <v>26531.8</v>
      </c>
      <c r="F2132" s="117">
        <v>41841</v>
      </c>
      <c r="G2132" s="30">
        <v>26531.8</v>
      </c>
      <c r="H2132" s="30">
        <f t="shared" ref="H2132:H2140" si="89">E2132-G2132</f>
        <v>0</v>
      </c>
      <c r="I2132" s="491" t="s">
        <v>4</v>
      </c>
    </row>
    <row r="2133" spans="1:9" x14ac:dyDescent="0.25">
      <c r="A2133" s="98"/>
      <c r="B2133" s="233" t="s">
        <v>2110</v>
      </c>
      <c r="C2133" s="394" t="s">
        <v>4912</v>
      </c>
      <c r="D2133" s="235" t="s">
        <v>101</v>
      </c>
      <c r="E2133" s="528">
        <v>53313</v>
      </c>
      <c r="F2133" s="117">
        <v>41830</v>
      </c>
      <c r="G2133" s="30">
        <v>53313</v>
      </c>
      <c r="H2133" s="22">
        <f t="shared" si="89"/>
        <v>0</v>
      </c>
      <c r="I2133" s="491" t="s">
        <v>57</v>
      </c>
    </row>
    <row r="2134" spans="1:9" x14ac:dyDescent="0.25">
      <c r="A2134" s="98"/>
      <c r="B2134" s="233" t="s">
        <v>1058</v>
      </c>
      <c r="C2134" s="394" t="s">
        <v>4912</v>
      </c>
      <c r="D2134" s="235" t="s">
        <v>101</v>
      </c>
      <c r="E2134" s="528">
        <v>53095.4</v>
      </c>
      <c r="F2134" s="495" t="s">
        <v>4987</v>
      </c>
      <c r="G2134" s="30">
        <v>53095.4</v>
      </c>
      <c r="H2134" s="30">
        <f t="shared" si="89"/>
        <v>0</v>
      </c>
      <c r="I2134" s="491" t="s">
        <v>14</v>
      </c>
    </row>
    <row r="2135" spans="1:9" x14ac:dyDescent="0.25">
      <c r="A2135" s="98"/>
      <c r="B2135" s="281" t="s">
        <v>1693</v>
      </c>
      <c r="C2135" s="429" t="s">
        <v>5059</v>
      </c>
      <c r="D2135" s="45" t="s">
        <v>101</v>
      </c>
      <c r="E2135" s="236">
        <v>53185.5</v>
      </c>
      <c r="F2135" s="542" t="s">
        <v>5087</v>
      </c>
      <c r="G2135" s="22">
        <v>53185.5</v>
      </c>
      <c r="H2135" s="30">
        <f t="shared" si="89"/>
        <v>0</v>
      </c>
      <c r="I2135" s="508" t="s">
        <v>23</v>
      </c>
    </row>
    <row r="2136" spans="1:9" x14ac:dyDescent="0.25">
      <c r="A2136" s="98"/>
      <c r="B2136" s="281" t="s">
        <v>1774</v>
      </c>
      <c r="C2136" s="429" t="s">
        <v>5059</v>
      </c>
      <c r="D2136" s="45" t="s">
        <v>101</v>
      </c>
      <c r="E2136" s="236">
        <v>52099</v>
      </c>
      <c r="F2136" s="485">
        <v>41841</v>
      </c>
      <c r="G2136" s="22">
        <v>52099</v>
      </c>
      <c r="H2136" s="30">
        <f t="shared" si="89"/>
        <v>0</v>
      </c>
      <c r="I2136" s="508" t="s">
        <v>14</v>
      </c>
    </row>
    <row r="2137" spans="1:9" ht="45.75" x14ac:dyDescent="0.25">
      <c r="A2137" s="98"/>
      <c r="B2137" s="281" t="s">
        <v>2002</v>
      </c>
      <c r="C2137" s="429" t="s">
        <v>5059</v>
      </c>
      <c r="D2137" s="235" t="s">
        <v>101</v>
      </c>
      <c r="E2137" s="236">
        <v>52456</v>
      </c>
      <c r="F2137" s="548" t="s">
        <v>5149</v>
      </c>
      <c r="G2137" s="30">
        <v>52456</v>
      </c>
      <c r="H2137" s="30">
        <f t="shared" si="89"/>
        <v>0</v>
      </c>
      <c r="I2137" s="491" t="s">
        <v>14</v>
      </c>
    </row>
    <row r="2138" spans="1:9" x14ac:dyDescent="0.25">
      <c r="A2138" s="98"/>
      <c r="B2138" s="281" t="s">
        <v>1470</v>
      </c>
      <c r="C2138" s="429" t="s">
        <v>5059</v>
      </c>
      <c r="D2138" s="235" t="s">
        <v>101</v>
      </c>
      <c r="E2138" s="236">
        <v>57101</v>
      </c>
      <c r="F2138" s="461">
        <v>41853</v>
      </c>
      <c r="G2138" s="247">
        <v>57101</v>
      </c>
      <c r="H2138" s="30">
        <f t="shared" si="89"/>
        <v>0</v>
      </c>
      <c r="I2138" s="491" t="s">
        <v>4644</v>
      </c>
    </row>
    <row r="2139" spans="1:9" ht="15.75" x14ac:dyDescent="0.25">
      <c r="A2139" s="98">
        <v>41845</v>
      </c>
      <c r="B2139" s="554" t="s">
        <v>1639</v>
      </c>
      <c r="C2139" s="255" t="s">
        <v>4641</v>
      </c>
      <c r="D2139" s="8" t="s">
        <v>101</v>
      </c>
      <c r="E2139" s="236">
        <v>55175</v>
      </c>
      <c r="F2139" s="461">
        <v>41853</v>
      </c>
      <c r="G2139" s="247">
        <v>55175</v>
      </c>
      <c r="H2139" s="30">
        <f t="shared" si="89"/>
        <v>0</v>
      </c>
      <c r="I2139" s="491" t="s">
        <v>23</v>
      </c>
    </row>
    <row r="2140" spans="1:9" ht="15.75" x14ac:dyDescent="0.25">
      <c r="A2140" s="553">
        <v>41850</v>
      </c>
      <c r="B2140" s="554" t="s">
        <v>2134</v>
      </c>
      <c r="C2140" s="255" t="s">
        <v>4641</v>
      </c>
      <c r="D2140" s="235" t="s">
        <v>101</v>
      </c>
      <c r="E2140" s="236">
        <v>54268</v>
      </c>
      <c r="F2140" s="503" t="s">
        <v>5387</v>
      </c>
      <c r="G2140" s="247">
        <v>54268</v>
      </c>
      <c r="H2140" s="30">
        <f t="shared" si="89"/>
        <v>0</v>
      </c>
      <c r="I2140" s="491" t="s">
        <v>23</v>
      </c>
    </row>
    <row r="2141" spans="1:9" ht="15.75" x14ac:dyDescent="0.25">
      <c r="A2141" s="553"/>
      <c r="B2141" s="554"/>
      <c r="C2141" s="255"/>
      <c r="D2141" s="235"/>
      <c r="E2141" s="236"/>
      <c r="F2141" s="503"/>
      <c r="G2141" s="247">
        <f>SUM(G2132:G2140)</f>
        <v>457224.7</v>
      </c>
      <c r="H2141" s="30"/>
      <c r="I2141" s="491"/>
    </row>
    <row r="2142" spans="1:9" ht="15.75" x14ac:dyDescent="0.25">
      <c r="A2142" s="553"/>
      <c r="B2142" s="554"/>
      <c r="C2142" s="255"/>
      <c r="D2142" s="235"/>
      <c r="E2142" s="236"/>
      <c r="F2142" s="503"/>
      <c r="G2142" s="247"/>
      <c r="H2142" s="30"/>
      <c r="I2142" s="491"/>
    </row>
    <row r="2143" spans="1:9" x14ac:dyDescent="0.25">
      <c r="A2143" s="98"/>
      <c r="B2143" s="233" t="s">
        <v>2005</v>
      </c>
      <c r="C2143" s="394" t="s">
        <v>4912</v>
      </c>
      <c r="D2143" s="235" t="s">
        <v>4927</v>
      </c>
      <c r="E2143" s="528">
        <v>976</v>
      </c>
      <c r="F2143" s="117">
        <v>41822</v>
      </c>
      <c r="G2143" s="30">
        <v>976</v>
      </c>
      <c r="H2143" s="22">
        <f>E2143-G2143</f>
        <v>0</v>
      </c>
      <c r="I2143" s="491" t="s">
        <v>2849</v>
      </c>
    </row>
    <row r="2144" spans="1:9" x14ac:dyDescent="0.25">
      <c r="A2144" s="98"/>
      <c r="B2144" s="233"/>
      <c r="C2144" s="394"/>
      <c r="D2144" s="235"/>
      <c r="E2144" s="528"/>
      <c r="F2144" s="117"/>
      <c r="G2144" s="30"/>
      <c r="H2144" s="22"/>
      <c r="I2144" s="491"/>
    </row>
    <row r="2145" spans="1:9" x14ac:dyDescent="0.25">
      <c r="A2145" s="98"/>
      <c r="B2145" s="233" t="s">
        <v>1997</v>
      </c>
      <c r="C2145" s="394" t="s">
        <v>4912</v>
      </c>
      <c r="D2145" s="235" t="s">
        <v>51</v>
      </c>
      <c r="E2145" s="528">
        <v>31488</v>
      </c>
      <c r="F2145" s="461" t="s">
        <v>4926</v>
      </c>
      <c r="G2145" s="30">
        <v>31488</v>
      </c>
      <c r="H2145" s="22">
        <f t="shared" ref="H2145:H2153" si="90">E2145-G2145</f>
        <v>0</v>
      </c>
      <c r="I2145" s="491"/>
    </row>
    <row r="2146" spans="1:9" x14ac:dyDescent="0.25">
      <c r="A2146" s="98"/>
      <c r="B2146" s="233" t="s">
        <v>1212</v>
      </c>
      <c r="C2146" s="394" t="s">
        <v>4912</v>
      </c>
      <c r="D2146" s="235" t="s">
        <v>51</v>
      </c>
      <c r="E2146" s="528">
        <v>16032</v>
      </c>
      <c r="F2146" s="461" t="s">
        <v>5007</v>
      </c>
      <c r="G2146" s="30">
        <v>16032</v>
      </c>
      <c r="H2146" s="30">
        <f t="shared" si="90"/>
        <v>0</v>
      </c>
      <c r="I2146" s="491" t="s">
        <v>14</v>
      </c>
    </row>
    <row r="2147" spans="1:9" x14ac:dyDescent="0.25">
      <c r="A2147" s="98"/>
      <c r="B2147" s="281" t="s">
        <v>1637</v>
      </c>
      <c r="C2147" s="429" t="s">
        <v>5059</v>
      </c>
      <c r="D2147" s="45" t="s">
        <v>51</v>
      </c>
      <c r="E2147" s="236">
        <v>22712</v>
      </c>
      <c r="F2147" s="536" t="s">
        <v>5074</v>
      </c>
      <c r="G2147" s="22">
        <v>22712</v>
      </c>
      <c r="H2147" s="30">
        <f t="shared" si="90"/>
        <v>0</v>
      </c>
      <c r="I2147" s="508" t="s">
        <v>14</v>
      </c>
    </row>
    <row r="2148" spans="1:9" x14ac:dyDescent="0.25">
      <c r="A2148" s="98"/>
      <c r="B2148" s="281" t="s">
        <v>1642</v>
      </c>
      <c r="C2148" s="429" t="s">
        <v>5059</v>
      </c>
      <c r="D2148" s="45" t="s">
        <v>51</v>
      </c>
      <c r="E2148" s="236">
        <v>4075</v>
      </c>
      <c r="F2148" s="536" t="s">
        <v>5074</v>
      </c>
      <c r="G2148" s="22">
        <v>4075</v>
      </c>
      <c r="H2148" s="30">
        <f t="shared" si="90"/>
        <v>0</v>
      </c>
      <c r="I2148" s="508"/>
    </row>
    <row r="2149" spans="1:9" x14ac:dyDescent="0.25">
      <c r="A2149" s="98"/>
      <c r="B2149" s="281" t="s">
        <v>1956</v>
      </c>
      <c r="C2149" s="429" t="s">
        <v>5059</v>
      </c>
      <c r="D2149" s="235" t="s">
        <v>51</v>
      </c>
      <c r="E2149" s="236">
        <v>19126</v>
      </c>
      <c r="F2149" s="461" t="s">
        <v>5141</v>
      </c>
      <c r="G2149" s="30">
        <v>19126</v>
      </c>
      <c r="H2149" s="30">
        <f t="shared" si="90"/>
        <v>0</v>
      </c>
      <c r="I2149" s="491"/>
    </row>
    <row r="2150" spans="1:9" x14ac:dyDescent="0.25">
      <c r="A2150" s="98"/>
      <c r="B2150" s="281" t="s">
        <v>1494</v>
      </c>
      <c r="C2150" s="429" t="s">
        <v>5059</v>
      </c>
      <c r="D2150" s="235" t="s">
        <v>51</v>
      </c>
      <c r="E2150" s="236">
        <v>37959</v>
      </c>
      <c r="F2150" s="461" t="s">
        <v>5276</v>
      </c>
      <c r="G2150" s="30">
        <v>37959</v>
      </c>
      <c r="H2150" s="30">
        <f t="shared" si="90"/>
        <v>0</v>
      </c>
      <c r="I2150" s="491" t="s">
        <v>14</v>
      </c>
    </row>
    <row r="2151" spans="1:9" ht="15.75" x14ac:dyDescent="0.25">
      <c r="A2151" s="98">
        <v>41847</v>
      </c>
      <c r="B2151" s="554" t="s">
        <v>1833</v>
      </c>
      <c r="C2151" s="255" t="s">
        <v>4641</v>
      </c>
      <c r="D2151" s="235" t="s">
        <v>51</v>
      </c>
      <c r="E2151" s="236">
        <v>2610.6</v>
      </c>
      <c r="F2151" s="461" t="s">
        <v>5338</v>
      </c>
      <c r="G2151" s="30">
        <v>2610.6</v>
      </c>
      <c r="H2151" s="30">
        <f t="shared" si="90"/>
        <v>0</v>
      </c>
      <c r="I2151" s="491"/>
    </row>
    <row r="2152" spans="1:9" ht="15.75" x14ac:dyDescent="0.25">
      <c r="A2152" s="553">
        <v>41848</v>
      </c>
      <c r="B2152" s="554" t="s">
        <v>1920</v>
      </c>
      <c r="C2152" s="255" t="s">
        <v>4641</v>
      </c>
      <c r="D2152" s="235" t="s">
        <v>51</v>
      </c>
      <c r="E2152" s="236">
        <v>22101</v>
      </c>
      <c r="F2152" s="461" t="s">
        <v>5338</v>
      </c>
      <c r="G2152" s="30">
        <v>22101</v>
      </c>
      <c r="H2152" s="30">
        <f t="shared" si="90"/>
        <v>0</v>
      </c>
      <c r="I2152" s="491" t="s">
        <v>14</v>
      </c>
    </row>
    <row r="2153" spans="1:9" ht="15.75" x14ac:dyDescent="0.25">
      <c r="A2153" s="98">
        <v>41851</v>
      </c>
      <c r="B2153" s="554" t="s">
        <v>2177</v>
      </c>
      <c r="C2153" s="255" t="s">
        <v>4641</v>
      </c>
      <c r="D2153" s="8" t="s">
        <v>51</v>
      </c>
      <c r="E2153" s="252">
        <v>2387</v>
      </c>
      <c r="F2153" s="461">
        <v>41853</v>
      </c>
      <c r="G2153" s="247">
        <v>2387</v>
      </c>
      <c r="H2153" s="30">
        <f t="shared" si="90"/>
        <v>0</v>
      </c>
      <c r="I2153" s="497" t="s">
        <v>14</v>
      </c>
    </row>
    <row r="2154" spans="1:9" ht="15.75" x14ac:dyDescent="0.25">
      <c r="A2154" s="98"/>
      <c r="B2154" s="554"/>
      <c r="C2154" s="255"/>
      <c r="D2154" s="8"/>
      <c r="E2154" s="252"/>
      <c r="F2154" s="461"/>
      <c r="G2154" s="247">
        <f>SUM(G2145:G2153)</f>
        <v>158490.6</v>
      </c>
      <c r="H2154" s="30"/>
      <c r="I2154" s="497"/>
    </row>
    <row r="2155" spans="1:9" ht="15.75" x14ac:dyDescent="0.25">
      <c r="A2155" s="98"/>
      <c r="B2155" s="554"/>
      <c r="C2155" s="255"/>
      <c r="D2155" s="8"/>
      <c r="E2155" s="252"/>
      <c r="F2155" s="461"/>
      <c r="G2155" s="247"/>
      <c r="H2155" s="30"/>
      <c r="I2155" s="497"/>
    </row>
    <row r="2156" spans="1:9" x14ac:dyDescent="0.25">
      <c r="A2156" s="98"/>
      <c r="B2156" s="233" t="s">
        <v>1975</v>
      </c>
      <c r="C2156" s="394" t="s">
        <v>4912</v>
      </c>
      <c r="D2156" s="235" t="s">
        <v>165</v>
      </c>
      <c r="E2156" s="528">
        <v>8167</v>
      </c>
      <c r="F2156" s="117">
        <v>41822</v>
      </c>
      <c r="G2156" s="30">
        <v>8167</v>
      </c>
      <c r="H2156" s="22">
        <f t="shared" ref="H2156:H2165" si="91">E2156-G2156</f>
        <v>0</v>
      </c>
      <c r="I2156" s="491" t="s">
        <v>4</v>
      </c>
    </row>
    <row r="2157" spans="1:9" x14ac:dyDescent="0.25">
      <c r="A2157" s="98"/>
      <c r="B2157" s="233" t="s">
        <v>2253</v>
      </c>
      <c r="C2157" s="394" t="s">
        <v>4912</v>
      </c>
      <c r="D2157" s="235" t="s">
        <v>165</v>
      </c>
      <c r="E2157" s="528">
        <v>10032</v>
      </c>
      <c r="F2157" s="117">
        <v>41824</v>
      </c>
      <c r="G2157" s="30">
        <v>10032</v>
      </c>
      <c r="H2157" s="30">
        <f t="shared" si="91"/>
        <v>0</v>
      </c>
      <c r="I2157" s="491" t="s">
        <v>4</v>
      </c>
    </row>
    <row r="2158" spans="1:9" x14ac:dyDescent="0.25">
      <c r="A2158" s="98"/>
      <c r="B2158" s="281" t="s">
        <v>2145</v>
      </c>
      <c r="C2158" s="429" t="s">
        <v>5059</v>
      </c>
      <c r="D2158" s="235" t="s">
        <v>165</v>
      </c>
      <c r="E2158" s="236">
        <v>44898</v>
      </c>
      <c r="F2158" s="117">
        <v>41839</v>
      </c>
      <c r="G2158" s="30">
        <v>44898</v>
      </c>
      <c r="H2158" s="30">
        <f t="shared" si="91"/>
        <v>0</v>
      </c>
      <c r="I2158" s="491" t="s">
        <v>23</v>
      </c>
    </row>
    <row r="2159" spans="1:9" x14ac:dyDescent="0.25">
      <c r="A2159" s="98"/>
      <c r="B2159" s="281" t="s">
        <v>2258</v>
      </c>
      <c r="C2159" s="429" t="s">
        <v>5059</v>
      </c>
      <c r="D2159" s="235" t="s">
        <v>165</v>
      </c>
      <c r="E2159" s="236">
        <v>79998</v>
      </c>
      <c r="F2159" s="117">
        <v>41839</v>
      </c>
      <c r="G2159" s="30">
        <v>79998</v>
      </c>
      <c r="H2159" s="30">
        <f t="shared" si="91"/>
        <v>0</v>
      </c>
      <c r="I2159" s="491" t="s">
        <v>23</v>
      </c>
    </row>
    <row r="2160" spans="1:9" x14ac:dyDescent="0.25">
      <c r="A2160" s="98"/>
      <c r="B2160" s="281" t="s">
        <v>1120</v>
      </c>
      <c r="C2160" s="429" t="s">
        <v>5059</v>
      </c>
      <c r="D2160" s="235" t="s">
        <v>165</v>
      </c>
      <c r="E2160" s="236">
        <v>72991</v>
      </c>
      <c r="F2160" s="117">
        <v>41839</v>
      </c>
      <c r="G2160" s="30">
        <v>72991</v>
      </c>
      <c r="H2160" s="30">
        <f t="shared" si="91"/>
        <v>0</v>
      </c>
      <c r="I2160" s="491" t="s">
        <v>23</v>
      </c>
    </row>
    <row r="2161" spans="1:9" x14ac:dyDescent="0.25">
      <c r="A2161" s="98"/>
      <c r="B2161" s="281" t="s">
        <v>1268</v>
      </c>
      <c r="C2161" s="429" t="s">
        <v>5059</v>
      </c>
      <c r="D2161" s="235" t="s">
        <v>165</v>
      </c>
      <c r="E2161" s="236">
        <v>45269</v>
      </c>
      <c r="F2161" s="117">
        <v>41842</v>
      </c>
      <c r="G2161" s="30">
        <v>45269</v>
      </c>
      <c r="H2161" s="30">
        <f t="shared" si="91"/>
        <v>0</v>
      </c>
      <c r="I2161" s="491" t="s">
        <v>23</v>
      </c>
    </row>
    <row r="2162" spans="1:9" x14ac:dyDescent="0.25">
      <c r="A2162" s="98"/>
      <c r="B2162" s="281" t="s">
        <v>1363</v>
      </c>
      <c r="C2162" s="429" t="s">
        <v>5059</v>
      </c>
      <c r="D2162" s="8" t="s">
        <v>165</v>
      </c>
      <c r="E2162" s="252">
        <v>52387</v>
      </c>
      <c r="F2162" s="117">
        <v>41842</v>
      </c>
      <c r="G2162" s="30">
        <v>52387</v>
      </c>
      <c r="H2162" s="30">
        <f t="shared" si="91"/>
        <v>0</v>
      </c>
      <c r="I2162" s="497" t="s">
        <v>23</v>
      </c>
    </row>
    <row r="2163" spans="1:9" x14ac:dyDescent="0.25">
      <c r="A2163" s="98"/>
      <c r="B2163" s="281" t="s">
        <v>1459</v>
      </c>
      <c r="C2163" s="429" t="s">
        <v>5059</v>
      </c>
      <c r="D2163" s="235" t="s">
        <v>165</v>
      </c>
      <c r="E2163" s="236">
        <v>49919</v>
      </c>
      <c r="F2163" s="117">
        <v>41844</v>
      </c>
      <c r="G2163" s="30">
        <v>49919</v>
      </c>
      <c r="H2163" s="30">
        <f t="shared" si="91"/>
        <v>0</v>
      </c>
      <c r="I2163" s="491" t="s">
        <v>4644</v>
      </c>
    </row>
    <row r="2164" spans="1:9" ht="15.75" x14ac:dyDescent="0.25">
      <c r="A2164" s="553">
        <v>41846</v>
      </c>
      <c r="B2164" s="554" t="s">
        <v>1757</v>
      </c>
      <c r="C2164" s="255" t="s">
        <v>4641</v>
      </c>
      <c r="D2164" s="8" t="s">
        <v>165</v>
      </c>
      <c r="E2164" s="236">
        <v>41171</v>
      </c>
      <c r="F2164" s="117">
        <v>41850</v>
      </c>
      <c r="G2164" s="30">
        <v>41171</v>
      </c>
      <c r="H2164" s="30">
        <f t="shared" si="91"/>
        <v>0</v>
      </c>
      <c r="I2164" s="491"/>
    </row>
    <row r="2165" spans="1:9" ht="15.75" x14ac:dyDescent="0.25">
      <c r="A2165" s="98">
        <v>41851</v>
      </c>
      <c r="B2165" s="554" t="s">
        <v>2170</v>
      </c>
      <c r="C2165" s="255" t="s">
        <v>4641</v>
      </c>
      <c r="D2165" s="8" t="s">
        <v>165</v>
      </c>
      <c r="E2165" s="252">
        <v>16225.5</v>
      </c>
      <c r="F2165" s="461">
        <v>41852</v>
      </c>
      <c r="G2165" s="247">
        <v>16225.5</v>
      </c>
      <c r="H2165" s="30">
        <f t="shared" si="91"/>
        <v>0</v>
      </c>
      <c r="I2165" s="497" t="s">
        <v>23</v>
      </c>
    </row>
    <row r="2166" spans="1:9" ht="15.75" x14ac:dyDescent="0.25">
      <c r="A2166" s="98"/>
      <c r="B2166" s="554"/>
      <c r="C2166" s="255"/>
      <c r="D2166" s="8"/>
      <c r="E2166" s="252"/>
      <c r="F2166" s="461"/>
      <c r="G2166" s="247">
        <f>SUM(G2156:G2165)</f>
        <v>421057.5</v>
      </c>
      <c r="H2166" s="30"/>
      <c r="I2166" s="497"/>
    </row>
    <row r="2167" spans="1:9" ht="15.75" x14ac:dyDescent="0.25">
      <c r="A2167" s="98"/>
      <c r="B2167" s="554"/>
      <c r="C2167" s="255"/>
      <c r="D2167" s="8"/>
      <c r="E2167" s="252"/>
      <c r="F2167" s="461"/>
      <c r="G2167" s="247"/>
      <c r="H2167" s="30"/>
      <c r="I2167" s="497"/>
    </row>
    <row r="2168" spans="1:9" x14ac:dyDescent="0.25">
      <c r="A2168" s="98"/>
      <c r="B2168" s="233" t="s">
        <v>1102</v>
      </c>
      <c r="C2168" s="394" t="s">
        <v>4912</v>
      </c>
      <c r="D2168" s="235" t="s">
        <v>47</v>
      </c>
      <c r="E2168" s="528">
        <v>12303.2</v>
      </c>
      <c r="F2168" s="117">
        <v>41828</v>
      </c>
      <c r="G2168" s="30">
        <v>12303.2</v>
      </c>
      <c r="H2168" s="30">
        <f t="shared" ref="H2168:H2179" si="92">E2168-G2168</f>
        <v>0</v>
      </c>
      <c r="I2168" s="508" t="s">
        <v>4</v>
      </c>
    </row>
    <row r="2169" spans="1:9" x14ac:dyDescent="0.25">
      <c r="A2169" s="98"/>
      <c r="B2169" s="233" t="s">
        <v>1262</v>
      </c>
      <c r="C2169" s="394" t="s">
        <v>4912</v>
      </c>
      <c r="D2169" s="235" t="s">
        <v>47</v>
      </c>
      <c r="E2169" s="236">
        <v>7179.7</v>
      </c>
      <c r="F2169" s="117">
        <v>41828</v>
      </c>
      <c r="G2169" s="30">
        <v>7179.7</v>
      </c>
      <c r="H2169" s="30">
        <f t="shared" si="92"/>
        <v>0</v>
      </c>
      <c r="I2169" s="491"/>
    </row>
    <row r="2170" spans="1:9" x14ac:dyDescent="0.25">
      <c r="A2170" s="98"/>
      <c r="B2170" s="233" t="s">
        <v>1350</v>
      </c>
      <c r="C2170" s="394" t="s">
        <v>4912</v>
      </c>
      <c r="D2170" s="235" t="s">
        <v>47</v>
      </c>
      <c r="E2170" s="236">
        <v>6502.2</v>
      </c>
      <c r="F2170" s="117">
        <v>41828</v>
      </c>
      <c r="G2170" s="30">
        <v>6502.2</v>
      </c>
      <c r="H2170" s="30">
        <f t="shared" si="92"/>
        <v>0</v>
      </c>
      <c r="I2170" s="491" t="s">
        <v>4</v>
      </c>
    </row>
    <row r="2171" spans="1:9" x14ac:dyDescent="0.25">
      <c r="A2171" s="98"/>
      <c r="B2171" s="233" t="s">
        <v>1526</v>
      </c>
      <c r="C2171" s="394" t="s">
        <v>4912</v>
      </c>
      <c r="D2171" s="235" t="s">
        <v>47</v>
      </c>
      <c r="E2171" s="236">
        <v>8575.5</v>
      </c>
      <c r="F2171" s="117">
        <v>41830</v>
      </c>
      <c r="G2171" s="30">
        <v>8575.5</v>
      </c>
      <c r="H2171" s="30">
        <f t="shared" si="92"/>
        <v>0</v>
      </c>
      <c r="I2171" s="491" t="s">
        <v>4</v>
      </c>
    </row>
    <row r="2172" spans="1:9" x14ac:dyDescent="0.25">
      <c r="A2172" s="98"/>
      <c r="B2172" s="233" t="s">
        <v>1527</v>
      </c>
      <c r="C2172" s="394" t="s">
        <v>4912</v>
      </c>
      <c r="D2172" s="235" t="s">
        <v>47</v>
      </c>
      <c r="E2172" s="236">
        <v>2962.4</v>
      </c>
      <c r="F2172" s="117">
        <v>41830</v>
      </c>
      <c r="G2172" s="30">
        <v>2962.4</v>
      </c>
      <c r="H2172" s="30">
        <f t="shared" si="92"/>
        <v>0</v>
      </c>
      <c r="I2172" s="491" t="s">
        <v>4</v>
      </c>
    </row>
    <row r="2173" spans="1:9" x14ac:dyDescent="0.25">
      <c r="A2173" s="98"/>
      <c r="B2173" s="281" t="s">
        <v>1744</v>
      </c>
      <c r="C2173" s="429" t="s">
        <v>5059</v>
      </c>
      <c r="D2173" s="45" t="s">
        <v>47</v>
      </c>
      <c r="E2173" s="236">
        <v>6972</v>
      </c>
      <c r="F2173" s="485">
        <v>41841</v>
      </c>
      <c r="G2173" s="22">
        <v>6972</v>
      </c>
      <c r="H2173" s="30">
        <f t="shared" si="92"/>
        <v>0</v>
      </c>
      <c r="I2173" s="508" t="s">
        <v>23</v>
      </c>
    </row>
    <row r="2174" spans="1:9" x14ac:dyDescent="0.25">
      <c r="A2174" s="98"/>
      <c r="B2174" s="281" t="s">
        <v>1892</v>
      </c>
      <c r="C2174" s="429" t="s">
        <v>5059</v>
      </c>
      <c r="D2174" s="235" t="s">
        <v>47</v>
      </c>
      <c r="E2174" s="236">
        <v>48121.5</v>
      </c>
      <c r="F2174" s="117">
        <v>41835</v>
      </c>
      <c r="G2174" s="30">
        <v>48121.5</v>
      </c>
      <c r="H2174" s="30">
        <f t="shared" si="92"/>
        <v>0</v>
      </c>
      <c r="I2174" s="491" t="s">
        <v>14</v>
      </c>
    </row>
    <row r="2175" spans="1:9" x14ac:dyDescent="0.25">
      <c r="A2175" s="98"/>
      <c r="B2175" s="281" t="s">
        <v>1957</v>
      </c>
      <c r="C2175" s="429" t="s">
        <v>5059</v>
      </c>
      <c r="D2175" s="235" t="s">
        <v>47</v>
      </c>
      <c r="E2175" s="236">
        <v>40677</v>
      </c>
      <c r="F2175" s="117">
        <v>41835</v>
      </c>
      <c r="G2175" s="30">
        <v>40677</v>
      </c>
      <c r="H2175" s="30">
        <f t="shared" si="92"/>
        <v>0</v>
      </c>
      <c r="I2175" s="491" t="s">
        <v>23</v>
      </c>
    </row>
    <row r="2176" spans="1:9" x14ac:dyDescent="0.25">
      <c r="A2176" s="98"/>
      <c r="B2176" s="281" t="s">
        <v>2105</v>
      </c>
      <c r="C2176" s="429" t="s">
        <v>5059</v>
      </c>
      <c r="D2176" s="235" t="s">
        <v>47</v>
      </c>
      <c r="E2176" s="236">
        <v>1648</v>
      </c>
      <c r="F2176" s="117">
        <v>41837</v>
      </c>
      <c r="G2176" s="30">
        <v>1648</v>
      </c>
      <c r="H2176" s="30">
        <f t="shared" si="92"/>
        <v>0</v>
      </c>
      <c r="I2176" s="491" t="s">
        <v>23</v>
      </c>
    </row>
    <row r="2177" spans="1:9" x14ac:dyDescent="0.25">
      <c r="A2177" s="98"/>
      <c r="B2177" s="281" t="s">
        <v>1177</v>
      </c>
      <c r="C2177" s="429" t="s">
        <v>5059</v>
      </c>
      <c r="D2177" s="235" t="s">
        <v>47</v>
      </c>
      <c r="E2177" s="236">
        <v>8846.5</v>
      </c>
      <c r="F2177" s="117">
        <v>41839</v>
      </c>
      <c r="G2177" s="30">
        <v>8846.5</v>
      </c>
      <c r="H2177" s="30">
        <f t="shared" si="92"/>
        <v>0</v>
      </c>
      <c r="I2177" s="491"/>
    </row>
    <row r="2178" spans="1:9" ht="15.75" x14ac:dyDescent="0.25">
      <c r="A2178" s="98">
        <v>41845</v>
      </c>
      <c r="B2178" s="554" t="s">
        <v>1661</v>
      </c>
      <c r="C2178" s="255" t="s">
        <v>4641</v>
      </c>
      <c r="D2178" s="8" t="s">
        <v>47</v>
      </c>
      <c r="E2178" s="236">
        <v>10218.15</v>
      </c>
      <c r="F2178" s="117">
        <v>41846</v>
      </c>
      <c r="G2178" s="30">
        <v>10218.15</v>
      </c>
      <c r="H2178" s="30">
        <f t="shared" si="92"/>
        <v>0</v>
      </c>
      <c r="I2178" s="491" t="s">
        <v>23</v>
      </c>
    </row>
    <row r="2179" spans="1:9" ht="15.75" x14ac:dyDescent="0.25">
      <c r="A2179" s="98">
        <v>41849</v>
      </c>
      <c r="B2179" s="554" t="s">
        <v>1984</v>
      </c>
      <c r="C2179" s="255" t="s">
        <v>4641</v>
      </c>
      <c r="D2179" s="8" t="s">
        <v>47</v>
      </c>
      <c r="E2179" s="252">
        <v>9217.5</v>
      </c>
      <c r="F2179" s="117">
        <v>41849</v>
      </c>
      <c r="G2179" s="30">
        <v>9217.5</v>
      </c>
      <c r="H2179" s="30">
        <f t="shared" si="92"/>
        <v>0</v>
      </c>
      <c r="I2179" s="497" t="s">
        <v>23</v>
      </c>
    </row>
    <row r="2180" spans="1:9" ht="15.75" x14ac:dyDescent="0.25">
      <c r="A2180" s="98"/>
      <c r="B2180" s="554"/>
      <c r="C2180" s="255"/>
      <c r="D2180" s="8"/>
      <c r="E2180" s="252"/>
      <c r="F2180" s="117"/>
      <c r="G2180" s="30">
        <f>SUM(G2168:G2179)</f>
        <v>163223.65</v>
      </c>
      <c r="H2180" s="30"/>
      <c r="I2180" s="497"/>
    </row>
    <row r="2181" spans="1:9" ht="15.75" x14ac:dyDescent="0.25">
      <c r="A2181" s="98"/>
      <c r="B2181" s="554"/>
      <c r="C2181" s="255"/>
      <c r="D2181" s="8"/>
      <c r="E2181" s="252"/>
      <c r="F2181" s="117"/>
      <c r="G2181" s="30"/>
      <c r="H2181" s="30"/>
      <c r="I2181" s="497"/>
    </row>
    <row r="2182" spans="1:9" x14ac:dyDescent="0.25">
      <c r="A2182" s="98"/>
      <c r="B2182" s="281" t="s">
        <v>1991</v>
      </c>
      <c r="C2182" s="429" t="s">
        <v>5059</v>
      </c>
      <c r="D2182" s="235" t="s">
        <v>17</v>
      </c>
      <c r="E2182" s="236">
        <v>1033</v>
      </c>
      <c r="F2182" s="117">
        <v>41835</v>
      </c>
      <c r="G2182" s="30">
        <v>1033</v>
      </c>
      <c r="H2182" s="30">
        <f t="shared" ref="H2182:H2194" si="93">E2182-G2182</f>
        <v>0</v>
      </c>
      <c r="I2182" s="491"/>
    </row>
    <row r="2183" spans="1:9" x14ac:dyDescent="0.25">
      <c r="A2183" s="98"/>
      <c r="B2183" s="233" t="s">
        <v>2167</v>
      </c>
      <c r="C2183" s="394" t="s">
        <v>4912</v>
      </c>
      <c r="D2183" s="235" t="s">
        <v>4</v>
      </c>
      <c r="E2183" s="528">
        <v>673</v>
      </c>
      <c r="F2183" s="117">
        <v>41823</v>
      </c>
      <c r="G2183" s="30">
        <v>673</v>
      </c>
      <c r="H2183" s="22">
        <f t="shared" si="93"/>
        <v>0</v>
      </c>
      <c r="I2183" s="491"/>
    </row>
    <row r="2184" spans="1:9" x14ac:dyDescent="0.25">
      <c r="A2184" s="98"/>
      <c r="B2184" s="233" t="s">
        <v>2250</v>
      </c>
      <c r="C2184" s="394" t="s">
        <v>4912</v>
      </c>
      <c r="D2184" s="235" t="s">
        <v>4</v>
      </c>
      <c r="E2184" s="528">
        <v>44785</v>
      </c>
      <c r="F2184" s="117">
        <v>41824</v>
      </c>
      <c r="G2184" s="30">
        <v>44785</v>
      </c>
      <c r="H2184" s="30">
        <f t="shared" si="93"/>
        <v>0</v>
      </c>
      <c r="I2184" s="491"/>
    </row>
    <row r="2185" spans="1:9" x14ac:dyDescent="0.25">
      <c r="A2185" s="98"/>
      <c r="B2185" s="233" t="s">
        <v>1111</v>
      </c>
      <c r="C2185" s="394" t="s">
        <v>4912</v>
      </c>
      <c r="D2185" s="235" t="s">
        <v>4</v>
      </c>
      <c r="E2185" s="528">
        <v>268</v>
      </c>
      <c r="F2185" s="117">
        <v>41825</v>
      </c>
      <c r="G2185" s="30">
        <v>268</v>
      </c>
      <c r="H2185" s="30">
        <f t="shared" si="93"/>
        <v>0</v>
      </c>
      <c r="I2185" s="508"/>
    </row>
    <row r="2186" spans="1:9" x14ac:dyDescent="0.25">
      <c r="A2186" s="98"/>
      <c r="B2186" s="233" t="s">
        <v>1423</v>
      </c>
      <c r="C2186" s="394" t="s">
        <v>4912</v>
      </c>
      <c r="D2186" s="235" t="s">
        <v>4</v>
      </c>
      <c r="E2186" s="236">
        <v>20238</v>
      </c>
      <c r="F2186" s="117">
        <v>41829</v>
      </c>
      <c r="G2186" s="30">
        <v>20238</v>
      </c>
      <c r="H2186" s="30">
        <f t="shared" si="93"/>
        <v>0</v>
      </c>
      <c r="I2186" s="491"/>
    </row>
    <row r="2187" spans="1:9" x14ac:dyDescent="0.25">
      <c r="A2187" s="98"/>
      <c r="B2187" s="233" t="s">
        <v>1426</v>
      </c>
      <c r="C2187" s="394" t="s">
        <v>4912</v>
      </c>
      <c r="D2187" s="235" t="s">
        <v>4</v>
      </c>
      <c r="E2187" s="236">
        <v>399</v>
      </c>
      <c r="F2187" s="117">
        <v>41829</v>
      </c>
      <c r="G2187" s="30">
        <v>399</v>
      </c>
      <c r="H2187" s="30">
        <f t="shared" si="93"/>
        <v>0</v>
      </c>
      <c r="I2187" s="491"/>
    </row>
    <row r="2188" spans="1:9" x14ac:dyDescent="0.25">
      <c r="A2188" s="98"/>
      <c r="B2188" s="281" t="s">
        <v>1629</v>
      </c>
      <c r="C2188" s="429" t="s">
        <v>5059</v>
      </c>
      <c r="D2188" s="45" t="s">
        <v>4</v>
      </c>
      <c r="E2188" s="236">
        <v>44840</v>
      </c>
      <c r="F2188" s="117">
        <v>41831</v>
      </c>
      <c r="G2188" s="22">
        <v>44840</v>
      </c>
      <c r="H2188" s="30">
        <f t="shared" si="93"/>
        <v>0</v>
      </c>
      <c r="I2188" s="508"/>
    </row>
    <row r="2189" spans="1:9" x14ac:dyDescent="0.25">
      <c r="A2189" s="98"/>
      <c r="B2189" s="281" t="s">
        <v>1726</v>
      </c>
      <c r="C2189" s="429" t="s">
        <v>5059</v>
      </c>
      <c r="D2189" s="45" t="s">
        <v>4</v>
      </c>
      <c r="E2189" s="236">
        <v>451</v>
      </c>
      <c r="F2189" s="117">
        <v>41832</v>
      </c>
      <c r="G2189" s="22">
        <v>451</v>
      </c>
      <c r="H2189" s="30">
        <f t="shared" si="93"/>
        <v>0</v>
      </c>
      <c r="I2189" s="508"/>
    </row>
    <row r="2190" spans="1:9" x14ac:dyDescent="0.25">
      <c r="A2190" s="98"/>
      <c r="B2190" s="281" t="s">
        <v>1109</v>
      </c>
      <c r="C2190" s="429" t="s">
        <v>5059</v>
      </c>
      <c r="D2190" s="235" t="s">
        <v>4</v>
      </c>
      <c r="E2190" s="236">
        <v>374</v>
      </c>
      <c r="F2190" s="117">
        <v>41839</v>
      </c>
      <c r="G2190" s="30">
        <v>374</v>
      </c>
      <c r="H2190" s="30">
        <f t="shared" si="93"/>
        <v>0</v>
      </c>
      <c r="I2190" s="491"/>
    </row>
    <row r="2191" spans="1:9" x14ac:dyDescent="0.25">
      <c r="A2191" s="553">
        <v>41844</v>
      </c>
      <c r="B2191" s="281" t="s">
        <v>1538</v>
      </c>
      <c r="C2191" s="429" t="s">
        <v>5059</v>
      </c>
      <c r="D2191" s="235" t="s">
        <v>4</v>
      </c>
      <c r="E2191" s="236">
        <v>307.5</v>
      </c>
      <c r="F2191" s="117">
        <v>41844</v>
      </c>
      <c r="G2191" s="30">
        <v>307.5</v>
      </c>
      <c r="H2191" s="30">
        <f t="shared" si="93"/>
        <v>0</v>
      </c>
      <c r="I2191" s="491"/>
    </row>
    <row r="2192" spans="1:9" ht="15.75" x14ac:dyDescent="0.25">
      <c r="A2192" s="553">
        <v>41844</v>
      </c>
      <c r="B2192" s="554" t="s">
        <v>1605</v>
      </c>
      <c r="C2192" s="255" t="s">
        <v>4641</v>
      </c>
      <c r="D2192" s="8" t="s">
        <v>4</v>
      </c>
      <c r="E2192" s="252">
        <v>77</v>
      </c>
      <c r="F2192" s="117">
        <v>41845</v>
      </c>
      <c r="G2192" s="30">
        <v>77</v>
      </c>
      <c r="H2192" s="30">
        <f t="shared" si="93"/>
        <v>0</v>
      </c>
      <c r="I2192" s="491" t="s">
        <v>4</v>
      </c>
    </row>
    <row r="2193" spans="1:10" ht="15.75" x14ac:dyDescent="0.25">
      <c r="A2193" s="553">
        <v>41846</v>
      </c>
      <c r="B2193" s="554" t="s">
        <v>1762</v>
      </c>
      <c r="C2193" s="255" t="s">
        <v>4641</v>
      </c>
      <c r="D2193" s="235" t="s">
        <v>4</v>
      </c>
      <c r="E2193" s="236">
        <v>201</v>
      </c>
      <c r="F2193" s="117">
        <v>41846</v>
      </c>
      <c r="G2193" s="30">
        <v>201</v>
      </c>
      <c r="H2193" s="30">
        <f t="shared" si="93"/>
        <v>0</v>
      </c>
      <c r="I2193" s="508"/>
    </row>
    <row r="2194" spans="1:10" ht="15.75" x14ac:dyDescent="0.25">
      <c r="A2194" s="98">
        <v>41851</v>
      </c>
      <c r="B2194" s="554" t="s">
        <v>2162</v>
      </c>
      <c r="C2194" s="255" t="s">
        <v>4641</v>
      </c>
      <c r="D2194" s="8" t="s">
        <v>4</v>
      </c>
      <c r="E2194" s="252">
        <v>21798</v>
      </c>
      <c r="F2194" s="463" t="s">
        <v>5393</v>
      </c>
      <c r="G2194" s="30">
        <v>21798</v>
      </c>
      <c r="H2194" s="30">
        <f t="shared" si="93"/>
        <v>0</v>
      </c>
      <c r="I2194" s="497"/>
    </row>
    <row r="2195" spans="1:10" ht="15.75" x14ac:dyDescent="0.25">
      <c r="A2195" s="98"/>
      <c r="B2195" s="554"/>
      <c r="C2195" s="255"/>
      <c r="D2195" s="8"/>
      <c r="E2195" s="252"/>
      <c r="F2195" s="463"/>
      <c r="G2195" s="30">
        <f>SUM(G2182:G2194)</f>
        <v>135444.5</v>
      </c>
      <c r="H2195" s="30"/>
      <c r="I2195" s="497"/>
    </row>
    <row r="2196" spans="1:10" ht="15.75" x14ac:dyDescent="0.25">
      <c r="A2196" s="98"/>
      <c r="B2196" s="554"/>
      <c r="C2196" s="255"/>
      <c r="D2196" s="8"/>
      <c r="E2196" s="252"/>
      <c r="F2196" s="463"/>
      <c r="G2196" s="30"/>
      <c r="H2196" s="30"/>
      <c r="I2196" s="497"/>
    </row>
    <row r="2197" spans="1:10" x14ac:dyDescent="0.25">
      <c r="A2197" s="98"/>
      <c r="B2197" s="233" t="s">
        <v>1979</v>
      </c>
      <c r="C2197" s="394" t="s">
        <v>4912</v>
      </c>
      <c r="D2197" s="235" t="s">
        <v>170</v>
      </c>
      <c r="E2197" s="528">
        <v>6455</v>
      </c>
      <c r="F2197" s="117">
        <v>41829</v>
      </c>
      <c r="G2197" s="30">
        <v>6455</v>
      </c>
      <c r="H2197" s="22">
        <f t="shared" ref="H2197:H2224" si="94">E2197-G2197</f>
        <v>0</v>
      </c>
      <c r="I2197" s="491" t="s">
        <v>14</v>
      </c>
    </row>
    <row r="2198" spans="1:10" x14ac:dyDescent="0.25">
      <c r="A2198" s="98"/>
      <c r="B2198" s="233" t="s">
        <v>1980</v>
      </c>
      <c r="C2198" s="394" t="s">
        <v>4912</v>
      </c>
      <c r="D2198" s="235" t="s">
        <v>170</v>
      </c>
      <c r="E2198" s="528">
        <v>5225</v>
      </c>
      <c r="F2198" s="117">
        <v>41822</v>
      </c>
      <c r="G2198" s="30">
        <v>5225</v>
      </c>
      <c r="H2198" s="22">
        <f t="shared" si="94"/>
        <v>0</v>
      </c>
      <c r="I2198" s="491" t="s">
        <v>14</v>
      </c>
    </row>
    <row r="2199" spans="1:10" x14ac:dyDescent="0.25">
      <c r="A2199" s="98"/>
      <c r="B2199" s="233" t="s">
        <v>2076</v>
      </c>
      <c r="C2199" s="394" t="s">
        <v>4912</v>
      </c>
      <c r="D2199" s="235" t="s">
        <v>170</v>
      </c>
      <c r="E2199" s="528">
        <v>8118</v>
      </c>
      <c r="F2199" s="117">
        <v>41825</v>
      </c>
      <c r="G2199" s="30">
        <v>8118</v>
      </c>
      <c r="H2199" s="22">
        <f t="shared" si="94"/>
        <v>0</v>
      </c>
      <c r="I2199" s="491"/>
    </row>
    <row r="2200" spans="1:10" x14ac:dyDescent="0.25">
      <c r="A2200" s="98"/>
      <c r="B2200" s="233" t="s">
        <v>2077</v>
      </c>
      <c r="C2200" s="394" t="s">
        <v>4912</v>
      </c>
      <c r="D2200" s="235" t="s">
        <v>170</v>
      </c>
      <c r="E2200" s="528">
        <v>2735</v>
      </c>
      <c r="F2200" s="462" t="s">
        <v>4945</v>
      </c>
      <c r="G2200" s="30">
        <v>2735</v>
      </c>
      <c r="H2200" s="22">
        <f t="shared" si="94"/>
        <v>0</v>
      </c>
      <c r="I2200" s="491"/>
      <c r="J2200" s="431"/>
    </row>
    <row r="2201" spans="1:10" x14ac:dyDescent="0.25">
      <c r="A2201" s="98"/>
      <c r="B2201" s="233" t="s">
        <v>2138</v>
      </c>
      <c r="C2201" s="394" t="s">
        <v>4912</v>
      </c>
      <c r="D2201" s="235" t="s">
        <v>170</v>
      </c>
      <c r="E2201" s="528">
        <v>1266.5</v>
      </c>
      <c r="F2201" s="117">
        <v>41824</v>
      </c>
      <c r="G2201" s="30">
        <v>1266.5</v>
      </c>
      <c r="H2201" s="22">
        <f t="shared" si="94"/>
        <v>0</v>
      </c>
      <c r="I2201" s="491" t="s">
        <v>14</v>
      </c>
      <c r="J2201" s="431"/>
    </row>
    <row r="2202" spans="1:10" x14ac:dyDescent="0.25">
      <c r="A2202" s="98"/>
      <c r="B2202" s="233" t="s">
        <v>2265</v>
      </c>
      <c r="C2202" s="394" t="s">
        <v>4912</v>
      </c>
      <c r="D2202" s="235" t="s">
        <v>170</v>
      </c>
      <c r="E2202" s="528">
        <v>9887.6</v>
      </c>
      <c r="F2202" s="117">
        <v>41825</v>
      </c>
      <c r="G2202" s="30">
        <v>9887.6</v>
      </c>
      <c r="H2202" s="30">
        <f t="shared" si="94"/>
        <v>0</v>
      </c>
      <c r="I2202" s="491" t="s">
        <v>14</v>
      </c>
      <c r="J2202" s="431"/>
    </row>
    <row r="2203" spans="1:10" x14ac:dyDescent="0.25">
      <c r="A2203" s="98"/>
      <c r="B2203" s="233" t="s">
        <v>1130</v>
      </c>
      <c r="C2203" s="394" t="s">
        <v>4912</v>
      </c>
      <c r="D2203" s="235" t="s">
        <v>170</v>
      </c>
      <c r="E2203" s="528">
        <v>10429.1</v>
      </c>
      <c r="F2203" s="117">
        <v>41827</v>
      </c>
      <c r="G2203" s="30">
        <v>10429.1</v>
      </c>
      <c r="H2203" s="30">
        <f t="shared" si="94"/>
        <v>0</v>
      </c>
      <c r="I2203" s="556" t="s">
        <v>14</v>
      </c>
      <c r="J2203" s="519"/>
    </row>
    <row r="2204" spans="1:10" x14ac:dyDescent="0.25">
      <c r="A2204" s="98"/>
      <c r="B2204" s="233" t="s">
        <v>1132</v>
      </c>
      <c r="C2204" s="394" t="s">
        <v>4912</v>
      </c>
      <c r="D2204" s="235" t="s">
        <v>170</v>
      </c>
      <c r="E2204" s="528">
        <v>547.5</v>
      </c>
      <c r="F2204" s="117">
        <v>41827</v>
      </c>
      <c r="G2204" s="22">
        <v>547.5</v>
      </c>
      <c r="H2204" s="30">
        <f t="shared" si="94"/>
        <v>0</v>
      </c>
      <c r="I2204" s="508" t="s">
        <v>14</v>
      </c>
      <c r="J2204" s="431"/>
    </row>
    <row r="2205" spans="1:10" x14ac:dyDescent="0.25">
      <c r="A2205" s="98"/>
      <c r="B2205" s="233" t="s">
        <v>1180</v>
      </c>
      <c r="C2205" s="394" t="s">
        <v>4912</v>
      </c>
      <c r="D2205" s="431" t="s">
        <v>170</v>
      </c>
      <c r="E2205" s="534">
        <v>3402.5</v>
      </c>
      <c r="F2205" s="117">
        <v>41829</v>
      </c>
      <c r="G2205" s="22">
        <v>3402.5</v>
      </c>
      <c r="H2205" s="30">
        <f t="shared" si="94"/>
        <v>0</v>
      </c>
      <c r="I2205" s="557" t="s">
        <v>14</v>
      </c>
      <c r="J2205" s="520"/>
    </row>
    <row r="2206" spans="1:10" x14ac:dyDescent="0.25">
      <c r="A2206" s="98"/>
      <c r="B2206" s="233" t="s">
        <v>1186</v>
      </c>
      <c r="C2206" s="394" t="s">
        <v>4912</v>
      </c>
      <c r="D2206" s="431" t="s">
        <v>170</v>
      </c>
      <c r="E2206" s="534">
        <v>8423</v>
      </c>
      <c r="F2206" s="117">
        <v>41832</v>
      </c>
      <c r="G2206" s="22">
        <v>8423</v>
      </c>
      <c r="H2206" s="30">
        <f t="shared" si="94"/>
        <v>0</v>
      </c>
      <c r="I2206" s="508" t="s">
        <v>14</v>
      </c>
      <c r="J2206" s="431"/>
    </row>
    <row r="2207" spans="1:10" x14ac:dyDescent="0.25">
      <c r="A2207" s="98"/>
      <c r="B2207" s="233" t="s">
        <v>1274</v>
      </c>
      <c r="C2207" s="394" t="s">
        <v>4912</v>
      </c>
      <c r="D2207" s="235" t="s">
        <v>170</v>
      </c>
      <c r="E2207" s="236">
        <v>5411.5</v>
      </c>
      <c r="F2207" s="117">
        <v>41832</v>
      </c>
      <c r="G2207" s="30">
        <v>5411.5</v>
      </c>
      <c r="H2207" s="30">
        <f t="shared" si="94"/>
        <v>0</v>
      </c>
      <c r="I2207" s="491"/>
      <c r="J2207" s="431"/>
    </row>
    <row r="2208" spans="1:10" x14ac:dyDescent="0.25">
      <c r="A2208" s="98"/>
      <c r="B2208" s="233" t="s">
        <v>1508</v>
      </c>
      <c r="C2208" s="394" t="s">
        <v>4912</v>
      </c>
      <c r="D2208" s="235" t="s">
        <v>170</v>
      </c>
      <c r="E2208" s="236">
        <v>6609</v>
      </c>
      <c r="F2208" s="117">
        <v>41832</v>
      </c>
      <c r="G2208" s="30">
        <v>6609</v>
      </c>
      <c r="H2208" s="30">
        <f t="shared" si="94"/>
        <v>0</v>
      </c>
      <c r="I2208" s="491"/>
      <c r="J2208" s="431"/>
    </row>
    <row r="2209" spans="1:10" x14ac:dyDescent="0.25">
      <c r="A2209" s="98"/>
      <c r="B2209" s="281" t="s">
        <v>1630</v>
      </c>
      <c r="C2209" s="429" t="s">
        <v>5059</v>
      </c>
      <c r="D2209" s="45" t="s">
        <v>170</v>
      </c>
      <c r="E2209" s="236">
        <v>10335</v>
      </c>
      <c r="F2209" s="485">
        <v>41835</v>
      </c>
      <c r="G2209" s="22">
        <v>10335</v>
      </c>
      <c r="H2209" s="30">
        <f t="shared" si="94"/>
        <v>0</v>
      </c>
      <c r="I2209" s="508"/>
      <c r="J2209" s="431"/>
    </row>
    <row r="2210" spans="1:10" x14ac:dyDescent="0.25">
      <c r="A2210" s="98"/>
      <c r="B2210" s="281" t="s">
        <v>1731</v>
      </c>
      <c r="C2210" s="429" t="s">
        <v>5059</v>
      </c>
      <c r="D2210" s="45" t="s">
        <v>170</v>
      </c>
      <c r="E2210" s="236">
        <v>14047</v>
      </c>
      <c r="F2210" s="539" t="s">
        <v>5099</v>
      </c>
      <c r="G2210" s="22">
        <v>14047</v>
      </c>
      <c r="H2210" s="30">
        <f t="shared" si="94"/>
        <v>0</v>
      </c>
      <c r="I2210" s="508"/>
      <c r="J2210" s="431"/>
    </row>
    <row r="2211" spans="1:10" x14ac:dyDescent="0.25">
      <c r="A2211" s="98"/>
      <c r="B2211" s="281" t="s">
        <v>1817</v>
      </c>
      <c r="C2211" s="429" t="s">
        <v>5059</v>
      </c>
      <c r="D2211" s="235" t="s">
        <v>170</v>
      </c>
      <c r="E2211" s="236">
        <v>9393</v>
      </c>
      <c r="F2211" s="461" t="s">
        <v>5112</v>
      </c>
      <c r="G2211" s="30">
        <v>9393</v>
      </c>
      <c r="H2211" s="30">
        <f t="shared" si="94"/>
        <v>0</v>
      </c>
      <c r="I2211" s="491"/>
      <c r="J2211" s="431"/>
    </row>
    <row r="2212" spans="1:10" x14ac:dyDescent="0.25">
      <c r="A2212" s="98"/>
      <c r="B2212" s="281" t="s">
        <v>2106</v>
      </c>
      <c r="C2212" s="429" t="s">
        <v>5059</v>
      </c>
      <c r="D2212" s="235" t="s">
        <v>170</v>
      </c>
      <c r="E2212" s="236">
        <v>7024</v>
      </c>
      <c r="F2212" s="461" t="s">
        <v>5169</v>
      </c>
      <c r="G2212" s="30">
        <v>7024</v>
      </c>
      <c r="H2212" s="30">
        <f t="shared" si="94"/>
        <v>0</v>
      </c>
      <c r="I2212" s="491"/>
      <c r="J2212" s="431"/>
    </row>
    <row r="2213" spans="1:10" x14ac:dyDescent="0.25">
      <c r="A2213" s="98"/>
      <c r="B2213" s="281" t="s">
        <v>1280</v>
      </c>
      <c r="C2213" s="429" t="s">
        <v>5059</v>
      </c>
      <c r="D2213" s="235" t="s">
        <v>170</v>
      </c>
      <c r="E2213" s="236">
        <v>6054</v>
      </c>
      <c r="F2213" s="117">
        <v>41841</v>
      </c>
      <c r="G2213" s="30">
        <v>6054</v>
      </c>
      <c r="H2213" s="30">
        <f t="shared" si="94"/>
        <v>0</v>
      </c>
      <c r="I2213" s="491"/>
      <c r="J2213" s="431"/>
    </row>
    <row r="2214" spans="1:10" x14ac:dyDescent="0.25">
      <c r="A2214" s="98"/>
      <c r="B2214" s="281" t="s">
        <v>1357</v>
      </c>
      <c r="C2214" s="429" t="s">
        <v>5059</v>
      </c>
      <c r="D2214" s="8" t="s">
        <v>170</v>
      </c>
      <c r="E2214" s="252">
        <v>6719</v>
      </c>
      <c r="F2214" s="462" t="s">
        <v>5253</v>
      </c>
      <c r="G2214" s="30">
        <v>6719</v>
      </c>
      <c r="H2214" s="30">
        <f t="shared" si="94"/>
        <v>0</v>
      </c>
      <c r="I2214" s="497" t="s">
        <v>2781</v>
      </c>
      <c r="J2214" s="431"/>
    </row>
    <row r="2215" spans="1:10" x14ac:dyDescent="0.25">
      <c r="A2215" s="98"/>
      <c r="B2215" s="281" t="s">
        <v>1457</v>
      </c>
      <c r="C2215" s="429" t="s">
        <v>5059</v>
      </c>
      <c r="D2215" s="235" t="s">
        <v>170</v>
      </c>
      <c r="E2215" s="236">
        <v>8070</v>
      </c>
      <c r="F2215" s="117">
        <v>41846</v>
      </c>
      <c r="G2215" s="30">
        <v>8070</v>
      </c>
      <c r="H2215" s="30">
        <f t="shared" si="94"/>
        <v>0</v>
      </c>
      <c r="I2215" s="491" t="s">
        <v>14</v>
      </c>
      <c r="J2215" s="431"/>
    </row>
    <row r="2216" spans="1:10" x14ac:dyDescent="0.25">
      <c r="A2216" s="98"/>
      <c r="B2216" s="281" t="s">
        <v>1501</v>
      </c>
      <c r="C2216" s="429" t="s">
        <v>5059</v>
      </c>
      <c r="D2216" s="235" t="s">
        <v>170</v>
      </c>
      <c r="E2216" s="236">
        <v>1072</v>
      </c>
      <c r="F2216" s="117">
        <v>41844</v>
      </c>
      <c r="G2216" s="30">
        <v>1072</v>
      </c>
      <c r="H2216" s="30">
        <f t="shared" si="94"/>
        <v>0</v>
      </c>
      <c r="I2216" s="491" t="s">
        <v>14</v>
      </c>
      <c r="J2216" s="431"/>
    </row>
    <row r="2217" spans="1:10" x14ac:dyDescent="0.25">
      <c r="A2217" s="553">
        <v>41844</v>
      </c>
      <c r="B2217" s="281" t="s">
        <v>1542</v>
      </c>
      <c r="C2217" s="429" t="s">
        <v>5059</v>
      </c>
      <c r="D2217" s="235" t="s">
        <v>170</v>
      </c>
      <c r="E2217" s="236">
        <v>11084.1</v>
      </c>
      <c r="F2217" s="117">
        <v>41848</v>
      </c>
      <c r="G2217" s="30">
        <v>11084.1</v>
      </c>
      <c r="H2217" s="30">
        <f t="shared" si="94"/>
        <v>0</v>
      </c>
      <c r="I2217" s="497"/>
      <c r="J2217" s="431"/>
    </row>
    <row r="2218" spans="1:10" ht="15.75" x14ac:dyDescent="0.25">
      <c r="A2218" s="98">
        <v>41845</v>
      </c>
      <c r="B2218" s="554" t="s">
        <v>1691</v>
      </c>
      <c r="C2218" s="255" t="s">
        <v>4641</v>
      </c>
      <c r="D2218" s="235" t="s">
        <v>170</v>
      </c>
      <c r="E2218" s="236">
        <v>12568</v>
      </c>
      <c r="F2218" s="462" t="s">
        <v>5316</v>
      </c>
      <c r="G2218" s="30">
        <v>12568</v>
      </c>
      <c r="H2218" s="30">
        <f t="shared" si="94"/>
        <v>0</v>
      </c>
      <c r="I2218" s="491"/>
      <c r="J2218" s="431"/>
    </row>
    <row r="2219" spans="1:10" ht="15.75" x14ac:dyDescent="0.25">
      <c r="A2219" s="553">
        <v>41846</v>
      </c>
      <c r="B2219" s="554" t="s">
        <v>1736</v>
      </c>
      <c r="C2219" s="255" t="s">
        <v>4641</v>
      </c>
      <c r="D2219" s="235" t="s">
        <v>170</v>
      </c>
      <c r="E2219" s="236">
        <v>7736</v>
      </c>
      <c r="F2219" s="117">
        <v>41851</v>
      </c>
      <c r="G2219" s="30">
        <v>7736</v>
      </c>
      <c r="H2219" s="30">
        <f t="shared" si="94"/>
        <v>0</v>
      </c>
      <c r="I2219" s="508"/>
      <c r="J2219" s="431"/>
    </row>
    <row r="2220" spans="1:10" ht="15.75" x14ac:dyDescent="0.25">
      <c r="A2220" s="98">
        <v>41847</v>
      </c>
      <c r="B2220" s="554" t="s">
        <v>1817</v>
      </c>
      <c r="C2220" s="255" t="s">
        <v>4641</v>
      </c>
      <c r="D2220" s="235" t="s">
        <v>170</v>
      </c>
      <c r="E2220" s="236">
        <v>9252</v>
      </c>
      <c r="F2220" s="461">
        <v>41853</v>
      </c>
      <c r="G2220" s="247">
        <v>9252</v>
      </c>
      <c r="H2220" s="30">
        <f t="shared" si="94"/>
        <v>0</v>
      </c>
      <c r="I2220" s="508"/>
      <c r="J2220" s="431"/>
    </row>
    <row r="2221" spans="1:10" ht="15.75" x14ac:dyDescent="0.25">
      <c r="A2221" s="553">
        <v>41848</v>
      </c>
      <c r="B2221" s="554" t="s">
        <v>1919</v>
      </c>
      <c r="C2221" s="255" t="s">
        <v>4641</v>
      </c>
      <c r="D2221" s="235" t="s">
        <v>170</v>
      </c>
      <c r="E2221" s="236">
        <v>3133</v>
      </c>
      <c r="F2221" s="117">
        <v>41848</v>
      </c>
      <c r="G2221" s="30">
        <v>3133</v>
      </c>
      <c r="H2221" s="30">
        <f t="shared" si="94"/>
        <v>0</v>
      </c>
      <c r="I2221" s="491" t="s">
        <v>14</v>
      </c>
      <c r="J2221" s="431"/>
    </row>
    <row r="2222" spans="1:10" ht="15.75" x14ac:dyDescent="0.25">
      <c r="A2222" s="553">
        <v>41850</v>
      </c>
      <c r="B2222" s="554" t="s">
        <v>2085</v>
      </c>
      <c r="C2222" s="255" t="s">
        <v>4641</v>
      </c>
      <c r="D2222" s="235" t="s">
        <v>170</v>
      </c>
      <c r="E2222" s="236">
        <v>7609</v>
      </c>
      <c r="F2222" s="461">
        <v>41853</v>
      </c>
      <c r="G2222" s="247">
        <v>7609</v>
      </c>
      <c r="H2222" s="30">
        <f t="shared" si="94"/>
        <v>0</v>
      </c>
      <c r="I2222" s="491" t="s">
        <v>14</v>
      </c>
      <c r="J2222" s="431"/>
    </row>
    <row r="2223" spans="1:10" ht="15.75" x14ac:dyDescent="0.25">
      <c r="A2223" s="98">
        <v>41851</v>
      </c>
      <c r="B2223" s="554" t="s">
        <v>2163</v>
      </c>
      <c r="C2223" s="255" t="s">
        <v>4641</v>
      </c>
      <c r="D2223" s="8" t="s">
        <v>170</v>
      </c>
      <c r="E2223" s="252">
        <v>8016</v>
      </c>
      <c r="F2223" s="461">
        <v>41855</v>
      </c>
      <c r="G2223" s="247">
        <v>8016</v>
      </c>
      <c r="H2223" s="30">
        <f t="shared" si="94"/>
        <v>0</v>
      </c>
      <c r="I2223" s="497"/>
      <c r="J2223" s="431"/>
    </row>
    <row r="2224" spans="1:10" x14ac:dyDescent="0.25">
      <c r="A2224" s="98"/>
      <c r="B2224" s="233" t="s">
        <v>2168</v>
      </c>
      <c r="C2224" s="394" t="s">
        <v>4912</v>
      </c>
      <c r="D2224" s="235" t="s">
        <v>4963</v>
      </c>
      <c r="E2224" s="528">
        <v>691</v>
      </c>
      <c r="F2224" s="117">
        <v>41824</v>
      </c>
      <c r="G2224" s="30">
        <v>691</v>
      </c>
      <c r="H2224" s="22">
        <f t="shared" si="94"/>
        <v>0</v>
      </c>
      <c r="I2224" s="491"/>
      <c r="J2224" s="431"/>
    </row>
    <row r="2225" spans="1:10" x14ac:dyDescent="0.25">
      <c r="A2225" s="98"/>
      <c r="B2225" s="233"/>
      <c r="C2225" s="394"/>
      <c r="D2225" s="235"/>
      <c r="E2225" s="528"/>
      <c r="F2225" s="117"/>
      <c r="G2225" s="30">
        <f>SUM(G2197:G2224)</f>
        <v>191312.80000000002</v>
      </c>
      <c r="H2225" s="22"/>
      <c r="I2225" s="491"/>
      <c r="J2225" s="431"/>
    </row>
    <row r="2226" spans="1:10" x14ac:dyDescent="0.25">
      <c r="A2226" s="98"/>
      <c r="B2226" s="233"/>
      <c r="C2226" s="394"/>
      <c r="D2226" s="235"/>
      <c r="E2226" s="528"/>
      <c r="F2226" s="117"/>
      <c r="G2226" s="30"/>
      <c r="H2226" s="22"/>
      <c r="I2226" s="491"/>
      <c r="J2226" s="431"/>
    </row>
    <row r="2227" spans="1:10" x14ac:dyDescent="0.25">
      <c r="A2227" s="98"/>
      <c r="B2227" s="233" t="s">
        <v>2133</v>
      </c>
      <c r="C2227" s="394" t="s">
        <v>4912</v>
      </c>
      <c r="D2227" s="235" t="s">
        <v>43</v>
      </c>
      <c r="E2227" s="528">
        <v>6194</v>
      </c>
      <c r="F2227" s="117">
        <v>41823</v>
      </c>
      <c r="G2227" s="30">
        <v>6194</v>
      </c>
      <c r="H2227" s="22">
        <f t="shared" ref="H2227:H2234" si="95">E2227-G2227</f>
        <v>0</v>
      </c>
      <c r="I2227" s="491"/>
      <c r="J2227" s="431"/>
    </row>
    <row r="2228" spans="1:10" x14ac:dyDescent="0.25">
      <c r="A2228" s="98"/>
      <c r="B2228" s="233" t="s">
        <v>1501</v>
      </c>
      <c r="C2228" s="394" t="s">
        <v>4912</v>
      </c>
      <c r="D2228" s="235" t="s">
        <v>43</v>
      </c>
      <c r="E2228" s="236">
        <v>3481</v>
      </c>
      <c r="F2228" s="117">
        <v>41830</v>
      </c>
      <c r="G2228" s="30">
        <v>3481</v>
      </c>
      <c r="H2228" s="30">
        <f t="shared" si="95"/>
        <v>0</v>
      </c>
      <c r="I2228" s="491"/>
      <c r="J2228" s="431"/>
    </row>
    <row r="2229" spans="1:10" x14ac:dyDescent="0.25">
      <c r="A2229" s="98"/>
      <c r="B2229" s="281" t="s">
        <v>2142</v>
      </c>
      <c r="C2229" s="429" t="s">
        <v>5059</v>
      </c>
      <c r="D2229" s="235" t="s">
        <v>43</v>
      </c>
      <c r="E2229" s="236">
        <v>6808</v>
      </c>
      <c r="F2229" s="463" t="s">
        <v>5177</v>
      </c>
      <c r="G2229" s="30">
        <v>6808</v>
      </c>
      <c r="H2229" s="30">
        <f t="shared" si="95"/>
        <v>0</v>
      </c>
      <c r="I2229" s="491"/>
      <c r="J2229" s="431"/>
    </row>
    <row r="2230" spans="1:10" x14ac:dyDescent="0.25">
      <c r="A2230" s="98"/>
      <c r="B2230" s="281" t="s">
        <v>2143</v>
      </c>
      <c r="C2230" s="429" t="s">
        <v>5059</v>
      </c>
      <c r="D2230" s="235" t="s">
        <v>43</v>
      </c>
      <c r="E2230" s="236">
        <v>735</v>
      </c>
      <c r="F2230" s="117">
        <v>41844</v>
      </c>
      <c r="G2230" s="30">
        <v>735</v>
      </c>
      <c r="H2230" s="30">
        <f t="shared" si="95"/>
        <v>0</v>
      </c>
      <c r="I2230" s="497" t="s">
        <v>2781</v>
      </c>
      <c r="J2230" s="431"/>
    </row>
    <row r="2231" spans="1:10" x14ac:dyDescent="0.25">
      <c r="A2231" s="98"/>
      <c r="B2231" s="281" t="s">
        <v>1274</v>
      </c>
      <c r="C2231" s="429" t="s">
        <v>5059</v>
      </c>
      <c r="D2231" s="235" t="s">
        <v>43</v>
      </c>
      <c r="E2231" s="236">
        <v>3686</v>
      </c>
      <c r="F2231" s="117">
        <v>41841</v>
      </c>
      <c r="G2231" s="30">
        <v>3686</v>
      </c>
      <c r="H2231" s="30">
        <f t="shared" si="95"/>
        <v>0</v>
      </c>
      <c r="I2231" s="491"/>
      <c r="J2231" s="431"/>
    </row>
    <row r="2232" spans="1:10" x14ac:dyDescent="0.25">
      <c r="A2232" s="553">
        <v>41844</v>
      </c>
      <c r="B2232" s="281" t="s">
        <v>1524</v>
      </c>
      <c r="C2232" s="429" t="s">
        <v>5059</v>
      </c>
      <c r="D2232" s="235" t="s">
        <v>43</v>
      </c>
      <c r="E2232" s="236">
        <v>6798</v>
      </c>
      <c r="F2232" s="117">
        <v>41844</v>
      </c>
      <c r="G2232" s="30">
        <v>6798</v>
      </c>
      <c r="H2232" s="30">
        <f t="shared" si="95"/>
        <v>0</v>
      </c>
      <c r="I2232" s="491"/>
      <c r="J2232" s="431"/>
    </row>
    <row r="2233" spans="1:10" ht="15.75" x14ac:dyDescent="0.25">
      <c r="A2233" s="98">
        <v>41845</v>
      </c>
      <c r="B2233" s="554" t="s">
        <v>1637</v>
      </c>
      <c r="C2233" s="255" t="s">
        <v>4641</v>
      </c>
      <c r="D2233" s="235" t="s">
        <v>43</v>
      </c>
      <c r="E2233" s="236">
        <v>4060</v>
      </c>
      <c r="F2233" s="117">
        <v>41845</v>
      </c>
      <c r="G2233" s="30">
        <v>4060</v>
      </c>
      <c r="H2233" s="30">
        <f t="shared" si="95"/>
        <v>0</v>
      </c>
      <c r="I2233" s="491"/>
      <c r="J2233" s="431"/>
    </row>
    <row r="2234" spans="1:10" ht="15.75" x14ac:dyDescent="0.25">
      <c r="A2234" s="98">
        <v>41851</v>
      </c>
      <c r="B2234" s="554" t="s">
        <v>2145</v>
      </c>
      <c r="C2234" s="255" t="s">
        <v>4641</v>
      </c>
      <c r="D2234" s="8" t="s">
        <v>43</v>
      </c>
      <c r="E2234" s="252">
        <v>8241</v>
      </c>
      <c r="F2234" s="117">
        <v>41851</v>
      </c>
      <c r="G2234" s="30">
        <v>8241</v>
      </c>
      <c r="H2234" s="30">
        <f t="shared" si="95"/>
        <v>0</v>
      </c>
      <c r="I2234" s="497"/>
      <c r="J2234" s="431"/>
    </row>
    <row r="2235" spans="1:10" ht="15.75" x14ac:dyDescent="0.25">
      <c r="A2235" s="98"/>
      <c r="B2235" s="554"/>
      <c r="C2235" s="255"/>
      <c r="D2235" s="8"/>
      <c r="E2235" s="252"/>
      <c r="F2235" s="117"/>
      <c r="G2235" s="30">
        <f>SUM(G2227:G2234)</f>
        <v>40003</v>
      </c>
      <c r="H2235" s="30"/>
      <c r="I2235" s="497"/>
      <c r="J2235" s="431"/>
    </row>
    <row r="2236" spans="1:10" ht="15.75" x14ac:dyDescent="0.25">
      <c r="A2236" s="98"/>
      <c r="B2236" s="554"/>
      <c r="C2236" s="255"/>
      <c r="D2236" s="8"/>
      <c r="E2236" s="252"/>
      <c r="F2236" s="117"/>
      <c r="G2236" s="30"/>
      <c r="H2236" s="30"/>
      <c r="I2236" s="497"/>
      <c r="J2236" s="431"/>
    </row>
    <row r="2237" spans="1:10" ht="15.75" x14ac:dyDescent="0.25">
      <c r="A2237" s="553">
        <v>41846</v>
      </c>
      <c r="B2237" s="554" t="s">
        <v>1789</v>
      </c>
      <c r="C2237" s="255" t="s">
        <v>4641</v>
      </c>
      <c r="D2237" s="8" t="s">
        <v>816</v>
      </c>
      <c r="E2237" s="236">
        <v>22306.2</v>
      </c>
      <c r="F2237" s="462" t="s">
        <v>5333</v>
      </c>
      <c r="G2237" s="30">
        <v>22306.2</v>
      </c>
      <c r="H2237" s="30">
        <f t="shared" ref="H2237:H2278" si="96">E2237-G2237</f>
        <v>0</v>
      </c>
      <c r="I2237" s="508"/>
      <c r="J2237" s="431"/>
    </row>
    <row r="2238" spans="1:10" x14ac:dyDescent="0.25">
      <c r="A2238" s="98"/>
      <c r="B2238" s="233" t="s">
        <v>1955</v>
      </c>
      <c r="C2238" s="394" t="s">
        <v>4912</v>
      </c>
      <c r="D2238" s="235" t="s">
        <v>162</v>
      </c>
      <c r="E2238" s="528">
        <v>16638.5</v>
      </c>
      <c r="F2238" s="462" t="s">
        <v>4919</v>
      </c>
      <c r="G2238" s="30">
        <v>16638.5</v>
      </c>
      <c r="H2238" s="22">
        <f t="shared" si="96"/>
        <v>0</v>
      </c>
      <c r="I2238" s="491" t="s">
        <v>57</v>
      </c>
      <c r="J2238" s="431"/>
    </row>
    <row r="2239" spans="1:10" x14ac:dyDescent="0.25">
      <c r="A2239" s="98"/>
      <c r="B2239" s="233" t="s">
        <v>2070</v>
      </c>
      <c r="C2239" s="394" t="s">
        <v>4912</v>
      </c>
      <c r="D2239" s="235" t="s">
        <v>162</v>
      </c>
      <c r="E2239" s="528">
        <v>19349</v>
      </c>
      <c r="F2239" s="462" t="s">
        <v>4943</v>
      </c>
      <c r="G2239" s="30">
        <v>19349</v>
      </c>
      <c r="H2239" s="22">
        <f t="shared" si="96"/>
        <v>0</v>
      </c>
      <c r="I2239" s="491" t="s">
        <v>57</v>
      </c>
      <c r="J2239" s="431"/>
    </row>
    <row r="2240" spans="1:10" x14ac:dyDescent="0.25">
      <c r="A2240" s="98"/>
      <c r="B2240" s="233" t="s">
        <v>2164</v>
      </c>
      <c r="C2240" s="394" t="s">
        <v>4912</v>
      </c>
      <c r="D2240" s="235" t="s">
        <v>162</v>
      </c>
      <c r="E2240" s="528">
        <v>16819</v>
      </c>
      <c r="F2240" s="117">
        <v>41823</v>
      </c>
      <c r="G2240" s="30">
        <v>16819</v>
      </c>
      <c r="H2240" s="22">
        <f t="shared" si="96"/>
        <v>0</v>
      </c>
      <c r="I2240" s="491" t="s">
        <v>57</v>
      </c>
      <c r="J2240" s="431"/>
    </row>
    <row r="2241" spans="1:10" x14ac:dyDescent="0.25">
      <c r="A2241" s="98"/>
      <c r="B2241" s="233" t="s">
        <v>2234</v>
      </c>
      <c r="C2241" s="394" t="s">
        <v>4912</v>
      </c>
      <c r="D2241" s="235" t="s">
        <v>162</v>
      </c>
      <c r="E2241" s="528">
        <v>27566</v>
      </c>
      <c r="F2241" s="117">
        <v>41835</v>
      </c>
      <c r="G2241" s="30">
        <v>27566</v>
      </c>
      <c r="H2241" s="30">
        <f t="shared" si="96"/>
        <v>0</v>
      </c>
      <c r="I2241" s="491" t="s">
        <v>57</v>
      </c>
      <c r="J2241" s="431"/>
    </row>
    <row r="2242" spans="1:10" x14ac:dyDescent="0.25">
      <c r="A2242" s="98"/>
      <c r="B2242" s="233" t="s">
        <v>2272</v>
      </c>
      <c r="C2242" s="394" t="s">
        <v>4912</v>
      </c>
      <c r="D2242" s="235" t="s">
        <v>162</v>
      </c>
      <c r="E2242" s="528">
        <v>528.5</v>
      </c>
      <c r="F2242" s="117">
        <v>41834</v>
      </c>
      <c r="G2242" s="30">
        <v>528.5</v>
      </c>
      <c r="H2242" s="30">
        <f t="shared" si="96"/>
        <v>0</v>
      </c>
      <c r="I2242" s="491" t="s">
        <v>57</v>
      </c>
      <c r="J2242" s="431"/>
    </row>
    <row r="2243" spans="1:10" x14ac:dyDescent="0.25">
      <c r="A2243" s="98"/>
      <c r="B2243" s="233" t="s">
        <v>1114</v>
      </c>
      <c r="C2243" s="394" t="s">
        <v>4912</v>
      </c>
      <c r="D2243" s="235" t="s">
        <v>162</v>
      </c>
      <c r="E2243" s="528">
        <v>27056.6</v>
      </c>
      <c r="F2243" s="117">
        <v>41835</v>
      </c>
      <c r="G2243" s="30">
        <v>27056.6</v>
      </c>
      <c r="H2243" s="30">
        <f t="shared" si="96"/>
        <v>0</v>
      </c>
      <c r="I2243" s="508" t="s">
        <v>57</v>
      </c>
      <c r="J2243" s="431"/>
    </row>
    <row r="2244" spans="1:10" x14ac:dyDescent="0.25">
      <c r="A2244" s="98"/>
      <c r="B2244" s="233" t="s">
        <v>1166</v>
      </c>
      <c r="C2244" s="394" t="s">
        <v>4912</v>
      </c>
      <c r="D2244" s="235" t="s">
        <v>162</v>
      </c>
      <c r="E2244" s="528">
        <v>19140</v>
      </c>
      <c r="F2244" s="117">
        <v>41825</v>
      </c>
      <c r="G2244" s="22">
        <v>19140</v>
      </c>
      <c r="H2244" s="30">
        <f t="shared" si="96"/>
        <v>0</v>
      </c>
      <c r="I2244" s="508"/>
      <c r="J2244" s="431"/>
    </row>
    <row r="2245" spans="1:10" x14ac:dyDescent="0.25">
      <c r="A2245" s="98"/>
      <c r="B2245" s="233" t="s">
        <v>1195</v>
      </c>
      <c r="C2245" s="394" t="s">
        <v>4912</v>
      </c>
      <c r="D2245" s="431" t="s">
        <v>162</v>
      </c>
      <c r="E2245" s="534">
        <v>20856</v>
      </c>
      <c r="F2245" s="117">
        <v>41827</v>
      </c>
      <c r="G2245" s="22">
        <v>20856</v>
      </c>
      <c r="H2245" s="30">
        <f t="shared" si="96"/>
        <v>0</v>
      </c>
      <c r="I2245" s="508" t="s">
        <v>57</v>
      </c>
      <c r="J2245" s="431"/>
    </row>
    <row r="2246" spans="1:10" x14ac:dyDescent="0.25">
      <c r="A2246" s="98"/>
      <c r="B2246" s="233" t="s">
        <v>1265</v>
      </c>
      <c r="C2246" s="394" t="s">
        <v>4912</v>
      </c>
      <c r="D2246" s="235" t="s">
        <v>162</v>
      </c>
      <c r="E2246" s="236">
        <v>23933.7</v>
      </c>
      <c r="F2246" s="117">
        <v>41828</v>
      </c>
      <c r="G2246" s="30">
        <v>23933.7</v>
      </c>
      <c r="H2246" s="30">
        <f t="shared" si="96"/>
        <v>0</v>
      </c>
      <c r="I2246" s="491"/>
      <c r="J2246" s="431"/>
    </row>
    <row r="2247" spans="1:10" x14ac:dyDescent="0.25">
      <c r="A2247" s="98"/>
      <c r="B2247" s="233" t="s">
        <v>1339</v>
      </c>
      <c r="C2247" s="394" t="s">
        <v>4912</v>
      </c>
      <c r="D2247" s="235" t="s">
        <v>162</v>
      </c>
      <c r="E2247" s="236">
        <v>25030</v>
      </c>
      <c r="F2247" s="117">
        <v>41828</v>
      </c>
      <c r="G2247" s="30">
        <v>25030</v>
      </c>
      <c r="H2247" s="30">
        <f t="shared" si="96"/>
        <v>0</v>
      </c>
      <c r="I2247" s="491" t="s">
        <v>57</v>
      </c>
      <c r="J2247" s="431"/>
    </row>
    <row r="2248" spans="1:10" x14ac:dyDescent="0.25">
      <c r="A2248" s="98"/>
      <c r="B2248" s="233" t="s">
        <v>1418</v>
      </c>
      <c r="C2248" s="394" t="s">
        <v>4912</v>
      </c>
      <c r="D2248" s="235" t="s">
        <v>162</v>
      </c>
      <c r="E2248" s="236">
        <v>7593</v>
      </c>
      <c r="F2248" s="117">
        <v>41829</v>
      </c>
      <c r="G2248" s="30">
        <v>7593</v>
      </c>
      <c r="H2248" s="30">
        <f t="shared" si="96"/>
        <v>0</v>
      </c>
      <c r="I2248" s="491"/>
      <c r="J2248" s="431"/>
    </row>
    <row r="2249" spans="1:10" x14ac:dyDescent="0.25">
      <c r="A2249" s="98"/>
      <c r="B2249" s="281" t="s">
        <v>1661</v>
      </c>
      <c r="C2249" s="429" t="s">
        <v>5059</v>
      </c>
      <c r="D2249" s="45" t="s">
        <v>162</v>
      </c>
      <c r="E2249" s="236">
        <v>32305</v>
      </c>
      <c r="F2249" s="117">
        <v>41831</v>
      </c>
      <c r="G2249" s="22">
        <v>32305</v>
      </c>
      <c r="H2249" s="30">
        <f t="shared" si="96"/>
        <v>0</v>
      </c>
      <c r="I2249" s="508" t="s">
        <v>4752</v>
      </c>
      <c r="J2249" s="431"/>
    </row>
    <row r="2250" spans="1:10" x14ac:dyDescent="0.25">
      <c r="A2250" s="98">
        <v>41832</v>
      </c>
      <c r="B2250" s="281" t="s">
        <v>1689</v>
      </c>
      <c r="C2250" s="429" t="s">
        <v>5059</v>
      </c>
      <c r="D2250" s="45" t="s">
        <v>162</v>
      </c>
      <c r="E2250" s="474">
        <v>17073</v>
      </c>
      <c r="F2250" s="117">
        <v>41832</v>
      </c>
      <c r="G2250" s="22">
        <v>17073</v>
      </c>
      <c r="H2250" s="30">
        <f t="shared" si="96"/>
        <v>0</v>
      </c>
      <c r="I2250" s="508"/>
      <c r="J2250" s="431"/>
    </row>
    <row r="2251" spans="1:10" ht="23.25" x14ac:dyDescent="0.25">
      <c r="A2251" s="98"/>
      <c r="B2251" s="281" t="s">
        <v>1737</v>
      </c>
      <c r="C2251" s="429" t="s">
        <v>5059</v>
      </c>
      <c r="D2251" s="45" t="s">
        <v>162</v>
      </c>
      <c r="E2251" s="236">
        <v>43221.599999999999</v>
      </c>
      <c r="F2251" s="544" t="s">
        <v>5101</v>
      </c>
      <c r="G2251" s="22">
        <v>43221.599999999999</v>
      </c>
      <c r="H2251" s="30">
        <f t="shared" si="96"/>
        <v>0</v>
      </c>
      <c r="I2251" s="508"/>
      <c r="J2251" s="431"/>
    </row>
    <row r="2252" spans="1:10" x14ac:dyDescent="0.25">
      <c r="A2252" s="98"/>
      <c r="B2252" s="281" t="s">
        <v>1760</v>
      </c>
      <c r="C2252" s="429" t="s">
        <v>5059</v>
      </c>
      <c r="D2252" s="45" t="s">
        <v>162</v>
      </c>
      <c r="E2252" s="236">
        <v>4480</v>
      </c>
      <c r="F2252" s="117">
        <v>41832</v>
      </c>
      <c r="G2252" s="22">
        <v>4480</v>
      </c>
      <c r="H2252" s="30">
        <f t="shared" si="96"/>
        <v>0</v>
      </c>
      <c r="I2252" s="508"/>
      <c r="J2252" s="431"/>
    </row>
    <row r="2253" spans="1:10" x14ac:dyDescent="0.25">
      <c r="A2253" s="98"/>
      <c r="B2253" s="281" t="s">
        <v>1852</v>
      </c>
      <c r="C2253" s="429" t="s">
        <v>5059</v>
      </c>
      <c r="D2253" s="235" t="s">
        <v>162</v>
      </c>
      <c r="E2253" s="236">
        <v>27021</v>
      </c>
      <c r="F2253" s="117">
        <v>41834</v>
      </c>
      <c r="G2253" s="30">
        <v>27021</v>
      </c>
      <c r="H2253" s="30">
        <f t="shared" si="96"/>
        <v>0</v>
      </c>
      <c r="I2253" s="491" t="s">
        <v>20</v>
      </c>
      <c r="J2253" s="431"/>
    </row>
    <row r="2254" spans="1:10" x14ac:dyDescent="0.25">
      <c r="A2254" s="98"/>
      <c r="B2254" s="281" t="s">
        <v>1890</v>
      </c>
      <c r="C2254" s="429" t="s">
        <v>5059</v>
      </c>
      <c r="D2254" s="235" t="s">
        <v>162</v>
      </c>
      <c r="E2254" s="236">
        <v>33002.5</v>
      </c>
      <c r="F2254" s="462" t="s">
        <v>5121</v>
      </c>
      <c r="G2254" s="30">
        <v>33002.5</v>
      </c>
      <c r="H2254" s="30">
        <f t="shared" si="96"/>
        <v>0</v>
      </c>
      <c r="I2254" s="491" t="s">
        <v>57</v>
      </c>
      <c r="J2254" s="431"/>
    </row>
    <row r="2255" spans="1:10" x14ac:dyDescent="0.25">
      <c r="A2255" s="98"/>
      <c r="B2255" s="281" t="s">
        <v>1980</v>
      </c>
      <c r="C2255" s="429" t="s">
        <v>5059</v>
      </c>
      <c r="D2255" s="235" t="s">
        <v>162</v>
      </c>
      <c r="E2255" s="236">
        <v>32890</v>
      </c>
      <c r="F2255" s="462" t="s">
        <v>5146</v>
      </c>
      <c r="G2255" s="30">
        <v>32890</v>
      </c>
      <c r="H2255" s="30">
        <f t="shared" si="96"/>
        <v>0</v>
      </c>
      <c r="I2255" s="491" t="s">
        <v>57</v>
      </c>
      <c r="J2255" s="431"/>
    </row>
    <row r="2256" spans="1:10" x14ac:dyDescent="0.25">
      <c r="A2256" s="98"/>
      <c r="B2256" s="281" t="s">
        <v>2012</v>
      </c>
      <c r="C2256" s="429" t="s">
        <v>5059</v>
      </c>
      <c r="D2256" s="235" t="s">
        <v>162</v>
      </c>
      <c r="E2256" s="236">
        <v>1140</v>
      </c>
      <c r="F2256" s="117">
        <v>41835</v>
      </c>
      <c r="G2256" s="30">
        <v>1140</v>
      </c>
      <c r="H2256" s="30">
        <f t="shared" si="96"/>
        <v>0</v>
      </c>
      <c r="I2256" s="491"/>
      <c r="J2256" s="431"/>
    </row>
    <row r="2257" spans="1:10" x14ac:dyDescent="0.25">
      <c r="A2257" s="98"/>
      <c r="B2257" s="281" t="s">
        <v>2078</v>
      </c>
      <c r="C2257" s="429" t="s">
        <v>5059</v>
      </c>
      <c r="D2257" s="235" t="s">
        <v>162</v>
      </c>
      <c r="E2257" s="236">
        <v>29194</v>
      </c>
      <c r="F2257" s="117">
        <v>41843</v>
      </c>
      <c r="G2257" s="30">
        <v>29194</v>
      </c>
      <c r="H2257" s="30">
        <f t="shared" si="96"/>
        <v>0</v>
      </c>
      <c r="I2257" s="491" t="s">
        <v>14</v>
      </c>
      <c r="J2257" s="431"/>
    </row>
    <row r="2258" spans="1:10" x14ac:dyDescent="0.25">
      <c r="A2258" s="98"/>
      <c r="B2258" s="281" t="s">
        <v>2093</v>
      </c>
      <c r="C2258" s="429" t="s">
        <v>5059</v>
      </c>
      <c r="D2258" s="235" t="s">
        <v>162</v>
      </c>
      <c r="E2258" s="236">
        <v>570</v>
      </c>
      <c r="F2258" s="117">
        <v>41836</v>
      </c>
      <c r="G2258" s="30">
        <v>570</v>
      </c>
      <c r="H2258" s="30">
        <f t="shared" si="96"/>
        <v>0</v>
      </c>
      <c r="I2258" s="491"/>
      <c r="J2258" s="431"/>
    </row>
    <row r="2259" spans="1:10" x14ac:dyDescent="0.25">
      <c r="A2259" s="98"/>
      <c r="B2259" s="281" t="s">
        <v>2157</v>
      </c>
      <c r="C2259" s="429" t="s">
        <v>5059</v>
      </c>
      <c r="D2259" s="235" t="s">
        <v>162</v>
      </c>
      <c r="E2259" s="236">
        <v>36075</v>
      </c>
      <c r="F2259" s="462" t="s">
        <v>5181</v>
      </c>
      <c r="G2259" s="30">
        <v>36075</v>
      </c>
      <c r="H2259" s="30">
        <f t="shared" si="96"/>
        <v>0</v>
      </c>
      <c r="I2259" s="491" t="s">
        <v>57</v>
      </c>
      <c r="J2259" s="431"/>
    </row>
    <row r="2260" spans="1:10" x14ac:dyDescent="0.25">
      <c r="A2260" s="98"/>
      <c r="B2260" s="281" t="s">
        <v>1073</v>
      </c>
      <c r="C2260" s="429" t="s">
        <v>5059</v>
      </c>
      <c r="D2260" s="235" t="s">
        <v>162</v>
      </c>
      <c r="E2260" s="236">
        <v>8792</v>
      </c>
      <c r="F2260" s="117">
        <v>41838</v>
      </c>
      <c r="G2260" s="30">
        <v>8792</v>
      </c>
      <c r="H2260" s="30">
        <f t="shared" si="96"/>
        <v>0</v>
      </c>
      <c r="I2260" s="491" t="s">
        <v>991</v>
      </c>
      <c r="J2260" s="431"/>
    </row>
    <row r="2261" spans="1:10" x14ac:dyDescent="0.25">
      <c r="A2261" s="98"/>
      <c r="B2261" s="281" t="s">
        <v>1089</v>
      </c>
      <c r="C2261" s="429" t="s">
        <v>5059</v>
      </c>
      <c r="D2261" s="235" t="s">
        <v>162</v>
      </c>
      <c r="E2261" s="236">
        <v>18853</v>
      </c>
      <c r="F2261" s="117">
        <v>41838</v>
      </c>
      <c r="G2261" s="30">
        <v>18853</v>
      </c>
      <c r="H2261" s="30">
        <f t="shared" si="96"/>
        <v>0</v>
      </c>
      <c r="I2261" s="491"/>
      <c r="J2261" s="431"/>
    </row>
    <row r="2262" spans="1:10" x14ac:dyDescent="0.25">
      <c r="A2262" s="98">
        <v>41839</v>
      </c>
      <c r="B2262" s="281" t="s">
        <v>1102</v>
      </c>
      <c r="C2262" s="429" t="s">
        <v>5059</v>
      </c>
      <c r="D2262" s="235" t="s">
        <v>162</v>
      </c>
      <c r="E2262" s="236">
        <v>17116</v>
      </c>
      <c r="F2262" s="117">
        <v>41842</v>
      </c>
      <c r="G2262" s="30">
        <v>17116</v>
      </c>
      <c r="H2262" s="30">
        <f t="shared" si="96"/>
        <v>0</v>
      </c>
      <c r="I2262" s="491"/>
      <c r="J2262" s="431"/>
    </row>
    <row r="2263" spans="1:10" ht="34.5" x14ac:dyDescent="0.25">
      <c r="A2263" s="98"/>
      <c r="B2263" s="281" t="s">
        <v>1158</v>
      </c>
      <c r="C2263" s="429" t="s">
        <v>5059</v>
      </c>
      <c r="D2263" s="235" t="s">
        <v>162</v>
      </c>
      <c r="E2263" s="236">
        <v>34563.199999999997</v>
      </c>
      <c r="F2263" s="470" t="s">
        <v>5218</v>
      </c>
      <c r="G2263" s="30">
        <v>34563.199999999997</v>
      </c>
      <c r="H2263" s="30">
        <f t="shared" si="96"/>
        <v>0</v>
      </c>
      <c r="I2263" s="491" t="s">
        <v>57</v>
      </c>
      <c r="J2263" s="431"/>
    </row>
    <row r="2264" spans="1:10" x14ac:dyDescent="0.25">
      <c r="A2264" s="98"/>
      <c r="B2264" s="281" t="s">
        <v>1186</v>
      </c>
      <c r="C2264" s="429" t="s">
        <v>5059</v>
      </c>
      <c r="D2264" s="235" t="s">
        <v>162</v>
      </c>
      <c r="E2264" s="236">
        <v>13966</v>
      </c>
      <c r="F2264" s="117">
        <v>41839</v>
      </c>
      <c r="G2264" s="30">
        <v>13966</v>
      </c>
      <c r="H2264" s="30">
        <f t="shared" si="96"/>
        <v>0</v>
      </c>
      <c r="I2264" s="491"/>
      <c r="J2264" s="431"/>
    </row>
    <row r="2265" spans="1:10" x14ac:dyDescent="0.25">
      <c r="A2265" s="98"/>
      <c r="B2265" s="281" t="s">
        <v>1229</v>
      </c>
      <c r="C2265" s="429" t="s">
        <v>5059</v>
      </c>
      <c r="D2265" s="235" t="s">
        <v>162</v>
      </c>
      <c r="E2265" s="236">
        <v>12589</v>
      </c>
      <c r="F2265" s="117">
        <v>41841</v>
      </c>
      <c r="G2265" s="30">
        <v>12589</v>
      </c>
      <c r="H2265" s="30">
        <f t="shared" si="96"/>
        <v>0</v>
      </c>
      <c r="I2265" s="491" t="s">
        <v>57</v>
      </c>
      <c r="J2265" s="431"/>
    </row>
    <row r="2266" spans="1:10" ht="23.25" x14ac:dyDescent="0.25">
      <c r="A2266" s="98"/>
      <c r="B2266" s="281" t="s">
        <v>1282</v>
      </c>
      <c r="C2266" s="429" t="s">
        <v>5059</v>
      </c>
      <c r="D2266" s="235" t="s">
        <v>162</v>
      </c>
      <c r="E2266" s="236">
        <v>33637</v>
      </c>
      <c r="F2266" s="468" t="s">
        <v>5236</v>
      </c>
      <c r="G2266" s="30">
        <v>33637</v>
      </c>
      <c r="H2266" s="30">
        <f t="shared" si="96"/>
        <v>0</v>
      </c>
      <c r="I2266" s="491" t="s">
        <v>57</v>
      </c>
      <c r="J2266" s="431"/>
    </row>
    <row r="2267" spans="1:10" x14ac:dyDescent="0.25">
      <c r="A2267" s="98"/>
      <c r="B2267" s="281" t="s">
        <v>1396</v>
      </c>
      <c r="C2267" s="429" t="s">
        <v>5059</v>
      </c>
      <c r="D2267" s="8" t="s">
        <v>162</v>
      </c>
      <c r="E2267" s="252">
        <v>32563.5</v>
      </c>
      <c r="F2267" s="462" t="s">
        <v>5263</v>
      </c>
      <c r="G2267" s="30">
        <v>32563.5</v>
      </c>
      <c r="H2267" s="30">
        <f t="shared" si="96"/>
        <v>0</v>
      </c>
      <c r="I2267" s="497" t="s">
        <v>57</v>
      </c>
      <c r="J2267" s="431"/>
    </row>
    <row r="2268" spans="1:10" x14ac:dyDescent="0.25">
      <c r="A2268" s="98"/>
      <c r="B2268" s="281" t="s">
        <v>1498</v>
      </c>
      <c r="C2268" s="429" t="s">
        <v>5059</v>
      </c>
      <c r="D2268" s="235" t="s">
        <v>162</v>
      </c>
      <c r="E2268" s="236">
        <v>38372</v>
      </c>
      <c r="F2268" s="462" t="s">
        <v>5277</v>
      </c>
      <c r="G2268" s="30">
        <v>38372</v>
      </c>
      <c r="H2268" s="30">
        <f t="shared" si="96"/>
        <v>0</v>
      </c>
      <c r="I2268" s="491"/>
      <c r="J2268" s="431"/>
    </row>
    <row r="2269" spans="1:10" ht="15.75" x14ac:dyDescent="0.25">
      <c r="A2269" s="553">
        <v>41844</v>
      </c>
      <c r="B2269" s="554" t="s">
        <v>1571</v>
      </c>
      <c r="C2269" s="255" t="s">
        <v>4641</v>
      </c>
      <c r="D2269" s="235" t="s">
        <v>162</v>
      </c>
      <c r="E2269" s="236">
        <v>28623</v>
      </c>
      <c r="F2269" s="117">
        <v>41849</v>
      </c>
      <c r="G2269" s="30">
        <v>28623</v>
      </c>
      <c r="H2269" s="30">
        <f t="shared" si="96"/>
        <v>0</v>
      </c>
      <c r="I2269" s="491" t="s">
        <v>57</v>
      </c>
      <c r="J2269" s="431"/>
    </row>
    <row r="2270" spans="1:10" ht="15.75" x14ac:dyDescent="0.25">
      <c r="A2270" s="553">
        <v>41844</v>
      </c>
      <c r="B2270" s="554" t="s">
        <v>1601</v>
      </c>
      <c r="C2270" s="255" t="s">
        <v>4641</v>
      </c>
      <c r="D2270" s="235" t="s">
        <v>162</v>
      </c>
      <c r="E2270" s="236">
        <v>11289</v>
      </c>
      <c r="F2270" s="117">
        <v>41844</v>
      </c>
      <c r="G2270" s="30">
        <v>11289</v>
      </c>
      <c r="H2270" s="30">
        <f t="shared" si="96"/>
        <v>0</v>
      </c>
      <c r="I2270" s="491"/>
      <c r="J2270" s="431"/>
    </row>
    <row r="2271" spans="1:10" ht="15.75" x14ac:dyDescent="0.25">
      <c r="A2271" s="98">
        <v>41845</v>
      </c>
      <c r="B2271" s="554" t="s">
        <v>1680</v>
      </c>
      <c r="C2271" s="255" t="s">
        <v>4641</v>
      </c>
      <c r="D2271" s="235" t="s">
        <v>162</v>
      </c>
      <c r="E2271" s="236">
        <v>23594</v>
      </c>
      <c r="F2271" s="117">
        <v>41849</v>
      </c>
      <c r="G2271" s="30">
        <v>23594</v>
      </c>
      <c r="H2271" s="30">
        <f t="shared" si="96"/>
        <v>0</v>
      </c>
      <c r="I2271" s="491" t="s">
        <v>57</v>
      </c>
      <c r="J2271" s="431"/>
    </row>
    <row r="2272" spans="1:10" ht="15.75" x14ac:dyDescent="0.25">
      <c r="A2272" s="98">
        <v>41845</v>
      </c>
      <c r="B2272" s="554" t="s">
        <v>1713</v>
      </c>
      <c r="C2272" s="255" t="s">
        <v>4641</v>
      </c>
      <c r="D2272" s="235" t="s">
        <v>162</v>
      </c>
      <c r="E2272" s="236">
        <v>17723.099999999999</v>
      </c>
      <c r="F2272" s="117">
        <v>41845</v>
      </c>
      <c r="G2272" s="30">
        <v>17723.099999999999</v>
      </c>
      <c r="H2272" s="30">
        <f t="shared" si="96"/>
        <v>0</v>
      </c>
      <c r="I2272" s="491"/>
      <c r="J2272" s="431"/>
    </row>
    <row r="2273" spans="1:10" ht="15.75" x14ac:dyDescent="0.25">
      <c r="A2273" s="98">
        <v>41847</v>
      </c>
      <c r="B2273" s="554" t="s">
        <v>1836</v>
      </c>
      <c r="C2273" s="255" t="s">
        <v>4641</v>
      </c>
      <c r="D2273" s="235" t="s">
        <v>162</v>
      </c>
      <c r="E2273" s="236">
        <v>33900</v>
      </c>
      <c r="F2273" s="462" t="s">
        <v>5340</v>
      </c>
      <c r="G2273" s="30">
        <f>9663+24237</f>
        <v>33900</v>
      </c>
      <c r="H2273" s="30">
        <f t="shared" si="96"/>
        <v>0</v>
      </c>
      <c r="I2273" s="491"/>
      <c r="J2273" s="431"/>
    </row>
    <row r="2274" spans="1:10" ht="15.75" x14ac:dyDescent="0.25">
      <c r="A2274" s="98">
        <v>41847</v>
      </c>
      <c r="B2274" s="554" t="s">
        <v>1871</v>
      </c>
      <c r="C2274" s="255" t="s">
        <v>4641</v>
      </c>
      <c r="D2274" s="235" t="s">
        <v>162</v>
      </c>
      <c r="E2274" s="236">
        <v>1450</v>
      </c>
      <c r="F2274" s="117">
        <v>41847</v>
      </c>
      <c r="G2274" s="30">
        <v>1450</v>
      </c>
      <c r="H2274" s="30">
        <f t="shared" si="96"/>
        <v>0</v>
      </c>
      <c r="I2274" s="491"/>
      <c r="J2274" s="431"/>
    </row>
    <row r="2275" spans="1:10" ht="15.75" x14ac:dyDescent="0.25">
      <c r="A2275" s="553">
        <v>41848</v>
      </c>
      <c r="B2275" s="554" t="s">
        <v>1947</v>
      </c>
      <c r="C2275" s="255" t="s">
        <v>4641</v>
      </c>
      <c r="D2275" s="235" t="s">
        <v>162</v>
      </c>
      <c r="E2275" s="236">
        <v>38508</v>
      </c>
      <c r="F2275" s="463" t="s">
        <v>5359</v>
      </c>
      <c r="G2275" s="247">
        <v>38508</v>
      </c>
      <c r="H2275" s="30">
        <f t="shared" si="96"/>
        <v>0</v>
      </c>
      <c r="I2275" s="491" t="s">
        <v>57</v>
      </c>
    </row>
    <row r="2276" spans="1:10" ht="15.75" x14ac:dyDescent="0.25">
      <c r="A2276" s="98">
        <v>41849</v>
      </c>
      <c r="B2276" s="554" t="s">
        <v>2022</v>
      </c>
      <c r="C2276" s="255" t="s">
        <v>4641</v>
      </c>
      <c r="D2276" s="8" t="s">
        <v>162</v>
      </c>
      <c r="E2276" s="252">
        <v>24540</v>
      </c>
      <c r="F2276" s="463" t="s">
        <v>5373</v>
      </c>
      <c r="G2276" s="247">
        <v>24540</v>
      </c>
      <c r="H2276" s="30">
        <f t="shared" si="96"/>
        <v>0</v>
      </c>
      <c r="I2276" s="497" t="s">
        <v>14</v>
      </c>
    </row>
    <row r="2277" spans="1:10" ht="15.75" x14ac:dyDescent="0.25">
      <c r="A2277" s="553">
        <v>41850</v>
      </c>
      <c r="B2277" s="554" t="s">
        <v>2123</v>
      </c>
      <c r="C2277" s="255" t="s">
        <v>4641</v>
      </c>
      <c r="D2277" s="235" t="s">
        <v>162</v>
      </c>
      <c r="E2277" s="236">
        <v>26459</v>
      </c>
      <c r="F2277" s="463" t="s">
        <v>5385</v>
      </c>
      <c r="G2277" s="247">
        <v>26459</v>
      </c>
      <c r="H2277" s="30">
        <f t="shared" si="96"/>
        <v>0</v>
      </c>
      <c r="I2277" s="491" t="s">
        <v>57</v>
      </c>
    </row>
    <row r="2278" spans="1:10" ht="17.25" customHeight="1" x14ac:dyDescent="0.25">
      <c r="A2278" s="98">
        <v>41851</v>
      </c>
      <c r="B2278" s="554" t="s">
        <v>2200</v>
      </c>
      <c r="C2278" s="255" t="s">
        <v>4641</v>
      </c>
      <c r="D2278" s="8" t="s">
        <v>162</v>
      </c>
      <c r="E2278" s="252">
        <v>25830.5</v>
      </c>
      <c r="F2278" s="504" t="s">
        <v>5400</v>
      </c>
      <c r="G2278" s="247">
        <v>25830.5</v>
      </c>
      <c r="H2278" s="30">
        <f t="shared" si="96"/>
        <v>0</v>
      </c>
      <c r="I2278" s="497" t="s">
        <v>4</v>
      </c>
    </row>
    <row r="2279" spans="1:10" ht="15.75" x14ac:dyDescent="0.25">
      <c r="A2279" s="98"/>
      <c r="B2279" s="554"/>
      <c r="C2279" s="255"/>
      <c r="D2279" s="8"/>
      <c r="E2279" s="252"/>
      <c r="F2279" s="504"/>
      <c r="G2279" s="247">
        <f>SUM(G2237:G2278)</f>
        <v>926156.89999999991</v>
      </c>
      <c r="H2279" s="30"/>
      <c r="I2279" s="497"/>
    </row>
    <row r="2280" spans="1:10" ht="15.75" x14ac:dyDescent="0.25">
      <c r="A2280" s="98"/>
      <c r="B2280" s="554"/>
      <c r="C2280" s="255"/>
      <c r="D2280" s="8"/>
      <c r="E2280" s="252"/>
      <c r="F2280" s="504"/>
      <c r="G2280" s="247"/>
      <c r="H2280" s="30"/>
      <c r="I2280" s="497"/>
    </row>
    <row r="2281" spans="1:10" ht="15.75" x14ac:dyDescent="0.25">
      <c r="A2281" s="98">
        <v>41849</v>
      </c>
      <c r="B2281" s="554" t="s">
        <v>2053</v>
      </c>
      <c r="C2281" s="255" t="s">
        <v>4641</v>
      </c>
      <c r="D2281" s="8" t="s">
        <v>160</v>
      </c>
      <c r="E2281" s="252">
        <v>44404.06</v>
      </c>
      <c r="F2281" s="495" t="s">
        <v>5376</v>
      </c>
      <c r="G2281" s="30">
        <v>44404.06</v>
      </c>
      <c r="H2281" s="30">
        <f>E2281-G2281</f>
        <v>0</v>
      </c>
      <c r="I2281" s="497" t="s">
        <v>146</v>
      </c>
    </row>
    <row r="2282" spans="1:10" ht="15.75" x14ac:dyDescent="0.25">
      <c r="A2282" s="98"/>
      <c r="B2282" s="554"/>
      <c r="C2282" s="255"/>
      <c r="D2282" s="8"/>
      <c r="E2282" s="252"/>
      <c r="F2282" s="495"/>
      <c r="G2282" s="30"/>
      <c r="H2282" s="30"/>
      <c r="I2282" s="497"/>
    </row>
    <row r="2283" spans="1:10" x14ac:dyDescent="0.25">
      <c r="A2283" s="98"/>
      <c r="B2283" s="281" t="s">
        <v>1273</v>
      </c>
      <c r="C2283" s="429" t="s">
        <v>5059</v>
      </c>
      <c r="D2283" s="235" t="s">
        <v>317</v>
      </c>
      <c r="E2283" s="236">
        <v>1286</v>
      </c>
      <c r="F2283" s="117">
        <v>41842</v>
      </c>
      <c r="G2283" s="30">
        <v>1286</v>
      </c>
      <c r="H2283" s="30">
        <f>E2283-G2283</f>
        <v>0</v>
      </c>
      <c r="I2283" s="491" t="s">
        <v>14</v>
      </c>
    </row>
    <row r="2284" spans="1:10" x14ac:dyDescent="0.25">
      <c r="A2284" s="98"/>
      <c r="B2284" s="233" t="s">
        <v>2276</v>
      </c>
      <c r="C2284" s="394" t="s">
        <v>4912</v>
      </c>
      <c r="D2284" s="235" t="s">
        <v>317</v>
      </c>
      <c r="E2284" s="528">
        <v>925</v>
      </c>
      <c r="F2284" s="117">
        <v>41825</v>
      </c>
      <c r="G2284" s="30">
        <v>925</v>
      </c>
      <c r="H2284" s="30">
        <f>E2284-G2284</f>
        <v>0</v>
      </c>
      <c r="I2284" s="491" t="s">
        <v>2849</v>
      </c>
    </row>
    <row r="2285" spans="1:10" x14ac:dyDescent="0.25">
      <c r="A2285" s="98"/>
      <c r="B2285" s="281" t="s">
        <v>1787</v>
      </c>
      <c r="C2285" s="429" t="s">
        <v>5059</v>
      </c>
      <c r="D2285" s="45" t="s">
        <v>317</v>
      </c>
      <c r="E2285" s="236">
        <v>898</v>
      </c>
      <c r="F2285" s="485">
        <v>41834</v>
      </c>
      <c r="G2285" s="22">
        <v>898</v>
      </c>
      <c r="H2285" s="30">
        <f>E2285-G2285</f>
        <v>0</v>
      </c>
      <c r="I2285" s="508" t="s">
        <v>146</v>
      </c>
    </row>
    <row r="2286" spans="1:10" x14ac:dyDescent="0.25">
      <c r="A2286" s="98"/>
      <c r="B2286" s="281" t="s">
        <v>2190</v>
      </c>
      <c r="C2286" s="429" t="s">
        <v>5059</v>
      </c>
      <c r="D2286" s="235" t="s">
        <v>317</v>
      </c>
      <c r="E2286" s="236">
        <v>2139</v>
      </c>
      <c r="F2286" s="117">
        <v>41838</v>
      </c>
      <c r="G2286" s="30">
        <v>2139</v>
      </c>
      <c r="H2286" s="30">
        <f>E2286-G2286</f>
        <v>0</v>
      </c>
      <c r="I2286" s="491" t="s">
        <v>14</v>
      </c>
    </row>
    <row r="2287" spans="1:10" ht="15.75" x14ac:dyDescent="0.25">
      <c r="A2287" s="98">
        <v>41845</v>
      </c>
      <c r="B2287" s="554" t="s">
        <v>1685</v>
      </c>
      <c r="C2287" s="255" t="s">
        <v>4641</v>
      </c>
      <c r="D2287" s="235" t="s">
        <v>317</v>
      </c>
      <c r="E2287" s="236">
        <v>925.5</v>
      </c>
      <c r="F2287" s="117">
        <v>41846</v>
      </c>
      <c r="G2287" s="30">
        <v>925.5</v>
      </c>
      <c r="H2287" s="30">
        <f>E2287-G2287</f>
        <v>0</v>
      </c>
      <c r="I2287" s="491" t="s">
        <v>4</v>
      </c>
    </row>
    <row r="2288" spans="1:10" ht="15.75" x14ac:dyDescent="0.25">
      <c r="A2288" s="98"/>
      <c r="B2288" s="554"/>
      <c r="C2288" s="255"/>
      <c r="D2288" s="235"/>
      <c r="E2288" s="236"/>
      <c r="F2288" s="117"/>
      <c r="G2288" s="30">
        <f>SUM(G2283:G2287)</f>
        <v>6173.5</v>
      </c>
      <c r="H2288" s="30"/>
      <c r="I2288" s="491"/>
    </row>
    <row r="2289" spans="1:9" ht="15.75" x14ac:dyDescent="0.25">
      <c r="A2289" s="98"/>
      <c r="B2289" s="554"/>
      <c r="C2289" s="255"/>
      <c r="D2289" s="235"/>
      <c r="E2289" s="236"/>
      <c r="F2289" s="117"/>
      <c r="G2289" s="30"/>
      <c r="H2289" s="30"/>
      <c r="I2289" s="491"/>
    </row>
    <row r="2290" spans="1:9" x14ac:dyDescent="0.25">
      <c r="A2290" s="98"/>
      <c r="B2290" s="233" t="s">
        <v>1956</v>
      </c>
      <c r="C2290" s="394" t="s">
        <v>4912</v>
      </c>
      <c r="D2290" s="235" t="s">
        <v>58</v>
      </c>
      <c r="E2290" s="528">
        <v>1992</v>
      </c>
      <c r="F2290" s="117">
        <v>41821</v>
      </c>
      <c r="G2290" s="30">
        <v>1992</v>
      </c>
      <c r="H2290" s="22">
        <f t="shared" ref="H2290:H2307" si="97">E2290-G2290</f>
        <v>0</v>
      </c>
      <c r="I2290" s="491" t="s">
        <v>146</v>
      </c>
    </row>
    <row r="2291" spans="1:9" x14ac:dyDescent="0.25">
      <c r="A2291" s="98"/>
      <c r="B2291" s="233" t="s">
        <v>2259</v>
      </c>
      <c r="C2291" s="394" t="s">
        <v>4912</v>
      </c>
      <c r="D2291" s="235" t="s">
        <v>58</v>
      </c>
      <c r="E2291" s="528">
        <v>2178</v>
      </c>
      <c r="F2291" s="117">
        <v>41824</v>
      </c>
      <c r="G2291" s="30">
        <v>2178</v>
      </c>
      <c r="H2291" s="30">
        <f t="shared" si="97"/>
        <v>0</v>
      </c>
      <c r="I2291" s="491" t="s">
        <v>196</v>
      </c>
    </row>
    <row r="2292" spans="1:9" x14ac:dyDescent="0.25">
      <c r="A2292" s="98"/>
      <c r="B2292" s="281" t="s">
        <v>1617</v>
      </c>
      <c r="C2292" s="429" t="s">
        <v>5059</v>
      </c>
      <c r="D2292" s="45" t="s">
        <v>58</v>
      </c>
      <c r="E2292" s="236">
        <v>1788</v>
      </c>
      <c r="F2292" s="117">
        <v>41831</v>
      </c>
      <c r="G2292" s="22">
        <v>1788</v>
      </c>
      <c r="H2292" s="30">
        <f t="shared" si="97"/>
        <v>0</v>
      </c>
      <c r="I2292" s="508" t="s">
        <v>196</v>
      </c>
    </row>
    <row r="2293" spans="1:9" x14ac:dyDescent="0.25">
      <c r="A2293" s="98"/>
      <c r="B2293" s="281" t="s">
        <v>1868</v>
      </c>
      <c r="C2293" s="429" t="s">
        <v>5059</v>
      </c>
      <c r="D2293" s="235" t="s">
        <v>58</v>
      </c>
      <c r="E2293" s="236">
        <v>1740</v>
      </c>
      <c r="F2293" s="117">
        <v>41834</v>
      </c>
      <c r="G2293" s="30">
        <v>1740</v>
      </c>
      <c r="H2293" s="30">
        <f t="shared" si="97"/>
        <v>0</v>
      </c>
      <c r="I2293" s="491" t="s">
        <v>23</v>
      </c>
    </row>
    <row r="2294" spans="1:9" x14ac:dyDescent="0.25">
      <c r="A2294" s="98"/>
      <c r="B2294" s="281" t="s">
        <v>2186</v>
      </c>
      <c r="C2294" s="429" t="s">
        <v>5059</v>
      </c>
      <c r="D2294" s="235" t="s">
        <v>58</v>
      </c>
      <c r="E2294" s="236">
        <v>2025</v>
      </c>
      <c r="F2294" s="117">
        <v>41837</v>
      </c>
      <c r="G2294" s="30">
        <v>2025</v>
      </c>
      <c r="H2294" s="30">
        <f t="shared" si="97"/>
        <v>0</v>
      </c>
      <c r="I2294" s="491"/>
    </row>
    <row r="2295" spans="1:9" x14ac:dyDescent="0.25">
      <c r="A2295" s="98"/>
      <c r="B2295" s="281" t="s">
        <v>1114</v>
      </c>
      <c r="C2295" s="429" t="s">
        <v>5059</v>
      </c>
      <c r="D2295" s="235" t="s">
        <v>58</v>
      </c>
      <c r="E2295" s="236">
        <v>1953</v>
      </c>
      <c r="F2295" s="117">
        <v>41839</v>
      </c>
      <c r="G2295" s="30">
        <v>1953</v>
      </c>
      <c r="H2295" s="30">
        <f t="shared" si="97"/>
        <v>0</v>
      </c>
      <c r="I2295" s="491" t="s">
        <v>152</v>
      </c>
    </row>
    <row r="2296" spans="1:9" x14ac:dyDescent="0.25">
      <c r="A2296" s="98"/>
      <c r="B2296" s="281" t="s">
        <v>1252</v>
      </c>
      <c r="C2296" s="429" t="s">
        <v>5059</v>
      </c>
      <c r="D2296" s="235" t="s">
        <v>58</v>
      </c>
      <c r="E2296" s="236">
        <v>1986</v>
      </c>
      <c r="F2296" s="117">
        <v>41841</v>
      </c>
      <c r="G2296" s="30">
        <v>1986</v>
      </c>
      <c r="H2296" s="30">
        <f t="shared" si="97"/>
        <v>0</v>
      </c>
      <c r="I2296" s="491" t="s">
        <v>14</v>
      </c>
    </row>
    <row r="2297" spans="1:9" x14ac:dyDescent="0.25">
      <c r="A2297" s="98"/>
      <c r="B2297" s="281" t="s">
        <v>1444</v>
      </c>
      <c r="C2297" s="429" t="s">
        <v>5059</v>
      </c>
      <c r="D2297" s="235" t="s">
        <v>58</v>
      </c>
      <c r="E2297" s="236">
        <v>1908</v>
      </c>
      <c r="F2297" s="117">
        <v>41843</v>
      </c>
      <c r="G2297" s="30">
        <v>1908</v>
      </c>
      <c r="H2297" s="30">
        <f t="shared" si="97"/>
        <v>0</v>
      </c>
      <c r="I2297" s="491" t="s">
        <v>146</v>
      </c>
    </row>
    <row r="2298" spans="1:9" x14ac:dyDescent="0.25">
      <c r="A2298" s="553">
        <v>41844</v>
      </c>
      <c r="B2298" s="281" t="s">
        <v>1528</v>
      </c>
      <c r="C2298" s="429" t="s">
        <v>5059</v>
      </c>
      <c r="D2298" s="235" t="s">
        <v>58</v>
      </c>
      <c r="E2298" s="236">
        <v>1968</v>
      </c>
      <c r="F2298" s="117">
        <v>41844</v>
      </c>
      <c r="G2298" s="30">
        <v>1968</v>
      </c>
      <c r="H2298" s="30">
        <f t="shared" si="97"/>
        <v>0</v>
      </c>
      <c r="I2298" s="491" t="s">
        <v>23</v>
      </c>
    </row>
    <row r="2299" spans="1:9" ht="15.75" x14ac:dyDescent="0.25">
      <c r="A2299" s="98">
        <v>41845</v>
      </c>
      <c r="B2299" s="554" t="s">
        <v>1642</v>
      </c>
      <c r="C2299" s="255" t="s">
        <v>4641</v>
      </c>
      <c r="D2299" s="235" t="s">
        <v>58</v>
      </c>
      <c r="E2299" s="236">
        <v>1905</v>
      </c>
      <c r="F2299" s="117">
        <v>41845</v>
      </c>
      <c r="G2299" s="30">
        <v>1905</v>
      </c>
      <c r="H2299" s="30">
        <f t="shared" si="97"/>
        <v>0</v>
      </c>
      <c r="I2299" s="491" t="s">
        <v>20</v>
      </c>
    </row>
    <row r="2300" spans="1:9" ht="15.75" x14ac:dyDescent="0.25">
      <c r="A2300" s="553">
        <v>41846</v>
      </c>
      <c r="B2300" s="554" t="s">
        <v>1750</v>
      </c>
      <c r="C2300" s="255" t="s">
        <v>4641</v>
      </c>
      <c r="D2300" s="235" t="s">
        <v>58</v>
      </c>
      <c r="E2300" s="236">
        <v>1932</v>
      </c>
      <c r="F2300" s="117">
        <v>41846</v>
      </c>
      <c r="G2300" s="30">
        <v>1932</v>
      </c>
      <c r="H2300" s="30">
        <f t="shared" si="97"/>
        <v>0</v>
      </c>
      <c r="I2300" s="508"/>
    </row>
    <row r="2301" spans="1:9" ht="15.75" x14ac:dyDescent="0.25">
      <c r="A2301" s="553">
        <v>41848</v>
      </c>
      <c r="B2301" s="554" t="s">
        <v>1897</v>
      </c>
      <c r="C2301" s="255" t="s">
        <v>4641</v>
      </c>
      <c r="D2301" s="235" t="s">
        <v>58</v>
      </c>
      <c r="E2301" s="236">
        <v>1554</v>
      </c>
      <c r="F2301" s="117">
        <v>41848</v>
      </c>
      <c r="G2301" s="30">
        <v>1554</v>
      </c>
      <c r="H2301" s="30">
        <f t="shared" si="97"/>
        <v>0</v>
      </c>
      <c r="I2301" s="491" t="s">
        <v>4</v>
      </c>
    </row>
    <row r="2302" spans="1:9" ht="15.75" x14ac:dyDescent="0.25">
      <c r="A2302" s="553">
        <v>41848</v>
      </c>
      <c r="B2302" s="554" t="s">
        <v>1902</v>
      </c>
      <c r="C2302" s="255" t="s">
        <v>4641</v>
      </c>
      <c r="D2302" s="235" t="s">
        <v>58</v>
      </c>
      <c r="E2302" s="236">
        <v>2004</v>
      </c>
      <c r="F2302" s="117">
        <v>41848</v>
      </c>
      <c r="G2302" s="30">
        <v>2004</v>
      </c>
      <c r="H2302" s="30">
        <f t="shared" si="97"/>
        <v>0</v>
      </c>
      <c r="I2302" s="491" t="s">
        <v>4644</v>
      </c>
    </row>
    <row r="2303" spans="1:9" ht="15.75" x14ac:dyDescent="0.25">
      <c r="A2303" s="553">
        <v>41850</v>
      </c>
      <c r="B2303" s="554" t="s">
        <v>2076</v>
      </c>
      <c r="C2303" s="255" t="s">
        <v>4641</v>
      </c>
      <c r="D2303" s="235" t="s">
        <v>58</v>
      </c>
      <c r="E2303" s="236">
        <v>2022</v>
      </c>
      <c r="F2303" s="117">
        <v>41850</v>
      </c>
      <c r="G2303" s="30">
        <v>2022</v>
      </c>
      <c r="H2303" s="30">
        <f t="shared" si="97"/>
        <v>0</v>
      </c>
      <c r="I2303" s="491" t="s">
        <v>4644</v>
      </c>
    </row>
    <row r="2304" spans="1:9" ht="15.75" x14ac:dyDescent="0.25">
      <c r="A2304" s="553">
        <v>41850</v>
      </c>
      <c r="B2304" s="554" t="s">
        <v>2084</v>
      </c>
      <c r="C2304" s="255" t="s">
        <v>4641</v>
      </c>
      <c r="D2304" s="235" t="s">
        <v>58</v>
      </c>
      <c r="E2304" s="236">
        <v>1539</v>
      </c>
      <c r="F2304" s="117">
        <v>41850</v>
      </c>
      <c r="G2304" s="30">
        <v>1539</v>
      </c>
      <c r="H2304" s="30">
        <f t="shared" si="97"/>
        <v>0</v>
      </c>
      <c r="I2304" s="491" t="s">
        <v>20</v>
      </c>
    </row>
    <row r="2305" spans="1:9" ht="15.75" x14ac:dyDescent="0.25">
      <c r="A2305" s="98">
        <v>41851</v>
      </c>
      <c r="B2305" s="554" t="s">
        <v>2195</v>
      </c>
      <c r="C2305" s="255" t="s">
        <v>4641</v>
      </c>
      <c r="D2305" s="8" t="s">
        <v>58</v>
      </c>
      <c r="E2305" s="252">
        <v>1860</v>
      </c>
      <c r="F2305" s="117">
        <v>41851</v>
      </c>
      <c r="G2305" s="30">
        <v>1860</v>
      </c>
      <c r="H2305" s="30">
        <f t="shared" si="97"/>
        <v>0</v>
      </c>
      <c r="I2305" s="497"/>
    </row>
    <row r="2306" spans="1:9" x14ac:dyDescent="0.25">
      <c r="A2306" s="98"/>
      <c r="B2306" s="281" t="s">
        <v>1871</v>
      </c>
      <c r="C2306" s="429" t="s">
        <v>5059</v>
      </c>
      <c r="D2306" s="235" t="s">
        <v>349</v>
      </c>
      <c r="E2306" s="236">
        <v>1728</v>
      </c>
      <c r="F2306" s="117">
        <v>41834</v>
      </c>
      <c r="G2306" s="30">
        <v>1728</v>
      </c>
      <c r="H2306" s="30">
        <f t="shared" si="97"/>
        <v>0</v>
      </c>
      <c r="I2306" s="491" t="s">
        <v>23</v>
      </c>
    </row>
    <row r="2307" spans="1:9" x14ac:dyDescent="0.25">
      <c r="A2307" s="98"/>
      <c r="B2307" s="233" t="s">
        <v>2254</v>
      </c>
      <c r="C2307" s="394" t="s">
        <v>4912</v>
      </c>
      <c r="D2307" s="235" t="s">
        <v>4981</v>
      </c>
      <c r="E2307" s="528">
        <v>2052</v>
      </c>
      <c r="F2307" s="117">
        <v>41824</v>
      </c>
      <c r="G2307" s="30">
        <v>2052</v>
      </c>
      <c r="H2307" s="30">
        <f t="shared" si="97"/>
        <v>0</v>
      </c>
      <c r="I2307" s="491" t="s">
        <v>196</v>
      </c>
    </row>
    <row r="2308" spans="1:9" x14ac:dyDescent="0.25">
      <c r="A2308" s="98"/>
      <c r="B2308" s="233"/>
      <c r="C2308" s="394"/>
      <c r="D2308" s="235"/>
      <c r="E2308" s="528"/>
      <c r="F2308" s="117"/>
      <c r="G2308" s="30">
        <f>SUM(G2290:G2307)</f>
        <v>34134</v>
      </c>
      <c r="H2308" s="30"/>
      <c r="I2308" s="491"/>
    </row>
    <row r="2309" spans="1:9" x14ac:dyDescent="0.25">
      <c r="A2309" s="98"/>
      <c r="B2309" s="233"/>
      <c r="C2309" s="394"/>
      <c r="D2309" s="235"/>
      <c r="E2309" s="528"/>
      <c r="F2309" s="117"/>
      <c r="G2309" s="30"/>
      <c r="H2309" s="30"/>
      <c r="I2309" s="491"/>
    </row>
    <row r="2310" spans="1:9" x14ac:dyDescent="0.25">
      <c r="A2310" s="98"/>
      <c r="B2310" s="233" t="s">
        <v>1978</v>
      </c>
      <c r="C2310" s="394" t="s">
        <v>4912</v>
      </c>
      <c r="D2310" s="235" t="s">
        <v>124</v>
      </c>
      <c r="E2310" s="528">
        <v>800</v>
      </c>
      <c r="F2310" s="117">
        <v>41821</v>
      </c>
      <c r="G2310" s="30">
        <v>800</v>
      </c>
      <c r="H2310" s="22">
        <f t="shared" ref="H2310:H2340" si="98">E2310-G2310</f>
        <v>0</v>
      </c>
      <c r="I2310" s="491"/>
    </row>
    <row r="2311" spans="1:9" x14ac:dyDescent="0.25">
      <c r="A2311" s="98"/>
      <c r="B2311" s="233" t="s">
        <v>2001</v>
      </c>
      <c r="C2311" s="394" t="s">
        <v>4912</v>
      </c>
      <c r="D2311" s="235" t="s">
        <v>124</v>
      </c>
      <c r="E2311" s="528">
        <v>355</v>
      </c>
      <c r="F2311" s="117">
        <v>41821</v>
      </c>
      <c r="G2311" s="30">
        <v>355</v>
      </c>
      <c r="H2311" s="22">
        <f t="shared" si="98"/>
        <v>0</v>
      </c>
      <c r="I2311" s="491"/>
    </row>
    <row r="2312" spans="1:9" x14ac:dyDescent="0.25">
      <c r="A2312" s="98"/>
      <c r="B2312" s="233" t="s">
        <v>2034</v>
      </c>
      <c r="C2312" s="394" t="s">
        <v>4912</v>
      </c>
      <c r="D2312" s="235" t="s">
        <v>124</v>
      </c>
      <c r="E2312" s="528">
        <v>86</v>
      </c>
      <c r="F2312" s="117">
        <v>41821</v>
      </c>
      <c r="G2312" s="30">
        <v>86</v>
      </c>
      <c r="H2312" s="22">
        <f t="shared" si="98"/>
        <v>0</v>
      </c>
      <c r="I2312" s="491"/>
    </row>
    <row r="2313" spans="1:9" x14ac:dyDescent="0.25">
      <c r="A2313" s="98"/>
      <c r="B2313" s="233" t="s">
        <v>2264</v>
      </c>
      <c r="C2313" s="394" t="s">
        <v>4912</v>
      </c>
      <c r="D2313" s="235" t="s">
        <v>124</v>
      </c>
      <c r="E2313" s="528">
        <v>3875.3</v>
      </c>
      <c r="F2313" s="117">
        <v>41824</v>
      </c>
      <c r="G2313" s="30">
        <v>3875.3</v>
      </c>
      <c r="H2313" s="30">
        <f t="shared" si="98"/>
        <v>0</v>
      </c>
      <c r="I2313" s="491"/>
    </row>
    <row r="2314" spans="1:9" x14ac:dyDescent="0.25">
      <c r="A2314" s="98"/>
      <c r="B2314" s="233" t="s">
        <v>1131</v>
      </c>
      <c r="C2314" s="394" t="s">
        <v>4912</v>
      </c>
      <c r="D2314" s="235" t="s">
        <v>124</v>
      </c>
      <c r="E2314" s="528">
        <v>153</v>
      </c>
      <c r="F2314" s="117">
        <v>41825</v>
      </c>
      <c r="G2314" s="22">
        <v>153</v>
      </c>
      <c r="H2314" s="30">
        <f t="shared" si="98"/>
        <v>0</v>
      </c>
      <c r="I2314" s="508"/>
    </row>
    <row r="2315" spans="1:9" x14ac:dyDescent="0.25">
      <c r="A2315" s="98"/>
      <c r="B2315" s="233" t="s">
        <v>1163</v>
      </c>
      <c r="C2315" s="394" t="s">
        <v>4912</v>
      </c>
      <c r="D2315" s="235" t="s">
        <v>124</v>
      </c>
      <c r="E2315" s="528">
        <v>3011</v>
      </c>
      <c r="F2315" s="117">
        <v>41825</v>
      </c>
      <c r="G2315" s="22">
        <v>3011</v>
      </c>
      <c r="H2315" s="30">
        <f t="shared" si="98"/>
        <v>0</v>
      </c>
      <c r="I2315" s="508"/>
    </row>
    <row r="2316" spans="1:9" x14ac:dyDescent="0.25">
      <c r="A2316" s="98"/>
      <c r="B2316" s="233" t="s">
        <v>1206</v>
      </c>
      <c r="C2316" s="394" t="s">
        <v>4912</v>
      </c>
      <c r="D2316" s="431" t="s">
        <v>124</v>
      </c>
      <c r="E2316" s="534">
        <v>2465</v>
      </c>
      <c r="F2316" s="117">
        <v>41826</v>
      </c>
      <c r="G2316" s="22">
        <v>2465</v>
      </c>
      <c r="H2316" s="30">
        <f t="shared" si="98"/>
        <v>0</v>
      </c>
      <c r="I2316" s="508"/>
    </row>
    <row r="2317" spans="1:9" x14ac:dyDescent="0.25">
      <c r="A2317" s="98">
        <v>41827</v>
      </c>
      <c r="B2317" s="233" t="s">
        <v>1220</v>
      </c>
      <c r="C2317" s="394" t="s">
        <v>4912</v>
      </c>
      <c r="D2317" s="235" t="s">
        <v>124</v>
      </c>
      <c r="E2317" s="236">
        <v>416</v>
      </c>
      <c r="F2317" s="117">
        <v>41827</v>
      </c>
      <c r="G2317" s="30">
        <v>416</v>
      </c>
      <c r="H2317" s="30">
        <f t="shared" si="98"/>
        <v>0</v>
      </c>
      <c r="I2317" s="491"/>
    </row>
    <row r="2318" spans="1:9" x14ac:dyDescent="0.25">
      <c r="A2318" s="98"/>
      <c r="B2318" s="233" t="s">
        <v>1236</v>
      </c>
      <c r="C2318" s="394" t="s">
        <v>4912</v>
      </c>
      <c r="D2318" s="235" t="s">
        <v>124</v>
      </c>
      <c r="E2318" s="236">
        <v>1378</v>
      </c>
      <c r="F2318" s="117">
        <v>41827</v>
      </c>
      <c r="G2318" s="30">
        <v>1378</v>
      </c>
      <c r="H2318" s="30">
        <f t="shared" si="98"/>
        <v>0</v>
      </c>
      <c r="I2318" s="491"/>
    </row>
    <row r="2319" spans="1:9" x14ac:dyDescent="0.25">
      <c r="A2319" s="98"/>
      <c r="B2319" s="233" t="s">
        <v>1346</v>
      </c>
      <c r="C2319" s="394" t="s">
        <v>4912</v>
      </c>
      <c r="D2319" s="235" t="s">
        <v>124</v>
      </c>
      <c r="E2319" s="236">
        <v>536.6</v>
      </c>
      <c r="F2319" s="117">
        <v>41828</v>
      </c>
      <c r="G2319" s="30">
        <v>536.6</v>
      </c>
      <c r="H2319" s="30">
        <f t="shared" si="98"/>
        <v>0</v>
      </c>
      <c r="I2319" s="491"/>
    </row>
    <row r="2320" spans="1:9" x14ac:dyDescent="0.25">
      <c r="A2320" s="98"/>
      <c r="B2320" s="233" t="s">
        <v>1434</v>
      </c>
      <c r="C2320" s="394" t="s">
        <v>4912</v>
      </c>
      <c r="D2320" s="235" t="s">
        <v>124</v>
      </c>
      <c r="E2320" s="236">
        <v>1806</v>
      </c>
      <c r="F2320" s="117">
        <v>41829</v>
      </c>
      <c r="G2320" s="30">
        <v>1806</v>
      </c>
      <c r="H2320" s="30">
        <f t="shared" si="98"/>
        <v>0</v>
      </c>
      <c r="I2320" s="491"/>
    </row>
    <row r="2321" spans="1:9" x14ac:dyDescent="0.25">
      <c r="A2321" s="98"/>
      <c r="B2321" s="233" t="s">
        <v>1435</v>
      </c>
      <c r="C2321" s="394" t="s">
        <v>4912</v>
      </c>
      <c r="D2321" s="235" t="s">
        <v>124</v>
      </c>
      <c r="E2321" s="236">
        <v>145</v>
      </c>
      <c r="F2321" s="117">
        <v>41829</v>
      </c>
      <c r="G2321" s="30">
        <v>145</v>
      </c>
      <c r="H2321" s="30">
        <f t="shared" si="98"/>
        <v>0</v>
      </c>
      <c r="I2321" s="491"/>
    </row>
    <row r="2322" spans="1:9" x14ac:dyDescent="0.25">
      <c r="A2322" s="98"/>
      <c r="B2322" s="233" t="s">
        <v>1484</v>
      </c>
      <c r="C2322" s="394" t="s">
        <v>4912</v>
      </c>
      <c r="D2322" s="235" t="s">
        <v>124</v>
      </c>
      <c r="E2322" s="236">
        <v>607</v>
      </c>
      <c r="F2322" s="117">
        <v>41829</v>
      </c>
      <c r="G2322" s="30">
        <v>607</v>
      </c>
      <c r="H2322" s="30">
        <f t="shared" si="98"/>
        <v>0</v>
      </c>
      <c r="I2322" s="491"/>
    </row>
    <row r="2323" spans="1:9" x14ac:dyDescent="0.25">
      <c r="A2323" s="98"/>
      <c r="B2323" s="281" t="s">
        <v>1672</v>
      </c>
      <c r="C2323" s="429" t="s">
        <v>5059</v>
      </c>
      <c r="D2323" s="45" t="s">
        <v>124</v>
      </c>
      <c r="E2323" s="236">
        <v>4394</v>
      </c>
      <c r="F2323" s="117">
        <v>41831</v>
      </c>
      <c r="G2323" s="22">
        <v>4394</v>
      </c>
      <c r="H2323" s="30">
        <f t="shared" si="98"/>
        <v>0</v>
      </c>
      <c r="I2323" s="508"/>
    </row>
    <row r="2324" spans="1:9" x14ac:dyDescent="0.25">
      <c r="A2324" s="98"/>
      <c r="B2324" s="281" t="s">
        <v>1761</v>
      </c>
      <c r="C2324" s="429" t="s">
        <v>5059</v>
      </c>
      <c r="D2324" s="45" t="s">
        <v>124</v>
      </c>
      <c r="E2324" s="236">
        <v>2786</v>
      </c>
      <c r="F2324" s="117">
        <v>41832</v>
      </c>
      <c r="G2324" s="22">
        <v>2786</v>
      </c>
      <c r="H2324" s="30">
        <f t="shared" si="98"/>
        <v>0</v>
      </c>
      <c r="I2324" s="508"/>
    </row>
    <row r="2325" spans="1:9" x14ac:dyDescent="0.25">
      <c r="A2325" s="98">
        <v>41742</v>
      </c>
      <c r="B2325" s="281" t="s">
        <v>1791</v>
      </c>
      <c r="C2325" s="429" t="s">
        <v>5059</v>
      </c>
      <c r="D2325" s="235" t="s">
        <v>124</v>
      </c>
      <c r="E2325" s="236">
        <v>1415</v>
      </c>
      <c r="F2325" s="117">
        <v>41833</v>
      </c>
      <c r="G2325" s="30">
        <v>1415</v>
      </c>
      <c r="H2325" s="30">
        <f t="shared" si="98"/>
        <v>0</v>
      </c>
      <c r="I2325" s="491"/>
    </row>
    <row r="2326" spans="1:9" x14ac:dyDescent="0.25">
      <c r="A2326" s="98"/>
      <c r="B2326" s="281" t="s">
        <v>1841</v>
      </c>
      <c r="C2326" s="429" t="s">
        <v>5059</v>
      </c>
      <c r="D2326" s="235" t="s">
        <v>124</v>
      </c>
      <c r="E2326" s="236">
        <v>725.5</v>
      </c>
      <c r="F2326" s="117">
        <v>41833</v>
      </c>
      <c r="G2326" s="30">
        <v>725.5</v>
      </c>
      <c r="H2326" s="30">
        <f t="shared" si="98"/>
        <v>0</v>
      </c>
      <c r="I2326" s="491"/>
    </row>
    <row r="2327" spans="1:9" x14ac:dyDescent="0.25">
      <c r="A2327" s="98"/>
      <c r="B2327" s="281" t="s">
        <v>1910</v>
      </c>
      <c r="C2327" s="429" t="s">
        <v>5059</v>
      </c>
      <c r="D2327" s="235" t="s">
        <v>124</v>
      </c>
      <c r="E2327" s="236">
        <v>716.5</v>
      </c>
      <c r="F2327" s="117">
        <v>41834</v>
      </c>
      <c r="G2327" s="30">
        <v>716.5</v>
      </c>
      <c r="H2327" s="30">
        <f t="shared" si="98"/>
        <v>0</v>
      </c>
      <c r="I2327" s="491"/>
    </row>
    <row r="2328" spans="1:9" x14ac:dyDescent="0.25">
      <c r="A2328" s="98"/>
      <c r="B2328" s="281" t="s">
        <v>2013</v>
      </c>
      <c r="C2328" s="429" t="s">
        <v>5059</v>
      </c>
      <c r="D2328" s="235" t="s">
        <v>124</v>
      </c>
      <c r="E2328" s="236">
        <v>1265</v>
      </c>
      <c r="F2328" s="117">
        <v>41835</v>
      </c>
      <c r="G2328" s="30">
        <v>1265</v>
      </c>
      <c r="H2328" s="30">
        <f t="shared" si="98"/>
        <v>0</v>
      </c>
      <c r="I2328" s="491"/>
    </row>
    <row r="2329" spans="1:9" x14ac:dyDescent="0.25">
      <c r="A2329" s="98"/>
      <c r="B2329" s="281" t="s">
        <v>2081</v>
      </c>
      <c r="C2329" s="429" t="s">
        <v>5059</v>
      </c>
      <c r="D2329" s="235" t="s">
        <v>124</v>
      </c>
      <c r="E2329" s="236">
        <v>1544</v>
      </c>
      <c r="F2329" s="117">
        <v>41836</v>
      </c>
      <c r="G2329" s="30">
        <v>1544</v>
      </c>
      <c r="H2329" s="30">
        <f t="shared" si="98"/>
        <v>0</v>
      </c>
      <c r="I2329" s="491"/>
    </row>
    <row r="2330" spans="1:9" x14ac:dyDescent="0.25">
      <c r="A2330" s="98"/>
      <c r="B2330" s="281" t="s">
        <v>1080</v>
      </c>
      <c r="C2330" s="429" t="s">
        <v>5059</v>
      </c>
      <c r="D2330" s="235" t="s">
        <v>124</v>
      </c>
      <c r="E2330" s="236">
        <v>3207.6</v>
      </c>
      <c r="F2330" s="117">
        <v>41838</v>
      </c>
      <c r="G2330" s="30">
        <v>3207.6</v>
      </c>
      <c r="H2330" s="30">
        <f t="shared" si="98"/>
        <v>0</v>
      </c>
      <c r="I2330" s="491"/>
    </row>
    <row r="2331" spans="1:9" x14ac:dyDescent="0.25">
      <c r="A2331" s="98"/>
      <c r="B2331" s="281" t="s">
        <v>1168</v>
      </c>
      <c r="C2331" s="429" t="s">
        <v>5059</v>
      </c>
      <c r="D2331" s="235" t="s">
        <v>124</v>
      </c>
      <c r="E2331" s="236">
        <v>3179.6</v>
      </c>
      <c r="F2331" s="117">
        <v>41839</v>
      </c>
      <c r="G2331" s="30">
        <v>3179.6</v>
      </c>
      <c r="H2331" s="30">
        <f t="shared" si="98"/>
        <v>0</v>
      </c>
      <c r="I2331" s="491"/>
    </row>
    <row r="2332" spans="1:9" x14ac:dyDescent="0.25">
      <c r="A2332" s="98"/>
      <c r="B2332" s="281" t="s">
        <v>1188</v>
      </c>
      <c r="C2332" s="429" t="s">
        <v>5059</v>
      </c>
      <c r="D2332" s="235" t="s">
        <v>124</v>
      </c>
      <c r="E2332" s="236">
        <v>439</v>
      </c>
      <c r="F2332" s="117">
        <v>41840</v>
      </c>
      <c r="G2332" s="30">
        <v>439</v>
      </c>
      <c r="H2332" s="30">
        <f t="shared" si="98"/>
        <v>0</v>
      </c>
      <c r="I2332" s="492"/>
    </row>
    <row r="2333" spans="1:9" x14ac:dyDescent="0.25">
      <c r="A2333" s="98"/>
      <c r="B2333" s="281" t="s">
        <v>1215</v>
      </c>
      <c r="C2333" s="429" t="s">
        <v>5059</v>
      </c>
      <c r="D2333" s="235" t="s">
        <v>124</v>
      </c>
      <c r="E2333" s="236">
        <v>2851.2</v>
      </c>
      <c r="F2333" s="117">
        <v>41840</v>
      </c>
      <c r="G2333" s="30">
        <v>2851.2</v>
      </c>
      <c r="H2333" s="30">
        <f t="shared" si="98"/>
        <v>0</v>
      </c>
      <c r="I2333" s="491"/>
    </row>
    <row r="2334" spans="1:9" x14ac:dyDescent="0.25">
      <c r="A2334" s="98"/>
      <c r="B2334" s="281" t="s">
        <v>1304</v>
      </c>
      <c r="C2334" s="429" t="s">
        <v>5059</v>
      </c>
      <c r="D2334" s="235" t="s">
        <v>124</v>
      </c>
      <c r="E2334" s="236">
        <v>903</v>
      </c>
      <c r="F2334" s="117">
        <v>41841</v>
      </c>
      <c r="G2334" s="30">
        <v>903</v>
      </c>
      <c r="H2334" s="30">
        <f t="shared" si="98"/>
        <v>0</v>
      </c>
      <c r="I2334" s="491"/>
    </row>
    <row r="2335" spans="1:9" x14ac:dyDescent="0.25">
      <c r="A2335" s="98"/>
      <c r="B2335" s="281" t="s">
        <v>1445</v>
      </c>
      <c r="C2335" s="429" t="s">
        <v>5059</v>
      </c>
      <c r="D2335" s="235" t="s">
        <v>124</v>
      </c>
      <c r="E2335" s="236">
        <v>1456</v>
      </c>
      <c r="F2335" s="117">
        <v>41843</v>
      </c>
      <c r="G2335" s="30">
        <v>1456</v>
      </c>
      <c r="H2335" s="30">
        <f t="shared" si="98"/>
        <v>0</v>
      </c>
      <c r="I2335" s="491"/>
    </row>
    <row r="2336" spans="1:9" ht="15.75" x14ac:dyDescent="0.25">
      <c r="A2336" s="98">
        <v>41845</v>
      </c>
      <c r="B2336" s="554" t="s">
        <v>1703</v>
      </c>
      <c r="C2336" s="255" t="s">
        <v>4641</v>
      </c>
      <c r="D2336" s="235" t="s">
        <v>124</v>
      </c>
      <c r="E2336" s="236">
        <v>2705</v>
      </c>
      <c r="F2336" s="117">
        <v>41845</v>
      </c>
      <c r="G2336" s="30">
        <v>2705</v>
      </c>
      <c r="H2336" s="30">
        <f t="shared" si="98"/>
        <v>0</v>
      </c>
      <c r="I2336" s="491"/>
    </row>
    <row r="2337" spans="1:9" ht="15.75" x14ac:dyDescent="0.25">
      <c r="A2337" s="553">
        <v>41846</v>
      </c>
      <c r="B2337" s="554" t="s">
        <v>1793</v>
      </c>
      <c r="C2337" s="255" t="s">
        <v>4641</v>
      </c>
      <c r="D2337" s="235" t="s">
        <v>124</v>
      </c>
      <c r="E2337" s="236">
        <v>2988</v>
      </c>
      <c r="F2337" s="117">
        <v>41846</v>
      </c>
      <c r="G2337" s="30">
        <v>2988</v>
      </c>
      <c r="H2337" s="30">
        <f t="shared" si="98"/>
        <v>0</v>
      </c>
      <c r="I2337" s="508"/>
    </row>
    <row r="2338" spans="1:9" ht="15.75" x14ac:dyDescent="0.25">
      <c r="A2338" s="553">
        <v>41846</v>
      </c>
      <c r="B2338" s="554" t="s">
        <v>1794</v>
      </c>
      <c r="C2338" s="255" t="s">
        <v>4641</v>
      </c>
      <c r="D2338" s="235" t="s">
        <v>124</v>
      </c>
      <c r="E2338" s="236">
        <v>585</v>
      </c>
      <c r="F2338" s="117">
        <v>41846</v>
      </c>
      <c r="G2338" s="30">
        <v>585</v>
      </c>
      <c r="H2338" s="30">
        <f t="shared" si="98"/>
        <v>0</v>
      </c>
      <c r="I2338" s="272"/>
    </row>
    <row r="2339" spans="1:9" ht="15.75" x14ac:dyDescent="0.25">
      <c r="A2339" s="98">
        <v>41849</v>
      </c>
      <c r="B2339" s="554" t="s">
        <v>2010</v>
      </c>
      <c r="C2339" s="255" t="s">
        <v>4641</v>
      </c>
      <c r="D2339" s="8" t="s">
        <v>124</v>
      </c>
      <c r="E2339" s="252">
        <v>1401.8</v>
      </c>
      <c r="F2339" s="117">
        <v>41849</v>
      </c>
      <c r="G2339" s="30">
        <v>1401.8</v>
      </c>
      <c r="H2339" s="30">
        <f t="shared" si="98"/>
        <v>0</v>
      </c>
      <c r="I2339" s="497"/>
    </row>
    <row r="2340" spans="1:9" ht="15.75" x14ac:dyDescent="0.25">
      <c r="A2340" s="553">
        <v>41850</v>
      </c>
      <c r="B2340" s="554" t="s">
        <v>2108</v>
      </c>
      <c r="C2340" s="255" t="s">
        <v>4641</v>
      </c>
      <c r="D2340" s="235" t="s">
        <v>124</v>
      </c>
      <c r="E2340" s="236">
        <v>886</v>
      </c>
      <c r="F2340" s="117">
        <v>41850</v>
      </c>
      <c r="G2340" s="30">
        <v>886</v>
      </c>
      <c r="H2340" s="30">
        <f t="shared" si="98"/>
        <v>0</v>
      </c>
      <c r="I2340" s="491"/>
    </row>
    <row r="2341" spans="1:9" ht="15.75" x14ac:dyDescent="0.25">
      <c r="A2341" s="553"/>
      <c r="B2341" s="554"/>
      <c r="C2341" s="255"/>
      <c r="D2341" s="235"/>
      <c r="E2341" s="236"/>
      <c r="F2341" s="117"/>
      <c r="G2341" s="30">
        <f>SUM(G2310:G2340)</f>
        <v>49082.1</v>
      </c>
      <c r="H2341" s="30"/>
      <c r="I2341" s="491"/>
    </row>
    <row r="2342" spans="1:9" ht="15.75" x14ac:dyDescent="0.25">
      <c r="A2342" s="553"/>
      <c r="B2342" s="554"/>
      <c r="C2342" s="255"/>
      <c r="D2342" s="235"/>
      <c r="E2342" s="236"/>
      <c r="F2342" s="117"/>
      <c r="G2342" s="30"/>
      <c r="H2342" s="30"/>
      <c r="I2342" s="491"/>
    </row>
    <row r="2343" spans="1:9" x14ac:dyDescent="0.25">
      <c r="A2343" s="98"/>
      <c r="B2343" s="281" t="s">
        <v>1919</v>
      </c>
      <c r="C2343" s="429" t="s">
        <v>5059</v>
      </c>
      <c r="D2343" s="235" t="s">
        <v>5129</v>
      </c>
      <c r="E2343" s="236">
        <v>59287.5</v>
      </c>
      <c r="F2343" s="461" t="s">
        <v>5130</v>
      </c>
      <c r="G2343" s="30">
        <v>59287.5</v>
      </c>
      <c r="H2343" s="30">
        <f>E2343-G2343</f>
        <v>0</v>
      </c>
      <c r="I2343" s="491" t="s">
        <v>146</v>
      </c>
    </row>
    <row r="2344" spans="1:9" x14ac:dyDescent="0.25">
      <c r="A2344" s="98"/>
      <c r="B2344" s="281"/>
      <c r="C2344" s="429"/>
      <c r="D2344" s="235"/>
      <c r="E2344" s="236"/>
      <c r="F2344" s="461"/>
      <c r="G2344" s="30"/>
      <c r="H2344" s="30"/>
      <c r="I2344" s="491"/>
    </row>
    <row r="2345" spans="1:9" x14ac:dyDescent="0.25">
      <c r="A2345" s="98"/>
      <c r="B2345" s="233" t="s">
        <v>2012</v>
      </c>
      <c r="C2345" s="394" t="s">
        <v>4912</v>
      </c>
      <c r="D2345" s="235" t="s">
        <v>83</v>
      </c>
      <c r="E2345" s="528">
        <v>9357.6</v>
      </c>
      <c r="F2345" s="117">
        <v>41822</v>
      </c>
      <c r="G2345" s="30">
        <v>9357.6</v>
      </c>
      <c r="H2345" s="22">
        <f t="shared" ref="H2345:H2354" si="99">E2345-G2345</f>
        <v>0</v>
      </c>
      <c r="I2345" s="491" t="s">
        <v>20</v>
      </c>
    </row>
    <row r="2346" spans="1:9" x14ac:dyDescent="0.25">
      <c r="A2346" s="98"/>
      <c r="B2346" s="233" t="s">
        <v>2195</v>
      </c>
      <c r="C2346" s="394" t="s">
        <v>4912</v>
      </c>
      <c r="D2346" s="235" t="s">
        <v>83</v>
      </c>
      <c r="E2346" s="528">
        <v>4811.5</v>
      </c>
      <c r="F2346" s="117">
        <v>41824</v>
      </c>
      <c r="G2346" s="30">
        <v>4811.5</v>
      </c>
      <c r="H2346" s="30">
        <f t="shared" si="99"/>
        <v>0</v>
      </c>
      <c r="I2346" s="491" t="s">
        <v>20</v>
      </c>
    </row>
    <row r="2347" spans="1:9" x14ac:dyDescent="0.25">
      <c r="A2347" s="98"/>
      <c r="B2347" s="233" t="s">
        <v>1282</v>
      </c>
      <c r="C2347" s="394" t="s">
        <v>4912</v>
      </c>
      <c r="D2347" s="235" t="s">
        <v>83</v>
      </c>
      <c r="E2347" s="236">
        <v>7816.5</v>
      </c>
      <c r="F2347" s="462" t="s">
        <v>5015</v>
      </c>
      <c r="G2347" s="30">
        <v>7816.5</v>
      </c>
      <c r="H2347" s="30">
        <f t="shared" si="99"/>
        <v>0</v>
      </c>
      <c r="I2347" s="491"/>
    </row>
    <row r="2348" spans="1:9" x14ac:dyDescent="0.25">
      <c r="A2348" s="98"/>
      <c r="B2348" s="233" t="s">
        <v>1537</v>
      </c>
      <c r="C2348" s="394" t="s">
        <v>4912</v>
      </c>
      <c r="D2348" s="235" t="s">
        <v>83</v>
      </c>
      <c r="E2348" s="236">
        <v>9842.5</v>
      </c>
      <c r="F2348" s="462" t="s">
        <v>5058</v>
      </c>
      <c r="G2348" s="30">
        <v>9842.5</v>
      </c>
      <c r="H2348" s="30">
        <f t="shared" si="99"/>
        <v>0</v>
      </c>
      <c r="I2348" s="491" t="s">
        <v>20</v>
      </c>
    </row>
    <row r="2349" spans="1:9" x14ac:dyDescent="0.25">
      <c r="A2349" s="98"/>
      <c r="B2349" s="281" t="s">
        <v>1682</v>
      </c>
      <c r="C2349" s="429" t="s">
        <v>5059</v>
      </c>
      <c r="D2349" s="45" t="s">
        <v>83</v>
      </c>
      <c r="E2349" s="236">
        <v>6146.5</v>
      </c>
      <c r="F2349" s="485">
        <v>41832</v>
      </c>
      <c r="G2349" s="22">
        <v>6146.5</v>
      </c>
      <c r="H2349" s="30">
        <f t="shared" si="99"/>
        <v>0</v>
      </c>
      <c r="I2349" s="508" t="s">
        <v>20</v>
      </c>
    </row>
    <row r="2350" spans="1:9" x14ac:dyDescent="0.25">
      <c r="A2350" s="98"/>
      <c r="B2350" s="281" t="s">
        <v>2018</v>
      </c>
      <c r="C2350" s="429" t="s">
        <v>5059</v>
      </c>
      <c r="D2350" s="235" t="s">
        <v>83</v>
      </c>
      <c r="E2350" s="236">
        <v>4292</v>
      </c>
      <c r="F2350" s="117">
        <v>41836</v>
      </c>
      <c r="G2350" s="30">
        <v>4292</v>
      </c>
      <c r="H2350" s="30">
        <f t="shared" si="99"/>
        <v>0</v>
      </c>
      <c r="I2350" s="491" t="s">
        <v>20</v>
      </c>
    </row>
    <row r="2351" spans="1:9" x14ac:dyDescent="0.25">
      <c r="A2351" s="98"/>
      <c r="B2351" s="281" t="s">
        <v>1382</v>
      </c>
      <c r="C2351" s="429" t="s">
        <v>5059</v>
      </c>
      <c r="D2351" s="8" t="s">
        <v>83</v>
      </c>
      <c r="E2351" s="252">
        <v>3391.2</v>
      </c>
      <c r="F2351" s="117">
        <v>41843</v>
      </c>
      <c r="G2351" s="30">
        <v>3391.2</v>
      </c>
      <c r="H2351" s="30">
        <f t="shared" si="99"/>
        <v>0</v>
      </c>
      <c r="I2351" s="497" t="s">
        <v>4644</v>
      </c>
    </row>
    <row r="2352" spans="1:9" x14ac:dyDescent="0.25">
      <c r="A2352" s="98"/>
      <c r="B2352" s="281" t="s">
        <v>1447</v>
      </c>
      <c r="C2352" s="429" t="s">
        <v>5059</v>
      </c>
      <c r="D2352" s="235" t="s">
        <v>83</v>
      </c>
      <c r="E2352" s="236">
        <v>1522</v>
      </c>
      <c r="F2352" s="117">
        <v>41843</v>
      </c>
      <c r="G2352" s="30">
        <v>1522</v>
      </c>
      <c r="H2352" s="30">
        <f t="shared" si="99"/>
        <v>0</v>
      </c>
      <c r="I2352" s="491"/>
    </row>
    <row r="2353" spans="1:9" ht="15.75" x14ac:dyDescent="0.25">
      <c r="A2353" s="553">
        <v>41844</v>
      </c>
      <c r="B2353" s="554" t="s">
        <v>1596</v>
      </c>
      <c r="C2353" s="255" t="s">
        <v>4641</v>
      </c>
      <c r="D2353" s="235" t="s">
        <v>83</v>
      </c>
      <c r="E2353" s="236">
        <v>24957</v>
      </c>
      <c r="F2353" s="117">
        <v>41845</v>
      </c>
      <c r="G2353" s="30">
        <v>24957</v>
      </c>
      <c r="H2353" s="30">
        <f t="shared" si="99"/>
        <v>0</v>
      </c>
      <c r="I2353" s="491" t="s">
        <v>4</v>
      </c>
    </row>
    <row r="2354" spans="1:9" ht="15.75" x14ac:dyDescent="0.25">
      <c r="A2354" s="98">
        <v>41849</v>
      </c>
      <c r="B2354" s="554" t="s">
        <v>1968</v>
      </c>
      <c r="C2354" s="255" t="s">
        <v>4641</v>
      </c>
      <c r="D2354" s="8" t="s">
        <v>83</v>
      </c>
      <c r="E2354" s="252">
        <v>4379</v>
      </c>
      <c r="F2354" s="117">
        <v>41850</v>
      </c>
      <c r="G2354" s="30">
        <v>4379</v>
      </c>
      <c r="H2354" s="30">
        <f t="shared" si="99"/>
        <v>0</v>
      </c>
      <c r="I2354" s="497" t="s">
        <v>20</v>
      </c>
    </row>
    <row r="2355" spans="1:9" ht="15.75" x14ac:dyDescent="0.25">
      <c r="A2355" s="98"/>
      <c r="B2355" s="554"/>
      <c r="C2355" s="255"/>
      <c r="D2355" s="8"/>
      <c r="E2355" s="252"/>
      <c r="F2355" s="117"/>
      <c r="G2355" s="30">
        <f>SUM(G2345:G2354)</f>
        <v>76515.799999999988</v>
      </c>
      <c r="H2355" s="30"/>
      <c r="I2355" s="497"/>
    </row>
    <row r="2356" spans="1:9" ht="15.75" x14ac:dyDescent="0.25">
      <c r="A2356" s="98"/>
      <c r="B2356" s="554"/>
      <c r="C2356" s="255"/>
      <c r="D2356" s="8"/>
      <c r="E2356" s="252"/>
      <c r="F2356" s="117"/>
      <c r="G2356" s="30"/>
      <c r="H2356" s="30"/>
      <c r="I2356" s="497"/>
    </row>
    <row r="2357" spans="1:9" x14ac:dyDescent="0.25">
      <c r="A2357" s="98"/>
      <c r="B2357" s="233" t="s">
        <v>2127</v>
      </c>
      <c r="C2357" s="394" t="s">
        <v>4912</v>
      </c>
      <c r="D2357" s="235" t="s">
        <v>106</v>
      </c>
      <c r="E2357" s="528">
        <v>4234</v>
      </c>
      <c r="F2357" s="117">
        <v>41823</v>
      </c>
      <c r="G2357" s="30">
        <v>4234</v>
      </c>
      <c r="H2357" s="22">
        <f t="shared" ref="H2357:H2365" si="100">E2357-G2357</f>
        <v>0</v>
      </c>
      <c r="I2357" s="491"/>
    </row>
    <row r="2358" spans="1:9" x14ac:dyDescent="0.25">
      <c r="A2358" s="98"/>
      <c r="B2358" s="233" t="s">
        <v>1224</v>
      </c>
      <c r="C2358" s="394" t="s">
        <v>4912</v>
      </c>
      <c r="D2358" s="235" t="s">
        <v>106</v>
      </c>
      <c r="E2358" s="236">
        <v>4326.5</v>
      </c>
      <c r="F2358" s="117">
        <v>41827</v>
      </c>
      <c r="G2358" s="30">
        <v>4326.5</v>
      </c>
      <c r="H2358" s="30">
        <f t="shared" si="100"/>
        <v>0</v>
      </c>
      <c r="I2358" s="491"/>
    </row>
    <row r="2359" spans="1:9" x14ac:dyDescent="0.25">
      <c r="A2359" s="98"/>
      <c r="B2359" s="281" t="s">
        <v>2056</v>
      </c>
      <c r="C2359" s="429" t="s">
        <v>5059</v>
      </c>
      <c r="D2359" s="235" t="s">
        <v>106</v>
      </c>
      <c r="E2359" s="236">
        <v>2395</v>
      </c>
      <c r="F2359" s="117">
        <v>41836</v>
      </c>
      <c r="G2359" s="30">
        <v>2395</v>
      </c>
      <c r="H2359" s="30">
        <f t="shared" si="100"/>
        <v>0</v>
      </c>
      <c r="I2359" s="491"/>
    </row>
    <row r="2360" spans="1:9" x14ac:dyDescent="0.25">
      <c r="A2360" s="98"/>
      <c r="B2360" s="281" t="s">
        <v>2057</v>
      </c>
      <c r="C2360" s="429" t="s">
        <v>5059</v>
      </c>
      <c r="D2360" s="235" t="s">
        <v>106</v>
      </c>
      <c r="E2360" s="236">
        <v>3371</v>
      </c>
      <c r="F2360" s="117">
        <v>41836</v>
      </c>
      <c r="G2360" s="30">
        <v>3371</v>
      </c>
      <c r="H2360" s="30">
        <f t="shared" si="100"/>
        <v>0</v>
      </c>
      <c r="I2360" s="491"/>
    </row>
    <row r="2361" spans="1:9" x14ac:dyDescent="0.25">
      <c r="A2361" s="98"/>
      <c r="B2361" s="281" t="s">
        <v>2256</v>
      </c>
      <c r="C2361" s="429" t="s">
        <v>5059</v>
      </c>
      <c r="D2361" s="235" t="s">
        <v>106</v>
      </c>
      <c r="E2361" s="236">
        <v>6639</v>
      </c>
      <c r="F2361" s="117">
        <v>41838</v>
      </c>
      <c r="G2361" s="30">
        <v>6639</v>
      </c>
      <c r="H2361" s="30">
        <f t="shared" si="100"/>
        <v>0</v>
      </c>
      <c r="I2361" s="491"/>
    </row>
    <row r="2362" spans="1:9" x14ac:dyDescent="0.25">
      <c r="A2362" s="98"/>
      <c r="B2362" s="281" t="s">
        <v>1423</v>
      </c>
      <c r="C2362" s="429" t="s">
        <v>5059</v>
      </c>
      <c r="D2362" s="235" t="s">
        <v>106</v>
      </c>
      <c r="E2362" s="236">
        <v>5937</v>
      </c>
      <c r="F2362" s="463" t="s">
        <v>5268</v>
      </c>
      <c r="G2362" s="30">
        <v>5937</v>
      </c>
      <c r="H2362" s="30">
        <f t="shared" si="100"/>
        <v>0</v>
      </c>
      <c r="I2362" s="491"/>
    </row>
    <row r="2363" spans="1:9" ht="15.75" x14ac:dyDescent="0.25">
      <c r="A2363" s="553">
        <v>41848</v>
      </c>
      <c r="B2363" s="554" t="s">
        <v>1892</v>
      </c>
      <c r="C2363" s="255" t="s">
        <v>4641</v>
      </c>
      <c r="D2363" s="235" t="s">
        <v>106</v>
      </c>
      <c r="E2363" s="236">
        <v>1736</v>
      </c>
      <c r="F2363" s="117">
        <v>41848</v>
      </c>
      <c r="G2363" s="30">
        <v>1736</v>
      </c>
      <c r="H2363" s="30">
        <f t="shared" si="100"/>
        <v>0</v>
      </c>
      <c r="I2363" s="491"/>
    </row>
    <row r="2364" spans="1:9" ht="15.75" x14ac:dyDescent="0.25">
      <c r="A2364" s="553">
        <v>41850</v>
      </c>
      <c r="B2364" s="554" t="s">
        <v>2069</v>
      </c>
      <c r="C2364" s="255" t="s">
        <v>4641</v>
      </c>
      <c r="D2364" s="235" t="s">
        <v>106</v>
      </c>
      <c r="E2364" s="236">
        <v>4584</v>
      </c>
      <c r="F2364" s="117">
        <v>41850</v>
      </c>
      <c r="G2364" s="30">
        <v>4584</v>
      </c>
      <c r="H2364" s="30">
        <f t="shared" si="100"/>
        <v>0</v>
      </c>
      <c r="I2364" s="491"/>
    </row>
    <row r="2365" spans="1:9" ht="15.75" x14ac:dyDescent="0.25">
      <c r="A2365" s="553">
        <v>41850</v>
      </c>
      <c r="B2365" s="554" t="s">
        <v>2070</v>
      </c>
      <c r="C2365" s="255" t="s">
        <v>4641</v>
      </c>
      <c r="D2365" s="235" t="s">
        <v>106</v>
      </c>
      <c r="E2365" s="236">
        <v>364</v>
      </c>
      <c r="F2365" s="117">
        <v>41850</v>
      </c>
      <c r="G2365" s="30">
        <v>364</v>
      </c>
      <c r="H2365" s="30">
        <f t="shared" si="100"/>
        <v>0</v>
      </c>
      <c r="I2365" s="491"/>
    </row>
    <row r="2366" spans="1:9" ht="15.75" x14ac:dyDescent="0.25">
      <c r="A2366" s="553"/>
      <c r="B2366" s="554"/>
      <c r="C2366" s="255"/>
      <c r="D2366" s="235"/>
      <c r="E2366" s="236"/>
      <c r="F2366" s="117"/>
      <c r="G2366" s="30">
        <f>SUM(G2357:G2365)</f>
        <v>33586.5</v>
      </c>
      <c r="H2366" s="30"/>
      <c r="I2366" s="491"/>
    </row>
    <row r="2367" spans="1:9" ht="15.75" x14ac:dyDescent="0.25">
      <c r="A2367" s="553"/>
      <c r="B2367" s="554"/>
      <c r="C2367" s="255"/>
      <c r="D2367" s="235"/>
      <c r="E2367" s="236"/>
      <c r="F2367" s="117"/>
      <c r="G2367" s="30"/>
      <c r="H2367" s="30"/>
      <c r="I2367" s="491"/>
    </row>
    <row r="2368" spans="1:9" x14ac:dyDescent="0.25">
      <c r="A2368" s="98"/>
      <c r="B2368" s="233" t="s">
        <v>1358</v>
      </c>
      <c r="C2368" s="394" t="s">
        <v>4912</v>
      </c>
      <c r="D2368" s="235" t="s">
        <v>4645</v>
      </c>
      <c r="E2368" s="236">
        <v>1494</v>
      </c>
      <c r="F2368" s="117">
        <v>41828</v>
      </c>
      <c r="G2368" s="30">
        <v>1494</v>
      </c>
      <c r="H2368" s="30">
        <f>E2368-G2368</f>
        <v>0</v>
      </c>
      <c r="I2368" s="491" t="s">
        <v>4</v>
      </c>
    </row>
    <row r="2369" spans="1:11" x14ac:dyDescent="0.25">
      <c r="A2369" s="98"/>
      <c r="B2369" s="233" t="s">
        <v>1509</v>
      </c>
      <c r="C2369" s="394" t="s">
        <v>4912</v>
      </c>
      <c r="D2369" s="235" t="s">
        <v>4645</v>
      </c>
      <c r="E2369" s="236">
        <v>2121</v>
      </c>
      <c r="F2369" s="117">
        <v>41830</v>
      </c>
      <c r="G2369" s="30">
        <v>2121</v>
      </c>
      <c r="H2369" s="30">
        <f>E2369-G2369</f>
        <v>0</v>
      </c>
      <c r="I2369" s="491" t="s">
        <v>196</v>
      </c>
    </row>
    <row r="2370" spans="1:11" x14ac:dyDescent="0.25">
      <c r="A2370" s="98"/>
      <c r="B2370" s="281" t="s">
        <v>1997</v>
      </c>
      <c r="C2370" s="429" t="s">
        <v>5059</v>
      </c>
      <c r="D2370" s="235" t="s">
        <v>4645</v>
      </c>
      <c r="E2370" s="236">
        <v>1911</v>
      </c>
      <c r="F2370" s="117">
        <v>41835</v>
      </c>
      <c r="G2370" s="30">
        <v>1911</v>
      </c>
      <c r="H2370" s="30">
        <f>E2370-G2370</f>
        <v>0</v>
      </c>
      <c r="I2370" s="491" t="s">
        <v>4</v>
      </c>
    </row>
    <row r="2371" spans="1:11" x14ac:dyDescent="0.25">
      <c r="A2371" s="98"/>
      <c r="B2371" s="281" t="s">
        <v>1113</v>
      </c>
      <c r="C2371" s="429" t="s">
        <v>5059</v>
      </c>
      <c r="D2371" s="235" t="s">
        <v>4645</v>
      </c>
      <c r="E2371" s="236">
        <v>2112</v>
      </c>
      <c r="F2371" s="117">
        <v>41839</v>
      </c>
      <c r="G2371" s="30">
        <v>2112</v>
      </c>
      <c r="H2371" s="30">
        <f>E2371-G2371</f>
        <v>0</v>
      </c>
      <c r="I2371" s="491" t="s">
        <v>152</v>
      </c>
    </row>
    <row r="2372" spans="1:11" ht="15.75" x14ac:dyDescent="0.25">
      <c r="A2372" s="553">
        <v>41850</v>
      </c>
      <c r="B2372" s="554" t="s">
        <v>2077</v>
      </c>
      <c r="C2372" s="255" t="s">
        <v>4641</v>
      </c>
      <c r="D2372" s="235" t="s">
        <v>4645</v>
      </c>
      <c r="E2372" s="236">
        <v>2337</v>
      </c>
      <c r="F2372" s="117">
        <v>41851</v>
      </c>
      <c r="G2372" s="30">
        <v>2337</v>
      </c>
      <c r="H2372" s="30">
        <f>E2372-G2372</f>
        <v>0</v>
      </c>
      <c r="I2372" s="491" t="s">
        <v>23</v>
      </c>
    </row>
    <row r="2373" spans="1:11" ht="15.75" x14ac:dyDescent="0.25">
      <c r="A2373" s="553"/>
      <c r="B2373" s="554"/>
      <c r="C2373" s="255"/>
      <c r="D2373" s="235"/>
      <c r="E2373" s="236"/>
      <c r="F2373" s="117"/>
      <c r="G2373" s="30">
        <f>SUM(G2368:G2372)</f>
        <v>9975</v>
      </c>
      <c r="H2373" s="30"/>
      <c r="I2373" s="491"/>
    </row>
    <row r="2374" spans="1:11" ht="15.75" x14ac:dyDescent="0.25">
      <c r="A2374" s="553"/>
      <c r="B2374" s="554"/>
      <c r="C2374" s="255"/>
      <c r="D2374" s="235"/>
      <c r="E2374" s="236"/>
      <c r="F2374" s="117"/>
      <c r="G2374" s="30"/>
      <c r="H2374" s="30"/>
      <c r="I2374" s="491"/>
    </row>
    <row r="2375" spans="1:11" x14ac:dyDescent="0.25">
      <c r="A2375" s="98"/>
      <c r="B2375" s="233" t="s">
        <v>1306</v>
      </c>
      <c r="C2375" s="394" t="s">
        <v>4912</v>
      </c>
      <c r="D2375" s="235" t="s">
        <v>481</v>
      </c>
      <c r="E2375" s="236">
        <v>3089.1</v>
      </c>
      <c r="F2375" s="117">
        <v>41829</v>
      </c>
      <c r="G2375" s="30">
        <v>3089.1</v>
      </c>
      <c r="H2375" s="30">
        <f>E2375-G2375</f>
        <v>0</v>
      </c>
      <c r="I2375" s="491"/>
    </row>
    <row r="2376" spans="1:11" x14ac:dyDescent="0.25">
      <c r="A2376" s="98"/>
      <c r="B2376" s="233" t="s">
        <v>2038</v>
      </c>
      <c r="C2376" s="394" t="s">
        <v>4912</v>
      </c>
      <c r="D2376" s="235" t="s">
        <v>4938</v>
      </c>
      <c r="E2376" s="528">
        <v>3304.8</v>
      </c>
      <c r="F2376" s="117">
        <v>41823</v>
      </c>
      <c r="G2376" s="30">
        <v>3304.8</v>
      </c>
      <c r="H2376" s="22">
        <f>E2376-G2376</f>
        <v>0</v>
      </c>
      <c r="I2376" s="491" t="s">
        <v>146</v>
      </c>
    </row>
    <row r="2377" spans="1:11" x14ac:dyDescent="0.25">
      <c r="A2377" s="98"/>
      <c r="B2377" s="233"/>
      <c r="C2377" s="394"/>
      <c r="D2377" s="235"/>
      <c r="E2377" s="528"/>
      <c r="F2377" s="117"/>
      <c r="G2377" s="30"/>
      <c r="H2377" s="22"/>
      <c r="I2377" s="491"/>
    </row>
    <row r="2378" spans="1:11" ht="15.75" x14ac:dyDescent="0.25">
      <c r="A2378" s="98">
        <v>41849</v>
      </c>
      <c r="B2378" s="554" t="s">
        <v>2009</v>
      </c>
      <c r="C2378" s="255" t="s">
        <v>4641</v>
      </c>
      <c r="D2378" s="8" t="s">
        <v>5369</v>
      </c>
      <c r="E2378" s="252">
        <v>5756</v>
      </c>
      <c r="F2378" s="117">
        <v>41849</v>
      </c>
      <c r="G2378" s="30">
        <v>5756</v>
      </c>
      <c r="H2378" s="30">
        <f t="shared" ref="H2378:H2383" si="101">E2378-G2378</f>
        <v>0</v>
      </c>
      <c r="I2378" s="497"/>
    </row>
    <row r="2379" spans="1:11" x14ac:dyDescent="0.25">
      <c r="A2379" s="98"/>
      <c r="B2379" s="281" t="s">
        <v>1640</v>
      </c>
      <c r="C2379" s="429" t="s">
        <v>5059</v>
      </c>
      <c r="D2379" s="45" t="s">
        <v>1806</v>
      </c>
      <c r="E2379" s="236">
        <v>3921.5</v>
      </c>
      <c r="F2379" s="117">
        <v>41831</v>
      </c>
      <c r="G2379" s="22">
        <v>3921.5</v>
      </c>
      <c r="H2379" s="30">
        <f t="shared" si="101"/>
        <v>0</v>
      </c>
      <c r="I2379" s="508"/>
    </row>
    <row r="2380" spans="1:11" x14ac:dyDescent="0.25">
      <c r="A2380" s="98"/>
      <c r="B2380" s="281" t="s">
        <v>1821</v>
      </c>
      <c r="C2380" s="429" t="s">
        <v>5059</v>
      </c>
      <c r="D2380" s="235" t="s">
        <v>1806</v>
      </c>
      <c r="E2380" s="236">
        <v>5615</v>
      </c>
      <c r="F2380" s="117">
        <v>41833</v>
      </c>
      <c r="G2380" s="30">
        <v>5615</v>
      </c>
      <c r="H2380" s="30">
        <f t="shared" si="101"/>
        <v>0</v>
      </c>
      <c r="I2380" s="491"/>
    </row>
    <row r="2381" spans="1:11" x14ac:dyDescent="0.25">
      <c r="A2381" s="98"/>
      <c r="B2381" s="281" t="s">
        <v>1147</v>
      </c>
      <c r="C2381" s="429" t="s">
        <v>5059</v>
      </c>
      <c r="D2381" s="235" t="s">
        <v>1806</v>
      </c>
      <c r="E2381" s="236">
        <v>8140</v>
      </c>
      <c r="F2381" s="117">
        <v>41839</v>
      </c>
      <c r="G2381" s="30">
        <v>8140</v>
      </c>
      <c r="H2381" s="30">
        <f t="shared" si="101"/>
        <v>0</v>
      </c>
      <c r="I2381" s="491"/>
    </row>
    <row r="2382" spans="1:11" x14ac:dyDescent="0.25">
      <c r="A2382" s="98"/>
      <c r="B2382" s="281" t="s">
        <v>1228</v>
      </c>
      <c r="C2382" s="429" t="s">
        <v>5059</v>
      </c>
      <c r="D2382" s="235" t="s">
        <v>1806</v>
      </c>
      <c r="E2382" s="236">
        <v>6993</v>
      </c>
      <c r="F2382" s="117">
        <v>41840</v>
      </c>
      <c r="G2382" s="30">
        <v>6993</v>
      </c>
      <c r="H2382" s="30">
        <f t="shared" si="101"/>
        <v>0</v>
      </c>
      <c r="I2382" s="491"/>
      <c r="J2382" s="558" t="s">
        <v>5367</v>
      </c>
      <c r="K2382" s="558"/>
    </row>
    <row r="2383" spans="1:11" ht="15.75" x14ac:dyDescent="0.25">
      <c r="A2383" s="98">
        <v>41845</v>
      </c>
      <c r="B2383" s="554" t="s">
        <v>1708</v>
      </c>
      <c r="C2383" s="255" t="s">
        <v>4641</v>
      </c>
      <c r="D2383" s="235" t="s">
        <v>1806</v>
      </c>
      <c r="E2383" s="236">
        <v>9086</v>
      </c>
      <c r="F2383" s="117">
        <v>41845</v>
      </c>
      <c r="G2383" s="30">
        <v>9086</v>
      </c>
      <c r="H2383" s="30">
        <f t="shared" si="101"/>
        <v>0</v>
      </c>
      <c r="I2383" s="491"/>
    </row>
    <row r="2384" spans="1:11" ht="15.75" x14ac:dyDescent="0.25">
      <c r="A2384" s="98"/>
      <c r="B2384" s="554"/>
      <c r="C2384" s="255"/>
      <c r="D2384" s="235"/>
      <c r="E2384" s="236"/>
      <c r="F2384" s="117"/>
      <c r="G2384" s="30">
        <f>SUM(G2378:G2383)</f>
        <v>39511.5</v>
      </c>
      <c r="H2384" s="30"/>
      <c r="I2384" s="491"/>
    </row>
    <row r="2385" spans="1:9" ht="15.75" x14ac:dyDescent="0.25">
      <c r="A2385" s="98"/>
      <c r="B2385" s="554"/>
      <c r="C2385" s="255"/>
      <c r="D2385" s="235"/>
      <c r="E2385" s="236"/>
      <c r="F2385" s="117"/>
      <c r="G2385" s="30"/>
      <c r="H2385" s="30"/>
      <c r="I2385" s="491"/>
    </row>
    <row r="2386" spans="1:9" x14ac:dyDescent="0.25">
      <c r="A2386" s="98"/>
      <c r="B2386" s="281" t="s">
        <v>2205</v>
      </c>
      <c r="C2386" s="429" t="s">
        <v>5059</v>
      </c>
      <c r="D2386" s="235" t="s">
        <v>247</v>
      </c>
      <c r="E2386" s="236">
        <v>3696.5</v>
      </c>
      <c r="F2386" s="461" t="s">
        <v>5188</v>
      </c>
      <c r="G2386" s="30">
        <v>3696.5</v>
      </c>
      <c r="H2386" s="30">
        <f t="shared" ref="H2386:H2393" si="102">E2386-G2386</f>
        <v>0</v>
      </c>
      <c r="I2386" s="491" t="s">
        <v>146</v>
      </c>
    </row>
    <row r="2387" spans="1:9" x14ac:dyDescent="0.25">
      <c r="A2387" s="98"/>
      <c r="B2387" s="233" t="s">
        <v>2031</v>
      </c>
      <c r="C2387" s="394" t="s">
        <v>4912</v>
      </c>
      <c r="D2387" s="235" t="s">
        <v>247</v>
      </c>
      <c r="E2387" s="528">
        <v>2978.4</v>
      </c>
      <c r="F2387" s="461" t="s">
        <v>4937</v>
      </c>
      <c r="G2387" s="30">
        <v>2978.4</v>
      </c>
      <c r="H2387" s="22">
        <f t="shared" si="102"/>
        <v>0</v>
      </c>
      <c r="I2387" s="491" t="s">
        <v>146</v>
      </c>
    </row>
    <row r="2388" spans="1:9" x14ac:dyDescent="0.25">
      <c r="A2388" s="98"/>
      <c r="B2388" s="233" t="s">
        <v>1069</v>
      </c>
      <c r="C2388" s="394" t="s">
        <v>4912</v>
      </c>
      <c r="D2388" s="235" t="s">
        <v>247</v>
      </c>
      <c r="E2388" s="528">
        <v>2800</v>
      </c>
      <c r="F2388" s="461" t="s">
        <v>4991</v>
      </c>
      <c r="G2388" s="30">
        <v>2800</v>
      </c>
      <c r="H2388" s="30">
        <f t="shared" si="102"/>
        <v>0</v>
      </c>
      <c r="I2388" s="491" t="s">
        <v>146</v>
      </c>
    </row>
    <row r="2389" spans="1:9" x14ac:dyDescent="0.25">
      <c r="A2389" s="98"/>
      <c r="B2389" s="233" t="s">
        <v>1314</v>
      </c>
      <c r="C2389" s="394" t="s">
        <v>4912</v>
      </c>
      <c r="D2389" s="235" t="s">
        <v>247</v>
      </c>
      <c r="E2389" s="236">
        <v>7435.7</v>
      </c>
      <c r="F2389" s="461" t="s">
        <v>5023</v>
      </c>
      <c r="G2389" s="30">
        <v>7435.7</v>
      </c>
      <c r="H2389" s="30">
        <f t="shared" si="102"/>
        <v>0</v>
      </c>
      <c r="I2389" s="491"/>
    </row>
    <row r="2390" spans="1:9" x14ac:dyDescent="0.25">
      <c r="A2390" s="98"/>
      <c r="B2390" s="281" t="s">
        <v>1922</v>
      </c>
      <c r="C2390" s="429" t="s">
        <v>5059</v>
      </c>
      <c r="D2390" s="235" t="s">
        <v>247</v>
      </c>
      <c r="E2390" s="236">
        <v>2619.6</v>
      </c>
      <c r="F2390" s="461" t="s">
        <v>5132</v>
      </c>
      <c r="G2390" s="30">
        <v>2619.6</v>
      </c>
      <c r="H2390" s="30">
        <f t="shared" si="102"/>
        <v>0</v>
      </c>
      <c r="I2390" s="491" t="s">
        <v>146</v>
      </c>
    </row>
    <row r="2391" spans="1:9" x14ac:dyDescent="0.25">
      <c r="A2391" s="98"/>
      <c r="B2391" s="281" t="s">
        <v>1323</v>
      </c>
      <c r="C2391" s="429" t="s">
        <v>5059</v>
      </c>
      <c r="D2391" s="235" t="s">
        <v>247</v>
      </c>
      <c r="E2391" s="236">
        <v>4356</v>
      </c>
      <c r="F2391" s="461" t="s">
        <v>5248</v>
      </c>
      <c r="G2391" s="30">
        <v>4356</v>
      </c>
      <c r="H2391" s="30">
        <f t="shared" si="102"/>
        <v>0</v>
      </c>
      <c r="I2391" s="491" t="s">
        <v>146</v>
      </c>
    </row>
    <row r="2392" spans="1:9" ht="15.75" x14ac:dyDescent="0.25">
      <c r="A2392" s="98">
        <v>41845</v>
      </c>
      <c r="B2392" s="554" t="s">
        <v>1614</v>
      </c>
      <c r="C2392" s="255" t="s">
        <v>4641</v>
      </c>
      <c r="D2392" s="235" t="s">
        <v>247</v>
      </c>
      <c r="E2392" s="236">
        <v>10797.6</v>
      </c>
      <c r="F2392" s="461" t="s">
        <v>5302</v>
      </c>
      <c r="G2392" s="30">
        <v>10797.6</v>
      </c>
      <c r="H2392" s="30">
        <f t="shared" si="102"/>
        <v>0</v>
      </c>
      <c r="I2392" s="491" t="s">
        <v>146</v>
      </c>
    </row>
    <row r="2393" spans="1:9" ht="15.75" x14ac:dyDescent="0.25">
      <c r="A2393" s="98">
        <v>41849</v>
      </c>
      <c r="B2393" s="554" t="s">
        <v>2054</v>
      </c>
      <c r="C2393" s="255" t="s">
        <v>4641</v>
      </c>
      <c r="D2393" s="8" t="s">
        <v>247</v>
      </c>
      <c r="E2393" s="252">
        <v>3073.5</v>
      </c>
      <c r="F2393" s="461" t="s">
        <v>5377</v>
      </c>
      <c r="G2393" s="247">
        <v>3073.5</v>
      </c>
      <c r="H2393" s="30">
        <f t="shared" si="102"/>
        <v>0</v>
      </c>
      <c r="I2393" s="497" t="s">
        <v>146</v>
      </c>
    </row>
    <row r="2394" spans="1:9" ht="15.75" x14ac:dyDescent="0.25">
      <c r="A2394" s="98"/>
      <c r="B2394" s="554"/>
      <c r="C2394" s="255"/>
      <c r="D2394" s="235"/>
      <c r="E2394" s="236"/>
      <c r="F2394" s="461"/>
      <c r="G2394" s="30">
        <f>SUM(G2386:G2393)</f>
        <v>37757.299999999996</v>
      </c>
      <c r="H2394" s="30"/>
      <c r="I2394" s="491"/>
    </row>
    <row r="2395" spans="1:9" ht="15.75" x14ac:dyDescent="0.25">
      <c r="A2395" s="98"/>
      <c r="B2395" s="554"/>
      <c r="C2395" s="255"/>
      <c r="D2395" s="235"/>
      <c r="E2395" s="236"/>
      <c r="F2395" s="461"/>
      <c r="G2395" s="30"/>
      <c r="H2395" s="30"/>
      <c r="I2395" s="491"/>
    </row>
    <row r="2396" spans="1:9" x14ac:dyDescent="0.25">
      <c r="A2396" s="98"/>
      <c r="B2396" s="233" t="s">
        <v>1268</v>
      </c>
      <c r="C2396" s="394" t="s">
        <v>4912</v>
      </c>
      <c r="D2396" s="235" t="s">
        <v>4794</v>
      </c>
      <c r="E2396" s="236">
        <v>1637</v>
      </c>
      <c r="F2396" s="117">
        <v>41828</v>
      </c>
      <c r="G2396" s="30">
        <v>1637</v>
      </c>
      <c r="H2396" s="30">
        <f>E2396-G2396</f>
        <v>0</v>
      </c>
      <c r="I2396" s="491"/>
    </row>
    <row r="2397" spans="1:9" x14ac:dyDescent="0.25">
      <c r="A2397" s="98"/>
      <c r="B2397" s="281" t="s">
        <v>1393</v>
      </c>
      <c r="C2397" s="429" t="s">
        <v>5059</v>
      </c>
      <c r="D2397" s="8" t="s">
        <v>4794</v>
      </c>
      <c r="E2397" s="252">
        <v>1628</v>
      </c>
      <c r="F2397" s="117">
        <v>41843</v>
      </c>
      <c r="G2397" s="30">
        <v>1628</v>
      </c>
      <c r="H2397" s="30">
        <f>E2397-G2397</f>
        <v>0</v>
      </c>
      <c r="I2397" s="497" t="s">
        <v>57</v>
      </c>
    </row>
    <row r="2398" spans="1:9" x14ac:dyDescent="0.25">
      <c r="A2398" s="98"/>
      <c r="B2398" s="281"/>
      <c r="C2398" s="429"/>
      <c r="D2398" s="8"/>
      <c r="E2398" s="252"/>
      <c r="F2398" s="117"/>
      <c r="G2398" s="30"/>
      <c r="H2398" s="30"/>
      <c r="I2398" s="497"/>
    </row>
    <row r="2399" spans="1:9" x14ac:dyDescent="0.25">
      <c r="A2399" s="98"/>
      <c r="B2399" s="281"/>
      <c r="C2399" s="429"/>
      <c r="D2399" s="8"/>
      <c r="E2399" s="252"/>
      <c r="F2399" s="117"/>
      <c r="G2399" s="30"/>
      <c r="H2399" s="30"/>
      <c r="I2399" s="497"/>
    </row>
    <row r="2400" spans="1:9" x14ac:dyDescent="0.25">
      <c r="A2400" s="98"/>
      <c r="B2400" s="233" t="s">
        <v>2040</v>
      </c>
      <c r="C2400" s="394" t="s">
        <v>4912</v>
      </c>
      <c r="D2400" s="235" t="s">
        <v>152</v>
      </c>
      <c r="E2400" s="528">
        <v>32034.3</v>
      </c>
      <c r="F2400" s="117">
        <v>41823</v>
      </c>
      <c r="G2400" s="30">
        <v>32034.3</v>
      </c>
      <c r="H2400" s="22">
        <f t="shared" ref="H2400:H2409" si="103">E2400-G2400</f>
        <v>0</v>
      </c>
      <c r="I2400" s="491" t="s">
        <v>146</v>
      </c>
    </row>
    <row r="2401" spans="1:9" x14ac:dyDescent="0.25">
      <c r="A2401" s="98"/>
      <c r="B2401" s="233" t="s">
        <v>1070</v>
      </c>
      <c r="C2401" s="394" t="s">
        <v>4912</v>
      </c>
      <c r="D2401" s="235" t="s">
        <v>152</v>
      </c>
      <c r="E2401" s="528">
        <v>19781</v>
      </c>
      <c r="F2401" s="463" t="s">
        <v>4992</v>
      </c>
      <c r="G2401" s="30">
        <v>19781</v>
      </c>
      <c r="H2401" s="30">
        <f t="shared" si="103"/>
        <v>0</v>
      </c>
      <c r="I2401" s="491" t="s">
        <v>146</v>
      </c>
    </row>
    <row r="2402" spans="1:9" ht="34.5" x14ac:dyDescent="0.25">
      <c r="A2402" s="98"/>
      <c r="B2402" s="233" t="s">
        <v>1317</v>
      </c>
      <c r="C2402" s="394" t="s">
        <v>4912</v>
      </c>
      <c r="D2402" s="235" t="s">
        <v>152</v>
      </c>
      <c r="E2402" s="236">
        <v>17488.2</v>
      </c>
      <c r="F2402" s="504" t="s">
        <v>5025</v>
      </c>
      <c r="G2402" s="30">
        <v>17488.2</v>
      </c>
      <c r="H2402" s="30">
        <f t="shared" si="103"/>
        <v>0</v>
      </c>
      <c r="I2402" s="491"/>
    </row>
    <row r="2403" spans="1:9" x14ac:dyDescent="0.25">
      <c r="A2403" s="98"/>
      <c r="B2403" s="281" t="s">
        <v>1573</v>
      </c>
      <c r="C2403" s="429" t="s">
        <v>5059</v>
      </c>
      <c r="D2403" s="45" t="s">
        <v>152</v>
      </c>
      <c r="E2403" s="236">
        <v>19472.5</v>
      </c>
      <c r="F2403" s="485">
        <v>41832</v>
      </c>
      <c r="G2403" s="43">
        <v>19472.5</v>
      </c>
      <c r="H2403" s="30">
        <f t="shared" si="103"/>
        <v>0</v>
      </c>
      <c r="I2403" s="508" t="s">
        <v>146</v>
      </c>
    </row>
    <row r="2404" spans="1:9" x14ac:dyDescent="0.25">
      <c r="A2404" s="98"/>
      <c r="B2404" s="281" t="s">
        <v>1930</v>
      </c>
      <c r="C2404" s="429" t="s">
        <v>5059</v>
      </c>
      <c r="D2404" s="235" t="s">
        <v>152</v>
      </c>
      <c r="E2404" s="236">
        <v>10282</v>
      </c>
      <c r="F2404" s="463" t="s">
        <v>5135</v>
      </c>
      <c r="G2404" s="30">
        <v>10282</v>
      </c>
      <c r="H2404" s="30">
        <f t="shared" si="103"/>
        <v>0</v>
      </c>
      <c r="I2404" s="491" t="s">
        <v>146</v>
      </c>
    </row>
    <row r="2405" spans="1:9" x14ac:dyDescent="0.25">
      <c r="A2405" s="98"/>
      <c r="B2405" s="281" t="s">
        <v>2210</v>
      </c>
      <c r="C2405" s="429" t="s">
        <v>5059</v>
      </c>
      <c r="D2405" s="235" t="s">
        <v>152</v>
      </c>
      <c r="E2405" s="236">
        <v>24436.799999999999</v>
      </c>
      <c r="F2405" s="464" t="s">
        <v>5193</v>
      </c>
      <c r="G2405" s="30">
        <v>24436.799999999999</v>
      </c>
      <c r="H2405" s="30">
        <f t="shared" si="103"/>
        <v>0</v>
      </c>
      <c r="I2405" s="491" t="s">
        <v>146</v>
      </c>
    </row>
    <row r="2406" spans="1:9" x14ac:dyDescent="0.25">
      <c r="A2406" s="98"/>
      <c r="B2406" s="281" t="s">
        <v>2226</v>
      </c>
      <c r="C2406" s="429" t="s">
        <v>5059</v>
      </c>
      <c r="D2406" s="235" t="s">
        <v>152</v>
      </c>
      <c r="E2406" s="236">
        <v>5161</v>
      </c>
      <c r="F2406" s="117">
        <v>41838</v>
      </c>
      <c r="G2406" s="30">
        <v>5161</v>
      </c>
      <c r="H2406" s="30">
        <f t="shared" si="103"/>
        <v>0</v>
      </c>
      <c r="I2406" s="491" t="s">
        <v>146</v>
      </c>
    </row>
    <row r="2407" spans="1:9" x14ac:dyDescent="0.25">
      <c r="A2407" s="98"/>
      <c r="B2407" s="281" t="s">
        <v>1319</v>
      </c>
      <c r="C2407" s="429" t="s">
        <v>5059</v>
      </c>
      <c r="D2407" s="235" t="s">
        <v>152</v>
      </c>
      <c r="E2407" s="236">
        <v>9159.5</v>
      </c>
      <c r="F2407" s="117">
        <v>41843</v>
      </c>
      <c r="G2407" s="30">
        <v>9159.5</v>
      </c>
      <c r="H2407" s="30">
        <f t="shared" si="103"/>
        <v>0</v>
      </c>
      <c r="I2407" s="491" t="s">
        <v>146</v>
      </c>
    </row>
    <row r="2408" spans="1:9" ht="15.75" x14ac:dyDescent="0.25">
      <c r="A2408" s="98">
        <v>41849</v>
      </c>
      <c r="B2408" s="554" t="s">
        <v>2051</v>
      </c>
      <c r="C2408" s="255" t="s">
        <v>4641</v>
      </c>
      <c r="D2408" s="8" t="s">
        <v>152</v>
      </c>
      <c r="E2408" s="252">
        <v>34083.599999999999</v>
      </c>
      <c r="F2408" s="117">
        <v>41851</v>
      </c>
      <c r="G2408" s="30">
        <v>34083.599999999999</v>
      </c>
      <c r="H2408" s="30">
        <f t="shared" si="103"/>
        <v>0</v>
      </c>
      <c r="I2408" s="497" t="s">
        <v>146</v>
      </c>
    </row>
    <row r="2409" spans="1:9" x14ac:dyDescent="0.25">
      <c r="A2409" s="98"/>
      <c r="B2409" s="281" t="s">
        <v>2122</v>
      </c>
      <c r="C2409" s="429" t="s">
        <v>5059</v>
      </c>
      <c r="D2409" s="235" t="s">
        <v>5174</v>
      </c>
      <c r="E2409" s="236">
        <v>3036</v>
      </c>
      <c r="F2409" s="117">
        <v>41837</v>
      </c>
      <c r="G2409" s="30">
        <v>3036</v>
      </c>
      <c r="H2409" s="30">
        <f t="shared" si="103"/>
        <v>0</v>
      </c>
      <c r="I2409" s="491"/>
    </row>
    <row r="2410" spans="1:9" x14ac:dyDescent="0.25">
      <c r="A2410" s="98"/>
      <c r="B2410" s="281"/>
      <c r="C2410" s="429"/>
      <c r="D2410" s="235"/>
      <c r="E2410" s="236"/>
      <c r="F2410" s="117"/>
      <c r="G2410" s="30">
        <f>SUM(G2400:G2409)</f>
        <v>174934.9</v>
      </c>
      <c r="H2410" s="30"/>
      <c r="I2410" s="491"/>
    </row>
    <row r="2411" spans="1:9" x14ac:dyDescent="0.25">
      <c r="A2411" s="98"/>
      <c r="B2411" s="281"/>
      <c r="C2411" s="429"/>
      <c r="D2411" s="235"/>
      <c r="E2411" s="236"/>
      <c r="F2411" s="117"/>
      <c r="G2411" s="30"/>
      <c r="H2411" s="30"/>
      <c r="I2411" s="491"/>
    </row>
    <row r="2412" spans="1:9" x14ac:dyDescent="0.25">
      <c r="A2412" s="98"/>
      <c r="B2412" s="281" t="s">
        <v>2127</v>
      </c>
      <c r="C2412" s="429" t="s">
        <v>5059</v>
      </c>
      <c r="D2412" s="235" t="s">
        <v>4452</v>
      </c>
      <c r="E2412" s="236">
        <v>4110</v>
      </c>
      <c r="F2412" s="461" t="s">
        <v>5175</v>
      </c>
      <c r="G2412" s="30">
        <v>4110</v>
      </c>
      <c r="H2412" s="30">
        <f t="shared" ref="H2412:H2444" si="104">E2412-G2412</f>
        <v>0</v>
      </c>
      <c r="I2412" s="491"/>
    </row>
    <row r="2413" spans="1:9" x14ac:dyDescent="0.25">
      <c r="A2413" s="98"/>
      <c r="B2413" s="233" t="s">
        <v>1946</v>
      </c>
      <c r="C2413" s="394" t="s">
        <v>4912</v>
      </c>
      <c r="D2413" s="235" t="s">
        <v>21</v>
      </c>
      <c r="E2413" s="528">
        <v>10055.5</v>
      </c>
      <c r="F2413" s="117">
        <v>41821</v>
      </c>
      <c r="G2413" s="30">
        <v>10055.5</v>
      </c>
      <c r="H2413" s="22">
        <f t="shared" si="104"/>
        <v>0</v>
      </c>
      <c r="I2413" s="491"/>
    </row>
    <row r="2414" spans="1:9" x14ac:dyDescent="0.25">
      <c r="A2414" s="98"/>
      <c r="B2414" s="233" t="s">
        <v>2120</v>
      </c>
      <c r="C2414" s="394" t="s">
        <v>4912</v>
      </c>
      <c r="D2414" s="235" t="s">
        <v>21</v>
      </c>
      <c r="E2414" s="528">
        <v>7570</v>
      </c>
      <c r="F2414" s="461" t="s">
        <v>4952</v>
      </c>
      <c r="G2414" s="30">
        <v>7570</v>
      </c>
      <c r="H2414" s="22">
        <f t="shared" si="104"/>
        <v>0</v>
      </c>
      <c r="I2414" s="491"/>
    </row>
    <row r="2415" spans="1:9" x14ac:dyDescent="0.25">
      <c r="A2415" s="98"/>
      <c r="B2415" s="233" t="s">
        <v>2194</v>
      </c>
      <c r="C2415" s="394" t="s">
        <v>4912</v>
      </c>
      <c r="D2415" s="235" t="s">
        <v>21</v>
      </c>
      <c r="E2415" s="528">
        <v>11687.5</v>
      </c>
      <c r="F2415" s="461" t="s">
        <v>4970</v>
      </c>
      <c r="G2415" s="30">
        <v>11687.5</v>
      </c>
      <c r="H2415" s="30">
        <f t="shared" si="104"/>
        <v>0</v>
      </c>
      <c r="I2415" s="491"/>
    </row>
    <row r="2416" spans="1:9" x14ac:dyDescent="0.25">
      <c r="A2416" s="98"/>
      <c r="B2416" s="233" t="s">
        <v>1057</v>
      </c>
      <c r="C2416" s="394" t="s">
        <v>4912</v>
      </c>
      <c r="D2416" s="235" t="s">
        <v>21</v>
      </c>
      <c r="E2416" s="528">
        <v>18289</v>
      </c>
      <c r="F2416" s="461" t="s">
        <v>4986</v>
      </c>
      <c r="G2416" s="30">
        <v>18289</v>
      </c>
      <c r="H2416" s="30">
        <f t="shared" si="104"/>
        <v>0</v>
      </c>
      <c r="I2416" s="491"/>
    </row>
    <row r="2417" spans="1:9" x14ac:dyDescent="0.25">
      <c r="A2417" s="98"/>
      <c r="B2417" s="233" t="s">
        <v>1059</v>
      </c>
      <c r="C2417" s="394" t="s">
        <v>4912</v>
      </c>
      <c r="D2417" s="235" t="s">
        <v>21</v>
      </c>
      <c r="E2417" s="528">
        <v>3506</v>
      </c>
      <c r="F2417" s="117">
        <v>41825</v>
      </c>
      <c r="G2417" s="30">
        <v>3506</v>
      </c>
      <c r="H2417" s="30">
        <f t="shared" si="104"/>
        <v>0</v>
      </c>
      <c r="I2417" s="491"/>
    </row>
    <row r="2418" spans="1:9" x14ac:dyDescent="0.25">
      <c r="A2418" s="98"/>
      <c r="B2418" s="233" t="s">
        <v>1405</v>
      </c>
      <c r="C2418" s="394" t="s">
        <v>4912</v>
      </c>
      <c r="D2418" s="235" t="s">
        <v>21</v>
      </c>
      <c r="E2418" s="236">
        <v>10205</v>
      </c>
      <c r="F2418" s="461" t="s">
        <v>5038</v>
      </c>
      <c r="G2418" s="30">
        <v>10205</v>
      </c>
      <c r="H2418" s="30">
        <f t="shared" si="104"/>
        <v>0</v>
      </c>
      <c r="I2418" s="491"/>
    </row>
    <row r="2419" spans="1:9" x14ac:dyDescent="0.25">
      <c r="A2419" s="98"/>
      <c r="B2419" s="233" t="s">
        <v>1476</v>
      </c>
      <c r="C2419" s="394" t="s">
        <v>4912</v>
      </c>
      <c r="D2419" s="235" t="s">
        <v>21</v>
      </c>
      <c r="E2419" s="236">
        <v>7882</v>
      </c>
      <c r="F2419" s="461" t="s">
        <v>5046</v>
      </c>
      <c r="G2419" s="30">
        <v>7882</v>
      </c>
      <c r="H2419" s="30">
        <f t="shared" si="104"/>
        <v>0</v>
      </c>
      <c r="I2419" s="491"/>
    </row>
    <row r="2420" spans="1:9" x14ac:dyDescent="0.25">
      <c r="A2420" s="98"/>
      <c r="B2420" s="281" t="s">
        <v>1568</v>
      </c>
      <c r="C2420" s="429" t="s">
        <v>5059</v>
      </c>
      <c r="D2420" s="45" t="s">
        <v>21</v>
      </c>
      <c r="E2420" s="236">
        <v>12056.5</v>
      </c>
      <c r="F2420" s="461" t="s">
        <v>5062</v>
      </c>
      <c r="G2420" s="22">
        <v>12056.5</v>
      </c>
      <c r="H2420" s="30">
        <f t="shared" si="104"/>
        <v>0</v>
      </c>
      <c r="I2420" s="508"/>
    </row>
    <row r="2421" spans="1:9" ht="23.25" x14ac:dyDescent="0.25">
      <c r="A2421" s="98"/>
      <c r="B2421" s="281" t="s">
        <v>1656</v>
      </c>
      <c r="C2421" s="429" t="s">
        <v>5059</v>
      </c>
      <c r="D2421" s="45" t="s">
        <v>21</v>
      </c>
      <c r="E2421" s="236">
        <v>25165</v>
      </c>
      <c r="F2421" s="504" t="s">
        <v>5079</v>
      </c>
      <c r="G2421" s="22">
        <v>25165</v>
      </c>
      <c r="H2421" s="30">
        <f t="shared" si="104"/>
        <v>0</v>
      </c>
      <c r="I2421" s="508"/>
    </row>
    <row r="2422" spans="1:9" x14ac:dyDescent="0.25">
      <c r="A2422" s="98"/>
      <c r="B2422" s="281" t="s">
        <v>1867</v>
      </c>
      <c r="C2422" s="429" t="s">
        <v>5059</v>
      </c>
      <c r="D2422" s="235" t="s">
        <v>21</v>
      </c>
      <c r="E2422" s="236">
        <v>851</v>
      </c>
      <c r="F2422" s="461" t="s">
        <v>5117</v>
      </c>
      <c r="G2422" s="30">
        <v>851</v>
      </c>
      <c r="H2422" s="30">
        <f t="shared" si="104"/>
        <v>0</v>
      </c>
      <c r="I2422" s="491"/>
    </row>
    <row r="2423" spans="1:9" x14ac:dyDescent="0.25">
      <c r="A2423" s="98"/>
      <c r="B2423" s="281" t="s">
        <v>1952</v>
      </c>
      <c r="C2423" s="429" t="s">
        <v>5059</v>
      </c>
      <c r="D2423" s="235" t="s">
        <v>21</v>
      </c>
      <c r="E2423" s="236">
        <v>6527.5</v>
      </c>
      <c r="F2423" s="117">
        <v>41835</v>
      </c>
      <c r="G2423" s="30">
        <v>6527.5</v>
      </c>
      <c r="H2423" s="30">
        <f t="shared" si="104"/>
        <v>0</v>
      </c>
      <c r="I2423" s="491"/>
    </row>
    <row r="2424" spans="1:9" x14ac:dyDescent="0.25">
      <c r="A2424" s="98"/>
      <c r="B2424" s="281" t="s">
        <v>2052</v>
      </c>
      <c r="C2424" s="429" t="s">
        <v>5059</v>
      </c>
      <c r="D2424" s="235" t="s">
        <v>21</v>
      </c>
      <c r="E2424" s="236">
        <v>14502.5</v>
      </c>
      <c r="F2424" s="461" t="s">
        <v>5157</v>
      </c>
      <c r="G2424" s="30">
        <v>14502.5</v>
      </c>
      <c r="H2424" s="30">
        <f t="shared" si="104"/>
        <v>0</v>
      </c>
      <c r="I2424" s="491"/>
    </row>
    <row r="2425" spans="1:9" x14ac:dyDescent="0.25">
      <c r="A2425" s="98"/>
      <c r="B2425" s="281" t="s">
        <v>2225</v>
      </c>
      <c r="C2425" s="429" t="s">
        <v>5059</v>
      </c>
      <c r="D2425" s="235" t="s">
        <v>21</v>
      </c>
      <c r="E2425" s="236">
        <v>7430</v>
      </c>
      <c r="F2425" s="117">
        <v>41837</v>
      </c>
      <c r="G2425" s="30">
        <v>7430</v>
      </c>
      <c r="H2425" s="30">
        <f t="shared" si="104"/>
        <v>0</v>
      </c>
      <c r="I2425" s="491"/>
    </row>
    <row r="2426" spans="1:9" x14ac:dyDescent="0.25">
      <c r="A2426" s="98"/>
      <c r="B2426" s="281" t="s">
        <v>1104</v>
      </c>
      <c r="C2426" s="429" t="s">
        <v>5059</v>
      </c>
      <c r="D2426" s="235" t="s">
        <v>21</v>
      </c>
      <c r="E2426" s="236">
        <v>19478</v>
      </c>
      <c r="F2426" s="461" t="s">
        <v>5213</v>
      </c>
      <c r="G2426" s="30">
        <v>19478</v>
      </c>
      <c r="H2426" s="30">
        <f t="shared" si="104"/>
        <v>0</v>
      </c>
      <c r="I2426" s="491"/>
    </row>
    <row r="2427" spans="1:9" x14ac:dyDescent="0.25">
      <c r="A2427" s="98"/>
      <c r="B2427" s="281" t="s">
        <v>1185</v>
      </c>
      <c r="C2427" s="429" t="s">
        <v>5059</v>
      </c>
      <c r="D2427" s="235" t="s">
        <v>21</v>
      </c>
      <c r="E2427" s="236">
        <v>4596.6000000000004</v>
      </c>
      <c r="F2427" s="461" t="s">
        <v>5224</v>
      </c>
      <c r="G2427" s="30">
        <v>4596.6000000000004</v>
      </c>
      <c r="H2427" s="30">
        <f t="shared" si="104"/>
        <v>0</v>
      </c>
      <c r="I2427" s="491"/>
    </row>
    <row r="2428" spans="1:9" ht="23.25" x14ac:dyDescent="0.25">
      <c r="A2428" s="98"/>
      <c r="B2428" s="281" t="s">
        <v>1291</v>
      </c>
      <c r="C2428" s="429" t="s">
        <v>5059</v>
      </c>
      <c r="D2428" s="235" t="s">
        <v>21</v>
      </c>
      <c r="E2428" s="236">
        <v>11316</v>
      </c>
      <c r="F2428" s="504" t="s">
        <v>5238</v>
      </c>
      <c r="G2428" s="30">
        <v>11316</v>
      </c>
      <c r="H2428" s="30">
        <f t="shared" si="104"/>
        <v>0</v>
      </c>
      <c r="I2428" s="491"/>
    </row>
    <row r="2429" spans="1:9" x14ac:dyDescent="0.25">
      <c r="A2429" s="98"/>
      <c r="B2429" s="281" t="s">
        <v>1340</v>
      </c>
      <c r="C2429" s="429" t="s">
        <v>5059</v>
      </c>
      <c r="D2429" s="8" t="s">
        <v>21</v>
      </c>
      <c r="E2429" s="252">
        <v>502</v>
      </c>
      <c r="F2429" s="461" t="s">
        <v>5251</v>
      </c>
      <c r="G2429" s="30">
        <v>502</v>
      </c>
      <c r="H2429" s="30">
        <f t="shared" si="104"/>
        <v>0</v>
      </c>
      <c r="I2429" s="497"/>
    </row>
    <row r="2430" spans="1:9" x14ac:dyDescent="0.25">
      <c r="A2430" s="98"/>
      <c r="B2430" s="281" t="s">
        <v>1410</v>
      </c>
      <c r="C2430" s="429" t="s">
        <v>5059</v>
      </c>
      <c r="D2430" s="8" t="s">
        <v>21</v>
      </c>
      <c r="E2430" s="252">
        <v>5538.5</v>
      </c>
      <c r="F2430" s="461" t="s">
        <v>5264</v>
      </c>
      <c r="G2430" s="30">
        <v>5538.5</v>
      </c>
      <c r="H2430" s="30">
        <f t="shared" si="104"/>
        <v>0</v>
      </c>
      <c r="I2430" s="497"/>
    </row>
    <row r="2431" spans="1:9" x14ac:dyDescent="0.25">
      <c r="A2431" s="98"/>
      <c r="B2431" s="281" t="s">
        <v>1495</v>
      </c>
      <c r="C2431" s="429" t="s">
        <v>5059</v>
      </c>
      <c r="D2431" s="235" t="s">
        <v>21</v>
      </c>
      <c r="E2431" s="236">
        <v>3818</v>
      </c>
      <c r="F2431" s="117">
        <v>41843</v>
      </c>
      <c r="G2431" s="30">
        <v>3818</v>
      </c>
      <c r="H2431" s="30">
        <f t="shared" si="104"/>
        <v>0</v>
      </c>
      <c r="I2431" s="491"/>
    </row>
    <row r="2432" spans="1:9" x14ac:dyDescent="0.25">
      <c r="A2432" s="553">
        <v>41844</v>
      </c>
      <c r="B2432" s="281" t="s">
        <v>1505</v>
      </c>
      <c r="C2432" s="429" t="s">
        <v>5059</v>
      </c>
      <c r="D2432" s="235" t="s">
        <v>21</v>
      </c>
      <c r="E2432" s="236">
        <v>3664.5</v>
      </c>
      <c r="F2432" s="461" t="s">
        <v>5279</v>
      </c>
      <c r="G2432" s="30">
        <v>3664.5</v>
      </c>
      <c r="H2432" s="30">
        <f t="shared" si="104"/>
        <v>0</v>
      </c>
      <c r="I2432" s="491"/>
    </row>
    <row r="2433" spans="1:10" ht="15.75" x14ac:dyDescent="0.25">
      <c r="A2433" s="553">
        <v>41844</v>
      </c>
      <c r="B2433" s="554" t="s">
        <v>1594</v>
      </c>
      <c r="C2433" s="255" t="s">
        <v>4641</v>
      </c>
      <c r="D2433" s="235" t="s">
        <v>21</v>
      </c>
      <c r="E2433" s="236">
        <v>9541</v>
      </c>
      <c r="F2433" s="461" t="s">
        <v>5299</v>
      </c>
      <c r="G2433" s="30">
        <v>9541</v>
      </c>
      <c r="H2433" s="30">
        <f t="shared" si="104"/>
        <v>0</v>
      </c>
      <c r="I2433" s="491"/>
    </row>
    <row r="2434" spans="1:10" ht="15.75" x14ac:dyDescent="0.25">
      <c r="A2434" s="98">
        <v>41845</v>
      </c>
      <c r="B2434" s="554" t="s">
        <v>1709</v>
      </c>
      <c r="C2434" s="255" t="s">
        <v>4641</v>
      </c>
      <c r="D2434" s="235" t="s">
        <v>21</v>
      </c>
      <c r="E2434" s="236">
        <v>16762.5</v>
      </c>
      <c r="F2434" s="461" t="s">
        <v>5320</v>
      </c>
      <c r="G2434" s="30">
        <v>16762.5</v>
      </c>
      <c r="H2434" s="30">
        <f t="shared" si="104"/>
        <v>0</v>
      </c>
      <c r="I2434" s="491"/>
    </row>
    <row r="2435" spans="1:10" ht="15.75" x14ac:dyDescent="0.25">
      <c r="A2435" s="98">
        <v>41845</v>
      </c>
      <c r="B2435" s="554" t="s">
        <v>1710</v>
      </c>
      <c r="C2435" s="255" t="s">
        <v>4641</v>
      </c>
      <c r="D2435" s="235" t="s">
        <v>21</v>
      </c>
      <c r="E2435" s="236">
        <v>1121</v>
      </c>
      <c r="F2435" s="461" t="s">
        <v>5321</v>
      </c>
      <c r="G2435" s="30">
        <v>1121</v>
      </c>
      <c r="H2435" s="30">
        <f t="shared" si="104"/>
        <v>0</v>
      </c>
      <c r="I2435" s="491"/>
    </row>
    <row r="2436" spans="1:10" ht="15.75" x14ac:dyDescent="0.25">
      <c r="A2436" s="98">
        <v>41845</v>
      </c>
      <c r="B2436" s="554" t="s">
        <v>1716</v>
      </c>
      <c r="C2436" s="255" t="s">
        <v>4641</v>
      </c>
      <c r="D2436" s="235" t="s">
        <v>21</v>
      </c>
      <c r="E2436" s="236">
        <v>3201</v>
      </c>
      <c r="F2436" s="461" t="s">
        <v>5323</v>
      </c>
      <c r="G2436" s="30">
        <v>3201</v>
      </c>
      <c r="H2436" s="30">
        <f t="shared" si="104"/>
        <v>0</v>
      </c>
      <c r="I2436" s="491"/>
    </row>
    <row r="2437" spans="1:10" ht="15.75" x14ac:dyDescent="0.25">
      <c r="A2437" s="553">
        <v>41846</v>
      </c>
      <c r="B2437" s="554" t="s">
        <v>1804</v>
      </c>
      <c r="C2437" s="255" t="s">
        <v>4641</v>
      </c>
      <c r="D2437" s="235" t="s">
        <v>21</v>
      </c>
      <c r="E2437" s="236">
        <v>4949.5</v>
      </c>
      <c r="F2437" s="461" t="s">
        <v>5336</v>
      </c>
      <c r="G2437" s="30">
        <v>4949.5</v>
      </c>
      <c r="H2437" s="30">
        <f t="shared" si="104"/>
        <v>0</v>
      </c>
      <c r="I2437" s="508"/>
    </row>
    <row r="2438" spans="1:10" ht="15.75" x14ac:dyDescent="0.25">
      <c r="A2438" s="553">
        <v>41846</v>
      </c>
      <c r="B2438" s="554" t="s">
        <v>1807</v>
      </c>
      <c r="C2438" s="255" t="s">
        <v>4641</v>
      </c>
      <c r="D2438" s="235" t="s">
        <v>21</v>
      </c>
      <c r="E2438" s="236">
        <v>1524</v>
      </c>
      <c r="F2438" s="461" t="s">
        <v>5337</v>
      </c>
      <c r="G2438" s="30">
        <v>1524</v>
      </c>
      <c r="H2438" s="30">
        <f t="shared" si="104"/>
        <v>0</v>
      </c>
      <c r="I2438" s="508"/>
    </row>
    <row r="2439" spans="1:10" ht="15.75" x14ac:dyDescent="0.25">
      <c r="A2439" s="98">
        <v>41847</v>
      </c>
      <c r="B2439" s="554" t="s">
        <v>1868</v>
      </c>
      <c r="C2439" s="255" t="s">
        <v>4641</v>
      </c>
      <c r="D2439" s="235" t="s">
        <v>21</v>
      </c>
      <c r="E2439" s="236">
        <v>1701.5</v>
      </c>
      <c r="F2439" s="461" t="s">
        <v>5348</v>
      </c>
      <c r="G2439" s="30">
        <v>1701.5</v>
      </c>
      <c r="H2439" s="30">
        <f t="shared" si="104"/>
        <v>0</v>
      </c>
      <c r="I2439" s="491"/>
      <c r="J2439" s="6"/>
    </row>
    <row r="2440" spans="1:10" ht="15.75" x14ac:dyDescent="0.25">
      <c r="A2440" s="553">
        <v>41848</v>
      </c>
      <c r="B2440" s="554" t="s">
        <v>1882</v>
      </c>
      <c r="C2440" s="255" t="s">
        <v>4641</v>
      </c>
      <c r="D2440" s="235" t="s">
        <v>21</v>
      </c>
      <c r="E2440" s="236">
        <v>8731</v>
      </c>
      <c r="F2440" s="461" t="s">
        <v>5349</v>
      </c>
      <c r="G2440" s="30">
        <v>8731</v>
      </c>
      <c r="H2440" s="30">
        <f t="shared" si="104"/>
        <v>0</v>
      </c>
      <c r="I2440" s="491"/>
      <c r="J2440" s="6"/>
    </row>
    <row r="2441" spans="1:10" ht="15.75" x14ac:dyDescent="0.25">
      <c r="A2441" s="553">
        <v>41848</v>
      </c>
      <c r="B2441" s="554" t="s">
        <v>1949</v>
      </c>
      <c r="C2441" s="255" t="s">
        <v>4641</v>
      </c>
      <c r="D2441" s="235" t="s">
        <v>21</v>
      </c>
      <c r="E2441" s="236">
        <v>7980</v>
      </c>
      <c r="F2441" s="117">
        <v>41848</v>
      </c>
      <c r="G2441" s="30">
        <v>7980</v>
      </c>
      <c r="H2441" s="30">
        <f t="shared" si="104"/>
        <v>0</v>
      </c>
      <c r="I2441" s="491"/>
      <c r="J2441" s="6"/>
    </row>
    <row r="2442" spans="1:10" ht="15.75" x14ac:dyDescent="0.25">
      <c r="A2442" s="98">
        <v>41849</v>
      </c>
      <c r="B2442" s="554" t="s">
        <v>2058</v>
      </c>
      <c r="C2442" s="255" t="s">
        <v>4641</v>
      </c>
      <c r="D2442" s="8" t="s">
        <v>21</v>
      </c>
      <c r="E2442" s="252">
        <v>3980</v>
      </c>
      <c r="F2442" s="461" t="s">
        <v>5379</v>
      </c>
      <c r="G2442" s="30">
        <v>3980</v>
      </c>
      <c r="H2442" s="30">
        <f t="shared" si="104"/>
        <v>0</v>
      </c>
      <c r="I2442" s="497"/>
      <c r="J2442" s="6"/>
    </row>
    <row r="2443" spans="1:10" ht="15.75" x14ac:dyDescent="0.25">
      <c r="A2443" s="98">
        <v>41851</v>
      </c>
      <c r="B2443" s="554" t="s">
        <v>2138</v>
      </c>
      <c r="C2443" s="255" t="s">
        <v>4641</v>
      </c>
      <c r="D2443" s="8" t="s">
        <v>21</v>
      </c>
      <c r="E2443" s="252">
        <v>13430</v>
      </c>
      <c r="F2443" s="117">
        <v>41851</v>
      </c>
      <c r="G2443" s="30">
        <v>13430</v>
      </c>
      <c r="H2443" s="30">
        <f t="shared" si="104"/>
        <v>0</v>
      </c>
      <c r="I2443" s="497"/>
      <c r="J2443" s="6"/>
    </row>
    <row r="2444" spans="1:10" ht="15.75" x14ac:dyDescent="0.25">
      <c r="A2444" s="98">
        <v>41851</v>
      </c>
      <c r="B2444" s="554" t="s">
        <v>2207</v>
      </c>
      <c r="C2444" s="255" t="s">
        <v>4641</v>
      </c>
      <c r="D2444" s="8" t="s">
        <v>21</v>
      </c>
      <c r="E2444" s="252">
        <v>7774</v>
      </c>
      <c r="F2444" s="117">
        <v>41851</v>
      </c>
      <c r="G2444" s="30">
        <v>7774</v>
      </c>
      <c r="H2444" s="30">
        <f t="shared" si="104"/>
        <v>0</v>
      </c>
      <c r="I2444" s="497"/>
      <c r="J2444" s="6"/>
    </row>
    <row r="2445" spans="1:10" ht="15.75" x14ac:dyDescent="0.25">
      <c r="A2445" s="98"/>
      <c r="B2445" s="554"/>
      <c r="C2445" s="255"/>
      <c r="D2445" s="8"/>
      <c r="E2445" s="252"/>
      <c r="F2445" s="117"/>
      <c r="G2445" s="30">
        <f>SUM(G2412:G2444)</f>
        <v>269446.59999999998</v>
      </c>
      <c r="H2445" s="30"/>
      <c r="I2445" s="497"/>
      <c r="J2445" s="6"/>
    </row>
    <row r="2446" spans="1:10" ht="15.75" x14ac:dyDescent="0.25">
      <c r="A2446" s="98"/>
      <c r="B2446" s="554"/>
      <c r="C2446" s="255"/>
      <c r="D2446" s="8"/>
      <c r="E2446" s="252"/>
      <c r="F2446" s="117"/>
      <c r="G2446" s="30"/>
      <c r="H2446" s="30"/>
      <c r="I2446" s="497"/>
      <c r="J2446" s="6"/>
    </row>
    <row r="2447" spans="1:10" x14ac:dyDescent="0.25">
      <c r="A2447" s="98"/>
      <c r="B2447" s="233" t="s">
        <v>1945</v>
      </c>
      <c r="C2447" s="394" t="s">
        <v>4912</v>
      </c>
      <c r="D2447" s="235" t="s">
        <v>340</v>
      </c>
      <c r="E2447" s="528">
        <v>5832</v>
      </c>
      <c r="F2447" s="117">
        <v>41821</v>
      </c>
      <c r="G2447" s="30">
        <v>5832</v>
      </c>
      <c r="H2447" s="22">
        <f>E2447-G2447</f>
        <v>0</v>
      </c>
      <c r="I2447" s="491"/>
      <c r="J2447" s="6"/>
    </row>
    <row r="2448" spans="1:10" x14ac:dyDescent="0.25">
      <c r="A2448" s="98"/>
      <c r="B2448" s="233" t="s">
        <v>2172</v>
      </c>
      <c r="C2448" s="394" t="s">
        <v>4912</v>
      </c>
      <c r="D2448" s="235" t="s">
        <v>340</v>
      </c>
      <c r="E2448" s="528">
        <v>9980</v>
      </c>
      <c r="F2448" s="117">
        <v>41823</v>
      </c>
      <c r="G2448" s="30">
        <v>9980</v>
      </c>
      <c r="H2448" s="22">
        <f>E2448-G2448</f>
        <v>0</v>
      </c>
      <c r="I2448" s="491"/>
      <c r="J2448" s="6"/>
    </row>
    <row r="2449" spans="1:10" x14ac:dyDescent="0.25">
      <c r="A2449" s="98"/>
      <c r="B2449" s="233" t="s">
        <v>1226</v>
      </c>
      <c r="C2449" s="394" t="s">
        <v>4912</v>
      </c>
      <c r="D2449" s="235" t="s">
        <v>340</v>
      </c>
      <c r="E2449" s="236">
        <v>27016</v>
      </c>
      <c r="F2449" s="117">
        <v>41827</v>
      </c>
      <c r="G2449" s="30">
        <v>27016</v>
      </c>
      <c r="H2449" s="30">
        <f>E2449-G2449</f>
        <v>0</v>
      </c>
      <c r="I2449" s="491"/>
      <c r="J2449" s="6"/>
    </row>
    <row r="2450" spans="1:10" x14ac:dyDescent="0.25">
      <c r="A2450" s="98"/>
      <c r="B2450" s="233"/>
      <c r="C2450" s="394"/>
      <c r="D2450" s="235"/>
      <c r="E2450" s="236"/>
      <c r="F2450" s="117"/>
      <c r="G2450" s="30">
        <f>SUM(G2447:G2449)</f>
        <v>42828</v>
      </c>
      <c r="H2450" s="30"/>
      <c r="I2450" s="491"/>
      <c r="J2450" s="6"/>
    </row>
    <row r="2451" spans="1:10" x14ac:dyDescent="0.25">
      <c r="A2451" s="98"/>
      <c r="B2451" s="233"/>
      <c r="C2451" s="394"/>
      <c r="D2451" s="235"/>
      <c r="E2451" s="236"/>
      <c r="F2451" s="117"/>
      <c r="G2451" s="30"/>
      <c r="H2451" s="30"/>
      <c r="I2451" s="491"/>
      <c r="J2451" s="6"/>
    </row>
    <row r="2452" spans="1:10" x14ac:dyDescent="0.25">
      <c r="A2452" s="98"/>
      <c r="B2452" s="281" t="s">
        <v>2219</v>
      </c>
      <c r="C2452" s="429" t="s">
        <v>5059</v>
      </c>
      <c r="D2452" s="235" t="s">
        <v>599</v>
      </c>
      <c r="E2452" s="236">
        <v>2137.5</v>
      </c>
      <c r="F2452" s="117">
        <v>41838</v>
      </c>
      <c r="G2452" s="30">
        <v>2137.5</v>
      </c>
      <c r="H2452" s="30">
        <f>E2452-G2452</f>
        <v>0</v>
      </c>
      <c r="I2452" s="491" t="s">
        <v>20</v>
      </c>
      <c r="J2452" s="6"/>
    </row>
    <row r="2453" spans="1:10" x14ac:dyDescent="0.25">
      <c r="A2453" s="98"/>
      <c r="B2453" s="281"/>
      <c r="C2453" s="429"/>
      <c r="D2453" s="235"/>
      <c r="E2453" s="236"/>
      <c r="F2453" s="117"/>
      <c r="G2453" s="30"/>
      <c r="H2453" s="30"/>
      <c r="I2453" s="491"/>
      <c r="J2453" s="6"/>
    </row>
    <row r="2454" spans="1:10" x14ac:dyDescent="0.25">
      <c r="A2454" s="98"/>
      <c r="B2454" s="281" t="s">
        <v>2204</v>
      </c>
      <c r="C2454" s="429" t="s">
        <v>5059</v>
      </c>
      <c r="D2454" s="235" t="s">
        <v>375</v>
      </c>
      <c r="E2454" s="236">
        <v>3172</v>
      </c>
      <c r="F2454" s="117">
        <v>41839</v>
      </c>
      <c r="G2454" s="30">
        <v>3172</v>
      </c>
      <c r="H2454" s="30">
        <f>E2454-G2454</f>
        <v>0</v>
      </c>
      <c r="I2454" s="491" t="s">
        <v>146</v>
      </c>
      <c r="J2454" s="6"/>
    </row>
    <row r="2455" spans="1:10" ht="15.75" x14ac:dyDescent="0.25">
      <c r="A2455" s="98">
        <v>41849</v>
      </c>
      <c r="B2455" s="554" t="s">
        <v>2052</v>
      </c>
      <c r="C2455" s="255" t="s">
        <v>4641</v>
      </c>
      <c r="D2455" s="8" t="s">
        <v>375</v>
      </c>
      <c r="E2455" s="252">
        <v>6303.5</v>
      </c>
      <c r="F2455" s="117">
        <v>41851</v>
      </c>
      <c r="G2455" s="30">
        <v>6303.5</v>
      </c>
      <c r="H2455" s="30">
        <f>E2455-G2455</f>
        <v>0</v>
      </c>
      <c r="I2455" s="497" t="s">
        <v>146</v>
      </c>
      <c r="J2455" s="6"/>
    </row>
    <row r="2456" spans="1:10" ht="15.75" x14ac:dyDescent="0.25">
      <c r="A2456" s="98"/>
      <c r="B2456" s="554"/>
      <c r="C2456" s="255"/>
      <c r="D2456" s="8"/>
      <c r="E2456" s="252"/>
      <c r="F2456" s="117"/>
      <c r="G2456" s="30">
        <f>SUM(G2454:G2455)</f>
        <v>9475.5</v>
      </c>
      <c r="H2456" s="30"/>
      <c r="I2456" s="497"/>
      <c r="J2456" s="6"/>
    </row>
    <row r="2457" spans="1:10" ht="15.75" x14ac:dyDescent="0.25">
      <c r="A2457" s="98"/>
      <c r="B2457" s="554"/>
      <c r="C2457" s="255"/>
      <c r="D2457" s="8"/>
      <c r="E2457" s="252"/>
      <c r="F2457" s="117"/>
      <c r="G2457" s="30"/>
      <c r="H2457" s="30"/>
      <c r="I2457" s="497"/>
      <c r="J2457" s="6"/>
    </row>
    <row r="2458" spans="1:10" x14ac:dyDescent="0.25">
      <c r="A2458" s="98"/>
      <c r="B2458" s="281" t="s">
        <v>2119</v>
      </c>
      <c r="C2458" s="429" t="s">
        <v>5059</v>
      </c>
      <c r="D2458" s="235" t="s">
        <v>5173</v>
      </c>
      <c r="E2458" s="236">
        <v>1856</v>
      </c>
      <c r="F2458" s="117">
        <v>41837</v>
      </c>
      <c r="G2458" s="30">
        <v>1856</v>
      </c>
      <c r="H2458" s="30">
        <f>E2458-G2458</f>
        <v>0</v>
      </c>
      <c r="I2458" s="491"/>
      <c r="J2458" s="6"/>
    </row>
    <row r="2459" spans="1:10" x14ac:dyDescent="0.25">
      <c r="A2459" s="98"/>
      <c r="B2459" s="233" t="s">
        <v>1334</v>
      </c>
      <c r="C2459" s="394" t="s">
        <v>4912</v>
      </c>
      <c r="D2459" s="235" t="s">
        <v>237</v>
      </c>
      <c r="E2459" s="236">
        <v>1674</v>
      </c>
      <c r="F2459" s="117">
        <v>41828</v>
      </c>
      <c r="G2459" s="30">
        <v>1674</v>
      </c>
      <c r="H2459" s="30">
        <f>E2459-G2459</f>
        <v>0</v>
      </c>
      <c r="I2459" s="492"/>
      <c r="J2459" s="6"/>
    </row>
    <row r="2460" spans="1:10" x14ac:dyDescent="0.25">
      <c r="A2460" s="98"/>
      <c r="B2460" s="233"/>
      <c r="C2460" s="429" t="s">
        <v>5059</v>
      </c>
      <c r="D2460" s="235" t="s">
        <v>2481</v>
      </c>
      <c r="E2460" s="236">
        <v>1521.5</v>
      </c>
      <c r="F2460" s="117">
        <v>41839</v>
      </c>
      <c r="G2460" s="30">
        <v>1521.5</v>
      </c>
      <c r="H2460" s="30"/>
      <c r="I2460" s="492"/>
      <c r="J2460" s="6"/>
    </row>
    <row r="2461" spans="1:10" ht="15.75" x14ac:dyDescent="0.25">
      <c r="A2461" s="98">
        <v>41851</v>
      </c>
      <c r="B2461" s="554" t="s">
        <v>2219</v>
      </c>
      <c r="C2461" s="255" t="s">
        <v>4641</v>
      </c>
      <c r="D2461" s="8" t="s">
        <v>488</v>
      </c>
      <c r="E2461" s="252">
        <v>11452</v>
      </c>
      <c r="F2461" s="461">
        <v>41855</v>
      </c>
      <c r="G2461" s="247">
        <v>11452</v>
      </c>
      <c r="H2461" s="30">
        <f>E2461-G2461</f>
        <v>0</v>
      </c>
      <c r="I2461" s="497" t="s">
        <v>146</v>
      </c>
      <c r="J2461" s="6"/>
    </row>
    <row r="2462" spans="1:10" x14ac:dyDescent="0.25">
      <c r="A2462" s="98"/>
      <c r="B2462" s="281" t="s">
        <v>1105</v>
      </c>
      <c r="C2462" s="9"/>
      <c r="E2462" s="9"/>
      <c r="F2462" s="9"/>
      <c r="G2462" s="9"/>
      <c r="H2462" s="30">
        <f>E2460-G2460</f>
        <v>0</v>
      </c>
      <c r="I2462" s="491"/>
      <c r="J2462" s="6"/>
    </row>
    <row r="2463" spans="1:10" x14ac:dyDescent="0.25">
      <c r="A2463" s="98"/>
      <c r="B2463" s="281" t="s">
        <v>1831</v>
      </c>
      <c r="C2463" s="429" t="s">
        <v>5059</v>
      </c>
      <c r="D2463" s="235" t="s">
        <v>128</v>
      </c>
      <c r="E2463" s="236">
        <v>1116</v>
      </c>
      <c r="F2463" s="117">
        <v>41833</v>
      </c>
      <c r="G2463" s="30">
        <v>1116</v>
      </c>
      <c r="H2463" s="30">
        <f>E2463-G2463</f>
        <v>0</v>
      </c>
      <c r="I2463" s="491"/>
      <c r="J2463" s="6"/>
    </row>
    <row r="2464" spans="1:10" x14ac:dyDescent="0.25">
      <c r="A2464" s="98"/>
      <c r="B2464" s="281"/>
      <c r="C2464" s="429"/>
      <c r="D2464" s="235"/>
      <c r="E2464" s="236"/>
      <c r="F2464" s="117"/>
      <c r="G2464" s="30"/>
      <c r="H2464" s="30"/>
      <c r="I2464" s="491"/>
      <c r="J2464" s="6"/>
    </row>
    <row r="2465" spans="1:10" x14ac:dyDescent="0.25">
      <c r="A2465" s="98"/>
      <c r="B2465" s="281" t="s">
        <v>1579</v>
      </c>
      <c r="C2465" s="429" t="s">
        <v>5059</v>
      </c>
      <c r="D2465" s="45" t="s">
        <v>302</v>
      </c>
      <c r="E2465" s="236">
        <v>970.5</v>
      </c>
      <c r="F2465" s="117">
        <v>41830</v>
      </c>
      <c r="G2465" s="22">
        <v>970.5</v>
      </c>
      <c r="H2465" s="30">
        <f>E2465-G2465</f>
        <v>0</v>
      </c>
      <c r="I2465" s="508"/>
      <c r="J2465" s="6"/>
    </row>
    <row r="2466" spans="1:10" ht="15.75" x14ac:dyDescent="0.25">
      <c r="A2466" s="98">
        <v>41845</v>
      </c>
      <c r="B2466" s="554" t="s">
        <v>1628</v>
      </c>
      <c r="C2466" s="255" t="s">
        <v>4641</v>
      </c>
      <c r="D2466" s="235" t="s">
        <v>430</v>
      </c>
      <c r="E2466" s="236">
        <v>4071</v>
      </c>
      <c r="F2466" s="117">
        <v>41845</v>
      </c>
      <c r="G2466" s="30">
        <v>4071</v>
      </c>
      <c r="H2466" s="30">
        <f>E2466-G2466</f>
        <v>0</v>
      </c>
      <c r="I2466" s="491"/>
      <c r="J2466" s="6"/>
    </row>
    <row r="2467" spans="1:10" ht="15.75" x14ac:dyDescent="0.25">
      <c r="A2467" s="98">
        <v>41845</v>
      </c>
      <c r="B2467" s="554" t="s">
        <v>1629</v>
      </c>
      <c r="C2467" s="255" t="s">
        <v>4641</v>
      </c>
      <c r="D2467" s="235" t="s">
        <v>430</v>
      </c>
      <c r="E2467" s="236">
        <v>200</v>
      </c>
      <c r="F2467" s="117">
        <v>41845</v>
      </c>
      <c r="G2467" s="30">
        <v>200</v>
      </c>
      <c r="H2467" s="30">
        <f>E2467-G2467</f>
        <v>0</v>
      </c>
      <c r="I2467" s="491"/>
      <c r="J2467" s="6"/>
    </row>
    <row r="2468" spans="1:10" ht="15.75" x14ac:dyDescent="0.25">
      <c r="A2468" s="98">
        <v>41851</v>
      </c>
      <c r="B2468" s="554" t="s">
        <v>2217</v>
      </c>
      <c r="C2468" s="255" t="s">
        <v>4641</v>
      </c>
      <c r="D2468" s="8" t="s">
        <v>430</v>
      </c>
      <c r="E2468" s="252">
        <v>1078.5</v>
      </c>
      <c r="F2468" s="117">
        <v>41851</v>
      </c>
      <c r="G2468" s="30">
        <v>1078.5</v>
      </c>
      <c r="H2468" s="30">
        <f>E2468-G2468</f>
        <v>0</v>
      </c>
      <c r="I2468" s="497"/>
      <c r="J2468" s="6"/>
    </row>
    <row r="2469" spans="1:10" ht="15.75" x14ac:dyDescent="0.25">
      <c r="A2469" s="98"/>
      <c r="B2469" s="554"/>
      <c r="C2469" s="255"/>
      <c r="D2469" s="8"/>
      <c r="E2469" s="252"/>
      <c r="F2469" s="117"/>
      <c r="G2469" s="30">
        <f>SUM(G2465:G2468)</f>
        <v>6320</v>
      </c>
      <c r="H2469" s="30"/>
      <c r="I2469" s="497"/>
      <c r="J2469" s="6"/>
    </row>
    <row r="2470" spans="1:10" ht="15.75" x14ac:dyDescent="0.25">
      <c r="A2470" s="98"/>
      <c r="B2470" s="554"/>
      <c r="C2470" s="255"/>
      <c r="D2470" s="8"/>
      <c r="E2470" s="252"/>
      <c r="F2470" s="117"/>
      <c r="G2470" s="30"/>
      <c r="H2470" s="30"/>
      <c r="I2470" s="497"/>
      <c r="J2470" s="6"/>
    </row>
    <row r="2471" spans="1:10" x14ac:dyDescent="0.25">
      <c r="A2471" s="98"/>
      <c r="B2471" s="233" t="s">
        <v>2011</v>
      </c>
      <c r="C2471" s="394" t="s">
        <v>4912</v>
      </c>
      <c r="D2471" s="235" t="s">
        <v>221</v>
      </c>
      <c r="E2471" s="528">
        <v>25059.75</v>
      </c>
      <c r="F2471" s="461" t="s">
        <v>4929</v>
      </c>
      <c r="G2471" s="30">
        <v>25059.75</v>
      </c>
      <c r="H2471" s="30">
        <f t="shared" ref="H2471:H2479" si="105">E2471-G2471</f>
        <v>0</v>
      </c>
      <c r="I2471" s="491" t="s">
        <v>20</v>
      </c>
      <c r="J2471" s="6"/>
    </row>
    <row r="2472" spans="1:10" x14ac:dyDescent="0.25">
      <c r="A2472" s="98"/>
      <c r="B2472" s="233" t="s">
        <v>2241</v>
      </c>
      <c r="C2472" s="394" t="s">
        <v>4912</v>
      </c>
      <c r="D2472" s="235" t="s">
        <v>221</v>
      </c>
      <c r="E2472" s="528">
        <v>26033.25</v>
      </c>
      <c r="F2472" s="117">
        <v>41839</v>
      </c>
      <c r="G2472" s="30">
        <v>26033.25</v>
      </c>
      <c r="H2472" s="30">
        <f t="shared" si="105"/>
        <v>0</v>
      </c>
      <c r="I2472" s="491" t="s">
        <v>20</v>
      </c>
      <c r="J2472" s="6"/>
    </row>
    <row r="2473" spans="1:10" x14ac:dyDescent="0.25">
      <c r="A2473" s="98"/>
      <c r="B2473" s="233" t="s">
        <v>1285</v>
      </c>
      <c r="C2473" s="394" t="s">
        <v>4912</v>
      </c>
      <c r="D2473" s="235" t="s">
        <v>221</v>
      </c>
      <c r="E2473" s="236">
        <v>28709.5</v>
      </c>
      <c r="F2473" s="461" t="s">
        <v>5017</v>
      </c>
      <c r="G2473" s="247">
        <v>28709.5</v>
      </c>
      <c r="H2473" s="30">
        <f t="shared" si="105"/>
        <v>0</v>
      </c>
      <c r="I2473" s="491"/>
      <c r="J2473" s="6"/>
    </row>
    <row r="2474" spans="1:10" x14ac:dyDescent="0.25">
      <c r="A2474" s="98"/>
      <c r="B2474" s="281" t="s">
        <v>1685</v>
      </c>
      <c r="C2474" s="429" t="s">
        <v>5059</v>
      </c>
      <c r="D2474" s="45" t="s">
        <v>221</v>
      </c>
      <c r="E2474" s="236">
        <v>8711</v>
      </c>
      <c r="F2474" s="536" t="s">
        <v>5083</v>
      </c>
      <c r="G2474" s="28">
        <v>8711</v>
      </c>
      <c r="H2474" s="30">
        <f t="shared" si="105"/>
        <v>0</v>
      </c>
      <c r="I2474" s="508" t="s">
        <v>20</v>
      </c>
      <c r="J2474" s="6"/>
    </row>
    <row r="2475" spans="1:10" x14ac:dyDescent="0.25">
      <c r="A2475" s="98"/>
      <c r="B2475" s="281" t="s">
        <v>2010</v>
      </c>
      <c r="C2475" s="429" t="s">
        <v>5059</v>
      </c>
      <c r="D2475" s="235" t="s">
        <v>221</v>
      </c>
      <c r="E2475" s="236">
        <v>27322</v>
      </c>
      <c r="F2475" s="461" t="s">
        <v>5152</v>
      </c>
      <c r="G2475" s="247">
        <v>27322</v>
      </c>
      <c r="H2475" s="30">
        <f t="shared" si="105"/>
        <v>0</v>
      </c>
      <c r="I2475" s="491" t="s">
        <v>20</v>
      </c>
      <c r="J2475" s="6"/>
    </row>
    <row r="2476" spans="1:10" x14ac:dyDescent="0.25">
      <c r="A2476" s="98"/>
      <c r="B2476" s="281" t="s">
        <v>1069</v>
      </c>
      <c r="C2476" s="429" t="s">
        <v>5059</v>
      </c>
      <c r="D2476" s="235" t="s">
        <v>221</v>
      </c>
      <c r="E2476" s="236">
        <v>33981</v>
      </c>
      <c r="F2476" s="461" t="s">
        <v>5205</v>
      </c>
      <c r="G2476" s="247">
        <v>33981</v>
      </c>
      <c r="H2476" s="30">
        <f t="shared" si="105"/>
        <v>0</v>
      </c>
      <c r="I2476" s="491" t="s">
        <v>14</v>
      </c>
      <c r="J2476" s="6"/>
    </row>
    <row r="2477" spans="1:10" x14ac:dyDescent="0.25">
      <c r="A2477" s="98"/>
      <c r="B2477" s="281" t="s">
        <v>1381</v>
      </c>
      <c r="C2477" s="429" t="s">
        <v>5059</v>
      </c>
      <c r="D2477" s="8" t="s">
        <v>221</v>
      </c>
      <c r="E2477" s="252">
        <v>30531</v>
      </c>
      <c r="F2477" s="461" t="s">
        <v>5259</v>
      </c>
      <c r="G2477" s="247">
        <v>30531</v>
      </c>
      <c r="H2477" s="30">
        <f t="shared" si="105"/>
        <v>0</v>
      </c>
      <c r="I2477" s="497" t="s">
        <v>4644</v>
      </c>
      <c r="J2477" s="6"/>
    </row>
    <row r="2478" spans="1:10" ht="15.75" x14ac:dyDescent="0.25">
      <c r="A2478" s="98">
        <v>41845</v>
      </c>
      <c r="B2478" s="554" t="s">
        <v>1671</v>
      </c>
      <c r="C2478" s="255" t="s">
        <v>4641</v>
      </c>
      <c r="D2478" s="235" t="s">
        <v>221</v>
      </c>
      <c r="E2478" s="236">
        <v>16191.5</v>
      </c>
      <c r="F2478" s="461" t="s">
        <v>5314</v>
      </c>
      <c r="G2478" s="247">
        <v>16191.5</v>
      </c>
      <c r="H2478" s="30">
        <f t="shared" si="105"/>
        <v>0</v>
      </c>
      <c r="I2478" s="491" t="s">
        <v>4</v>
      </c>
      <c r="J2478" s="6"/>
    </row>
    <row r="2479" spans="1:10" ht="15.75" x14ac:dyDescent="0.25">
      <c r="A2479" s="98">
        <v>41849</v>
      </c>
      <c r="B2479" s="554" t="s">
        <v>1974</v>
      </c>
      <c r="C2479" s="255" t="s">
        <v>4641</v>
      </c>
      <c r="D2479" s="8" t="s">
        <v>221</v>
      </c>
      <c r="E2479" s="252">
        <v>28517</v>
      </c>
      <c r="F2479" s="461" t="s">
        <v>5364</v>
      </c>
      <c r="G2479" s="30">
        <v>28517</v>
      </c>
      <c r="H2479" s="30">
        <f t="shared" si="105"/>
        <v>0</v>
      </c>
      <c r="I2479" s="497" t="s">
        <v>20</v>
      </c>
      <c r="J2479" s="6"/>
    </row>
    <row r="2480" spans="1:10" ht="15.75" x14ac:dyDescent="0.25">
      <c r="A2480" s="98"/>
      <c r="B2480" s="554"/>
      <c r="C2480" s="255"/>
      <c r="D2480" s="8"/>
      <c r="E2480" s="252"/>
      <c r="F2480" s="461"/>
      <c r="G2480" s="30">
        <f>SUM(G2471:G2479)</f>
        <v>225056</v>
      </c>
      <c r="H2480" s="30"/>
      <c r="I2480" s="497"/>
      <c r="J2480" s="6"/>
    </row>
    <row r="2481" spans="1:10" ht="15.75" x14ac:dyDescent="0.25">
      <c r="A2481" s="98"/>
      <c r="B2481" s="554"/>
      <c r="C2481" s="255"/>
      <c r="D2481" s="8"/>
      <c r="E2481" s="252"/>
      <c r="F2481" s="461"/>
      <c r="G2481" s="30"/>
      <c r="H2481" s="30"/>
      <c r="I2481" s="497"/>
      <c r="J2481" s="6"/>
    </row>
    <row r="2482" spans="1:10" x14ac:dyDescent="0.25">
      <c r="A2482" s="98"/>
      <c r="B2482" s="233" t="s">
        <v>2009</v>
      </c>
      <c r="C2482" s="394" t="s">
        <v>4912</v>
      </c>
      <c r="D2482" s="235" t="s">
        <v>280</v>
      </c>
      <c r="E2482" s="528">
        <v>57904.35</v>
      </c>
      <c r="F2482" s="461" t="s">
        <v>4928</v>
      </c>
      <c r="G2482" s="247">
        <v>57904.35</v>
      </c>
      <c r="H2482" s="22">
        <f t="shared" ref="H2482:H2491" si="106">E2482-G2482</f>
        <v>0</v>
      </c>
      <c r="I2482" s="491" t="s">
        <v>20</v>
      </c>
      <c r="J2482" s="6"/>
    </row>
    <row r="2483" spans="1:10" x14ac:dyDescent="0.25">
      <c r="A2483" s="98"/>
      <c r="B2483" s="233" t="s">
        <v>2240</v>
      </c>
      <c r="C2483" s="394" t="s">
        <v>4912</v>
      </c>
      <c r="D2483" s="235" t="s">
        <v>280</v>
      </c>
      <c r="E2483" s="528">
        <v>65140.75</v>
      </c>
      <c r="F2483" s="461" t="s">
        <v>4978</v>
      </c>
      <c r="G2483" s="30">
        <v>65140.75</v>
      </c>
      <c r="H2483" s="30">
        <f t="shared" si="106"/>
        <v>0</v>
      </c>
      <c r="I2483" s="491" t="s">
        <v>20</v>
      </c>
      <c r="J2483" s="6"/>
    </row>
    <row r="2484" spans="1:10" x14ac:dyDescent="0.25">
      <c r="A2484" s="98"/>
      <c r="B2484" s="233" t="s">
        <v>1283</v>
      </c>
      <c r="C2484" s="394" t="s">
        <v>4912</v>
      </c>
      <c r="D2484" s="235" t="s">
        <v>280</v>
      </c>
      <c r="E2484" s="236">
        <v>61768.75</v>
      </c>
      <c r="F2484" s="461" t="s">
        <v>5016</v>
      </c>
      <c r="G2484" s="30">
        <v>61768.75</v>
      </c>
      <c r="H2484" s="30">
        <f t="shared" si="106"/>
        <v>0</v>
      </c>
      <c r="I2484" s="491"/>
      <c r="J2484" s="6"/>
    </row>
    <row r="2485" spans="1:10" x14ac:dyDescent="0.25">
      <c r="A2485" s="98"/>
      <c r="B2485" s="281" t="s">
        <v>1686</v>
      </c>
      <c r="C2485" s="429" t="s">
        <v>5059</v>
      </c>
      <c r="D2485" s="45" t="s">
        <v>280</v>
      </c>
      <c r="E2485" s="236">
        <v>113337</v>
      </c>
      <c r="F2485" s="536" t="s">
        <v>5084</v>
      </c>
      <c r="G2485" s="28">
        <v>113337</v>
      </c>
      <c r="H2485" s="30">
        <f t="shared" si="106"/>
        <v>0</v>
      </c>
      <c r="I2485" s="508" t="s">
        <v>20</v>
      </c>
      <c r="J2485" s="6"/>
    </row>
    <row r="2486" spans="1:10" x14ac:dyDescent="0.25">
      <c r="A2486" s="98"/>
      <c r="B2486" s="281" t="s">
        <v>2006</v>
      </c>
      <c r="C2486" s="429" t="s">
        <v>5059</v>
      </c>
      <c r="D2486" s="235" t="s">
        <v>217</v>
      </c>
      <c r="E2486" s="236">
        <v>58507</v>
      </c>
      <c r="F2486" s="461" t="s">
        <v>5151</v>
      </c>
      <c r="G2486" s="247">
        <v>58507</v>
      </c>
      <c r="H2486" s="30">
        <f t="shared" si="106"/>
        <v>0</v>
      </c>
      <c r="I2486" s="491"/>
      <c r="J2486" s="6"/>
    </row>
    <row r="2487" spans="1:10" x14ac:dyDescent="0.25">
      <c r="A2487" s="98"/>
      <c r="B2487" s="281" t="s">
        <v>1063</v>
      </c>
      <c r="C2487" s="429" t="s">
        <v>5059</v>
      </c>
      <c r="D2487" s="235" t="s">
        <v>217</v>
      </c>
      <c r="E2487" s="236">
        <v>68009</v>
      </c>
      <c r="F2487" s="461" t="s">
        <v>5203</v>
      </c>
      <c r="G2487" s="247">
        <v>68009</v>
      </c>
      <c r="H2487" s="30">
        <f t="shared" si="106"/>
        <v>0</v>
      </c>
      <c r="I2487" s="491" t="s">
        <v>14</v>
      </c>
      <c r="J2487" s="6"/>
    </row>
    <row r="2488" spans="1:10" x14ac:dyDescent="0.25">
      <c r="A2488" s="98"/>
      <c r="B2488" s="281" t="s">
        <v>1374</v>
      </c>
      <c r="C2488" s="429" t="s">
        <v>5059</v>
      </c>
      <c r="D2488" s="8" t="s">
        <v>217</v>
      </c>
      <c r="E2488" s="252">
        <v>54484.5</v>
      </c>
      <c r="F2488" s="461" t="s">
        <v>5256</v>
      </c>
      <c r="G2488" s="30">
        <v>54484.5</v>
      </c>
      <c r="H2488" s="30">
        <f t="shared" si="106"/>
        <v>0</v>
      </c>
      <c r="I2488" s="497" t="s">
        <v>4644</v>
      </c>
      <c r="J2488" s="6"/>
    </row>
    <row r="2489" spans="1:10" ht="15.75" x14ac:dyDescent="0.25">
      <c r="A2489" s="553">
        <v>41844</v>
      </c>
      <c r="B2489" s="554" t="s">
        <v>1591</v>
      </c>
      <c r="C2489" s="255" t="s">
        <v>4641</v>
      </c>
      <c r="D2489" s="235" t="s">
        <v>217</v>
      </c>
      <c r="E2489" s="236">
        <v>58387.1</v>
      </c>
      <c r="F2489" s="461" t="s">
        <v>5297</v>
      </c>
      <c r="G2489" s="30">
        <v>58387.1</v>
      </c>
      <c r="H2489" s="30">
        <f t="shared" si="106"/>
        <v>0</v>
      </c>
      <c r="I2489" s="491" t="s">
        <v>4</v>
      </c>
      <c r="J2489" s="6"/>
    </row>
    <row r="2490" spans="1:10" ht="15.75" x14ac:dyDescent="0.25">
      <c r="A2490" s="553">
        <v>41844</v>
      </c>
      <c r="B2490" s="554" t="s">
        <v>1603</v>
      </c>
      <c r="C2490" s="255" t="s">
        <v>4641</v>
      </c>
      <c r="D2490" s="235" t="s">
        <v>217</v>
      </c>
      <c r="E2490" s="236">
        <v>33833.800000000003</v>
      </c>
      <c r="F2490" s="461" t="s">
        <v>5301</v>
      </c>
      <c r="G2490" s="247">
        <v>33833.800000000003</v>
      </c>
      <c r="H2490" s="30">
        <f t="shared" si="106"/>
        <v>0</v>
      </c>
      <c r="I2490" s="491" t="s">
        <v>4</v>
      </c>
      <c r="J2490" s="6"/>
    </row>
    <row r="2491" spans="1:10" ht="15.75" x14ac:dyDescent="0.25">
      <c r="A2491" s="98">
        <v>41849</v>
      </c>
      <c r="B2491" s="554" t="s">
        <v>1975</v>
      </c>
      <c r="C2491" s="255" t="s">
        <v>4641</v>
      </c>
      <c r="D2491" s="8" t="s">
        <v>217</v>
      </c>
      <c r="E2491" s="252">
        <v>57867</v>
      </c>
      <c r="F2491" s="461" t="s">
        <v>5365</v>
      </c>
      <c r="G2491" s="247">
        <v>57867</v>
      </c>
      <c r="H2491" s="30">
        <f t="shared" si="106"/>
        <v>0</v>
      </c>
      <c r="I2491" s="497" t="s">
        <v>20</v>
      </c>
      <c r="J2491" s="6"/>
    </row>
    <row r="2492" spans="1:10" ht="15.75" x14ac:dyDescent="0.25">
      <c r="A2492" s="98"/>
      <c r="B2492" s="554"/>
      <c r="C2492" s="255"/>
      <c r="D2492" s="8"/>
      <c r="E2492" s="252"/>
      <c r="F2492" s="461"/>
      <c r="G2492" s="247">
        <f>SUM(G2482:G2491)</f>
        <v>629239.25</v>
      </c>
      <c r="H2492" s="30"/>
      <c r="I2492" s="497"/>
      <c r="J2492" s="6"/>
    </row>
    <row r="2493" spans="1:10" ht="15.75" x14ac:dyDescent="0.25">
      <c r="A2493" s="98"/>
      <c r="B2493" s="554"/>
      <c r="C2493" s="255"/>
      <c r="D2493" s="8"/>
      <c r="E2493" s="252"/>
      <c r="F2493" s="461"/>
      <c r="G2493" s="247"/>
      <c r="H2493" s="30"/>
      <c r="I2493" s="497"/>
      <c r="J2493" s="6"/>
    </row>
    <row r="2494" spans="1:10" x14ac:dyDescent="0.25">
      <c r="A2494" s="98"/>
      <c r="B2494" s="233" t="s">
        <v>1966</v>
      </c>
      <c r="C2494" s="394" t="s">
        <v>4912</v>
      </c>
      <c r="D2494" s="235" t="s">
        <v>1706</v>
      </c>
      <c r="E2494" s="528">
        <v>1169</v>
      </c>
      <c r="F2494" s="117">
        <v>41821</v>
      </c>
      <c r="G2494" s="30">
        <v>1169</v>
      </c>
      <c r="H2494" s="22">
        <f t="shared" ref="H2494:H2522" si="107">E2494-G2494</f>
        <v>0</v>
      </c>
      <c r="I2494" s="491" t="s">
        <v>4</v>
      </c>
      <c r="J2494" s="6"/>
    </row>
    <row r="2495" spans="1:10" x14ac:dyDescent="0.25">
      <c r="A2495" s="98"/>
      <c r="B2495" s="233" t="s">
        <v>2079</v>
      </c>
      <c r="C2495" s="394" t="s">
        <v>4912</v>
      </c>
      <c r="D2495" s="235" t="s">
        <v>1706</v>
      </c>
      <c r="E2495" s="528">
        <v>1116.5</v>
      </c>
      <c r="F2495" s="117">
        <v>41823</v>
      </c>
      <c r="G2495" s="30">
        <v>1116.5</v>
      </c>
      <c r="H2495" s="22">
        <f t="shared" si="107"/>
        <v>0</v>
      </c>
      <c r="I2495" s="491" t="s">
        <v>4</v>
      </c>
      <c r="J2495" s="6"/>
    </row>
    <row r="2496" spans="1:10" x14ac:dyDescent="0.25">
      <c r="A2496" s="98"/>
      <c r="B2496" s="233" t="s">
        <v>2158</v>
      </c>
      <c r="C2496" s="394" t="s">
        <v>4912</v>
      </c>
      <c r="D2496" s="235" t="s">
        <v>1706</v>
      </c>
      <c r="E2496" s="528">
        <v>1279</v>
      </c>
      <c r="F2496" s="117">
        <v>41823</v>
      </c>
      <c r="G2496" s="30">
        <v>1279</v>
      </c>
      <c r="H2496" s="22">
        <f t="shared" si="107"/>
        <v>0</v>
      </c>
      <c r="I2496" s="491" t="s">
        <v>4</v>
      </c>
      <c r="J2496" s="6"/>
    </row>
    <row r="2497" spans="1:10" x14ac:dyDescent="0.25">
      <c r="A2497" s="98"/>
      <c r="B2497" s="233" t="s">
        <v>2224</v>
      </c>
      <c r="C2497" s="394" t="s">
        <v>4912</v>
      </c>
      <c r="D2497" s="235" t="s">
        <v>1706</v>
      </c>
      <c r="E2497" s="528">
        <v>1792</v>
      </c>
      <c r="F2497" s="463" t="s">
        <v>4975</v>
      </c>
      <c r="G2497" s="30">
        <v>1792</v>
      </c>
      <c r="H2497" s="30">
        <f t="shared" si="107"/>
        <v>0</v>
      </c>
      <c r="I2497" s="491" t="s">
        <v>4</v>
      </c>
      <c r="J2497" s="6"/>
    </row>
    <row r="2498" spans="1:10" x14ac:dyDescent="0.25">
      <c r="A2498" s="98"/>
      <c r="B2498" s="233" t="s">
        <v>1105</v>
      </c>
      <c r="C2498" s="394" t="s">
        <v>4912</v>
      </c>
      <c r="D2498" s="235" t="s">
        <v>1706</v>
      </c>
      <c r="E2498" s="528">
        <v>3964.5</v>
      </c>
      <c r="F2498" s="117">
        <v>41827</v>
      </c>
      <c r="G2498" s="30">
        <v>3964.5</v>
      </c>
      <c r="H2498" s="30">
        <f t="shared" si="107"/>
        <v>0</v>
      </c>
      <c r="I2498" s="508" t="s">
        <v>4</v>
      </c>
      <c r="J2498" s="6"/>
    </row>
    <row r="2499" spans="1:10" x14ac:dyDescent="0.25">
      <c r="A2499" s="98"/>
      <c r="B2499" s="233" t="s">
        <v>1189</v>
      </c>
      <c r="C2499" s="394" t="s">
        <v>4912</v>
      </c>
      <c r="D2499" s="431" t="s">
        <v>1706</v>
      </c>
      <c r="E2499" s="534">
        <v>2366.5</v>
      </c>
      <c r="F2499" s="117">
        <v>41826</v>
      </c>
      <c r="G2499" s="22">
        <v>2366.5</v>
      </c>
      <c r="H2499" s="30">
        <f t="shared" si="107"/>
        <v>0</v>
      </c>
      <c r="I2499" s="508" t="s">
        <v>4</v>
      </c>
      <c r="J2499" s="6"/>
    </row>
    <row r="2500" spans="1:10" x14ac:dyDescent="0.25">
      <c r="A2500" s="98"/>
      <c r="B2500" s="233" t="s">
        <v>1261</v>
      </c>
      <c r="C2500" s="394" t="s">
        <v>4912</v>
      </c>
      <c r="D2500" s="235" t="s">
        <v>1706</v>
      </c>
      <c r="E2500" s="236">
        <v>1611</v>
      </c>
      <c r="F2500" s="117">
        <v>41827</v>
      </c>
      <c r="G2500" s="30">
        <v>1611</v>
      </c>
      <c r="H2500" s="30">
        <f t="shared" si="107"/>
        <v>0</v>
      </c>
      <c r="I2500" s="491"/>
      <c r="J2500" s="6"/>
    </row>
    <row r="2501" spans="1:10" x14ac:dyDescent="0.25">
      <c r="A2501" s="98"/>
      <c r="B2501" s="233" t="s">
        <v>1362</v>
      </c>
      <c r="C2501" s="394" t="s">
        <v>4912</v>
      </c>
      <c r="D2501" s="235" t="s">
        <v>1706</v>
      </c>
      <c r="E2501" s="236">
        <v>1248</v>
      </c>
      <c r="F2501" s="117">
        <v>41828</v>
      </c>
      <c r="G2501" s="30">
        <v>1248</v>
      </c>
      <c r="H2501" s="30">
        <f t="shared" si="107"/>
        <v>0</v>
      </c>
      <c r="I2501" s="491" t="s">
        <v>4</v>
      </c>
      <c r="J2501" s="6"/>
    </row>
    <row r="2502" spans="1:10" x14ac:dyDescent="0.25">
      <c r="A2502" s="98"/>
      <c r="B2502" s="233" t="s">
        <v>1448</v>
      </c>
      <c r="C2502" s="394" t="s">
        <v>4912</v>
      </c>
      <c r="D2502" s="235" t="s">
        <v>1706</v>
      </c>
      <c r="E2502" s="236">
        <v>1200</v>
      </c>
      <c r="F2502" s="117">
        <v>41829</v>
      </c>
      <c r="G2502" s="30">
        <v>1200</v>
      </c>
      <c r="H2502" s="30">
        <f t="shared" si="107"/>
        <v>0</v>
      </c>
      <c r="I2502" s="491"/>
      <c r="J2502" s="6"/>
    </row>
    <row r="2503" spans="1:10" x14ac:dyDescent="0.25">
      <c r="A2503" s="98"/>
      <c r="B2503" s="233" t="s">
        <v>1530</v>
      </c>
      <c r="C2503" s="394" t="s">
        <v>4912</v>
      </c>
      <c r="D2503" s="235" t="s">
        <v>1706</v>
      </c>
      <c r="E2503" s="236">
        <v>1380.4</v>
      </c>
      <c r="F2503" s="463" t="s">
        <v>5057</v>
      </c>
      <c r="G2503" s="30">
        <v>1380.4</v>
      </c>
      <c r="H2503" s="30">
        <f t="shared" si="107"/>
        <v>0</v>
      </c>
      <c r="I2503" s="491" t="s">
        <v>4</v>
      </c>
      <c r="J2503" s="6"/>
    </row>
    <row r="2504" spans="1:10" x14ac:dyDescent="0.25">
      <c r="A2504" s="98"/>
      <c r="B2504" s="281" t="s">
        <v>1735</v>
      </c>
      <c r="C2504" s="429" t="s">
        <v>5059</v>
      </c>
      <c r="D2504" s="45" t="s">
        <v>1706</v>
      </c>
      <c r="E2504" s="236">
        <v>3993</v>
      </c>
      <c r="F2504" s="117">
        <v>41832</v>
      </c>
      <c r="G2504" s="22">
        <v>3993</v>
      </c>
      <c r="H2504" s="30">
        <f t="shared" si="107"/>
        <v>0</v>
      </c>
      <c r="I2504" s="508" t="s">
        <v>23</v>
      </c>
      <c r="J2504" s="6"/>
    </row>
    <row r="2505" spans="1:10" x14ac:dyDescent="0.25">
      <c r="A2505" s="98"/>
      <c r="B2505" s="281" t="s">
        <v>1818</v>
      </c>
      <c r="C2505" s="429" t="s">
        <v>5059</v>
      </c>
      <c r="D2505" s="235" t="s">
        <v>1706</v>
      </c>
      <c r="E2505" s="236">
        <v>1915.2</v>
      </c>
      <c r="F2505" s="117">
        <v>41834</v>
      </c>
      <c r="G2505" s="30">
        <v>1915.2</v>
      </c>
      <c r="H2505" s="30">
        <f t="shared" si="107"/>
        <v>0</v>
      </c>
      <c r="I2505" s="491"/>
      <c r="J2505" s="6"/>
    </row>
    <row r="2506" spans="1:10" x14ac:dyDescent="0.25">
      <c r="A2506" s="98"/>
      <c r="B2506" s="281" t="s">
        <v>1877</v>
      </c>
      <c r="C2506" s="429" t="s">
        <v>5059</v>
      </c>
      <c r="D2506" s="235" t="s">
        <v>1706</v>
      </c>
      <c r="E2506" s="236">
        <v>1120</v>
      </c>
      <c r="F2506" s="117">
        <v>41834</v>
      </c>
      <c r="G2506" s="30">
        <v>1120</v>
      </c>
      <c r="H2506" s="30">
        <f t="shared" si="107"/>
        <v>0</v>
      </c>
      <c r="I2506" s="491" t="s">
        <v>4</v>
      </c>
      <c r="J2506" s="6"/>
    </row>
    <row r="2507" spans="1:10" x14ac:dyDescent="0.25">
      <c r="A2507" s="98"/>
      <c r="B2507" s="281" t="s">
        <v>1985</v>
      </c>
      <c r="C2507" s="429" t="s">
        <v>5059</v>
      </c>
      <c r="D2507" s="235" t="s">
        <v>1706</v>
      </c>
      <c r="E2507" s="236">
        <v>1576</v>
      </c>
      <c r="F2507" s="117">
        <v>41835</v>
      </c>
      <c r="G2507" s="30">
        <v>1576</v>
      </c>
      <c r="H2507" s="30">
        <f t="shared" si="107"/>
        <v>0</v>
      </c>
      <c r="I2507" s="491" t="s">
        <v>23</v>
      </c>
      <c r="J2507" s="6"/>
    </row>
    <row r="2508" spans="1:10" x14ac:dyDescent="0.25">
      <c r="A2508" s="98"/>
      <c r="B2508" s="281" t="s">
        <v>2133</v>
      </c>
      <c r="C2508" s="429" t="s">
        <v>5059</v>
      </c>
      <c r="D2508" s="235" t="s">
        <v>1706</v>
      </c>
      <c r="E2508" s="236">
        <v>1876</v>
      </c>
      <c r="F2508" s="462" t="s">
        <v>5176</v>
      </c>
      <c r="G2508" s="30">
        <v>1876</v>
      </c>
      <c r="H2508" s="30">
        <f t="shared" si="107"/>
        <v>0</v>
      </c>
      <c r="I2508" s="491"/>
      <c r="J2508" s="6"/>
    </row>
    <row r="2509" spans="1:10" x14ac:dyDescent="0.25">
      <c r="A2509" s="98"/>
      <c r="B2509" s="281" t="s">
        <v>1054</v>
      </c>
      <c r="C2509" s="429" t="s">
        <v>5059</v>
      </c>
      <c r="D2509" s="235" t="s">
        <v>1706</v>
      </c>
      <c r="E2509" s="236">
        <v>1548</v>
      </c>
      <c r="F2509" s="117">
        <v>41839</v>
      </c>
      <c r="G2509" s="30">
        <v>1548</v>
      </c>
      <c r="H2509" s="30">
        <f t="shared" si="107"/>
        <v>0</v>
      </c>
      <c r="I2509" s="491" t="s">
        <v>23</v>
      </c>
      <c r="J2509" s="6"/>
    </row>
    <row r="2510" spans="1:10" x14ac:dyDescent="0.25">
      <c r="A2510" s="98"/>
      <c r="B2510" s="281" t="s">
        <v>1136</v>
      </c>
      <c r="C2510" s="429" t="s">
        <v>5059</v>
      </c>
      <c r="D2510" s="235" t="s">
        <v>1706</v>
      </c>
      <c r="E2510" s="236">
        <v>2864</v>
      </c>
      <c r="F2510" s="117">
        <v>41839</v>
      </c>
      <c r="G2510" s="30">
        <v>2864</v>
      </c>
      <c r="H2510" s="30">
        <f t="shared" si="107"/>
        <v>0</v>
      </c>
      <c r="I2510" s="491" t="s">
        <v>23</v>
      </c>
      <c r="J2510" s="6"/>
    </row>
    <row r="2511" spans="1:10" x14ac:dyDescent="0.25">
      <c r="A2511" s="98"/>
      <c r="B2511" s="281" t="s">
        <v>1209</v>
      </c>
      <c r="C2511" s="429" t="s">
        <v>5059</v>
      </c>
      <c r="D2511" s="235" t="s">
        <v>1706</v>
      </c>
      <c r="E2511" s="236">
        <v>2357</v>
      </c>
      <c r="F2511" s="117">
        <v>41841</v>
      </c>
      <c r="G2511" s="30">
        <v>2357</v>
      </c>
      <c r="H2511" s="30">
        <f t="shared" si="107"/>
        <v>0</v>
      </c>
      <c r="I2511" s="491" t="s">
        <v>20</v>
      </c>
      <c r="J2511" s="6"/>
    </row>
    <row r="2512" spans="1:10" x14ac:dyDescent="0.25">
      <c r="A2512" s="98"/>
      <c r="B2512" s="281" t="s">
        <v>1262</v>
      </c>
      <c r="C2512" s="429" t="s">
        <v>5059</v>
      </c>
      <c r="D2512" s="235" t="s">
        <v>1706</v>
      </c>
      <c r="E2512" s="236">
        <v>1254</v>
      </c>
      <c r="F2512" s="117">
        <v>41841</v>
      </c>
      <c r="G2512" s="30">
        <v>1254</v>
      </c>
      <c r="H2512" s="30">
        <f t="shared" si="107"/>
        <v>0</v>
      </c>
      <c r="I2512" s="491" t="s">
        <v>23</v>
      </c>
      <c r="J2512" s="6"/>
    </row>
    <row r="2513" spans="1:10" x14ac:dyDescent="0.25">
      <c r="A2513" s="98"/>
      <c r="B2513" s="281" t="s">
        <v>1355</v>
      </c>
      <c r="C2513" s="429" t="s">
        <v>5059</v>
      </c>
      <c r="D2513" s="8" t="s">
        <v>1706</v>
      </c>
      <c r="E2513" s="252">
        <v>1120</v>
      </c>
      <c r="F2513" s="117">
        <v>41842</v>
      </c>
      <c r="G2513" s="30">
        <v>1120</v>
      </c>
      <c r="H2513" s="30">
        <f t="shared" si="107"/>
        <v>0</v>
      </c>
      <c r="I2513" s="497" t="s">
        <v>23</v>
      </c>
      <c r="J2513" s="6"/>
    </row>
    <row r="2514" spans="1:10" x14ac:dyDescent="0.25">
      <c r="A2514" s="98"/>
      <c r="B2514" s="281" t="s">
        <v>1484</v>
      </c>
      <c r="C2514" s="429" t="s">
        <v>5059</v>
      </c>
      <c r="D2514" s="235" t="s">
        <v>1706</v>
      </c>
      <c r="E2514" s="236">
        <v>1639</v>
      </c>
      <c r="F2514" s="461" t="s">
        <v>5274</v>
      </c>
      <c r="G2514" s="30">
        <v>1639</v>
      </c>
      <c r="H2514" s="30">
        <f t="shared" si="107"/>
        <v>0</v>
      </c>
      <c r="I2514" s="491" t="s">
        <v>23</v>
      </c>
      <c r="J2514" s="6"/>
    </row>
    <row r="2515" spans="1:10" x14ac:dyDescent="0.25">
      <c r="A2515" s="553">
        <v>41844</v>
      </c>
      <c r="B2515" s="281" t="s">
        <v>1520</v>
      </c>
      <c r="C2515" s="429" t="s">
        <v>5059</v>
      </c>
      <c r="D2515" s="235" t="s">
        <v>1706</v>
      </c>
      <c r="E2515" s="236">
        <v>1140</v>
      </c>
      <c r="F2515" s="117">
        <v>41844</v>
      </c>
      <c r="G2515" s="30">
        <v>1140</v>
      </c>
      <c r="H2515" s="30">
        <f t="shared" si="107"/>
        <v>0</v>
      </c>
      <c r="I2515" s="491" t="s">
        <v>23</v>
      </c>
      <c r="J2515" s="6"/>
    </row>
    <row r="2516" spans="1:10" x14ac:dyDescent="0.25">
      <c r="A2516" s="553">
        <v>41844</v>
      </c>
      <c r="B2516" s="281" t="s">
        <v>1522</v>
      </c>
      <c r="C2516" s="429" t="s">
        <v>5059</v>
      </c>
      <c r="D2516" s="235" t="s">
        <v>1706</v>
      </c>
      <c r="E2516" s="236">
        <v>285</v>
      </c>
      <c r="F2516" s="117">
        <v>41844</v>
      </c>
      <c r="G2516" s="30">
        <v>285</v>
      </c>
      <c r="H2516" s="30">
        <f t="shared" si="107"/>
        <v>0</v>
      </c>
      <c r="I2516" s="491" t="s">
        <v>23</v>
      </c>
      <c r="J2516" s="6"/>
    </row>
    <row r="2517" spans="1:10" ht="15.75" x14ac:dyDescent="0.25">
      <c r="A2517" s="98">
        <v>41845</v>
      </c>
      <c r="B2517" s="554" t="s">
        <v>1662</v>
      </c>
      <c r="C2517" s="255" t="s">
        <v>4641</v>
      </c>
      <c r="D2517" s="235" t="s">
        <v>1706</v>
      </c>
      <c r="E2517" s="236">
        <v>1995</v>
      </c>
      <c r="F2517" s="117">
        <v>41846</v>
      </c>
      <c r="G2517" s="30">
        <v>1995</v>
      </c>
      <c r="H2517" s="30">
        <f t="shared" si="107"/>
        <v>0</v>
      </c>
      <c r="I2517" s="491" t="s">
        <v>23</v>
      </c>
      <c r="J2517" s="6"/>
    </row>
    <row r="2518" spans="1:10" ht="15.75" x14ac:dyDescent="0.25">
      <c r="A2518" s="553">
        <v>41846</v>
      </c>
      <c r="B2518" s="554" t="s">
        <v>1744</v>
      </c>
      <c r="C2518" s="255" t="s">
        <v>4641</v>
      </c>
      <c r="D2518" s="235" t="s">
        <v>1706</v>
      </c>
      <c r="E2518" s="236">
        <v>3397</v>
      </c>
      <c r="F2518" s="117">
        <v>41846</v>
      </c>
      <c r="G2518" s="30">
        <v>3397</v>
      </c>
      <c r="H2518" s="30">
        <f t="shared" si="107"/>
        <v>0</v>
      </c>
      <c r="I2518" s="508"/>
      <c r="J2518" s="6"/>
    </row>
    <row r="2519" spans="1:10" ht="15.75" x14ac:dyDescent="0.25">
      <c r="A2519" s="98">
        <v>41847</v>
      </c>
      <c r="B2519" s="554" t="s">
        <v>1842</v>
      </c>
      <c r="C2519" s="255" t="s">
        <v>4641</v>
      </c>
      <c r="D2519" s="235" t="s">
        <v>1706</v>
      </c>
      <c r="E2519" s="236">
        <v>3101</v>
      </c>
      <c r="F2519" s="117">
        <v>41848</v>
      </c>
      <c r="G2519" s="30">
        <v>3101</v>
      </c>
      <c r="H2519" s="30">
        <f t="shared" si="107"/>
        <v>0</v>
      </c>
      <c r="I2519" s="491"/>
      <c r="J2519" s="6"/>
    </row>
    <row r="2520" spans="1:10" ht="15.75" x14ac:dyDescent="0.25">
      <c r="A2520" s="553">
        <v>41848</v>
      </c>
      <c r="B2520" s="554" t="s">
        <v>1905</v>
      </c>
      <c r="C2520" s="255" t="s">
        <v>4641</v>
      </c>
      <c r="D2520" s="235" t="s">
        <v>1706</v>
      </c>
      <c r="E2520" s="236">
        <v>1345.2</v>
      </c>
      <c r="F2520" s="117">
        <v>41848</v>
      </c>
      <c r="G2520" s="30">
        <v>1345.2</v>
      </c>
      <c r="H2520" s="30">
        <f t="shared" si="107"/>
        <v>0</v>
      </c>
      <c r="I2520" s="491" t="s">
        <v>4</v>
      </c>
      <c r="J2520" s="6"/>
    </row>
    <row r="2521" spans="1:10" ht="15.75" x14ac:dyDescent="0.25">
      <c r="A2521" s="553">
        <v>41850</v>
      </c>
      <c r="B2521" s="554" t="s">
        <v>2093</v>
      </c>
      <c r="C2521" s="255" t="s">
        <v>4641</v>
      </c>
      <c r="D2521" s="235" t="s">
        <v>1706</v>
      </c>
      <c r="E2521" s="236">
        <v>1909.5</v>
      </c>
      <c r="F2521" s="117">
        <v>41850</v>
      </c>
      <c r="G2521" s="30">
        <v>1909.5</v>
      </c>
      <c r="H2521" s="30">
        <f t="shared" si="107"/>
        <v>0</v>
      </c>
      <c r="I2521" s="491" t="s">
        <v>23</v>
      </c>
      <c r="J2521" s="6"/>
    </row>
    <row r="2522" spans="1:10" ht="15.75" x14ac:dyDescent="0.25">
      <c r="A2522" s="98">
        <v>41851</v>
      </c>
      <c r="B2522" s="554" t="s">
        <v>2158</v>
      </c>
      <c r="C2522" s="255" t="s">
        <v>4641</v>
      </c>
      <c r="D2522" s="8" t="s">
        <v>1706</v>
      </c>
      <c r="E2522" s="252">
        <v>1764</v>
      </c>
      <c r="F2522" s="464" t="s">
        <v>5392</v>
      </c>
      <c r="G2522" s="30">
        <v>1764</v>
      </c>
      <c r="H2522" s="30">
        <f t="shared" si="107"/>
        <v>0</v>
      </c>
      <c r="I2522" s="497" t="s">
        <v>23</v>
      </c>
      <c r="J2522" s="6"/>
    </row>
    <row r="2523" spans="1:10" ht="15.75" x14ac:dyDescent="0.25">
      <c r="A2523" s="98"/>
      <c r="B2523" s="554"/>
      <c r="C2523" s="255"/>
      <c r="D2523" s="8"/>
      <c r="E2523" s="252"/>
      <c r="F2523" s="464"/>
      <c r="G2523" s="30">
        <f>SUM(G2494:G2522)</f>
        <v>53325.8</v>
      </c>
      <c r="H2523" s="30"/>
      <c r="I2523" s="497"/>
      <c r="J2523" s="6"/>
    </row>
    <row r="2524" spans="1:10" ht="15.75" x14ac:dyDescent="0.25">
      <c r="A2524" s="98"/>
      <c r="B2524" s="554"/>
      <c r="C2524" s="255"/>
      <c r="D2524" s="8"/>
      <c r="E2524" s="252"/>
      <c r="F2524" s="464"/>
      <c r="G2524" s="30"/>
      <c r="H2524" s="30"/>
      <c r="I2524" s="497"/>
      <c r="J2524" s="6"/>
    </row>
    <row r="2525" spans="1:10" x14ac:dyDescent="0.25">
      <c r="A2525" s="98"/>
      <c r="B2525" s="233" t="s">
        <v>1954</v>
      </c>
      <c r="C2525" s="394" t="s">
        <v>4912</v>
      </c>
      <c r="D2525" s="235" t="s">
        <v>224</v>
      </c>
      <c r="E2525" s="528">
        <v>475.5</v>
      </c>
      <c r="F2525" s="461" t="s">
        <v>4918</v>
      </c>
      <c r="G2525" s="30">
        <v>475.5</v>
      </c>
      <c r="H2525" s="22">
        <f>E2525-G2525</f>
        <v>0</v>
      </c>
      <c r="I2525" s="491" t="s">
        <v>146</v>
      </c>
      <c r="J2525" s="6"/>
    </row>
    <row r="2526" spans="1:10" x14ac:dyDescent="0.25">
      <c r="A2526" s="98"/>
      <c r="B2526" s="233" t="s">
        <v>1244</v>
      </c>
      <c r="C2526" s="394" t="s">
        <v>4912</v>
      </c>
      <c r="D2526" s="235" t="s">
        <v>224</v>
      </c>
      <c r="E2526" s="236">
        <v>440.2</v>
      </c>
      <c r="F2526" s="117">
        <v>41827</v>
      </c>
      <c r="G2526" s="30">
        <v>440.2</v>
      </c>
      <c r="H2526" s="30">
        <f>E2526-G2526</f>
        <v>0</v>
      </c>
      <c r="I2526" s="491"/>
      <c r="J2526" s="6"/>
    </row>
    <row r="2527" spans="1:10" x14ac:dyDescent="0.25">
      <c r="A2527" s="98"/>
      <c r="B2527" s="233"/>
      <c r="C2527" s="394"/>
      <c r="D2527" s="235"/>
      <c r="E2527" s="236"/>
      <c r="F2527" s="117"/>
      <c r="G2527" s="30"/>
      <c r="H2527" s="30"/>
      <c r="I2527" s="491"/>
      <c r="J2527" s="6"/>
    </row>
    <row r="2528" spans="1:10" x14ac:dyDescent="0.25">
      <c r="A2528" s="98"/>
      <c r="B2528" s="233" t="s">
        <v>2017</v>
      </c>
      <c r="C2528" s="394" t="s">
        <v>4912</v>
      </c>
      <c r="D2528" s="235" t="s">
        <v>282</v>
      </c>
      <c r="E2528" s="528">
        <v>5320</v>
      </c>
      <c r="F2528" s="117">
        <v>41823</v>
      </c>
      <c r="G2528" s="30">
        <v>5320</v>
      </c>
      <c r="H2528" s="22">
        <f t="shared" ref="H2528:H2535" si="108">E2528-G2528</f>
        <v>0</v>
      </c>
      <c r="I2528" s="491" t="s">
        <v>146</v>
      </c>
      <c r="J2528" s="6"/>
    </row>
    <row r="2529" spans="1:10" x14ac:dyDescent="0.25">
      <c r="A2529" s="98"/>
      <c r="B2529" s="233" t="s">
        <v>2162</v>
      </c>
      <c r="C2529" s="394" t="s">
        <v>4912</v>
      </c>
      <c r="D2529" s="235" t="s">
        <v>282</v>
      </c>
      <c r="E2529" s="528">
        <v>5675</v>
      </c>
      <c r="F2529" s="117">
        <v>41823</v>
      </c>
      <c r="G2529" s="30">
        <v>5675</v>
      </c>
      <c r="H2529" s="22">
        <f t="shared" si="108"/>
        <v>0</v>
      </c>
      <c r="I2529" s="491" t="s">
        <v>196</v>
      </c>
      <c r="J2529" s="6"/>
    </row>
    <row r="2530" spans="1:10" x14ac:dyDescent="0.25">
      <c r="A2530" s="98"/>
      <c r="B2530" s="233" t="s">
        <v>1511</v>
      </c>
      <c r="C2530" s="394" t="s">
        <v>4912</v>
      </c>
      <c r="D2530" s="235" t="s">
        <v>282</v>
      </c>
      <c r="E2530" s="236">
        <v>8426</v>
      </c>
      <c r="F2530" s="117">
        <v>41830</v>
      </c>
      <c r="G2530" s="30">
        <v>8426</v>
      </c>
      <c r="H2530" s="30">
        <f t="shared" si="108"/>
        <v>0</v>
      </c>
      <c r="I2530" s="491" t="s">
        <v>196</v>
      </c>
      <c r="J2530" s="6"/>
    </row>
    <row r="2531" spans="1:10" x14ac:dyDescent="0.25">
      <c r="A2531" s="98"/>
      <c r="B2531" s="281" t="s">
        <v>1557</v>
      </c>
      <c r="C2531" s="429" t="s">
        <v>5059</v>
      </c>
      <c r="D2531" s="45" t="s">
        <v>282</v>
      </c>
      <c r="E2531" s="236">
        <v>605</v>
      </c>
      <c r="F2531" s="485">
        <v>41832</v>
      </c>
      <c r="G2531" s="22">
        <v>605</v>
      </c>
      <c r="H2531" s="30">
        <f t="shared" si="108"/>
        <v>0</v>
      </c>
      <c r="I2531" s="508" t="s">
        <v>14</v>
      </c>
      <c r="J2531" s="6"/>
    </row>
    <row r="2532" spans="1:10" x14ac:dyDescent="0.25">
      <c r="A2532" s="98"/>
      <c r="B2532" s="281" t="s">
        <v>1765</v>
      </c>
      <c r="C2532" s="429" t="s">
        <v>5059</v>
      </c>
      <c r="D2532" s="45" t="s">
        <v>282</v>
      </c>
      <c r="E2532" s="236">
        <v>2861</v>
      </c>
      <c r="F2532" s="117">
        <v>41832</v>
      </c>
      <c r="G2532" s="22">
        <v>2861</v>
      </c>
      <c r="H2532" s="30">
        <f t="shared" si="108"/>
        <v>0</v>
      </c>
      <c r="I2532" s="508" t="s">
        <v>991</v>
      </c>
      <c r="J2532" s="6"/>
    </row>
    <row r="2533" spans="1:10" x14ac:dyDescent="0.25">
      <c r="A2533" s="98"/>
      <c r="B2533" s="281" t="s">
        <v>2062</v>
      </c>
      <c r="C2533" s="429" t="s">
        <v>5059</v>
      </c>
      <c r="D2533" s="235" t="s">
        <v>282</v>
      </c>
      <c r="E2533" s="236">
        <v>13219</v>
      </c>
      <c r="F2533" s="117">
        <v>41836</v>
      </c>
      <c r="G2533" s="30">
        <v>13219</v>
      </c>
      <c r="H2533" s="30">
        <f t="shared" si="108"/>
        <v>0</v>
      </c>
      <c r="I2533" s="491" t="s">
        <v>5160</v>
      </c>
      <c r="J2533" s="6"/>
    </row>
    <row r="2534" spans="1:10" ht="15.75" x14ac:dyDescent="0.25">
      <c r="A2534" s="553">
        <v>41844</v>
      </c>
      <c r="B2534" s="554" t="s">
        <v>1582</v>
      </c>
      <c r="C2534" s="255" t="s">
        <v>4641</v>
      </c>
      <c r="D2534" s="235" t="s">
        <v>282</v>
      </c>
      <c r="E2534" s="236">
        <v>9059.6</v>
      </c>
      <c r="F2534" s="462" t="s">
        <v>5291</v>
      </c>
      <c r="G2534" s="30">
        <v>9059.6</v>
      </c>
      <c r="H2534" s="30">
        <f t="shared" si="108"/>
        <v>0</v>
      </c>
      <c r="I2534" s="491" t="s">
        <v>20</v>
      </c>
      <c r="J2534" s="6"/>
    </row>
    <row r="2535" spans="1:10" ht="15.75" x14ac:dyDescent="0.25">
      <c r="A2535" s="98">
        <v>41851</v>
      </c>
      <c r="B2535" s="554" t="s">
        <v>2152</v>
      </c>
      <c r="C2535" s="255" t="s">
        <v>4641</v>
      </c>
      <c r="D2535" s="8" t="s">
        <v>282</v>
      </c>
      <c r="E2535" s="252">
        <v>6829</v>
      </c>
      <c r="F2535" s="117">
        <v>41851</v>
      </c>
      <c r="G2535" s="30">
        <v>6829</v>
      </c>
      <c r="H2535" s="30">
        <f t="shared" si="108"/>
        <v>0</v>
      </c>
      <c r="I2535" s="497" t="s">
        <v>57</v>
      </c>
      <c r="J2535" s="6"/>
    </row>
    <row r="2536" spans="1:10" ht="15.75" x14ac:dyDescent="0.25">
      <c r="A2536" s="98"/>
      <c r="B2536" s="554"/>
      <c r="C2536" s="255"/>
      <c r="D2536" s="8"/>
      <c r="E2536" s="252"/>
      <c r="F2536" s="117"/>
      <c r="G2536" s="30">
        <f>SUM(G2528:G2535)</f>
        <v>51994.6</v>
      </c>
      <c r="H2536" s="30"/>
      <c r="I2536" s="497"/>
      <c r="J2536" s="6"/>
    </row>
    <row r="2537" spans="1:10" ht="15.75" x14ac:dyDescent="0.25">
      <c r="A2537" s="98"/>
      <c r="B2537" s="554"/>
      <c r="C2537" s="255"/>
      <c r="D2537" s="8"/>
      <c r="E2537" s="252"/>
      <c r="F2537" s="117"/>
      <c r="G2537" s="30"/>
      <c r="H2537" s="30"/>
      <c r="I2537" s="497"/>
      <c r="J2537" s="6"/>
    </row>
    <row r="2538" spans="1:10" x14ac:dyDescent="0.25">
      <c r="A2538" s="98"/>
      <c r="B2538" s="233" t="s">
        <v>1378</v>
      </c>
      <c r="C2538" s="394" t="s">
        <v>4912</v>
      </c>
      <c r="D2538" s="235" t="s">
        <v>2039</v>
      </c>
      <c r="E2538" s="236">
        <v>779.5</v>
      </c>
      <c r="F2538" s="117">
        <v>41829</v>
      </c>
      <c r="G2538" s="30">
        <v>779.5</v>
      </c>
      <c r="H2538" s="30">
        <f>E2538-G2538</f>
        <v>0</v>
      </c>
      <c r="I2538" s="491" t="s">
        <v>196</v>
      </c>
      <c r="J2538" s="6"/>
    </row>
    <row r="2539" spans="1:10" x14ac:dyDescent="0.25">
      <c r="A2539" s="98"/>
      <c r="B2539" s="281" t="s">
        <v>1479</v>
      </c>
      <c r="C2539" s="429" t="s">
        <v>5059</v>
      </c>
      <c r="D2539" s="235" t="s">
        <v>2039</v>
      </c>
      <c r="E2539" s="236">
        <v>764</v>
      </c>
      <c r="F2539" s="117">
        <v>41844</v>
      </c>
      <c r="G2539" s="30">
        <v>764</v>
      </c>
      <c r="H2539" s="30">
        <f>E2539-G2539</f>
        <v>0</v>
      </c>
      <c r="I2539" s="491" t="s">
        <v>4</v>
      </c>
      <c r="J2539" s="6"/>
    </row>
    <row r="2540" spans="1:10" x14ac:dyDescent="0.25">
      <c r="A2540" s="98"/>
      <c r="B2540" s="233" t="s">
        <v>2010</v>
      </c>
      <c r="C2540" s="394" t="s">
        <v>4912</v>
      </c>
      <c r="D2540" s="235" t="s">
        <v>4908</v>
      </c>
      <c r="E2540" s="528">
        <v>871</v>
      </c>
      <c r="F2540" s="117">
        <v>41821</v>
      </c>
      <c r="G2540" s="30">
        <v>871</v>
      </c>
      <c r="H2540" s="22">
        <f>E2540-G2540</f>
        <v>0</v>
      </c>
      <c r="I2540" s="491"/>
      <c r="J2540" s="6"/>
    </row>
    <row r="2541" spans="1:10" x14ac:dyDescent="0.25">
      <c r="A2541" s="98"/>
      <c r="B2541" s="281" t="s">
        <v>1237</v>
      </c>
      <c r="C2541" s="429" t="s">
        <v>5059</v>
      </c>
      <c r="D2541" s="235" t="s">
        <v>4908</v>
      </c>
      <c r="E2541" s="236">
        <v>304.5</v>
      </c>
      <c r="F2541" s="117">
        <v>41840</v>
      </c>
      <c r="G2541" s="30">
        <v>304.5</v>
      </c>
      <c r="H2541" s="30">
        <f>E2541-G2541</f>
        <v>0</v>
      </c>
      <c r="I2541" s="491"/>
      <c r="J2541" s="6"/>
    </row>
    <row r="2542" spans="1:10" x14ac:dyDescent="0.25">
      <c r="A2542" s="98"/>
      <c r="B2542" s="281"/>
      <c r="C2542" s="429"/>
      <c r="D2542" s="235"/>
      <c r="E2542" s="236"/>
      <c r="F2542" s="117"/>
      <c r="G2542" s="30"/>
      <c r="H2542" s="30"/>
      <c r="I2542" s="491"/>
      <c r="J2542" s="6"/>
    </row>
    <row r="2543" spans="1:10" ht="15.75" x14ac:dyDescent="0.25">
      <c r="A2543" s="98">
        <v>41845</v>
      </c>
      <c r="B2543" s="554" t="s">
        <v>1695</v>
      </c>
      <c r="C2543" s="255" t="s">
        <v>4641</v>
      </c>
      <c r="D2543" s="235" t="s">
        <v>2036</v>
      </c>
      <c r="E2543" s="236">
        <v>2938.5</v>
      </c>
      <c r="F2543" s="117">
        <v>41846</v>
      </c>
      <c r="G2543" s="30">
        <v>2938.5</v>
      </c>
      <c r="H2543" s="30">
        <f>E2543-G2543</f>
        <v>0</v>
      </c>
      <c r="I2543" s="491"/>
      <c r="J2543" s="6"/>
    </row>
    <row r="2544" spans="1:10" ht="15.75" x14ac:dyDescent="0.25">
      <c r="A2544" s="553">
        <v>41846</v>
      </c>
      <c r="B2544" s="554" t="s">
        <v>1780</v>
      </c>
      <c r="C2544" s="255" t="s">
        <v>4641</v>
      </c>
      <c r="D2544" s="235" t="s">
        <v>2036</v>
      </c>
      <c r="E2544" s="236">
        <v>16952</v>
      </c>
      <c r="F2544" s="117">
        <v>41848</v>
      </c>
      <c r="G2544" s="30">
        <v>16952</v>
      </c>
      <c r="H2544" s="30">
        <f>E2544-G2544</f>
        <v>0</v>
      </c>
      <c r="I2544" s="508"/>
      <c r="J2544" s="6"/>
    </row>
    <row r="2545" spans="1:10" ht="15.75" x14ac:dyDescent="0.25">
      <c r="A2545" s="98">
        <v>41849</v>
      </c>
      <c r="B2545" s="554" t="s">
        <v>2038</v>
      </c>
      <c r="C2545" s="255" t="s">
        <v>4641</v>
      </c>
      <c r="D2545" s="8" t="s">
        <v>2036</v>
      </c>
      <c r="E2545" s="252">
        <v>23612</v>
      </c>
      <c r="F2545" s="117">
        <v>41850</v>
      </c>
      <c r="G2545" s="30">
        <v>23612</v>
      </c>
      <c r="H2545" s="30">
        <f>E2545-G2545</f>
        <v>0</v>
      </c>
      <c r="I2545" s="497" t="s">
        <v>4</v>
      </c>
      <c r="J2545" s="6"/>
    </row>
    <row r="2546" spans="1:10" ht="15.75" x14ac:dyDescent="0.25">
      <c r="A2546" s="98"/>
      <c r="B2546" s="554"/>
      <c r="C2546" s="255"/>
      <c r="D2546" s="8"/>
      <c r="E2546" s="252"/>
      <c r="F2546" s="117"/>
      <c r="G2546" s="30">
        <f>SUM(G2543:G2545)</f>
        <v>43502.5</v>
      </c>
      <c r="H2546" s="30"/>
      <c r="I2546" s="497"/>
      <c r="J2546" s="6"/>
    </row>
    <row r="2547" spans="1:10" ht="15.75" x14ac:dyDescent="0.25">
      <c r="A2547" s="98"/>
      <c r="B2547" s="554"/>
      <c r="C2547" s="255"/>
      <c r="D2547" s="8"/>
      <c r="E2547" s="252"/>
      <c r="F2547" s="117"/>
      <c r="G2547" s="30"/>
      <c r="H2547" s="30"/>
      <c r="I2547" s="497"/>
      <c r="J2547" s="6"/>
    </row>
    <row r="2548" spans="1:10" x14ac:dyDescent="0.25">
      <c r="A2548" s="98"/>
      <c r="B2548" s="233" t="s">
        <v>1364</v>
      </c>
      <c r="C2548" s="394" t="s">
        <v>4912</v>
      </c>
      <c r="D2548" s="235" t="s">
        <v>107</v>
      </c>
      <c r="E2548" s="236">
        <v>1841.4</v>
      </c>
      <c r="F2548" s="461" t="s">
        <v>5033</v>
      </c>
      <c r="G2548" s="30">
        <v>1841.4</v>
      </c>
      <c r="H2548" s="30">
        <f>E2548-G2548</f>
        <v>0</v>
      </c>
      <c r="I2548" s="491" t="s">
        <v>14</v>
      </c>
      <c r="J2548" s="6"/>
    </row>
    <row r="2549" spans="1:10" x14ac:dyDescent="0.25">
      <c r="A2549" s="98"/>
      <c r="B2549" s="281" t="s">
        <v>1123</v>
      </c>
      <c r="C2549" s="429" t="s">
        <v>5059</v>
      </c>
      <c r="D2549" s="235" t="s">
        <v>5215</v>
      </c>
      <c r="E2549" s="236">
        <v>140</v>
      </c>
      <c r="F2549" s="117">
        <v>41839</v>
      </c>
      <c r="G2549" s="30">
        <v>140</v>
      </c>
      <c r="H2549" s="30">
        <f>E2549-G2549</f>
        <v>0</v>
      </c>
      <c r="I2549" s="491"/>
      <c r="J2549" s="6"/>
    </row>
    <row r="2550" spans="1:10" x14ac:dyDescent="0.25">
      <c r="A2550" s="98"/>
      <c r="B2550" s="281" t="s">
        <v>1181</v>
      </c>
      <c r="C2550" s="429" t="s">
        <v>5059</v>
      </c>
      <c r="D2550" s="235" t="s">
        <v>5215</v>
      </c>
      <c r="E2550" s="236">
        <v>477.5</v>
      </c>
      <c r="F2550" s="117">
        <v>41839</v>
      </c>
      <c r="G2550" s="30">
        <v>477.5</v>
      </c>
      <c r="H2550" s="30">
        <f>E2550-G2550</f>
        <v>0</v>
      </c>
      <c r="I2550" s="491"/>
      <c r="J2550" s="6"/>
    </row>
    <row r="2551" spans="1:10" ht="15.75" x14ac:dyDescent="0.25">
      <c r="A2551" s="98">
        <v>41851</v>
      </c>
      <c r="B2551" s="554" t="s">
        <v>2164</v>
      </c>
      <c r="C2551" s="255" t="s">
        <v>4641</v>
      </c>
      <c r="D2551" s="8" t="s">
        <v>5394</v>
      </c>
      <c r="E2551" s="252">
        <v>1016</v>
      </c>
      <c r="F2551" s="117">
        <v>41851</v>
      </c>
      <c r="G2551" s="30">
        <v>1016</v>
      </c>
      <c r="H2551" s="30">
        <f>E2551-G2551</f>
        <v>0</v>
      </c>
      <c r="I2551" s="497" t="s">
        <v>23</v>
      </c>
      <c r="J2551" s="6"/>
    </row>
    <row r="2552" spans="1:10" ht="15.75" x14ac:dyDescent="0.25">
      <c r="A2552" s="98"/>
      <c r="B2552" s="554"/>
      <c r="C2552" s="255"/>
      <c r="D2552" s="8"/>
      <c r="E2552" s="252"/>
      <c r="F2552" s="117"/>
      <c r="G2552" s="30"/>
      <c r="H2552" s="30"/>
      <c r="I2552" s="497"/>
      <c r="J2552" s="6"/>
    </row>
    <row r="2553" spans="1:10" x14ac:dyDescent="0.25">
      <c r="A2553" s="98"/>
      <c r="B2553" s="233" t="s">
        <v>2037</v>
      </c>
      <c r="C2553" s="394" t="s">
        <v>4912</v>
      </c>
      <c r="D2553" s="235" t="s">
        <v>2532</v>
      </c>
      <c r="E2553" s="528">
        <v>1812</v>
      </c>
      <c r="F2553" s="117">
        <v>41823</v>
      </c>
      <c r="G2553" s="30">
        <v>1812</v>
      </c>
      <c r="H2553" s="22">
        <f t="shared" ref="H2553:H2567" si="109">E2553-G2553</f>
        <v>0</v>
      </c>
      <c r="I2553" s="491" t="s">
        <v>146</v>
      </c>
      <c r="J2553" s="6"/>
    </row>
    <row r="2554" spans="1:10" x14ac:dyDescent="0.25">
      <c r="A2554" s="98"/>
      <c r="B2554" s="233" t="s">
        <v>1062</v>
      </c>
      <c r="C2554" s="394" t="s">
        <v>4912</v>
      </c>
      <c r="D2554" s="235" t="s">
        <v>2532</v>
      </c>
      <c r="E2554" s="528">
        <v>5814.06</v>
      </c>
      <c r="F2554" s="117">
        <v>41827</v>
      </c>
      <c r="G2554" s="30">
        <v>5814.06</v>
      </c>
      <c r="H2554" s="30">
        <f t="shared" si="109"/>
        <v>0</v>
      </c>
      <c r="I2554" s="491" t="s">
        <v>146</v>
      </c>
      <c r="J2554" s="6"/>
    </row>
    <row r="2555" spans="1:10" x14ac:dyDescent="0.25">
      <c r="A2555" s="98"/>
      <c r="B2555" s="233" t="s">
        <v>1304</v>
      </c>
      <c r="C2555" s="394" t="s">
        <v>4912</v>
      </c>
      <c r="D2555" s="235" t="s">
        <v>2532</v>
      </c>
      <c r="E2555" s="236">
        <v>58229</v>
      </c>
      <c r="F2555" s="117">
        <v>41836</v>
      </c>
      <c r="G2555" s="30">
        <v>58229</v>
      </c>
      <c r="H2555" s="30">
        <f t="shared" si="109"/>
        <v>0</v>
      </c>
      <c r="I2555" s="491"/>
      <c r="J2555" s="6"/>
    </row>
    <row r="2556" spans="1:10" x14ac:dyDescent="0.25">
      <c r="A2556" s="98"/>
      <c r="B2556" s="281" t="s">
        <v>1576</v>
      </c>
      <c r="C2556" s="429" t="s">
        <v>5059</v>
      </c>
      <c r="D2556" s="235" t="s">
        <v>2532</v>
      </c>
      <c r="E2556" s="236">
        <v>42475.360000000001</v>
      </c>
      <c r="F2556" s="537" t="s">
        <v>5064</v>
      </c>
      <c r="G2556" s="30">
        <v>42475.360000000001</v>
      </c>
      <c r="H2556" s="30">
        <f t="shared" si="109"/>
        <v>0</v>
      </c>
      <c r="I2556" s="508" t="s">
        <v>146</v>
      </c>
      <c r="J2556" s="6"/>
    </row>
    <row r="2557" spans="1:10" x14ac:dyDescent="0.25">
      <c r="A2557" s="98"/>
      <c r="B2557" s="281" t="s">
        <v>1722</v>
      </c>
      <c r="C2557" s="429" t="s">
        <v>5059</v>
      </c>
      <c r="D2557" s="235" t="s">
        <v>2532</v>
      </c>
      <c r="E2557" s="236">
        <v>1254</v>
      </c>
      <c r="F2557" s="117">
        <v>41832</v>
      </c>
      <c r="G2557" s="22">
        <v>1254</v>
      </c>
      <c r="H2557" s="30">
        <f t="shared" si="109"/>
        <v>0</v>
      </c>
      <c r="I2557" s="508" t="s">
        <v>23</v>
      </c>
      <c r="J2557" s="6"/>
    </row>
    <row r="2558" spans="1:10" x14ac:dyDescent="0.25">
      <c r="A2558" s="98"/>
      <c r="B2558" s="281" t="s">
        <v>1932</v>
      </c>
      <c r="C2558" s="429" t="s">
        <v>5059</v>
      </c>
      <c r="D2558" s="235" t="s">
        <v>2532</v>
      </c>
      <c r="E2558" s="236">
        <v>61909</v>
      </c>
      <c r="F2558" s="117">
        <v>41839</v>
      </c>
      <c r="G2558" s="30">
        <v>61909</v>
      </c>
      <c r="H2558" s="30">
        <f t="shared" si="109"/>
        <v>0</v>
      </c>
      <c r="I2558" s="491" t="s">
        <v>146</v>
      </c>
      <c r="J2558" s="6"/>
    </row>
    <row r="2559" spans="1:10" x14ac:dyDescent="0.25">
      <c r="A2559" s="98"/>
      <c r="B2559" s="281" t="s">
        <v>2208</v>
      </c>
      <c r="C2559" s="429" t="s">
        <v>5059</v>
      </c>
      <c r="D2559" s="235" t="s">
        <v>2532</v>
      </c>
      <c r="E2559" s="236">
        <v>73502</v>
      </c>
      <c r="F2559" s="463" t="s">
        <v>5192</v>
      </c>
      <c r="G2559" s="30">
        <v>73502</v>
      </c>
      <c r="H2559" s="30">
        <f t="shared" si="109"/>
        <v>0</v>
      </c>
      <c r="I2559" s="491" t="s">
        <v>146</v>
      </c>
      <c r="J2559" s="6"/>
    </row>
    <row r="2560" spans="1:10" x14ac:dyDescent="0.25">
      <c r="A2560" s="98"/>
      <c r="B2560" s="281" t="s">
        <v>1311</v>
      </c>
      <c r="C2560" s="429" t="s">
        <v>5059</v>
      </c>
      <c r="D2560" s="235" t="s">
        <v>2532</v>
      </c>
      <c r="E2560" s="236">
        <v>107849.44</v>
      </c>
      <c r="F2560" s="462" t="s">
        <v>5243</v>
      </c>
      <c r="G2560" s="30">
        <v>107849.44</v>
      </c>
      <c r="H2560" s="30">
        <f t="shared" si="109"/>
        <v>0</v>
      </c>
      <c r="I2560" s="491" t="s">
        <v>146</v>
      </c>
      <c r="J2560" s="6"/>
    </row>
    <row r="2561" spans="1:10" x14ac:dyDescent="0.25">
      <c r="A2561" s="98"/>
      <c r="B2561" s="281" t="s">
        <v>1336</v>
      </c>
      <c r="C2561" s="429" t="s">
        <v>5059</v>
      </c>
      <c r="D2561" s="235" t="s">
        <v>2532</v>
      </c>
      <c r="E2561" s="236">
        <v>2964</v>
      </c>
      <c r="F2561" s="117">
        <v>41843</v>
      </c>
      <c r="G2561" s="30">
        <v>2964</v>
      </c>
      <c r="H2561" s="30">
        <f t="shared" si="109"/>
        <v>0</v>
      </c>
      <c r="I2561" s="491" t="s">
        <v>146</v>
      </c>
      <c r="J2561" s="6"/>
    </row>
    <row r="2562" spans="1:10" ht="15.75" x14ac:dyDescent="0.25">
      <c r="A2562" s="98">
        <v>41845</v>
      </c>
      <c r="B2562" s="554" t="s">
        <v>1620</v>
      </c>
      <c r="C2562" s="255" t="s">
        <v>4641</v>
      </c>
      <c r="D2562" s="235" t="s">
        <v>2532</v>
      </c>
      <c r="E2562" s="236">
        <v>48218.52</v>
      </c>
      <c r="F2562" s="117">
        <v>41846</v>
      </c>
      <c r="G2562" s="30">
        <v>48218.52</v>
      </c>
      <c r="H2562" s="30">
        <f t="shared" si="109"/>
        <v>0</v>
      </c>
      <c r="I2562" s="491" t="s">
        <v>146</v>
      </c>
      <c r="J2562" s="6"/>
    </row>
    <row r="2563" spans="1:10" ht="15.75" x14ac:dyDescent="0.25">
      <c r="A2563" s="98">
        <v>41849</v>
      </c>
      <c r="B2563" s="554" t="s">
        <v>2055</v>
      </c>
      <c r="C2563" s="255" t="s">
        <v>4641</v>
      </c>
      <c r="D2563" s="235" t="s">
        <v>2532</v>
      </c>
      <c r="E2563" s="252">
        <v>23327.25</v>
      </c>
      <c r="F2563" s="117">
        <v>41851</v>
      </c>
      <c r="G2563" s="30">
        <v>23327.25</v>
      </c>
      <c r="H2563" s="30">
        <f t="shared" si="109"/>
        <v>0</v>
      </c>
      <c r="I2563" s="497" t="s">
        <v>146</v>
      </c>
      <c r="J2563" s="6"/>
    </row>
    <row r="2564" spans="1:10" ht="15.75" x14ac:dyDescent="0.25">
      <c r="A2564" s="98">
        <v>41851</v>
      </c>
      <c r="B2564" s="554" t="s">
        <v>2227</v>
      </c>
      <c r="C2564" s="255" t="s">
        <v>4641</v>
      </c>
      <c r="D2564" s="235" t="s">
        <v>2532</v>
      </c>
      <c r="E2564" s="252">
        <v>28824.25</v>
      </c>
      <c r="F2564" s="461">
        <v>41855</v>
      </c>
      <c r="G2564" s="247">
        <v>28824.25</v>
      </c>
      <c r="H2564" s="30">
        <f t="shared" si="109"/>
        <v>0</v>
      </c>
      <c r="I2564" s="497" t="s">
        <v>146</v>
      </c>
      <c r="J2564" s="6"/>
    </row>
    <row r="2565" spans="1:10" x14ac:dyDescent="0.25">
      <c r="A2565" s="98"/>
      <c r="B2565" s="233" t="s">
        <v>1338</v>
      </c>
      <c r="C2565" s="394" t="s">
        <v>4912</v>
      </c>
      <c r="D2565" s="235" t="s">
        <v>2532</v>
      </c>
      <c r="E2565" s="236">
        <v>889</v>
      </c>
      <c r="F2565" s="461" t="s">
        <v>5029</v>
      </c>
      <c r="G2565" s="30">
        <v>889</v>
      </c>
      <c r="H2565" s="30">
        <f t="shared" si="109"/>
        <v>0</v>
      </c>
      <c r="I2565" s="491" t="s">
        <v>23</v>
      </c>
      <c r="J2565" s="6"/>
    </row>
    <row r="2566" spans="1:10" x14ac:dyDescent="0.25">
      <c r="A2566" s="98"/>
      <c r="B2566" s="281" t="s">
        <v>1723</v>
      </c>
      <c r="C2566" s="429" t="s">
        <v>5059</v>
      </c>
      <c r="D2566" s="45" t="s">
        <v>2532</v>
      </c>
      <c r="E2566" s="236">
        <v>1192</v>
      </c>
      <c r="F2566" s="463" t="s">
        <v>5098</v>
      </c>
      <c r="G2566" s="22">
        <v>1192</v>
      </c>
      <c r="H2566" s="30">
        <f t="shared" si="109"/>
        <v>0</v>
      </c>
      <c r="I2566" s="508"/>
      <c r="J2566" s="6"/>
    </row>
    <row r="2567" spans="1:10" ht="15.75" x14ac:dyDescent="0.25">
      <c r="A2567" s="98">
        <v>41845</v>
      </c>
      <c r="B2567" s="554" t="s">
        <v>1711</v>
      </c>
      <c r="C2567" s="255" t="s">
        <v>4641</v>
      </c>
      <c r="D2567" s="235" t="s">
        <v>2532</v>
      </c>
      <c r="E2567" s="236">
        <v>857.5</v>
      </c>
      <c r="F2567" s="117">
        <v>41845</v>
      </c>
      <c r="G2567" s="30">
        <v>857.5</v>
      </c>
      <c r="H2567" s="30">
        <f t="shared" si="109"/>
        <v>0</v>
      </c>
      <c r="I2567" s="491" t="s">
        <v>20</v>
      </c>
      <c r="J2567" s="6"/>
    </row>
    <row r="2568" spans="1:10" ht="15.75" x14ac:dyDescent="0.25">
      <c r="A2568" s="98"/>
      <c r="B2568" s="554"/>
      <c r="C2568" s="255"/>
      <c r="D2568" s="235"/>
      <c r="E2568" s="236"/>
      <c r="F2568" s="117"/>
      <c r="G2568" s="30">
        <f>SUM(G2553:G2567)</f>
        <v>459117.38</v>
      </c>
      <c r="H2568" s="30"/>
      <c r="I2568" s="491"/>
      <c r="J2568" s="6"/>
    </row>
    <row r="2569" spans="1:10" ht="15.75" x14ac:dyDescent="0.25">
      <c r="A2569" s="98"/>
      <c r="B2569" s="554"/>
      <c r="C2569" s="255"/>
      <c r="D2569" s="235"/>
      <c r="E2569" s="236"/>
      <c r="F2569" s="117"/>
      <c r="G2569" s="30"/>
      <c r="H2569" s="30"/>
      <c r="I2569" s="491"/>
      <c r="J2569" s="6"/>
    </row>
    <row r="2570" spans="1:10" x14ac:dyDescent="0.25">
      <c r="A2570" s="98"/>
      <c r="B2570" s="233" t="s">
        <v>1431</v>
      </c>
      <c r="C2570" s="394" t="s">
        <v>4912</v>
      </c>
      <c r="D2570" s="235" t="s">
        <v>5</v>
      </c>
      <c r="E2570" s="236">
        <v>4155</v>
      </c>
      <c r="F2570" s="117">
        <v>41829</v>
      </c>
      <c r="G2570" s="30">
        <v>4155</v>
      </c>
      <c r="H2570" s="30">
        <f t="shared" ref="H2570:H2580" si="110">E2570-G2570</f>
        <v>0</v>
      </c>
      <c r="I2570" s="491"/>
      <c r="J2570" s="6"/>
    </row>
    <row r="2571" spans="1:10" x14ac:dyDescent="0.25">
      <c r="A2571" s="98"/>
      <c r="B2571" s="233" t="s">
        <v>1522</v>
      </c>
      <c r="C2571" s="394" t="s">
        <v>4912</v>
      </c>
      <c r="D2571" s="235" t="s">
        <v>5</v>
      </c>
      <c r="E2571" s="236">
        <v>2512.5</v>
      </c>
      <c r="F2571" s="117">
        <v>41830</v>
      </c>
      <c r="G2571" s="30">
        <v>2512.5</v>
      </c>
      <c r="H2571" s="30">
        <f t="shared" si="110"/>
        <v>0</v>
      </c>
      <c r="I2571" s="491"/>
      <c r="J2571" s="6"/>
    </row>
    <row r="2572" spans="1:10" x14ac:dyDescent="0.25">
      <c r="A2572" s="98">
        <v>41831</v>
      </c>
      <c r="B2572" s="281" t="s">
        <v>1596</v>
      </c>
      <c r="C2572" s="429" t="s">
        <v>5059</v>
      </c>
      <c r="D2572" s="45" t="s">
        <v>5</v>
      </c>
      <c r="E2572" s="474">
        <v>3233</v>
      </c>
      <c r="F2572" s="117">
        <v>41831</v>
      </c>
      <c r="G2572" s="22">
        <v>3233</v>
      </c>
      <c r="H2572" s="30">
        <f t="shared" si="110"/>
        <v>0</v>
      </c>
      <c r="I2572" s="508"/>
      <c r="J2572" s="6"/>
    </row>
    <row r="2573" spans="1:10" x14ac:dyDescent="0.25">
      <c r="A2573" s="98"/>
      <c r="B2573" s="281" t="s">
        <v>1697</v>
      </c>
      <c r="C2573" s="429" t="s">
        <v>5059</v>
      </c>
      <c r="D2573" s="45" t="s">
        <v>5</v>
      </c>
      <c r="E2573" s="236">
        <v>2120</v>
      </c>
      <c r="F2573" s="117">
        <v>41832</v>
      </c>
      <c r="G2573" s="22">
        <v>2120</v>
      </c>
      <c r="H2573" s="30">
        <f t="shared" si="110"/>
        <v>0</v>
      </c>
      <c r="I2573" s="508"/>
      <c r="J2573" s="6"/>
    </row>
    <row r="2574" spans="1:10" x14ac:dyDescent="0.25">
      <c r="A2574" s="98"/>
      <c r="B2574" s="281" t="s">
        <v>1844</v>
      </c>
      <c r="C2574" s="429" t="s">
        <v>5059</v>
      </c>
      <c r="D2574" s="235" t="s">
        <v>5</v>
      </c>
      <c r="E2574" s="236">
        <v>2650</v>
      </c>
      <c r="F2574" s="117">
        <v>41833</v>
      </c>
      <c r="G2574" s="30">
        <v>2650</v>
      </c>
      <c r="H2574" s="30">
        <f t="shared" si="110"/>
        <v>0</v>
      </c>
      <c r="I2574" s="491"/>
      <c r="J2574" s="6"/>
    </row>
    <row r="2575" spans="1:10" x14ac:dyDescent="0.25">
      <c r="A2575" s="98"/>
      <c r="B2575" s="281" t="s">
        <v>1869</v>
      </c>
      <c r="C2575" s="429" t="s">
        <v>5059</v>
      </c>
      <c r="D2575" s="235" t="s">
        <v>5</v>
      </c>
      <c r="E2575" s="236">
        <v>3970</v>
      </c>
      <c r="F2575" s="117">
        <v>41834</v>
      </c>
      <c r="G2575" s="30">
        <v>3970</v>
      </c>
      <c r="H2575" s="30">
        <f t="shared" si="110"/>
        <v>0</v>
      </c>
      <c r="I2575" s="491"/>
      <c r="J2575" s="6"/>
    </row>
    <row r="2576" spans="1:10" x14ac:dyDescent="0.25">
      <c r="A2576" s="98"/>
      <c r="B2576" s="281" t="s">
        <v>2176</v>
      </c>
      <c r="C2576" s="429" t="s">
        <v>5059</v>
      </c>
      <c r="D2576" s="235" t="s">
        <v>5</v>
      </c>
      <c r="E2576" s="236">
        <v>3866.5</v>
      </c>
      <c r="F2576" s="117">
        <v>41837</v>
      </c>
      <c r="G2576" s="30">
        <v>3866.5</v>
      </c>
      <c r="H2576" s="30">
        <f t="shared" si="110"/>
        <v>0</v>
      </c>
      <c r="I2576" s="491"/>
      <c r="J2576" s="6"/>
    </row>
    <row r="2577" spans="1:10" x14ac:dyDescent="0.25">
      <c r="A2577" s="98"/>
      <c r="B2577" s="281" t="s">
        <v>2238</v>
      </c>
      <c r="C2577" s="429" t="s">
        <v>5059</v>
      </c>
      <c r="D2577" s="235" t="s">
        <v>5</v>
      </c>
      <c r="E2577" s="236">
        <v>5192</v>
      </c>
      <c r="F2577" s="117">
        <v>41838</v>
      </c>
      <c r="G2577" s="30">
        <v>5192</v>
      </c>
      <c r="H2577" s="30">
        <f t="shared" si="110"/>
        <v>0</v>
      </c>
      <c r="I2577" s="491"/>
      <c r="J2577" s="6"/>
    </row>
    <row r="2578" spans="1:10" x14ac:dyDescent="0.25">
      <c r="A2578" s="98"/>
      <c r="B2578" s="281" t="s">
        <v>1428</v>
      </c>
      <c r="C2578" s="429" t="s">
        <v>5059</v>
      </c>
      <c r="D2578" s="235" t="s">
        <v>5</v>
      </c>
      <c r="E2578" s="236">
        <v>4059</v>
      </c>
      <c r="F2578" s="117">
        <v>41843</v>
      </c>
      <c r="G2578" s="30">
        <v>4059</v>
      </c>
      <c r="H2578" s="30">
        <f t="shared" si="110"/>
        <v>0</v>
      </c>
      <c r="I2578" s="491"/>
      <c r="J2578" s="6"/>
    </row>
    <row r="2579" spans="1:10" x14ac:dyDescent="0.25">
      <c r="A2579" s="553">
        <v>41844</v>
      </c>
      <c r="B2579" s="281" t="s">
        <v>1531</v>
      </c>
      <c r="C2579" s="429" t="s">
        <v>5059</v>
      </c>
      <c r="D2579" s="235" t="s">
        <v>5</v>
      </c>
      <c r="E2579" s="236">
        <v>3319</v>
      </c>
      <c r="F2579" s="117">
        <v>41844</v>
      </c>
      <c r="G2579" s="30">
        <v>3319</v>
      </c>
      <c r="H2579" s="30">
        <f t="shared" si="110"/>
        <v>0</v>
      </c>
      <c r="I2579" s="491"/>
      <c r="J2579" s="6"/>
    </row>
    <row r="2580" spans="1:10" ht="15.75" x14ac:dyDescent="0.25">
      <c r="A2580" s="553">
        <v>41848</v>
      </c>
      <c r="B2580" s="554" t="s">
        <v>1912</v>
      </c>
      <c r="C2580" s="255" t="s">
        <v>4641</v>
      </c>
      <c r="D2580" s="235" t="s">
        <v>5</v>
      </c>
      <c r="E2580" s="236">
        <v>3035</v>
      </c>
      <c r="F2580" s="117">
        <v>41848</v>
      </c>
      <c r="G2580" s="30">
        <v>3035</v>
      </c>
      <c r="H2580" s="30">
        <f t="shared" si="110"/>
        <v>0</v>
      </c>
      <c r="I2580" s="491"/>
      <c r="J2580" s="6"/>
    </row>
    <row r="2581" spans="1:10" ht="15.75" x14ac:dyDescent="0.25">
      <c r="A2581" s="553"/>
      <c r="B2581" s="554"/>
      <c r="C2581" s="255"/>
      <c r="D2581" s="235"/>
      <c r="E2581" s="236"/>
      <c r="F2581" s="117"/>
      <c r="G2581" s="30">
        <f>SUM(G2570:G2580)</f>
        <v>38112</v>
      </c>
      <c r="H2581" s="30"/>
      <c r="I2581" s="491"/>
      <c r="J2581" s="6"/>
    </row>
    <row r="2582" spans="1:10" ht="15.75" x14ac:dyDescent="0.25">
      <c r="A2582" s="553"/>
      <c r="B2582" s="554"/>
      <c r="C2582" s="255"/>
      <c r="D2582" s="235"/>
      <c r="E2582" s="236"/>
      <c r="F2582" s="117"/>
      <c r="G2582" s="30"/>
      <c r="H2582" s="30"/>
      <c r="I2582" s="491"/>
      <c r="J2582" s="6"/>
    </row>
    <row r="2583" spans="1:10" x14ac:dyDescent="0.25">
      <c r="A2583" s="98"/>
      <c r="B2583" s="233" t="s">
        <v>1498</v>
      </c>
      <c r="C2583" s="394" t="s">
        <v>4912</v>
      </c>
      <c r="D2583" s="235" t="s">
        <v>318</v>
      </c>
      <c r="E2583" s="236">
        <v>3850</v>
      </c>
      <c r="F2583" s="117">
        <v>41830</v>
      </c>
      <c r="G2583" s="30">
        <v>3850</v>
      </c>
      <c r="H2583" s="30">
        <f t="shared" ref="H2583:H2593" si="111">E2583-G2583</f>
        <v>0</v>
      </c>
      <c r="I2583" s="491"/>
      <c r="J2583" s="6"/>
    </row>
    <row r="2584" spans="1:10" ht="15.75" x14ac:dyDescent="0.25">
      <c r="A2584" s="98">
        <v>41845</v>
      </c>
      <c r="B2584" s="554" t="s">
        <v>1715</v>
      </c>
      <c r="C2584" s="255" t="s">
        <v>4641</v>
      </c>
      <c r="D2584" s="235" t="s">
        <v>318</v>
      </c>
      <c r="E2584" s="236">
        <v>4339.5</v>
      </c>
      <c r="F2584" s="117">
        <v>41845</v>
      </c>
      <c r="G2584" s="30">
        <v>4339.5</v>
      </c>
      <c r="H2584" s="30">
        <f t="shared" si="111"/>
        <v>0</v>
      </c>
      <c r="I2584" s="491"/>
      <c r="J2584" s="6"/>
    </row>
    <row r="2585" spans="1:10" x14ac:dyDescent="0.25">
      <c r="A2585" s="98"/>
      <c r="B2585" s="281" t="s">
        <v>2054</v>
      </c>
      <c r="C2585" s="429" t="s">
        <v>5059</v>
      </c>
      <c r="D2585" s="235" t="s">
        <v>318</v>
      </c>
      <c r="E2585" s="236">
        <v>4994</v>
      </c>
      <c r="F2585" s="117">
        <v>41836</v>
      </c>
      <c r="G2585" s="30">
        <v>4994</v>
      </c>
      <c r="H2585" s="30">
        <f t="shared" si="111"/>
        <v>0</v>
      </c>
      <c r="I2585" s="491"/>
      <c r="J2585" s="6"/>
    </row>
    <row r="2586" spans="1:10" x14ac:dyDescent="0.25">
      <c r="A2586" s="98"/>
      <c r="B2586" s="281" t="s">
        <v>2191</v>
      </c>
      <c r="C2586" s="429" t="s">
        <v>5059</v>
      </c>
      <c r="D2586" s="235" t="s">
        <v>318</v>
      </c>
      <c r="E2586" s="236">
        <v>3816</v>
      </c>
      <c r="F2586" s="117">
        <v>41838</v>
      </c>
      <c r="G2586" s="30">
        <v>3816</v>
      </c>
      <c r="H2586" s="30">
        <f t="shared" si="111"/>
        <v>0</v>
      </c>
      <c r="I2586" s="491" t="s">
        <v>14</v>
      </c>
      <c r="J2586" s="6"/>
    </row>
    <row r="2587" spans="1:10" x14ac:dyDescent="0.25">
      <c r="A2587" s="98"/>
      <c r="B2587" s="233" t="s">
        <v>2204</v>
      </c>
      <c r="C2587" s="394" t="s">
        <v>4912</v>
      </c>
      <c r="D2587" s="235" t="s">
        <v>318</v>
      </c>
      <c r="E2587" s="528">
        <v>762</v>
      </c>
      <c r="F2587" s="117">
        <v>41824</v>
      </c>
      <c r="G2587" s="30">
        <v>762</v>
      </c>
      <c r="H2587" s="30">
        <f t="shared" si="111"/>
        <v>0</v>
      </c>
      <c r="I2587" s="491" t="s">
        <v>196</v>
      </c>
      <c r="J2587" s="6"/>
    </row>
    <row r="2588" spans="1:10" x14ac:dyDescent="0.25">
      <c r="A2588" s="98"/>
      <c r="B2588" s="233" t="s">
        <v>1149</v>
      </c>
      <c r="C2588" s="394" t="s">
        <v>4912</v>
      </c>
      <c r="D2588" s="235" t="s">
        <v>318</v>
      </c>
      <c r="E2588" s="528">
        <v>3445.65</v>
      </c>
      <c r="F2588" s="117">
        <v>41827</v>
      </c>
      <c r="G2588" s="22">
        <v>3445.65</v>
      </c>
      <c r="H2588" s="30">
        <f t="shared" si="111"/>
        <v>0</v>
      </c>
      <c r="I2588" s="508" t="s">
        <v>196</v>
      </c>
      <c r="J2588" s="6"/>
    </row>
    <row r="2589" spans="1:10" x14ac:dyDescent="0.25">
      <c r="A2589" s="98"/>
      <c r="B2589" s="281" t="s">
        <v>1654</v>
      </c>
      <c r="C2589" s="429" t="s">
        <v>5059</v>
      </c>
      <c r="D2589" s="45" t="s">
        <v>318</v>
      </c>
      <c r="E2589" s="236">
        <v>5481</v>
      </c>
      <c r="F2589" s="539" t="s">
        <v>5078</v>
      </c>
      <c r="G2589" s="22">
        <v>5481</v>
      </c>
      <c r="H2589" s="30">
        <f t="shared" si="111"/>
        <v>0</v>
      </c>
      <c r="I2589" s="508" t="s">
        <v>196</v>
      </c>
      <c r="J2589" s="6"/>
    </row>
    <row r="2590" spans="1:10" x14ac:dyDescent="0.25">
      <c r="A2590" s="98"/>
      <c r="B2590" s="281" t="s">
        <v>1176</v>
      </c>
      <c r="C2590" s="429" t="s">
        <v>5059</v>
      </c>
      <c r="D2590" s="235" t="s">
        <v>318</v>
      </c>
      <c r="E2590" s="236">
        <v>3559.6</v>
      </c>
      <c r="F2590" s="117">
        <v>41841</v>
      </c>
      <c r="G2590" s="30">
        <v>3559.6</v>
      </c>
      <c r="H2590" s="30">
        <f t="shared" si="111"/>
        <v>0</v>
      </c>
      <c r="I2590" s="491" t="s">
        <v>146</v>
      </c>
      <c r="J2590" s="6"/>
    </row>
    <row r="2591" spans="1:10" x14ac:dyDescent="0.25">
      <c r="A2591" s="98"/>
      <c r="B2591" s="281" t="s">
        <v>1248</v>
      </c>
      <c r="C2591" s="429" t="s">
        <v>5059</v>
      </c>
      <c r="D2591" s="235" t="s">
        <v>318</v>
      </c>
      <c r="E2591" s="236">
        <v>3646</v>
      </c>
      <c r="F2591" s="117">
        <v>41841</v>
      </c>
      <c r="G2591" s="30">
        <v>3646</v>
      </c>
      <c r="H2591" s="30">
        <f t="shared" si="111"/>
        <v>0</v>
      </c>
      <c r="I2591" s="491"/>
      <c r="J2591" s="6"/>
    </row>
    <row r="2592" spans="1:10" x14ac:dyDescent="0.25">
      <c r="A2592" s="98"/>
      <c r="B2592" s="281" t="s">
        <v>1295</v>
      </c>
      <c r="C2592" s="429" t="s">
        <v>5059</v>
      </c>
      <c r="D2592" s="235" t="s">
        <v>318</v>
      </c>
      <c r="E2592" s="236">
        <v>236.5</v>
      </c>
      <c r="F2592" s="117">
        <v>41841</v>
      </c>
      <c r="G2592" s="30">
        <v>236.5</v>
      </c>
      <c r="H2592" s="30">
        <f t="shared" si="111"/>
        <v>0</v>
      </c>
      <c r="I2592" s="491"/>
      <c r="J2592" s="6"/>
    </row>
    <row r="2593" spans="1:10" ht="15.75" x14ac:dyDescent="0.25">
      <c r="A2593" s="553">
        <v>41846</v>
      </c>
      <c r="B2593" s="554" t="s">
        <v>1773</v>
      </c>
      <c r="C2593" s="255" t="s">
        <v>4641</v>
      </c>
      <c r="D2593" s="235" t="s">
        <v>318</v>
      </c>
      <c r="E2593" s="236">
        <v>6699</v>
      </c>
      <c r="F2593" s="117">
        <v>41848</v>
      </c>
      <c r="G2593" s="30">
        <v>6699</v>
      </c>
      <c r="H2593" s="30">
        <f t="shared" si="111"/>
        <v>0</v>
      </c>
      <c r="I2593" s="508"/>
      <c r="J2593" s="6"/>
    </row>
    <row r="2594" spans="1:10" ht="15.75" x14ac:dyDescent="0.25">
      <c r="A2594" s="553"/>
      <c r="B2594" s="554"/>
      <c r="C2594" s="255"/>
      <c r="D2594" s="235"/>
      <c r="E2594" s="236"/>
      <c r="F2594" s="117"/>
      <c r="G2594" s="30">
        <f>SUM(G2583:G2593)</f>
        <v>40829.25</v>
      </c>
      <c r="H2594" s="30"/>
      <c r="I2594" s="508"/>
      <c r="J2594" s="6"/>
    </row>
    <row r="2595" spans="1:10" ht="15.75" x14ac:dyDescent="0.25">
      <c r="A2595" s="553"/>
      <c r="B2595" s="554"/>
      <c r="C2595" s="255"/>
      <c r="D2595" s="235"/>
      <c r="E2595" s="236"/>
      <c r="F2595" s="117"/>
      <c r="G2595" s="30"/>
      <c r="H2595" s="30"/>
      <c r="I2595" s="508"/>
      <c r="J2595" s="6"/>
    </row>
    <row r="2596" spans="1:10" ht="15.75" x14ac:dyDescent="0.25">
      <c r="A2596" s="553">
        <v>41844</v>
      </c>
      <c r="B2596" s="554" t="s">
        <v>1550</v>
      </c>
      <c r="C2596" s="255" t="s">
        <v>4641</v>
      </c>
      <c r="D2596" s="235" t="s">
        <v>4859</v>
      </c>
      <c r="E2596" s="236">
        <v>3915</v>
      </c>
      <c r="F2596" s="117">
        <v>41844</v>
      </c>
      <c r="G2596" s="30">
        <v>3915</v>
      </c>
      <c r="H2596" s="30">
        <f>E2596-G2596</f>
        <v>0</v>
      </c>
      <c r="I2596" s="491" t="s">
        <v>4723</v>
      </c>
      <c r="J2596" s="6"/>
    </row>
    <row r="2597" spans="1:10" ht="15.75" x14ac:dyDescent="0.25">
      <c r="A2597" s="553"/>
      <c r="B2597" s="554"/>
      <c r="C2597" s="255"/>
      <c r="D2597" s="235"/>
      <c r="E2597" s="236"/>
      <c r="F2597" s="117"/>
      <c r="G2597" s="30"/>
      <c r="H2597" s="30"/>
      <c r="I2597" s="491"/>
      <c r="J2597" s="6"/>
    </row>
    <row r="2598" spans="1:10" x14ac:dyDescent="0.25">
      <c r="A2598" s="98"/>
      <c r="B2598" s="233" t="s">
        <v>1947</v>
      </c>
      <c r="C2598" s="394" t="s">
        <v>4912</v>
      </c>
      <c r="D2598" s="235" t="s">
        <v>125</v>
      </c>
      <c r="E2598" s="528">
        <v>3938</v>
      </c>
      <c r="F2598" s="463" t="s">
        <v>4916</v>
      </c>
      <c r="G2598" s="30">
        <v>3938</v>
      </c>
      <c r="H2598" s="22">
        <f t="shared" ref="H2598:H2603" si="112">E2598-G2598</f>
        <v>0</v>
      </c>
      <c r="I2598" s="491"/>
      <c r="J2598" s="6"/>
    </row>
    <row r="2599" spans="1:10" x14ac:dyDescent="0.25">
      <c r="A2599" s="98"/>
      <c r="B2599" s="233" t="s">
        <v>1064</v>
      </c>
      <c r="C2599" s="394" t="s">
        <v>4912</v>
      </c>
      <c r="D2599" s="235" t="s">
        <v>125</v>
      </c>
      <c r="E2599" s="528">
        <v>8299</v>
      </c>
      <c r="F2599" s="461" t="s">
        <v>4990</v>
      </c>
      <c r="G2599" s="30">
        <v>8299</v>
      </c>
      <c r="H2599" s="30">
        <f t="shared" si="112"/>
        <v>0</v>
      </c>
      <c r="I2599" s="491" t="s">
        <v>14</v>
      </c>
      <c r="J2599" s="6"/>
    </row>
    <row r="2600" spans="1:10" x14ac:dyDescent="0.25">
      <c r="A2600" s="98"/>
      <c r="B2600" s="233" t="s">
        <v>1503</v>
      </c>
      <c r="C2600" s="394" t="s">
        <v>4912</v>
      </c>
      <c r="D2600" s="235" t="s">
        <v>125</v>
      </c>
      <c r="E2600" s="236">
        <v>7030.5</v>
      </c>
      <c r="F2600" s="467" t="s">
        <v>5054</v>
      </c>
      <c r="G2600" s="30">
        <v>7030.5</v>
      </c>
      <c r="H2600" s="30">
        <f t="shared" si="112"/>
        <v>0</v>
      </c>
      <c r="I2600" s="491"/>
      <c r="J2600" s="6"/>
    </row>
    <row r="2601" spans="1:10" x14ac:dyDescent="0.25">
      <c r="A2601" s="98"/>
      <c r="B2601" s="281" t="s">
        <v>1641</v>
      </c>
      <c r="C2601" s="429" t="s">
        <v>5059</v>
      </c>
      <c r="D2601" s="45" t="s">
        <v>125</v>
      </c>
      <c r="E2601" s="236">
        <v>9020</v>
      </c>
      <c r="F2601" s="536" t="s">
        <v>5075</v>
      </c>
      <c r="G2601" s="22">
        <v>9020</v>
      </c>
      <c r="H2601" s="30">
        <f t="shared" si="112"/>
        <v>0</v>
      </c>
      <c r="I2601" s="508" t="s">
        <v>14</v>
      </c>
      <c r="J2601" s="6"/>
    </row>
    <row r="2602" spans="1:10" x14ac:dyDescent="0.25">
      <c r="A2602" s="98"/>
      <c r="B2602" s="281" t="s">
        <v>1687</v>
      </c>
      <c r="C2602" s="429" t="s">
        <v>5059</v>
      </c>
      <c r="D2602" s="45" t="s">
        <v>125</v>
      </c>
      <c r="E2602" s="236">
        <v>4770</v>
      </c>
      <c r="F2602" s="117">
        <v>41831</v>
      </c>
      <c r="G2602" s="22">
        <v>4770</v>
      </c>
      <c r="H2602" s="30">
        <f t="shared" si="112"/>
        <v>0</v>
      </c>
      <c r="I2602" s="508"/>
      <c r="J2602" s="6"/>
    </row>
    <row r="2603" spans="1:10" x14ac:dyDescent="0.25">
      <c r="A2603" s="98"/>
      <c r="B2603" s="281" t="s">
        <v>1099</v>
      </c>
      <c r="C2603" s="429" t="s">
        <v>5059</v>
      </c>
      <c r="D2603" s="235" t="s">
        <v>125</v>
      </c>
      <c r="E2603" s="236">
        <v>3925</v>
      </c>
      <c r="F2603" s="467" t="s">
        <v>5211</v>
      </c>
      <c r="G2603" s="30">
        <v>3925</v>
      </c>
      <c r="H2603" s="30">
        <f t="shared" si="112"/>
        <v>0</v>
      </c>
      <c r="I2603" s="491"/>
      <c r="J2603" s="6"/>
    </row>
    <row r="2604" spans="1:10" x14ac:dyDescent="0.25">
      <c r="A2604" s="98"/>
      <c r="B2604" s="281"/>
      <c r="C2604" s="429"/>
      <c r="D2604" s="235"/>
      <c r="E2604" s="236"/>
      <c r="F2604" s="467"/>
      <c r="G2604" s="30">
        <f>SUM(G2598:G2603)</f>
        <v>36982.5</v>
      </c>
      <c r="H2604" s="30"/>
      <c r="I2604" s="491"/>
      <c r="J2604" s="6"/>
    </row>
    <row r="2605" spans="1:10" x14ac:dyDescent="0.25">
      <c r="A2605" s="98"/>
      <c r="B2605" s="281"/>
      <c r="C2605" s="429"/>
      <c r="D2605" s="235"/>
      <c r="E2605" s="236"/>
      <c r="F2605" s="467"/>
      <c r="G2605" s="30"/>
      <c r="H2605" s="30"/>
      <c r="I2605" s="491"/>
      <c r="J2605" s="6"/>
    </row>
    <row r="2606" spans="1:10" x14ac:dyDescent="0.25">
      <c r="A2606" s="98"/>
      <c r="B2606" s="233" t="s">
        <v>2203</v>
      </c>
      <c r="C2606" s="394" t="s">
        <v>4912</v>
      </c>
      <c r="D2606" s="235" t="s">
        <v>387</v>
      </c>
      <c r="E2606" s="528">
        <v>6870</v>
      </c>
      <c r="F2606" s="463" t="s">
        <v>4972</v>
      </c>
      <c r="G2606" s="30">
        <v>6870</v>
      </c>
      <c r="H2606" s="30">
        <f t="shared" ref="H2606:H2614" si="113">E2606-G2606</f>
        <v>0</v>
      </c>
      <c r="I2606" s="491"/>
      <c r="J2606" s="6"/>
    </row>
    <row r="2607" spans="1:10" x14ac:dyDescent="0.25">
      <c r="A2607" s="98"/>
      <c r="B2607" s="281" t="s">
        <v>1933</v>
      </c>
      <c r="C2607" s="429" t="s">
        <v>5059</v>
      </c>
      <c r="D2607" s="235" t="s">
        <v>387</v>
      </c>
      <c r="E2607" s="236">
        <v>819.5</v>
      </c>
      <c r="F2607" s="463" t="s">
        <v>5136</v>
      </c>
      <c r="G2607" s="30">
        <v>819.5</v>
      </c>
      <c r="H2607" s="30">
        <f t="shared" si="113"/>
        <v>0</v>
      </c>
      <c r="I2607" s="491"/>
      <c r="J2607" s="6"/>
    </row>
    <row r="2608" spans="1:10" x14ac:dyDescent="0.25">
      <c r="A2608" s="98"/>
      <c r="B2608" s="281" t="s">
        <v>2118</v>
      </c>
      <c r="C2608" s="429" t="s">
        <v>5059</v>
      </c>
      <c r="D2608" s="235" t="s">
        <v>387</v>
      </c>
      <c r="E2608" s="236">
        <v>5975</v>
      </c>
      <c r="F2608" s="463" t="s">
        <v>5172</v>
      </c>
      <c r="G2608" s="30">
        <v>5975</v>
      </c>
      <c r="H2608" s="30">
        <f t="shared" si="113"/>
        <v>0</v>
      </c>
      <c r="I2608" s="491"/>
      <c r="J2608" s="6"/>
    </row>
    <row r="2609" spans="1:10" x14ac:dyDescent="0.25">
      <c r="A2609" s="98"/>
      <c r="B2609" s="281" t="s">
        <v>2224</v>
      </c>
      <c r="C2609" s="429" t="s">
        <v>5059</v>
      </c>
      <c r="D2609" s="235" t="s">
        <v>387</v>
      </c>
      <c r="E2609" s="236">
        <v>532</v>
      </c>
      <c r="F2609" s="117">
        <v>41837</v>
      </c>
      <c r="G2609" s="30">
        <v>532</v>
      </c>
      <c r="H2609" s="30">
        <f t="shared" si="113"/>
        <v>0</v>
      </c>
      <c r="I2609" s="491"/>
      <c r="J2609" s="6"/>
    </row>
    <row r="2610" spans="1:10" ht="15.75" x14ac:dyDescent="0.25">
      <c r="A2610" s="98">
        <v>41845</v>
      </c>
      <c r="B2610" s="554" t="s">
        <v>1700</v>
      </c>
      <c r="C2610" s="255" t="s">
        <v>4641</v>
      </c>
      <c r="D2610" s="235" t="s">
        <v>387</v>
      </c>
      <c r="E2610" s="236">
        <v>497</v>
      </c>
      <c r="F2610" s="117">
        <v>41845</v>
      </c>
      <c r="G2610" s="30">
        <v>497</v>
      </c>
      <c r="H2610" s="30">
        <f t="shared" si="113"/>
        <v>0</v>
      </c>
      <c r="I2610" s="491"/>
      <c r="J2610" s="6"/>
    </row>
    <row r="2611" spans="1:10" ht="15.75" x14ac:dyDescent="0.25">
      <c r="A2611" s="553">
        <v>41846</v>
      </c>
      <c r="B2611" s="554" t="s">
        <v>1781</v>
      </c>
      <c r="C2611" s="255" t="s">
        <v>4641</v>
      </c>
      <c r="D2611" s="235" t="s">
        <v>387</v>
      </c>
      <c r="E2611" s="236">
        <v>548.1</v>
      </c>
      <c r="F2611" s="461" t="s">
        <v>5331</v>
      </c>
      <c r="G2611" s="30">
        <v>548.1</v>
      </c>
      <c r="H2611" s="30">
        <f t="shared" si="113"/>
        <v>0</v>
      </c>
      <c r="I2611" s="508"/>
      <c r="J2611" s="6"/>
    </row>
    <row r="2612" spans="1:10" ht="15.75" x14ac:dyDescent="0.25">
      <c r="A2612" s="553">
        <v>41850</v>
      </c>
      <c r="B2612" s="554" t="s">
        <v>2060</v>
      </c>
      <c r="C2612" s="255" t="s">
        <v>4641</v>
      </c>
      <c r="D2612" s="235" t="s">
        <v>387</v>
      </c>
      <c r="E2612" s="236">
        <v>3152.5</v>
      </c>
      <c r="F2612" s="467" t="s">
        <v>5380</v>
      </c>
      <c r="G2612" s="30">
        <v>3152.5</v>
      </c>
      <c r="H2612" s="30">
        <f t="shared" si="113"/>
        <v>0</v>
      </c>
      <c r="I2612" s="491"/>
      <c r="J2612" s="6"/>
    </row>
    <row r="2613" spans="1:10" ht="15.75" x14ac:dyDescent="0.25">
      <c r="A2613" s="553">
        <v>41850</v>
      </c>
      <c r="B2613" s="554" t="s">
        <v>2125</v>
      </c>
      <c r="C2613" s="255" t="s">
        <v>4641</v>
      </c>
      <c r="D2613" s="235" t="s">
        <v>387</v>
      </c>
      <c r="E2613" s="236">
        <v>6662</v>
      </c>
      <c r="F2613" s="464" t="s">
        <v>5386</v>
      </c>
      <c r="G2613" s="30">
        <v>6662</v>
      </c>
      <c r="H2613" s="30">
        <f t="shared" si="113"/>
        <v>0</v>
      </c>
      <c r="I2613" s="491"/>
      <c r="J2613" s="6"/>
    </row>
    <row r="2614" spans="1:10" ht="15.75" x14ac:dyDescent="0.25">
      <c r="A2614" s="98">
        <v>41851</v>
      </c>
      <c r="B2614" s="554" t="s">
        <v>2196</v>
      </c>
      <c r="C2614" s="255" t="s">
        <v>4641</v>
      </c>
      <c r="D2614" s="8" t="s">
        <v>387</v>
      </c>
      <c r="E2614" s="252">
        <v>4209.6000000000004</v>
      </c>
      <c r="F2614" s="463" t="s">
        <v>5399</v>
      </c>
      <c r="G2614" s="30">
        <v>4209.6000000000004</v>
      </c>
      <c r="H2614" s="30">
        <f t="shared" si="113"/>
        <v>0</v>
      </c>
      <c r="I2614" s="497"/>
      <c r="J2614" s="6"/>
    </row>
    <row r="2615" spans="1:10" ht="15.75" x14ac:dyDescent="0.25">
      <c r="A2615" s="98"/>
      <c r="B2615" s="554"/>
      <c r="C2615" s="255"/>
      <c r="D2615" s="8"/>
      <c r="E2615" s="252"/>
      <c r="F2615" s="463"/>
      <c r="G2615" s="30">
        <f>SUM(G2606:G2614)</f>
        <v>29265.699999999997</v>
      </c>
      <c r="H2615" s="30"/>
      <c r="I2615" s="497"/>
      <c r="J2615" s="6"/>
    </row>
    <row r="2616" spans="1:10" ht="15.75" x14ac:dyDescent="0.25">
      <c r="A2616" s="98"/>
      <c r="B2616" s="554"/>
      <c r="C2616" s="255"/>
      <c r="D2616" s="8"/>
      <c r="E2616" s="252"/>
      <c r="F2616" s="463"/>
      <c r="G2616" s="30"/>
      <c r="H2616" s="30"/>
      <c r="I2616" s="497"/>
      <c r="J2616" s="6"/>
    </row>
    <row r="2617" spans="1:10" ht="34.5" x14ac:dyDescent="0.25">
      <c r="A2617" s="98"/>
      <c r="B2617" s="281" t="s">
        <v>1896</v>
      </c>
      <c r="C2617" s="429" t="s">
        <v>5059</v>
      </c>
      <c r="D2617" s="235" t="s">
        <v>231</v>
      </c>
      <c r="E2617" s="236">
        <v>6762</v>
      </c>
      <c r="F2617" s="514" t="s">
        <v>5124</v>
      </c>
      <c r="G2617" s="30">
        <v>6762</v>
      </c>
      <c r="H2617" s="30">
        <f>E2617-G2617</f>
        <v>0</v>
      </c>
      <c r="I2617" s="491" t="s">
        <v>14</v>
      </c>
      <c r="J2617" s="6"/>
    </row>
    <row r="2618" spans="1:10" x14ac:dyDescent="0.25">
      <c r="A2618" s="98"/>
      <c r="B2618" s="281"/>
      <c r="C2618" s="429"/>
      <c r="D2618" s="235"/>
      <c r="E2618" s="236"/>
      <c r="F2618" s="514"/>
      <c r="G2618" s="30"/>
      <c r="H2618" s="30"/>
      <c r="I2618" s="491"/>
      <c r="J2618" s="6"/>
    </row>
    <row r="2619" spans="1:10" x14ac:dyDescent="0.25">
      <c r="A2619" s="98"/>
      <c r="B2619" s="281"/>
      <c r="C2619" s="429"/>
      <c r="D2619" s="235"/>
      <c r="E2619" s="236"/>
      <c r="F2619" s="514"/>
      <c r="G2619" s="30"/>
      <c r="H2619" s="30"/>
      <c r="I2619" s="491"/>
      <c r="J2619" s="6"/>
    </row>
    <row r="2620" spans="1:10" x14ac:dyDescent="0.25">
      <c r="A2620" s="98"/>
      <c r="B2620" s="233" t="s">
        <v>1124</v>
      </c>
      <c r="C2620" s="394" t="s">
        <v>4912</v>
      </c>
      <c r="D2620" s="235" t="s">
        <v>873</v>
      </c>
      <c r="E2620" s="528">
        <v>5568</v>
      </c>
      <c r="F2620" s="463" t="s">
        <v>4997</v>
      </c>
      <c r="G2620" s="30">
        <v>5568</v>
      </c>
      <c r="H2620" s="30">
        <f>E2620-G2620</f>
        <v>0</v>
      </c>
      <c r="I2620" s="508" t="s">
        <v>4</v>
      </c>
      <c r="J2620" s="6"/>
    </row>
    <row r="2621" spans="1:10" x14ac:dyDescent="0.25">
      <c r="A2621" s="98"/>
      <c r="B2621" s="281" t="s">
        <v>2138</v>
      </c>
      <c r="C2621" s="429" t="s">
        <v>5059</v>
      </c>
      <c r="D2621" s="235" t="s">
        <v>873</v>
      </c>
      <c r="E2621" s="236">
        <v>5487</v>
      </c>
      <c r="F2621" s="117">
        <v>41837</v>
      </c>
      <c r="G2621" s="30">
        <v>5487</v>
      </c>
      <c r="H2621" s="30">
        <f>E2621-G2621</f>
        <v>0</v>
      </c>
      <c r="I2621" s="491" t="s">
        <v>20</v>
      </c>
      <c r="J2621" s="6"/>
    </row>
    <row r="2622" spans="1:10" x14ac:dyDescent="0.25">
      <c r="A2622" s="98"/>
      <c r="B2622" s="233" t="s">
        <v>2047</v>
      </c>
      <c r="C2622" s="394" t="s">
        <v>4912</v>
      </c>
      <c r="D2622" s="235" t="s">
        <v>873</v>
      </c>
      <c r="E2622" s="528">
        <v>14339.5</v>
      </c>
      <c r="F2622" s="117">
        <v>41843</v>
      </c>
      <c r="G2622" s="30">
        <v>14339.5</v>
      </c>
      <c r="H2622" s="22">
        <f>E2622-G2622</f>
        <v>0</v>
      </c>
      <c r="I2622" s="491"/>
      <c r="J2622" s="6"/>
    </row>
    <row r="2623" spans="1:10" ht="15.75" x14ac:dyDescent="0.25">
      <c r="A2623" s="98"/>
      <c r="B2623" s="554"/>
      <c r="C2623" s="255"/>
      <c r="D2623" s="8" t="s">
        <v>2503</v>
      </c>
      <c r="E2623" s="484"/>
      <c r="F2623" s="117"/>
      <c r="G2623" s="30">
        <f>SUM(G2620:G2622)</f>
        <v>25394.5</v>
      </c>
      <c r="H2623" s="30">
        <f t="shared" ref="H2623:H2626" si="114">E2623-G2623</f>
        <v>-25394.5</v>
      </c>
      <c r="I2623" s="491"/>
      <c r="J2623" s="6"/>
    </row>
    <row r="2624" spans="1:10" x14ac:dyDescent="0.25">
      <c r="A2624" s="98"/>
      <c r="B2624" s="233"/>
      <c r="C2624" s="241"/>
      <c r="D2624" s="21" t="s">
        <v>2503</v>
      </c>
      <c r="E2624" s="440"/>
      <c r="F2624" s="117"/>
      <c r="G2624" s="22"/>
      <c r="H2624" s="22">
        <f t="shared" si="114"/>
        <v>0</v>
      </c>
    </row>
    <row r="2625" spans="1:9" ht="15.75" x14ac:dyDescent="0.25">
      <c r="A2625" s="98"/>
      <c r="B2625" s="233"/>
      <c r="C2625" s="281"/>
      <c r="D2625" s="350" t="s">
        <v>2503</v>
      </c>
      <c r="E2625" s="441"/>
      <c r="F2625" s="19"/>
      <c r="G2625" s="295"/>
      <c r="H2625" s="22">
        <f t="shared" si="114"/>
        <v>0</v>
      </c>
    </row>
    <row r="2626" spans="1:9" ht="15.75" x14ac:dyDescent="0.25">
      <c r="A2626" s="98"/>
      <c r="B2626" s="233"/>
      <c r="C2626" s="281"/>
      <c r="D2626" s="350"/>
      <c r="E2626" s="441"/>
      <c r="F2626" s="19"/>
      <c r="G2626" s="295"/>
      <c r="H2626" s="22">
        <f t="shared" si="114"/>
        <v>0</v>
      </c>
    </row>
    <row r="2627" spans="1:9" ht="15.75" thickBot="1" x14ac:dyDescent="0.3">
      <c r="D2627" s="355"/>
      <c r="E2627" s="357"/>
      <c r="F2627" s="486"/>
      <c r="G2627" s="357"/>
      <c r="H2627" s="443"/>
    </row>
    <row r="2628" spans="1:9" ht="15.75" thickTop="1" x14ac:dyDescent="0.25">
      <c r="A2628" s="560"/>
      <c r="B2628" s="360"/>
      <c r="C2628" s="361"/>
      <c r="D2628" s="216"/>
      <c r="E2628" s="364">
        <f>SUM(E4:E2627)</f>
        <v>31110607.12000002</v>
      </c>
      <c r="F2628" s="442"/>
      <c r="G2628" s="523">
        <f>SUM(G4:G2626)</f>
        <v>61266037.100000106</v>
      </c>
      <c r="H2628" s="443"/>
    </row>
    <row r="2629" spans="1:9" ht="15.75" thickBot="1" x14ac:dyDescent="0.3">
      <c r="A2629" s="560"/>
      <c r="B2629" s="360"/>
      <c r="C2629" s="361"/>
      <c r="D2629" s="216"/>
      <c r="E2629" s="367"/>
      <c r="F2629" s="442"/>
      <c r="G2629" s="524"/>
      <c r="H2629" s="443"/>
    </row>
    <row r="2630" spans="1:9" x14ac:dyDescent="0.25">
      <c r="A2630" s="560"/>
      <c r="B2630" s="360"/>
      <c r="C2630" s="361"/>
      <c r="D2630" s="216"/>
      <c r="E2630" s="368"/>
      <c r="F2630" s="442"/>
      <c r="G2630" s="368"/>
      <c r="H2630" s="443"/>
    </row>
    <row r="2631" spans="1:9" ht="31.5" x14ac:dyDescent="0.25">
      <c r="A2631" s="560"/>
      <c r="B2631" s="360"/>
      <c r="C2631" s="361"/>
      <c r="D2631" s="13"/>
      <c r="E2631" s="444" t="s">
        <v>1048</v>
      </c>
      <c r="F2631" s="442"/>
      <c r="G2631" s="370" t="s">
        <v>1049</v>
      </c>
      <c r="H2631" s="443"/>
    </row>
    <row r="2632" spans="1:9" x14ac:dyDescent="0.25">
      <c r="A2632" s="560"/>
      <c r="B2632" s="360"/>
      <c r="C2632" s="361"/>
      <c r="D2632" s="216"/>
      <c r="E2632" s="368"/>
      <c r="F2632" s="442"/>
      <c r="G2632" s="368"/>
      <c r="H2632" s="443"/>
      <c r="I2632" s="9"/>
    </row>
    <row r="2633" spans="1:9" x14ac:dyDescent="0.25">
      <c r="A2633" s="560"/>
      <c r="B2633" s="360"/>
      <c r="C2633" s="361"/>
      <c r="D2633" s="216"/>
      <c r="E2633" s="368"/>
      <c r="F2633" s="442"/>
      <c r="G2633" s="368"/>
      <c r="H2633" s="443"/>
      <c r="I2633" s="9"/>
    </row>
    <row r="2634" spans="1:9" x14ac:dyDescent="0.25">
      <c r="A2634" s="560"/>
      <c r="B2634" s="360"/>
      <c r="C2634" s="361"/>
      <c r="D2634" s="216"/>
      <c r="E2634" s="368"/>
      <c r="F2634" s="442"/>
      <c r="G2634" s="368"/>
      <c r="H2634" s="443"/>
      <c r="I2634" s="9"/>
    </row>
    <row r="2635" spans="1:9" ht="21" x14ac:dyDescent="0.35">
      <c r="A2635" s="560"/>
      <c r="B2635" s="360"/>
      <c r="C2635" s="361"/>
      <c r="D2635" s="216"/>
      <c r="E2635" s="666">
        <f>E2628-G2628</f>
        <v>-30155429.980000086</v>
      </c>
      <c r="F2635" s="667"/>
      <c r="G2635" s="667"/>
      <c r="H2635" s="443"/>
      <c r="I2635" s="9"/>
    </row>
    <row r="2636" spans="1:9" x14ac:dyDescent="0.25">
      <c r="A2636" s="560"/>
      <c r="B2636" s="360"/>
      <c r="C2636" s="361"/>
      <c r="D2636" s="216"/>
      <c r="E2636" s="368"/>
      <c r="F2636" s="442"/>
      <c r="G2636" s="368"/>
      <c r="H2636" s="443"/>
      <c r="I2636" s="9"/>
    </row>
    <row r="2637" spans="1:9" ht="18.75" x14ac:dyDescent="0.3">
      <c r="A2637" s="560"/>
      <c r="B2637" s="360"/>
      <c r="C2637" s="361"/>
      <c r="D2637" s="216"/>
      <c r="E2637" s="679" t="s">
        <v>2504</v>
      </c>
      <c r="F2637" s="679"/>
      <c r="G2637" s="679"/>
      <c r="H2637" s="443"/>
      <c r="I2637" s="9"/>
    </row>
    <row r="2638" spans="1:9" x14ac:dyDescent="0.25">
      <c r="A2638" s="560"/>
      <c r="B2638" s="360"/>
      <c r="C2638" s="361"/>
      <c r="D2638" s="216"/>
      <c r="E2638" s="368"/>
      <c r="F2638" s="442"/>
      <c r="G2638" s="368"/>
      <c r="H2638" s="443"/>
      <c r="I2638" s="9"/>
    </row>
    <row r="2639" spans="1:9" x14ac:dyDescent="0.25">
      <c r="A2639" s="560"/>
      <c r="B2639" s="360"/>
      <c r="C2639" s="361"/>
      <c r="D2639" s="216"/>
      <c r="E2639" s="368"/>
      <c r="F2639" s="442"/>
      <c r="G2639" s="368"/>
      <c r="H2639" s="443"/>
      <c r="I2639" s="9"/>
    </row>
    <row r="2640" spans="1:9" x14ac:dyDescent="0.25">
      <c r="A2640" s="560"/>
      <c r="B2640" s="360"/>
      <c r="C2640" s="361"/>
      <c r="D2640" s="216"/>
      <c r="E2640" s="368"/>
      <c r="F2640" s="442"/>
      <c r="G2640" s="368"/>
      <c r="H2640" s="443"/>
      <c r="I2640" s="9"/>
    </row>
  </sheetData>
  <sortState ref="A1141:I1158">
    <sortCondition ref="D1141:D1158"/>
  </sortState>
  <mergeCells count="3">
    <mergeCell ref="A1:F1"/>
    <mergeCell ref="E2635:G2635"/>
    <mergeCell ref="E2637:G263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99"/>
  </sheetPr>
  <dimension ref="A1:S2724"/>
  <sheetViews>
    <sheetView topLeftCell="A1516" workbookViewId="0">
      <selection activeCell="F1532" sqref="F1532"/>
    </sheetView>
  </sheetViews>
  <sheetFormatPr baseColWidth="10" defaultRowHeight="23.25" x14ac:dyDescent="0.3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2" style="445" customWidth="1"/>
    <col min="7" max="7" width="26.7109375" style="372" bestFit="1" customWidth="1"/>
    <col min="8" max="8" width="15.28515625" style="488" customWidth="1"/>
    <col min="9" max="9" width="11.42578125" style="13"/>
    <col min="10" max="16384" width="11.42578125" style="9"/>
  </cols>
  <sheetData>
    <row r="1" spans="1:9" x14ac:dyDescent="0.35">
      <c r="A1" s="678" t="s">
        <v>4640</v>
      </c>
      <c r="B1" s="678"/>
      <c r="C1" s="678"/>
      <c r="D1" s="678"/>
      <c r="E1" s="678"/>
      <c r="F1" s="678"/>
      <c r="G1" s="222"/>
    </row>
    <row r="2" spans="1:9" ht="36" thickBot="1" x14ac:dyDescent="0.4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489" t="s">
        <v>658</v>
      </c>
      <c r="H2" s="490" t="s">
        <v>659</v>
      </c>
    </row>
    <row r="3" spans="1:9" ht="15.75" thickTop="1" x14ac:dyDescent="0.25">
      <c r="A3" s="232">
        <v>41858</v>
      </c>
      <c r="B3" s="281" t="s">
        <v>1551</v>
      </c>
      <c r="C3" s="429" t="s">
        <v>4698</v>
      </c>
      <c r="D3" s="8" t="s">
        <v>2360</v>
      </c>
      <c r="E3" s="252">
        <v>5586.6</v>
      </c>
      <c r="F3" s="117">
        <v>41858</v>
      </c>
      <c r="G3" s="30">
        <v>5586.6</v>
      </c>
      <c r="H3" s="5">
        <f>E3-G3</f>
        <v>0</v>
      </c>
      <c r="I3" s="491" t="s">
        <v>4</v>
      </c>
    </row>
    <row r="4" spans="1:9" ht="15" x14ac:dyDescent="0.25">
      <c r="A4" s="232">
        <v>41862</v>
      </c>
      <c r="B4" s="438" t="s">
        <v>1891</v>
      </c>
      <c r="C4" s="429" t="s">
        <v>4698</v>
      </c>
      <c r="D4" s="235" t="s">
        <v>2360</v>
      </c>
      <c r="E4" s="236">
        <v>998.4</v>
      </c>
      <c r="F4" s="117">
        <v>41865</v>
      </c>
      <c r="G4" s="30">
        <v>998.4</v>
      </c>
      <c r="H4" s="5">
        <f>E4-G4</f>
        <v>0</v>
      </c>
      <c r="I4" s="492" t="s">
        <v>23</v>
      </c>
    </row>
    <row r="5" spans="1:9" ht="15" x14ac:dyDescent="0.25">
      <c r="A5" s="232"/>
      <c r="B5" s="438"/>
      <c r="C5" s="429"/>
      <c r="D5" s="235"/>
      <c r="E5" s="236"/>
      <c r="F5" s="117"/>
      <c r="G5" s="30"/>
      <c r="H5" s="5"/>
      <c r="I5" s="492"/>
    </row>
    <row r="6" spans="1:9" ht="15" x14ac:dyDescent="0.25">
      <c r="A6" s="232">
        <v>41854</v>
      </c>
      <c r="B6" s="241" t="s">
        <v>1228</v>
      </c>
      <c r="C6" s="394" t="s">
        <v>4641</v>
      </c>
      <c r="D6" s="8" t="s">
        <v>105</v>
      </c>
      <c r="E6" s="252">
        <v>187</v>
      </c>
      <c r="F6" s="117">
        <v>41854</v>
      </c>
      <c r="G6" s="30">
        <v>187</v>
      </c>
      <c r="H6" s="24">
        <f t="shared" ref="H6:H17" si="0">E6-G6</f>
        <v>0</v>
      </c>
      <c r="I6" s="491" t="s">
        <v>23</v>
      </c>
    </row>
    <row r="7" spans="1:9" ht="15" x14ac:dyDescent="0.25">
      <c r="A7" s="311">
        <v>41855</v>
      </c>
      <c r="B7" s="241" t="s">
        <v>1324</v>
      </c>
      <c r="C7" s="394" t="s">
        <v>4641</v>
      </c>
      <c r="D7" s="8" t="s">
        <v>105</v>
      </c>
      <c r="E7" s="252">
        <v>117.6</v>
      </c>
      <c r="F7" s="117">
        <v>41855</v>
      </c>
      <c r="G7" s="30">
        <v>117.6</v>
      </c>
      <c r="H7" s="5">
        <f t="shared" si="0"/>
        <v>0</v>
      </c>
      <c r="I7" s="491"/>
    </row>
    <row r="8" spans="1:9" ht="15" x14ac:dyDescent="0.25">
      <c r="A8" s="232">
        <v>41856</v>
      </c>
      <c r="B8" s="241" t="s">
        <v>1426</v>
      </c>
      <c r="C8" s="394" t="s">
        <v>4641</v>
      </c>
      <c r="D8" s="235" t="s">
        <v>105</v>
      </c>
      <c r="E8" s="236">
        <v>125</v>
      </c>
      <c r="F8" s="117">
        <v>41856</v>
      </c>
      <c r="G8" s="30">
        <v>125</v>
      </c>
      <c r="H8" s="5">
        <f t="shared" si="0"/>
        <v>0</v>
      </c>
      <c r="I8" s="491" t="s">
        <v>4644</v>
      </c>
    </row>
    <row r="9" spans="1:9" ht="15" x14ac:dyDescent="0.25">
      <c r="A9" s="232">
        <v>41865</v>
      </c>
      <c r="B9" s="438" t="s">
        <v>2202</v>
      </c>
      <c r="C9" s="429" t="s">
        <v>4698</v>
      </c>
      <c r="D9" s="235" t="s">
        <v>105</v>
      </c>
      <c r="E9" s="236">
        <v>155</v>
      </c>
      <c r="F9" s="117">
        <v>41865</v>
      </c>
      <c r="G9" s="30">
        <v>155</v>
      </c>
      <c r="H9" s="5">
        <f t="shared" si="0"/>
        <v>0</v>
      </c>
      <c r="I9" s="491" t="s">
        <v>23</v>
      </c>
    </row>
    <row r="10" spans="1:9" ht="15" x14ac:dyDescent="0.25">
      <c r="A10" s="586">
        <v>41866</v>
      </c>
      <c r="B10" s="516" t="s">
        <v>1280</v>
      </c>
      <c r="C10" s="517" t="s">
        <v>4698</v>
      </c>
      <c r="D10" s="235" t="s">
        <v>105</v>
      </c>
      <c r="E10" s="236">
        <v>171.6</v>
      </c>
      <c r="F10" s="117">
        <v>41866</v>
      </c>
      <c r="G10" s="30">
        <v>171.6</v>
      </c>
      <c r="H10" s="5">
        <f t="shared" si="0"/>
        <v>0</v>
      </c>
      <c r="I10" s="491" t="s">
        <v>57</v>
      </c>
    </row>
    <row r="11" spans="1:9" ht="15" x14ac:dyDescent="0.25">
      <c r="A11" s="232">
        <v>41871</v>
      </c>
      <c r="B11" s="438" t="s">
        <v>1499</v>
      </c>
      <c r="C11" s="429" t="s">
        <v>4698</v>
      </c>
      <c r="D11" s="235" t="s">
        <v>105</v>
      </c>
      <c r="E11" s="236">
        <v>7523</v>
      </c>
      <c r="F11" s="117">
        <v>41871</v>
      </c>
      <c r="G11" s="30">
        <v>7523</v>
      </c>
      <c r="H11" s="5">
        <f t="shared" si="0"/>
        <v>0</v>
      </c>
      <c r="I11" s="491"/>
    </row>
    <row r="12" spans="1:9" ht="15" x14ac:dyDescent="0.25">
      <c r="A12" s="232">
        <v>41872</v>
      </c>
      <c r="B12" s="241" t="s">
        <v>1599</v>
      </c>
      <c r="C12" s="394" t="s">
        <v>4401</v>
      </c>
      <c r="D12" s="8" t="s">
        <v>105</v>
      </c>
      <c r="E12" s="252">
        <v>1840</v>
      </c>
      <c r="F12" s="117">
        <v>41872</v>
      </c>
      <c r="G12" s="30">
        <v>1840</v>
      </c>
      <c r="H12" s="5">
        <f t="shared" si="0"/>
        <v>0</v>
      </c>
      <c r="I12" s="491"/>
    </row>
    <row r="13" spans="1:9" ht="15" x14ac:dyDescent="0.25">
      <c r="A13" s="232">
        <v>41874</v>
      </c>
      <c r="B13" s="241" t="s">
        <v>1809</v>
      </c>
      <c r="C13" s="394" t="s">
        <v>4401</v>
      </c>
      <c r="D13" s="8" t="s">
        <v>105</v>
      </c>
      <c r="E13" s="252">
        <v>6939</v>
      </c>
      <c r="F13" s="294">
        <v>41874</v>
      </c>
      <c r="G13" s="30">
        <v>6939</v>
      </c>
      <c r="H13" s="5">
        <f t="shared" si="0"/>
        <v>0</v>
      </c>
      <c r="I13" s="491"/>
    </row>
    <row r="14" spans="1:9" ht="15" x14ac:dyDescent="0.25">
      <c r="A14" s="232">
        <v>41877</v>
      </c>
      <c r="B14" s="241" t="s">
        <v>2064</v>
      </c>
      <c r="C14" s="394" t="s">
        <v>4401</v>
      </c>
      <c r="D14" s="8" t="s">
        <v>105</v>
      </c>
      <c r="E14" s="252">
        <v>184</v>
      </c>
      <c r="F14" s="117">
        <v>41877</v>
      </c>
      <c r="G14" s="30">
        <v>184</v>
      </c>
      <c r="H14" s="5">
        <f t="shared" si="0"/>
        <v>0</v>
      </c>
      <c r="I14" s="491"/>
    </row>
    <row r="15" spans="1:9" ht="15" x14ac:dyDescent="0.25">
      <c r="A15" s="232">
        <v>41879</v>
      </c>
      <c r="B15" s="241" t="s">
        <v>2261</v>
      </c>
      <c r="C15" s="394" t="s">
        <v>4401</v>
      </c>
      <c r="D15" s="235" t="s">
        <v>105</v>
      </c>
      <c r="E15" s="236">
        <v>156</v>
      </c>
      <c r="F15" s="117">
        <v>41879</v>
      </c>
      <c r="G15" s="30">
        <v>156</v>
      </c>
      <c r="H15" s="5">
        <f t="shared" si="0"/>
        <v>0</v>
      </c>
      <c r="I15" s="491"/>
    </row>
    <row r="16" spans="1:9" ht="15" x14ac:dyDescent="0.25">
      <c r="A16" s="232">
        <v>41880</v>
      </c>
      <c r="B16" s="241" t="s">
        <v>1114</v>
      </c>
      <c r="C16" s="394" t="s">
        <v>4401</v>
      </c>
      <c r="D16" s="8" t="s">
        <v>105</v>
      </c>
      <c r="E16" s="252">
        <v>28850</v>
      </c>
      <c r="F16" s="117">
        <v>41880</v>
      </c>
      <c r="G16" s="30">
        <v>28850</v>
      </c>
      <c r="H16" s="5">
        <f t="shared" si="0"/>
        <v>0</v>
      </c>
      <c r="I16" s="491"/>
    </row>
    <row r="17" spans="1:9" ht="15" x14ac:dyDescent="0.25">
      <c r="A17" s="232">
        <v>41881</v>
      </c>
      <c r="B17" s="241" t="s">
        <v>1262</v>
      </c>
      <c r="C17" s="394" t="s">
        <v>4401</v>
      </c>
      <c r="D17" s="235" t="s">
        <v>105</v>
      </c>
      <c r="E17" s="236">
        <v>240</v>
      </c>
      <c r="F17" s="117">
        <v>41881</v>
      </c>
      <c r="G17" s="30">
        <v>240</v>
      </c>
      <c r="H17" s="5">
        <f t="shared" si="0"/>
        <v>0</v>
      </c>
      <c r="I17" s="491" t="s">
        <v>20</v>
      </c>
    </row>
    <row r="18" spans="1:9" ht="15" x14ac:dyDescent="0.25">
      <c r="A18" s="232"/>
      <c r="B18" s="241"/>
      <c r="C18" s="394"/>
      <c r="D18" s="235"/>
      <c r="E18" s="236"/>
      <c r="F18" s="117"/>
      <c r="G18" s="30">
        <f>SUM(G6:G17)</f>
        <v>46488.2</v>
      </c>
      <c r="H18" s="5"/>
      <c r="I18" s="491"/>
    </row>
    <row r="19" spans="1:9" ht="15" x14ac:dyDescent="0.25">
      <c r="A19" s="232"/>
      <c r="B19" s="241"/>
      <c r="C19" s="394"/>
      <c r="D19" s="235"/>
      <c r="E19" s="236"/>
      <c r="F19" s="117"/>
      <c r="G19" s="30"/>
      <c r="H19" s="5"/>
      <c r="I19" s="491"/>
    </row>
    <row r="20" spans="1:9" ht="15" x14ac:dyDescent="0.25">
      <c r="A20" s="232">
        <v>41852</v>
      </c>
      <c r="B20" s="241" t="s">
        <v>2241</v>
      </c>
      <c r="C20" s="394" t="s">
        <v>4641</v>
      </c>
      <c r="D20" s="235" t="s">
        <v>11</v>
      </c>
      <c r="E20" s="236">
        <v>5988</v>
      </c>
      <c r="F20" s="117">
        <v>41852</v>
      </c>
      <c r="G20" s="30">
        <v>5988</v>
      </c>
      <c r="H20" s="24">
        <f t="shared" ref="H20:H42" si="1">E20-G20</f>
        <v>0</v>
      </c>
      <c r="I20" s="491"/>
    </row>
    <row r="21" spans="1:9" ht="15" x14ac:dyDescent="0.25">
      <c r="A21" s="311">
        <v>41853</v>
      </c>
      <c r="B21" s="241" t="s">
        <v>1106</v>
      </c>
      <c r="C21" s="394" t="s">
        <v>4641</v>
      </c>
      <c r="D21" s="8" t="s">
        <v>11</v>
      </c>
      <c r="E21" s="252">
        <v>16109</v>
      </c>
      <c r="F21" s="117">
        <v>41853</v>
      </c>
      <c r="G21" s="30">
        <v>16109</v>
      </c>
      <c r="H21" s="24">
        <f t="shared" si="1"/>
        <v>0</v>
      </c>
      <c r="I21" s="491"/>
    </row>
    <row r="22" spans="1:9" ht="15" x14ac:dyDescent="0.25">
      <c r="A22" s="311">
        <v>41855</v>
      </c>
      <c r="B22" s="241" t="s">
        <v>1237</v>
      </c>
      <c r="C22" s="394" t="s">
        <v>4641</v>
      </c>
      <c r="D22" s="8" t="s">
        <v>11</v>
      </c>
      <c r="E22" s="252">
        <v>19373</v>
      </c>
      <c r="F22" s="117">
        <v>41855</v>
      </c>
      <c r="G22" s="30">
        <v>19373</v>
      </c>
      <c r="H22" s="24">
        <f t="shared" si="1"/>
        <v>0</v>
      </c>
      <c r="I22" s="491" t="s">
        <v>14</v>
      </c>
    </row>
    <row r="23" spans="1:9" ht="15" x14ac:dyDescent="0.25">
      <c r="A23" s="311">
        <v>41855</v>
      </c>
      <c r="B23" s="241" t="s">
        <v>1248</v>
      </c>
      <c r="C23" s="394" t="s">
        <v>4641</v>
      </c>
      <c r="D23" s="8" t="s">
        <v>11</v>
      </c>
      <c r="E23" s="252">
        <v>3630</v>
      </c>
      <c r="F23" s="117">
        <v>41855</v>
      </c>
      <c r="G23" s="30">
        <v>3630</v>
      </c>
      <c r="H23" s="5">
        <f t="shared" si="1"/>
        <v>0</v>
      </c>
      <c r="I23" s="491" t="s">
        <v>4</v>
      </c>
    </row>
    <row r="24" spans="1:9" ht="15" x14ac:dyDescent="0.25">
      <c r="A24" s="232">
        <v>41856</v>
      </c>
      <c r="B24" s="241" t="s">
        <v>1381</v>
      </c>
      <c r="C24" s="394" t="s">
        <v>4641</v>
      </c>
      <c r="D24" s="235" t="s">
        <v>11</v>
      </c>
      <c r="E24" s="236">
        <v>23000</v>
      </c>
      <c r="F24" s="495" t="s">
        <v>4677</v>
      </c>
      <c r="G24" s="30">
        <v>23000</v>
      </c>
      <c r="H24" s="5">
        <f t="shared" si="1"/>
        <v>0</v>
      </c>
      <c r="I24" s="491" t="s">
        <v>4</v>
      </c>
    </row>
    <row r="25" spans="1:9" ht="15" x14ac:dyDescent="0.25">
      <c r="A25" s="311">
        <v>41857</v>
      </c>
      <c r="B25" s="241" t="s">
        <v>1528</v>
      </c>
      <c r="C25" s="394" t="s">
        <v>4641</v>
      </c>
      <c r="D25" s="235" t="s">
        <v>11</v>
      </c>
      <c r="E25" s="236">
        <v>61793</v>
      </c>
      <c r="F25" s="462" t="s">
        <v>4694</v>
      </c>
      <c r="G25" s="30">
        <v>61793</v>
      </c>
      <c r="H25" s="5">
        <f t="shared" si="1"/>
        <v>0</v>
      </c>
      <c r="I25" s="491" t="s">
        <v>4</v>
      </c>
    </row>
    <row r="26" spans="1:9" ht="15" x14ac:dyDescent="0.25">
      <c r="A26" s="311">
        <v>41859</v>
      </c>
      <c r="B26" s="438" t="s">
        <v>1637</v>
      </c>
      <c r="C26" s="429" t="s">
        <v>4698</v>
      </c>
      <c r="D26" s="235" t="s">
        <v>11</v>
      </c>
      <c r="E26" s="236">
        <v>15260</v>
      </c>
      <c r="F26" s="117">
        <v>41859</v>
      </c>
      <c r="G26" s="30">
        <v>15260</v>
      </c>
      <c r="H26" s="5">
        <f t="shared" si="1"/>
        <v>0</v>
      </c>
      <c r="I26" s="491"/>
    </row>
    <row r="27" spans="1:9" ht="15" x14ac:dyDescent="0.25">
      <c r="A27" s="311">
        <v>41859</v>
      </c>
      <c r="B27" s="438" t="s">
        <v>1751</v>
      </c>
      <c r="C27" s="429" t="s">
        <v>4698</v>
      </c>
      <c r="D27" s="235" t="s">
        <v>11</v>
      </c>
      <c r="E27" s="236">
        <v>67878.8</v>
      </c>
      <c r="F27" s="462" t="s">
        <v>4721</v>
      </c>
      <c r="G27" s="30">
        <v>67878.8</v>
      </c>
      <c r="H27" s="5">
        <f t="shared" si="1"/>
        <v>0</v>
      </c>
      <c r="I27" s="491" t="s">
        <v>14</v>
      </c>
    </row>
    <row r="28" spans="1:9" ht="15" x14ac:dyDescent="0.25">
      <c r="A28" s="311">
        <v>41861</v>
      </c>
      <c r="B28" s="438" t="s">
        <v>1876</v>
      </c>
      <c r="C28" s="429" t="s">
        <v>4698</v>
      </c>
      <c r="D28" s="235" t="s">
        <v>11</v>
      </c>
      <c r="E28" s="236">
        <v>4140</v>
      </c>
      <c r="F28" s="117">
        <v>41861</v>
      </c>
      <c r="G28" s="30">
        <v>4140</v>
      </c>
      <c r="H28" s="5">
        <f t="shared" si="1"/>
        <v>0</v>
      </c>
      <c r="I28" s="491"/>
    </row>
    <row r="29" spans="1:9" ht="15" x14ac:dyDescent="0.25">
      <c r="A29" s="232">
        <v>41866</v>
      </c>
      <c r="B29" s="438" t="s">
        <v>2229</v>
      </c>
      <c r="C29" s="429" t="s">
        <v>4698</v>
      </c>
      <c r="D29" s="235" t="s">
        <v>11</v>
      </c>
      <c r="E29" s="236">
        <v>360243</v>
      </c>
      <c r="F29" s="510" t="s">
        <v>4769</v>
      </c>
      <c r="G29" s="30">
        <v>360243</v>
      </c>
      <c r="H29" s="5">
        <f t="shared" si="1"/>
        <v>0</v>
      </c>
      <c r="I29" s="491" t="s">
        <v>14</v>
      </c>
    </row>
    <row r="30" spans="1:9" ht="15" x14ac:dyDescent="0.25">
      <c r="A30" s="232">
        <v>41867</v>
      </c>
      <c r="B30" s="438" t="s">
        <v>1060</v>
      </c>
      <c r="C30" s="429" t="s">
        <v>4698</v>
      </c>
      <c r="D30" s="235" t="s">
        <v>11</v>
      </c>
      <c r="E30" s="236">
        <v>29874</v>
      </c>
      <c r="F30" s="117">
        <v>41867</v>
      </c>
      <c r="G30" s="30">
        <v>29874</v>
      </c>
      <c r="H30" s="5">
        <f t="shared" si="1"/>
        <v>0</v>
      </c>
      <c r="I30" s="491"/>
    </row>
    <row r="31" spans="1:9" ht="15" x14ac:dyDescent="0.25">
      <c r="A31" s="232">
        <v>41870</v>
      </c>
      <c r="B31" s="438" t="s">
        <v>1353</v>
      </c>
      <c r="C31" s="429" t="s">
        <v>4698</v>
      </c>
      <c r="D31" s="235" t="s">
        <v>11</v>
      </c>
      <c r="E31" s="236">
        <v>8173</v>
      </c>
      <c r="F31" s="117">
        <v>41870</v>
      </c>
      <c r="G31" s="30">
        <v>8173</v>
      </c>
      <c r="H31" s="5">
        <f t="shared" si="1"/>
        <v>0</v>
      </c>
      <c r="I31" s="491"/>
    </row>
    <row r="32" spans="1:9" ht="15" x14ac:dyDescent="0.25">
      <c r="A32" s="232">
        <v>41871</v>
      </c>
      <c r="B32" s="438" t="s">
        <v>1451</v>
      </c>
      <c r="C32" s="429" t="s">
        <v>4698</v>
      </c>
      <c r="D32" s="235" t="s">
        <v>11</v>
      </c>
      <c r="E32" s="236">
        <v>12222</v>
      </c>
      <c r="F32" s="117">
        <v>41871</v>
      </c>
      <c r="G32" s="22">
        <v>12222</v>
      </c>
      <c r="H32" s="5">
        <f t="shared" si="1"/>
        <v>0</v>
      </c>
      <c r="I32" s="491" t="s">
        <v>23</v>
      </c>
    </row>
    <row r="33" spans="1:9" ht="15" x14ac:dyDescent="0.25">
      <c r="A33" s="232">
        <v>41872</v>
      </c>
      <c r="B33" s="438" t="s">
        <v>1521</v>
      </c>
      <c r="C33" s="429" t="s">
        <v>4698</v>
      </c>
      <c r="D33" s="8" t="s">
        <v>11</v>
      </c>
      <c r="E33" s="252">
        <v>11730</v>
      </c>
      <c r="F33" s="117">
        <v>41872</v>
      </c>
      <c r="G33" s="30">
        <v>11730</v>
      </c>
      <c r="H33" s="5">
        <f t="shared" si="1"/>
        <v>0</v>
      </c>
      <c r="I33" s="491" t="s">
        <v>23</v>
      </c>
    </row>
    <row r="34" spans="1:9" ht="15" x14ac:dyDescent="0.25">
      <c r="A34" s="232">
        <v>41872</v>
      </c>
      <c r="B34" s="438" t="s">
        <v>1529</v>
      </c>
      <c r="C34" s="429" t="s">
        <v>4698</v>
      </c>
      <c r="D34" s="8" t="s">
        <v>11</v>
      </c>
      <c r="E34" s="252">
        <v>13224</v>
      </c>
      <c r="F34" s="117">
        <v>41872</v>
      </c>
      <c r="G34" s="22">
        <v>13224</v>
      </c>
      <c r="H34" s="5">
        <f t="shared" si="1"/>
        <v>0</v>
      </c>
      <c r="I34" s="491" t="s">
        <v>23</v>
      </c>
    </row>
    <row r="35" spans="1:9" ht="15" x14ac:dyDescent="0.25">
      <c r="A35" s="232">
        <v>41874</v>
      </c>
      <c r="B35" s="241" t="s">
        <v>1735</v>
      </c>
      <c r="C35" s="394" t="s">
        <v>4401</v>
      </c>
      <c r="D35" s="8" t="s">
        <v>11</v>
      </c>
      <c r="E35" s="252">
        <v>4379.2</v>
      </c>
      <c r="F35" s="117">
        <v>41874</v>
      </c>
      <c r="G35" s="30">
        <v>4379.2</v>
      </c>
      <c r="H35" s="5">
        <f t="shared" si="1"/>
        <v>0</v>
      </c>
      <c r="I35" s="491" t="s">
        <v>23</v>
      </c>
    </row>
    <row r="36" spans="1:9" ht="15" x14ac:dyDescent="0.25">
      <c r="A36" s="232">
        <v>41876</v>
      </c>
      <c r="B36" s="241" t="s">
        <v>1883</v>
      </c>
      <c r="C36" s="394" t="s">
        <v>4401</v>
      </c>
      <c r="D36" s="235" t="s">
        <v>11</v>
      </c>
      <c r="E36" s="236">
        <v>12228</v>
      </c>
      <c r="F36" s="117">
        <v>41876</v>
      </c>
      <c r="G36" s="30">
        <v>12228</v>
      </c>
      <c r="H36" s="5">
        <f t="shared" si="1"/>
        <v>0</v>
      </c>
      <c r="I36" s="491" t="s">
        <v>57</v>
      </c>
    </row>
    <row r="37" spans="1:9" ht="15" x14ac:dyDescent="0.25">
      <c r="A37" s="232">
        <v>41877</v>
      </c>
      <c r="B37" s="241" t="s">
        <v>2000</v>
      </c>
      <c r="C37" s="394" t="s">
        <v>4401</v>
      </c>
      <c r="D37" s="8" t="s">
        <v>11</v>
      </c>
      <c r="E37" s="252">
        <v>23759</v>
      </c>
      <c r="F37" s="117">
        <v>41877</v>
      </c>
      <c r="G37" s="30">
        <v>23759</v>
      </c>
      <c r="H37" s="5">
        <f t="shared" si="1"/>
        <v>0</v>
      </c>
      <c r="I37" s="491" t="s">
        <v>23</v>
      </c>
    </row>
    <row r="38" spans="1:9" ht="15" x14ac:dyDescent="0.25">
      <c r="A38" s="232">
        <v>41878</v>
      </c>
      <c r="B38" s="241" t="s">
        <v>2154</v>
      </c>
      <c r="C38" s="394" t="s">
        <v>4401</v>
      </c>
      <c r="D38" s="235" t="s">
        <v>11</v>
      </c>
      <c r="E38" s="236">
        <v>1674</v>
      </c>
      <c r="F38" s="117">
        <v>41879</v>
      </c>
      <c r="G38" s="30">
        <v>1674</v>
      </c>
      <c r="H38" s="5">
        <f t="shared" si="1"/>
        <v>0</v>
      </c>
      <c r="I38" s="491" t="s">
        <v>23</v>
      </c>
    </row>
    <row r="39" spans="1:9" ht="15" x14ac:dyDescent="0.25">
      <c r="A39" s="232">
        <v>41880</v>
      </c>
      <c r="B39" s="241" t="s">
        <v>1075</v>
      </c>
      <c r="C39" s="394" t="s">
        <v>4401</v>
      </c>
      <c r="D39" s="8" t="s">
        <v>11</v>
      </c>
      <c r="E39" s="252">
        <v>3593</v>
      </c>
      <c r="F39" s="117">
        <v>41881</v>
      </c>
      <c r="G39" s="30">
        <v>3593</v>
      </c>
      <c r="H39" s="5">
        <f t="shared" si="1"/>
        <v>0</v>
      </c>
      <c r="I39" s="491" t="s">
        <v>23</v>
      </c>
    </row>
    <row r="40" spans="1:9" ht="15" x14ac:dyDescent="0.25">
      <c r="A40" s="232">
        <v>41881</v>
      </c>
      <c r="B40" s="241" t="s">
        <v>1190</v>
      </c>
      <c r="C40" s="394" t="s">
        <v>4401</v>
      </c>
      <c r="D40" s="235" t="s">
        <v>11</v>
      </c>
      <c r="E40" s="236">
        <v>16817</v>
      </c>
      <c r="F40" s="117">
        <v>41881</v>
      </c>
      <c r="G40" s="30">
        <v>16817</v>
      </c>
      <c r="H40" s="5">
        <f t="shared" si="1"/>
        <v>0</v>
      </c>
      <c r="I40" s="491" t="s">
        <v>23</v>
      </c>
    </row>
    <row r="41" spans="1:9" ht="15" x14ac:dyDescent="0.25">
      <c r="A41" s="232">
        <v>41881</v>
      </c>
      <c r="B41" s="241" t="s">
        <v>1285</v>
      </c>
      <c r="C41" s="394" t="s">
        <v>4401</v>
      </c>
      <c r="D41" s="235" t="s">
        <v>11</v>
      </c>
      <c r="E41" s="236">
        <v>85100.3</v>
      </c>
      <c r="F41" s="461">
        <v>41913</v>
      </c>
      <c r="G41" s="247">
        <v>85100.3</v>
      </c>
      <c r="H41" s="5">
        <f t="shared" si="1"/>
        <v>0</v>
      </c>
      <c r="I41" s="491" t="s">
        <v>23</v>
      </c>
    </row>
    <row r="42" spans="1:9" ht="15" x14ac:dyDescent="0.25">
      <c r="A42" s="232">
        <v>41881</v>
      </c>
      <c r="B42" s="241" t="s">
        <v>1286</v>
      </c>
      <c r="C42" s="394" t="s">
        <v>4401</v>
      </c>
      <c r="D42" s="235" t="s">
        <v>11</v>
      </c>
      <c r="E42" s="236">
        <v>21392.799999999999</v>
      </c>
      <c r="F42" s="117">
        <v>41892</v>
      </c>
      <c r="G42" s="30">
        <v>21392.799999999999</v>
      </c>
      <c r="H42" s="5">
        <f t="shared" si="1"/>
        <v>0</v>
      </c>
      <c r="I42" s="491" t="s">
        <v>23</v>
      </c>
    </row>
    <row r="43" spans="1:9" ht="15" x14ac:dyDescent="0.25">
      <c r="A43" s="232"/>
      <c r="B43" s="241"/>
      <c r="C43" s="394"/>
      <c r="D43" s="235"/>
      <c r="E43" s="236"/>
      <c r="F43" s="117"/>
      <c r="G43" s="30">
        <f>SUM(G20:G42)</f>
        <v>821581.10000000009</v>
      </c>
      <c r="H43" s="5"/>
      <c r="I43" s="491"/>
    </row>
    <row r="44" spans="1:9" ht="15" x14ac:dyDescent="0.25">
      <c r="A44" s="232"/>
      <c r="B44" s="241"/>
      <c r="C44" s="394"/>
      <c r="D44" s="235"/>
      <c r="E44" s="236"/>
      <c r="F44" s="117"/>
      <c r="G44" s="30"/>
      <c r="H44" s="5"/>
      <c r="I44" s="491"/>
    </row>
    <row r="45" spans="1:9" ht="15" x14ac:dyDescent="0.25">
      <c r="A45" s="232">
        <v>41854</v>
      </c>
      <c r="B45" s="241" t="s">
        <v>1190</v>
      </c>
      <c r="C45" s="394" t="s">
        <v>4641</v>
      </c>
      <c r="D45" s="8" t="s">
        <v>576</v>
      </c>
      <c r="E45" s="252">
        <v>31479</v>
      </c>
      <c r="F45" s="117">
        <v>41854</v>
      </c>
      <c r="G45" s="30">
        <v>31479</v>
      </c>
      <c r="H45" s="24">
        <f t="shared" ref="H45:H65" si="2">E45-G45</f>
        <v>0</v>
      </c>
      <c r="I45" s="491" t="s">
        <v>57</v>
      </c>
    </row>
    <row r="46" spans="1:9" ht="15" x14ac:dyDescent="0.25">
      <c r="A46" s="311">
        <v>41855</v>
      </c>
      <c r="B46" s="241" t="s">
        <v>1258</v>
      </c>
      <c r="C46" s="394" t="s">
        <v>4641</v>
      </c>
      <c r="D46" s="8" t="s">
        <v>576</v>
      </c>
      <c r="E46" s="252">
        <v>23801</v>
      </c>
      <c r="F46" s="117">
        <v>41856</v>
      </c>
      <c r="G46" s="30">
        <v>23801</v>
      </c>
      <c r="H46" s="5">
        <f t="shared" si="2"/>
        <v>0</v>
      </c>
      <c r="I46" s="491" t="s">
        <v>57</v>
      </c>
    </row>
    <row r="47" spans="1:9" ht="15" x14ac:dyDescent="0.25">
      <c r="A47" s="311">
        <v>41855</v>
      </c>
      <c r="B47" s="241" t="s">
        <v>1326</v>
      </c>
      <c r="C47" s="394" t="s">
        <v>4641</v>
      </c>
      <c r="D47" s="8" t="s">
        <v>576</v>
      </c>
      <c r="E47" s="252">
        <v>6576</v>
      </c>
      <c r="F47" s="117">
        <v>41855</v>
      </c>
      <c r="G47" s="30">
        <v>6576</v>
      </c>
      <c r="H47" s="5">
        <f t="shared" si="2"/>
        <v>0</v>
      </c>
      <c r="I47" s="491" t="s">
        <v>57</v>
      </c>
    </row>
    <row r="48" spans="1:9" ht="15" x14ac:dyDescent="0.25">
      <c r="A48" s="311">
        <v>41855</v>
      </c>
      <c r="B48" s="241" t="s">
        <v>1344</v>
      </c>
      <c r="C48" s="394" t="s">
        <v>4641</v>
      </c>
      <c r="D48" s="8" t="s">
        <v>576</v>
      </c>
      <c r="E48" s="252">
        <v>5231.5</v>
      </c>
      <c r="F48" s="117">
        <v>41858</v>
      </c>
      <c r="G48" s="30">
        <v>5231.5</v>
      </c>
      <c r="H48" s="5">
        <f t="shared" si="2"/>
        <v>0</v>
      </c>
      <c r="I48" s="491" t="s">
        <v>23</v>
      </c>
    </row>
    <row r="49" spans="1:9" ht="15" x14ac:dyDescent="0.25">
      <c r="A49" s="232">
        <v>41873</v>
      </c>
      <c r="B49" s="241" t="s">
        <v>1713</v>
      </c>
      <c r="C49" s="394" t="s">
        <v>4401</v>
      </c>
      <c r="D49" s="235" t="s">
        <v>576</v>
      </c>
      <c r="E49" s="236">
        <v>652.5</v>
      </c>
      <c r="F49" s="117">
        <v>41873</v>
      </c>
      <c r="G49" s="251">
        <v>652.5</v>
      </c>
      <c r="H49" s="5">
        <f t="shared" si="2"/>
        <v>0</v>
      </c>
      <c r="I49" s="491" t="s">
        <v>57</v>
      </c>
    </row>
    <row r="50" spans="1:9" ht="15" x14ac:dyDescent="0.25">
      <c r="A50" s="232">
        <v>41875</v>
      </c>
      <c r="B50" s="241" t="s">
        <v>1850</v>
      </c>
      <c r="C50" s="394" t="s">
        <v>4401</v>
      </c>
      <c r="D50" s="235" t="s">
        <v>576</v>
      </c>
      <c r="E50" s="236">
        <v>507.5</v>
      </c>
      <c r="F50" s="294">
        <v>41875</v>
      </c>
      <c r="G50" s="30">
        <v>507.5</v>
      </c>
      <c r="H50" s="5">
        <f t="shared" si="2"/>
        <v>0</v>
      </c>
      <c r="I50" s="491"/>
    </row>
    <row r="51" spans="1:9" ht="15" x14ac:dyDescent="0.25">
      <c r="A51" s="232">
        <v>41877</v>
      </c>
      <c r="B51" s="241" t="s">
        <v>2037</v>
      </c>
      <c r="C51" s="394" t="s">
        <v>4401</v>
      </c>
      <c r="D51" s="8" t="s">
        <v>576</v>
      </c>
      <c r="E51" s="252">
        <v>23095</v>
      </c>
      <c r="F51" s="117">
        <v>41877</v>
      </c>
      <c r="G51" s="30">
        <v>23095</v>
      </c>
      <c r="H51" s="5">
        <f t="shared" si="2"/>
        <v>0</v>
      </c>
      <c r="I51" s="491"/>
    </row>
    <row r="52" spans="1:9" ht="15" x14ac:dyDescent="0.25">
      <c r="A52" s="311">
        <v>41857</v>
      </c>
      <c r="B52" s="241" t="s">
        <v>1500</v>
      </c>
      <c r="C52" s="394" t="s">
        <v>4641</v>
      </c>
      <c r="D52" s="235" t="s">
        <v>147</v>
      </c>
      <c r="E52" s="236">
        <v>777</v>
      </c>
      <c r="F52" s="117">
        <v>41857</v>
      </c>
      <c r="G52" s="30">
        <v>777</v>
      </c>
      <c r="H52" s="5">
        <f t="shared" si="2"/>
        <v>0</v>
      </c>
      <c r="I52" s="491"/>
    </row>
    <row r="53" spans="1:9" ht="15" x14ac:dyDescent="0.25">
      <c r="A53" s="232">
        <v>41858</v>
      </c>
      <c r="B53" s="438" t="s">
        <v>1612</v>
      </c>
      <c r="C53" s="429" t="s">
        <v>4698</v>
      </c>
      <c r="D53" s="8" t="s">
        <v>147</v>
      </c>
      <c r="E53" s="252">
        <v>1392</v>
      </c>
      <c r="F53" s="117">
        <v>41860</v>
      </c>
      <c r="G53" s="30">
        <v>1392</v>
      </c>
      <c r="H53" s="5">
        <f t="shared" si="2"/>
        <v>0</v>
      </c>
      <c r="I53" s="491" t="s">
        <v>4644</v>
      </c>
    </row>
    <row r="54" spans="1:9" ht="15" x14ac:dyDescent="0.25">
      <c r="A54" s="232">
        <v>41862</v>
      </c>
      <c r="B54" s="438" t="s">
        <v>1928</v>
      </c>
      <c r="C54" s="429" t="s">
        <v>4698</v>
      </c>
      <c r="D54" s="235" t="s">
        <v>147</v>
      </c>
      <c r="E54" s="236">
        <v>4356</v>
      </c>
      <c r="F54" s="117">
        <v>41862</v>
      </c>
      <c r="G54" s="30">
        <v>4356</v>
      </c>
      <c r="H54" s="5">
        <f t="shared" si="2"/>
        <v>0</v>
      </c>
      <c r="I54" s="491"/>
    </row>
    <row r="55" spans="1:9" ht="15" x14ac:dyDescent="0.25">
      <c r="A55" s="232">
        <v>41864</v>
      </c>
      <c r="B55" s="438" t="s">
        <v>2095</v>
      </c>
      <c r="C55" s="429" t="s">
        <v>4698</v>
      </c>
      <c r="D55" s="8" t="s">
        <v>147</v>
      </c>
      <c r="E55" s="252">
        <v>2948</v>
      </c>
      <c r="F55" s="117">
        <v>41864</v>
      </c>
      <c r="G55" s="22">
        <v>2948</v>
      </c>
      <c r="H55" s="5">
        <f t="shared" si="2"/>
        <v>0</v>
      </c>
      <c r="I55" s="491" t="s">
        <v>4644</v>
      </c>
    </row>
    <row r="56" spans="1:9" ht="15" x14ac:dyDescent="0.25">
      <c r="A56" s="232">
        <v>41866</v>
      </c>
      <c r="B56" s="438" t="s">
        <v>2236</v>
      </c>
      <c r="C56" s="429" t="s">
        <v>4698</v>
      </c>
      <c r="D56" s="235" t="s">
        <v>147</v>
      </c>
      <c r="E56" s="236">
        <v>26753</v>
      </c>
      <c r="F56" s="462" t="s">
        <v>4772</v>
      </c>
      <c r="G56" s="30">
        <v>26753</v>
      </c>
      <c r="H56" s="5">
        <f t="shared" si="2"/>
        <v>0</v>
      </c>
      <c r="I56" s="491"/>
    </row>
    <row r="57" spans="1:9" ht="15" x14ac:dyDescent="0.25">
      <c r="A57" s="232">
        <v>41867</v>
      </c>
      <c r="B57" s="438" t="s">
        <v>1081</v>
      </c>
      <c r="C57" s="429" t="s">
        <v>4698</v>
      </c>
      <c r="D57" s="235" t="s">
        <v>147</v>
      </c>
      <c r="E57" s="236">
        <v>605</v>
      </c>
      <c r="F57" s="117">
        <v>41867</v>
      </c>
      <c r="G57" s="30">
        <v>605</v>
      </c>
      <c r="H57" s="5">
        <f t="shared" si="2"/>
        <v>0</v>
      </c>
      <c r="I57" s="491" t="s">
        <v>4644</v>
      </c>
    </row>
    <row r="58" spans="1:9" ht="15" x14ac:dyDescent="0.25">
      <c r="A58" s="311">
        <v>41869</v>
      </c>
      <c r="B58" s="438" t="s">
        <v>1334</v>
      </c>
      <c r="C58" s="429" t="s">
        <v>4698</v>
      </c>
      <c r="D58" s="235" t="s">
        <v>147</v>
      </c>
      <c r="E58" s="236">
        <v>11072.64</v>
      </c>
      <c r="F58" s="117">
        <v>41871</v>
      </c>
      <c r="G58" s="30">
        <v>11072.64</v>
      </c>
      <c r="H58" s="5">
        <f t="shared" si="2"/>
        <v>0</v>
      </c>
      <c r="I58" s="491"/>
    </row>
    <row r="59" spans="1:9" ht="15" x14ac:dyDescent="0.25">
      <c r="A59" s="232">
        <v>41876</v>
      </c>
      <c r="B59" s="241" t="s">
        <v>1957</v>
      </c>
      <c r="C59" s="394" t="s">
        <v>4401</v>
      </c>
      <c r="D59" s="235" t="s">
        <v>147</v>
      </c>
      <c r="E59" s="236">
        <v>15317.14</v>
      </c>
      <c r="F59" s="117">
        <v>41878</v>
      </c>
      <c r="G59" s="30">
        <v>15317.14</v>
      </c>
      <c r="H59" s="5">
        <f t="shared" si="2"/>
        <v>0</v>
      </c>
      <c r="I59" s="491" t="s">
        <v>4644</v>
      </c>
    </row>
    <row r="60" spans="1:9" ht="15" x14ac:dyDescent="0.25">
      <c r="A60" s="232">
        <v>41881</v>
      </c>
      <c r="B60" s="241" t="s">
        <v>1261</v>
      </c>
      <c r="C60" s="394" t="s">
        <v>4401</v>
      </c>
      <c r="D60" s="235" t="s">
        <v>147</v>
      </c>
      <c r="E60" s="236">
        <v>442</v>
      </c>
      <c r="F60" s="117">
        <v>41881</v>
      </c>
      <c r="G60" s="30">
        <v>442</v>
      </c>
      <c r="H60" s="5">
        <f t="shared" si="2"/>
        <v>0</v>
      </c>
      <c r="I60" s="491" t="s">
        <v>4644</v>
      </c>
    </row>
    <row r="61" spans="1:9" ht="15" x14ac:dyDescent="0.25">
      <c r="A61" s="232">
        <v>41873</v>
      </c>
      <c r="B61" s="241" t="s">
        <v>1615</v>
      </c>
      <c r="C61" s="394" t="s">
        <v>4401</v>
      </c>
      <c r="D61" s="235" t="s">
        <v>4821</v>
      </c>
      <c r="E61" s="236">
        <v>18780.5</v>
      </c>
      <c r="F61" s="117">
        <v>41874</v>
      </c>
      <c r="G61" s="251">
        <v>18780.5</v>
      </c>
      <c r="H61" s="5">
        <f t="shared" si="2"/>
        <v>0</v>
      </c>
      <c r="I61" s="491"/>
    </row>
    <row r="62" spans="1:9" ht="15" x14ac:dyDescent="0.25">
      <c r="A62" s="232">
        <v>41866</v>
      </c>
      <c r="B62" s="438" t="s">
        <v>2233</v>
      </c>
      <c r="C62" s="429" t="s">
        <v>4698</v>
      </c>
      <c r="D62" s="235" t="s">
        <v>4770</v>
      </c>
      <c r="E62" s="236">
        <v>1524</v>
      </c>
      <c r="F62" s="117">
        <v>41867</v>
      </c>
      <c r="G62" s="30">
        <v>1524</v>
      </c>
      <c r="H62" s="5">
        <f t="shared" si="2"/>
        <v>0</v>
      </c>
      <c r="I62" s="491" t="s">
        <v>38</v>
      </c>
    </row>
    <row r="63" spans="1:9" ht="15" x14ac:dyDescent="0.25">
      <c r="A63" s="232">
        <v>41873</v>
      </c>
      <c r="B63" s="241" t="s">
        <v>1613</v>
      </c>
      <c r="C63" s="394" t="s">
        <v>4401</v>
      </c>
      <c r="D63" s="235" t="s">
        <v>4770</v>
      </c>
      <c r="E63" s="236">
        <v>2011.9</v>
      </c>
      <c r="F63" s="117">
        <v>41874</v>
      </c>
      <c r="G63" s="251">
        <v>2011.9</v>
      </c>
      <c r="H63" s="5">
        <f t="shared" si="2"/>
        <v>0</v>
      </c>
      <c r="I63" s="491" t="s">
        <v>4644</v>
      </c>
    </row>
    <row r="64" spans="1:9" ht="15" x14ac:dyDescent="0.25">
      <c r="A64" s="232">
        <v>41870</v>
      </c>
      <c r="B64" s="438" t="s">
        <v>1370</v>
      </c>
      <c r="C64" s="429" t="s">
        <v>4698</v>
      </c>
      <c r="D64" s="235" t="s">
        <v>4474</v>
      </c>
      <c r="E64" s="236">
        <v>5971</v>
      </c>
      <c r="F64" s="117">
        <v>41871</v>
      </c>
      <c r="G64" s="30">
        <v>5971</v>
      </c>
      <c r="H64" s="5">
        <f t="shared" si="2"/>
        <v>0</v>
      </c>
      <c r="I64" s="491"/>
    </row>
    <row r="65" spans="1:9" ht="15" x14ac:dyDescent="0.25">
      <c r="A65" s="232">
        <v>41880</v>
      </c>
      <c r="B65" s="241" t="s">
        <v>1062</v>
      </c>
      <c r="C65" s="394" t="s">
        <v>4401</v>
      </c>
      <c r="D65" s="8" t="s">
        <v>4474</v>
      </c>
      <c r="E65" s="252">
        <v>2413</v>
      </c>
      <c r="F65" s="461">
        <v>41884</v>
      </c>
      <c r="G65" s="247">
        <v>2413</v>
      </c>
      <c r="H65" s="5">
        <f t="shared" si="2"/>
        <v>0</v>
      </c>
      <c r="I65" s="491" t="s">
        <v>4644</v>
      </c>
    </row>
    <row r="66" spans="1:9" ht="15" x14ac:dyDescent="0.25">
      <c r="A66" s="232"/>
      <c r="B66" s="241"/>
      <c r="C66" s="394"/>
      <c r="D66" s="8"/>
      <c r="E66" s="252"/>
      <c r="F66" s="461"/>
      <c r="G66" s="247">
        <f>SUM(G45:G65)</f>
        <v>185705.68000000002</v>
      </c>
      <c r="H66" s="5"/>
      <c r="I66" s="491"/>
    </row>
    <row r="67" spans="1:9" ht="15" x14ac:dyDescent="0.25">
      <c r="A67" s="232">
        <v>41852</v>
      </c>
      <c r="B67" s="241" t="s">
        <v>1060</v>
      </c>
      <c r="C67" s="394" t="s">
        <v>4641</v>
      </c>
      <c r="D67" s="235" t="s">
        <v>4649</v>
      </c>
      <c r="E67" s="236">
        <v>2408</v>
      </c>
      <c r="F67" s="117">
        <v>41852</v>
      </c>
      <c r="G67" s="30">
        <v>2408</v>
      </c>
      <c r="H67" s="24">
        <f>E67-G67</f>
        <v>0</v>
      </c>
      <c r="I67" s="491"/>
    </row>
    <row r="68" spans="1:9" ht="15" x14ac:dyDescent="0.25">
      <c r="A68" s="232">
        <v>41852</v>
      </c>
      <c r="B68" s="241" t="s">
        <v>1070</v>
      </c>
      <c r="C68" s="394" t="s">
        <v>4641</v>
      </c>
      <c r="D68" s="235" t="s">
        <v>4649</v>
      </c>
      <c r="E68" s="236">
        <v>537</v>
      </c>
      <c r="F68" s="117">
        <v>41852</v>
      </c>
      <c r="G68" s="30">
        <v>537</v>
      </c>
      <c r="H68" s="24">
        <f>E68-G68</f>
        <v>0</v>
      </c>
      <c r="I68" s="491"/>
    </row>
    <row r="69" spans="1:9" ht="15" x14ac:dyDescent="0.25">
      <c r="A69" s="232"/>
      <c r="B69" s="241"/>
      <c r="C69" s="394"/>
      <c r="D69" s="235"/>
      <c r="E69" s="236"/>
      <c r="F69" s="117"/>
      <c r="G69" s="30"/>
      <c r="H69" s="24"/>
      <c r="I69" s="491"/>
    </row>
    <row r="70" spans="1:9" ht="15" x14ac:dyDescent="0.25">
      <c r="A70" s="232">
        <v>41872</v>
      </c>
      <c r="B70" s="438" t="s">
        <v>1519</v>
      </c>
      <c r="C70" s="429" t="s">
        <v>4698</v>
      </c>
      <c r="D70" s="8" t="s">
        <v>2410</v>
      </c>
      <c r="E70" s="252">
        <v>46287.5</v>
      </c>
      <c r="F70" s="462" t="s">
        <v>4813</v>
      </c>
      <c r="G70" s="30">
        <v>46287.5</v>
      </c>
      <c r="H70" s="5">
        <f>E70-G70</f>
        <v>0</v>
      </c>
      <c r="I70" s="491" t="s">
        <v>4</v>
      </c>
    </row>
    <row r="71" spans="1:9" ht="15" x14ac:dyDescent="0.25">
      <c r="A71" s="232">
        <v>41876</v>
      </c>
      <c r="B71" s="241" t="s">
        <v>1879</v>
      </c>
      <c r="C71" s="394" t="s">
        <v>4401</v>
      </c>
      <c r="D71" s="235" t="s">
        <v>2410</v>
      </c>
      <c r="E71" s="236">
        <v>39629.5</v>
      </c>
      <c r="F71" s="117">
        <v>41876</v>
      </c>
      <c r="G71" s="30">
        <v>39629.5</v>
      </c>
      <c r="H71" s="5">
        <f>E71-G71</f>
        <v>0</v>
      </c>
      <c r="I71" s="491" t="s">
        <v>4</v>
      </c>
    </row>
    <row r="72" spans="1:9" ht="15" x14ac:dyDescent="0.25">
      <c r="A72" s="232"/>
      <c r="B72" s="241"/>
      <c r="C72" s="394"/>
      <c r="D72" s="235"/>
      <c r="E72" s="236"/>
      <c r="F72" s="117"/>
      <c r="G72" s="30">
        <f>SUM(G70:G71)</f>
        <v>85917</v>
      </c>
      <c r="H72" s="5"/>
      <c r="I72" s="491"/>
    </row>
    <row r="73" spans="1:9" ht="15" x14ac:dyDescent="0.25">
      <c r="A73" s="232"/>
      <c r="B73" s="241"/>
      <c r="C73" s="394"/>
      <c r="D73" s="235"/>
      <c r="E73" s="236"/>
      <c r="F73" s="117"/>
      <c r="G73" s="30"/>
      <c r="H73" s="5"/>
      <c r="I73" s="491"/>
    </row>
    <row r="74" spans="1:9" ht="15" x14ac:dyDescent="0.25">
      <c r="A74" s="311">
        <v>41869</v>
      </c>
      <c r="B74" s="438" t="s">
        <v>1314</v>
      </c>
      <c r="C74" s="429" t="s">
        <v>4698</v>
      </c>
      <c r="D74" s="235" t="s">
        <v>155</v>
      </c>
      <c r="E74" s="236">
        <v>12462.6</v>
      </c>
      <c r="F74" s="117">
        <v>41871</v>
      </c>
      <c r="G74" s="30">
        <v>12462.6</v>
      </c>
      <c r="H74" s="5">
        <f>E74-G74</f>
        <v>0</v>
      </c>
      <c r="I74" s="491" t="s">
        <v>4</v>
      </c>
    </row>
    <row r="75" spans="1:9" ht="15" x14ac:dyDescent="0.25">
      <c r="A75" s="232">
        <v>41876</v>
      </c>
      <c r="B75" s="241" t="s">
        <v>1956</v>
      </c>
      <c r="C75" s="394" t="s">
        <v>4401</v>
      </c>
      <c r="D75" s="235" t="s">
        <v>155</v>
      </c>
      <c r="E75" s="236">
        <v>8634.6</v>
      </c>
      <c r="F75" s="463" t="s">
        <v>4845</v>
      </c>
      <c r="G75" s="247">
        <v>8634.6</v>
      </c>
      <c r="H75" s="5">
        <f>E75-G75</f>
        <v>0</v>
      </c>
      <c r="I75" s="491"/>
    </row>
    <row r="76" spans="1:9" ht="15" x14ac:dyDescent="0.25">
      <c r="A76" s="232">
        <v>41862</v>
      </c>
      <c r="B76" s="438" t="s">
        <v>1974</v>
      </c>
      <c r="C76" s="429" t="s">
        <v>4698</v>
      </c>
      <c r="D76" s="235" t="s">
        <v>955</v>
      </c>
      <c r="E76" s="236">
        <v>6933.6</v>
      </c>
      <c r="F76" s="495" t="s">
        <v>4741</v>
      </c>
      <c r="G76" s="22">
        <v>6933.6</v>
      </c>
      <c r="H76" s="5">
        <f>E76-G76</f>
        <v>0</v>
      </c>
      <c r="I76" s="491"/>
    </row>
    <row r="77" spans="1:9" ht="15" x14ac:dyDescent="0.25">
      <c r="A77" s="232"/>
      <c r="B77" s="438"/>
      <c r="C77" s="429"/>
      <c r="D77" s="235"/>
      <c r="E77" s="236"/>
      <c r="F77" s="495"/>
      <c r="G77" s="22">
        <f>SUM(G74:G76)</f>
        <v>28030.800000000003</v>
      </c>
      <c r="H77" s="5"/>
      <c r="I77" s="491"/>
    </row>
    <row r="78" spans="1:9" ht="15" x14ac:dyDescent="0.25">
      <c r="A78" s="232"/>
      <c r="B78" s="438"/>
      <c r="C78" s="429"/>
      <c r="D78" s="235"/>
      <c r="E78" s="236"/>
      <c r="F78" s="495"/>
      <c r="G78" s="22"/>
      <c r="H78" s="5"/>
      <c r="I78" s="491"/>
    </row>
    <row r="79" spans="1:9" ht="15" x14ac:dyDescent="0.25">
      <c r="A79" s="311">
        <v>41853</v>
      </c>
      <c r="B79" s="241" t="s">
        <v>1158</v>
      </c>
      <c r="C79" s="394" t="s">
        <v>4641</v>
      </c>
      <c r="D79" s="8" t="s">
        <v>89</v>
      </c>
      <c r="E79" s="252">
        <v>1593</v>
      </c>
      <c r="F79" s="117">
        <v>41853</v>
      </c>
      <c r="G79" s="30">
        <v>1593</v>
      </c>
      <c r="H79" s="24">
        <f t="shared" ref="H79:H87" si="3">E79-G79</f>
        <v>0</v>
      </c>
      <c r="I79" s="491" t="s">
        <v>4644</v>
      </c>
    </row>
    <row r="80" spans="1:9" ht="15" x14ac:dyDescent="0.25">
      <c r="A80" s="311">
        <v>41855</v>
      </c>
      <c r="B80" s="241" t="s">
        <v>1300</v>
      </c>
      <c r="C80" s="394" t="s">
        <v>4641</v>
      </c>
      <c r="D80" s="8" t="s">
        <v>89</v>
      </c>
      <c r="E80" s="252">
        <v>1296</v>
      </c>
      <c r="F80" s="117">
        <v>41856</v>
      </c>
      <c r="G80" s="30">
        <v>1296</v>
      </c>
      <c r="H80" s="5">
        <f t="shared" si="3"/>
        <v>0</v>
      </c>
      <c r="I80" s="491"/>
    </row>
    <row r="81" spans="1:9" ht="15" x14ac:dyDescent="0.25">
      <c r="A81" s="232">
        <v>41856</v>
      </c>
      <c r="B81" s="241" t="s">
        <v>1451</v>
      </c>
      <c r="C81" s="394" t="s">
        <v>4641</v>
      </c>
      <c r="D81" s="235" t="s">
        <v>89</v>
      </c>
      <c r="E81" s="236">
        <v>926</v>
      </c>
      <c r="F81" s="117">
        <v>41857</v>
      </c>
      <c r="G81" s="30">
        <v>926</v>
      </c>
      <c r="H81" s="5">
        <f t="shared" si="3"/>
        <v>0</v>
      </c>
      <c r="I81" s="491"/>
    </row>
    <row r="82" spans="1:9" ht="15" x14ac:dyDescent="0.25">
      <c r="A82" s="232">
        <v>41863</v>
      </c>
      <c r="B82" s="438" t="s">
        <v>1996</v>
      </c>
      <c r="C82" s="429" t="s">
        <v>4698</v>
      </c>
      <c r="D82" s="8" t="s">
        <v>89</v>
      </c>
      <c r="E82" s="252">
        <v>1061.5</v>
      </c>
      <c r="F82" s="117">
        <v>41864</v>
      </c>
      <c r="G82" s="22">
        <v>1061.5</v>
      </c>
      <c r="H82" s="5">
        <f t="shared" si="3"/>
        <v>0</v>
      </c>
      <c r="I82" s="491"/>
    </row>
    <row r="83" spans="1:9" ht="15" x14ac:dyDescent="0.25">
      <c r="A83" s="232">
        <v>41865</v>
      </c>
      <c r="B83" s="438" t="s">
        <v>2164</v>
      </c>
      <c r="C83" s="429" t="s">
        <v>4698</v>
      </c>
      <c r="D83" s="235" t="s">
        <v>89</v>
      </c>
      <c r="E83" s="236">
        <v>1095.0999999999999</v>
      </c>
      <c r="F83" s="117">
        <v>41866</v>
      </c>
      <c r="G83" s="30">
        <v>1095.0999999999999</v>
      </c>
      <c r="H83" s="5">
        <f t="shared" si="3"/>
        <v>0</v>
      </c>
      <c r="I83" s="491" t="s">
        <v>14</v>
      </c>
    </row>
    <row r="84" spans="1:9" ht="15" x14ac:dyDescent="0.25">
      <c r="A84" s="232">
        <v>41866</v>
      </c>
      <c r="B84" s="438" t="s">
        <v>2253</v>
      </c>
      <c r="C84" s="429" t="s">
        <v>4698</v>
      </c>
      <c r="D84" s="235" t="s">
        <v>89</v>
      </c>
      <c r="E84" s="236">
        <v>1061</v>
      </c>
      <c r="F84" s="117">
        <v>41867</v>
      </c>
      <c r="G84" s="30">
        <v>1061</v>
      </c>
      <c r="H84" s="5">
        <f t="shared" si="3"/>
        <v>0</v>
      </c>
      <c r="I84" s="491"/>
    </row>
    <row r="85" spans="1:9" ht="15" x14ac:dyDescent="0.25">
      <c r="A85" s="232">
        <v>41870</v>
      </c>
      <c r="B85" s="438" t="s">
        <v>1361</v>
      </c>
      <c r="C85" s="429" t="s">
        <v>4698</v>
      </c>
      <c r="D85" s="235" t="s">
        <v>89</v>
      </c>
      <c r="E85" s="236">
        <v>1035.1199999999999</v>
      </c>
      <c r="F85" s="117">
        <v>41871</v>
      </c>
      <c r="G85" s="30">
        <v>1035.1199999999999</v>
      </c>
      <c r="H85" s="5">
        <f t="shared" si="3"/>
        <v>0</v>
      </c>
      <c r="I85" s="491"/>
    </row>
    <row r="86" spans="1:9" ht="15" x14ac:dyDescent="0.25">
      <c r="A86" s="240">
        <v>41874</v>
      </c>
      <c r="B86" s="241" t="s">
        <v>1758</v>
      </c>
      <c r="C86" s="394" t="s">
        <v>4401</v>
      </c>
      <c r="D86" s="8" t="s">
        <v>89</v>
      </c>
      <c r="E86" s="252">
        <v>1463</v>
      </c>
      <c r="F86" s="117">
        <v>41874</v>
      </c>
      <c r="G86" s="30">
        <v>1463</v>
      </c>
      <c r="H86" s="5">
        <f t="shared" si="3"/>
        <v>0</v>
      </c>
      <c r="I86" s="497" t="s">
        <v>20</v>
      </c>
    </row>
    <row r="87" spans="1:9" ht="15" x14ac:dyDescent="0.25">
      <c r="A87" s="240">
        <v>41880</v>
      </c>
      <c r="B87" s="241" t="s">
        <v>1150</v>
      </c>
      <c r="C87" s="394" t="s">
        <v>4401</v>
      </c>
      <c r="D87" s="8" t="s">
        <v>89</v>
      </c>
      <c r="E87" s="252">
        <v>312</v>
      </c>
      <c r="F87" s="117">
        <v>41881</v>
      </c>
      <c r="G87" s="30">
        <v>312</v>
      </c>
      <c r="H87" s="5">
        <f t="shared" si="3"/>
        <v>0</v>
      </c>
      <c r="I87" s="265" t="s">
        <v>4644</v>
      </c>
    </row>
    <row r="88" spans="1:9" ht="15" x14ac:dyDescent="0.25">
      <c r="A88" s="240"/>
      <c r="B88" s="241"/>
      <c r="C88" s="394"/>
      <c r="D88" s="8"/>
      <c r="E88" s="252"/>
      <c r="F88" s="117"/>
      <c r="G88" s="30">
        <f>SUM(G79:G87)</f>
        <v>9842.7200000000012</v>
      </c>
      <c r="H88" s="5"/>
      <c r="I88" s="265"/>
    </row>
    <row r="89" spans="1:9" ht="15" x14ac:dyDescent="0.25">
      <c r="A89" s="240"/>
      <c r="B89" s="241"/>
      <c r="C89" s="394"/>
      <c r="D89" s="8"/>
      <c r="E89" s="252"/>
      <c r="F89" s="117"/>
      <c r="G89" s="30"/>
      <c r="H89" s="5"/>
      <c r="I89" s="265"/>
    </row>
    <row r="90" spans="1:9" ht="15" x14ac:dyDescent="0.25">
      <c r="A90" s="240">
        <v>41877</v>
      </c>
      <c r="B90" s="241" t="s">
        <v>2050</v>
      </c>
      <c r="C90" s="394" t="s">
        <v>4401</v>
      </c>
      <c r="D90" s="8" t="s">
        <v>4457</v>
      </c>
      <c r="E90" s="252">
        <v>2954</v>
      </c>
      <c r="F90" s="117">
        <v>41877</v>
      </c>
      <c r="G90" s="30">
        <v>2954</v>
      </c>
      <c r="H90" s="5">
        <f>E90-G90</f>
        <v>0</v>
      </c>
      <c r="I90" s="497" t="s">
        <v>20</v>
      </c>
    </row>
    <row r="91" spans="1:9" ht="15" x14ac:dyDescent="0.25">
      <c r="A91" s="240">
        <v>41878</v>
      </c>
      <c r="B91" s="241" t="s">
        <v>2094</v>
      </c>
      <c r="C91" s="394" t="s">
        <v>4401</v>
      </c>
      <c r="D91" s="235" t="s">
        <v>4457</v>
      </c>
      <c r="E91" s="236">
        <v>3510</v>
      </c>
      <c r="F91" s="117">
        <v>41878</v>
      </c>
      <c r="G91" s="30">
        <v>3510</v>
      </c>
      <c r="H91" s="5">
        <f>E91-G91</f>
        <v>0</v>
      </c>
      <c r="I91" s="497" t="s">
        <v>23</v>
      </c>
    </row>
    <row r="92" spans="1:9" ht="15" x14ac:dyDescent="0.25">
      <c r="A92" s="240">
        <v>41878</v>
      </c>
      <c r="B92" s="241" t="s">
        <v>2159</v>
      </c>
      <c r="C92" s="394" t="s">
        <v>4401</v>
      </c>
      <c r="D92" s="235" t="s">
        <v>4457</v>
      </c>
      <c r="E92" s="236">
        <v>3661</v>
      </c>
      <c r="F92" s="117">
        <v>41878</v>
      </c>
      <c r="G92" s="30">
        <v>3661</v>
      </c>
      <c r="H92" s="5">
        <f>E92-G92</f>
        <v>0</v>
      </c>
      <c r="I92" s="265" t="s">
        <v>20</v>
      </c>
    </row>
    <row r="93" spans="1:9" ht="15" x14ac:dyDescent="0.25">
      <c r="A93" s="240">
        <v>41881</v>
      </c>
      <c r="B93" s="241" t="s">
        <v>1236</v>
      </c>
      <c r="C93" s="394" t="s">
        <v>4401</v>
      </c>
      <c r="D93" s="235" t="s">
        <v>4457</v>
      </c>
      <c r="E93" s="236">
        <v>4563</v>
      </c>
      <c r="F93" s="117">
        <v>41882</v>
      </c>
      <c r="G93" s="30">
        <v>4563</v>
      </c>
      <c r="H93" s="5">
        <f>E93-G93</f>
        <v>0</v>
      </c>
      <c r="I93" s="497"/>
    </row>
    <row r="94" spans="1:9" ht="15" x14ac:dyDescent="0.25">
      <c r="A94" s="240"/>
      <c r="B94" s="241"/>
      <c r="C94" s="394"/>
      <c r="D94" s="235"/>
      <c r="E94" s="236"/>
      <c r="F94" s="117"/>
      <c r="G94" s="30">
        <f>SUM(G90:G93)</f>
        <v>14688</v>
      </c>
      <c r="H94" s="5"/>
      <c r="I94" s="497"/>
    </row>
    <row r="95" spans="1:9" ht="15" x14ac:dyDescent="0.25">
      <c r="A95" s="240"/>
      <c r="B95" s="241"/>
      <c r="C95" s="394"/>
      <c r="D95" s="235"/>
      <c r="E95" s="236"/>
      <c r="F95" s="117"/>
      <c r="G95" s="30"/>
      <c r="H95" s="5"/>
      <c r="I95" s="497"/>
    </row>
    <row r="96" spans="1:9" ht="15" x14ac:dyDescent="0.25">
      <c r="A96" s="240">
        <v>41879</v>
      </c>
      <c r="B96" s="241" t="s">
        <v>2227</v>
      </c>
      <c r="C96" s="394" t="s">
        <v>4401</v>
      </c>
      <c r="D96" s="235" t="s">
        <v>4878</v>
      </c>
      <c r="E96" s="236">
        <v>1412.5</v>
      </c>
      <c r="F96" s="117">
        <v>41879</v>
      </c>
      <c r="G96" s="30">
        <v>1412.5</v>
      </c>
      <c r="H96" s="5">
        <f>E96-G96</f>
        <v>0</v>
      </c>
      <c r="I96" s="497" t="s">
        <v>20</v>
      </c>
    </row>
    <row r="97" spans="1:9" ht="15" x14ac:dyDescent="0.25">
      <c r="A97" s="240"/>
      <c r="B97" s="241"/>
      <c r="C97" s="394"/>
      <c r="D97" s="235"/>
      <c r="E97" s="236"/>
      <c r="F97" s="117"/>
      <c r="G97" s="30"/>
      <c r="H97" s="5"/>
      <c r="I97" s="497"/>
    </row>
    <row r="98" spans="1:9" ht="15" x14ac:dyDescent="0.25">
      <c r="A98" s="496">
        <v>41855</v>
      </c>
      <c r="B98" s="241" t="s">
        <v>1355</v>
      </c>
      <c r="C98" s="394" t="s">
        <v>4641</v>
      </c>
      <c r="D98" s="8" t="s">
        <v>158</v>
      </c>
      <c r="E98" s="252">
        <v>28919</v>
      </c>
      <c r="F98" s="461" t="s">
        <v>4672</v>
      </c>
      <c r="G98" s="30">
        <v>28919</v>
      </c>
      <c r="H98" s="5">
        <f t="shared" ref="H98:H104" si="4">E98-G98</f>
        <v>0</v>
      </c>
      <c r="I98" s="497" t="s">
        <v>20</v>
      </c>
    </row>
    <row r="99" spans="1:9" ht="15" x14ac:dyDescent="0.25">
      <c r="A99" s="496">
        <v>41855</v>
      </c>
      <c r="B99" s="241" t="s">
        <v>1356</v>
      </c>
      <c r="C99" s="394" t="s">
        <v>4641</v>
      </c>
      <c r="D99" s="8" t="s">
        <v>158</v>
      </c>
      <c r="E99" s="252">
        <v>13183.35</v>
      </c>
      <c r="F99" s="461" t="s">
        <v>4672</v>
      </c>
      <c r="G99" s="30">
        <v>13183.35</v>
      </c>
      <c r="H99" s="5">
        <f t="shared" si="4"/>
        <v>0</v>
      </c>
      <c r="I99" s="497" t="s">
        <v>20</v>
      </c>
    </row>
    <row r="100" spans="1:9" ht="15" x14ac:dyDescent="0.25">
      <c r="A100" s="240">
        <v>41862</v>
      </c>
      <c r="B100" s="438" t="s">
        <v>1978</v>
      </c>
      <c r="C100" s="429" t="s">
        <v>4698</v>
      </c>
      <c r="D100" s="235" t="s">
        <v>158</v>
      </c>
      <c r="E100" s="236">
        <v>15371.74</v>
      </c>
      <c r="F100" s="503" t="s">
        <v>4744</v>
      </c>
      <c r="G100" s="22">
        <v>15371.74</v>
      </c>
      <c r="H100" s="5">
        <f t="shared" si="4"/>
        <v>0</v>
      </c>
      <c r="I100" s="497" t="s">
        <v>20</v>
      </c>
    </row>
    <row r="101" spans="1:9" ht="15" x14ac:dyDescent="0.25">
      <c r="A101" s="240">
        <v>41866</v>
      </c>
      <c r="B101" s="438" t="s">
        <v>2235</v>
      </c>
      <c r="C101" s="429" t="s">
        <v>4698</v>
      </c>
      <c r="D101" s="235" t="s">
        <v>158</v>
      </c>
      <c r="E101" s="236">
        <v>19476.759999999998</v>
      </c>
      <c r="F101" s="511" t="s">
        <v>4771</v>
      </c>
      <c r="G101" s="30">
        <v>19476.759999999998</v>
      </c>
      <c r="H101" s="5">
        <f t="shared" si="4"/>
        <v>0</v>
      </c>
      <c r="I101" s="497"/>
    </row>
    <row r="102" spans="1:9" ht="15" x14ac:dyDescent="0.25">
      <c r="A102" s="496">
        <v>41869</v>
      </c>
      <c r="B102" s="438" t="s">
        <v>1323</v>
      </c>
      <c r="C102" s="429" t="s">
        <v>4698</v>
      </c>
      <c r="D102" s="235" t="s">
        <v>158</v>
      </c>
      <c r="E102" s="236">
        <v>11593.36</v>
      </c>
      <c r="F102" s="461" t="s">
        <v>4797</v>
      </c>
      <c r="G102" s="30">
        <v>11593.36</v>
      </c>
      <c r="H102" s="5">
        <f t="shared" si="4"/>
        <v>0</v>
      </c>
      <c r="I102" s="497" t="s">
        <v>14</v>
      </c>
    </row>
    <row r="103" spans="1:9" ht="15" x14ac:dyDescent="0.25">
      <c r="A103" s="240">
        <v>41876</v>
      </c>
      <c r="B103" s="241" t="s">
        <v>1970</v>
      </c>
      <c r="C103" s="394" t="s">
        <v>4401</v>
      </c>
      <c r="D103" s="235" t="s">
        <v>158</v>
      </c>
      <c r="E103" s="236">
        <v>13358</v>
      </c>
      <c r="F103" s="461" t="s">
        <v>4847</v>
      </c>
      <c r="G103" s="30">
        <v>13358</v>
      </c>
      <c r="H103" s="5">
        <f t="shared" si="4"/>
        <v>0</v>
      </c>
      <c r="I103" s="497" t="s">
        <v>4644</v>
      </c>
    </row>
    <row r="104" spans="1:9" ht="15" x14ac:dyDescent="0.25">
      <c r="A104" s="240">
        <v>41879</v>
      </c>
      <c r="B104" s="241" t="s">
        <v>2274</v>
      </c>
      <c r="C104" s="394" t="s">
        <v>4401</v>
      </c>
      <c r="D104" s="235" t="s">
        <v>158</v>
      </c>
      <c r="E104" s="236">
        <v>11190.58</v>
      </c>
      <c r="F104" s="461" t="s">
        <v>4886</v>
      </c>
      <c r="G104" s="30">
        <v>11190.58</v>
      </c>
      <c r="H104" s="5">
        <f t="shared" si="4"/>
        <v>0</v>
      </c>
      <c r="I104" s="497" t="s">
        <v>23</v>
      </c>
    </row>
    <row r="105" spans="1:9" ht="15" x14ac:dyDescent="0.25">
      <c r="A105" s="240"/>
      <c r="B105" s="241"/>
      <c r="C105" s="394"/>
      <c r="D105" s="235"/>
      <c r="E105" s="236"/>
      <c r="F105" s="461"/>
      <c r="G105" s="30">
        <f>SUM(G98:G104)</f>
        <v>113092.79</v>
      </c>
      <c r="H105" s="5"/>
      <c r="I105" s="497"/>
    </row>
    <row r="106" spans="1:9" ht="15" x14ac:dyDescent="0.25">
      <c r="A106" s="240"/>
      <c r="B106" s="241"/>
      <c r="C106" s="394"/>
      <c r="D106" s="235"/>
      <c r="E106" s="236"/>
      <c r="F106" s="461"/>
      <c r="G106" s="30"/>
      <c r="H106" s="5"/>
      <c r="I106" s="497"/>
    </row>
    <row r="107" spans="1:9" ht="15" x14ac:dyDescent="0.25">
      <c r="A107" s="240">
        <v>41852</v>
      </c>
      <c r="B107" s="241" t="s">
        <v>2263</v>
      </c>
      <c r="C107" s="394" t="s">
        <v>4641</v>
      </c>
      <c r="D107" s="235" t="s">
        <v>562</v>
      </c>
      <c r="E107" s="236">
        <v>1371</v>
      </c>
      <c r="F107" s="117">
        <v>41852</v>
      </c>
      <c r="G107" s="30">
        <v>1371</v>
      </c>
      <c r="H107" s="24">
        <f>E107-G107</f>
        <v>0</v>
      </c>
      <c r="I107" s="497"/>
    </row>
    <row r="108" spans="1:9" ht="15" x14ac:dyDescent="0.25">
      <c r="A108" s="240">
        <v>41852</v>
      </c>
      <c r="B108" s="241" t="s">
        <v>1053</v>
      </c>
      <c r="C108" s="394" t="s">
        <v>4641</v>
      </c>
      <c r="D108" s="235" t="s">
        <v>562</v>
      </c>
      <c r="E108" s="236">
        <v>5556</v>
      </c>
      <c r="F108" s="117">
        <v>41853</v>
      </c>
      <c r="G108" s="30">
        <v>5556</v>
      </c>
      <c r="H108" s="24">
        <f>E108-G108</f>
        <v>0</v>
      </c>
      <c r="I108" s="497" t="s">
        <v>4</v>
      </c>
    </row>
    <row r="109" spans="1:9" ht="15" x14ac:dyDescent="0.25">
      <c r="A109" s="496">
        <v>41859</v>
      </c>
      <c r="B109" s="438" t="s">
        <v>1639</v>
      </c>
      <c r="C109" s="429" t="s">
        <v>4698</v>
      </c>
      <c r="D109" s="235" t="s">
        <v>562</v>
      </c>
      <c r="E109" s="236">
        <v>6159</v>
      </c>
      <c r="F109" s="117">
        <v>41859</v>
      </c>
      <c r="G109" s="30">
        <v>6159</v>
      </c>
      <c r="H109" s="5">
        <f>E109-G109</f>
        <v>0</v>
      </c>
      <c r="I109" s="497" t="s">
        <v>20</v>
      </c>
    </row>
    <row r="110" spans="1:9" ht="15" x14ac:dyDescent="0.25">
      <c r="A110" s="240">
        <v>41873</v>
      </c>
      <c r="B110" s="241" t="s">
        <v>1716</v>
      </c>
      <c r="C110" s="394" t="s">
        <v>4401</v>
      </c>
      <c r="D110" s="235" t="s">
        <v>562</v>
      </c>
      <c r="E110" s="236">
        <v>7099.2</v>
      </c>
      <c r="F110" s="117">
        <v>41874</v>
      </c>
      <c r="G110" s="251">
        <v>7099.2</v>
      </c>
      <c r="H110" s="5">
        <f>E110-G110</f>
        <v>0</v>
      </c>
      <c r="I110" s="497"/>
    </row>
    <row r="111" spans="1:9" ht="15" x14ac:dyDescent="0.25">
      <c r="A111" s="240"/>
      <c r="B111" s="241"/>
      <c r="C111" s="394"/>
      <c r="D111" s="235"/>
      <c r="E111" s="236"/>
      <c r="F111" s="117"/>
      <c r="G111" s="251">
        <f>SUM(G107:G110)</f>
        <v>20185.2</v>
      </c>
      <c r="H111" s="5"/>
      <c r="I111" s="497"/>
    </row>
    <row r="112" spans="1:9" ht="15" x14ac:dyDescent="0.25">
      <c r="A112" s="240"/>
      <c r="B112" s="241"/>
      <c r="C112" s="394"/>
      <c r="D112" s="235"/>
      <c r="E112" s="236"/>
      <c r="F112" s="117"/>
      <c r="G112" s="251"/>
      <c r="H112" s="5"/>
      <c r="I112" s="497"/>
    </row>
    <row r="113" spans="1:9" ht="15" x14ac:dyDescent="0.25">
      <c r="A113" s="496">
        <v>41859</v>
      </c>
      <c r="B113" s="438" t="s">
        <v>1726</v>
      </c>
      <c r="C113" s="429" t="s">
        <v>4698</v>
      </c>
      <c r="D113" s="235" t="s">
        <v>82</v>
      </c>
      <c r="E113" s="236">
        <v>6150.5</v>
      </c>
      <c r="F113" s="117">
        <v>41860</v>
      </c>
      <c r="G113" s="30">
        <v>6150.5</v>
      </c>
      <c r="H113" s="5">
        <f>E113-G113</f>
        <v>0</v>
      </c>
      <c r="I113" s="497" t="s">
        <v>20</v>
      </c>
    </row>
    <row r="114" spans="1:9" ht="15" x14ac:dyDescent="0.25">
      <c r="A114" s="240">
        <v>41863</v>
      </c>
      <c r="B114" s="438" t="s">
        <v>1997</v>
      </c>
      <c r="C114" s="429" t="s">
        <v>4698</v>
      </c>
      <c r="D114" s="8" t="s">
        <v>82</v>
      </c>
      <c r="E114" s="252">
        <v>8881.5</v>
      </c>
      <c r="F114" s="117">
        <v>41864</v>
      </c>
      <c r="G114" s="22">
        <v>8881.5</v>
      </c>
      <c r="H114" s="5">
        <f>E114-G114</f>
        <v>0</v>
      </c>
      <c r="I114" s="497"/>
    </row>
    <row r="115" spans="1:9" ht="15" x14ac:dyDescent="0.25">
      <c r="A115" s="240">
        <v>41869</v>
      </c>
      <c r="B115" s="438" t="s">
        <v>1189</v>
      </c>
      <c r="C115" s="429" t="s">
        <v>4698</v>
      </c>
      <c r="D115" s="235" t="s">
        <v>82</v>
      </c>
      <c r="E115" s="236">
        <v>20310.099999999999</v>
      </c>
      <c r="F115" s="117">
        <v>41869</v>
      </c>
      <c r="G115" s="30">
        <v>20310.099999999999</v>
      </c>
      <c r="H115" s="5">
        <f>E115-G115</f>
        <v>0</v>
      </c>
      <c r="I115" s="497" t="s">
        <v>14</v>
      </c>
    </row>
    <row r="116" spans="1:9" ht="15" x14ac:dyDescent="0.25">
      <c r="A116" s="240">
        <v>41881</v>
      </c>
      <c r="B116" s="241" t="s">
        <v>1209</v>
      </c>
      <c r="C116" s="394" t="s">
        <v>4401</v>
      </c>
      <c r="D116" s="235" t="s">
        <v>4902</v>
      </c>
      <c r="E116" s="236">
        <v>11461</v>
      </c>
      <c r="F116" s="117">
        <v>41881</v>
      </c>
      <c r="G116" s="30">
        <v>11461</v>
      </c>
      <c r="H116" s="5">
        <f>E116-G116</f>
        <v>0</v>
      </c>
      <c r="I116" s="497"/>
    </row>
    <row r="117" spans="1:9" ht="15" x14ac:dyDescent="0.25">
      <c r="A117" s="240"/>
      <c r="B117" s="241"/>
      <c r="C117" s="394"/>
      <c r="D117" s="235"/>
      <c r="E117" s="236"/>
      <c r="F117" s="117"/>
      <c r="G117" s="30">
        <f>SUM(G113:G116)</f>
        <v>46803.1</v>
      </c>
      <c r="H117" s="5"/>
      <c r="I117" s="497"/>
    </row>
    <row r="118" spans="1:9" ht="15" x14ac:dyDescent="0.25">
      <c r="A118" s="240"/>
      <c r="B118" s="241"/>
      <c r="C118" s="394"/>
      <c r="D118" s="235"/>
      <c r="E118" s="236"/>
      <c r="F118" s="117"/>
      <c r="G118" s="30"/>
      <c r="H118" s="5"/>
      <c r="I118" s="497"/>
    </row>
    <row r="119" spans="1:9" ht="15" x14ac:dyDescent="0.25">
      <c r="A119" s="240">
        <v>41852</v>
      </c>
      <c r="B119" s="241" t="s">
        <v>1052</v>
      </c>
      <c r="C119" s="394" t="s">
        <v>4641</v>
      </c>
      <c r="D119" s="235" t="s">
        <v>18</v>
      </c>
      <c r="E119" s="236">
        <v>5058.5</v>
      </c>
      <c r="F119" s="117">
        <v>41853</v>
      </c>
      <c r="G119" s="30">
        <v>5058.5</v>
      </c>
      <c r="H119" s="24">
        <f t="shared" ref="H119:H130" si="5">E119-G119</f>
        <v>0</v>
      </c>
      <c r="I119" s="497"/>
    </row>
    <row r="120" spans="1:9" ht="15" x14ac:dyDescent="0.25">
      <c r="A120" s="496">
        <v>41853</v>
      </c>
      <c r="B120" s="241" t="s">
        <v>1183</v>
      </c>
      <c r="C120" s="394" t="s">
        <v>4641</v>
      </c>
      <c r="D120" s="8" t="s">
        <v>18</v>
      </c>
      <c r="E120" s="252">
        <v>5034.5</v>
      </c>
      <c r="F120" s="117">
        <v>41854</v>
      </c>
      <c r="G120" s="30">
        <v>5034.5</v>
      </c>
      <c r="H120" s="24">
        <f t="shared" si="5"/>
        <v>0</v>
      </c>
      <c r="I120" s="497" t="s">
        <v>14</v>
      </c>
    </row>
    <row r="121" spans="1:9" ht="15" x14ac:dyDescent="0.25">
      <c r="A121" s="240">
        <v>41854</v>
      </c>
      <c r="B121" s="241" t="s">
        <v>1223</v>
      </c>
      <c r="C121" s="394" t="s">
        <v>4641</v>
      </c>
      <c r="D121" s="8" t="s">
        <v>18</v>
      </c>
      <c r="E121" s="252">
        <v>21090.5</v>
      </c>
      <c r="F121" s="495" t="s">
        <v>4659</v>
      </c>
      <c r="G121" s="30">
        <v>21090.5</v>
      </c>
      <c r="H121" s="24">
        <f t="shared" si="5"/>
        <v>0</v>
      </c>
      <c r="I121" s="497"/>
    </row>
    <row r="122" spans="1:9" ht="15" x14ac:dyDescent="0.25">
      <c r="A122" s="496">
        <v>41855</v>
      </c>
      <c r="B122" s="241" t="s">
        <v>1239</v>
      </c>
      <c r="C122" s="394" t="s">
        <v>4641</v>
      </c>
      <c r="D122" s="8" t="s">
        <v>18</v>
      </c>
      <c r="E122" s="252">
        <v>2308</v>
      </c>
      <c r="F122" s="117">
        <v>41855</v>
      </c>
      <c r="G122" s="30">
        <v>2308</v>
      </c>
      <c r="H122" s="24">
        <f t="shared" si="5"/>
        <v>0</v>
      </c>
      <c r="I122" s="497"/>
    </row>
    <row r="123" spans="1:9" ht="15" x14ac:dyDescent="0.25">
      <c r="A123" s="496">
        <v>41855</v>
      </c>
      <c r="B123" s="241" t="s">
        <v>1335</v>
      </c>
      <c r="C123" s="394" t="s">
        <v>4641</v>
      </c>
      <c r="D123" s="8" t="s">
        <v>18</v>
      </c>
      <c r="E123" s="252">
        <v>12460</v>
      </c>
      <c r="F123" s="117">
        <v>41856</v>
      </c>
      <c r="G123" s="30">
        <v>12460</v>
      </c>
      <c r="H123" s="5">
        <f t="shared" si="5"/>
        <v>0</v>
      </c>
      <c r="I123" s="497" t="s">
        <v>14</v>
      </c>
    </row>
    <row r="124" spans="1:9" ht="15" x14ac:dyDescent="0.25">
      <c r="A124" s="496">
        <v>41857</v>
      </c>
      <c r="B124" s="241" t="s">
        <v>1504</v>
      </c>
      <c r="C124" s="394" t="s">
        <v>4641</v>
      </c>
      <c r="D124" s="235" t="s">
        <v>18</v>
      </c>
      <c r="E124" s="236">
        <v>5764.5</v>
      </c>
      <c r="F124" s="117">
        <v>41858</v>
      </c>
      <c r="G124" s="30">
        <v>5764.5</v>
      </c>
      <c r="H124" s="5">
        <f t="shared" si="5"/>
        <v>0</v>
      </c>
      <c r="I124" s="497"/>
    </row>
    <row r="125" spans="1:9" ht="15" x14ac:dyDescent="0.25">
      <c r="A125" s="496">
        <v>41859</v>
      </c>
      <c r="B125" s="438" t="s">
        <v>1712</v>
      </c>
      <c r="C125" s="429" t="s">
        <v>4698</v>
      </c>
      <c r="D125" s="235" t="s">
        <v>18</v>
      </c>
      <c r="E125" s="236">
        <v>8567</v>
      </c>
      <c r="F125" s="495" t="s">
        <v>4712</v>
      </c>
      <c r="G125" s="30">
        <v>8567</v>
      </c>
      <c r="H125" s="5">
        <f t="shared" si="5"/>
        <v>0</v>
      </c>
      <c r="I125" s="497"/>
    </row>
    <row r="126" spans="1:9" ht="15" x14ac:dyDescent="0.25">
      <c r="A126" s="240">
        <v>41860</v>
      </c>
      <c r="B126" s="438" t="s">
        <v>1811</v>
      </c>
      <c r="C126" s="429" t="s">
        <v>4698</v>
      </c>
      <c r="D126" s="8" t="s">
        <v>18</v>
      </c>
      <c r="E126" s="252">
        <v>6018</v>
      </c>
      <c r="F126" s="117">
        <v>41861</v>
      </c>
      <c r="G126" s="30">
        <v>6018</v>
      </c>
      <c r="H126" s="5">
        <f t="shared" si="5"/>
        <v>0</v>
      </c>
      <c r="I126" s="497" t="s">
        <v>4657</v>
      </c>
    </row>
    <row r="127" spans="1:9" ht="15" x14ac:dyDescent="0.25">
      <c r="A127" s="240">
        <v>41877</v>
      </c>
      <c r="B127" s="241" t="s">
        <v>2009</v>
      </c>
      <c r="C127" s="394" t="s">
        <v>4401</v>
      </c>
      <c r="D127" s="8" t="s">
        <v>18</v>
      </c>
      <c r="E127" s="252">
        <v>5156.5</v>
      </c>
      <c r="F127" s="117">
        <v>41878</v>
      </c>
      <c r="G127" s="30">
        <v>5156.5</v>
      </c>
      <c r="H127" s="5">
        <f t="shared" si="5"/>
        <v>0</v>
      </c>
      <c r="I127" s="497"/>
    </row>
    <row r="128" spans="1:9" ht="15" x14ac:dyDescent="0.25">
      <c r="A128" s="240">
        <v>41878</v>
      </c>
      <c r="B128" s="241" t="s">
        <v>2142</v>
      </c>
      <c r="C128" s="394" t="s">
        <v>4401</v>
      </c>
      <c r="D128" s="235" t="s">
        <v>18</v>
      </c>
      <c r="E128" s="236">
        <v>4821.5</v>
      </c>
      <c r="F128" s="117">
        <v>41879</v>
      </c>
      <c r="G128" s="30">
        <v>4821.5</v>
      </c>
      <c r="H128" s="5">
        <f t="shared" si="5"/>
        <v>0</v>
      </c>
      <c r="I128" s="497" t="s">
        <v>57</v>
      </c>
    </row>
    <row r="129" spans="1:9" ht="15" x14ac:dyDescent="0.25">
      <c r="A129" s="240">
        <v>41880</v>
      </c>
      <c r="B129" s="241" t="s">
        <v>1139</v>
      </c>
      <c r="C129" s="394" t="s">
        <v>4401</v>
      </c>
      <c r="D129" s="8" t="s">
        <v>18</v>
      </c>
      <c r="E129" s="252">
        <v>7524</v>
      </c>
      <c r="F129" s="117">
        <v>41881</v>
      </c>
      <c r="G129" s="30">
        <v>7524</v>
      </c>
      <c r="H129" s="5">
        <f t="shared" si="5"/>
        <v>0</v>
      </c>
      <c r="I129" s="497"/>
    </row>
    <row r="130" spans="1:9" ht="15" x14ac:dyDescent="0.25">
      <c r="A130" s="240">
        <v>41881</v>
      </c>
      <c r="B130" s="241" t="s">
        <v>1268</v>
      </c>
      <c r="C130" s="394" t="s">
        <v>4401</v>
      </c>
      <c r="D130" s="235" t="s">
        <v>18</v>
      </c>
      <c r="E130" s="236">
        <v>5238</v>
      </c>
      <c r="F130" s="117">
        <v>41882</v>
      </c>
      <c r="G130" s="30">
        <v>5238</v>
      </c>
      <c r="H130" s="5">
        <f t="shared" si="5"/>
        <v>0</v>
      </c>
      <c r="I130" s="497"/>
    </row>
    <row r="131" spans="1:9" ht="15" x14ac:dyDescent="0.25">
      <c r="A131" s="240"/>
      <c r="B131" s="241"/>
      <c r="C131" s="394"/>
      <c r="D131" s="235"/>
      <c r="E131" s="236"/>
      <c r="F131" s="117"/>
      <c r="G131" s="30">
        <f>SUM(G119:G130)</f>
        <v>89041</v>
      </c>
      <c r="H131" s="5"/>
      <c r="I131" s="497"/>
    </row>
    <row r="132" spans="1:9" ht="15" x14ac:dyDescent="0.25">
      <c r="A132" s="240"/>
      <c r="B132" s="241"/>
      <c r="C132" s="394"/>
      <c r="D132" s="235"/>
      <c r="E132" s="236"/>
      <c r="F132" s="117"/>
      <c r="G132" s="30"/>
      <c r="H132" s="5"/>
      <c r="I132" s="497"/>
    </row>
    <row r="133" spans="1:9" ht="15" x14ac:dyDescent="0.25">
      <c r="A133" s="240">
        <v>41881</v>
      </c>
      <c r="B133" s="241" t="s">
        <v>1180</v>
      </c>
      <c r="C133" s="394" t="s">
        <v>4401</v>
      </c>
      <c r="D133" s="235" t="s">
        <v>3393</v>
      </c>
      <c r="E133" s="236">
        <v>4716</v>
      </c>
      <c r="F133" s="117">
        <v>41881</v>
      </c>
      <c r="G133" s="30">
        <v>4716</v>
      </c>
      <c r="H133" s="5">
        <f>E133-G133</f>
        <v>0</v>
      </c>
      <c r="I133" s="497" t="s">
        <v>14</v>
      </c>
    </row>
    <row r="134" spans="1:9" ht="15" x14ac:dyDescent="0.25">
      <c r="A134" s="240"/>
      <c r="B134" s="241"/>
      <c r="C134" s="394"/>
      <c r="D134" s="235"/>
      <c r="E134" s="236"/>
      <c r="F134" s="117"/>
      <c r="G134" s="30"/>
      <c r="H134" s="5"/>
      <c r="I134" s="497"/>
    </row>
    <row r="135" spans="1:9" ht="15" x14ac:dyDescent="0.25">
      <c r="A135" s="496">
        <v>41859</v>
      </c>
      <c r="B135" s="438" t="s">
        <v>1688</v>
      </c>
      <c r="C135" s="429" t="s">
        <v>4698</v>
      </c>
      <c r="D135" s="235" t="s">
        <v>2448</v>
      </c>
      <c r="E135" s="236">
        <v>1701</v>
      </c>
      <c r="F135" s="117">
        <v>41859</v>
      </c>
      <c r="G135" s="30">
        <v>1701</v>
      </c>
      <c r="H135" s="5">
        <f>E135-G135</f>
        <v>0</v>
      </c>
      <c r="I135" s="497" t="s">
        <v>57</v>
      </c>
    </row>
    <row r="136" spans="1:9" ht="15" x14ac:dyDescent="0.25">
      <c r="A136" s="496">
        <v>41859</v>
      </c>
      <c r="B136" s="438" t="s">
        <v>1689</v>
      </c>
      <c r="C136" s="429" t="s">
        <v>4698</v>
      </c>
      <c r="D136" s="235" t="s">
        <v>2448</v>
      </c>
      <c r="E136" s="236">
        <v>762</v>
      </c>
      <c r="F136" s="117">
        <v>41859</v>
      </c>
      <c r="G136" s="30">
        <v>762</v>
      </c>
      <c r="H136" s="5">
        <f>E136-G136</f>
        <v>0</v>
      </c>
      <c r="I136" s="497"/>
    </row>
    <row r="137" spans="1:9" ht="15" x14ac:dyDescent="0.25">
      <c r="A137" s="496">
        <v>41859</v>
      </c>
      <c r="B137" s="438" t="s">
        <v>1721</v>
      </c>
      <c r="C137" s="429" t="s">
        <v>4698</v>
      </c>
      <c r="D137" s="235" t="s">
        <v>2448</v>
      </c>
      <c r="E137" s="236">
        <v>7787</v>
      </c>
      <c r="F137" s="117">
        <v>41860</v>
      </c>
      <c r="G137" s="30">
        <v>7787</v>
      </c>
      <c r="H137" s="5">
        <f>E137-G137</f>
        <v>0</v>
      </c>
      <c r="I137" s="497" t="s">
        <v>57</v>
      </c>
    </row>
    <row r="138" spans="1:9" ht="15" x14ac:dyDescent="0.25">
      <c r="A138" s="240">
        <v>41864</v>
      </c>
      <c r="B138" s="438" t="s">
        <v>2093</v>
      </c>
      <c r="C138" s="429" t="s">
        <v>4698</v>
      </c>
      <c r="D138" s="8" t="s">
        <v>2448</v>
      </c>
      <c r="E138" s="252">
        <v>4706</v>
      </c>
      <c r="F138" s="117">
        <v>41864</v>
      </c>
      <c r="G138" s="22">
        <v>4706</v>
      </c>
      <c r="H138" s="5">
        <f>E138-G138</f>
        <v>0</v>
      </c>
      <c r="I138" s="497" t="s">
        <v>57</v>
      </c>
    </row>
    <row r="139" spans="1:9" ht="15" x14ac:dyDescent="0.25">
      <c r="A139" s="240">
        <v>41880</v>
      </c>
      <c r="B139" s="241" t="s">
        <v>1142</v>
      </c>
      <c r="C139" s="394" t="s">
        <v>4401</v>
      </c>
      <c r="D139" s="8" t="s">
        <v>2448</v>
      </c>
      <c r="E139" s="252">
        <v>5973.6</v>
      </c>
      <c r="F139" s="117">
        <v>41881</v>
      </c>
      <c r="G139" s="30">
        <v>5973.6</v>
      </c>
      <c r="H139" s="5">
        <f>E139-G139</f>
        <v>0</v>
      </c>
      <c r="I139" s="497" t="s">
        <v>23</v>
      </c>
    </row>
    <row r="140" spans="1:9" ht="15" x14ac:dyDescent="0.25">
      <c r="A140" s="240"/>
      <c r="B140" s="241"/>
      <c r="C140" s="394"/>
      <c r="D140" s="8"/>
      <c r="E140" s="252"/>
      <c r="F140" s="117"/>
      <c r="G140" s="30">
        <f>SUM(G135:G139)</f>
        <v>20929.599999999999</v>
      </c>
      <c r="H140" s="5"/>
      <c r="I140" s="497"/>
    </row>
    <row r="141" spans="1:9" ht="15" x14ac:dyDescent="0.25">
      <c r="A141" s="240"/>
      <c r="B141" s="241"/>
      <c r="C141" s="394"/>
      <c r="D141" s="8"/>
      <c r="E141" s="252"/>
      <c r="F141" s="117"/>
      <c r="G141" s="30"/>
      <c r="H141" s="5"/>
      <c r="I141" s="497"/>
    </row>
    <row r="142" spans="1:9" ht="15" x14ac:dyDescent="0.25">
      <c r="A142" s="240">
        <v>41852</v>
      </c>
      <c r="B142" s="241" t="s">
        <v>1071</v>
      </c>
      <c r="C142" s="394" t="s">
        <v>4641</v>
      </c>
      <c r="D142" s="235" t="s">
        <v>159</v>
      </c>
      <c r="E142" s="236">
        <v>6030</v>
      </c>
      <c r="F142" s="117">
        <v>41853</v>
      </c>
      <c r="G142" s="30">
        <v>6030</v>
      </c>
      <c r="H142" s="24">
        <f t="shared" ref="H142:H152" si="6">E142-G142</f>
        <v>0</v>
      </c>
      <c r="I142" s="497" t="s">
        <v>57</v>
      </c>
    </row>
    <row r="143" spans="1:9" ht="15" x14ac:dyDescent="0.25">
      <c r="A143" s="496">
        <v>41853</v>
      </c>
      <c r="B143" s="241" t="s">
        <v>1130</v>
      </c>
      <c r="C143" s="394" t="s">
        <v>4641</v>
      </c>
      <c r="D143" s="8" t="s">
        <v>159</v>
      </c>
      <c r="E143" s="252">
        <v>8830</v>
      </c>
      <c r="F143" s="117">
        <v>41854</v>
      </c>
      <c r="G143" s="30">
        <v>8830</v>
      </c>
      <c r="H143" s="24">
        <f t="shared" si="6"/>
        <v>0</v>
      </c>
      <c r="I143" s="497" t="s">
        <v>23</v>
      </c>
    </row>
    <row r="144" spans="1:9" ht="15" x14ac:dyDescent="0.25">
      <c r="A144" s="240">
        <v>41854</v>
      </c>
      <c r="B144" s="241" t="s">
        <v>1213</v>
      </c>
      <c r="C144" s="394" t="s">
        <v>4641</v>
      </c>
      <c r="D144" s="8" t="s">
        <v>159</v>
      </c>
      <c r="E144" s="252">
        <v>5485</v>
      </c>
      <c r="F144" s="117">
        <v>41855</v>
      </c>
      <c r="G144" s="30">
        <v>5485</v>
      </c>
      <c r="H144" s="24">
        <f t="shared" si="6"/>
        <v>0</v>
      </c>
      <c r="I144" s="497"/>
    </row>
    <row r="145" spans="1:9" ht="15" x14ac:dyDescent="0.25">
      <c r="A145" s="496">
        <v>41855</v>
      </c>
      <c r="B145" s="241" t="s">
        <v>1288</v>
      </c>
      <c r="C145" s="394" t="s">
        <v>4641</v>
      </c>
      <c r="D145" s="8" t="s">
        <v>159</v>
      </c>
      <c r="E145" s="252">
        <v>5170.1499999999996</v>
      </c>
      <c r="F145" s="117">
        <v>41856</v>
      </c>
      <c r="G145" s="30">
        <v>5170.1499999999996</v>
      </c>
      <c r="H145" s="5">
        <f t="shared" si="6"/>
        <v>0</v>
      </c>
      <c r="I145" s="497" t="s">
        <v>23</v>
      </c>
    </row>
    <row r="146" spans="1:9" ht="15" x14ac:dyDescent="0.25">
      <c r="A146" s="240">
        <v>41856</v>
      </c>
      <c r="B146" s="241" t="s">
        <v>1429</v>
      </c>
      <c r="C146" s="394" t="s">
        <v>4641</v>
      </c>
      <c r="D146" s="235" t="s">
        <v>159</v>
      </c>
      <c r="E146" s="236">
        <v>10111</v>
      </c>
      <c r="F146" s="117">
        <v>41857</v>
      </c>
      <c r="G146" s="30">
        <v>10111</v>
      </c>
      <c r="H146" s="5">
        <f t="shared" si="6"/>
        <v>0</v>
      </c>
      <c r="I146" s="497" t="s">
        <v>57</v>
      </c>
    </row>
    <row r="147" spans="1:9" ht="15" x14ac:dyDescent="0.25">
      <c r="A147" s="240">
        <v>41858</v>
      </c>
      <c r="B147" s="438" t="s">
        <v>1563</v>
      </c>
      <c r="C147" s="429" t="s">
        <v>4698</v>
      </c>
      <c r="D147" s="8" t="s">
        <v>159</v>
      </c>
      <c r="E147" s="252">
        <v>3590.15</v>
      </c>
      <c r="F147" s="117">
        <v>41859</v>
      </c>
      <c r="G147" s="30">
        <v>3590.15</v>
      </c>
      <c r="H147" s="5">
        <f t="shared" si="6"/>
        <v>0</v>
      </c>
      <c r="I147" s="497" t="s">
        <v>57</v>
      </c>
    </row>
    <row r="148" spans="1:9" ht="15" x14ac:dyDescent="0.25">
      <c r="A148" s="496">
        <v>41859</v>
      </c>
      <c r="B148" s="438" t="s">
        <v>1708</v>
      </c>
      <c r="C148" s="429" t="s">
        <v>4698</v>
      </c>
      <c r="D148" s="235" t="s">
        <v>159</v>
      </c>
      <c r="E148" s="236">
        <v>11210</v>
      </c>
      <c r="F148" s="117">
        <v>41860</v>
      </c>
      <c r="G148" s="30">
        <v>11210</v>
      </c>
      <c r="H148" s="5">
        <f t="shared" si="6"/>
        <v>0</v>
      </c>
      <c r="I148" s="497" t="s">
        <v>57</v>
      </c>
    </row>
    <row r="149" spans="1:9" ht="15" x14ac:dyDescent="0.25">
      <c r="A149" s="240">
        <v>41860</v>
      </c>
      <c r="B149" s="438" t="s">
        <v>1804</v>
      </c>
      <c r="C149" s="429" t="s">
        <v>4698</v>
      </c>
      <c r="D149" s="8" t="s">
        <v>159</v>
      </c>
      <c r="E149" s="252">
        <v>3592</v>
      </c>
      <c r="F149" s="495" t="s">
        <v>4727</v>
      </c>
      <c r="G149" s="30">
        <v>3592</v>
      </c>
      <c r="H149" s="5">
        <f t="shared" si="6"/>
        <v>0</v>
      </c>
      <c r="I149" s="497" t="s">
        <v>23</v>
      </c>
    </row>
    <row r="150" spans="1:9" ht="15" x14ac:dyDescent="0.25">
      <c r="A150" s="240">
        <v>41878</v>
      </c>
      <c r="B150" s="241" t="s">
        <v>2157</v>
      </c>
      <c r="C150" s="394" t="s">
        <v>4401</v>
      </c>
      <c r="D150" s="235" t="s">
        <v>2659</v>
      </c>
      <c r="E150" s="236">
        <v>3899</v>
      </c>
      <c r="F150" s="117">
        <v>41878</v>
      </c>
      <c r="G150" s="30">
        <v>3899</v>
      </c>
      <c r="H150" s="5">
        <f t="shared" si="6"/>
        <v>0</v>
      </c>
      <c r="I150" s="497" t="s">
        <v>23</v>
      </c>
    </row>
    <row r="151" spans="1:9" ht="15" x14ac:dyDescent="0.25">
      <c r="A151" s="240">
        <v>41880</v>
      </c>
      <c r="B151" s="241" t="s">
        <v>1108</v>
      </c>
      <c r="C151" s="394" t="s">
        <v>4401</v>
      </c>
      <c r="D151" s="8" t="s">
        <v>2659</v>
      </c>
      <c r="E151" s="252">
        <v>9045.4</v>
      </c>
      <c r="F151" s="117">
        <v>41880</v>
      </c>
      <c r="G151" s="30">
        <v>9045.4</v>
      </c>
      <c r="H151" s="5">
        <f t="shared" si="6"/>
        <v>0</v>
      </c>
      <c r="I151" s="497"/>
    </row>
    <row r="152" spans="1:9" ht="15" x14ac:dyDescent="0.25">
      <c r="A152" s="240">
        <v>41882</v>
      </c>
      <c r="B152" s="241" t="s">
        <v>1331</v>
      </c>
      <c r="C152" s="394" t="s">
        <v>4401</v>
      </c>
      <c r="D152" s="235" t="s">
        <v>2659</v>
      </c>
      <c r="E152" s="236">
        <v>7123.5</v>
      </c>
      <c r="F152" s="294">
        <v>41882</v>
      </c>
      <c r="G152" s="30">
        <v>7123.5</v>
      </c>
      <c r="H152" s="5">
        <f t="shared" si="6"/>
        <v>0</v>
      </c>
      <c r="I152" s="497" t="s">
        <v>23</v>
      </c>
    </row>
    <row r="153" spans="1:9" ht="15" x14ac:dyDescent="0.25">
      <c r="A153" s="240"/>
      <c r="B153" s="241"/>
      <c r="C153" s="394"/>
      <c r="D153" s="235"/>
      <c r="E153" s="236"/>
      <c r="F153" s="294"/>
      <c r="G153" s="30">
        <f>SUM(G142:G152)</f>
        <v>74086.2</v>
      </c>
      <c r="H153" s="5"/>
      <c r="I153" s="497"/>
    </row>
    <row r="154" spans="1:9" ht="15" x14ac:dyDescent="0.25">
      <c r="A154" s="240"/>
      <c r="B154" s="241"/>
      <c r="C154" s="394"/>
      <c r="D154" s="235"/>
      <c r="E154" s="236"/>
      <c r="F154" s="294"/>
      <c r="G154" s="30"/>
      <c r="H154" s="5"/>
      <c r="I154" s="497"/>
    </row>
    <row r="155" spans="1:9" ht="15" x14ac:dyDescent="0.25">
      <c r="A155" s="240">
        <v>41870</v>
      </c>
      <c r="B155" s="438" t="s">
        <v>1366</v>
      </c>
      <c r="C155" s="429" t="s">
        <v>4698</v>
      </c>
      <c r="D155" s="235" t="s">
        <v>4803</v>
      </c>
      <c r="E155" s="236">
        <v>11210.5</v>
      </c>
      <c r="F155" s="117">
        <v>41870</v>
      </c>
      <c r="G155" s="30">
        <v>11210.5</v>
      </c>
      <c r="H155" s="5">
        <f>E155-G155</f>
        <v>0</v>
      </c>
      <c r="I155" s="497" t="s">
        <v>23</v>
      </c>
    </row>
    <row r="156" spans="1:9" ht="15" x14ac:dyDescent="0.25">
      <c r="A156" s="240"/>
      <c r="B156" s="438"/>
      <c r="C156" s="429"/>
      <c r="D156" s="235"/>
      <c r="E156" s="236"/>
      <c r="F156" s="117"/>
      <c r="G156" s="30"/>
      <c r="H156" s="5"/>
      <c r="I156" s="497"/>
    </row>
    <row r="157" spans="1:9" ht="15" x14ac:dyDescent="0.25">
      <c r="A157" s="240">
        <v>41871</v>
      </c>
      <c r="B157" s="438" t="s">
        <v>1501</v>
      </c>
      <c r="C157" s="429" t="s">
        <v>4698</v>
      </c>
      <c r="D157" s="235" t="s">
        <v>4810</v>
      </c>
      <c r="E157" s="236">
        <v>7356</v>
      </c>
      <c r="F157" s="117">
        <v>41872</v>
      </c>
      <c r="G157" s="30">
        <v>7356</v>
      </c>
      <c r="H157" s="5">
        <f>E157-G157</f>
        <v>0</v>
      </c>
      <c r="I157" s="497" t="s">
        <v>23</v>
      </c>
    </row>
    <row r="158" spans="1:9" ht="15" x14ac:dyDescent="0.25">
      <c r="A158" s="240">
        <v>41872</v>
      </c>
      <c r="B158" s="241" t="s">
        <v>1590</v>
      </c>
      <c r="C158" s="394" t="s">
        <v>4401</v>
      </c>
      <c r="D158" s="8" t="s">
        <v>4810</v>
      </c>
      <c r="E158" s="252">
        <v>7430</v>
      </c>
      <c r="F158" s="117">
        <v>41873</v>
      </c>
      <c r="G158" s="30">
        <v>7430</v>
      </c>
      <c r="H158" s="5">
        <f>E158-G158</f>
        <v>0</v>
      </c>
      <c r="I158" s="497" t="s">
        <v>57</v>
      </c>
    </row>
    <row r="159" spans="1:9" ht="15" x14ac:dyDescent="0.25">
      <c r="A159" s="240">
        <v>41874</v>
      </c>
      <c r="B159" s="241" t="s">
        <v>1755</v>
      </c>
      <c r="C159" s="394" t="s">
        <v>4401</v>
      </c>
      <c r="D159" s="8" t="s">
        <v>4810</v>
      </c>
      <c r="E159" s="252">
        <v>10608.2</v>
      </c>
      <c r="F159" s="461" t="s">
        <v>4834</v>
      </c>
      <c r="G159" s="30">
        <v>10608.2</v>
      </c>
      <c r="H159" s="5">
        <f>E159-G159</f>
        <v>0</v>
      </c>
      <c r="I159" s="497"/>
    </row>
    <row r="160" spans="1:9" ht="15" x14ac:dyDescent="0.25">
      <c r="A160" s="240">
        <v>41876</v>
      </c>
      <c r="B160" s="241" t="s">
        <v>1930</v>
      </c>
      <c r="C160" s="394" t="s">
        <v>4401</v>
      </c>
      <c r="D160" s="235" t="s">
        <v>4810</v>
      </c>
      <c r="E160" s="236">
        <v>17644</v>
      </c>
      <c r="F160" s="117">
        <v>41877</v>
      </c>
      <c r="G160" s="30">
        <v>17644</v>
      </c>
      <c r="H160" s="5">
        <f>E160-G160</f>
        <v>0</v>
      </c>
      <c r="I160" s="497" t="s">
        <v>57</v>
      </c>
    </row>
    <row r="161" spans="1:9" ht="15" x14ac:dyDescent="0.25">
      <c r="A161" s="240"/>
      <c r="B161" s="241"/>
      <c r="C161" s="394"/>
      <c r="D161" s="235"/>
      <c r="E161" s="236"/>
      <c r="F161" s="117"/>
      <c r="G161" s="30">
        <f>SUM(G157:G160)</f>
        <v>43038.2</v>
      </c>
      <c r="H161" s="5"/>
      <c r="I161" s="497"/>
    </row>
    <row r="162" spans="1:9" ht="15" x14ac:dyDescent="0.25">
      <c r="A162" s="240"/>
      <c r="B162" s="241"/>
      <c r="C162" s="394"/>
      <c r="D162" s="235"/>
      <c r="E162" s="236"/>
      <c r="F162" s="117"/>
      <c r="G162" s="30"/>
      <c r="H162" s="5"/>
      <c r="I162" s="497"/>
    </row>
    <row r="163" spans="1:9" ht="15" x14ac:dyDescent="0.25">
      <c r="A163" s="496">
        <v>41853</v>
      </c>
      <c r="B163" s="241" t="s">
        <v>1146</v>
      </c>
      <c r="C163" s="394" t="s">
        <v>4641</v>
      </c>
      <c r="D163" s="8" t="s">
        <v>679</v>
      </c>
      <c r="E163" s="252">
        <v>6891</v>
      </c>
      <c r="F163" s="117">
        <v>41853</v>
      </c>
      <c r="G163" s="30">
        <v>6891</v>
      </c>
      <c r="H163" s="24">
        <f>E163-G163</f>
        <v>0</v>
      </c>
      <c r="I163" s="497" t="s">
        <v>57</v>
      </c>
    </row>
    <row r="164" spans="1:9" ht="15" x14ac:dyDescent="0.25">
      <c r="A164" s="240">
        <v>41867</v>
      </c>
      <c r="B164" s="438" t="s">
        <v>1073</v>
      </c>
      <c r="C164" s="429" t="s">
        <v>4698</v>
      </c>
      <c r="D164" s="235" t="s">
        <v>679</v>
      </c>
      <c r="E164" s="236">
        <v>4295</v>
      </c>
      <c r="F164" s="117">
        <v>41868</v>
      </c>
      <c r="G164" s="30">
        <v>4295</v>
      </c>
      <c r="H164" s="5">
        <f>E164-G164</f>
        <v>0</v>
      </c>
      <c r="I164" s="497"/>
    </row>
    <row r="165" spans="1:9" ht="15" x14ac:dyDescent="0.25">
      <c r="A165" s="496">
        <v>41861</v>
      </c>
      <c r="B165" s="438" t="s">
        <v>1878</v>
      </c>
      <c r="C165" s="429" t="s">
        <v>4698</v>
      </c>
      <c r="D165" s="235" t="s">
        <v>4734</v>
      </c>
      <c r="E165" s="236">
        <v>4825</v>
      </c>
      <c r="F165" s="117">
        <v>41861</v>
      </c>
      <c r="G165" s="30">
        <v>4825</v>
      </c>
      <c r="H165" s="5">
        <f>E165-G165</f>
        <v>0</v>
      </c>
      <c r="I165" s="497"/>
    </row>
    <row r="166" spans="1:9" ht="15" x14ac:dyDescent="0.25">
      <c r="A166" s="496"/>
      <c r="B166" s="438"/>
      <c r="C166" s="429"/>
      <c r="D166" s="235"/>
      <c r="E166" s="236"/>
      <c r="F166" s="117"/>
      <c r="G166" s="30">
        <f>SUM(G163:G165)</f>
        <v>16011</v>
      </c>
      <c r="H166" s="5"/>
      <c r="I166" s="497"/>
    </row>
    <row r="167" spans="1:9" ht="15" x14ac:dyDescent="0.25">
      <c r="A167" s="496"/>
      <c r="B167" s="438"/>
      <c r="C167" s="429"/>
      <c r="D167" s="235"/>
      <c r="E167" s="236"/>
      <c r="F167" s="117"/>
      <c r="G167" s="30"/>
      <c r="H167" s="5"/>
      <c r="I167" s="497"/>
    </row>
    <row r="168" spans="1:9" ht="15" x14ac:dyDescent="0.25">
      <c r="A168" s="240">
        <v>41852</v>
      </c>
      <c r="B168" s="241" t="s">
        <v>2259</v>
      </c>
      <c r="C168" s="394" t="s">
        <v>4641</v>
      </c>
      <c r="D168" s="235" t="s">
        <v>1532</v>
      </c>
      <c r="E168" s="236">
        <v>6196</v>
      </c>
      <c r="F168" s="117">
        <v>41852</v>
      </c>
      <c r="G168" s="30">
        <v>6196</v>
      </c>
      <c r="H168" s="24">
        <f t="shared" ref="H168:H195" si="7">E168-G168</f>
        <v>0</v>
      </c>
      <c r="I168" s="497" t="s">
        <v>4644</v>
      </c>
    </row>
    <row r="169" spans="1:9" ht="15" x14ac:dyDescent="0.25">
      <c r="A169" s="496">
        <v>41855</v>
      </c>
      <c r="B169" s="241" t="s">
        <v>1280</v>
      </c>
      <c r="C169" s="394" t="s">
        <v>4641</v>
      </c>
      <c r="D169" s="8" t="s">
        <v>1532</v>
      </c>
      <c r="E169" s="252">
        <v>2542</v>
      </c>
      <c r="F169" s="117">
        <v>41855</v>
      </c>
      <c r="G169" s="30">
        <v>2542</v>
      </c>
      <c r="H169" s="5">
        <f t="shared" si="7"/>
        <v>0</v>
      </c>
      <c r="I169" s="497" t="s">
        <v>57</v>
      </c>
    </row>
    <row r="170" spans="1:9" ht="15" x14ac:dyDescent="0.25">
      <c r="A170" s="240">
        <v>41856</v>
      </c>
      <c r="B170" s="241" t="s">
        <v>1437</v>
      </c>
      <c r="C170" s="394" t="s">
        <v>4641</v>
      </c>
      <c r="D170" s="235" t="s">
        <v>1532</v>
      </c>
      <c r="E170" s="236">
        <v>3280.4</v>
      </c>
      <c r="F170" s="117">
        <v>41856</v>
      </c>
      <c r="G170" s="30">
        <v>3280.4</v>
      </c>
      <c r="H170" s="5">
        <f t="shared" si="7"/>
        <v>0</v>
      </c>
      <c r="I170" s="497" t="s">
        <v>57</v>
      </c>
    </row>
    <row r="171" spans="1:9" ht="15" x14ac:dyDescent="0.25">
      <c r="A171" s="496">
        <v>41857</v>
      </c>
      <c r="B171" s="241" t="s">
        <v>1498</v>
      </c>
      <c r="C171" s="394" t="s">
        <v>4641</v>
      </c>
      <c r="D171" s="235" t="s">
        <v>1532</v>
      </c>
      <c r="E171" s="236">
        <v>5798</v>
      </c>
      <c r="F171" s="117">
        <v>41857</v>
      </c>
      <c r="G171" s="30">
        <v>5798</v>
      </c>
      <c r="H171" s="5">
        <f t="shared" si="7"/>
        <v>0</v>
      </c>
      <c r="I171" s="497" t="s">
        <v>57</v>
      </c>
    </row>
    <row r="172" spans="1:9" ht="15" x14ac:dyDescent="0.25">
      <c r="A172" s="240">
        <v>41858</v>
      </c>
      <c r="B172" s="438" t="s">
        <v>1600</v>
      </c>
      <c r="C172" s="429" t="s">
        <v>4698</v>
      </c>
      <c r="D172" s="8" t="s">
        <v>1532</v>
      </c>
      <c r="E172" s="252">
        <v>4465</v>
      </c>
      <c r="F172" s="117">
        <v>41858</v>
      </c>
      <c r="G172" s="30">
        <v>4465</v>
      </c>
      <c r="H172" s="5">
        <f t="shared" si="7"/>
        <v>0</v>
      </c>
      <c r="I172" s="497"/>
    </row>
    <row r="173" spans="1:9" ht="15" x14ac:dyDescent="0.25">
      <c r="A173" s="496">
        <v>41859</v>
      </c>
      <c r="B173" s="438" t="s">
        <v>1709</v>
      </c>
      <c r="C173" s="429" t="s">
        <v>4698</v>
      </c>
      <c r="D173" s="235" t="s">
        <v>1532</v>
      </c>
      <c r="E173" s="236">
        <v>5594</v>
      </c>
      <c r="F173" s="117">
        <v>41859</v>
      </c>
      <c r="G173" s="30">
        <v>5594</v>
      </c>
      <c r="H173" s="5">
        <f t="shared" si="7"/>
        <v>0</v>
      </c>
      <c r="I173" s="497"/>
    </row>
    <row r="174" spans="1:9" ht="15" x14ac:dyDescent="0.25">
      <c r="A174" s="240">
        <v>41860</v>
      </c>
      <c r="B174" s="438" t="s">
        <v>1799</v>
      </c>
      <c r="C174" s="429" t="s">
        <v>4698</v>
      </c>
      <c r="D174" s="8" t="s">
        <v>1532</v>
      </c>
      <c r="E174" s="252">
        <v>3378</v>
      </c>
      <c r="F174" s="117">
        <v>41860</v>
      </c>
      <c r="G174" s="30">
        <v>3378</v>
      </c>
      <c r="H174" s="5">
        <f t="shared" si="7"/>
        <v>0</v>
      </c>
      <c r="I174" s="497"/>
    </row>
    <row r="175" spans="1:9" ht="15" x14ac:dyDescent="0.25">
      <c r="A175" s="240">
        <v>41860</v>
      </c>
      <c r="B175" s="438" t="s">
        <v>1835</v>
      </c>
      <c r="C175" s="429" t="s">
        <v>4698</v>
      </c>
      <c r="D175" s="8" t="s">
        <v>1532</v>
      </c>
      <c r="E175" s="252">
        <v>300</v>
      </c>
      <c r="F175" s="117">
        <v>41860</v>
      </c>
      <c r="G175" s="30">
        <v>300</v>
      </c>
      <c r="H175" s="5">
        <f t="shared" si="7"/>
        <v>0</v>
      </c>
      <c r="I175" s="497"/>
    </row>
    <row r="176" spans="1:9" ht="15" x14ac:dyDescent="0.25">
      <c r="A176" s="240">
        <v>41860</v>
      </c>
      <c r="B176" s="438" t="s">
        <v>1836</v>
      </c>
      <c r="C176" s="429" t="s">
        <v>4698</v>
      </c>
      <c r="D176" s="8" t="s">
        <v>1532</v>
      </c>
      <c r="E176" s="252">
        <v>300</v>
      </c>
      <c r="F176" s="117">
        <v>41860</v>
      </c>
      <c r="G176" s="30">
        <v>300</v>
      </c>
      <c r="H176" s="5">
        <f t="shared" si="7"/>
        <v>0</v>
      </c>
      <c r="I176" s="497" t="s">
        <v>72</v>
      </c>
    </row>
    <row r="177" spans="1:9" ht="15" x14ac:dyDescent="0.25">
      <c r="A177" s="240">
        <v>41862</v>
      </c>
      <c r="B177" s="438" t="s">
        <v>1936</v>
      </c>
      <c r="C177" s="429" t="s">
        <v>4698</v>
      </c>
      <c r="D177" s="235" t="s">
        <v>1532</v>
      </c>
      <c r="E177" s="236">
        <v>2943</v>
      </c>
      <c r="F177" s="117">
        <v>41862</v>
      </c>
      <c r="G177" s="30">
        <v>2943</v>
      </c>
      <c r="H177" s="5">
        <f t="shared" si="7"/>
        <v>0</v>
      </c>
      <c r="I177" s="497"/>
    </row>
    <row r="178" spans="1:9" ht="15" x14ac:dyDescent="0.25">
      <c r="A178" s="240">
        <v>41863</v>
      </c>
      <c r="B178" s="438" t="s">
        <v>2051</v>
      </c>
      <c r="C178" s="429" t="s">
        <v>4698</v>
      </c>
      <c r="D178" s="8" t="s">
        <v>1532</v>
      </c>
      <c r="E178" s="252">
        <v>4800.5</v>
      </c>
      <c r="F178" s="117">
        <v>41863</v>
      </c>
      <c r="G178" s="22">
        <v>4800.5</v>
      </c>
      <c r="H178" s="5">
        <f t="shared" si="7"/>
        <v>0</v>
      </c>
      <c r="I178" s="497" t="s">
        <v>4</v>
      </c>
    </row>
    <row r="179" spans="1:9" ht="15" x14ac:dyDescent="0.25">
      <c r="A179" s="240">
        <v>41864</v>
      </c>
      <c r="B179" s="438" t="s">
        <v>2114</v>
      </c>
      <c r="C179" s="429" t="s">
        <v>4698</v>
      </c>
      <c r="D179" s="8" t="s">
        <v>1532</v>
      </c>
      <c r="E179" s="252">
        <v>2938</v>
      </c>
      <c r="F179" s="117">
        <v>41864</v>
      </c>
      <c r="G179" s="22">
        <v>2938</v>
      </c>
      <c r="H179" s="5">
        <f t="shared" si="7"/>
        <v>0</v>
      </c>
      <c r="I179" s="497"/>
    </row>
    <row r="180" spans="1:9" ht="15" x14ac:dyDescent="0.25">
      <c r="A180" s="240">
        <v>41865</v>
      </c>
      <c r="B180" s="438" t="s">
        <v>2194</v>
      </c>
      <c r="C180" s="429" t="s">
        <v>4698</v>
      </c>
      <c r="D180" s="235" t="s">
        <v>1532</v>
      </c>
      <c r="E180" s="236">
        <v>3808</v>
      </c>
      <c r="F180" s="117">
        <v>41865</v>
      </c>
      <c r="G180" s="30">
        <v>3808</v>
      </c>
      <c r="H180" s="5">
        <f t="shared" si="7"/>
        <v>0</v>
      </c>
      <c r="I180" s="497"/>
    </row>
    <row r="181" spans="1:9" ht="15" x14ac:dyDescent="0.25">
      <c r="A181" s="240">
        <v>41867</v>
      </c>
      <c r="B181" s="438" t="s">
        <v>1108</v>
      </c>
      <c r="C181" s="429" t="s">
        <v>4698</v>
      </c>
      <c r="D181" s="235" t="s">
        <v>1532</v>
      </c>
      <c r="E181" s="236">
        <v>6597</v>
      </c>
      <c r="F181" s="117">
        <v>41867</v>
      </c>
      <c r="G181" s="30">
        <v>6597</v>
      </c>
      <c r="H181" s="5">
        <f t="shared" si="7"/>
        <v>0</v>
      </c>
      <c r="I181" s="497" t="s">
        <v>4644</v>
      </c>
    </row>
    <row r="182" spans="1:9" ht="15" x14ac:dyDescent="0.25">
      <c r="A182" s="240">
        <v>41868</v>
      </c>
      <c r="B182" s="438" t="s">
        <v>1164</v>
      </c>
      <c r="C182" s="429" t="s">
        <v>4698</v>
      </c>
      <c r="D182" s="235" t="s">
        <v>1532</v>
      </c>
      <c r="E182" s="236">
        <v>4642</v>
      </c>
      <c r="F182" s="117">
        <v>41868</v>
      </c>
      <c r="G182" s="30">
        <v>4642</v>
      </c>
      <c r="H182" s="5">
        <f t="shared" si="7"/>
        <v>0</v>
      </c>
      <c r="I182" s="497" t="s">
        <v>294</v>
      </c>
    </row>
    <row r="183" spans="1:9" ht="15" x14ac:dyDescent="0.25">
      <c r="A183" s="240">
        <v>41869</v>
      </c>
      <c r="B183" s="438" t="s">
        <v>1228</v>
      </c>
      <c r="C183" s="429" t="s">
        <v>4698</v>
      </c>
      <c r="D183" s="235" t="s">
        <v>1532</v>
      </c>
      <c r="E183" s="236">
        <v>6179</v>
      </c>
      <c r="F183" s="117">
        <v>41869</v>
      </c>
      <c r="G183" s="30">
        <v>6179</v>
      </c>
      <c r="H183" s="5">
        <f t="shared" si="7"/>
        <v>0</v>
      </c>
      <c r="I183" s="497" t="s">
        <v>4</v>
      </c>
    </row>
    <row r="184" spans="1:9" ht="15" x14ac:dyDescent="0.25">
      <c r="A184" s="518">
        <v>41866</v>
      </c>
      <c r="B184" s="516" t="s">
        <v>1260</v>
      </c>
      <c r="C184" s="517" t="s">
        <v>4698</v>
      </c>
      <c r="D184" s="235" t="s">
        <v>1532</v>
      </c>
      <c r="E184" s="236">
        <v>4218</v>
      </c>
      <c r="F184" s="117">
        <v>41866</v>
      </c>
      <c r="G184" s="30">
        <v>4218</v>
      </c>
      <c r="H184" s="5">
        <f t="shared" si="7"/>
        <v>0</v>
      </c>
      <c r="I184" s="497"/>
    </row>
    <row r="185" spans="1:9" ht="15" x14ac:dyDescent="0.25">
      <c r="A185" s="240">
        <v>41871</v>
      </c>
      <c r="B185" s="438" t="s">
        <v>1496</v>
      </c>
      <c r="C185" s="429" t="s">
        <v>4698</v>
      </c>
      <c r="D185" s="235" t="s">
        <v>1532</v>
      </c>
      <c r="E185" s="236">
        <v>2978.5</v>
      </c>
      <c r="F185" s="117">
        <v>41871</v>
      </c>
      <c r="G185" s="30">
        <v>2978.5</v>
      </c>
      <c r="H185" s="5">
        <f t="shared" si="7"/>
        <v>0</v>
      </c>
      <c r="I185" s="497" t="s">
        <v>4</v>
      </c>
    </row>
    <row r="186" spans="1:9" ht="15" x14ac:dyDescent="0.25">
      <c r="A186" s="240">
        <v>41872</v>
      </c>
      <c r="B186" s="241" t="s">
        <v>1578</v>
      </c>
      <c r="C186" s="394" t="s">
        <v>4401</v>
      </c>
      <c r="D186" s="8" t="s">
        <v>1532</v>
      </c>
      <c r="E186" s="252">
        <v>3502.65</v>
      </c>
      <c r="F186" s="117">
        <v>41872</v>
      </c>
      <c r="G186" s="30">
        <v>3502.65</v>
      </c>
      <c r="H186" s="5">
        <f t="shared" si="7"/>
        <v>0</v>
      </c>
      <c r="I186" s="497" t="s">
        <v>4644</v>
      </c>
    </row>
    <row r="187" spans="1:9" ht="15" x14ac:dyDescent="0.25">
      <c r="A187" s="240">
        <v>41873</v>
      </c>
      <c r="B187" s="241" t="s">
        <v>1705</v>
      </c>
      <c r="C187" s="394" t="s">
        <v>4401</v>
      </c>
      <c r="D187" s="235" t="s">
        <v>1532</v>
      </c>
      <c r="E187" s="236">
        <v>6332.5</v>
      </c>
      <c r="F187" s="117">
        <v>41873</v>
      </c>
      <c r="G187" s="251">
        <v>6332.5</v>
      </c>
      <c r="H187" s="5">
        <f t="shared" si="7"/>
        <v>0</v>
      </c>
      <c r="I187" s="497"/>
    </row>
    <row r="188" spans="1:9" ht="15" x14ac:dyDescent="0.25">
      <c r="A188" s="240">
        <v>41874</v>
      </c>
      <c r="B188" s="241" t="s">
        <v>1801</v>
      </c>
      <c r="C188" s="394" t="s">
        <v>4401</v>
      </c>
      <c r="D188" s="8" t="s">
        <v>1532</v>
      </c>
      <c r="E188" s="252">
        <v>6485.5</v>
      </c>
      <c r="F188" s="117">
        <v>41874</v>
      </c>
      <c r="G188" s="30">
        <v>6485.5</v>
      </c>
      <c r="H188" s="5">
        <f t="shared" si="7"/>
        <v>0</v>
      </c>
      <c r="I188" s="497"/>
    </row>
    <row r="189" spans="1:9" ht="15" x14ac:dyDescent="0.25">
      <c r="A189" s="240">
        <v>41877</v>
      </c>
      <c r="B189" s="241" t="s">
        <v>2054</v>
      </c>
      <c r="C189" s="394" t="s">
        <v>4401</v>
      </c>
      <c r="D189" s="8" t="s">
        <v>1532</v>
      </c>
      <c r="E189" s="252">
        <v>1117.5</v>
      </c>
      <c r="F189" s="117">
        <v>41877</v>
      </c>
      <c r="G189" s="30">
        <v>1117.5</v>
      </c>
      <c r="H189" s="5">
        <f t="shared" si="7"/>
        <v>0</v>
      </c>
      <c r="I189" s="497" t="s">
        <v>4644</v>
      </c>
    </row>
    <row r="190" spans="1:9" s="13" customFormat="1" ht="15" x14ac:dyDescent="0.25">
      <c r="A190" s="240">
        <v>41877</v>
      </c>
      <c r="B190" s="241" t="s">
        <v>2055</v>
      </c>
      <c r="C190" s="394" t="s">
        <v>4401</v>
      </c>
      <c r="D190" s="8" t="s">
        <v>1532</v>
      </c>
      <c r="E190" s="252">
        <v>300</v>
      </c>
      <c r="F190" s="117">
        <v>41877</v>
      </c>
      <c r="G190" s="30">
        <v>300</v>
      </c>
      <c r="H190" s="5">
        <f t="shared" si="7"/>
        <v>0</v>
      </c>
      <c r="I190" s="497"/>
    </row>
    <row r="191" spans="1:9" s="13" customFormat="1" ht="15" x14ac:dyDescent="0.25">
      <c r="A191" s="240">
        <v>41878</v>
      </c>
      <c r="B191" s="241" t="s">
        <v>2145</v>
      </c>
      <c r="C191" s="394" t="s">
        <v>4401</v>
      </c>
      <c r="D191" s="235" t="s">
        <v>1532</v>
      </c>
      <c r="E191" s="236">
        <v>5031</v>
      </c>
      <c r="F191" s="117">
        <v>41878</v>
      </c>
      <c r="G191" s="30">
        <v>5031</v>
      </c>
      <c r="H191" s="5">
        <f t="shared" si="7"/>
        <v>0</v>
      </c>
      <c r="I191" s="497" t="s">
        <v>4644</v>
      </c>
    </row>
    <row r="192" spans="1:9" s="13" customFormat="1" ht="15" x14ac:dyDescent="0.25">
      <c r="A192" s="240">
        <v>41879</v>
      </c>
      <c r="B192" s="241" t="s">
        <v>2230</v>
      </c>
      <c r="C192" s="394" t="s">
        <v>4401</v>
      </c>
      <c r="D192" s="235" t="s">
        <v>1532</v>
      </c>
      <c r="E192" s="236">
        <v>2565</v>
      </c>
      <c r="F192" s="117">
        <v>41879</v>
      </c>
      <c r="G192" s="30">
        <v>2565</v>
      </c>
      <c r="H192" s="5">
        <f t="shared" si="7"/>
        <v>0</v>
      </c>
      <c r="I192" s="497"/>
    </row>
    <row r="193" spans="1:9" s="13" customFormat="1" ht="15" x14ac:dyDescent="0.25">
      <c r="A193" s="240">
        <v>41880</v>
      </c>
      <c r="B193" s="241" t="s">
        <v>1145</v>
      </c>
      <c r="C193" s="394" t="s">
        <v>4401</v>
      </c>
      <c r="D193" s="8" t="s">
        <v>1532</v>
      </c>
      <c r="E193" s="252">
        <v>3804</v>
      </c>
      <c r="F193" s="117">
        <v>41880</v>
      </c>
      <c r="G193" s="30">
        <v>3804</v>
      </c>
      <c r="H193" s="5">
        <f t="shared" si="7"/>
        <v>0</v>
      </c>
      <c r="I193" s="497"/>
    </row>
    <row r="194" spans="1:9" s="13" customFormat="1" ht="15" x14ac:dyDescent="0.25">
      <c r="A194" s="240">
        <v>41881</v>
      </c>
      <c r="B194" s="241" t="s">
        <v>1244</v>
      </c>
      <c r="C194" s="394" t="s">
        <v>4401</v>
      </c>
      <c r="D194" s="235" t="s">
        <v>1532</v>
      </c>
      <c r="E194" s="236">
        <v>2542.5</v>
      </c>
      <c r="F194" s="117">
        <v>41881</v>
      </c>
      <c r="G194" s="30">
        <v>2542.5</v>
      </c>
      <c r="H194" s="5">
        <f t="shared" si="7"/>
        <v>0</v>
      </c>
      <c r="I194" s="497"/>
    </row>
    <row r="195" spans="1:9" s="13" customFormat="1" ht="15" x14ac:dyDescent="0.25">
      <c r="A195" s="240">
        <v>41882</v>
      </c>
      <c r="B195" s="241" t="s">
        <v>1336</v>
      </c>
      <c r="C195" s="394" t="s">
        <v>4401</v>
      </c>
      <c r="D195" s="235" t="s">
        <v>1532</v>
      </c>
      <c r="E195" s="236">
        <v>3905.1</v>
      </c>
      <c r="F195" s="294">
        <v>41882</v>
      </c>
      <c r="G195" s="30">
        <v>3905.1</v>
      </c>
      <c r="H195" s="5">
        <f t="shared" si="7"/>
        <v>0</v>
      </c>
      <c r="I195" s="497"/>
    </row>
    <row r="196" spans="1:9" s="13" customFormat="1" ht="15" x14ac:dyDescent="0.25">
      <c r="A196" s="240"/>
      <c r="B196" s="241"/>
      <c r="C196" s="394"/>
      <c r="D196" s="235"/>
      <c r="E196" s="236"/>
      <c r="F196" s="294"/>
      <c r="G196" s="30">
        <f>SUM(G168:G195)</f>
        <v>106543.15</v>
      </c>
      <c r="H196" s="5"/>
      <c r="I196" s="497"/>
    </row>
    <row r="197" spans="1:9" s="13" customFormat="1" ht="15" x14ac:dyDescent="0.25">
      <c r="A197" s="240"/>
      <c r="B197" s="241"/>
      <c r="C197" s="394"/>
      <c r="D197" s="235"/>
      <c r="E197" s="236"/>
      <c r="F197" s="294"/>
      <c r="G197" s="30"/>
      <c r="H197" s="5"/>
      <c r="I197" s="497"/>
    </row>
    <row r="198" spans="1:9" s="13" customFormat="1" ht="15" x14ac:dyDescent="0.25">
      <c r="A198" s="240">
        <v>41852</v>
      </c>
      <c r="B198" s="241" t="s">
        <v>2269</v>
      </c>
      <c r="C198" s="394" t="s">
        <v>4641</v>
      </c>
      <c r="D198" s="235" t="s">
        <v>260</v>
      </c>
      <c r="E198" s="236">
        <v>3227</v>
      </c>
      <c r="F198" s="117">
        <v>41853</v>
      </c>
      <c r="G198" s="30">
        <v>3227</v>
      </c>
      <c r="H198" s="24">
        <f t="shared" ref="H198:H219" si="8">E198-G198</f>
        <v>0</v>
      </c>
      <c r="I198" s="497" t="s">
        <v>14</v>
      </c>
    </row>
    <row r="199" spans="1:9" s="13" customFormat="1" ht="15" x14ac:dyDescent="0.25">
      <c r="A199" s="496">
        <v>41853</v>
      </c>
      <c r="B199" s="241" t="s">
        <v>1149</v>
      </c>
      <c r="C199" s="394" t="s">
        <v>4641</v>
      </c>
      <c r="D199" s="8" t="s">
        <v>260</v>
      </c>
      <c r="E199" s="252">
        <v>4470.2</v>
      </c>
      <c r="F199" s="117">
        <v>41854</v>
      </c>
      <c r="G199" s="30">
        <v>4470.2</v>
      </c>
      <c r="H199" s="24">
        <f t="shared" si="8"/>
        <v>0</v>
      </c>
      <c r="I199" s="265"/>
    </row>
    <row r="200" spans="1:9" s="13" customFormat="1" ht="15" x14ac:dyDescent="0.25">
      <c r="A200" s="240">
        <v>41854</v>
      </c>
      <c r="B200" s="241" t="s">
        <v>1206</v>
      </c>
      <c r="C200" s="394" t="s">
        <v>4641</v>
      </c>
      <c r="D200" s="8" t="s">
        <v>260</v>
      </c>
      <c r="E200" s="252">
        <v>3025.6</v>
      </c>
      <c r="F200" s="117">
        <v>41855</v>
      </c>
      <c r="G200" s="30">
        <v>3025.6</v>
      </c>
      <c r="H200" s="24">
        <f t="shared" si="8"/>
        <v>0</v>
      </c>
      <c r="I200" s="497"/>
    </row>
    <row r="201" spans="1:9" s="13" customFormat="1" ht="15" x14ac:dyDescent="0.25">
      <c r="A201" s="240">
        <v>41856</v>
      </c>
      <c r="B201" s="241" t="s">
        <v>1408</v>
      </c>
      <c r="C201" s="394" t="s">
        <v>4641</v>
      </c>
      <c r="D201" s="235" t="s">
        <v>260</v>
      </c>
      <c r="E201" s="236">
        <v>3788</v>
      </c>
      <c r="F201" s="117">
        <v>41857</v>
      </c>
      <c r="G201" s="30">
        <v>3788</v>
      </c>
      <c r="H201" s="5">
        <f t="shared" si="8"/>
        <v>0</v>
      </c>
      <c r="I201" s="265"/>
    </row>
    <row r="202" spans="1:9" s="13" customFormat="1" ht="15" x14ac:dyDescent="0.25">
      <c r="A202" s="240">
        <v>41858</v>
      </c>
      <c r="B202" s="438" t="s">
        <v>1589</v>
      </c>
      <c r="C202" s="429" t="s">
        <v>4698</v>
      </c>
      <c r="D202" s="8" t="s">
        <v>260</v>
      </c>
      <c r="E202" s="252">
        <v>2108</v>
      </c>
      <c r="F202" s="117">
        <v>41859</v>
      </c>
      <c r="G202" s="30">
        <v>2108</v>
      </c>
      <c r="H202" s="5">
        <f t="shared" si="8"/>
        <v>0</v>
      </c>
      <c r="I202" s="497"/>
    </row>
    <row r="203" spans="1:9" ht="15" x14ac:dyDescent="0.25">
      <c r="A203" s="496">
        <v>41859</v>
      </c>
      <c r="B203" s="438" t="s">
        <v>1664</v>
      </c>
      <c r="C203" s="429" t="s">
        <v>4698</v>
      </c>
      <c r="D203" s="235" t="s">
        <v>260</v>
      </c>
      <c r="E203" s="236">
        <v>2650</v>
      </c>
      <c r="F203" s="117">
        <v>41859</v>
      </c>
      <c r="G203" s="30">
        <v>2650</v>
      </c>
      <c r="H203" s="5">
        <f t="shared" si="8"/>
        <v>0</v>
      </c>
      <c r="I203" s="265"/>
    </row>
    <row r="204" spans="1:9" ht="15" x14ac:dyDescent="0.25">
      <c r="A204" s="240">
        <v>41860</v>
      </c>
      <c r="B204" s="438" t="s">
        <v>1790</v>
      </c>
      <c r="C204" s="429" t="s">
        <v>4698</v>
      </c>
      <c r="D204" s="8" t="s">
        <v>260</v>
      </c>
      <c r="E204" s="252">
        <v>3952</v>
      </c>
      <c r="F204" s="117">
        <v>41862</v>
      </c>
      <c r="G204" s="30">
        <v>3952</v>
      </c>
      <c r="H204" s="5">
        <f t="shared" si="8"/>
        <v>0</v>
      </c>
      <c r="I204" s="497"/>
    </row>
    <row r="205" spans="1:9" ht="15" x14ac:dyDescent="0.25">
      <c r="A205" s="496">
        <v>41861</v>
      </c>
      <c r="B205" s="438" t="s">
        <v>1854</v>
      </c>
      <c r="C205" s="429" t="s">
        <v>4698</v>
      </c>
      <c r="D205" s="235" t="s">
        <v>260</v>
      </c>
      <c r="E205" s="236">
        <v>3032</v>
      </c>
      <c r="F205" s="117">
        <v>41862</v>
      </c>
      <c r="G205" s="30">
        <v>3032</v>
      </c>
      <c r="H205" s="5">
        <f t="shared" si="8"/>
        <v>0</v>
      </c>
      <c r="I205" s="497" t="s">
        <v>14</v>
      </c>
    </row>
    <row r="206" spans="1:9" ht="15" x14ac:dyDescent="0.25">
      <c r="A206" s="240">
        <v>41862</v>
      </c>
      <c r="B206" s="438" t="s">
        <v>1914</v>
      </c>
      <c r="C206" s="429" t="s">
        <v>4698</v>
      </c>
      <c r="D206" s="235" t="s">
        <v>260</v>
      </c>
      <c r="E206" s="236">
        <v>2607</v>
      </c>
      <c r="F206" s="117">
        <v>41862</v>
      </c>
      <c r="G206" s="30">
        <v>2607</v>
      </c>
      <c r="H206" s="5">
        <f t="shared" si="8"/>
        <v>0</v>
      </c>
      <c r="I206" s="497"/>
    </row>
    <row r="207" spans="1:9" ht="15" x14ac:dyDescent="0.25">
      <c r="A207" s="240">
        <v>41863</v>
      </c>
      <c r="B207" s="438" t="s">
        <v>2011</v>
      </c>
      <c r="C207" s="429" t="s">
        <v>4698</v>
      </c>
      <c r="D207" s="8" t="s">
        <v>260</v>
      </c>
      <c r="E207" s="252">
        <v>2257</v>
      </c>
      <c r="F207" s="117">
        <v>41864</v>
      </c>
      <c r="G207" s="22">
        <v>2257</v>
      </c>
      <c r="H207" s="5">
        <f t="shared" si="8"/>
        <v>0</v>
      </c>
      <c r="I207" s="497"/>
    </row>
    <row r="208" spans="1:9" ht="15" x14ac:dyDescent="0.25">
      <c r="A208" s="240">
        <v>41865</v>
      </c>
      <c r="B208" s="438" t="s">
        <v>2183</v>
      </c>
      <c r="C208" s="429" t="s">
        <v>4698</v>
      </c>
      <c r="D208" s="235" t="s">
        <v>260</v>
      </c>
      <c r="E208" s="236">
        <v>2812</v>
      </c>
      <c r="F208" s="117">
        <v>41866</v>
      </c>
      <c r="G208" s="30">
        <v>2812</v>
      </c>
      <c r="H208" s="5">
        <f t="shared" si="8"/>
        <v>0</v>
      </c>
      <c r="I208" s="497" t="s">
        <v>14</v>
      </c>
    </row>
    <row r="209" spans="1:9" ht="15" x14ac:dyDescent="0.25">
      <c r="A209" s="240">
        <v>41866</v>
      </c>
      <c r="B209" s="438" t="s">
        <v>2264</v>
      </c>
      <c r="C209" s="429" t="s">
        <v>4698</v>
      </c>
      <c r="D209" s="235" t="s">
        <v>260</v>
      </c>
      <c r="E209" s="236">
        <v>4653</v>
      </c>
      <c r="F209" s="117">
        <v>41866</v>
      </c>
      <c r="G209" s="30">
        <v>4653</v>
      </c>
      <c r="H209" s="5">
        <f t="shared" si="8"/>
        <v>0</v>
      </c>
      <c r="I209" s="497" t="s">
        <v>14</v>
      </c>
    </row>
    <row r="210" spans="1:9" ht="15" x14ac:dyDescent="0.25">
      <c r="A210" s="240">
        <v>41868</v>
      </c>
      <c r="B210" s="438" t="s">
        <v>1155</v>
      </c>
      <c r="C210" s="429" t="s">
        <v>4698</v>
      </c>
      <c r="D210" s="235" t="s">
        <v>260</v>
      </c>
      <c r="E210" s="236">
        <v>4048.5</v>
      </c>
      <c r="F210" s="117">
        <v>41868</v>
      </c>
      <c r="G210" s="30">
        <v>4048.5</v>
      </c>
      <c r="H210" s="5">
        <f t="shared" si="8"/>
        <v>0</v>
      </c>
      <c r="I210" s="497" t="s">
        <v>4</v>
      </c>
    </row>
    <row r="211" spans="1:9" ht="15" x14ac:dyDescent="0.25">
      <c r="A211" s="240">
        <v>41869</v>
      </c>
      <c r="B211" s="438" t="s">
        <v>1203</v>
      </c>
      <c r="C211" s="429" t="s">
        <v>4698</v>
      </c>
      <c r="D211" s="235" t="s">
        <v>260</v>
      </c>
      <c r="E211" s="236">
        <v>2659</v>
      </c>
      <c r="F211" s="117">
        <v>41869</v>
      </c>
      <c r="G211" s="30">
        <v>2659</v>
      </c>
      <c r="H211" s="5">
        <f t="shared" si="8"/>
        <v>0</v>
      </c>
      <c r="I211" s="497" t="s">
        <v>4</v>
      </c>
    </row>
    <row r="212" spans="1:9" ht="15" x14ac:dyDescent="0.25">
      <c r="A212" s="518">
        <v>41866</v>
      </c>
      <c r="B212" s="516" t="s">
        <v>1230</v>
      </c>
      <c r="C212" s="517" t="s">
        <v>4698</v>
      </c>
      <c r="D212" s="235" t="s">
        <v>260</v>
      </c>
      <c r="E212" s="236">
        <v>4396</v>
      </c>
      <c r="F212" s="117">
        <v>41867</v>
      </c>
      <c r="G212" s="30">
        <v>4396</v>
      </c>
      <c r="H212" s="5">
        <f t="shared" si="8"/>
        <v>0</v>
      </c>
      <c r="I212" s="497" t="s">
        <v>4</v>
      </c>
    </row>
    <row r="213" spans="1:9" ht="15" x14ac:dyDescent="0.25">
      <c r="A213" s="240">
        <v>41870</v>
      </c>
      <c r="B213" s="438" t="s">
        <v>1374</v>
      </c>
      <c r="C213" s="429" t="s">
        <v>4698</v>
      </c>
      <c r="D213" s="235" t="s">
        <v>260</v>
      </c>
      <c r="E213" s="236">
        <v>2704.65</v>
      </c>
      <c r="F213" s="117">
        <v>41870</v>
      </c>
      <c r="G213" s="30">
        <v>2704.65</v>
      </c>
      <c r="H213" s="5">
        <f t="shared" si="8"/>
        <v>0</v>
      </c>
      <c r="I213" s="497" t="s">
        <v>4</v>
      </c>
    </row>
    <row r="214" spans="1:9" ht="15" x14ac:dyDescent="0.25">
      <c r="A214" s="240">
        <v>41871</v>
      </c>
      <c r="B214" s="438" t="s">
        <v>1474</v>
      </c>
      <c r="C214" s="429" t="s">
        <v>4698</v>
      </c>
      <c r="D214" s="235" t="s">
        <v>260</v>
      </c>
      <c r="E214" s="236">
        <v>2380</v>
      </c>
      <c r="F214" s="117">
        <v>41871</v>
      </c>
      <c r="G214" s="30">
        <v>2380</v>
      </c>
      <c r="H214" s="5">
        <f t="shared" si="8"/>
        <v>0</v>
      </c>
      <c r="I214" s="497" t="s">
        <v>4</v>
      </c>
    </row>
    <row r="215" spans="1:9" ht="15" x14ac:dyDescent="0.25">
      <c r="A215" s="240">
        <v>41873</v>
      </c>
      <c r="B215" s="241" t="s">
        <v>1659</v>
      </c>
      <c r="C215" s="394" t="s">
        <v>4401</v>
      </c>
      <c r="D215" s="235" t="s">
        <v>260</v>
      </c>
      <c r="E215" s="236">
        <v>2380</v>
      </c>
      <c r="F215" s="117">
        <v>41874</v>
      </c>
      <c r="G215" s="251">
        <v>2380</v>
      </c>
      <c r="H215" s="5">
        <f t="shared" si="8"/>
        <v>0</v>
      </c>
      <c r="I215" s="497"/>
    </row>
    <row r="216" spans="1:9" ht="15" x14ac:dyDescent="0.25">
      <c r="A216" s="240">
        <v>41874</v>
      </c>
      <c r="B216" s="241" t="s">
        <v>1767</v>
      </c>
      <c r="C216" s="394" t="s">
        <v>4401</v>
      </c>
      <c r="D216" s="8" t="s">
        <v>260</v>
      </c>
      <c r="E216" s="252">
        <v>3990</v>
      </c>
      <c r="F216" s="117">
        <v>41876</v>
      </c>
      <c r="G216" s="30">
        <v>3990</v>
      </c>
      <c r="H216" s="5">
        <f t="shared" si="8"/>
        <v>0</v>
      </c>
      <c r="I216" s="497" t="s">
        <v>4</v>
      </c>
    </row>
    <row r="217" spans="1:9" ht="15" x14ac:dyDescent="0.25">
      <c r="A217" s="240">
        <v>41879</v>
      </c>
      <c r="B217" s="241" t="s">
        <v>2172</v>
      </c>
      <c r="C217" s="394" t="s">
        <v>4401</v>
      </c>
      <c r="D217" s="235" t="s">
        <v>260</v>
      </c>
      <c r="E217" s="236">
        <v>2195</v>
      </c>
      <c r="F217" s="117">
        <v>41879</v>
      </c>
      <c r="G217" s="30">
        <v>2195</v>
      </c>
      <c r="H217" s="5">
        <f t="shared" si="8"/>
        <v>0</v>
      </c>
      <c r="I217" s="497" t="s">
        <v>4</v>
      </c>
    </row>
    <row r="218" spans="1:9" ht="15" x14ac:dyDescent="0.25">
      <c r="A218" s="240">
        <v>41880</v>
      </c>
      <c r="B218" s="241" t="s">
        <v>1079</v>
      </c>
      <c r="C218" s="394" t="s">
        <v>4401</v>
      </c>
      <c r="D218" s="8" t="s">
        <v>260</v>
      </c>
      <c r="E218" s="252">
        <v>2350</v>
      </c>
      <c r="F218" s="117">
        <v>41881</v>
      </c>
      <c r="G218" s="30">
        <v>2350</v>
      </c>
      <c r="H218" s="5">
        <f t="shared" si="8"/>
        <v>0</v>
      </c>
      <c r="I218" s="497" t="s">
        <v>4</v>
      </c>
    </row>
    <row r="219" spans="1:9" ht="15" x14ac:dyDescent="0.25">
      <c r="A219" s="240">
        <v>41881</v>
      </c>
      <c r="B219" s="241" t="s">
        <v>1195</v>
      </c>
      <c r="C219" s="394" t="s">
        <v>4401</v>
      </c>
      <c r="D219" s="235" t="s">
        <v>260</v>
      </c>
      <c r="E219" s="236">
        <v>2984.5</v>
      </c>
      <c r="F219" s="117">
        <v>41882</v>
      </c>
      <c r="G219" s="30">
        <v>2984.5</v>
      </c>
      <c r="H219" s="5">
        <f t="shared" si="8"/>
        <v>0</v>
      </c>
      <c r="I219" s="497" t="s">
        <v>4</v>
      </c>
    </row>
    <row r="220" spans="1:9" ht="15" x14ac:dyDescent="0.25">
      <c r="A220" s="240"/>
      <c r="B220" s="241"/>
      <c r="C220" s="394"/>
      <c r="D220" s="235"/>
      <c r="E220" s="236"/>
      <c r="F220" s="117"/>
      <c r="G220" s="30">
        <f>SUM(G198:G219)</f>
        <v>68669.450000000012</v>
      </c>
      <c r="H220" s="5"/>
      <c r="I220" s="497"/>
    </row>
    <row r="221" spans="1:9" ht="15" x14ac:dyDescent="0.25">
      <c r="A221" s="240"/>
      <c r="B221" s="241"/>
      <c r="C221" s="394"/>
      <c r="D221" s="235"/>
      <c r="E221" s="236"/>
      <c r="F221" s="117"/>
      <c r="G221" s="30"/>
      <c r="H221" s="5"/>
      <c r="I221" s="497"/>
    </row>
    <row r="222" spans="1:9" ht="15" x14ac:dyDescent="0.25">
      <c r="A222" s="240">
        <v>41872</v>
      </c>
      <c r="B222" s="241" t="s">
        <v>1555</v>
      </c>
      <c r="C222" s="394" t="s">
        <v>4401</v>
      </c>
      <c r="D222" s="8" t="s">
        <v>59</v>
      </c>
      <c r="E222" s="252">
        <v>9265</v>
      </c>
      <c r="F222" s="117">
        <v>41872</v>
      </c>
      <c r="G222" s="30">
        <v>9265</v>
      </c>
      <c r="H222" s="5">
        <f>E222-G222</f>
        <v>0</v>
      </c>
      <c r="I222" s="497"/>
    </row>
    <row r="223" spans="1:9" ht="15" x14ac:dyDescent="0.25">
      <c r="A223" s="240">
        <v>41879</v>
      </c>
      <c r="B223" s="241" t="s">
        <v>2196</v>
      </c>
      <c r="C223" s="394" t="s">
        <v>4401</v>
      </c>
      <c r="D223" s="235" t="s">
        <v>59</v>
      </c>
      <c r="E223" s="236">
        <v>6457.5</v>
      </c>
      <c r="F223" s="117">
        <v>41879</v>
      </c>
      <c r="G223" s="30">
        <v>6457.5</v>
      </c>
      <c r="H223" s="5">
        <f>E223-G223</f>
        <v>0</v>
      </c>
      <c r="I223" s="497"/>
    </row>
    <row r="224" spans="1:9" ht="15" x14ac:dyDescent="0.25">
      <c r="A224" s="240">
        <v>41879</v>
      </c>
      <c r="B224" s="241" t="s">
        <v>2243</v>
      </c>
      <c r="C224" s="394" t="s">
        <v>4401</v>
      </c>
      <c r="D224" s="235" t="s">
        <v>59</v>
      </c>
      <c r="E224" s="236">
        <v>2763.4</v>
      </c>
      <c r="F224" s="117">
        <v>41879</v>
      </c>
      <c r="G224" s="30">
        <v>2763.4</v>
      </c>
      <c r="H224" s="5">
        <f>E224-G224</f>
        <v>0</v>
      </c>
      <c r="I224" s="497"/>
    </row>
    <row r="225" spans="1:9" ht="15" x14ac:dyDescent="0.25">
      <c r="A225" s="240"/>
      <c r="B225" s="241"/>
      <c r="C225" s="394"/>
      <c r="D225" s="235"/>
      <c r="E225" s="236"/>
      <c r="F225" s="117"/>
      <c r="G225" s="30"/>
      <c r="H225" s="5"/>
      <c r="I225" s="497"/>
    </row>
    <row r="226" spans="1:9" ht="15" x14ac:dyDescent="0.25">
      <c r="A226" s="240">
        <v>41852</v>
      </c>
      <c r="B226" s="241" t="s">
        <v>1064</v>
      </c>
      <c r="C226" s="394" t="s">
        <v>4641</v>
      </c>
      <c r="D226" s="235" t="s">
        <v>32</v>
      </c>
      <c r="E226" s="236">
        <v>10620</v>
      </c>
      <c r="F226" s="117">
        <v>41860</v>
      </c>
      <c r="G226" s="30">
        <v>10620</v>
      </c>
      <c r="H226" s="24">
        <f t="shared" ref="H226:H231" si="9">E226-G226</f>
        <v>0</v>
      </c>
      <c r="I226" s="497"/>
    </row>
    <row r="227" spans="1:9" ht="15" x14ac:dyDescent="0.25">
      <c r="A227" s="496">
        <v>41855</v>
      </c>
      <c r="B227" s="241" t="s">
        <v>1318</v>
      </c>
      <c r="C227" s="394" t="s">
        <v>4641</v>
      </c>
      <c r="D227" s="8" t="s">
        <v>32</v>
      </c>
      <c r="E227" s="252">
        <v>35831.519999999997</v>
      </c>
      <c r="F227" s="117">
        <v>41860</v>
      </c>
      <c r="G227" s="30">
        <v>35831.521000000001</v>
      </c>
      <c r="H227" s="5">
        <f t="shared" si="9"/>
        <v>-1.0000000038417056E-3</v>
      </c>
      <c r="I227" s="497"/>
    </row>
    <row r="228" spans="1:9" ht="15" x14ac:dyDescent="0.25">
      <c r="A228" s="496">
        <v>41855</v>
      </c>
      <c r="B228" s="241" t="s">
        <v>1321</v>
      </c>
      <c r="C228" s="394" t="s">
        <v>4641</v>
      </c>
      <c r="D228" s="8" t="s">
        <v>32</v>
      </c>
      <c r="E228" s="252">
        <v>127091.5</v>
      </c>
      <c r="F228" s="461" t="s">
        <v>4664</v>
      </c>
      <c r="G228" s="30">
        <v>127091.5</v>
      </c>
      <c r="H228" s="5">
        <f t="shared" si="9"/>
        <v>0</v>
      </c>
      <c r="I228" s="497"/>
    </row>
    <row r="229" spans="1:9" ht="15" x14ac:dyDescent="0.25">
      <c r="A229" s="496">
        <v>41857</v>
      </c>
      <c r="B229" s="241" t="s">
        <v>1477</v>
      </c>
      <c r="C229" s="394" t="s">
        <v>4641</v>
      </c>
      <c r="D229" s="235" t="s">
        <v>32</v>
      </c>
      <c r="E229" s="236">
        <v>24225</v>
      </c>
      <c r="F229" s="461" t="s">
        <v>4687</v>
      </c>
      <c r="G229" s="247">
        <v>24225</v>
      </c>
      <c r="H229" s="5">
        <f t="shared" si="9"/>
        <v>0</v>
      </c>
      <c r="I229" s="497" t="s">
        <v>57</v>
      </c>
    </row>
    <row r="230" spans="1:9" ht="15" x14ac:dyDescent="0.25">
      <c r="A230" s="240">
        <v>41858</v>
      </c>
      <c r="B230" s="438" t="s">
        <v>1626</v>
      </c>
      <c r="C230" s="429" t="s">
        <v>4698</v>
      </c>
      <c r="D230" s="8" t="s">
        <v>32</v>
      </c>
      <c r="E230" s="252">
        <v>54040.5</v>
      </c>
      <c r="F230" s="461" t="s">
        <v>4708</v>
      </c>
      <c r="G230" s="30">
        <v>54040.5</v>
      </c>
      <c r="H230" s="5">
        <f t="shared" si="9"/>
        <v>0</v>
      </c>
      <c r="I230" s="497" t="s">
        <v>57</v>
      </c>
    </row>
    <row r="231" spans="1:9" ht="15" x14ac:dyDescent="0.25">
      <c r="A231" s="240">
        <v>41877</v>
      </c>
      <c r="B231" s="241" t="s">
        <v>2012</v>
      </c>
      <c r="C231" s="394" t="s">
        <v>4401</v>
      </c>
      <c r="D231" s="8" t="s">
        <v>32</v>
      </c>
      <c r="E231" s="252">
        <v>23436</v>
      </c>
      <c r="F231" s="467" t="s">
        <v>4855</v>
      </c>
      <c r="G231" s="247">
        <v>23436</v>
      </c>
      <c r="H231" s="5">
        <f t="shared" si="9"/>
        <v>0</v>
      </c>
      <c r="I231" s="497" t="s">
        <v>57</v>
      </c>
    </row>
    <row r="232" spans="1:9" ht="15" x14ac:dyDescent="0.25">
      <c r="A232" s="240"/>
      <c r="B232" s="241"/>
      <c r="C232" s="394"/>
      <c r="D232" s="8"/>
      <c r="E232" s="252"/>
      <c r="F232" s="467"/>
      <c r="G232" s="247">
        <f>SUM(G226:G231)</f>
        <v>275244.52100000001</v>
      </c>
      <c r="H232" s="5"/>
      <c r="I232" s="497"/>
    </row>
    <row r="233" spans="1:9" ht="15" x14ac:dyDescent="0.25">
      <c r="A233" s="240"/>
      <c r="B233" s="241"/>
      <c r="C233" s="394"/>
      <c r="D233" s="8"/>
      <c r="E233" s="252"/>
      <c r="F233" s="467"/>
      <c r="G233" s="247"/>
      <c r="H233" s="5"/>
      <c r="I233" s="497"/>
    </row>
    <row r="234" spans="1:9" ht="15" x14ac:dyDescent="0.25">
      <c r="A234" s="240">
        <v>41852</v>
      </c>
      <c r="B234" s="241" t="s">
        <v>2234</v>
      </c>
      <c r="C234" s="394" t="s">
        <v>4641</v>
      </c>
      <c r="D234" s="235" t="s">
        <v>4642</v>
      </c>
      <c r="E234" s="236">
        <v>7540</v>
      </c>
      <c r="F234" s="117">
        <v>41866</v>
      </c>
      <c r="G234" s="30">
        <v>7540</v>
      </c>
      <c r="H234" s="24">
        <f t="shared" ref="H234:H265" si="10">E234-G234</f>
        <v>0</v>
      </c>
      <c r="I234" s="497" t="s">
        <v>57</v>
      </c>
    </row>
    <row r="235" spans="1:9" ht="15" x14ac:dyDescent="0.25">
      <c r="A235" s="240">
        <v>41874</v>
      </c>
      <c r="B235" s="241" t="s">
        <v>1727</v>
      </c>
      <c r="C235" s="394" t="s">
        <v>4401</v>
      </c>
      <c r="D235" s="8" t="s">
        <v>523</v>
      </c>
      <c r="E235" s="252">
        <v>8320</v>
      </c>
      <c r="F235" s="461">
        <v>41885</v>
      </c>
      <c r="G235" s="247">
        <v>8320</v>
      </c>
      <c r="H235" s="5">
        <f t="shared" si="10"/>
        <v>0</v>
      </c>
      <c r="I235" s="497"/>
    </row>
    <row r="236" spans="1:9" ht="15" x14ac:dyDescent="0.25">
      <c r="A236" s="240">
        <v>41877</v>
      </c>
      <c r="B236" s="241" t="s">
        <v>2075</v>
      </c>
      <c r="C236" s="394" t="s">
        <v>4401</v>
      </c>
      <c r="D236" s="8" t="s">
        <v>523</v>
      </c>
      <c r="E236" s="252">
        <v>3640</v>
      </c>
      <c r="F236" s="461">
        <v>41885</v>
      </c>
      <c r="G236" s="247">
        <v>3640</v>
      </c>
      <c r="H236" s="5">
        <f t="shared" si="10"/>
        <v>0</v>
      </c>
      <c r="I236" s="497"/>
    </row>
    <row r="237" spans="1:9" ht="15" x14ac:dyDescent="0.25">
      <c r="A237" s="240">
        <v>41880</v>
      </c>
      <c r="B237" s="241" t="s">
        <v>1089</v>
      </c>
      <c r="C237" s="394" t="s">
        <v>4401</v>
      </c>
      <c r="D237" s="8" t="s">
        <v>523</v>
      </c>
      <c r="E237" s="252">
        <v>3000</v>
      </c>
      <c r="F237" s="461">
        <v>41898</v>
      </c>
      <c r="G237" s="247">
        <v>3000</v>
      </c>
      <c r="H237" s="5">
        <f t="shared" si="10"/>
        <v>0</v>
      </c>
      <c r="I237" s="497"/>
    </row>
    <row r="238" spans="1:9" ht="15" x14ac:dyDescent="0.25">
      <c r="A238" s="496">
        <v>41853</v>
      </c>
      <c r="B238" s="241" t="s">
        <v>1092</v>
      </c>
      <c r="C238" s="394" t="s">
        <v>4641</v>
      </c>
      <c r="D238" s="8" t="s">
        <v>37</v>
      </c>
      <c r="E238" s="252">
        <v>11600</v>
      </c>
      <c r="F238" s="117">
        <v>41866</v>
      </c>
      <c r="G238" s="30">
        <v>11600</v>
      </c>
      <c r="H238" s="24">
        <f t="shared" si="10"/>
        <v>0</v>
      </c>
      <c r="I238" s="497"/>
    </row>
    <row r="239" spans="1:9" ht="15" x14ac:dyDescent="0.25">
      <c r="A239" s="240">
        <v>41854</v>
      </c>
      <c r="B239" s="241" t="s">
        <v>1203</v>
      </c>
      <c r="C239" s="394" t="s">
        <v>4641</v>
      </c>
      <c r="D239" s="8" t="s">
        <v>37</v>
      </c>
      <c r="E239" s="252">
        <v>10440</v>
      </c>
      <c r="F239" s="117">
        <v>41866</v>
      </c>
      <c r="G239" s="30">
        <v>10440</v>
      </c>
      <c r="H239" s="24">
        <f t="shared" si="10"/>
        <v>0</v>
      </c>
      <c r="I239" s="497"/>
    </row>
    <row r="240" spans="1:9" ht="15" x14ac:dyDescent="0.25">
      <c r="A240" s="496">
        <v>41855</v>
      </c>
      <c r="B240" s="241" t="s">
        <v>1265</v>
      </c>
      <c r="C240" s="394" t="s">
        <v>4641</v>
      </c>
      <c r="D240" s="8" t="s">
        <v>37</v>
      </c>
      <c r="E240" s="252">
        <v>5220</v>
      </c>
      <c r="F240" s="117">
        <v>41866</v>
      </c>
      <c r="G240" s="30">
        <v>5220</v>
      </c>
      <c r="H240" s="5">
        <f t="shared" si="10"/>
        <v>0</v>
      </c>
      <c r="I240" s="497"/>
    </row>
    <row r="241" spans="1:9" ht="15" x14ac:dyDescent="0.25">
      <c r="A241" s="496">
        <v>41855</v>
      </c>
      <c r="B241" s="241" t="s">
        <v>1363</v>
      </c>
      <c r="C241" s="394" t="s">
        <v>4641</v>
      </c>
      <c r="D241" s="8" t="s">
        <v>37</v>
      </c>
      <c r="E241" s="252">
        <v>5800</v>
      </c>
      <c r="F241" s="117">
        <v>41866</v>
      </c>
      <c r="G241" s="30">
        <v>5800</v>
      </c>
      <c r="H241" s="5">
        <f t="shared" si="10"/>
        <v>0</v>
      </c>
      <c r="I241" s="497"/>
    </row>
    <row r="242" spans="1:9" ht="15" x14ac:dyDescent="0.25">
      <c r="A242" s="496">
        <v>41857</v>
      </c>
      <c r="B242" s="241" t="s">
        <v>1468</v>
      </c>
      <c r="C242" s="394" t="s">
        <v>4641</v>
      </c>
      <c r="D242" s="235" t="s">
        <v>37</v>
      </c>
      <c r="E242" s="236">
        <v>6960</v>
      </c>
      <c r="F242" s="117">
        <v>41866</v>
      </c>
      <c r="G242" s="30">
        <v>6960</v>
      </c>
      <c r="H242" s="5">
        <f t="shared" si="10"/>
        <v>0</v>
      </c>
      <c r="I242" s="497" t="s">
        <v>14</v>
      </c>
    </row>
    <row r="243" spans="1:9" ht="15" x14ac:dyDescent="0.25">
      <c r="A243" s="496">
        <v>41857</v>
      </c>
      <c r="B243" s="241" t="s">
        <v>1529</v>
      </c>
      <c r="C243" s="394" t="s">
        <v>4641</v>
      </c>
      <c r="D243" s="235" t="s">
        <v>37</v>
      </c>
      <c r="E243" s="236">
        <v>5800</v>
      </c>
      <c r="F243" s="117">
        <v>41866</v>
      </c>
      <c r="G243" s="30">
        <v>5800</v>
      </c>
      <c r="H243" s="5">
        <f t="shared" si="10"/>
        <v>0</v>
      </c>
      <c r="I243" s="265" t="s">
        <v>4</v>
      </c>
    </row>
    <row r="244" spans="1:9" ht="15" x14ac:dyDescent="0.25">
      <c r="A244" s="496">
        <v>41859</v>
      </c>
      <c r="B244" s="438" t="s">
        <v>1630</v>
      </c>
      <c r="C244" s="429" t="s">
        <v>4698</v>
      </c>
      <c r="D244" s="235" t="s">
        <v>37</v>
      </c>
      <c r="E244" s="236">
        <v>6960</v>
      </c>
      <c r="F244" s="117">
        <v>41871</v>
      </c>
      <c r="G244" s="30">
        <v>6960</v>
      </c>
      <c r="H244" s="5">
        <f t="shared" si="10"/>
        <v>0</v>
      </c>
      <c r="I244" s="497"/>
    </row>
    <row r="245" spans="1:9" ht="15" x14ac:dyDescent="0.25">
      <c r="A245" s="496">
        <v>41859</v>
      </c>
      <c r="B245" s="438" t="s">
        <v>1755</v>
      </c>
      <c r="C245" s="429" t="s">
        <v>4698</v>
      </c>
      <c r="D245" s="235" t="s">
        <v>37</v>
      </c>
      <c r="E245" s="236">
        <v>9860</v>
      </c>
      <c r="F245" s="117">
        <v>41871</v>
      </c>
      <c r="G245" s="30">
        <v>9860</v>
      </c>
      <c r="H245" s="5">
        <f t="shared" si="10"/>
        <v>0</v>
      </c>
      <c r="I245" s="265"/>
    </row>
    <row r="246" spans="1:9" ht="15" x14ac:dyDescent="0.25">
      <c r="A246" s="496">
        <v>41861</v>
      </c>
      <c r="B246" s="438" t="s">
        <v>1847</v>
      </c>
      <c r="C246" s="429" t="s">
        <v>4698</v>
      </c>
      <c r="D246" s="235" t="s">
        <v>37</v>
      </c>
      <c r="E246" s="236">
        <v>9280</v>
      </c>
      <c r="F246" s="117">
        <v>41871</v>
      </c>
      <c r="G246" s="30">
        <v>9280</v>
      </c>
      <c r="H246" s="5">
        <f t="shared" si="10"/>
        <v>0</v>
      </c>
      <c r="I246" s="497"/>
    </row>
    <row r="247" spans="1:9" ht="15" x14ac:dyDescent="0.25">
      <c r="A247" s="240">
        <v>41862</v>
      </c>
      <c r="B247" s="438" t="s">
        <v>1896</v>
      </c>
      <c r="C247" s="429" t="s">
        <v>4698</v>
      </c>
      <c r="D247" s="235" t="s">
        <v>37</v>
      </c>
      <c r="E247" s="236">
        <v>6380</v>
      </c>
      <c r="F247" s="117">
        <v>41871</v>
      </c>
      <c r="G247" s="30">
        <v>6380</v>
      </c>
      <c r="H247" s="5">
        <f t="shared" si="10"/>
        <v>0</v>
      </c>
      <c r="I247" s="497"/>
    </row>
    <row r="248" spans="1:9" ht="15" x14ac:dyDescent="0.25">
      <c r="A248" s="240">
        <v>41862</v>
      </c>
      <c r="B248" s="438" t="s">
        <v>1970</v>
      </c>
      <c r="C248" s="429" t="s">
        <v>4698</v>
      </c>
      <c r="D248" s="235" t="s">
        <v>37</v>
      </c>
      <c r="E248" s="236">
        <v>5800</v>
      </c>
      <c r="F248" s="117">
        <v>41871</v>
      </c>
      <c r="G248" s="22">
        <v>5800</v>
      </c>
      <c r="H248" s="5">
        <f t="shared" si="10"/>
        <v>0</v>
      </c>
      <c r="I248" s="497"/>
    </row>
    <row r="249" spans="1:9" ht="15" x14ac:dyDescent="0.25">
      <c r="A249" s="240">
        <v>41863</v>
      </c>
      <c r="B249" s="438" t="s">
        <v>2059</v>
      </c>
      <c r="C249" s="429" t="s">
        <v>4698</v>
      </c>
      <c r="D249" s="8" t="s">
        <v>37</v>
      </c>
      <c r="E249" s="252">
        <v>2900</v>
      </c>
      <c r="F249" s="117">
        <v>41871</v>
      </c>
      <c r="G249" s="30">
        <v>2900</v>
      </c>
      <c r="H249" s="5">
        <f t="shared" si="10"/>
        <v>0</v>
      </c>
      <c r="I249" s="497" t="s">
        <v>294</v>
      </c>
    </row>
    <row r="250" spans="1:9" ht="15" x14ac:dyDescent="0.25">
      <c r="A250" s="240">
        <v>41864</v>
      </c>
      <c r="B250" s="438" t="s">
        <v>2131</v>
      </c>
      <c r="C250" s="429" t="s">
        <v>4698</v>
      </c>
      <c r="D250" s="8" t="s">
        <v>37</v>
      </c>
      <c r="E250" s="252">
        <v>4480</v>
      </c>
      <c r="F250" s="117">
        <v>41871</v>
      </c>
      <c r="G250" s="22">
        <v>4480</v>
      </c>
      <c r="H250" s="5">
        <f t="shared" si="10"/>
        <v>0</v>
      </c>
      <c r="I250" s="497" t="s">
        <v>4</v>
      </c>
    </row>
    <row r="251" spans="1:9" ht="15" x14ac:dyDescent="0.25">
      <c r="A251" s="240">
        <v>41865</v>
      </c>
      <c r="B251" s="438" t="s">
        <v>2211</v>
      </c>
      <c r="C251" s="429" t="s">
        <v>4698</v>
      </c>
      <c r="D251" s="235" t="s">
        <v>37</v>
      </c>
      <c r="E251" s="236">
        <v>8400</v>
      </c>
      <c r="F251" s="117">
        <v>41881</v>
      </c>
      <c r="G251" s="30">
        <v>8400</v>
      </c>
      <c r="H251" s="5">
        <f t="shared" si="10"/>
        <v>0</v>
      </c>
      <c r="I251" s="497" t="s">
        <v>20</v>
      </c>
    </row>
    <row r="252" spans="1:9" ht="15" x14ac:dyDescent="0.25">
      <c r="A252" s="240">
        <v>41866</v>
      </c>
      <c r="B252" s="438" t="s">
        <v>2276</v>
      </c>
      <c r="C252" s="429" t="s">
        <v>4698</v>
      </c>
      <c r="D252" s="235" t="s">
        <v>37</v>
      </c>
      <c r="E252" s="236">
        <v>14000</v>
      </c>
      <c r="F252" s="117">
        <v>41881</v>
      </c>
      <c r="G252" s="30">
        <v>14000</v>
      </c>
      <c r="H252" s="5">
        <f t="shared" si="10"/>
        <v>0</v>
      </c>
      <c r="I252" s="497"/>
    </row>
    <row r="253" spans="1:9" ht="15" x14ac:dyDescent="0.25">
      <c r="A253" s="240">
        <v>41868</v>
      </c>
      <c r="B253" s="438" t="s">
        <v>1124</v>
      </c>
      <c r="C253" s="429" t="s">
        <v>4698</v>
      </c>
      <c r="D253" s="235" t="s">
        <v>37</v>
      </c>
      <c r="E253" s="236">
        <v>9520</v>
      </c>
      <c r="F253" s="117">
        <v>41881</v>
      </c>
      <c r="G253" s="30">
        <v>9520</v>
      </c>
      <c r="H253" s="5">
        <f t="shared" si="10"/>
        <v>0</v>
      </c>
      <c r="I253" s="497"/>
    </row>
    <row r="254" spans="1:9" ht="15" x14ac:dyDescent="0.25">
      <c r="A254" s="240">
        <v>41868</v>
      </c>
      <c r="B254" s="438" t="s">
        <v>1132</v>
      </c>
      <c r="C254" s="429" t="s">
        <v>4698</v>
      </c>
      <c r="D254" s="235" t="s">
        <v>37</v>
      </c>
      <c r="E254" s="236">
        <v>5400</v>
      </c>
      <c r="F254" s="495" t="s">
        <v>4784</v>
      </c>
      <c r="G254" s="30">
        <v>5400</v>
      </c>
      <c r="H254" s="5">
        <f t="shared" si="10"/>
        <v>0</v>
      </c>
      <c r="I254" s="497"/>
    </row>
    <row r="255" spans="1:9" ht="15" x14ac:dyDescent="0.25">
      <c r="A255" s="496">
        <v>41869</v>
      </c>
      <c r="B255" s="438" t="s">
        <v>1344</v>
      </c>
      <c r="C255" s="429" t="s">
        <v>4698</v>
      </c>
      <c r="D255" s="235" t="s">
        <v>37</v>
      </c>
      <c r="E255" s="236">
        <v>3780</v>
      </c>
      <c r="F255" s="117">
        <v>41871</v>
      </c>
      <c r="G255" s="30">
        <v>3780</v>
      </c>
      <c r="H255" s="5">
        <f t="shared" si="10"/>
        <v>0</v>
      </c>
      <c r="I255" s="497" t="s">
        <v>14</v>
      </c>
    </row>
    <row r="256" spans="1:9" ht="15" x14ac:dyDescent="0.25">
      <c r="A256" s="240">
        <v>41870</v>
      </c>
      <c r="B256" s="438" t="s">
        <v>1443</v>
      </c>
      <c r="C256" s="429" t="s">
        <v>4698</v>
      </c>
      <c r="D256" s="235" t="s">
        <v>37</v>
      </c>
      <c r="E256" s="236">
        <v>4320</v>
      </c>
      <c r="F256" s="117">
        <v>41881</v>
      </c>
      <c r="G256" s="22">
        <v>4320</v>
      </c>
      <c r="H256" s="5">
        <f t="shared" si="10"/>
        <v>0</v>
      </c>
      <c r="I256" s="497" t="s">
        <v>14</v>
      </c>
    </row>
    <row r="257" spans="1:9" ht="15" x14ac:dyDescent="0.25">
      <c r="A257" s="240">
        <v>41871</v>
      </c>
      <c r="B257" s="438" t="s">
        <v>1506</v>
      </c>
      <c r="C257" s="429" t="s">
        <v>4698</v>
      </c>
      <c r="D257" s="235" t="s">
        <v>37</v>
      </c>
      <c r="E257" s="236">
        <v>4320</v>
      </c>
      <c r="F257" s="117">
        <v>41881</v>
      </c>
      <c r="G257" s="30">
        <v>4320</v>
      </c>
      <c r="H257" s="5">
        <f t="shared" si="10"/>
        <v>0</v>
      </c>
      <c r="I257" s="497" t="s">
        <v>20</v>
      </c>
    </row>
    <row r="258" spans="1:9" ht="15" x14ac:dyDescent="0.25">
      <c r="A258" s="240">
        <v>41872</v>
      </c>
      <c r="B258" s="241" t="s">
        <v>1598</v>
      </c>
      <c r="C258" s="394" t="s">
        <v>4401</v>
      </c>
      <c r="D258" s="8" t="s">
        <v>37</v>
      </c>
      <c r="E258" s="252">
        <v>6760</v>
      </c>
      <c r="F258" s="117">
        <v>41881</v>
      </c>
      <c r="G258" s="30">
        <v>6760</v>
      </c>
      <c r="H258" s="5">
        <f t="shared" si="10"/>
        <v>0</v>
      </c>
      <c r="I258" s="497" t="s">
        <v>14</v>
      </c>
    </row>
    <row r="259" spans="1:9" ht="15" x14ac:dyDescent="0.25">
      <c r="A259" s="240">
        <v>41874</v>
      </c>
      <c r="B259" s="241" t="s">
        <v>1817</v>
      </c>
      <c r="C259" s="394" t="s">
        <v>4401</v>
      </c>
      <c r="D259" s="8" t="s">
        <v>37</v>
      </c>
      <c r="E259" s="252">
        <v>8320</v>
      </c>
      <c r="F259" s="313">
        <v>41885</v>
      </c>
      <c r="G259" s="247">
        <v>8320</v>
      </c>
      <c r="H259" s="5">
        <f t="shared" si="10"/>
        <v>0</v>
      </c>
      <c r="I259" s="497" t="s">
        <v>20</v>
      </c>
    </row>
    <row r="260" spans="1:9" ht="15" x14ac:dyDescent="0.25">
      <c r="A260" s="240">
        <v>41875</v>
      </c>
      <c r="B260" s="241" t="s">
        <v>1854</v>
      </c>
      <c r="C260" s="394" t="s">
        <v>4401</v>
      </c>
      <c r="D260" s="235" t="s">
        <v>37</v>
      </c>
      <c r="E260" s="236">
        <v>5720</v>
      </c>
      <c r="F260" s="313">
        <v>41885</v>
      </c>
      <c r="G260" s="247">
        <v>5720</v>
      </c>
      <c r="H260" s="5">
        <f t="shared" si="10"/>
        <v>0</v>
      </c>
      <c r="I260" s="497" t="s">
        <v>14</v>
      </c>
    </row>
    <row r="261" spans="1:9" ht="15" x14ac:dyDescent="0.25">
      <c r="A261" s="240">
        <v>41876</v>
      </c>
      <c r="B261" s="241" t="s">
        <v>1953</v>
      </c>
      <c r="C261" s="394" t="s">
        <v>4401</v>
      </c>
      <c r="D261" s="235" t="s">
        <v>37</v>
      </c>
      <c r="E261" s="236">
        <v>4160</v>
      </c>
      <c r="F261" s="461">
        <v>41885</v>
      </c>
      <c r="G261" s="247">
        <v>4160</v>
      </c>
      <c r="H261" s="5">
        <f t="shared" si="10"/>
        <v>0</v>
      </c>
      <c r="I261" s="497"/>
    </row>
    <row r="262" spans="1:9" ht="15" x14ac:dyDescent="0.25">
      <c r="A262" s="240">
        <v>41878</v>
      </c>
      <c r="B262" s="241" t="s">
        <v>2160</v>
      </c>
      <c r="C262" s="394" t="s">
        <v>4401</v>
      </c>
      <c r="D262" s="235" t="s">
        <v>37</v>
      </c>
      <c r="E262" s="236">
        <v>2500</v>
      </c>
      <c r="F262" s="461">
        <v>41885</v>
      </c>
      <c r="G262" s="247">
        <v>2500</v>
      </c>
      <c r="H262" s="5">
        <f t="shared" si="10"/>
        <v>0</v>
      </c>
      <c r="I262" s="497"/>
    </row>
    <row r="263" spans="1:9" ht="15" x14ac:dyDescent="0.25">
      <c r="A263" s="240">
        <v>41879</v>
      </c>
      <c r="B263" s="241" t="s">
        <v>2263</v>
      </c>
      <c r="C263" s="394" t="s">
        <v>4401</v>
      </c>
      <c r="D263" s="235" t="s">
        <v>37</v>
      </c>
      <c r="E263" s="236">
        <v>8000</v>
      </c>
      <c r="F263" s="463" t="s">
        <v>4884</v>
      </c>
      <c r="G263" s="247">
        <v>8000</v>
      </c>
      <c r="H263" s="5">
        <f t="shared" si="10"/>
        <v>0</v>
      </c>
      <c r="I263" s="497"/>
    </row>
    <row r="264" spans="1:9" ht="15" x14ac:dyDescent="0.25">
      <c r="A264" s="240">
        <v>41881</v>
      </c>
      <c r="B264" s="241" t="s">
        <v>1176</v>
      </c>
      <c r="C264" s="394" t="s">
        <v>4401</v>
      </c>
      <c r="D264" s="235" t="s">
        <v>37</v>
      </c>
      <c r="E264" s="236">
        <v>8000</v>
      </c>
      <c r="F264" s="461">
        <v>41901</v>
      </c>
      <c r="G264" s="247">
        <v>8000</v>
      </c>
      <c r="H264" s="5">
        <f t="shared" si="10"/>
        <v>0</v>
      </c>
      <c r="I264" s="497"/>
    </row>
    <row r="265" spans="1:9" ht="15" x14ac:dyDescent="0.25">
      <c r="A265" s="240">
        <v>41881</v>
      </c>
      <c r="B265" s="241" t="s">
        <v>1280</v>
      </c>
      <c r="C265" s="394" t="s">
        <v>4401</v>
      </c>
      <c r="D265" s="235" t="s">
        <v>37</v>
      </c>
      <c r="E265" s="236">
        <v>8500</v>
      </c>
      <c r="F265" s="461">
        <v>41901</v>
      </c>
      <c r="G265" s="247">
        <v>8500</v>
      </c>
      <c r="H265" s="5">
        <f t="shared" si="10"/>
        <v>0</v>
      </c>
      <c r="I265" s="497" t="s">
        <v>4</v>
      </c>
    </row>
    <row r="266" spans="1:9" ht="15" x14ac:dyDescent="0.25">
      <c r="A266" s="240">
        <v>41882</v>
      </c>
      <c r="B266" s="241" t="s">
        <v>1350</v>
      </c>
      <c r="C266" s="394" t="s">
        <v>4401</v>
      </c>
      <c r="D266" s="235" t="s">
        <v>37</v>
      </c>
      <c r="E266" s="236">
        <v>5500</v>
      </c>
      <c r="F266" s="313">
        <v>41901</v>
      </c>
      <c r="G266" s="247">
        <v>5500</v>
      </c>
      <c r="H266" s="5">
        <f t="shared" ref="H266:H297" si="11">E266-G266</f>
        <v>0</v>
      </c>
      <c r="I266" s="497" t="s">
        <v>4</v>
      </c>
    </row>
    <row r="267" spans="1:9" ht="15" x14ac:dyDescent="0.25">
      <c r="A267" s="240">
        <v>41852</v>
      </c>
      <c r="B267" s="241" t="s">
        <v>2235</v>
      </c>
      <c r="C267" s="394" t="s">
        <v>4641</v>
      </c>
      <c r="D267" s="235" t="s">
        <v>35</v>
      </c>
      <c r="E267" s="236">
        <v>4640</v>
      </c>
      <c r="F267" s="117">
        <v>41866</v>
      </c>
      <c r="G267" s="30">
        <v>4640</v>
      </c>
      <c r="H267" s="24">
        <f t="shared" si="11"/>
        <v>0</v>
      </c>
      <c r="I267" s="497" t="s">
        <v>4</v>
      </c>
    </row>
    <row r="268" spans="1:9" ht="15" x14ac:dyDescent="0.25">
      <c r="A268" s="240">
        <v>41854</v>
      </c>
      <c r="B268" s="241" t="s">
        <v>1211</v>
      </c>
      <c r="C268" s="394" t="s">
        <v>4641</v>
      </c>
      <c r="D268" s="8" t="s">
        <v>35</v>
      </c>
      <c r="E268" s="252">
        <v>2900</v>
      </c>
      <c r="F268" s="117">
        <v>41866</v>
      </c>
      <c r="G268" s="30">
        <v>2900</v>
      </c>
      <c r="H268" s="24">
        <f t="shared" si="11"/>
        <v>0</v>
      </c>
      <c r="I268" s="497" t="s">
        <v>4</v>
      </c>
    </row>
    <row r="269" spans="1:9" ht="15" x14ac:dyDescent="0.25">
      <c r="A269" s="496">
        <v>41855</v>
      </c>
      <c r="B269" s="241" t="s">
        <v>1267</v>
      </c>
      <c r="C269" s="394" t="s">
        <v>4641</v>
      </c>
      <c r="D269" s="8" t="s">
        <v>35</v>
      </c>
      <c r="E269" s="252">
        <v>3480</v>
      </c>
      <c r="F269" s="117">
        <v>41866</v>
      </c>
      <c r="G269" s="30">
        <v>3480</v>
      </c>
      <c r="H269" s="5">
        <f t="shared" si="11"/>
        <v>0</v>
      </c>
      <c r="I269" s="497" t="s">
        <v>4</v>
      </c>
    </row>
    <row r="270" spans="1:9" ht="15" x14ac:dyDescent="0.25">
      <c r="A270" s="496">
        <v>41857</v>
      </c>
      <c r="B270" s="241" t="s">
        <v>1469</v>
      </c>
      <c r="C270" s="394" t="s">
        <v>4641</v>
      </c>
      <c r="D270" s="235" t="s">
        <v>35</v>
      </c>
      <c r="E270" s="236">
        <v>3480</v>
      </c>
      <c r="F270" s="117">
        <v>41866</v>
      </c>
      <c r="G270" s="30">
        <v>3480</v>
      </c>
      <c r="H270" s="5">
        <f t="shared" si="11"/>
        <v>0</v>
      </c>
      <c r="I270" s="497"/>
    </row>
    <row r="271" spans="1:9" ht="15" x14ac:dyDescent="0.25">
      <c r="A271" s="496">
        <v>41859</v>
      </c>
      <c r="B271" s="438" t="s">
        <v>1674</v>
      </c>
      <c r="C271" s="429" t="s">
        <v>4698</v>
      </c>
      <c r="D271" s="235" t="s">
        <v>35</v>
      </c>
      <c r="E271" s="236">
        <v>4060</v>
      </c>
      <c r="F271" s="117">
        <v>41871</v>
      </c>
      <c r="G271" s="30">
        <v>4060</v>
      </c>
      <c r="H271" s="5">
        <f t="shared" si="11"/>
        <v>0</v>
      </c>
      <c r="I271" s="497"/>
    </row>
    <row r="272" spans="1:9" ht="15" x14ac:dyDescent="0.25">
      <c r="A272" s="496">
        <v>41861</v>
      </c>
      <c r="B272" s="438" t="s">
        <v>1850</v>
      </c>
      <c r="C272" s="429" t="s">
        <v>4698</v>
      </c>
      <c r="D272" s="235" t="s">
        <v>35</v>
      </c>
      <c r="E272" s="236">
        <v>2320</v>
      </c>
      <c r="F272" s="117">
        <v>41871</v>
      </c>
      <c r="G272" s="30">
        <v>2320</v>
      </c>
      <c r="H272" s="5">
        <f t="shared" si="11"/>
        <v>0</v>
      </c>
      <c r="I272" s="497"/>
    </row>
    <row r="273" spans="1:9" ht="15" x14ac:dyDescent="0.25">
      <c r="A273" s="240">
        <v>41862</v>
      </c>
      <c r="B273" s="438" t="s">
        <v>1894</v>
      </c>
      <c r="C273" s="429" t="s">
        <v>4698</v>
      </c>
      <c r="D273" s="235" t="s">
        <v>35</v>
      </c>
      <c r="E273" s="236">
        <v>3480</v>
      </c>
      <c r="F273" s="117">
        <v>41881</v>
      </c>
      <c r="G273" s="30">
        <v>3480</v>
      </c>
      <c r="H273" s="5">
        <f t="shared" si="11"/>
        <v>0</v>
      </c>
      <c r="I273" s="497" t="s">
        <v>4</v>
      </c>
    </row>
    <row r="274" spans="1:9" ht="15" x14ac:dyDescent="0.25">
      <c r="A274" s="240">
        <v>41864</v>
      </c>
      <c r="B274" s="438" t="s">
        <v>2078</v>
      </c>
      <c r="C274" s="429" t="s">
        <v>4698</v>
      </c>
      <c r="D274" s="8" t="s">
        <v>35</v>
      </c>
      <c r="E274" s="252">
        <v>3480</v>
      </c>
      <c r="F274" s="117">
        <v>41881</v>
      </c>
      <c r="G274" s="22">
        <v>3480</v>
      </c>
      <c r="H274" s="5">
        <f t="shared" si="11"/>
        <v>0</v>
      </c>
      <c r="I274" s="497"/>
    </row>
    <row r="275" spans="1:9" ht="15" x14ac:dyDescent="0.25">
      <c r="A275" s="240">
        <v>41868</v>
      </c>
      <c r="B275" s="438" t="s">
        <v>1136</v>
      </c>
      <c r="C275" s="429" t="s">
        <v>4698</v>
      </c>
      <c r="D275" s="235" t="s">
        <v>35</v>
      </c>
      <c r="E275" s="236">
        <v>1350</v>
      </c>
      <c r="F275" s="514" t="s">
        <v>4786</v>
      </c>
      <c r="G275" s="247">
        <v>1350</v>
      </c>
      <c r="H275" s="5">
        <f t="shared" si="11"/>
        <v>0</v>
      </c>
      <c r="I275" s="497" t="s">
        <v>4</v>
      </c>
    </row>
    <row r="276" spans="1:9" ht="15" x14ac:dyDescent="0.25">
      <c r="A276" s="240">
        <v>41869</v>
      </c>
      <c r="B276" s="438" t="s">
        <v>1196</v>
      </c>
      <c r="C276" s="429" t="s">
        <v>4698</v>
      </c>
      <c r="D276" s="235" t="s">
        <v>35</v>
      </c>
      <c r="E276" s="236">
        <v>3240</v>
      </c>
      <c r="F276" s="461">
        <v>41885</v>
      </c>
      <c r="G276" s="247">
        <v>3240</v>
      </c>
      <c r="H276" s="5">
        <f t="shared" si="11"/>
        <v>0</v>
      </c>
      <c r="I276" s="497" t="s">
        <v>4</v>
      </c>
    </row>
    <row r="277" spans="1:9" ht="15" x14ac:dyDescent="0.25">
      <c r="A277" s="518">
        <v>41866</v>
      </c>
      <c r="B277" s="516" t="s">
        <v>1234</v>
      </c>
      <c r="C277" s="517" t="s">
        <v>4698</v>
      </c>
      <c r="D277" s="235" t="s">
        <v>35</v>
      </c>
      <c r="E277" s="236">
        <v>3920</v>
      </c>
      <c r="F277" s="461">
        <v>41885</v>
      </c>
      <c r="G277" s="247">
        <v>3920</v>
      </c>
      <c r="H277" s="5">
        <f t="shared" si="11"/>
        <v>0</v>
      </c>
      <c r="I277" s="497" t="s">
        <v>4</v>
      </c>
    </row>
    <row r="278" spans="1:9" ht="15" x14ac:dyDescent="0.25">
      <c r="A278" s="240">
        <v>41871</v>
      </c>
      <c r="B278" s="438" t="s">
        <v>1464</v>
      </c>
      <c r="C278" s="429" t="s">
        <v>4698</v>
      </c>
      <c r="D278" s="235" t="s">
        <v>35</v>
      </c>
      <c r="E278" s="236">
        <v>2700</v>
      </c>
      <c r="F278" s="461">
        <v>41885</v>
      </c>
      <c r="G278" s="28">
        <v>2700</v>
      </c>
      <c r="H278" s="5">
        <f t="shared" si="11"/>
        <v>0</v>
      </c>
      <c r="I278" s="497" t="s">
        <v>23</v>
      </c>
    </row>
    <row r="279" spans="1:9" ht="15" x14ac:dyDescent="0.25">
      <c r="A279" s="240">
        <v>41872</v>
      </c>
      <c r="B279" s="241" t="s">
        <v>1562</v>
      </c>
      <c r="C279" s="394" t="s">
        <v>4401</v>
      </c>
      <c r="D279" s="8" t="s">
        <v>35</v>
      </c>
      <c r="E279" s="252">
        <v>520</v>
      </c>
      <c r="F279" s="463" t="s">
        <v>4816</v>
      </c>
      <c r="G279" s="247">
        <v>520</v>
      </c>
      <c r="H279" s="5">
        <f t="shared" si="11"/>
        <v>0</v>
      </c>
      <c r="I279" s="497" t="s">
        <v>23</v>
      </c>
    </row>
    <row r="280" spans="1:9" ht="15" x14ac:dyDescent="0.25">
      <c r="A280" s="240">
        <v>41873</v>
      </c>
      <c r="B280" s="241" t="s">
        <v>1666</v>
      </c>
      <c r="C280" s="394" t="s">
        <v>4401</v>
      </c>
      <c r="D280" s="235" t="s">
        <v>35</v>
      </c>
      <c r="E280" s="236">
        <v>5200</v>
      </c>
      <c r="F280" s="461">
        <v>41885</v>
      </c>
      <c r="G280" s="247">
        <v>5200</v>
      </c>
      <c r="H280" s="5">
        <f t="shared" si="11"/>
        <v>0</v>
      </c>
      <c r="I280" s="497" t="s">
        <v>23</v>
      </c>
    </row>
    <row r="281" spans="1:9" ht="15" x14ac:dyDescent="0.25">
      <c r="A281" s="240">
        <v>41874</v>
      </c>
      <c r="B281" s="241" t="s">
        <v>1743</v>
      </c>
      <c r="C281" s="394" t="s">
        <v>4401</v>
      </c>
      <c r="D281" s="8" t="s">
        <v>35</v>
      </c>
      <c r="E281" s="252">
        <v>3120</v>
      </c>
      <c r="F281" s="461">
        <v>41885</v>
      </c>
      <c r="G281" s="247">
        <v>3120</v>
      </c>
      <c r="H281" s="5">
        <f t="shared" si="11"/>
        <v>0</v>
      </c>
      <c r="I281" s="497" t="s">
        <v>23</v>
      </c>
    </row>
    <row r="282" spans="1:9" ht="15" x14ac:dyDescent="0.25">
      <c r="A282" s="240">
        <v>41876</v>
      </c>
      <c r="B282" s="241" t="s">
        <v>1897</v>
      </c>
      <c r="C282" s="394" t="s">
        <v>4401</v>
      </c>
      <c r="D282" s="235" t="s">
        <v>35</v>
      </c>
      <c r="E282" s="236">
        <v>3120</v>
      </c>
      <c r="F282" s="461">
        <v>41885</v>
      </c>
      <c r="G282" s="247">
        <v>3120</v>
      </c>
      <c r="H282" s="5">
        <f t="shared" si="11"/>
        <v>0</v>
      </c>
      <c r="I282" s="497" t="s">
        <v>23</v>
      </c>
    </row>
    <row r="283" spans="1:9" ht="15" x14ac:dyDescent="0.25">
      <c r="A283" s="240">
        <v>41878</v>
      </c>
      <c r="B283" s="241" t="s">
        <v>2100</v>
      </c>
      <c r="C283" s="394" t="s">
        <v>4401</v>
      </c>
      <c r="D283" s="235" t="s">
        <v>35</v>
      </c>
      <c r="E283" s="236">
        <v>3120</v>
      </c>
      <c r="F283" s="461">
        <v>41885</v>
      </c>
      <c r="G283" s="247">
        <v>3120</v>
      </c>
      <c r="H283" s="5">
        <f t="shared" si="11"/>
        <v>0</v>
      </c>
      <c r="I283" s="497" t="s">
        <v>23</v>
      </c>
    </row>
    <row r="284" spans="1:9" ht="15" x14ac:dyDescent="0.25">
      <c r="A284" s="240">
        <v>41881</v>
      </c>
      <c r="B284" s="241" t="s">
        <v>1282</v>
      </c>
      <c r="C284" s="394" t="s">
        <v>4401</v>
      </c>
      <c r="D284" s="235" t="s">
        <v>35</v>
      </c>
      <c r="E284" s="236">
        <v>2500</v>
      </c>
      <c r="F284" s="461">
        <v>41898</v>
      </c>
      <c r="G284" s="247">
        <v>2500</v>
      </c>
      <c r="H284" s="5">
        <f t="shared" si="11"/>
        <v>0</v>
      </c>
      <c r="I284" s="497" t="s">
        <v>23</v>
      </c>
    </row>
    <row r="285" spans="1:9" ht="15" x14ac:dyDescent="0.25">
      <c r="A285" s="240">
        <v>41852</v>
      </c>
      <c r="B285" s="241" t="s">
        <v>4643</v>
      </c>
      <c r="C285" s="394" t="s">
        <v>4641</v>
      </c>
      <c r="D285" s="235" t="s">
        <v>36</v>
      </c>
      <c r="E285" s="236">
        <v>2900</v>
      </c>
      <c r="F285" s="117">
        <v>41866</v>
      </c>
      <c r="G285" s="30">
        <v>2900</v>
      </c>
      <c r="H285" s="24">
        <f t="shared" si="11"/>
        <v>0</v>
      </c>
      <c r="I285" s="497" t="s">
        <v>23</v>
      </c>
    </row>
    <row r="286" spans="1:9" ht="15" x14ac:dyDescent="0.25">
      <c r="A286" s="240">
        <v>41854</v>
      </c>
      <c r="B286" s="241" t="s">
        <v>1210</v>
      </c>
      <c r="C286" s="394" t="s">
        <v>4641</v>
      </c>
      <c r="D286" s="8" t="s">
        <v>36</v>
      </c>
      <c r="E286" s="252">
        <v>1740</v>
      </c>
      <c r="F286" s="117">
        <v>41857</v>
      </c>
      <c r="G286" s="30">
        <v>1740</v>
      </c>
      <c r="H286" s="24">
        <f t="shared" si="11"/>
        <v>0</v>
      </c>
      <c r="I286" s="497" t="s">
        <v>23</v>
      </c>
    </row>
    <row r="287" spans="1:9" ht="15" x14ac:dyDescent="0.25">
      <c r="A287" s="496">
        <v>41855</v>
      </c>
      <c r="B287" s="241" t="s">
        <v>1268</v>
      </c>
      <c r="C287" s="394" t="s">
        <v>4641</v>
      </c>
      <c r="D287" s="8" t="s">
        <v>36</v>
      </c>
      <c r="E287" s="252">
        <v>2900</v>
      </c>
      <c r="F287" s="117">
        <v>41866</v>
      </c>
      <c r="G287" s="30">
        <v>2900</v>
      </c>
      <c r="H287" s="5">
        <f t="shared" si="11"/>
        <v>0</v>
      </c>
      <c r="I287" s="497" t="s">
        <v>23</v>
      </c>
    </row>
    <row r="288" spans="1:9" ht="15" x14ac:dyDescent="0.25">
      <c r="A288" s="496">
        <v>41857</v>
      </c>
      <c r="B288" s="241" t="s">
        <v>1517</v>
      </c>
      <c r="C288" s="394" t="s">
        <v>4641</v>
      </c>
      <c r="D288" s="235" t="s">
        <v>36</v>
      </c>
      <c r="E288" s="236">
        <v>2320</v>
      </c>
      <c r="F288" s="117">
        <v>41866</v>
      </c>
      <c r="G288" s="30">
        <v>2320</v>
      </c>
      <c r="H288" s="5">
        <f t="shared" si="11"/>
        <v>0</v>
      </c>
      <c r="I288" s="497" t="s">
        <v>23</v>
      </c>
    </row>
    <row r="289" spans="1:9" ht="15" x14ac:dyDescent="0.25">
      <c r="A289" s="496">
        <v>41859</v>
      </c>
      <c r="B289" s="438" t="s">
        <v>1673</v>
      </c>
      <c r="C289" s="429" t="s">
        <v>4698</v>
      </c>
      <c r="D289" s="235" t="s">
        <v>36</v>
      </c>
      <c r="E289" s="236">
        <v>2900</v>
      </c>
      <c r="F289" s="462" t="s">
        <v>4709</v>
      </c>
      <c r="G289" s="30">
        <v>2900</v>
      </c>
      <c r="H289" s="5">
        <f t="shared" si="11"/>
        <v>0</v>
      </c>
      <c r="I289" s="497" t="s">
        <v>23</v>
      </c>
    </row>
    <row r="290" spans="1:9" ht="15" x14ac:dyDescent="0.25">
      <c r="A290" s="496">
        <v>41861</v>
      </c>
      <c r="B290" s="438" t="s">
        <v>1849</v>
      </c>
      <c r="C290" s="429" t="s">
        <v>4698</v>
      </c>
      <c r="D290" s="235" t="s">
        <v>36</v>
      </c>
      <c r="E290" s="236">
        <v>1160</v>
      </c>
      <c r="F290" s="117">
        <v>41871</v>
      </c>
      <c r="G290" s="30">
        <v>1160</v>
      </c>
      <c r="H290" s="5">
        <f t="shared" si="11"/>
        <v>0</v>
      </c>
      <c r="I290" s="497" t="s">
        <v>23</v>
      </c>
    </row>
    <row r="291" spans="1:9" ht="15" x14ac:dyDescent="0.25">
      <c r="A291" s="240">
        <v>41862</v>
      </c>
      <c r="B291" s="438" t="s">
        <v>1898</v>
      </c>
      <c r="C291" s="429" t="s">
        <v>4698</v>
      </c>
      <c r="D291" s="235" t="s">
        <v>36</v>
      </c>
      <c r="E291" s="236">
        <v>3480</v>
      </c>
      <c r="F291" s="117">
        <v>41871</v>
      </c>
      <c r="G291" s="30">
        <v>3480</v>
      </c>
      <c r="H291" s="5">
        <f t="shared" si="11"/>
        <v>0</v>
      </c>
      <c r="I291" s="497" t="s">
        <v>23</v>
      </c>
    </row>
    <row r="292" spans="1:9" ht="15" x14ac:dyDescent="0.25">
      <c r="A292" s="240">
        <v>41864</v>
      </c>
      <c r="B292" s="438" t="s">
        <v>2077</v>
      </c>
      <c r="C292" s="429" t="s">
        <v>4698</v>
      </c>
      <c r="D292" s="8" t="s">
        <v>36</v>
      </c>
      <c r="E292" s="252">
        <v>2900</v>
      </c>
      <c r="F292" s="117">
        <v>41871</v>
      </c>
      <c r="G292" s="30">
        <v>2900</v>
      </c>
      <c r="H292" s="5">
        <f t="shared" si="11"/>
        <v>0</v>
      </c>
      <c r="I292" s="497" t="s">
        <v>4661</v>
      </c>
    </row>
    <row r="293" spans="1:9" ht="15" x14ac:dyDescent="0.25">
      <c r="A293" s="240">
        <v>41868</v>
      </c>
      <c r="B293" s="438" t="s">
        <v>1133</v>
      </c>
      <c r="C293" s="429" t="s">
        <v>4698</v>
      </c>
      <c r="D293" s="235" t="s">
        <v>36</v>
      </c>
      <c r="E293" s="236">
        <v>2160</v>
      </c>
      <c r="F293" s="514" t="s">
        <v>4785</v>
      </c>
      <c r="G293" s="247">
        <v>2160</v>
      </c>
      <c r="H293" s="5">
        <f t="shared" si="11"/>
        <v>0</v>
      </c>
      <c r="I293" s="497" t="s">
        <v>20</v>
      </c>
    </row>
    <row r="294" spans="1:9" ht="15" x14ac:dyDescent="0.25">
      <c r="A294" s="240">
        <v>41869</v>
      </c>
      <c r="B294" s="438" t="s">
        <v>1198</v>
      </c>
      <c r="C294" s="429" t="s">
        <v>4698</v>
      </c>
      <c r="D294" s="235" t="s">
        <v>36</v>
      </c>
      <c r="E294" s="236">
        <v>3240</v>
      </c>
      <c r="F294" s="461">
        <v>41885</v>
      </c>
      <c r="G294" s="247">
        <v>3240</v>
      </c>
      <c r="H294" s="5">
        <f t="shared" si="11"/>
        <v>0</v>
      </c>
      <c r="I294" s="497" t="s">
        <v>20</v>
      </c>
    </row>
    <row r="295" spans="1:9" ht="15" x14ac:dyDescent="0.25">
      <c r="A295" s="518">
        <v>41866</v>
      </c>
      <c r="B295" s="516" t="s">
        <v>1235</v>
      </c>
      <c r="C295" s="517" t="s">
        <v>4698</v>
      </c>
      <c r="D295" s="235" t="s">
        <v>36</v>
      </c>
      <c r="E295" s="236">
        <v>4480</v>
      </c>
      <c r="F295" s="117">
        <v>41871</v>
      </c>
      <c r="G295" s="30">
        <v>4480</v>
      </c>
      <c r="H295" s="5">
        <f t="shared" si="11"/>
        <v>0</v>
      </c>
      <c r="I295" s="497" t="s">
        <v>23</v>
      </c>
    </row>
    <row r="296" spans="1:9" ht="15" x14ac:dyDescent="0.25">
      <c r="A296" s="240">
        <v>41871</v>
      </c>
      <c r="B296" s="438" t="s">
        <v>1466</v>
      </c>
      <c r="C296" s="429" t="s">
        <v>4698</v>
      </c>
      <c r="D296" s="235" t="s">
        <v>36</v>
      </c>
      <c r="E296" s="236">
        <v>2700</v>
      </c>
      <c r="F296" s="461">
        <v>41885</v>
      </c>
      <c r="G296" s="28">
        <v>2700</v>
      </c>
      <c r="H296" s="5">
        <f t="shared" si="11"/>
        <v>0</v>
      </c>
      <c r="I296" s="497" t="s">
        <v>23</v>
      </c>
    </row>
    <row r="297" spans="1:9" ht="15" x14ac:dyDescent="0.25">
      <c r="A297" s="240">
        <v>41873</v>
      </c>
      <c r="B297" s="241" t="s">
        <v>1667</v>
      </c>
      <c r="C297" s="394" t="s">
        <v>4401</v>
      </c>
      <c r="D297" s="235" t="s">
        <v>36</v>
      </c>
      <c r="E297" s="236">
        <v>2600</v>
      </c>
      <c r="F297" s="461">
        <v>41885</v>
      </c>
      <c r="G297" s="247">
        <v>2600</v>
      </c>
      <c r="H297" s="5">
        <f t="shared" si="11"/>
        <v>0</v>
      </c>
      <c r="I297" s="497" t="s">
        <v>23</v>
      </c>
    </row>
    <row r="298" spans="1:9" ht="15" x14ac:dyDescent="0.25">
      <c r="A298" s="240">
        <v>41874</v>
      </c>
      <c r="B298" s="241" t="s">
        <v>1744</v>
      </c>
      <c r="C298" s="394" t="s">
        <v>4401</v>
      </c>
      <c r="D298" s="8" t="s">
        <v>36</v>
      </c>
      <c r="E298" s="252">
        <v>1560</v>
      </c>
      <c r="F298" s="461">
        <v>41885</v>
      </c>
      <c r="G298" s="247">
        <v>1560</v>
      </c>
      <c r="H298" s="5">
        <f t="shared" ref="H298:H302" si="12">E298-G298</f>
        <v>0</v>
      </c>
      <c r="I298" s="497" t="s">
        <v>23</v>
      </c>
    </row>
    <row r="299" spans="1:9" ht="15" x14ac:dyDescent="0.25">
      <c r="A299" s="240">
        <v>41876</v>
      </c>
      <c r="B299" s="241" t="s">
        <v>1898</v>
      </c>
      <c r="C299" s="394" t="s">
        <v>4401</v>
      </c>
      <c r="D299" s="235" t="s">
        <v>36</v>
      </c>
      <c r="E299" s="236">
        <v>3120</v>
      </c>
      <c r="F299" s="461">
        <v>41885</v>
      </c>
      <c r="G299" s="247">
        <v>3120</v>
      </c>
      <c r="H299" s="5">
        <f t="shared" si="12"/>
        <v>0</v>
      </c>
      <c r="I299" s="497"/>
    </row>
    <row r="300" spans="1:9" ht="15" x14ac:dyDescent="0.25">
      <c r="A300" s="240">
        <v>41878</v>
      </c>
      <c r="B300" s="241" t="s">
        <v>2098</v>
      </c>
      <c r="C300" s="394" t="s">
        <v>4401</v>
      </c>
      <c r="D300" s="235" t="s">
        <v>36</v>
      </c>
      <c r="E300" s="236">
        <v>2600</v>
      </c>
      <c r="F300" s="504" t="s">
        <v>4866</v>
      </c>
      <c r="G300" s="247">
        <v>2600</v>
      </c>
      <c r="H300" s="5">
        <f t="shared" si="12"/>
        <v>0</v>
      </c>
      <c r="I300" s="497"/>
    </row>
    <row r="301" spans="1:9" ht="15" x14ac:dyDescent="0.25">
      <c r="A301" s="240">
        <v>41880</v>
      </c>
      <c r="B301" s="241" t="s">
        <v>1100</v>
      </c>
      <c r="C301" s="394" t="s">
        <v>4401</v>
      </c>
      <c r="D301" s="8" t="s">
        <v>36</v>
      </c>
      <c r="E301" s="252">
        <v>3000</v>
      </c>
      <c r="F301" s="461">
        <v>41898</v>
      </c>
      <c r="G301" s="247">
        <v>3000</v>
      </c>
      <c r="H301" s="5">
        <f t="shared" si="12"/>
        <v>0</v>
      </c>
      <c r="I301" s="497"/>
    </row>
    <row r="302" spans="1:9" ht="15" x14ac:dyDescent="0.25">
      <c r="A302" s="240">
        <v>41881</v>
      </c>
      <c r="B302" s="241" t="s">
        <v>1283</v>
      </c>
      <c r="C302" s="394" t="s">
        <v>4401</v>
      </c>
      <c r="D302" s="235" t="s">
        <v>36</v>
      </c>
      <c r="E302" s="236">
        <v>2000</v>
      </c>
      <c r="F302" s="461">
        <v>41898</v>
      </c>
      <c r="G302" s="247">
        <v>2000</v>
      </c>
      <c r="H302" s="5">
        <f t="shared" si="12"/>
        <v>0</v>
      </c>
      <c r="I302" s="497"/>
    </row>
    <row r="303" spans="1:9" ht="15" x14ac:dyDescent="0.25">
      <c r="A303" s="240"/>
      <c r="B303" s="241"/>
      <c r="C303" s="394"/>
      <c r="D303" s="235"/>
      <c r="E303" s="236"/>
      <c r="F303" s="461"/>
      <c r="G303" s="247">
        <f>SUM(G234:G302)</f>
        <v>325570</v>
      </c>
      <c r="H303" s="5"/>
      <c r="I303" s="497"/>
    </row>
    <row r="304" spans="1:9" ht="15" x14ac:dyDescent="0.25">
      <c r="A304" s="240"/>
      <c r="B304" s="241"/>
      <c r="C304" s="394"/>
      <c r="D304" s="235"/>
      <c r="E304" s="236"/>
      <c r="F304" s="461"/>
      <c r="G304" s="247"/>
      <c r="H304" s="5"/>
      <c r="I304" s="497"/>
    </row>
    <row r="305" spans="1:9" ht="15" x14ac:dyDescent="0.25">
      <c r="A305" s="240">
        <v>41878</v>
      </c>
      <c r="B305" s="241" t="s">
        <v>2152</v>
      </c>
      <c r="C305" s="394" t="s">
        <v>4401</v>
      </c>
      <c r="D305" s="235" t="s">
        <v>2566</v>
      </c>
      <c r="E305" s="236">
        <v>4194.3999999999996</v>
      </c>
      <c r="F305" s="117">
        <v>41879</v>
      </c>
      <c r="G305" s="30">
        <v>4194.3999999999996</v>
      </c>
      <c r="H305" s="5">
        <f>E305-G305</f>
        <v>0</v>
      </c>
      <c r="I305" s="497" t="s">
        <v>4663</v>
      </c>
    </row>
    <row r="306" spans="1:9" ht="15" x14ac:dyDescent="0.25">
      <c r="A306" s="240"/>
      <c r="B306" s="241"/>
      <c r="C306" s="394"/>
      <c r="D306" s="235"/>
      <c r="E306" s="236"/>
      <c r="F306" s="117"/>
      <c r="G306" s="30"/>
      <c r="H306" s="5"/>
      <c r="I306" s="497"/>
    </row>
    <row r="307" spans="1:9" ht="15" x14ac:dyDescent="0.25">
      <c r="A307" s="240">
        <v>41856</v>
      </c>
      <c r="B307" s="241" t="s">
        <v>1449</v>
      </c>
      <c r="C307" s="394" t="s">
        <v>4641</v>
      </c>
      <c r="D307" s="235" t="s">
        <v>20</v>
      </c>
      <c r="E307" s="236">
        <v>626</v>
      </c>
      <c r="F307" s="117">
        <v>41857</v>
      </c>
      <c r="G307" s="30">
        <v>626</v>
      </c>
      <c r="H307" s="5">
        <f t="shared" ref="H307:H314" si="13">E307-G307</f>
        <v>0</v>
      </c>
      <c r="I307" s="497"/>
    </row>
    <row r="308" spans="1:9" ht="15" x14ac:dyDescent="0.25">
      <c r="A308" s="240">
        <v>41863</v>
      </c>
      <c r="B308" s="438" t="s">
        <v>1998</v>
      </c>
      <c r="C308" s="429" t="s">
        <v>4698</v>
      </c>
      <c r="D308" s="8" t="s">
        <v>20</v>
      </c>
      <c r="E308" s="252">
        <v>6055</v>
      </c>
      <c r="F308" s="117">
        <v>41864</v>
      </c>
      <c r="G308" s="22">
        <v>6055</v>
      </c>
      <c r="H308" s="5">
        <f t="shared" si="13"/>
        <v>0</v>
      </c>
      <c r="I308" s="497"/>
    </row>
    <row r="309" spans="1:9" ht="15" x14ac:dyDescent="0.25">
      <c r="A309" s="240">
        <v>41866</v>
      </c>
      <c r="B309" s="438" t="s">
        <v>2240</v>
      </c>
      <c r="C309" s="429" t="s">
        <v>4698</v>
      </c>
      <c r="D309" s="235" t="s">
        <v>20</v>
      </c>
      <c r="E309" s="236">
        <v>28204.5</v>
      </c>
      <c r="F309" s="117">
        <v>41867</v>
      </c>
      <c r="G309" s="30">
        <v>28204.5</v>
      </c>
      <c r="H309" s="5">
        <f t="shared" si="13"/>
        <v>0</v>
      </c>
      <c r="I309" s="497"/>
    </row>
    <row r="310" spans="1:9" ht="15" x14ac:dyDescent="0.25">
      <c r="A310" s="240">
        <v>41869</v>
      </c>
      <c r="B310" s="438" t="s">
        <v>1188</v>
      </c>
      <c r="C310" s="429" t="s">
        <v>4698</v>
      </c>
      <c r="D310" s="235" t="s">
        <v>20</v>
      </c>
      <c r="E310" s="236">
        <v>4997.2</v>
      </c>
      <c r="F310" s="117">
        <v>41869</v>
      </c>
      <c r="G310" s="30">
        <v>4997.2</v>
      </c>
      <c r="H310" s="5">
        <f t="shared" si="13"/>
        <v>0</v>
      </c>
      <c r="I310" s="497"/>
    </row>
    <row r="311" spans="1:9" ht="15" x14ac:dyDescent="0.25">
      <c r="A311" s="240">
        <v>41872</v>
      </c>
      <c r="B311" s="438" t="s">
        <v>1523</v>
      </c>
      <c r="C311" s="429" t="s">
        <v>4698</v>
      </c>
      <c r="D311" s="8" t="s">
        <v>20</v>
      </c>
      <c r="E311" s="252">
        <v>7244</v>
      </c>
      <c r="F311" s="117">
        <v>41873</v>
      </c>
      <c r="G311" s="22">
        <v>7244</v>
      </c>
      <c r="H311" s="5">
        <f t="shared" si="13"/>
        <v>0</v>
      </c>
      <c r="I311" s="497"/>
    </row>
    <row r="312" spans="1:9" ht="15" x14ac:dyDescent="0.25">
      <c r="A312" s="240">
        <v>41873</v>
      </c>
      <c r="B312" s="241" t="s">
        <v>1651</v>
      </c>
      <c r="C312" s="394" t="s">
        <v>4401</v>
      </c>
      <c r="D312" s="235" t="s">
        <v>20</v>
      </c>
      <c r="E312" s="236">
        <v>9432.7999999999993</v>
      </c>
      <c r="F312" s="117">
        <v>41874</v>
      </c>
      <c r="G312" s="251">
        <v>9432.7999999999993</v>
      </c>
      <c r="H312" s="5">
        <f t="shared" si="13"/>
        <v>0</v>
      </c>
      <c r="I312" s="497"/>
    </row>
    <row r="313" spans="1:9" ht="15" x14ac:dyDescent="0.25">
      <c r="A313" s="240">
        <v>41878</v>
      </c>
      <c r="B313" s="241" t="s">
        <v>2127</v>
      </c>
      <c r="C313" s="394" t="s">
        <v>4401</v>
      </c>
      <c r="D313" s="235" t="s">
        <v>20</v>
      </c>
      <c r="E313" s="236">
        <v>5902</v>
      </c>
      <c r="F313" s="117">
        <v>41879</v>
      </c>
      <c r="G313" s="30">
        <v>5902</v>
      </c>
      <c r="H313" s="5">
        <f t="shared" si="13"/>
        <v>0</v>
      </c>
      <c r="I313" s="497"/>
    </row>
    <row r="314" spans="1:9" ht="15" x14ac:dyDescent="0.25">
      <c r="A314" s="496">
        <v>41859</v>
      </c>
      <c r="B314" s="438" t="s">
        <v>1732</v>
      </c>
      <c r="C314" s="429" t="s">
        <v>4698</v>
      </c>
      <c r="D314" s="244" t="s">
        <v>4718</v>
      </c>
      <c r="E314" s="245">
        <v>0</v>
      </c>
      <c r="F314" s="501" t="s">
        <v>4719</v>
      </c>
      <c r="G314" s="30">
        <v>0</v>
      </c>
      <c r="H314" s="5">
        <f t="shared" si="13"/>
        <v>0</v>
      </c>
      <c r="I314" s="497" t="s">
        <v>57</v>
      </c>
    </row>
    <row r="315" spans="1:9" ht="15" x14ac:dyDescent="0.25">
      <c r="A315" s="496"/>
      <c r="B315" s="438"/>
      <c r="C315" s="429"/>
      <c r="D315" s="244"/>
      <c r="E315" s="245"/>
      <c r="F315" s="501"/>
      <c r="G315" s="30">
        <f>SUM(G307:G314)</f>
        <v>62461.5</v>
      </c>
      <c r="H315" s="5"/>
      <c r="I315" s="497"/>
    </row>
    <row r="316" spans="1:9" ht="15" x14ac:dyDescent="0.25">
      <c r="A316" s="496"/>
      <c r="B316" s="438"/>
      <c r="C316" s="429"/>
      <c r="D316" s="244"/>
      <c r="E316" s="245"/>
      <c r="F316" s="501"/>
      <c r="G316" s="30"/>
      <c r="H316" s="5"/>
      <c r="I316" s="497"/>
    </row>
    <row r="317" spans="1:9" ht="15" x14ac:dyDescent="0.25">
      <c r="A317" s="496">
        <v>41853</v>
      </c>
      <c r="B317" s="241" t="s">
        <v>1112</v>
      </c>
      <c r="C317" s="394" t="s">
        <v>4641</v>
      </c>
      <c r="D317" s="612" t="s">
        <v>62</v>
      </c>
      <c r="E317" s="252">
        <v>7150</v>
      </c>
      <c r="F317" s="117">
        <v>41855</v>
      </c>
      <c r="G317" s="30">
        <v>7150</v>
      </c>
      <c r="H317" s="24">
        <f t="shared" ref="H317:H329" si="14">E317-G317</f>
        <v>0</v>
      </c>
      <c r="I317" s="497" t="s">
        <v>57</v>
      </c>
    </row>
    <row r="318" spans="1:9" ht="15" x14ac:dyDescent="0.25">
      <c r="A318" s="240">
        <v>41862</v>
      </c>
      <c r="B318" s="438" t="s">
        <v>1962</v>
      </c>
      <c r="C318" s="429" t="s">
        <v>4698</v>
      </c>
      <c r="D318" s="235" t="s">
        <v>62</v>
      </c>
      <c r="E318" s="236">
        <v>13847</v>
      </c>
      <c r="F318" s="117">
        <v>41862</v>
      </c>
      <c r="G318" s="22">
        <v>13847</v>
      </c>
      <c r="H318" s="5">
        <f t="shared" si="14"/>
        <v>0</v>
      </c>
      <c r="I318" s="497" t="s">
        <v>57</v>
      </c>
    </row>
    <row r="319" spans="1:9" ht="15" x14ac:dyDescent="0.25">
      <c r="A319" s="240">
        <v>41865</v>
      </c>
      <c r="B319" s="438" t="s">
        <v>2214</v>
      </c>
      <c r="C319" s="429" t="s">
        <v>4698</v>
      </c>
      <c r="D319" s="235" t="s">
        <v>62</v>
      </c>
      <c r="E319" s="236">
        <v>14847</v>
      </c>
      <c r="F319" s="117">
        <v>41865</v>
      </c>
      <c r="G319" s="30">
        <v>14847</v>
      </c>
      <c r="H319" s="5">
        <f t="shared" si="14"/>
        <v>0</v>
      </c>
      <c r="I319" s="497" t="s">
        <v>57</v>
      </c>
    </row>
    <row r="320" spans="1:9" ht="15" x14ac:dyDescent="0.25">
      <c r="A320" s="240">
        <v>41867</v>
      </c>
      <c r="B320" s="438" t="s">
        <v>1066</v>
      </c>
      <c r="C320" s="429" t="s">
        <v>4698</v>
      </c>
      <c r="D320" s="235" t="s">
        <v>62</v>
      </c>
      <c r="E320" s="236">
        <v>14603</v>
      </c>
      <c r="F320" s="117">
        <v>41867</v>
      </c>
      <c r="G320" s="30">
        <v>14603</v>
      </c>
      <c r="H320" s="5">
        <f t="shared" si="14"/>
        <v>0</v>
      </c>
      <c r="I320" s="497" t="s">
        <v>57</v>
      </c>
    </row>
    <row r="321" spans="1:11" ht="15" x14ac:dyDescent="0.25">
      <c r="A321" s="240">
        <v>41870</v>
      </c>
      <c r="B321" s="438" t="s">
        <v>1391</v>
      </c>
      <c r="C321" s="429" t="s">
        <v>4698</v>
      </c>
      <c r="D321" s="235" t="s">
        <v>62</v>
      </c>
      <c r="E321" s="236">
        <v>6900</v>
      </c>
      <c r="F321" s="117">
        <v>41870</v>
      </c>
      <c r="G321" s="30">
        <v>6900</v>
      </c>
      <c r="H321" s="5">
        <f t="shared" si="14"/>
        <v>0</v>
      </c>
      <c r="I321" s="497"/>
    </row>
    <row r="322" spans="1:11" ht="15" x14ac:dyDescent="0.25">
      <c r="A322" s="240">
        <v>41876</v>
      </c>
      <c r="B322" s="241" t="s">
        <v>1887</v>
      </c>
      <c r="C322" s="394" t="s">
        <v>4401</v>
      </c>
      <c r="D322" s="235" t="s">
        <v>62</v>
      </c>
      <c r="E322" s="236">
        <v>14083</v>
      </c>
      <c r="F322" s="117">
        <v>41876</v>
      </c>
      <c r="G322" s="30">
        <v>14083</v>
      </c>
      <c r="H322" s="5">
        <f t="shared" si="14"/>
        <v>0</v>
      </c>
      <c r="I322" s="497"/>
    </row>
    <row r="323" spans="1:11" ht="15" x14ac:dyDescent="0.25">
      <c r="A323" s="240">
        <v>41876</v>
      </c>
      <c r="B323" s="241" t="s">
        <v>1977</v>
      </c>
      <c r="C323" s="394" t="s">
        <v>4401</v>
      </c>
      <c r="D323" s="235" t="s">
        <v>62</v>
      </c>
      <c r="E323" s="236">
        <v>7018</v>
      </c>
      <c r="F323" s="117">
        <v>41876</v>
      </c>
      <c r="G323" s="30">
        <v>7018</v>
      </c>
      <c r="H323" s="5">
        <f t="shared" si="14"/>
        <v>0</v>
      </c>
      <c r="I323" s="497"/>
    </row>
    <row r="324" spans="1:11" ht="15" x14ac:dyDescent="0.25">
      <c r="A324" s="240">
        <v>41877</v>
      </c>
      <c r="B324" s="241" t="s">
        <v>2076</v>
      </c>
      <c r="C324" s="394" t="s">
        <v>4401</v>
      </c>
      <c r="D324" s="8" t="s">
        <v>62</v>
      </c>
      <c r="E324" s="252">
        <v>5894</v>
      </c>
      <c r="F324" s="117">
        <v>41877</v>
      </c>
      <c r="G324" s="30">
        <v>5894</v>
      </c>
      <c r="H324" s="5">
        <f t="shared" si="14"/>
        <v>0</v>
      </c>
      <c r="I324" s="497"/>
    </row>
    <row r="325" spans="1:11" ht="15" x14ac:dyDescent="0.25">
      <c r="A325" s="240">
        <v>41879</v>
      </c>
      <c r="B325" s="241" t="s">
        <v>2169</v>
      </c>
      <c r="C325" s="394" t="s">
        <v>4401</v>
      </c>
      <c r="D325" s="235" t="s">
        <v>62</v>
      </c>
      <c r="E325" s="236">
        <v>7787.62</v>
      </c>
      <c r="F325" s="117">
        <v>41879</v>
      </c>
      <c r="G325" s="30">
        <v>7787.62</v>
      </c>
      <c r="H325" s="5">
        <f t="shared" si="14"/>
        <v>0</v>
      </c>
      <c r="I325" s="497" t="s">
        <v>146</v>
      </c>
    </row>
    <row r="326" spans="1:11" ht="15" x14ac:dyDescent="0.25">
      <c r="A326" s="240">
        <v>41879</v>
      </c>
      <c r="B326" s="241" t="s">
        <v>2185</v>
      </c>
      <c r="C326" s="394" t="s">
        <v>4401</v>
      </c>
      <c r="D326" s="235" t="s">
        <v>62</v>
      </c>
      <c r="E326" s="236">
        <v>5858</v>
      </c>
      <c r="F326" s="117">
        <v>41879</v>
      </c>
      <c r="G326" s="30">
        <v>5858</v>
      </c>
      <c r="H326" s="5">
        <f t="shared" si="14"/>
        <v>0</v>
      </c>
      <c r="I326" s="497" t="s">
        <v>146</v>
      </c>
    </row>
    <row r="327" spans="1:11" ht="15" x14ac:dyDescent="0.25">
      <c r="A327" s="240">
        <v>41879</v>
      </c>
      <c r="B327" s="241" t="s">
        <v>2208</v>
      </c>
      <c r="C327" s="394" t="s">
        <v>4401</v>
      </c>
      <c r="D327" s="235" t="s">
        <v>62</v>
      </c>
      <c r="E327" s="236">
        <v>3125.2</v>
      </c>
      <c r="F327" s="117">
        <v>41879</v>
      </c>
      <c r="G327" s="30">
        <v>3125.2</v>
      </c>
      <c r="H327" s="5">
        <f t="shared" si="14"/>
        <v>0</v>
      </c>
      <c r="I327" s="497" t="s">
        <v>146</v>
      </c>
    </row>
    <row r="328" spans="1:11" ht="15" x14ac:dyDescent="0.25">
      <c r="A328" s="240">
        <v>41880</v>
      </c>
      <c r="B328" s="241" t="s">
        <v>1072</v>
      </c>
      <c r="C328" s="394" t="s">
        <v>4401</v>
      </c>
      <c r="D328" s="8" t="s">
        <v>62</v>
      </c>
      <c r="E328" s="252">
        <v>11959.6</v>
      </c>
      <c r="F328" s="117">
        <v>41880</v>
      </c>
      <c r="G328" s="30">
        <v>11959.6</v>
      </c>
      <c r="H328" s="5">
        <f t="shared" si="14"/>
        <v>0</v>
      </c>
      <c r="I328" s="497" t="s">
        <v>146</v>
      </c>
    </row>
    <row r="329" spans="1:11" ht="15" x14ac:dyDescent="0.25">
      <c r="A329" s="240">
        <v>41874</v>
      </c>
      <c r="B329" s="241" t="s">
        <v>1732</v>
      </c>
      <c r="C329" s="394" t="s">
        <v>4401</v>
      </c>
      <c r="D329" s="8" t="s">
        <v>463</v>
      </c>
      <c r="E329" s="252">
        <v>1045</v>
      </c>
      <c r="F329" s="462" t="s">
        <v>4832</v>
      </c>
      <c r="G329" s="30">
        <v>1045</v>
      </c>
      <c r="H329" s="5">
        <f t="shared" si="14"/>
        <v>0</v>
      </c>
      <c r="I329" s="497" t="s">
        <v>146</v>
      </c>
    </row>
    <row r="330" spans="1:11" ht="15" x14ac:dyDescent="0.25">
      <c r="A330" s="240"/>
      <c r="B330" s="241"/>
      <c r="C330" s="394"/>
      <c r="D330" s="8"/>
      <c r="E330" s="252"/>
      <c r="F330" s="462"/>
      <c r="G330" s="30">
        <f>SUM(G317:G329)</f>
        <v>114117.42</v>
      </c>
      <c r="H330" s="5"/>
      <c r="I330" s="497"/>
    </row>
    <row r="331" spans="1:11" ht="15" x14ac:dyDescent="0.25">
      <c r="A331" s="240"/>
      <c r="B331" s="241"/>
      <c r="C331" s="394"/>
      <c r="D331" s="8"/>
      <c r="E331" s="252"/>
      <c r="F331" s="462"/>
      <c r="G331" s="30"/>
      <c r="H331" s="5"/>
      <c r="I331" s="497"/>
    </row>
    <row r="332" spans="1:11" ht="15" x14ac:dyDescent="0.25">
      <c r="A332" s="240">
        <v>41858</v>
      </c>
      <c r="B332" s="438" t="s">
        <v>1556</v>
      </c>
      <c r="C332" s="429" t="s">
        <v>4698</v>
      </c>
      <c r="D332" s="8" t="s">
        <v>620</v>
      </c>
      <c r="E332" s="252">
        <v>3150</v>
      </c>
      <c r="F332" s="117">
        <v>41881</v>
      </c>
      <c r="G332" s="30">
        <v>3150</v>
      </c>
      <c r="H332" s="5">
        <f>E332-G332</f>
        <v>0</v>
      </c>
      <c r="I332" s="497" t="s">
        <v>146</v>
      </c>
      <c r="J332" s="13"/>
      <c r="K332" s="13"/>
    </row>
    <row r="333" spans="1:11" ht="15" x14ac:dyDescent="0.25">
      <c r="A333" s="240">
        <v>41881</v>
      </c>
      <c r="B333" s="241" t="s">
        <v>1260</v>
      </c>
      <c r="C333" s="394" t="s">
        <v>4401</v>
      </c>
      <c r="D333" s="235" t="s">
        <v>620</v>
      </c>
      <c r="E333" s="236">
        <v>1400</v>
      </c>
      <c r="F333" s="117">
        <v>41888</v>
      </c>
      <c r="G333" s="30">
        <v>1400</v>
      </c>
      <c r="H333" s="5">
        <f>E333-G333</f>
        <v>0</v>
      </c>
      <c r="I333" s="497" t="s">
        <v>146</v>
      </c>
    </row>
    <row r="334" spans="1:11" ht="15" x14ac:dyDescent="0.25">
      <c r="A334" s="240"/>
      <c r="B334" s="241"/>
      <c r="C334" s="394"/>
      <c r="D334" s="235"/>
      <c r="E334" s="236"/>
      <c r="F334" s="117"/>
      <c r="G334" s="30"/>
      <c r="H334" s="5"/>
      <c r="I334" s="497"/>
    </row>
    <row r="335" spans="1:11" ht="15" x14ac:dyDescent="0.25">
      <c r="A335" s="240">
        <v>41862</v>
      </c>
      <c r="B335" s="438" t="s">
        <v>1968</v>
      </c>
      <c r="C335" s="429" t="s">
        <v>4698</v>
      </c>
      <c r="D335" s="235" t="s">
        <v>1440</v>
      </c>
      <c r="E335" s="236">
        <v>14585.1</v>
      </c>
      <c r="F335" s="117">
        <v>41863</v>
      </c>
      <c r="G335" s="22">
        <v>14585.1</v>
      </c>
      <c r="H335" s="5">
        <f>E335-G335</f>
        <v>0</v>
      </c>
      <c r="I335" s="497" t="s">
        <v>294</v>
      </c>
    </row>
    <row r="336" spans="1:11" ht="15" x14ac:dyDescent="0.25">
      <c r="A336" s="240">
        <v>41878</v>
      </c>
      <c r="B336" s="241" t="s">
        <v>2141</v>
      </c>
      <c r="C336" s="394" t="s">
        <v>4401</v>
      </c>
      <c r="D336" s="235" t="s">
        <v>1440</v>
      </c>
      <c r="E336" s="236">
        <v>12654</v>
      </c>
      <c r="F336" s="117">
        <v>41879</v>
      </c>
      <c r="G336" s="30">
        <v>12654</v>
      </c>
      <c r="H336" s="5">
        <f>E336-G336</f>
        <v>0</v>
      </c>
      <c r="I336" s="497" t="s">
        <v>146</v>
      </c>
    </row>
    <row r="337" spans="1:9" ht="15" x14ac:dyDescent="0.25">
      <c r="A337" s="240">
        <v>41864</v>
      </c>
      <c r="B337" s="438" t="s">
        <v>2106</v>
      </c>
      <c r="C337" s="429" t="s">
        <v>4698</v>
      </c>
      <c r="D337" s="8" t="s">
        <v>1440</v>
      </c>
      <c r="E337" s="252">
        <v>22909</v>
      </c>
      <c r="F337" s="117">
        <v>41864</v>
      </c>
      <c r="G337" s="22">
        <v>22909</v>
      </c>
      <c r="H337" s="5">
        <f>E337-G337</f>
        <v>0</v>
      </c>
      <c r="I337" s="497" t="s">
        <v>146</v>
      </c>
    </row>
    <row r="338" spans="1:9" ht="15" x14ac:dyDescent="0.25">
      <c r="A338" s="240">
        <v>41865</v>
      </c>
      <c r="B338" s="438" t="s">
        <v>2208</v>
      </c>
      <c r="C338" s="429" t="s">
        <v>4698</v>
      </c>
      <c r="D338" s="235" t="s">
        <v>1440</v>
      </c>
      <c r="E338" s="236">
        <v>7854.5</v>
      </c>
      <c r="F338" s="117">
        <v>41866</v>
      </c>
      <c r="G338" s="30">
        <v>7854.5</v>
      </c>
      <c r="H338" s="5">
        <f>E338-G338</f>
        <v>0</v>
      </c>
      <c r="I338" s="497" t="s">
        <v>146</v>
      </c>
    </row>
    <row r="339" spans="1:9" ht="15" x14ac:dyDescent="0.25">
      <c r="A339" s="240"/>
      <c r="B339" s="438"/>
      <c r="C339" s="429"/>
      <c r="D339" s="235"/>
      <c r="E339" s="236"/>
      <c r="F339" s="117"/>
      <c r="G339" s="30">
        <f>SUM(G335:G338)</f>
        <v>58002.6</v>
      </c>
      <c r="H339" s="5"/>
      <c r="I339" s="497"/>
    </row>
    <row r="340" spans="1:9" ht="15" x14ac:dyDescent="0.25">
      <c r="A340" s="240"/>
      <c r="B340" s="438"/>
      <c r="C340" s="429"/>
      <c r="D340" s="235"/>
      <c r="E340" s="236"/>
      <c r="F340" s="117"/>
      <c r="G340" s="30"/>
      <c r="H340" s="5"/>
      <c r="I340" s="497"/>
    </row>
    <row r="341" spans="1:9" ht="15" x14ac:dyDescent="0.25">
      <c r="A341" s="496">
        <v>41853</v>
      </c>
      <c r="B341" s="241" t="s">
        <v>1134</v>
      </c>
      <c r="C341" s="394" t="s">
        <v>4641</v>
      </c>
      <c r="D341" s="8" t="s">
        <v>339</v>
      </c>
      <c r="E341" s="252">
        <v>44213</v>
      </c>
      <c r="F341" s="117">
        <v>41854</v>
      </c>
      <c r="G341" s="30">
        <v>44213</v>
      </c>
      <c r="H341" s="24">
        <f t="shared" ref="H341:H351" si="15">E341-G341</f>
        <v>0</v>
      </c>
      <c r="I341" s="497" t="s">
        <v>146</v>
      </c>
    </row>
    <row r="342" spans="1:9" ht="15" x14ac:dyDescent="0.25">
      <c r="A342" s="240">
        <v>41856</v>
      </c>
      <c r="B342" s="241" t="s">
        <v>1393</v>
      </c>
      <c r="C342" s="394" t="s">
        <v>4641</v>
      </c>
      <c r="D342" s="235" t="s">
        <v>339</v>
      </c>
      <c r="E342" s="236">
        <v>925</v>
      </c>
      <c r="F342" s="117">
        <v>41857</v>
      </c>
      <c r="G342" s="30">
        <v>925</v>
      </c>
      <c r="H342" s="5">
        <f t="shared" si="15"/>
        <v>0</v>
      </c>
      <c r="I342" s="497"/>
    </row>
    <row r="343" spans="1:9" ht="15" x14ac:dyDescent="0.25">
      <c r="A343" s="496">
        <v>41857</v>
      </c>
      <c r="B343" s="241" t="s">
        <v>1485</v>
      </c>
      <c r="C343" s="394" t="s">
        <v>4641</v>
      </c>
      <c r="D343" s="235" t="s">
        <v>339</v>
      </c>
      <c r="E343" s="236">
        <v>4136</v>
      </c>
      <c r="F343" s="117">
        <v>41858</v>
      </c>
      <c r="G343" s="30">
        <v>4136</v>
      </c>
      <c r="H343" s="5">
        <f t="shared" si="15"/>
        <v>0</v>
      </c>
      <c r="I343" s="497" t="s">
        <v>146</v>
      </c>
    </row>
    <row r="344" spans="1:9" ht="15" x14ac:dyDescent="0.25">
      <c r="A344" s="240">
        <v>41860</v>
      </c>
      <c r="B344" s="438" t="s">
        <v>1787</v>
      </c>
      <c r="C344" s="429" t="s">
        <v>4698</v>
      </c>
      <c r="D344" s="8" t="s">
        <v>339</v>
      </c>
      <c r="E344" s="252">
        <v>5241.5</v>
      </c>
      <c r="F344" s="117">
        <v>41862</v>
      </c>
      <c r="G344" s="30">
        <v>5241.5</v>
      </c>
      <c r="H344" s="5">
        <f t="shared" si="15"/>
        <v>0</v>
      </c>
      <c r="I344" s="497"/>
    </row>
    <row r="345" spans="1:9" ht="15" x14ac:dyDescent="0.25">
      <c r="A345" s="518">
        <v>41866</v>
      </c>
      <c r="B345" s="516" t="s">
        <v>1237</v>
      </c>
      <c r="C345" s="517" t="s">
        <v>4698</v>
      </c>
      <c r="D345" s="235" t="s">
        <v>339</v>
      </c>
      <c r="E345" s="236">
        <v>11534</v>
      </c>
      <c r="F345" s="117">
        <v>41867</v>
      </c>
      <c r="G345" s="30">
        <v>11534</v>
      </c>
      <c r="H345" s="5">
        <f t="shared" si="15"/>
        <v>0</v>
      </c>
      <c r="I345" s="497"/>
    </row>
    <row r="346" spans="1:9" ht="15" x14ac:dyDescent="0.25">
      <c r="A346" s="240">
        <v>41870</v>
      </c>
      <c r="B346" s="438" t="s">
        <v>1434</v>
      </c>
      <c r="C346" s="429" t="s">
        <v>4698</v>
      </c>
      <c r="D346" s="235" t="s">
        <v>339</v>
      </c>
      <c r="E346" s="236">
        <v>29624.5</v>
      </c>
      <c r="F346" s="117">
        <v>41871</v>
      </c>
      <c r="G346" s="22">
        <v>29624.5</v>
      </c>
      <c r="H346" s="5">
        <f t="shared" si="15"/>
        <v>0</v>
      </c>
      <c r="I346" s="497"/>
    </row>
    <row r="347" spans="1:9" ht="15" x14ac:dyDescent="0.25">
      <c r="A347" s="240">
        <v>41871</v>
      </c>
      <c r="B347" s="438" t="s">
        <v>1503</v>
      </c>
      <c r="C347" s="429" t="s">
        <v>4698</v>
      </c>
      <c r="D347" s="235" t="s">
        <v>339</v>
      </c>
      <c r="E347" s="236">
        <v>4433</v>
      </c>
      <c r="F347" s="117">
        <v>41872</v>
      </c>
      <c r="G347" s="30">
        <v>4433</v>
      </c>
      <c r="H347" s="5">
        <f t="shared" si="15"/>
        <v>0</v>
      </c>
      <c r="I347" s="497"/>
    </row>
    <row r="348" spans="1:9" ht="15" x14ac:dyDescent="0.25">
      <c r="A348" s="240">
        <v>41876</v>
      </c>
      <c r="B348" s="241" t="s">
        <v>1893</v>
      </c>
      <c r="C348" s="394" t="s">
        <v>4401</v>
      </c>
      <c r="D348" s="235" t="s">
        <v>339</v>
      </c>
      <c r="E348" s="236">
        <v>35091</v>
      </c>
      <c r="F348" s="117">
        <v>41876</v>
      </c>
      <c r="G348" s="30">
        <v>35091</v>
      </c>
      <c r="H348" s="5">
        <f t="shared" si="15"/>
        <v>0</v>
      </c>
      <c r="I348" s="497"/>
    </row>
    <row r="349" spans="1:9" ht="15" x14ac:dyDescent="0.25">
      <c r="A349" s="240">
        <v>41878</v>
      </c>
      <c r="B349" s="241" t="s">
        <v>2089</v>
      </c>
      <c r="C349" s="394" t="s">
        <v>4401</v>
      </c>
      <c r="D349" s="235" t="s">
        <v>339</v>
      </c>
      <c r="E349" s="236">
        <v>30089.5</v>
      </c>
      <c r="F349" s="117">
        <v>41879</v>
      </c>
      <c r="G349" s="30">
        <v>30089.5</v>
      </c>
      <c r="H349" s="5">
        <f t="shared" si="15"/>
        <v>0</v>
      </c>
      <c r="I349" s="497"/>
    </row>
    <row r="350" spans="1:9" ht="15" x14ac:dyDescent="0.25">
      <c r="A350" s="240">
        <v>41880</v>
      </c>
      <c r="B350" s="241" t="s">
        <v>1161</v>
      </c>
      <c r="C350" s="394" t="s">
        <v>4401</v>
      </c>
      <c r="D350" s="8" t="s">
        <v>339</v>
      </c>
      <c r="E350" s="252">
        <v>31059</v>
      </c>
      <c r="F350" s="117">
        <v>41881</v>
      </c>
      <c r="G350" s="30">
        <v>31059</v>
      </c>
      <c r="H350" s="5">
        <f t="shared" si="15"/>
        <v>0</v>
      </c>
      <c r="I350" s="497"/>
    </row>
    <row r="351" spans="1:9" ht="15" x14ac:dyDescent="0.25">
      <c r="A351" s="240">
        <v>41881</v>
      </c>
      <c r="B351" s="241" t="s">
        <v>1232</v>
      </c>
      <c r="C351" s="394" t="s">
        <v>4401</v>
      </c>
      <c r="D351" s="235" t="s">
        <v>339</v>
      </c>
      <c r="E351" s="236">
        <v>37097</v>
      </c>
      <c r="F351" s="117">
        <v>41882</v>
      </c>
      <c r="G351" s="30">
        <v>37097</v>
      </c>
      <c r="H351" s="5">
        <f t="shared" si="15"/>
        <v>0</v>
      </c>
      <c r="I351" s="497"/>
    </row>
    <row r="352" spans="1:9" ht="15" x14ac:dyDescent="0.25">
      <c r="A352" s="240"/>
      <c r="B352" s="241"/>
      <c r="C352" s="394"/>
      <c r="D352" s="235"/>
      <c r="E352" s="236"/>
      <c r="F352" s="117"/>
      <c r="G352" s="30">
        <f>SUM(G341:G351)</f>
        <v>233443.5</v>
      </c>
      <c r="H352" s="5"/>
      <c r="I352" s="497"/>
    </row>
    <row r="353" spans="1:9" ht="15" x14ac:dyDescent="0.25">
      <c r="A353" s="240"/>
      <c r="B353" s="241"/>
      <c r="C353" s="394"/>
      <c r="D353" s="235"/>
      <c r="E353" s="236"/>
      <c r="F353" s="117"/>
      <c r="G353" s="30"/>
      <c r="H353" s="5"/>
      <c r="I353" s="497"/>
    </row>
    <row r="354" spans="1:9" ht="15" x14ac:dyDescent="0.25">
      <c r="A354" s="240">
        <v>41860</v>
      </c>
      <c r="B354" s="438" t="s">
        <v>1810</v>
      </c>
      <c r="C354" s="429" t="s">
        <v>4698</v>
      </c>
      <c r="D354" s="8" t="s">
        <v>2765</v>
      </c>
      <c r="E354" s="252">
        <v>16375</v>
      </c>
      <c r="F354" s="117">
        <v>41861</v>
      </c>
      <c r="G354" s="30">
        <v>16375</v>
      </c>
      <c r="H354" s="5">
        <f>E354-G354</f>
        <v>0</v>
      </c>
      <c r="I354" s="491"/>
    </row>
    <row r="355" spans="1:9" ht="15" x14ac:dyDescent="0.25">
      <c r="A355" s="496">
        <v>41861</v>
      </c>
      <c r="B355" s="438" t="s">
        <v>1869</v>
      </c>
      <c r="C355" s="429" t="s">
        <v>4698</v>
      </c>
      <c r="D355" s="235" t="s">
        <v>2765</v>
      </c>
      <c r="E355" s="236">
        <v>14325</v>
      </c>
      <c r="F355" s="117">
        <v>41861</v>
      </c>
      <c r="G355" s="30">
        <v>14325</v>
      </c>
      <c r="H355" s="5">
        <f>E355-G355</f>
        <v>0</v>
      </c>
      <c r="I355" s="492" t="s">
        <v>146</v>
      </c>
    </row>
    <row r="356" spans="1:9" ht="15" x14ac:dyDescent="0.25">
      <c r="A356" s="240">
        <v>41862</v>
      </c>
      <c r="B356" s="438" t="s">
        <v>1965</v>
      </c>
      <c r="C356" s="429" t="s">
        <v>4698</v>
      </c>
      <c r="D356" s="235" t="s">
        <v>2765</v>
      </c>
      <c r="E356" s="236">
        <v>6060.15</v>
      </c>
      <c r="F356" s="117">
        <v>41863</v>
      </c>
      <c r="G356" s="22">
        <v>6060.15</v>
      </c>
      <c r="H356" s="5">
        <f>E356-G356</f>
        <v>0</v>
      </c>
      <c r="I356" s="491"/>
    </row>
    <row r="357" spans="1:9" ht="15" x14ac:dyDescent="0.25">
      <c r="A357" s="240"/>
      <c r="B357" s="438"/>
      <c r="C357" s="429"/>
      <c r="D357" s="235"/>
      <c r="E357" s="236"/>
      <c r="F357" s="117"/>
      <c r="G357" s="22">
        <f>SUM(G354:G356)</f>
        <v>36760.15</v>
      </c>
      <c r="H357" s="5"/>
      <c r="I357" s="491"/>
    </row>
    <row r="358" spans="1:9" ht="15" x14ac:dyDescent="0.25">
      <c r="A358" s="240"/>
      <c r="B358" s="438"/>
      <c r="C358" s="429"/>
      <c r="D358" s="235"/>
      <c r="E358" s="236"/>
      <c r="F358" s="117"/>
      <c r="G358" s="22"/>
      <c r="H358" s="5"/>
      <c r="I358" s="491"/>
    </row>
    <row r="359" spans="1:9" ht="15" x14ac:dyDescent="0.25">
      <c r="A359" s="240">
        <v>41852</v>
      </c>
      <c r="B359" s="241" t="s">
        <v>2274</v>
      </c>
      <c r="C359" s="394" t="s">
        <v>4641</v>
      </c>
      <c r="D359" s="235" t="s">
        <v>49</v>
      </c>
      <c r="E359" s="236">
        <v>2440</v>
      </c>
      <c r="F359" s="117">
        <v>41853</v>
      </c>
      <c r="G359" s="30">
        <v>2440</v>
      </c>
      <c r="H359" s="24">
        <f t="shared" ref="H359:H376" si="16">E359-G359</f>
        <v>0</v>
      </c>
      <c r="I359" s="492"/>
    </row>
    <row r="360" spans="1:9" ht="15" x14ac:dyDescent="0.25">
      <c r="A360" s="496">
        <v>41853</v>
      </c>
      <c r="B360" s="241" t="s">
        <v>1139</v>
      </c>
      <c r="C360" s="394" t="s">
        <v>4641</v>
      </c>
      <c r="D360" s="8" t="s">
        <v>49</v>
      </c>
      <c r="E360" s="252">
        <v>2320</v>
      </c>
      <c r="F360" s="117">
        <v>41854</v>
      </c>
      <c r="G360" s="30">
        <v>2320</v>
      </c>
      <c r="H360" s="24">
        <f t="shared" si="16"/>
        <v>0</v>
      </c>
      <c r="I360" s="491"/>
    </row>
    <row r="361" spans="1:9" ht="15" x14ac:dyDescent="0.25">
      <c r="A361" s="496">
        <v>41855</v>
      </c>
      <c r="B361" s="241" t="s">
        <v>1295</v>
      </c>
      <c r="C361" s="394" t="s">
        <v>4641</v>
      </c>
      <c r="D361" s="8" t="s">
        <v>49</v>
      </c>
      <c r="E361" s="252">
        <v>1160</v>
      </c>
      <c r="F361" s="117">
        <v>41856</v>
      </c>
      <c r="G361" s="30">
        <v>1160</v>
      </c>
      <c r="H361" s="5">
        <f t="shared" si="16"/>
        <v>0</v>
      </c>
      <c r="I361" s="491"/>
    </row>
    <row r="362" spans="1:9" ht="15" x14ac:dyDescent="0.25">
      <c r="A362" s="240">
        <v>41856</v>
      </c>
      <c r="B362" s="241" t="s">
        <v>1391</v>
      </c>
      <c r="C362" s="394" t="s">
        <v>4641</v>
      </c>
      <c r="D362" s="235" t="s">
        <v>49</v>
      </c>
      <c r="E362" s="236">
        <v>1500</v>
      </c>
      <c r="F362" s="117">
        <v>41857</v>
      </c>
      <c r="G362" s="30">
        <v>1500</v>
      </c>
      <c r="H362" s="5">
        <f t="shared" si="16"/>
        <v>0</v>
      </c>
      <c r="I362" s="491"/>
    </row>
    <row r="363" spans="1:9" ht="15" x14ac:dyDescent="0.25">
      <c r="A363" s="496">
        <v>41857</v>
      </c>
      <c r="B363" s="241" t="s">
        <v>1472</v>
      </c>
      <c r="C363" s="394" t="s">
        <v>4641</v>
      </c>
      <c r="D363" s="235" t="s">
        <v>49</v>
      </c>
      <c r="E363" s="236">
        <v>1800</v>
      </c>
      <c r="F363" s="117">
        <v>41858</v>
      </c>
      <c r="G363" s="30">
        <v>1800</v>
      </c>
      <c r="H363" s="5">
        <f t="shared" si="16"/>
        <v>0</v>
      </c>
      <c r="I363" s="491"/>
    </row>
    <row r="364" spans="1:9" ht="15" x14ac:dyDescent="0.25">
      <c r="A364" s="240">
        <v>41858</v>
      </c>
      <c r="B364" s="438" t="s">
        <v>1570</v>
      </c>
      <c r="C364" s="429" t="s">
        <v>4698</v>
      </c>
      <c r="D364" s="8" t="s">
        <v>49</v>
      </c>
      <c r="E364" s="252">
        <v>1500</v>
      </c>
      <c r="F364" s="117">
        <v>41859</v>
      </c>
      <c r="G364" s="30">
        <v>1500</v>
      </c>
      <c r="H364" s="5">
        <f t="shared" si="16"/>
        <v>0</v>
      </c>
      <c r="I364" s="491"/>
    </row>
    <row r="365" spans="1:9" ht="15" x14ac:dyDescent="0.25">
      <c r="A365" s="496">
        <v>41859</v>
      </c>
      <c r="B365" s="438" t="s">
        <v>1684</v>
      </c>
      <c r="C365" s="429" t="s">
        <v>4698</v>
      </c>
      <c r="D365" s="235" t="s">
        <v>49</v>
      </c>
      <c r="E365" s="236">
        <v>2100</v>
      </c>
      <c r="F365" s="117">
        <v>41859</v>
      </c>
      <c r="G365" s="30">
        <v>2100</v>
      </c>
      <c r="H365" s="5">
        <f t="shared" si="16"/>
        <v>0</v>
      </c>
      <c r="I365" s="491"/>
    </row>
    <row r="366" spans="1:9" ht="15" x14ac:dyDescent="0.25">
      <c r="A366" s="240">
        <v>41860</v>
      </c>
      <c r="B366" s="438" t="s">
        <v>1795</v>
      </c>
      <c r="C366" s="429" t="s">
        <v>4698</v>
      </c>
      <c r="D366" s="8" t="s">
        <v>49</v>
      </c>
      <c r="E366" s="252">
        <v>2100</v>
      </c>
      <c r="F366" s="117">
        <v>41862</v>
      </c>
      <c r="G366" s="30">
        <v>2100</v>
      </c>
      <c r="H366" s="5">
        <f t="shared" si="16"/>
        <v>0</v>
      </c>
      <c r="I366" s="491"/>
    </row>
    <row r="367" spans="1:9" ht="15" x14ac:dyDescent="0.25">
      <c r="A367" s="240">
        <v>41862</v>
      </c>
      <c r="B367" s="438" t="s">
        <v>1899</v>
      </c>
      <c r="C367" s="429" t="s">
        <v>4698</v>
      </c>
      <c r="D367" s="235" t="s">
        <v>49</v>
      </c>
      <c r="E367" s="236">
        <v>1500</v>
      </c>
      <c r="F367" s="117">
        <v>41862</v>
      </c>
      <c r="G367" s="30">
        <v>1500</v>
      </c>
      <c r="H367" s="5">
        <f t="shared" si="16"/>
        <v>0</v>
      </c>
      <c r="I367" s="491"/>
    </row>
    <row r="368" spans="1:9" ht="15" x14ac:dyDescent="0.25">
      <c r="A368" s="240">
        <v>41863</v>
      </c>
      <c r="B368" s="438" t="s">
        <v>2005</v>
      </c>
      <c r="C368" s="429" t="s">
        <v>4698</v>
      </c>
      <c r="D368" s="8" t="s">
        <v>49</v>
      </c>
      <c r="E368" s="252">
        <v>1200</v>
      </c>
      <c r="F368" s="117">
        <v>41864</v>
      </c>
      <c r="G368" s="22">
        <v>1200</v>
      </c>
      <c r="H368" s="5">
        <f t="shared" si="16"/>
        <v>0</v>
      </c>
      <c r="I368" s="491"/>
    </row>
    <row r="369" spans="1:9" ht="15" x14ac:dyDescent="0.25">
      <c r="A369" s="240">
        <v>41865</v>
      </c>
      <c r="B369" s="438" t="s">
        <v>2173</v>
      </c>
      <c r="C369" s="429" t="s">
        <v>4698</v>
      </c>
      <c r="D369" s="235" t="s">
        <v>49</v>
      </c>
      <c r="E369" s="236">
        <v>2100</v>
      </c>
      <c r="F369" s="117">
        <v>41866</v>
      </c>
      <c r="G369" s="30">
        <v>2100</v>
      </c>
      <c r="H369" s="5">
        <f t="shared" si="16"/>
        <v>0</v>
      </c>
      <c r="I369" s="491"/>
    </row>
    <row r="370" spans="1:9" ht="15" x14ac:dyDescent="0.25">
      <c r="A370" s="240">
        <v>41866</v>
      </c>
      <c r="B370" s="438" t="s">
        <v>2269</v>
      </c>
      <c r="C370" s="429" t="s">
        <v>4698</v>
      </c>
      <c r="D370" s="235" t="s">
        <v>49</v>
      </c>
      <c r="E370" s="236">
        <v>1740</v>
      </c>
      <c r="F370" s="117">
        <v>41867</v>
      </c>
      <c r="G370" s="30">
        <v>1740</v>
      </c>
      <c r="H370" s="5">
        <f t="shared" si="16"/>
        <v>0</v>
      </c>
      <c r="I370" s="491"/>
    </row>
    <row r="371" spans="1:9" ht="15" x14ac:dyDescent="0.25">
      <c r="A371" s="240">
        <v>41867</v>
      </c>
      <c r="B371" s="438" t="s">
        <v>1080</v>
      </c>
      <c r="C371" s="429" t="s">
        <v>4698</v>
      </c>
      <c r="D371" s="235" t="s">
        <v>49</v>
      </c>
      <c r="E371" s="236">
        <v>2280</v>
      </c>
      <c r="F371" s="117">
        <v>41868</v>
      </c>
      <c r="G371" s="30">
        <v>2280</v>
      </c>
      <c r="H371" s="5">
        <f t="shared" si="16"/>
        <v>0</v>
      </c>
      <c r="I371" s="491"/>
    </row>
    <row r="372" spans="1:9" ht="15" x14ac:dyDescent="0.25">
      <c r="A372" s="240">
        <v>41869</v>
      </c>
      <c r="B372" s="438" t="s">
        <v>1199</v>
      </c>
      <c r="C372" s="429" t="s">
        <v>4698</v>
      </c>
      <c r="D372" s="235" t="s">
        <v>49</v>
      </c>
      <c r="E372" s="236">
        <v>3591</v>
      </c>
      <c r="F372" s="117">
        <v>41869</v>
      </c>
      <c r="G372" s="30">
        <v>3591</v>
      </c>
      <c r="H372" s="5">
        <f t="shared" si="16"/>
        <v>0</v>
      </c>
      <c r="I372" s="491" t="s">
        <v>4</v>
      </c>
    </row>
    <row r="373" spans="1:9" ht="15" x14ac:dyDescent="0.25">
      <c r="A373" s="240">
        <v>41870</v>
      </c>
      <c r="B373" s="438" t="s">
        <v>1378</v>
      </c>
      <c r="C373" s="429" t="s">
        <v>4698</v>
      </c>
      <c r="D373" s="235" t="s">
        <v>49</v>
      </c>
      <c r="E373" s="236">
        <v>855</v>
      </c>
      <c r="F373" s="117">
        <v>41870</v>
      </c>
      <c r="G373" s="30">
        <v>855</v>
      </c>
      <c r="H373" s="5">
        <f t="shared" si="16"/>
        <v>0</v>
      </c>
      <c r="I373" s="491"/>
    </row>
    <row r="374" spans="1:9" ht="15" x14ac:dyDescent="0.25">
      <c r="A374" s="240">
        <v>41873</v>
      </c>
      <c r="B374" s="241" t="s">
        <v>1669</v>
      </c>
      <c r="C374" s="394" t="s">
        <v>4401</v>
      </c>
      <c r="D374" s="235" t="s">
        <v>49</v>
      </c>
      <c r="E374" s="236">
        <v>1710</v>
      </c>
      <c r="F374" s="117">
        <v>41874</v>
      </c>
      <c r="G374" s="251">
        <v>1710</v>
      </c>
      <c r="H374" s="5">
        <f t="shared" si="16"/>
        <v>0</v>
      </c>
      <c r="I374" s="491" t="s">
        <v>23</v>
      </c>
    </row>
    <row r="375" spans="1:9" ht="15" x14ac:dyDescent="0.25">
      <c r="A375" s="240">
        <v>41874</v>
      </c>
      <c r="B375" s="241" t="s">
        <v>1750</v>
      </c>
      <c r="C375" s="394" t="s">
        <v>4401</v>
      </c>
      <c r="D375" s="8" t="s">
        <v>49</v>
      </c>
      <c r="E375" s="252">
        <v>2280</v>
      </c>
      <c r="F375" s="117">
        <v>41876</v>
      </c>
      <c r="G375" s="30">
        <v>2280</v>
      </c>
      <c r="H375" s="5">
        <f t="shared" si="16"/>
        <v>0</v>
      </c>
      <c r="I375" s="491" t="s">
        <v>23</v>
      </c>
    </row>
    <row r="376" spans="1:9" ht="15" x14ac:dyDescent="0.25">
      <c r="A376" s="240">
        <v>41875</v>
      </c>
      <c r="B376" s="241" t="s">
        <v>1845</v>
      </c>
      <c r="C376" s="394" t="s">
        <v>4401</v>
      </c>
      <c r="D376" s="235" t="s">
        <v>49</v>
      </c>
      <c r="E376" s="236">
        <v>1425</v>
      </c>
      <c r="F376" s="294">
        <v>41875</v>
      </c>
      <c r="G376" s="30">
        <v>1425</v>
      </c>
      <c r="H376" s="5">
        <f t="shared" si="16"/>
        <v>0</v>
      </c>
      <c r="I376" s="491" t="s">
        <v>23</v>
      </c>
    </row>
    <row r="377" spans="1:9" ht="15" x14ac:dyDescent="0.25">
      <c r="A377" s="240"/>
      <c r="B377" s="241"/>
      <c r="C377" s="394"/>
      <c r="D377" s="235"/>
      <c r="E377" s="236"/>
      <c r="F377" s="294"/>
      <c r="G377" s="30">
        <f>SUM(G359:G376)</f>
        <v>33601</v>
      </c>
      <c r="H377" s="5"/>
      <c r="I377" s="491"/>
    </row>
    <row r="378" spans="1:9" ht="15" x14ac:dyDescent="0.25">
      <c r="A378" s="240"/>
      <c r="B378" s="241"/>
      <c r="C378" s="394"/>
      <c r="D378" s="235"/>
      <c r="E378" s="236"/>
      <c r="F378" s="294"/>
      <c r="G378" s="30"/>
      <c r="H378" s="5"/>
      <c r="I378" s="491"/>
    </row>
    <row r="379" spans="1:9" ht="15" x14ac:dyDescent="0.25">
      <c r="A379" s="496">
        <v>41853</v>
      </c>
      <c r="B379" s="241" t="s">
        <v>1120</v>
      </c>
      <c r="C379" s="394" t="s">
        <v>4641</v>
      </c>
      <c r="D379" s="406" t="s">
        <v>2767</v>
      </c>
      <c r="E379" s="407">
        <v>0</v>
      </c>
      <c r="F379" s="117"/>
      <c r="G379" s="30"/>
      <c r="H379" s="24">
        <f t="shared" ref="H379:H410" si="17">E379-G379</f>
        <v>0</v>
      </c>
      <c r="I379" s="491" t="s">
        <v>4644</v>
      </c>
    </row>
    <row r="380" spans="1:9" ht="15" x14ac:dyDescent="0.25">
      <c r="A380" s="496">
        <v>41853</v>
      </c>
      <c r="B380" s="241" t="s">
        <v>1169</v>
      </c>
      <c r="C380" s="394" t="s">
        <v>4641</v>
      </c>
      <c r="D380" s="406" t="s">
        <v>2767</v>
      </c>
      <c r="E380" s="407">
        <v>0</v>
      </c>
      <c r="F380" s="117"/>
      <c r="G380" s="30"/>
      <c r="H380" s="24">
        <f t="shared" si="17"/>
        <v>0</v>
      </c>
      <c r="I380" s="491" t="s">
        <v>4</v>
      </c>
    </row>
    <row r="381" spans="1:9" ht="15" x14ac:dyDescent="0.25">
      <c r="A381" s="496">
        <v>41853</v>
      </c>
      <c r="B381" s="241" t="s">
        <v>1175</v>
      </c>
      <c r="C381" s="394" t="s">
        <v>4641</v>
      </c>
      <c r="D381" s="406" t="s">
        <v>2767</v>
      </c>
      <c r="E381" s="407">
        <v>0</v>
      </c>
      <c r="F381" s="117"/>
      <c r="G381" s="30"/>
      <c r="H381" s="24">
        <f t="shared" si="17"/>
        <v>0</v>
      </c>
      <c r="I381" s="491" t="s">
        <v>4</v>
      </c>
    </row>
    <row r="382" spans="1:9" ht="15" x14ac:dyDescent="0.25">
      <c r="A382" s="496">
        <v>41855</v>
      </c>
      <c r="B382" s="241" t="s">
        <v>1247</v>
      </c>
      <c r="C382" s="394" t="s">
        <v>4641</v>
      </c>
      <c r="D382" s="406" t="s">
        <v>2767</v>
      </c>
      <c r="E382" s="407">
        <v>0</v>
      </c>
      <c r="F382" s="117"/>
      <c r="G382" s="30"/>
      <c r="H382" s="5">
        <f t="shared" si="17"/>
        <v>0</v>
      </c>
      <c r="I382" s="491"/>
    </row>
    <row r="383" spans="1:9" ht="15" x14ac:dyDescent="0.25">
      <c r="A383" s="496">
        <v>41855</v>
      </c>
      <c r="B383" s="241" t="s">
        <v>1319</v>
      </c>
      <c r="C383" s="394" t="s">
        <v>4641</v>
      </c>
      <c r="D383" s="406" t="s">
        <v>2767</v>
      </c>
      <c r="E383" s="407">
        <v>0</v>
      </c>
      <c r="F383" s="117"/>
      <c r="G383" s="30"/>
      <c r="H383" s="5">
        <f t="shared" si="17"/>
        <v>0</v>
      </c>
      <c r="I383" s="491" t="s">
        <v>4</v>
      </c>
    </row>
    <row r="384" spans="1:9" ht="15" x14ac:dyDescent="0.25">
      <c r="A384" s="496">
        <v>41855</v>
      </c>
      <c r="B384" s="241" t="s">
        <v>1352</v>
      </c>
      <c r="C384" s="394" t="s">
        <v>4641</v>
      </c>
      <c r="D384" s="406" t="s">
        <v>2767</v>
      </c>
      <c r="E384" s="407">
        <v>0</v>
      </c>
      <c r="F384" s="117"/>
      <c r="G384" s="30"/>
      <c r="H384" s="5">
        <f t="shared" si="17"/>
        <v>0</v>
      </c>
      <c r="I384" s="491" t="s">
        <v>4644</v>
      </c>
    </row>
    <row r="385" spans="1:9" ht="15" x14ac:dyDescent="0.25">
      <c r="A385" s="240">
        <v>41856</v>
      </c>
      <c r="B385" s="241" t="s">
        <v>1419</v>
      </c>
      <c r="C385" s="394" t="s">
        <v>4641</v>
      </c>
      <c r="D385" s="406" t="s">
        <v>2767</v>
      </c>
      <c r="E385" s="407">
        <v>0</v>
      </c>
      <c r="F385" s="117"/>
      <c r="G385" s="30"/>
      <c r="H385" s="5">
        <f t="shared" si="17"/>
        <v>0</v>
      </c>
      <c r="I385" s="491" t="s">
        <v>23</v>
      </c>
    </row>
    <row r="386" spans="1:9" ht="15" x14ac:dyDescent="0.25">
      <c r="A386" s="496">
        <v>41857</v>
      </c>
      <c r="B386" s="241" t="s">
        <v>1507</v>
      </c>
      <c r="C386" s="394" t="s">
        <v>4641</v>
      </c>
      <c r="D386" s="244" t="s">
        <v>2767</v>
      </c>
      <c r="E386" s="245">
        <v>0</v>
      </c>
      <c r="F386" s="117"/>
      <c r="G386" s="30"/>
      <c r="H386" s="5">
        <f t="shared" si="17"/>
        <v>0</v>
      </c>
      <c r="I386" s="491" t="s">
        <v>14</v>
      </c>
    </row>
    <row r="387" spans="1:9" ht="15" x14ac:dyDescent="0.25">
      <c r="A387" s="240">
        <v>41858</v>
      </c>
      <c r="B387" s="438" t="s">
        <v>1576</v>
      </c>
      <c r="C387" s="429" t="s">
        <v>4698</v>
      </c>
      <c r="D387" s="406" t="s">
        <v>2767</v>
      </c>
      <c r="E387" s="407">
        <v>0</v>
      </c>
      <c r="F387" s="117"/>
      <c r="G387" s="30"/>
      <c r="H387" s="5">
        <f t="shared" si="17"/>
        <v>0</v>
      </c>
      <c r="I387" s="491" t="s">
        <v>14</v>
      </c>
    </row>
    <row r="388" spans="1:9" ht="15" x14ac:dyDescent="0.25">
      <c r="A388" s="496">
        <v>41859</v>
      </c>
      <c r="B388" s="438" t="s">
        <v>1648</v>
      </c>
      <c r="C388" s="429" t="s">
        <v>4698</v>
      </c>
      <c r="D388" s="244" t="s">
        <v>2767</v>
      </c>
      <c r="E388" s="245">
        <v>0</v>
      </c>
      <c r="F388" s="117"/>
      <c r="G388" s="30"/>
      <c r="H388" s="5">
        <f t="shared" si="17"/>
        <v>0</v>
      </c>
      <c r="I388" s="491" t="s">
        <v>14</v>
      </c>
    </row>
    <row r="389" spans="1:9" ht="15" x14ac:dyDescent="0.25">
      <c r="A389" s="496">
        <v>41859</v>
      </c>
      <c r="B389" s="438" t="s">
        <v>1714</v>
      </c>
      <c r="C389" s="429" t="s">
        <v>4698</v>
      </c>
      <c r="D389" s="244" t="s">
        <v>2767</v>
      </c>
      <c r="E389" s="245">
        <v>0</v>
      </c>
      <c r="F389" s="117"/>
      <c r="G389" s="30"/>
      <c r="H389" s="5">
        <f t="shared" si="17"/>
        <v>0</v>
      </c>
      <c r="I389" s="491" t="s">
        <v>23</v>
      </c>
    </row>
    <row r="390" spans="1:9" ht="15" x14ac:dyDescent="0.25">
      <c r="A390" s="240">
        <v>41860</v>
      </c>
      <c r="B390" s="438" t="s">
        <v>1760</v>
      </c>
      <c r="C390" s="429" t="s">
        <v>4698</v>
      </c>
      <c r="D390" s="406" t="s">
        <v>2767</v>
      </c>
      <c r="E390" s="407">
        <v>0</v>
      </c>
      <c r="F390" s="117"/>
      <c r="G390" s="30"/>
      <c r="H390" s="5">
        <f t="shared" si="17"/>
        <v>0</v>
      </c>
      <c r="I390" s="491" t="s">
        <v>4</v>
      </c>
    </row>
    <row r="391" spans="1:9" ht="15" x14ac:dyDescent="0.25">
      <c r="A391" s="240">
        <v>41860</v>
      </c>
      <c r="B391" s="438" t="s">
        <v>1774</v>
      </c>
      <c r="C391" s="429" t="s">
        <v>4698</v>
      </c>
      <c r="D391" s="406" t="s">
        <v>2767</v>
      </c>
      <c r="E391" s="407">
        <v>0</v>
      </c>
      <c r="F391" s="117"/>
      <c r="G391" s="30"/>
      <c r="H391" s="5">
        <f t="shared" si="17"/>
        <v>0</v>
      </c>
      <c r="I391" s="491" t="s">
        <v>23</v>
      </c>
    </row>
    <row r="392" spans="1:9" ht="15" x14ac:dyDescent="0.25">
      <c r="A392" s="240">
        <v>41860</v>
      </c>
      <c r="B392" s="438" t="s">
        <v>1825</v>
      </c>
      <c r="C392" s="429" t="s">
        <v>4698</v>
      </c>
      <c r="D392" s="406" t="s">
        <v>2767</v>
      </c>
      <c r="E392" s="407">
        <v>0</v>
      </c>
      <c r="F392" s="117"/>
      <c r="G392" s="30"/>
      <c r="H392" s="5">
        <f t="shared" si="17"/>
        <v>0</v>
      </c>
      <c r="I392" s="491" t="s">
        <v>23</v>
      </c>
    </row>
    <row r="393" spans="1:9" ht="15" x14ac:dyDescent="0.25">
      <c r="A393" s="496">
        <v>41861</v>
      </c>
      <c r="B393" s="438" t="s">
        <v>1863</v>
      </c>
      <c r="C393" s="429" t="s">
        <v>4698</v>
      </c>
      <c r="D393" s="244" t="s">
        <v>2767</v>
      </c>
      <c r="E393" s="245">
        <v>0</v>
      </c>
      <c r="F393" s="117"/>
      <c r="G393" s="30"/>
      <c r="H393" s="5">
        <f t="shared" si="17"/>
        <v>0</v>
      </c>
      <c r="I393" s="491" t="s">
        <v>23</v>
      </c>
    </row>
    <row r="394" spans="1:9" ht="15" x14ac:dyDescent="0.25">
      <c r="A394" s="240">
        <v>41862</v>
      </c>
      <c r="B394" s="438" t="s">
        <v>1924</v>
      </c>
      <c r="C394" s="429" t="s">
        <v>4698</v>
      </c>
      <c r="D394" s="244" t="s">
        <v>2767</v>
      </c>
      <c r="E394" s="245">
        <v>0</v>
      </c>
      <c r="F394" s="117"/>
      <c r="G394" s="30"/>
      <c r="H394" s="5">
        <f t="shared" si="17"/>
        <v>0</v>
      </c>
      <c r="I394" s="491" t="s">
        <v>4644</v>
      </c>
    </row>
    <row r="395" spans="1:9" ht="15" x14ac:dyDescent="0.25">
      <c r="A395" s="240">
        <v>41864</v>
      </c>
      <c r="B395" s="438" t="s">
        <v>2088</v>
      </c>
      <c r="C395" s="429" t="s">
        <v>4698</v>
      </c>
      <c r="D395" s="406" t="s">
        <v>2767</v>
      </c>
      <c r="E395" s="407">
        <v>0</v>
      </c>
      <c r="F395" s="117"/>
      <c r="G395" s="22"/>
      <c r="H395" s="5">
        <f t="shared" si="17"/>
        <v>0</v>
      </c>
      <c r="I395" s="491" t="s">
        <v>23</v>
      </c>
    </row>
    <row r="396" spans="1:9" ht="15" x14ac:dyDescent="0.25">
      <c r="A396" s="240">
        <v>41864</v>
      </c>
      <c r="B396" s="438" t="s">
        <v>2101</v>
      </c>
      <c r="C396" s="429" t="s">
        <v>4698</v>
      </c>
      <c r="D396" s="406" t="s">
        <v>2767</v>
      </c>
      <c r="E396" s="407">
        <v>0</v>
      </c>
      <c r="F396" s="117"/>
      <c r="G396" s="22"/>
      <c r="H396" s="5">
        <f t="shared" si="17"/>
        <v>0</v>
      </c>
      <c r="I396" s="491" t="s">
        <v>4644</v>
      </c>
    </row>
    <row r="397" spans="1:9" ht="15" x14ac:dyDescent="0.25">
      <c r="A397" s="240">
        <v>41864</v>
      </c>
      <c r="B397" s="438" t="s">
        <v>2127</v>
      </c>
      <c r="C397" s="429" t="s">
        <v>4698</v>
      </c>
      <c r="D397" s="406" t="s">
        <v>2767</v>
      </c>
      <c r="E397" s="407">
        <v>0</v>
      </c>
      <c r="F397" s="117"/>
      <c r="G397" s="22"/>
      <c r="H397" s="5">
        <f t="shared" si="17"/>
        <v>0</v>
      </c>
      <c r="I397" s="491" t="s">
        <v>4644</v>
      </c>
    </row>
    <row r="398" spans="1:9" ht="15" x14ac:dyDescent="0.25">
      <c r="A398" s="240">
        <v>41865</v>
      </c>
      <c r="B398" s="438" t="s">
        <v>2144</v>
      </c>
      <c r="C398" s="429" t="s">
        <v>4698</v>
      </c>
      <c r="D398" s="244" t="s">
        <v>2767</v>
      </c>
      <c r="E398" s="245">
        <v>0</v>
      </c>
      <c r="F398" s="117"/>
      <c r="G398" s="30"/>
      <c r="H398" s="5">
        <f t="shared" si="17"/>
        <v>0</v>
      </c>
      <c r="I398" s="497"/>
    </row>
    <row r="399" spans="1:9" ht="15" x14ac:dyDescent="0.25">
      <c r="A399" s="240">
        <v>41865</v>
      </c>
      <c r="B399" s="438" t="s">
        <v>2204</v>
      </c>
      <c r="C399" s="429" t="s">
        <v>4698</v>
      </c>
      <c r="D399" s="244" t="s">
        <v>2767</v>
      </c>
      <c r="E399" s="245">
        <v>0</v>
      </c>
      <c r="F399" s="117"/>
      <c r="G399" s="30"/>
      <c r="H399" s="5">
        <f t="shared" si="17"/>
        <v>0</v>
      </c>
      <c r="I399" s="491" t="s">
        <v>4644</v>
      </c>
    </row>
    <row r="400" spans="1:9" ht="15" x14ac:dyDescent="0.25">
      <c r="A400" s="240">
        <v>41866</v>
      </c>
      <c r="B400" s="438" t="s">
        <v>1052</v>
      </c>
      <c r="C400" s="429" t="s">
        <v>4698</v>
      </c>
      <c r="D400" s="244" t="s">
        <v>2767</v>
      </c>
      <c r="E400" s="245">
        <v>0</v>
      </c>
      <c r="F400" s="117"/>
      <c r="G400" s="30"/>
      <c r="H400" s="5">
        <f t="shared" si="17"/>
        <v>0</v>
      </c>
      <c r="I400" s="491" t="s">
        <v>23</v>
      </c>
    </row>
    <row r="401" spans="1:9" ht="15" x14ac:dyDescent="0.25">
      <c r="A401" s="240">
        <v>41869</v>
      </c>
      <c r="B401" s="438" t="s">
        <v>1186</v>
      </c>
      <c r="C401" s="429" t="s">
        <v>4698</v>
      </c>
      <c r="D401" s="244" t="s">
        <v>2767</v>
      </c>
      <c r="E401" s="245">
        <v>0</v>
      </c>
      <c r="F401" s="117"/>
      <c r="G401" s="30"/>
      <c r="H401" s="5">
        <f t="shared" si="17"/>
        <v>0</v>
      </c>
      <c r="I401" s="491" t="s">
        <v>4644</v>
      </c>
    </row>
    <row r="402" spans="1:9" ht="15" x14ac:dyDescent="0.25">
      <c r="A402" s="240">
        <v>41869</v>
      </c>
      <c r="B402" s="438" t="s">
        <v>1193</v>
      </c>
      <c r="C402" s="429" t="s">
        <v>4698</v>
      </c>
      <c r="D402" s="244" t="s">
        <v>2767</v>
      </c>
      <c r="E402" s="245">
        <v>0</v>
      </c>
      <c r="F402" s="117"/>
      <c r="G402" s="30"/>
      <c r="H402" s="5">
        <f t="shared" si="17"/>
        <v>0</v>
      </c>
      <c r="I402" s="491" t="s">
        <v>57</v>
      </c>
    </row>
    <row r="403" spans="1:9" ht="15" x14ac:dyDescent="0.25">
      <c r="A403" s="240">
        <v>41869</v>
      </c>
      <c r="B403" s="438" t="s">
        <v>1208</v>
      </c>
      <c r="C403" s="429" t="s">
        <v>4698</v>
      </c>
      <c r="D403" s="244" t="s">
        <v>2767</v>
      </c>
      <c r="E403" s="245">
        <v>0</v>
      </c>
      <c r="F403" s="117"/>
      <c r="G403" s="30"/>
      <c r="H403" s="5">
        <f t="shared" si="17"/>
        <v>0</v>
      </c>
      <c r="I403" s="491"/>
    </row>
    <row r="404" spans="1:9" ht="15" x14ac:dyDescent="0.25">
      <c r="A404" s="240">
        <v>41869</v>
      </c>
      <c r="B404" s="438" t="s">
        <v>1209</v>
      </c>
      <c r="C404" s="429" t="s">
        <v>4698</v>
      </c>
      <c r="D404" s="244" t="s">
        <v>2767</v>
      </c>
      <c r="E404" s="245">
        <v>0</v>
      </c>
      <c r="F404" s="117"/>
      <c r="G404" s="30"/>
      <c r="H404" s="5">
        <f t="shared" si="17"/>
        <v>0</v>
      </c>
      <c r="I404" s="491"/>
    </row>
    <row r="405" spans="1:9" ht="15" x14ac:dyDescent="0.25">
      <c r="A405" s="518">
        <v>41866</v>
      </c>
      <c r="B405" s="516" t="s">
        <v>1247</v>
      </c>
      <c r="C405" s="517" t="s">
        <v>4698</v>
      </c>
      <c r="D405" s="244" t="s">
        <v>2767</v>
      </c>
      <c r="E405" s="245">
        <v>0</v>
      </c>
      <c r="F405" s="117"/>
      <c r="G405" s="30"/>
      <c r="H405" s="5">
        <f t="shared" si="17"/>
        <v>0</v>
      </c>
      <c r="I405" s="491" t="s">
        <v>4644</v>
      </c>
    </row>
    <row r="406" spans="1:9" ht="15" x14ac:dyDescent="0.25">
      <c r="A406" s="518">
        <v>41866</v>
      </c>
      <c r="B406" s="516" t="s">
        <v>1251</v>
      </c>
      <c r="C406" s="517" t="s">
        <v>4698</v>
      </c>
      <c r="D406" s="244" t="s">
        <v>2767</v>
      </c>
      <c r="E406" s="245">
        <v>0</v>
      </c>
      <c r="F406" s="117"/>
      <c r="G406" s="30"/>
      <c r="H406" s="5">
        <f t="shared" si="17"/>
        <v>0</v>
      </c>
      <c r="I406" s="491" t="s">
        <v>4644</v>
      </c>
    </row>
    <row r="407" spans="1:9" ht="15" x14ac:dyDescent="0.25">
      <c r="A407" s="518">
        <v>41866</v>
      </c>
      <c r="B407" s="516" t="s">
        <v>1257</v>
      </c>
      <c r="C407" s="517" t="s">
        <v>4698</v>
      </c>
      <c r="D407" s="244" t="s">
        <v>2767</v>
      </c>
      <c r="E407" s="245">
        <v>0</v>
      </c>
      <c r="F407" s="117"/>
      <c r="G407" s="30"/>
      <c r="H407" s="5">
        <f t="shared" si="17"/>
        <v>0</v>
      </c>
      <c r="I407" s="491" t="s">
        <v>57</v>
      </c>
    </row>
    <row r="408" spans="1:9" ht="15" x14ac:dyDescent="0.25">
      <c r="A408" s="518">
        <v>41866</v>
      </c>
      <c r="B408" s="516" t="s">
        <v>1283</v>
      </c>
      <c r="C408" s="517" t="s">
        <v>4698</v>
      </c>
      <c r="D408" s="244" t="s">
        <v>2767</v>
      </c>
      <c r="E408" s="245">
        <v>0</v>
      </c>
      <c r="F408" s="117"/>
      <c r="G408" s="30"/>
      <c r="H408" s="5">
        <f t="shared" si="17"/>
        <v>0</v>
      </c>
      <c r="I408" s="491"/>
    </row>
    <row r="409" spans="1:9" ht="15" x14ac:dyDescent="0.25">
      <c r="A409" s="496">
        <v>41869</v>
      </c>
      <c r="B409" s="438" t="s">
        <v>1295</v>
      </c>
      <c r="C409" s="429" t="s">
        <v>4698</v>
      </c>
      <c r="D409" s="244" t="s">
        <v>2767</v>
      </c>
      <c r="E409" s="245">
        <v>0</v>
      </c>
      <c r="F409" s="117"/>
      <c r="G409" s="30"/>
      <c r="H409" s="5">
        <f t="shared" si="17"/>
        <v>0</v>
      </c>
      <c r="I409" s="497" t="s">
        <v>57</v>
      </c>
    </row>
    <row r="410" spans="1:9" ht="15" x14ac:dyDescent="0.25">
      <c r="A410" s="496">
        <v>41869</v>
      </c>
      <c r="B410" s="438" t="s">
        <v>1298</v>
      </c>
      <c r="C410" s="429" t="s">
        <v>4698</v>
      </c>
      <c r="D410" s="244" t="s">
        <v>2767</v>
      </c>
      <c r="E410" s="245">
        <v>0</v>
      </c>
      <c r="F410" s="117"/>
      <c r="G410" s="30"/>
      <c r="H410" s="5">
        <f t="shared" si="17"/>
        <v>0</v>
      </c>
      <c r="I410" s="491"/>
    </row>
    <row r="411" spans="1:9" ht="15" x14ac:dyDescent="0.25">
      <c r="A411" s="496">
        <v>41869</v>
      </c>
      <c r="B411" s="438" t="s">
        <v>1299</v>
      </c>
      <c r="C411" s="429" t="s">
        <v>4698</v>
      </c>
      <c r="D411" s="244" t="s">
        <v>2767</v>
      </c>
      <c r="E411" s="245">
        <v>0</v>
      </c>
      <c r="F411" s="117"/>
      <c r="G411" s="30"/>
      <c r="H411" s="5">
        <f t="shared" ref="H411:H442" si="18">E411-G411</f>
        <v>0</v>
      </c>
      <c r="I411" s="491"/>
    </row>
    <row r="412" spans="1:9" ht="15" x14ac:dyDescent="0.25">
      <c r="A412" s="496">
        <v>41869</v>
      </c>
      <c r="B412" s="438" t="s">
        <v>1311</v>
      </c>
      <c r="C412" s="429" t="s">
        <v>4698</v>
      </c>
      <c r="D412" s="244" t="s">
        <v>2767</v>
      </c>
      <c r="E412" s="245">
        <v>0</v>
      </c>
      <c r="F412" s="117"/>
      <c r="G412" s="30"/>
      <c r="H412" s="5">
        <f t="shared" si="18"/>
        <v>0</v>
      </c>
      <c r="I412" s="491" t="s">
        <v>57</v>
      </c>
    </row>
    <row r="413" spans="1:9" ht="15" x14ac:dyDescent="0.25">
      <c r="A413" s="240">
        <v>41870</v>
      </c>
      <c r="B413" s="438" t="s">
        <v>1358</v>
      </c>
      <c r="C413" s="429" t="s">
        <v>4698</v>
      </c>
      <c r="D413" s="244" t="s">
        <v>2767</v>
      </c>
      <c r="E413" s="245">
        <v>0</v>
      </c>
      <c r="F413" s="117"/>
      <c r="G413" s="30"/>
      <c r="H413" s="5">
        <f t="shared" si="18"/>
        <v>0</v>
      </c>
      <c r="I413" s="491"/>
    </row>
    <row r="414" spans="1:9" ht="15" x14ac:dyDescent="0.25">
      <c r="A414" s="240">
        <v>41870</v>
      </c>
      <c r="B414" s="438" t="s">
        <v>1367</v>
      </c>
      <c r="C414" s="429" t="s">
        <v>4698</v>
      </c>
      <c r="D414" s="244" t="s">
        <v>2767</v>
      </c>
      <c r="E414" s="245">
        <v>0</v>
      </c>
      <c r="F414" s="117"/>
      <c r="G414" s="30"/>
      <c r="H414" s="5">
        <f t="shared" si="18"/>
        <v>0</v>
      </c>
      <c r="I414" s="491"/>
    </row>
    <row r="415" spans="1:9" ht="15" x14ac:dyDescent="0.25">
      <c r="A415" s="240">
        <v>41870</v>
      </c>
      <c r="B415" s="438" t="s">
        <v>1381</v>
      </c>
      <c r="C415" s="429" t="s">
        <v>4698</v>
      </c>
      <c r="D415" s="244" t="s">
        <v>2767</v>
      </c>
      <c r="E415" s="245">
        <v>0</v>
      </c>
      <c r="F415" s="117"/>
      <c r="G415" s="30"/>
      <c r="H415" s="5">
        <f t="shared" si="18"/>
        <v>0</v>
      </c>
      <c r="I415" s="491"/>
    </row>
    <row r="416" spans="1:9" ht="15" x14ac:dyDescent="0.25">
      <c r="A416" s="240">
        <v>41870</v>
      </c>
      <c r="B416" s="438" t="s">
        <v>1384</v>
      </c>
      <c r="C416" s="429" t="s">
        <v>4698</v>
      </c>
      <c r="D416" s="244" t="s">
        <v>2767</v>
      </c>
      <c r="E416" s="245">
        <v>0</v>
      </c>
      <c r="F416" s="117"/>
      <c r="G416" s="30"/>
      <c r="H416" s="5">
        <f t="shared" si="18"/>
        <v>0</v>
      </c>
      <c r="I416" s="491" t="s">
        <v>20</v>
      </c>
    </row>
    <row r="417" spans="1:9" ht="15" x14ac:dyDescent="0.25">
      <c r="A417" s="240">
        <v>41870</v>
      </c>
      <c r="B417" s="438" t="s">
        <v>1385</v>
      </c>
      <c r="C417" s="429" t="s">
        <v>4698</v>
      </c>
      <c r="D417" s="244" t="s">
        <v>2767</v>
      </c>
      <c r="E417" s="245">
        <v>0</v>
      </c>
      <c r="F417" s="117"/>
      <c r="G417" s="30"/>
      <c r="H417" s="5">
        <f t="shared" si="18"/>
        <v>0</v>
      </c>
      <c r="I417" s="491"/>
    </row>
    <row r="418" spans="1:9" ht="15" x14ac:dyDescent="0.25">
      <c r="A418" s="240">
        <v>41870</v>
      </c>
      <c r="B418" s="438" t="s">
        <v>1386</v>
      </c>
      <c r="C418" s="429" t="s">
        <v>4698</v>
      </c>
      <c r="D418" s="244" t="s">
        <v>2767</v>
      </c>
      <c r="E418" s="245">
        <v>0</v>
      </c>
      <c r="F418" s="117"/>
      <c r="G418" s="30"/>
      <c r="H418" s="5">
        <f t="shared" si="18"/>
        <v>0</v>
      </c>
      <c r="I418" s="491" t="s">
        <v>20</v>
      </c>
    </row>
    <row r="419" spans="1:9" ht="15" x14ac:dyDescent="0.25">
      <c r="A419" s="240">
        <v>41870</v>
      </c>
      <c r="B419" s="438" t="s">
        <v>1395</v>
      </c>
      <c r="C419" s="429" t="s">
        <v>4698</v>
      </c>
      <c r="D419" s="244" t="s">
        <v>2767</v>
      </c>
      <c r="E419" s="245">
        <v>0</v>
      </c>
      <c r="F419" s="117"/>
      <c r="G419" s="30"/>
      <c r="H419" s="5">
        <f t="shared" si="18"/>
        <v>0</v>
      </c>
      <c r="I419" s="491" t="s">
        <v>20</v>
      </c>
    </row>
    <row r="420" spans="1:9" ht="15" x14ac:dyDescent="0.25">
      <c r="A420" s="240">
        <v>41870</v>
      </c>
      <c r="B420" s="438" t="s">
        <v>1397</v>
      </c>
      <c r="C420" s="429" t="s">
        <v>4698</v>
      </c>
      <c r="D420" s="244" t="s">
        <v>2767</v>
      </c>
      <c r="E420" s="245">
        <v>0</v>
      </c>
      <c r="F420" s="117"/>
      <c r="G420" s="30"/>
      <c r="H420" s="5">
        <f t="shared" si="18"/>
        <v>0</v>
      </c>
      <c r="I420" s="491" t="s">
        <v>20</v>
      </c>
    </row>
    <row r="421" spans="1:9" ht="15" x14ac:dyDescent="0.25">
      <c r="A421" s="240">
        <v>41870</v>
      </c>
      <c r="B421" s="438" t="s">
        <v>1403</v>
      </c>
      <c r="C421" s="429" t="s">
        <v>4698</v>
      </c>
      <c r="D421" s="244" t="s">
        <v>2767</v>
      </c>
      <c r="E421" s="245">
        <v>0</v>
      </c>
      <c r="F421" s="117"/>
      <c r="G421" s="30"/>
      <c r="H421" s="5">
        <f t="shared" si="18"/>
        <v>0</v>
      </c>
      <c r="I421" s="491" t="s">
        <v>20</v>
      </c>
    </row>
    <row r="422" spans="1:9" ht="15" x14ac:dyDescent="0.25">
      <c r="A422" s="240">
        <v>41870</v>
      </c>
      <c r="B422" s="438" t="s">
        <v>1407</v>
      </c>
      <c r="C422" s="429" t="s">
        <v>4698</v>
      </c>
      <c r="D422" s="244" t="s">
        <v>2767</v>
      </c>
      <c r="E422" s="245">
        <v>0</v>
      </c>
      <c r="F422" s="117"/>
      <c r="G422" s="22"/>
      <c r="H422" s="5">
        <f t="shared" si="18"/>
        <v>0</v>
      </c>
      <c r="I422" s="491" t="s">
        <v>20</v>
      </c>
    </row>
    <row r="423" spans="1:9" ht="15" x14ac:dyDescent="0.25">
      <c r="A423" s="240">
        <v>41870</v>
      </c>
      <c r="B423" s="438" t="s">
        <v>1410</v>
      </c>
      <c r="C423" s="429" t="s">
        <v>4698</v>
      </c>
      <c r="D423" s="244" t="s">
        <v>2767</v>
      </c>
      <c r="E423" s="245">
        <v>0</v>
      </c>
      <c r="F423" s="117"/>
      <c r="G423" s="22"/>
      <c r="H423" s="5">
        <f t="shared" si="18"/>
        <v>0</v>
      </c>
      <c r="I423" s="491" t="s">
        <v>20</v>
      </c>
    </row>
    <row r="424" spans="1:9" ht="15" x14ac:dyDescent="0.25">
      <c r="A424" s="240">
        <v>41870</v>
      </c>
      <c r="B424" s="438" t="s">
        <v>1439</v>
      </c>
      <c r="C424" s="429" t="s">
        <v>4698</v>
      </c>
      <c r="D424" s="244" t="s">
        <v>2767</v>
      </c>
      <c r="E424" s="245">
        <v>0</v>
      </c>
      <c r="F424" s="117"/>
      <c r="G424" s="22"/>
      <c r="H424" s="5">
        <f t="shared" si="18"/>
        <v>0</v>
      </c>
      <c r="I424" s="491"/>
    </row>
    <row r="425" spans="1:9" ht="15" x14ac:dyDescent="0.25">
      <c r="A425" s="240">
        <v>41871</v>
      </c>
      <c r="B425" s="438" t="s">
        <v>1447</v>
      </c>
      <c r="C425" s="429" t="s">
        <v>4698</v>
      </c>
      <c r="D425" s="244" t="s">
        <v>2767</v>
      </c>
      <c r="E425" s="245">
        <v>0</v>
      </c>
      <c r="F425" s="117"/>
      <c r="G425" s="22"/>
      <c r="H425" s="5">
        <f t="shared" si="18"/>
        <v>0</v>
      </c>
      <c r="I425" s="491" t="s">
        <v>20</v>
      </c>
    </row>
    <row r="426" spans="1:9" ht="15" x14ac:dyDescent="0.25">
      <c r="A426" s="240">
        <v>41871</v>
      </c>
      <c r="B426" s="438" t="s">
        <v>1457</v>
      </c>
      <c r="C426" s="429" t="s">
        <v>4698</v>
      </c>
      <c r="D426" s="244" t="s">
        <v>2767</v>
      </c>
      <c r="E426" s="245">
        <v>0</v>
      </c>
      <c r="F426" s="117"/>
      <c r="G426" s="22"/>
      <c r="H426" s="5">
        <f t="shared" si="18"/>
        <v>0</v>
      </c>
      <c r="I426" s="491" t="s">
        <v>20</v>
      </c>
    </row>
    <row r="427" spans="1:9" ht="15" x14ac:dyDescent="0.25">
      <c r="A427" s="240">
        <v>41871</v>
      </c>
      <c r="B427" s="438" t="s">
        <v>1472</v>
      </c>
      <c r="C427" s="429" t="s">
        <v>4698</v>
      </c>
      <c r="D427" s="244" t="s">
        <v>2767</v>
      </c>
      <c r="E427" s="245">
        <v>0</v>
      </c>
      <c r="F427" s="117"/>
      <c r="G427" s="22"/>
      <c r="H427" s="5">
        <f t="shared" si="18"/>
        <v>0</v>
      </c>
      <c r="I427" s="491" t="s">
        <v>14</v>
      </c>
    </row>
    <row r="428" spans="1:9" ht="15" x14ac:dyDescent="0.25">
      <c r="A428" s="240">
        <v>41871</v>
      </c>
      <c r="B428" s="438" t="s">
        <v>1489</v>
      </c>
      <c r="C428" s="429" t="s">
        <v>4698</v>
      </c>
      <c r="D428" s="244" t="s">
        <v>2767</v>
      </c>
      <c r="E428" s="245">
        <v>0</v>
      </c>
      <c r="F428" s="117"/>
      <c r="G428" s="30"/>
      <c r="H428" s="5">
        <f t="shared" si="18"/>
        <v>0</v>
      </c>
      <c r="I428" s="497"/>
    </row>
    <row r="429" spans="1:9" ht="15" x14ac:dyDescent="0.25">
      <c r="A429" s="240">
        <v>41871</v>
      </c>
      <c r="B429" s="438" t="s">
        <v>1498</v>
      </c>
      <c r="C429" s="429" t="s">
        <v>4698</v>
      </c>
      <c r="D429" s="244" t="s">
        <v>2767</v>
      </c>
      <c r="E429" s="245">
        <v>0</v>
      </c>
      <c r="F429" s="117"/>
      <c r="G429" s="30"/>
      <c r="H429" s="5">
        <f t="shared" si="18"/>
        <v>0</v>
      </c>
      <c r="I429" s="491"/>
    </row>
    <row r="430" spans="1:9" ht="15" x14ac:dyDescent="0.25">
      <c r="A430" s="240">
        <v>41872</v>
      </c>
      <c r="B430" s="438" t="s">
        <v>1512</v>
      </c>
      <c r="C430" s="429" t="s">
        <v>4698</v>
      </c>
      <c r="D430" s="406" t="s">
        <v>2767</v>
      </c>
      <c r="E430" s="407">
        <v>0</v>
      </c>
      <c r="F430" s="117"/>
      <c r="G430" s="30"/>
      <c r="H430" s="5">
        <f t="shared" si="18"/>
        <v>0</v>
      </c>
      <c r="I430" s="491"/>
    </row>
    <row r="431" spans="1:9" ht="15" x14ac:dyDescent="0.25">
      <c r="A431" s="240">
        <v>41872</v>
      </c>
      <c r="B431" s="241" t="s">
        <v>1545</v>
      </c>
      <c r="C431" s="394" t="s">
        <v>4401</v>
      </c>
      <c r="D431" s="406" t="s">
        <v>2767</v>
      </c>
      <c r="E431" s="407">
        <v>0</v>
      </c>
      <c r="F431" s="117"/>
      <c r="G431" s="30"/>
      <c r="H431" s="5">
        <f t="shared" si="18"/>
        <v>0</v>
      </c>
      <c r="I431" s="491"/>
    </row>
    <row r="432" spans="1:9" ht="15" x14ac:dyDescent="0.25">
      <c r="A432" s="240">
        <v>41872</v>
      </c>
      <c r="B432" s="241" t="s">
        <v>1560</v>
      </c>
      <c r="C432" s="394" t="s">
        <v>4401</v>
      </c>
      <c r="D432" s="406" t="s">
        <v>2767</v>
      </c>
      <c r="E432" s="407">
        <v>0</v>
      </c>
      <c r="F432" s="117"/>
      <c r="G432" s="30"/>
      <c r="H432" s="5">
        <f t="shared" si="18"/>
        <v>0</v>
      </c>
      <c r="I432" s="497" t="s">
        <v>4</v>
      </c>
    </row>
    <row r="433" spans="1:9" ht="15" x14ac:dyDescent="0.25">
      <c r="A433" s="240">
        <v>41872</v>
      </c>
      <c r="B433" s="241" t="s">
        <v>1574</v>
      </c>
      <c r="C433" s="394" t="s">
        <v>4401</v>
      </c>
      <c r="D433" s="406" t="s">
        <v>2767</v>
      </c>
      <c r="E433" s="407">
        <v>0</v>
      </c>
      <c r="F433" s="117"/>
      <c r="G433" s="30"/>
      <c r="H433" s="5">
        <f t="shared" si="18"/>
        <v>0</v>
      </c>
      <c r="I433" s="492"/>
    </row>
    <row r="434" spans="1:9" ht="15" x14ac:dyDescent="0.25">
      <c r="A434" s="240">
        <v>41872</v>
      </c>
      <c r="B434" s="241" t="s">
        <v>1579</v>
      </c>
      <c r="C434" s="394" t="s">
        <v>4401</v>
      </c>
      <c r="D434" s="406" t="s">
        <v>2767</v>
      </c>
      <c r="E434" s="407">
        <v>0</v>
      </c>
      <c r="F434" s="117"/>
      <c r="G434" s="30"/>
      <c r="H434" s="5">
        <f t="shared" si="18"/>
        <v>0</v>
      </c>
      <c r="I434" s="491"/>
    </row>
    <row r="435" spans="1:9" ht="15" x14ac:dyDescent="0.25">
      <c r="A435" s="240">
        <v>41872</v>
      </c>
      <c r="B435" s="241" t="s">
        <v>1583</v>
      </c>
      <c r="C435" s="394" t="s">
        <v>4401</v>
      </c>
      <c r="D435" s="406" t="s">
        <v>2767</v>
      </c>
      <c r="E435" s="407">
        <v>0</v>
      </c>
      <c r="F435" s="117"/>
      <c r="G435" s="30"/>
      <c r="H435" s="5">
        <f t="shared" si="18"/>
        <v>0</v>
      </c>
      <c r="I435" s="492" t="s">
        <v>991</v>
      </c>
    </row>
    <row r="436" spans="1:9" ht="15" x14ac:dyDescent="0.25">
      <c r="A436" s="240">
        <v>41872</v>
      </c>
      <c r="B436" s="241" t="s">
        <v>1602</v>
      </c>
      <c r="C436" s="394" t="s">
        <v>4401</v>
      </c>
      <c r="D436" s="406" t="s">
        <v>2767</v>
      </c>
      <c r="E436" s="407">
        <v>0</v>
      </c>
      <c r="F436" s="117"/>
      <c r="G436" s="30"/>
      <c r="H436" s="5">
        <f t="shared" si="18"/>
        <v>0</v>
      </c>
      <c r="I436" s="491" t="s">
        <v>4644</v>
      </c>
    </row>
    <row r="437" spans="1:9" ht="15" x14ac:dyDescent="0.25">
      <c r="A437" s="240">
        <v>41872</v>
      </c>
      <c r="B437" s="241" t="s">
        <v>1605</v>
      </c>
      <c r="C437" s="394" t="s">
        <v>4401</v>
      </c>
      <c r="D437" s="406" t="s">
        <v>2767</v>
      </c>
      <c r="E437" s="407">
        <v>0</v>
      </c>
      <c r="F437" s="117"/>
      <c r="G437" s="30"/>
      <c r="H437" s="5">
        <f t="shared" si="18"/>
        <v>0</v>
      </c>
      <c r="I437" s="491" t="s">
        <v>23</v>
      </c>
    </row>
    <row r="438" spans="1:9" ht="15" x14ac:dyDescent="0.25">
      <c r="A438" s="240">
        <v>41873</v>
      </c>
      <c r="B438" s="241" t="s">
        <v>1642</v>
      </c>
      <c r="C438" s="394" t="s">
        <v>4401</v>
      </c>
      <c r="D438" s="235" t="s">
        <v>2767</v>
      </c>
      <c r="E438" s="236">
        <v>0</v>
      </c>
      <c r="F438" s="117"/>
      <c r="G438" s="251"/>
      <c r="H438" s="5">
        <f t="shared" si="18"/>
        <v>0</v>
      </c>
      <c r="I438" s="491"/>
    </row>
    <row r="439" spans="1:9" ht="15" x14ac:dyDescent="0.25">
      <c r="A439" s="240">
        <v>41873</v>
      </c>
      <c r="B439" s="241" t="s">
        <v>1644</v>
      </c>
      <c r="C439" s="394" t="s">
        <v>4401</v>
      </c>
      <c r="D439" s="244" t="s">
        <v>2767</v>
      </c>
      <c r="E439" s="245">
        <v>0</v>
      </c>
      <c r="F439" s="117"/>
      <c r="G439" s="251"/>
      <c r="H439" s="5">
        <f t="shared" si="18"/>
        <v>0</v>
      </c>
      <c r="I439" s="491"/>
    </row>
    <row r="440" spans="1:9" ht="15" x14ac:dyDescent="0.25">
      <c r="A440" s="240">
        <v>41873</v>
      </c>
      <c r="B440" s="241" t="s">
        <v>1646</v>
      </c>
      <c r="C440" s="394" t="s">
        <v>4401</v>
      </c>
      <c r="D440" s="244" t="s">
        <v>2767</v>
      </c>
      <c r="E440" s="245">
        <v>0</v>
      </c>
      <c r="F440" s="117"/>
      <c r="G440" s="251"/>
      <c r="H440" s="5">
        <f t="shared" si="18"/>
        <v>0</v>
      </c>
      <c r="I440" s="491" t="s">
        <v>23</v>
      </c>
    </row>
    <row r="441" spans="1:9" ht="15" x14ac:dyDescent="0.25">
      <c r="A441" s="240">
        <v>41873</v>
      </c>
      <c r="B441" s="241" t="s">
        <v>1647</v>
      </c>
      <c r="C441" s="394" t="s">
        <v>4401</v>
      </c>
      <c r="D441" s="244" t="s">
        <v>2767</v>
      </c>
      <c r="E441" s="245">
        <v>0</v>
      </c>
      <c r="F441" s="117"/>
      <c r="G441" s="251"/>
      <c r="H441" s="5">
        <f t="shared" si="18"/>
        <v>0</v>
      </c>
      <c r="I441" s="491"/>
    </row>
    <row r="442" spans="1:9" ht="15" x14ac:dyDescent="0.25">
      <c r="A442" s="240">
        <v>41873</v>
      </c>
      <c r="B442" s="241" t="s">
        <v>1656</v>
      </c>
      <c r="C442" s="394" t="s">
        <v>4401</v>
      </c>
      <c r="D442" s="244" t="s">
        <v>2767</v>
      </c>
      <c r="E442" s="245">
        <v>0</v>
      </c>
      <c r="F442" s="117"/>
      <c r="G442" s="251"/>
      <c r="H442" s="5">
        <f t="shared" si="18"/>
        <v>0</v>
      </c>
      <c r="I442" s="491" t="s">
        <v>14</v>
      </c>
    </row>
    <row r="443" spans="1:9" ht="15" x14ac:dyDescent="0.25">
      <c r="A443" s="240">
        <v>41873</v>
      </c>
      <c r="B443" s="241" t="s">
        <v>1671</v>
      </c>
      <c r="C443" s="394" t="s">
        <v>4401</v>
      </c>
      <c r="D443" s="406" t="s">
        <v>2767</v>
      </c>
      <c r="E443" s="407">
        <v>0</v>
      </c>
      <c r="F443" s="117"/>
      <c r="G443" s="251"/>
      <c r="H443" s="5">
        <f t="shared" ref="H443:H474" si="19">E443-G443</f>
        <v>0</v>
      </c>
      <c r="I443" s="491"/>
    </row>
    <row r="444" spans="1:9" ht="15" x14ac:dyDescent="0.25">
      <c r="A444" s="240">
        <v>41873</v>
      </c>
      <c r="B444" s="241" t="s">
        <v>1682</v>
      </c>
      <c r="C444" s="394" t="s">
        <v>4401</v>
      </c>
      <c r="D444" s="244" t="s">
        <v>2767</v>
      </c>
      <c r="E444" s="245">
        <v>0</v>
      </c>
      <c r="F444" s="117"/>
      <c r="G444" s="251"/>
      <c r="H444" s="5">
        <f t="shared" si="19"/>
        <v>0</v>
      </c>
      <c r="I444" s="491" t="s">
        <v>23</v>
      </c>
    </row>
    <row r="445" spans="1:9" ht="15" x14ac:dyDescent="0.25">
      <c r="A445" s="240">
        <v>41873</v>
      </c>
      <c r="B445" s="241" t="s">
        <v>1720</v>
      </c>
      <c r="C445" s="394" t="s">
        <v>4401</v>
      </c>
      <c r="D445" s="244" t="s">
        <v>2767</v>
      </c>
      <c r="E445" s="245">
        <v>0</v>
      </c>
      <c r="F445" s="117"/>
      <c r="G445" s="251"/>
      <c r="H445" s="5">
        <f t="shared" si="19"/>
        <v>0</v>
      </c>
      <c r="I445" s="491"/>
    </row>
    <row r="446" spans="1:9" ht="15" x14ac:dyDescent="0.25">
      <c r="A446" s="240">
        <v>41873</v>
      </c>
      <c r="B446" s="241" t="s">
        <v>1724</v>
      </c>
      <c r="C446" s="394" t="s">
        <v>4401</v>
      </c>
      <c r="D446" s="244" t="s">
        <v>2767</v>
      </c>
      <c r="E446" s="245">
        <v>0</v>
      </c>
      <c r="F446" s="117"/>
      <c r="G446" s="251"/>
      <c r="H446" s="5">
        <f t="shared" si="19"/>
        <v>0</v>
      </c>
      <c r="I446" s="491"/>
    </row>
    <row r="447" spans="1:9" ht="15" x14ac:dyDescent="0.25">
      <c r="A447" s="240">
        <v>41874</v>
      </c>
      <c r="B447" s="241" t="s">
        <v>1799</v>
      </c>
      <c r="C447" s="394" t="s">
        <v>4401</v>
      </c>
      <c r="D447" s="406" t="s">
        <v>2767</v>
      </c>
      <c r="E447" s="407">
        <v>0</v>
      </c>
      <c r="F447" s="117"/>
      <c r="G447" s="30"/>
      <c r="H447" s="5">
        <f t="shared" si="19"/>
        <v>0</v>
      </c>
      <c r="I447" s="491" t="s">
        <v>23</v>
      </c>
    </row>
    <row r="448" spans="1:9" ht="15" x14ac:dyDescent="0.25">
      <c r="A448" s="240">
        <v>41874</v>
      </c>
      <c r="B448" s="241" t="s">
        <v>1805</v>
      </c>
      <c r="C448" s="394" t="s">
        <v>4401</v>
      </c>
      <c r="D448" s="406" t="s">
        <v>2767</v>
      </c>
      <c r="E448" s="407">
        <v>0</v>
      </c>
      <c r="F448" s="294"/>
      <c r="G448" s="30"/>
      <c r="H448" s="5">
        <f t="shared" si="19"/>
        <v>0</v>
      </c>
      <c r="I448" s="491"/>
    </row>
    <row r="449" spans="1:9" ht="15" x14ac:dyDescent="0.25">
      <c r="A449" s="240">
        <v>41875</v>
      </c>
      <c r="B449" s="241" t="s">
        <v>1858</v>
      </c>
      <c r="C449" s="394" t="s">
        <v>4401</v>
      </c>
      <c r="D449" s="244" t="s">
        <v>2767</v>
      </c>
      <c r="E449" s="245">
        <v>0</v>
      </c>
      <c r="F449" s="294"/>
      <c r="G449" s="30"/>
      <c r="H449" s="5">
        <f t="shared" si="19"/>
        <v>0</v>
      </c>
      <c r="I449" s="491" t="s">
        <v>23</v>
      </c>
    </row>
    <row r="450" spans="1:9" ht="15" x14ac:dyDescent="0.25">
      <c r="A450" s="240">
        <v>41875</v>
      </c>
      <c r="B450" s="241" t="s">
        <v>1863</v>
      </c>
      <c r="C450" s="394" t="s">
        <v>4401</v>
      </c>
      <c r="D450" s="244" t="s">
        <v>2767</v>
      </c>
      <c r="E450" s="245">
        <v>0</v>
      </c>
      <c r="F450" s="294"/>
      <c r="G450" s="30"/>
      <c r="H450" s="5">
        <f t="shared" si="19"/>
        <v>0</v>
      </c>
      <c r="I450" s="491"/>
    </row>
    <row r="451" spans="1:9" ht="15" x14ac:dyDescent="0.25">
      <c r="A451" s="240">
        <v>41876</v>
      </c>
      <c r="B451" s="241" t="s">
        <v>1871</v>
      </c>
      <c r="C451" s="394" t="s">
        <v>4401</v>
      </c>
      <c r="D451" s="244" t="s">
        <v>2767</v>
      </c>
      <c r="E451" s="245">
        <v>0</v>
      </c>
      <c r="F451" s="117"/>
      <c r="G451" s="30"/>
      <c r="H451" s="5">
        <f t="shared" si="19"/>
        <v>0</v>
      </c>
      <c r="I451" s="491" t="s">
        <v>23</v>
      </c>
    </row>
    <row r="452" spans="1:9" ht="15" x14ac:dyDescent="0.25">
      <c r="A452" s="240">
        <v>41876</v>
      </c>
      <c r="B452" s="241" t="s">
        <v>1872</v>
      </c>
      <c r="C452" s="394" t="s">
        <v>4401</v>
      </c>
      <c r="D452" s="244" t="s">
        <v>2767</v>
      </c>
      <c r="E452" s="245">
        <v>0</v>
      </c>
      <c r="F452" s="117"/>
      <c r="G452" s="30"/>
      <c r="H452" s="5">
        <f t="shared" si="19"/>
        <v>0</v>
      </c>
      <c r="I452" s="491" t="s">
        <v>23</v>
      </c>
    </row>
    <row r="453" spans="1:9" ht="15" x14ac:dyDescent="0.25">
      <c r="A453" s="240">
        <v>41876</v>
      </c>
      <c r="B453" s="241" t="s">
        <v>1886</v>
      </c>
      <c r="C453" s="394" t="s">
        <v>4401</v>
      </c>
      <c r="D453" s="244" t="s">
        <v>2767</v>
      </c>
      <c r="E453" s="245">
        <v>0</v>
      </c>
      <c r="F453" s="117"/>
      <c r="G453" s="30"/>
      <c r="H453" s="5">
        <f t="shared" si="19"/>
        <v>0</v>
      </c>
      <c r="I453" s="491" t="s">
        <v>4644</v>
      </c>
    </row>
    <row r="454" spans="1:9" ht="15" x14ac:dyDescent="0.25">
      <c r="A454" s="240">
        <v>41876</v>
      </c>
      <c r="B454" s="241" t="s">
        <v>1888</v>
      </c>
      <c r="C454" s="394" t="s">
        <v>4401</v>
      </c>
      <c r="D454" s="244" t="s">
        <v>2767</v>
      </c>
      <c r="E454" s="245">
        <v>0</v>
      </c>
      <c r="F454" s="117"/>
      <c r="G454" s="30"/>
      <c r="H454" s="5">
        <f t="shared" si="19"/>
        <v>0</v>
      </c>
      <c r="I454" s="491" t="s">
        <v>4644</v>
      </c>
    </row>
    <row r="455" spans="1:9" ht="15" x14ac:dyDescent="0.25">
      <c r="A455" s="240">
        <v>41876</v>
      </c>
      <c r="B455" s="241" t="s">
        <v>1890</v>
      </c>
      <c r="C455" s="394" t="s">
        <v>4401</v>
      </c>
      <c r="D455" s="244" t="s">
        <v>2767</v>
      </c>
      <c r="E455" s="245">
        <v>0</v>
      </c>
      <c r="F455" s="117"/>
      <c r="G455" s="30"/>
      <c r="H455" s="5">
        <f t="shared" si="19"/>
        <v>0</v>
      </c>
      <c r="I455" s="491"/>
    </row>
    <row r="456" spans="1:9" ht="15" x14ac:dyDescent="0.25">
      <c r="A456" s="240">
        <v>41876</v>
      </c>
      <c r="B456" s="241" t="s">
        <v>1924</v>
      </c>
      <c r="C456" s="394" t="s">
        <v>4401</v>
      </c>
      <c r="D456" s="244" t="s">
        <v>2767</v>
      </c>
      <c r="E456" s="245">
        <v>0</v>
      </c>
      <c r="F456" s="117"/>
      <c r="G456" s="30"/>
      <c r="H456" s="5">
        <f t="shared" si="19"/>
        <v>0</v>
      </c>
      <c r="I456" s="491" t="s">
        <v>4644</v>
      </c>
    </row>
    <row r="457" spans="1:9" ht="15" x14ac:dyDescent="0.25">
      <c r="A457" s="240">
        <v>41876</v>
      </c>
      <c r="B457" s="241" t="s">
        <v>1926</v>
      </c>
      <c r="C457" s="394" t="s">
        <v>4401</v>
      </c>
      <c r="D457" s="244" t="s">
        <v>2767</v>
      </c>
      <c r="E457" s="245">
        <v>0</v>
      </c>
      <c r="F457" s="117"/>
      <c r="G457" s="30"/>
      <c r="H457" s="5">
        <f t="shared" si="19"/>
        <v>0</v>
      </c>
      <c r="I457" s="491" t="s">
        <v>4644</v>
      </c>
    </row>
    <row r="458" spans="1:9" ht="15" x14ac:dyDescent="0.25">
      <c r="A458" s="240">
        <v>41876</v>
      </c>
      <c r="B458" s="241" t="s">
        <v>1958</v>
      </c>
      <c r="C458" s="394" t="s">
        <v>4401</v>
      </c>
      <c r="D458" s="244" t="s">
        <v>2767</v>
      </c>
      <c r="E458" s="245">
        <v>0</v>
      </c>
      <c r="F458" s="117"/>
      <c r="G458" s="30"/>
      <c r="H458" s="5">
        <f t="shared" si="19"/>
        <v>0</v>
      </c>
      <c r="I458" s="491" t="s">
        <v>23</v>
      </c>
    </row>
    <row r="459" spans="1:9" ht="15" x14ac:dyDescent="0.25">
      <c r="A459" s="240">
        <v>41877</v>
      </c>
      <c r="B459" s="241" t="s">
        <v>1989</v>
      </c>
      <c r="C459" s="394" t="s">
        <v>4401</v>
      </c>
      <c r="D459" s="406" t="s">
        <v>2767</v>
      </c>
      <c r="E459" s="407">
        <v>0</v>
      </c>
      <c r="F459" s="117"/>
      <c r="G459" s="30"/>
      <c r="H459" s="5">
        <f t="shared" si="19"/>
        <v>0</v>
      </c>
      <c r="I459" s="491"/>
    </row>
    <row r="460" spans="1:9" ht="15" x14ac:dyDescent="0.25">
      <c r="A460" s="240">
        <v>41877</v>
      </c>
      <c r="B460" s="241" t="s">
        <v>2047</v>
      </c>
      <c r="C460" s="394" t="s">
        <v>4401</v>
      </c>
      <c r="D460" s="406" t="s">
        <v>2767</v>
      </c>
      <c r="E460" s="407">
        <v>0</v>
      </c>
      <c r="F460" s="117"/>
      <c r="G460" s="30"/>
      <c r="H460" s="5">
        <f t="shared" si="19"/>
        <v>0</v>
      </c>
      <c r="I460" s="491" t="s">
        <v>14</v>
      </c>
    </row>
    <row r="461" spans="1:9" ht="15" x14ac:dyDescent="0.25">
      <c r="A461" s="240">
        <v>41877</v>
      </c>
      <c r="B461" s="241" t="s">
        <v>2051</v>
      </c>
      <c r="C461" s="394" t="s">
        <v>4401</v>
      </c>
      <c r="D461" s="406" t="s">
        <v>2767</v>
      </c>
      <c r="E461" s="407">
        <v>0</v>
      </c>
      <c r="F461" s="117"/>
      <c r="G461" s="30"/>
      <c r="H461" s="5">
        <f t="shared" si="19"/>
        <v>0</v>
      </c>
      <c r="I461" s="491" t="s">
        <v>14</v>
      </c>
    </row>
    <row r="462" spans="1:9" ht="15" x14ac:dyDescent="0.25">
      <c r="A462" s="240">
        <v>41877</v>
      </c>
      <c r="B462" s="241" t="s">
        <v>2072</v>
      </c>
      <c r="C462" s="394" t="s">
        <v>4401</v>
      </c>
      <c r="D462" s="406" t="s">
        <v>2767</v>
      </c>
      <c r="E462" s="407">
        <v>0</v>
      </c>
      <c r="F462" s="117"/>
      <c r="G462" s="30"/>
      <c r="H462" s="5">
        <f t="shared" si="19"/>
        <v>0</v>
      </c>
      <c r="I462" s="491"/>
    </row>
    <row r="463" spans="1:9" ht="15" x14ac:dyDescent="0.25">
      <c r="A463" s="240">
        <v>41877</v>
      </c>
      <c r="B463" s="241" t="s">
        <v>2077</v>
      </c>
      <c r="C463" s="394" t="s">
        <v>4401</v>
      </c>
      <c r="D463" s="406" t="s">
        <v>2767</v>
      </c>
      <c r="E463" s="407">
        <v>0</v>
      </c>
      <c r="F463" s="117"/>
      <c r="G463" s="30"/>
      <c r="H463" s="5">
        <f t="shared" si="19"/>
        <v>0</v>
      </c>
      <c r="I463" s="491"/>
    </row>
    <row r="464" spans="1:9" ht="15" x14ac:dyDescent="0.25">
      <c r="A464" s="240">
        <v>41878</v>
      </c>
      <c r="B464" s="241" t="s">
        <v>2118</v>
      </c>
      <c r="C464" s="394" t="s">
        <v>4401</v>
      </c>
      <c r="D464" s="244" t="s">
        <v>2767</v>
      </c>
      <c r="E464" s="245">
        <v>0</v>
      </c>
      <c r="F464" s="117"/>
      <c r="G464" s="30"/>
      <c r="H464" s="5">
        <f t="shared" si="19"/>
        <v>0</v>
      </c>
      <c r="I464" s="491"/>
    </row>
    <row r="465" spans="1:9" ht="15" x14ac:dyDescent="0.25">
      <c r="A465" s="240">
        <v>41879</v>
      </c>
      <c r="B465" s="241" t="s">
        <v>2181</v>
      </c>
      <c r="C465" s="394" t="s">
        <v>4401</v>
      </c>
      <c r="D465" s="244" t="s">
        <v>2767</v>
      </c>
      <c r="E465" s="245">
        <v>0</v>
      </c>
      <c r="F465" s="117"/>
      <c r="G465" s="30"/>
      <c r="H465" s="5">
        <f t="shared" si="19"/>
        <v>0</v>
      </c>
      <c r="I465" s="491"/>
    </row>
    <row r="466" spans="1:9" ht="15" x14ac:dyDescent="0.25">
      <c r="A466" s="240">
        <v>41879</v>
      </c>
      <c r="B466" s="241" t="s">
        <v>2210</v>
      </c>
      <c r="C466" s="394" t="s">
        <v>4401</v>
      </c>
      <c r="D466" s="244" t="s">
        <v>2767</v>
      </c>
      <c r="E466" s="245">
        <v>0</v>
      </c>
      <c r="F466" s="117"/>
      <c r="G466" s="30"/>
      <c r="H466" s="5">
        <f t="shared" si="19"/>
        <v>0</v>
      </c>
      <c r="I466" s="491"/>
    </row>
    <row r="467" spans="1:9" ht="15" x14ac:dyDescent="0.25">
      <c r="A467" s="240">
        <v>41879</v>
      </c>
      <c r="B467" s="241" t="s">
        <v>2211</v>
      </c>
      <c r="C467" s="394" t="s">
        <v>4401</v>
      </c>
      <c r="D467" s="244" t="s">
        <v>2767</v>
      </c>
      <c r="E467" s="245">
        <v>0</v>
      </c>
      <c r="F467" s="117"/>
      <c r="G467" s="30"/>
      <c r="H467" s="5">
        <f t="shared" si="19"/>
        <v>0</v>
      </c>
      <c r="I467" s="491"/>
    </row>
    <row r="468" spans="1:9" ht="15" x14ac:dyDescent="0.25">
      <c r="A468" s="240">
        <v>41879</v>
      </c>
      <c r="B468" s="241" t="s">
        <v>2214</v>
      </c>
      <c r="C468" s="394" t="s">
        <v>4401</v>
      </c>
      <c r="D468" s="244" t="s">
        <v>2767</v>
      </c>
      <c r="E468" s="245">
        <v>0</v>
      </c>
      <c r="F468" s="117"/>
      <c r="G468" s="30"/>
      <c r="H468" s="5">
        <f t="shared" si="19"/>
        <v>0</v>
      </c>
      <c r="I468" s="491" t="s">
        <v>20</v>
      </c>
    </row>
    <row r="469" spans="1:9" ht="15" x14ac:dyDescent="0.25">
      <c r="A469" s="240">
        <v>41879</v>
      </c>
      <c r="B469" s="241" t="s">
        <v>2231</v>
      </c>
      <c r="C469" s="394" t="s">
        <v>4401</v>
      </c>
      <c r="D469" s="244" t="s">
        <v>2767</v>
      </c>
      <c r="E469" s="245">
        <v>0</v>
      </c>
      <c r="F469" s="117"/>
      <c r="G469" s="30"/>
      <c r="H469" s="5">
        <f t="shared" si="19"/>
        <v>0</v>
      </c>
      <c r="I469" s="491" t="s">
        <v>20</v>
      </c>
    </row>
    <row r="470" spans="1:9" ht="15" x14ac:dyDescent="0.25">
      <c r="A470" s="240">
        <v>41879</v>
      </c>
      <c r="B470" s="241" t="s">
        <v>2234</v>
      </c>
      <c r="C470" s="394" t="s">
        <v>4401</v>
      </c>
      <c r="D470" s="244" t="s">
        <v>2767</v>
      </c>
      <c r="E470" s="245">
        <v>0</v>
      </c>
      <c r="F470" s="117"/>
      <c r="G470" s="30"/>
      <c r="H470" s="5">
        <f t="shared" si="19"/>
        <v>0</v>
      </c>
      <c r="I470" s="491" t="s">
        <v>20</v>
      </c>
    </row>
    <row r="471" spans="1:9" ht="15" x14ac:dyDescent="0.25">
      <c r="A471" s="240">
        <v>41879</v>
      </c>
      <c r="B471" s="241" t="s">
        <v>2240</v>
      </c>
      <c r="C471" s="394" t="s">
        <v>4401</v>
      </c>
      <c r="D471" s="244" t="s">
        <v>2767</v>
      </c>
      <c r="E471" s="245">
        <v>0</v>
      </c>
      <c r="F471" s="117"/>
      <c r="G471" s="30"/>
      <c r="H471" s="5">
        <f t="shared" si="19"/>
        <v>0</v>
      </c>
      <c r="I471" s="491" t="s">
        <v>20</v>
      </c>
    </row>
    <row r="472" spans="1:9" ht="15" x14ac:dyDescent="0.25">
      <c r="A472" s="240">
        <v>41879</v>
      </c>
      <c r="B472" s="241" t="s">
        <v>2256</v>
      </c>
      <c r="C472" s="394" t="s">
        <v>4401</v>
      </c>
      <c r="D472" s="244" t="s">
        <v>2767</v>
      </c>
      <c r="E472" s="245">
        <v>0</v>
      </c>
      <c r="F472" s="117"/>
      <c r="G472" s="30"/>
      <c r="H472" s="5">
        <f t="shared" si="19"/>
        <v>0</v>
      </c>
      <c r="I472" s="502" t="s">
        <v>4690</v>
      </c>
    </row>
    <row r="473" spans="1:9" ht="15" x14ac:dyDescent="0.25">
      <c r="A473" s="240">
        <v>41879</v>
      </c>
      <c r="B473" s="241" t="s">
        <v>2272</v>
      </c>
      <c r="C473" s="394" t="s">
        <v>4401</v>
      </c>
      <c r="D473" s="244" t="s">
        <v>2767</v>
      </c>
      <c r="E473" s="245">
        <v>0</v>
      </c>
      <c r="F473" s="117"/>
      <c r="G473" s="30"/>
      <c r="H473" s="5">
        <f t="shared" si="19"/>
        <v>0</v>
      </c>
      <c r="I473" s="491"/>
    </row>
    <row r="474" spans="1:9" ht="15" x14ac:dyDescent="0.25">
      <c r="A474" s="240">
        <v>41880</v>
      </c>
      <c r="B474" s="241" t="s">
        <v>2276</v>
      </c>
      <c r="C474" s="394" t="s">
        <v>4401</v>
      </c>
      <c r="D474" s="406" t="s">
        <v>2767</v>
      </c>
      <c r="E474" s="407">
        <v>0</v>
      </c>
      <c r="F474" s="117"/>
      <c r="G474" s="30"/>
      <c r="H474" s="5">
        <f t="shared" si="19"/>
        <v>0</v>
      </c>
      <c r="I474" s="491"/>
    </row>
    <row r="475" spans="1:9" ht="15" x14ac:dyDescent="0.25">
      <c r="A475" s="240">
        <v>41880</v>
      </c>
      <c r="B475" s="241" t="s">
        <v>1059</v>
      </c>
      <c r="C475" s="394" t="s">
        <v>4401</v>
      </c>
      <c r="D475" s="406" t="s">
        <v>2767</v>
      </c>
      <c r="E475" s="407">
        <v>0</v>
      </c>
      <c r="F475" s="117"/>
      <c r="G475" s="30"/>
      <c r="H475" s="5">
        <f t="shared" ref="H475:H500" si="20">E475-G475</f>
        <v>0</v>
      </c>
      <c r="I475" s="491"/>
    </row>
    <row r="476" spans="1:9" ht="15" x14ac:dyDescent="0.25">
      <c r="A476" s="240">
        <v>41880</v>
      </c>
      <c r="B476" s="241" t="s">
        <v>1067</v>
      </c>
      <c r="C476" s="394" t="s">
        <v>4401</v>
      </c>
      <c r="D476" s="406" t="s">
        <v>2767</v>
      </c>
      <c r="E476" s="407">
        <v>0</v>
      </c>
      <c r="F476" s="117"/>
      <c r="G476" s="30"/>
      <c r="H476" s="5">
        <f t="shared" si="20"/>
        <v>0</v>
      </c>
      <c r="I476" s="491"/>
    </row>
    <row r="477" spans="1:9" ht="15" x14ac:dyDescent="0.25">
      <c r="A477" s="240">
        <v>41880</v>
      </c>
      <c r="B477" s="241" t="s">
        <v>1068</v>
      </c>
      <c r="C477" s="394" t="s">
        <v>4401</v>
      </c>
      <c r="D477" s="406" t="s">
        <v>2767</v>
      </c>
      <c r="E477" s="407">
        <v>0</v>
      </c>
      <c r="F477" s="117"/>
      <c r="G477" s="30"/>
      <c r="H477" s="5">
        <f t="shared" si="20"/>
        <v>0</v>
      </c>
      <c r="I477" s="491" t="s">
        <v>14</v>
      </c>
    </row>
    <row r="478" spans="1:9" ht="15" x14ac:dyDescent="0.25">
      <c r="A478" s="240">
        <v>41880</v>
      </c>
      <c r="B478" s="241" t="s">
        <v>1069</v>
      </c>
      <c r="C478" s="394" t="s">
        <v>4401</v>
      </c>
      <c r="D478" s="406" t="s">
        <v>2767</v>
      </c>
      <c r="E478" s="407">
        <v>0</v>
      </c>
      <c r="F478" s="117"/>
      <c r="G478" s="30"/>
      <c r="H478" s="5">
        <f t="shared" si="20"/>
        <v>0</v>
      </c>
      <c r="I478" s="491" t="s">
        <v>14</v>
      </c>
    </row>
    <row r="479" spans="1:9" ht="15" x14ac:dyDescent="0.25">
      <c r="A479" s="240">
        <v>41880</v>
      </c>
      <c r="B479" s="241" t="s">
        <v>1090</v>
      </c>
      <c r="C479" s="394" t="s">
        <v>4401</v>
      </c>
      <c r="D479" s="406" t="s">
        <v>2767</v>
      </c>
      <c r="E479" s="407">
        <v>0</v>
      </c>
      <c r="F479" s="117"/>
      <c r="G479" s="30"/>
      <c r="H479" s="5">
        <f t="shared" si="20"/>
        <v>0</v>
      </c>
      <c r="I479" s="491" t="s">
        <v>23</v>
      </c>
    </row>
    <row r="480" spans="1:9" ht="15" x14ac:dyDescent="0.25">
      <c r="A480" s="240">
        <v>41880</v>
      </c>
      <c r="B480" s="241" t="s">
        <v>1092</v>
      </c>
      <c r="C480" s="394" t="s">
        <v>4401</v>
      </c>
      <c r="D480" s="406" t="s">
        <v>2767</v>
      </c>
      <c r="E480" s="407">
        <v>0</v>
      </c>
      <c r="F480" s="117"/>
      <c r="G480" s="30"/>
      <c r="H480" s="5">
        <f t="shared" si="20"/>
        <v>0</v>
      </c>
      <c r="I480" s="491" t="s">
        <v>4644</v>
      </c>
    </row>
    <row r="481" spans="1:9" ht="15" x14ac:dyDescent="0.25">
      <c r="A481" s="240">
        <v>41880</v>
      </c>
      <c r="B481" s="241" t="s">
        <v>1101</v>
      </c>
      <c r="C481" s="394" t="s">
        <v>4401</v>
      </c>
      <c r="D481" s="406" t="s">
        <v>2767</v>
      </c>
      <c r="E481" s="407">
        <v>0</v>
      </c>
      <c r="F481" s="117"/>
      <c r="G481" s="30"/>
      <c r="H481" s="5">
        <f t="shared" si="20"/>
        <v>0</v>
      </c>
      <c r="I481" s="491" t="s">
        <v>4644</v>
      </c>
    </row>
    <row r="482" spans="1:9" ht="15" x14ac:dyDescent="0.25">
      <c r="A482" s="240">
        <v>41880</v>
      </c>
      <c r="B482" s="241" t="s">
        <v>1102</v>
      </c>
      <c r="C482" s="394" t="s">
        <v>4401</v>
      </c>
      <c r="D482" s="406" t="s">
        <v>2767</v>
      </c>
      <c r="E482" s="407">
        <v>0</v>
      </c>
      <c r="F482" s="117"/>
      <c r="G482" s="30"/>
      <c r="H482" s="5">
        <f t="shared" si="20"/>
        <v>0</v>
      </c>
      <c r="I482" s="491"/>
    </row>
    <row r="483" spans="1:9" ht="15" x14ac:dyDescent="0.25">
      <c r="A483" s="240">
        <v>41880</v>
      </c>
      <c r="B483" s="241" t="s">
        <v>1106</v>
      </c>
      <c r="C483" s="394" t="s">
        <v>4401</v>
      </c>
      <c r="D483" s="406" t="s">
        <v>2767</v>
      </c>
      <c r="E483" s="407">
        <v>0</v>
      </c>
      <c r="F483" s="117"/>
      <c r="G483" s="30"/>
      <c r="H483" s="5">
        <f t="shared" si="20"/>
        <v>0</v>
      </c>
      <c r="I483" s="491" t="s">
        <v>4644</v>
      </c>
    </row>
    <row r="484" spans="1:9" ht="15" x14ac:dyDescent="0.25">
      <c r="A484" s="240">
        <v>41880</v>
      </c>
      <c r="B484" s="241" t="s">
        <v>1115</v>
      </c>
      <c r="C484" s="394" t="s">
        <v>4401</v>
      </c>
      <c r="D484" s="406" t="s">
        <v>2767</v>
      </c>
      <c r="E484" s="407">
        <v>0</v>
      </c>
      <c r="F484" s="117"/>
      <c r="G484" s="30"/>
      <c r="H484" s="5">
        <f t="shared" si="20"/>
        <v>0</v>
      </c>
      <c r="I484" s="491" t="s">
        <v>4644</v>
      </c>
    </row>
    <row r="485" spans="1:9" ht="15" x14ac:dyDescent="0.25">
      <c r="A485" s="240">
        <v>41880</v>
      </c>
      <c r="B485" s="241" t="s">
        <v>1119</v>
      </c>
      <c r="C485" s="394" t="s">
        <v>4401</v>
      </c>
      <c r="D485" s="406" t="s">
        <v>2767</v>
      </c>
      <c r="E485" s="407">
        <v>0</v>
      </c>
      <c r="F485" s="117"/>
      <c r="G485" s="30"/>
      <c r="H485" s="5">
        <f t="shared" si="20"/>
        <v>0</v>
      </c>
      <c r="I485" s="491" t="s">
        <v>4644</v>
      </c>
    </row>
    <row r="486" spans="1:9" ht="15" x14ac:dyDescent="0.25">
      <c r="A486" s="240">
        <v>41880</v>
      </c>
      <c r="B486" s="241" t="s">
        <v>1133</v>
      </c>
      <c r="C486" s="394" t="s">
        <v>4401</v>
      </c>
      <c r="D486" s="406" t="s">
        <v>2767</v>
      </c>
      <c r="E486" s="407">
        <v>0</v>
      </c>
      <c r="F486" s="117"/>
      <c r="G486" s="30"/>
      <c r="H486" s="5">
        <f t="shared" si="20"/>
        <v>0</v>
      </c>
      <c r="I486" s="491" t="s">
        <v>4644</v>
      </c>
    </row>
    <row r="487" spans="1:9" ht="15" x14ac:dyDescent="0.25">
      <c r="A487" s="240">
        <v>41880</v>
      </c>
      <c r="B487" s="241" t="s">
        <v>1138</v>
      </c>
      <c r="C487" s="394" t="s">
        <v>4401</v>
      </c>
      <c r="D487" s="406" t="s">
        <v>2767</v>
      </c>
      <c r="E487" s="407">
        <v>0</v>
      </c>
      <c r="F487" s="117"/>
      <c r="G487" s="30"/>
      <c r="H487" s="5">
        <f t="shared" si="20"/>
        <v>0</v>
      </c>
      <c r="I487" s="491" t="s">
        <v>14</v>
      </c>
    </row>
    <row r="488" spans="1:9" ht="15" x14ac:dyDescent="0.25">
      <c r="A488" s="240">
        <v>41880</v>
      </c>
      <c r="B488" s="241" t="s">
        <v>1158</v>
      </c>
      <c r="C488" s="394" t="s">
        <v>4401</v>
      </c>
      <c r="D488" s="406" t="s">
        <v>2767</v>
      </c>
      <c r="E488" s="407">
        <v>0</v>
      </c>
      <c r="F488" s="117"/>
      <c r="G488" s="30"/>
      <c r="H488" s="5">
        <f t="shared" si="20"/>
        <v>0</v>
      </c>
      <c r="I488" s="491"/>
    </row>
    <row r="489" spans="1:9" ht="15" x14ac:dyDescent="0.25">
      <c r="A489" s="240">
        <v>41881</v>
      </c>
      <c r="B489" s="241" t="s">
        <v>1181</v>
      </c>
      <c r="C489" s="394" t="s">
        <v>4401</v>
      </c>
      <c r="D489" s="244" t="s">
        <v>2767</v>
      </c>
      <c r="E489" s="245">
        <v>0</v>
      </c>
      <c r="F489" s="117"/>
      <c r="G489" s="30"/>
      <c r="H489" s="5">
        <f t="shared" si="20"/>
        <v>0</v>
      </c>
      <c r="I489" s="491"/>
    </row>
    <row r="490" spans="1:9" ht="15" x14ac:dyDescent="0.25">
      <c r="A490" s="240">
        <v>41881</v>
      </c>
      <c r="B490" s="241" t="s">
        <v>1193</v>
      </c>
      <c r="C490" s="394" t="s">
        <v>4401</v>
      </c>
      <c r="D490" s="244" t="s">
        <v>2767</v>
      </c>
      <c r="E490" s="245">
        <v>0</v>
      </c>
      <c r="F490" s="117"/>
      <c r="G490" s="30"/>
      <c r="H490" s="5">
        <f t="shared" si="20"/>
        <v>0</v>
      </c>
      <c r="I490" s="491" t="s">
        <v>57</v>
      </c>
    </row>
    <row r="491" spans="1:9" ht="15" x14ac:dyDescent="0.25">
      <c r="A491" s="240">
        <v>41881</v>
      </c>
      <c r="B491" s="241" t="s">
        <v>1207</v>
      </c>
      <c r="C491" s="394" t="s">
        <v>4401</v>
      </c>
      <c r="D491" s="244" t="s">
        <v>2767</v>
      </c>
      <c r="E491" s="245">
        <v>0</v>
      </c>
      <c r="F491" s="117"/>
      <c r="G491" s="30"/>
      <c r="H491" s="5">
        <f t="shared" si="20"/>
        <v>0</v>
      </c>
      <c r="I491" s="491" t="s">
        <v>57</v>
      </c>
    </row>
    <row r="492" spans="1:9" ht="15" x14ac:dyDescent="0.25">
      <c r="A492" s="240">
        <v>41881</v>
      </c>
      <c r="B492" s="241" t="s">
        <v>1224</v>
      </c>
      <c r="C492" s="394" t="s">
        <v>4401</v>
      </c>
      <c r="D492" s="244" t="s">
        <v>2767</v>
      </c>
      <c r="E492" s="245">
        <v>0</v>
      </c>
      <c r="F492" s="117"/>
      <c r="G492" s="30"/>
      <c r="H492" s="5">
        <f t="shared" si="20"/>
        <v>0</v>
      </c>
      <c r="I492" s="491"/>
    </row>
    <row r="493" spans="1:9" ht="15" x14ac:dyDescent="0.25">
      <c r="A493" s="240">
        <v>41881</v>
      </c>
      <c r="B493" s="241" t="s">
        <v>1250</v>
      </c>
      <c r="C493" s="394" t="s">
        <v>4401</v>
      </c>
      <c r="D493" s="244" t="s">
        <v>2767</v>
      </c>
      <c r="E493" s="245">
        <v>0</v>
      </c>
      <c r="F493" s="117"/>
      <c r="G493" s="30"/>
      <c r="H493" s="5">
        <f t="shared" si="20"/>
        <v>0</v>
      </c>
      <c r="I493" s="491"/>
    </row>
    <row r="494" spans="1:9" ht="15" x14ac:dyDescent="0.25">
      <c r="A494" s="240">
        <v>41881</v>
      </c>
      <c r="B494" s="241" t="s">
        <v>1256</v>
      </c>
      <c r="C494" s="394" t="s">
        <v>4401</v>
      </c>
      <c r="D494" s="244" t="s">
        <v>2767</v>
      </c>
      <c r="E494" s="245">
        <v>0</v>
      </c>
      <c r="F494" s="117"/>
      <c r="G494" s="30"/>
      <c r="H494" s="5">
        <f t="shared" si="20"/>
        <v>0</v>
      </c>
      <c r="I494" s="497"/>
    </row>
    <row r="495" spans="1:9" ht="15" x14ac:dyDescent="0.25">
      <c r="A495" s="240">
        <v>41881</v>
      </c>
      <c r="B495" s="241" t="s">
        <v>1270</v>
      </c>
      <c r="C495" s="394" t="s">
        <v>4401</v>
      </c>
      <c r="D495" s="244" t="s">
        <v>2767</v>
      </c>
      <c r="E495" s="245">
        <v>0</v>
      </c>
      <c r="F495" s="117"/>
      <c r="G495" s="30"/>
      <c r="H495" s="5">
        <f t="shared" si="20"/>
        <v>0</v>
      </c>
      <c r="I495" s="265" t="s">
        <v>4696</v>
      </c>
    </row>
    <row r="496" spans="1:9" ht="15" x14ac:dyDescent="0.25">
      <c r="A496" s="240">
        <v>41881</v>
      </c>
      <c r="B496" s="241" t="s">
        <v>1273</v>
      </c>
      <c r="C496" s="394" t="s">
        <v>4401</v>
      </c>
      <c r="D496" s="244" t="s">
        <v>2767</v>
      </c>
      <c r="E496" s="245">
        <v>0</v>
      </c>
      <c r="F496" s="117"/>
      <c r="G496" s="30"/>
      <c r="H496" s="5">
        <f t="shared" si="20"/>
        <v>0</v>
      </c>
      <c r="I496" s="497"/>
    </row>
    <row r="497" spans="1:9" ht="15" x14ac:dyDescent="0.25">
      <c r="A497" s="240">
        <v>41882</v>
      </c>
      <c r="B497" s="241" t="s">
        <v>1299</v>
      </c>
      <c r="C497" s="394" t="s">
        <v>4401</v>
      </c>
      <c r="D497" s="244" t="s">
        <v>2767</v>
      </c>
      <c r="E497" s="245">
        <v>0</v>
      </c>
      <c r="F497" s="294"/>
      <c r="G497" s="30"/>
      <c r="H497" s="5">
        <f t="shared" si="20"/>
        <v>0</v>
      </c>
      <c r="I497" s="265"/>
    </row>
    <row r="498" spans="1:9" ht="15" x14ac:dyDescent="0.25">
      <c r="A498" s="240">
        <v>41882</v>
      </c>
      <c r="B498" s="241" t="s">
        <v>1308</v>
      </c>
      <c r="C498" s="394" t="s">
        <v>4401</v>
      </c>
      <c r="D498" s="244" t="s">
        <v>2767</v>
      </c>
      <c r="E498" s="245">
        <v>0</v>
      </c>
      <c r="F498" s="23"/>
      <c r="G498" s="30"/>
      <c r="H498" s="5">
        <f t="shared" si="20"/>
        <v>0</v>
      </c>
      <c r="I498" s="497"/>
    </row>
    <row r="499" spans="1:9" ht="15" x14ac:dyDescent="0.25">
      <c r="A499" s="240">
        <v>41882</v>
      </c>
      <c r="B499" s="241" t="s">
        <v>1342</v>
      </c>
      <c r="C499" s="394" t="s">
        <v>4401</v>
      </c>
      <c r="D499" s="244" t="s">
        <v>2767</v>
      </c>
      <c r="E499" s="245">
        <v>0</v>
      </c>
      <c r="F499" s="294"/>
      <c r="G499" s="30"/>
      <c r="H499" s="5">
        <f t="shared" si="20"/>
        <v>0</v>
      </c>
      <c r="I499" s="497" t="s">
        <v>14</v>
      </c>
    </row>
    <row r="500" spans="1:9" ht="15" x14ac:dyDescent="0.25">
      <c r="A500" s="240">
        <v>41879</v>
      </c>
      <c r="B500" s="241" t="s">
        <v>2264</v>
      </c>
      <c r="C500" s="394" t="s">
        <v>4401</v>
      </c>
      <c r="D500" s="235" t="s">
        <v>2638</v>
      </c>
      <c r="E500" s="236">
        <v>61295</v>
      </c>
      <c r="F500" s="461">
        <v>41885</v>
      </c>
      <c r="G500" s="247">
        <v>61295</v>
      </c>
      <c r="H500" s="5">
        <f t="shared" si="20"/>
        <v>0</v>
      </c>
      <c r="I500" s="497" t="s">
        <v>57</v>
      </c>
    </row>
    <row r="501" spans="1:9" ht="15" x14ac:dyDescent="0.25">
      <c r="A501" s="240"/>
      <c r="B501" s="241"/>
      <c r="C501" s="394"/>
      <c r="D501" s="235"/>
      <c r="E501" s="236"/>
      <c r="F501" s="461"/>
      <c r="G501" s="247"/>
      <c r="H501" s="5"/>
      <c r="I501" s="497"/>
    </row>
    <row r="502" spans="1:9" ht="15" x14ac:dyDescent="0.25">
      <c r="A502" s="496">
        <v>41859</v>
      </c>
      <c r="B502" s="438" t="s">
        <v>1671</v>
      </c>
      <c r="C502" s="429" t="s">
        <v>4698</v>
      </c>
      <c r="D502" s="235" t="s">
        <v>286</v>
      </c>
      <c r="E502" s="236">
        <v>300</v>
      </c>
      <c r="F502" s="117">
        <v>41859</v>
      </c>
      <c r="G502" s="30">
        <v>300</v>
      </c>
      <c r="H502" s="5">
        <f>E502-G502</f>
        <v>0</v>
      </c>
      <c r="I502" s="497"/>
    </row>
    <row r="503" spans="1:9" ht="15" x14ac:dyDescent="0.25">
      <c r="A503" s="240">
        <v>41868</v>
      </c>
      <c r="B503" s="438" t="s">
        <v>1149</v>
      </c>
      <c r="C503" s="429" t="s">
        <v>4698</v>
      </c>
      <c r="D503" s="235" t="s">
        <v>286</v>
      </c>
      <c r="E503" s="236">
        <v>300</v>
      </c>
      <c r="F503" s="117">
        <v>41868</v>
      </c>
      <c r="G503" s="30">
        <v>300</v>
      </c>
      <c r="H503" s="5">
        <f>E503-G503</f>
        <v>0</v>
      </c>
      <c r="I503" s="497" t="s">
        <v>4</v>
      </c>
    </row>
    <row r="504" spans="1:9" ht="15" x14ac:dyDescent="0.25">
      <c r="A504" s="240">
        <v>41881</v>
      </c>
      <c r="B504" s="241" t="s">
        <v>1251</v>
      </c>
      <c r="C504" s="394" t="s">
        <v>4401</v>
      </c>
      <c r="D504" s="235" t="s">
        <v>286</v>
      </c>
      <c r="E504" s="236">
        <v>918</v>
      </c>
      <c r="F504" s="117">
        <v>41882</v>
      </c>
      <c r="G504" s="30">
        <v>918</v>
      </c>
      <c r="H504" s="5">
        <f>E504-G504</f>
        <v>0</v>
      </c>
      <c r="I504" s="497"/>
    </row>
    <row r="505" spans="1:9" ht="15" x14ac:dyDescent="0.25">
      <c r="A505" s="240"/>
      <c r="B505" s="241"/>
      <c r="C505" s="394"/>
      <c r="D505" s="235"/>
      <c r="E505" s="236"/>
      <c r="F505" s="117"/>
      <c r="G505" s="30"/>
      <c r="H505" s="5"/>
      <c r="I505" s="497"/>
    </row>
    <row r="506" spans="1:9" ht="15" x14ac:dyDescent="0.25">
      <c r="A506" s="240">
        <v>41852</v>
      </c>
      <c r="B506" s="241" t="s">
        <v>1081</v>
      </c>
      <c r="C506" s="394" t="s">
        <v>4641</v>
      </c>
      <c r="D506" s="235" t="s">
        <v>10</v>
      </c>
      <c r="E506" s="236">
        <v>1762</v>
      </c>
      <c r="F506" s="117">
        <v>41852</v>
      </c>
      <c r="G506" s="30">
        <v>1762</v>
      </c>
      <c r="H506" s="5">
        <f t="shared" ref="H506:H520" si="21">E506-G506</f>
        <v>0</v>
      </c>
      <c r="I506" s="497" t="s">
        <v>4</v>
      </c>
    </row>
    <row r="507" spans="1:9" ht="15" x14ac:dyDescent="0.25">
      <c r="A507" s="496">
        <v>41853</v>
      </c>
      <c r="B507" s="241" t="s">
        <v>1189</v>
      </c>
      <c r="C507" s="394" t="s">
        <v>4641</v>
      </c>
      <c r="D507" s="8" t="s">
        <v>10</v>
      </c>
      <c r="E507" s="252">
        <v>1063.5</v>
      </c>
      <c r="F507" s="117">
        <v>41853</v>
      </c>
      <c r="G507" s="30">
        <v>1063.5</v>
      </c>
      <c r="H507" s="24">
        <f t="shared" si="21"/>
        <v>0</v>
      </c>
      <c r="I507" s="497"/>
    </row>
    <row r="508" spans="1:9" ht="15" x14ac:dyDescent="0.25">
      <c r="A508" s="240">
        <v>41854</v>
      </c>
      <c r="B508" s="241" t="s">
        <v>1233</v>
      </c>
      <c r="C508" s="394" t="s">
        <v>4641</v>
      </c>
      <c r="D508" s="8" t="s">
        <v>10</v>
      </c>
      <c r="E508" s="252">
        <v>1922</v>
      </c>
      <c r="F508" s="117">
        <v>41854</v>
      </c>
      <c r="G508" s="30">
        <v>1922</v>
      </c>
      <c r="H508" s="24">
        <f t="shared" si="21"/>
        <v>0</v>
      </c>
      <c r="I508" s="497"/>
    </row>
    <row r="509" spans="1:9" ht="15" x14ac:dyDescent="0.25">
      <c r="A509" s="496">
        <v>41855</v>
      </c>
      <c r="B509" s="241" t="s">
        <v>1339</v>
      </c>
      <c r="C509" s="394" t="s">
        <v>4641</v>
      </c>
      <c r="D509" s="8" t="s">
        <v>10</v>
      </c>
      <c r="E509" s="252">
        <v>1647</v>
      </c>
      <c r="F509" s="117">
        <v>41855</v>
      </c>
      <c r="G509" s="30">
        <v>1647</v>
      </c>
      <c r="H509" s="5">
        <f t="shared" si="21"/>
        <v>0</v>
      </c>
      <c r="I509" s="497" t="s">
        <v>146</v>
      </c>
    </row>
    <row r="510" spans="1:9" ht="15" x14ac:dyDescent="0.25">
      <c r="A510" s="240">
        <v>41856</v>
      </c>
      <c r="B510" s="241" t="s">
        <v>1373</v>
      </c>
      <c r="C510" s="394" t="s">
        <v>4641</v>
      </c>
      <c r="D510" s="235" t="s">
        <v>10</v>
      </c>
      <c r="E510" s="236">
        <v>2024</v>
      </c>
      <c r="F510" s="117">
        <v>41856</v>
      </c>
      <c r="G510" s="30">
        <v>2024</v>
      </c>
      <c r="H510" s="5">
        <f t="shared" si="21"/>
        <v>0</v>
      </c>
      <c r="I510" s="497"/>
    </row>
    <row r="511" spans="1:9" ht="15" x14ac:dyDescent="0.25">
      <c r="A511" s="240">
        <v>41860</v>
      </c>
      <c r="B511" s="438" t="s">
        <v>1812</v>
      </c>
      <c r="C511" s="429" t="s">
        <v>4698</v>
      </c>
      <c r="D511" s="8" t="s">
        <v>10</v>
      </c>
      <c r="E511" s="252">
        <v>4096</v>
      </c>
      <c r="F511" s="117">
        <v>41860</v>
      </c>
      <c r="G511" s="30">
        <v>4096</v>
      </c>
      <c r="H511" s="5">
        <f t="shared" si="21"/>
        <v>0</v>
      </c>
      <c r="I511" s="497"/>
    </row>
    <row r="512" spans="1:9" ht="15" x14ac:dyDescent="0.25">
      <c r="A512" s="496">
        <v>41861</v>
      </c>
      <c r="B512" s="438" t="s">
        <v>1867</v>
      </c>
      <c r="C512" s="429" t="s">
        <v>4698</v>
      </c>
      <c r="D512" s="235" t="s">
        <v>10</v>
      </c>
      <c r="E512" s="236">
        <v>3204</v>
      </c>
      <c r="F512" s="117">
        <v>41861</v>
      </c>
      <c r="G512" s="30">
        <v>3204</v>
      </c>
      <c r="H512" s="5">
        <f t="shared" si="21"/>
        <v>0</v>
      </c>
      <c r="I512" s="497" t="s">
        <v>14</v>
      </c>
    </row>
    <row r="513" spans="1:9" ht="15" x14ac:dyDescent="0.25">
      <c r="A513" s="240">
        <v>41863</v>
      </c>
      <c r="B513" s="438" t="s">
        <v>2060</v>
      </c>
      <c r="C513" s="429" t="s">
        <v>4698</v>
      </c>
      <c r="D513" s="8" t="s">
        <v>10</v>
      </c>
      <c r="E513" s="252">
        <v>377.5</v>
      </c>
      <c r="F513" s="117">
        <v>41863</v>
      </c>
      <c r="G513" s="30">
        <v>377.5</v>
      </c>
      <c r="H513" s="5">
        <f t="shared" si="21"/>
        <v>0</v>
      </c>
      <c r="I513" s="497" t="s">
        <v>14</v>
      </c>
    </row>
    <row r="514" spans="1:9" ht="15" x14ac:dyDescent="0.25">
      <c r="A514" s="240">
        <v>41867</v>
      </c>
      <c r="B514" s="438" t="s">
        <v>1118</v>
      </c>
      <c r="C514" s="429" t="s">
        <v>4698</v>
      </c>
      <c r="D514" s="235" t="s">
        <v>10</v>
      </c>
      <c r="E514" s="236">
        <v>2691.5</v>
      </c>
      <c r="F514" s="117">
        <v>41867</v>
      </c>
      <c r="G514" s="30">
        <v>2691.5</v>
      </c>
      <c r="H514" s="5">
        <f t="shared" si="21"/>
        <v>0</v>
      </c>
      <c r="I514" s="497" t="s">
        <v>23</v>
      </c>
    </row>
    <row r="515" spans="1:9" ht="15" x14ac:dyDescent="0.25">
      <c r="A515" s="518">
        <v>41866</v>
      </c>
      <c r="B515" s="516" t="s">
        <v>1277</v>
      </c>
      <c r="C515" s="517" t="s">
        <v>4698</v>
      </c>
      <c r="D515" s="235" t="s">
        <v>10</v>
      </c>
      <c r="E515" s="236">
        <v>819</v>
      </c>
      <c r="F515" s="117">
        <v>41866</v>
      </c>
      <c r="G515" s="30">
        <v>819</v>
      </c>
      <c r="H515" s="5">
        <f t="shared" si="21"/>
        <v>0</v>
      </c>
      <c r="I515" s="497" t="s">
        <v>23</v>
      </c>
    </row>
    <row r="516" spans="1:9" ht="15" x14ac:dyDescent="0.25">
      <c r="A516" s="240">
        <v>41874</v>
      </c>
      <c r="B516" s="241" t="s">
        <v>1807</v>
      </c>
      <c r="C516" s="394" t="s">
        <v>4401</v>
      </c>
      <c r="D516" s="8" t="s">
        <v>10</v>
      </c>
      <c r="E516" s="252">
        <v>3788.5</v>
      </c>
      <c r="F516" s="294">
        <v>41874</v>
      </c>
      <c r="G516" s="30">
        <v>3788.5</v>
      </c>
      <c r="H516" s="5">
        <f t="shared" si="21"/>
        <v>0</v>
      </c>
      <c r="I516" s="497" t="s">
        <v>23</v>
      </c>
    </row>
    <row r="517" spans="1:9" ht="15" x14ac:dyDescent="0.25">
      <c r="A517" s="240">
        <v>41880</v>
      </c>
      <c r="B517" s="241" t="s">
        <v>1156</v>
      </c>
      <c r="C517" s="394" t="s">
        <v>4401</v>
      </c>
      <c r="D517" s="8" t="s">
        <v>10</v>
      </c>
      <c r="E517" s="252">
        <v>831.5</v>
      </c>
      <c r="F517" s="117">
        <v>41880</v>
      </c>
      <c r="G517" s="30">
        <v>831.5</v>
      </c>
      <c r="H517" s="5">
        <f t="shared" si="21"/>
        <v>0</v>
      </c>
      <c r="I517" s="497" t="s">
        <v>23</v>
      </c>
    </row>
    <row r="518" spans="1:9" ht="15" x14ac:dyDescent="0.25">
      <c r="A518" s="240">
        <v>41881</v>
      </c>
      <c r="B518" s="241" t="s">
        <v>1200</v>
      </c>
      <c r="C518" s="394" t="s">
        <v>4401</v>
      </c>
      <c r="D518" s="235" t="s">
        <v>10</v>
      </c>
      <c r="E518" s="236">
        <v>2970</v>
      </c>
      <c r="F518" s="117">
        <v>41881</v>
      </c>
      <c r="G518" s="30">
        <v>2970</v>
      </c>
      <c r="H518" s="5">
        <f t="shared" si="21"/>
        <v>0</v>
      </c>
      <c r="I518" s="497" t="s">
        <v>23</v>
      </c>
    </row>
    <row r="519" spans="1:9" ht="15" x14ac:dyDescent="0.25">
      <c r="A519" s="240">
        <v>41881</v>
      </c>
      <c r="B519" s="241" t="s">
        <v>1202</v>
      </c>
      <c r="C519" s="394" t="s">
        <v>4401</v>
      </c>
      <c r="D519" s="235" t="s">
        <v>10</v>
      </c>
      <c r="E519" s="236">
        <v>3542.4</v>
      </c>
      <c r="F519" s="117">
        <v>41881</v>
      </c>
      <c r="G519" s="30">
        <v>3542.4</v>
      </c>
      <c r="H519" s="5">
        <f t="shared" si="21"/>
        <v>0</v>
      </c>
      <c r="I519" s="497" t="s">
        <v>23</v>
      </c>
    </row>
    <row r="520" spans="1:9" ht="15" x14ac:dyDescent="0.25">
      <c r="A520" s="240">
        <v>41882</v>
      </c>
      <c r="B520" s="241" t="s">
        <v>1304</v>
      </c>
      <c r="C520" s="394" t="s">
        <v>4401</v>
      </c>
      <c r="D520" s="235" t="s">
        <v>10</v>
      </c>
      <c r="E520" s="236">
        <v>3462.1</v>
      </c>
      <c r="F520" s="23">
        <v>41882</v>
      </c>
      <c r="G520" s="30">
        <v>3462.1</v>
      </c>
      <c r="H520" s="5">
        <f t="shared" si="21"/>
        <v>0</v>
      </c>
      <c r="I520" s="497" t="s">
        <v>23</v>
      </c>
    </row>
    <row r="521" spans="1:9" ht="15" x14ac:dyDescent="0.25">
      <c r="A521" s="240"/>
      <c r="B521" s="241"/>
      <c r="C521" s="394"/>
      <c r="D521" s="235"/>
      <c r="E521" s="236"/>
      <c r="F521" s="23"/>
      <c r="G521" s="30">
        <f>SUM(G506:G520)</f>
        <v>34201</v>
      </c>
      <c r="H521" s="5"/>
      <c r="I521" s="497"/>
    </row>
    <row r="522" spans="1:9" ht="15" x14ac:dyDescent="0.25">
      <c r="A522" s="240"/>
      <c r="B522" s="241"/>
      <c r="C522" s="394"/>
      <c r="D522" s="235"/>
      <c r="E522" s="236"/>
      <c r="F522" s="23"/>
      <c r="G522" s="30"/>
      <c r="H522" s="5"/>
      <c r="I522" s="497"/>
    </row>
    <row r="523" spans="1:9" ht="15" x14ac:dyDescent="0.25">
      <c r="A523" s="240">
        <v>41852</v>
      </c>
      <c r="B523" s="241" t="s">
        <v>1075</v>
      </c>
      <c r="C523" s="394" t="s">
        <v>4641</v>
      </c>
      <c r="D523" s="235" t="s">
        <v>70</v>
      </c>
      <c r="E523" s="236">
        <v>18065.599999999999</v>
      </c>
      <c r="F523" s="495" t="s">
        <v>4651</v>
      </c>
      <c r="G523" s="30">
        <v>18065.599999999999</v>
      </c>
      <c r="H523" s="24">
        <f t="shared" ref="H523:H530" si="22">E523-G523</f>
        <v>0</v>
      </c>
      <c r="I523" s="497" t="s">
        <v>23</v>
      </c>
    </row>
    <row r="524" spans="1:9" ht="15" x14ac:dyDescent="0.25">
      <c r="A524" s="496">
        <v>41857</v>
      </c>
      <c r="B524" s="241" t="s">
        <v>1516</v>
      </c>
      <c r="C524" s="394" t="s">
        <v>4641</v>
      </c>
      <c r="D524" s="235" t="s">
        <v>70</v>
      </c>
      <c r="E524" s="236">
        <v>10673.6</v>
      </c>
      <c r="F524" s="495" t="s">
        <v>4692</v>
      </c>
      <c r="G524" s="30">
        <v>10673.6</v>
      </c>
      <c r="H524" s="5">
        <f t="shared" si="22"/>
        <v>0</v>
      </c>
      <c r="I524" s="497" t="s">
        <v>23</v>
      </c>
    </row>
    <row r="525" spans="1:9" ht="15" x14ac:dyDescent="0.25">
      <c r="A525" s="240">
        <v>41867</v>
      </c>
      <c r="B525" s="438" t="s">
        <v>1098</v>
      </c>
      <c r="C525" s="429" t="s">
        <v>4698</v>
      </c>
      <c r="D525" s="235" t="s">
        <v>70</v>
      </c>
      <c r="E525" s="236">
        <v>15092</v>
      </c>
      <c r="F525" s="117">
        <v>41870</v>
      </c>
      <c r="G525" s="30">
        <v>15092</v>
      </c>
      <c r="H525" s="5">
        <f t="shared" si="22"/>
        <v>0</v>
      </c>
      <c r="I525" s="497" t="s">
        <v>23</v>
      </c>
    </row>
    <row r="526" spans="1:9" ht="15" x14ac:dyDescent="0.25">
      <c r="A526" s="240">
        <v>41870</v>
      </c>
      <c r="B526" s="438" t="s">
        <v>1362</v>
      </c>
      <c r="C526" s="429" t="s">
        <v>4698</v>
      </c>
      <c r="D526" s="235" t="s">
        <v>70</v>
      </c>
      <c r="E526" s="236">
        <v>19187</v>
      </c>
      <c r="F526" s="117">
        <v>41878</v>
      </c>
      <c r="G526" s="30">
        <v>19187</v>
      </c>
      <c r="H526" s="5">
        <f t="shared" si="22"/>
        <v>0</v>
      </c>
      <c r="I526" s="497" t="s">
        <v>23</v>
      </c>
    </row>
    <row r="527" spans="1:9" ht="15" x14ac:dyDescent="0.25">
      <c r="A527" s="240">
        <v>41872</v>
      </c>
      <c r="B527" s="241" t="s">
        <v>1589</v>
      </c>
      <c r="C527" s="394" t="s">
        <v>4401</v>
      </c>
      <c r="D527" s="8" t="s">
        <v>70</v>
      </c>
      <c r="E527" s="252">
        <v>22904</v>
      </c>
      <c r="F527" s="117">
        <v>41872</v>
      </c>
      <c r="G527" s="30">
        <v>22904</v>
      </c>
      <c r="H527" s="5">
        <f t="shared" si="22"/>
        <v>0</v>
      </c>
      <c r="I527" s="497" t="s">
        <v>23</v>
      </c>
    </row>
    <row r="528" spans="1:9" ht="15" x14ac:dyDescent="0.25">
      <c r="A528" s="240">
        <v>41877</v>
      </c>
      <c r="B528" s="241" t="s">
        <v>2073</v>
      </c>
      <c r="C528" s="394" t="s">
        <v>4401</v>
      </c>
      <c r="D528" s="8" t="s">
        <v>70</v>
      </c>
      <c r="E528" s="252">
        <v>23930.400000000001</v>
      </c>
      <c r="F528" s="462" t="s">
        <v>4865</v>
      </c>
      <c r="G528" s="30">
        <v>23930.400000000001</v>
      </c>
      <c r="H528" s="5">
        <f t="shared" si="22"/>
        <v>0</v>
      </c>
      <c r="I528" s="497" t="s">
        <v>23</v>
      </c>
    </row>
    <row r="529" spans="1:9" ht="15" x14ac:dyDescent="0.25">
      <c r="A529" s="240">
        <v>41879</v>
      </c>
      <c r="B529" s="241" t="s">
        <v>2253</v>
      </c>
      <c r="C529" s="394" t="s">
        <v>4401</v>
      </c>
      <c r="D529" s="235" t="s">
        <v>70</v>
      </c>
      <c r="E529" s="236">
        <v>13959.4</v>
      </c>
      <c r="F529" s="117">
        <v>41880</v>
      </c>
      <c r="G529" s="30">
        <v>13959.4</v>
      </c>
      <c r="H529" s="5">
        <f t="shared" si="22"/>
        <v>0</v>
      </c>
      <c r="I529" s="497"/>
    </row>
    <row r="530" spans="1:9" ht="15" x14ac:dyDescent="0.25">
      <c r="A530" s="240">
        <v>41880</v>
      </c>
      <c r="B530" s="241" t="s">
        <v>1123</v>
      </c>
      <c r="C530" s="394" t="s">
        <v>4401</v>
      </c>
      <c r="D530" s="8" t="s">
        <v>70</v>
      </c>
      <c r="E530" s="252">
        <v>15115.8</v>
      </c>
      <c r="F530" s="461">
        <v>41884</v>
      </c>
      <c r="G530" s="247">
        <v>15115.8</v>
      </c>
      <c r="H530" s="5">
        <f t="shared" si="22"/>
        <v>0</v>
      </c>
      <c r="I530" s="497"/>
    </row>
    <row r="531" spans="1:9" ht="15" x14ac:dyDescent="0.25">
      <c r="A531" s="240"/>
      <c r="B531" s="241"/>
      <c r="C531" s="394"/>
      <c r="D531" s="8"/>
      <c r="E531" s="252"/>
      <c r="F531" s="461"/>
      <c r="G531" s="247">
        <f>SUM(G523:G530)</f>
        <v>138927.79999999999</v>
      </c>
      <c r="H531" s="5"/>
      <c r="I531" s="497"/>
    </row>
    <row r="532" spans="1:9" ht="15" x14ac:dyDescent="0.25">
      <c r="A532" s="240"/>
      <c r="B532" s="241"/>
      <c r="C532" s="394"/>
      <c r="D532" s="8"/>
      <c r="E532" s="252"/>
      <c r="F532" s="461"/>
      <c r="G532" s="247"/>
      <c r="H532" s="5"/>
      <c r="I532" s="497"/>
    </row>
    <row r="533" spans="1:9" ht="15" x14ac:dyDescent="0.25">
      <c r="A533" s="240">
        <v>41858</v>
      </c>
      <c r="B533" s="438" t="s">
        <v>1606</v>
      </c>
      <c r="C533" s="429" t="s">
        <v>4698</v>
      </c>
      <c r="D533" s="8" t="s">
        <v>180</v>
      </c>
      <c r="E533" s="252">
        <v>1690</v>
      </c>
      <c r="F533" s="117">
        <v>41860</v>
      </c>
      <c r="G533" s="30">
        <v>1690</v>
      </c>
      <c r="H533" s="5">
        <f>E533-G533</f>
        <v>0</v>
      </c>
      <c r="I533" s="497"/>
    </row>
    <row r="534" spans="1:9" ht="15" x14ac:dyDescent="0.25">
      <c r="A534" s="240">
        <v>41866</v>
      </c>
      <c r="B534" s="438" t="s">
        <v>2234</v>
      </c>
      <c r="C534" s="429" t="s">
        <v>4698</v>
      </c>
      <c r="D534" s="235" t="s">
        <v>180</v>
      </c>
      <c r="E534" s="236">
        <v>5033</v>
      </c>
      <c r="F534" s="117">
        <v>41867</v>
      </c>
      <c r="G534" s="30">
        <v>5033</v>
      </c>
      <c r="H534" s="5">
        <f>E534-G534</f>
        <v>0</v>
      </c>
      <c r="I534" s="497"/>
    </row>
    <row r="535" spans="1:9" ht="15" x14ac:dyDescent="0.25">
      <c r="A535" s="496">
        <v>41869</v>
      </c>
      <c r="B535" s="438" t="s">
        <v>1338</v>
      </c>
      <c r="C535" s="429" t="s">
        <v>4698</v>
      </c>
      <c r="D535" s="235" t="s">
        <v>180</v>
      </c>
      <c r="E535" s="236">
        <v>10563.6</v>
      </c>
      <c r="F535" s="117">
        <v>41871</v>
      </c>
      <c r="G535" s="30">
        <v>10563.6</v>
      </c>
      <c r="H535" s="5">
        <f>E535-G535</f>
        <v>0</v>
      </c>
      <c r="I535" s="497"/>
    </row>
    <row r="536" spans="1:9" ht="15" x14ac:dyDescent="0.25">
      <c r="A536" s="240">
        <v>41877</v>
      </c>
      <c r="B536" s="241" t="s">
        <v>1980</v>
      </c>
      <c r="C536" s="394" t="s">
        <v>4401</v>
      </c>
      <c r="D536" s="8" t="s">
        <v>180</v>
      </c>
      <c r="E536" s="252">
        <v>7283.5</v>
      </c>
      <c r="F536" s="117">
        <v>41878</v>
      </c>
      <c r="G536" s="30">
        <v>7283.5</v>
      </c>
      <c r="H536" s="5">
        <f>E536-G536</f>
        <v>0</v>
      </c>
      <c r="I536" s="497"/>
    </row>
    <row r="537" spans="1:9" ht="15" x14ac:dyDescent="0.25">
      <c r="A537" s="240">
        <v>41879</v>
      </c>
      <c r="B537" s="241" t="s">
        <v>2273</v>
      </c>
      <c r="C537" s="394" t="s">
        <v>4401</v>
      </c>
      <c r="D537" s="235" t="s">
        <v>180</v>
      </c>
      <c r="E537" s="236">
        <v>4623.6000000000004</v>
      </c>
      <c r="F537" s="117">
        <v>41881</v>
      </c>
      <c r="G537" s="30">
        <v>4623.6000000000004</v>
      </c>
      <c r="H537" s="5">
        <f>E537-G537</f>
        <v>0</v>
      </c>
      <c r="I537" s="497" t="s">
        <v>14</v>
      </c>
    </row>
    <row r="538" spans="1:9" ht="15" x14ac:dyDescent="0.25">
      <c r="A538" s="240"/>
      <c r="B538" s="241"/>
      <c r="C538" s="394"/>
      <c r="D538" s="235"/>
      <c r="E538" s="236"/>
      <c r="F538" s="117"/>
      <c r="G538" s="30">
        <f>SUM(G533:G537)</f>
        <v>29193.699999999997</v>
      </c>
      <c r="H538" s="5"/>
      <c r="I538" s="497"/>
    </row>
    <row r="539" spans="1:9" ht="15" x14ac:dyDescent="0.25">
      <c r="A539" s="240"/>
      <c r="B539" s="241"/>
      <c r="C539" s="394"/>
      <c r="D539" s="235"/>
      <c r="E539" s="236"/>
      <c r="F539" s="117"/>
      <c r="G539" s="30"/>
      <c r="H539" s="5"/>
      <c r="I539" s="497"/>
    </row>
    <row r="540" spans="1:9" ht="15" x14ac:dyDescent="0.25">
      <c r="A540" s="240">
        <v>41854</v>
      </c>
      <c r="B540" s="241" t="s">
        <v>1232</v>
      </c>
      <c r="C540" s="394" t="s">
        <v>4641</v>
      </c>
      <c r="D540" s="8" t="s">
        <v>951</v>
      </c>
      <c r="E540" s="252">
        <v>11331.6</v>
      </c>
      <c r="F540" s="117">
        <v>41854</v>
      </c>
      <c r="G540" s="30">
        <v>11331.6</v>
      </c>
      <c r="H540" s="24">
        <f t="shared" ref="H540:H545" si="23">E540-G540</f>
        <v>0</v>
      </c>
      <c r="I540" s="497" t="s">
        <v>14</v>
      </c>
    </row>
    <row r="541" spans="1:9" ht="15" x14ac:dyDescent="0.25">
      <c r="A541" s="496">
        <v>41855</v>
      </c>
      <c r="B541" s="241" t="s">
        <v>1342</v>
      </c>
      <c r="C541" s="394" t="s">
        <v>4641</v>
      </c>
      <c r="D541" s="8" t="s">
        <v>951</v>
      </c>
      <c r="E541" s="252">
        <v>39603.599999999999</v>
      </c>
      <c r="F541" s="117">
        <v>41855</v>
      </c>
      <c r="G541" s="30">
        <v>39603.599999999999</v>
      </c>
      <c r="H541" s="5">
        <f t="shared" si="23"/>
        <v>0</v>
      </c>
      <c r="I541" s="497"/>
    </row>
    <row r="542" spans="1:9" ht="15" x14ac:dyDescent="0.25">
      <c r="A542" s="518">
        <v>41867</v>
      </c>
      <c r="B542" s="516" t="s">
        <v>1289</v>
      </c>
      <c r="C542" s="517" t="s">
        <v>4698</v>
      </c>
      <c r="D542" s="235" t="s">
        <v>951</v>
      </c>
      <c r="E542" s="236">
        <v>13981</v>
      </c>
      <c r="F542" s="117">
        <v>41867</v>
      </c>
      <c r="G542" s="30">
        <v>13981</v>
      </c>
      <c r="H542" s="5">
        <f t="shared" si="23"/>
        <v>0</v>
      </c>
      <c r="I542" s="497"/>
    </row>
    <row r="543" spans="1:9" ht="15" x14ac:dyDescent="0.25">
      <c r="A543" s="518">
        <v>41867</v>
      </c>
      <c r="B543" s="516" t="s">
        <v>1291</v>
      </c>
      <c r="C543" s="517" t="s">
        <v>4698</v>
      </c>
      <c r="D543" s="235" t="s">
        <v>951</v>
      </c>
      <c r="E543" s="236">
        <v>175.5</v>
      </c>
      <c r="F543" s="117">
        <v>41867</v>
      </c>
      <c r="G543" s="30">
        <v>175.5</v>
      </c>
      <c r="H543" s="5">
        <f t="shared" si="23"/>
        <v>0</v>
      </c>
      <c r="I543" s="497"/>
    </row>
    <row r="544" spans="1:9" ht="15" x14ac:dyDescent="0.25">
      <c r="A544" s="240">
        <v>41874</v>
      </c>
      <c r="B544" s="241" t="s">
        <v>1800</v>
      </c>
      <c r="C544" s="394" t="s">
        <v>4401</v>
      </c>
      <c r="D544" s="8" t="s">
        <v>951</v>
      </c>
      <c r="E544" s="252">
        <v>13506</v>
      </c>
      <c r="F544" s="117">
        <v>41874</v>
      </c>
      <c r="G544" s="30">
        <v>13506</v>
      </c>
      <c r="H544" s="5">
        <f t="shared" si="23"/>
        <v>0</v>
      </c>
      <c r="I544" s="497" t="s">
        <v>23</v>
      </c>
    </row>
    <row r="545" spans="1:9" ht="15" x14ac:dyDescent="0.25">
      <c r="A545" s="240">
        <v>41880</v>
      </c>
      <c r="B545" s="241" t="s">
        <v>1167</v>
      </c>
      <c r="C545" s="394" t="s">
        <v>4401</v>
      </c>
      <c r="D545" s="8" t="s">
        <v>951</v>
      </c>
      <c r="E545" s="252">
        <v>8034.4</v>
      </c>
      <c r="F545" s="117">
        <v>41880</v>
      </c>
      <c r="G545" s="30">
        <v>8034.4</v>
      </c>
      <c r="H545" s="5">
        <f t="shared" si="23"/>
        <v>0</v>
      </c>
      <c r="I545" s="497"/>
    </row>
    <row r="546" spans="1:9" ht="15" x14ac:dyDescent="0.25">
      <c r="A546" s="240"/>
      <c r="B546" s="241"/>
      <c r="C546" s="394"/>
      <c r="D546" s="8"/>
      <c r="E546" s="252"/>
      <c r="F546" s="117"/>
      <c r="G546" s="30">
        <f>SUM(G540:G545)</f>
        <v>86632.099999999991</v>
      </c>
      <c r="H546" s="5"/>
      <c r="I546" s="497"/>
    </row>
    <row r="547" spans="1:9" ht="15" x14ac:dyDescent="0.25">
      <c r="A547" s="240"/>
      <c r="B547" s="241"/>
      <c r="C547" s="394"/>
      <c r="D547" s="8"/>
      <c r="E547" s="252"/>
      <c r="F547" s="117"/>
      <c r="G547" s="30"/>
      <c r="H547" s="5"/>
      <c r="I547" s="497"/>
    </row>
    <row r="548" spans="1:9" ht="15" x14ac:dyDescent="0.25">
      <c r="A548" s="240">
        <v>41871</v>
      </c>
      <c r="B548" s="438" t="s">
        <v>1486</v>
      </c>
      <c r="C548" s="429" t="s">
        <v>4698</v>
      </c>
      <c r="D548" s="235" t="s">
        <v>2881</v>
      </c>
      <c r="E548" s="236">
        <v>840</v>
      </c>
      <c r="F548" s="117">
        <v>41871</v>
      </c>
      <c r="G548" s="30">
        <v>840</v>
      </c>
      <c r="H548" s="5">
        <f t="shared" ref="H548:H553" si="24">E548-G548</f>
        <v>0</v>
      </c>
      <c r="I548" s="497"/>
    </row>
    <row r="549" spans="1:9" ht="15" x14ac:dyDescent="0.25">
      <c r="A549" s="240">
        <v>41873</v>
      </c>
      <c r="B549" s="241" t="s">
        <v>1655</v>
      </c>
      <c r="C549" s="394" t="s">
        <v>4401</v>
      </c>
      <c r="D549" s="235" t="s">
        <v>4828</v>
      </c>
      <c r="E549" s="236">
        <v>5443.2</v>
      </c>
      <c r="F549" s="117">
        <v>41874</v>
      </c>
      <c r="G549" s="251">
        <v>5443.2</v>
      </c>
      <c r="H549" s="5">
        <f t="shared" si="24"/>
        <v>0</v>
      </c>
      <c r="I549" s="497" t="s">
        <v>14</v>
      </c>
    </row>
    <row r="550" spans="1:9" ht="15" x14ac:dyDescent="0.25">
      <c r="A550" s="240">
        <v>41865</v>
      </c>
      <c r="B550" s="438" t="s">
        <v>2168</v>
      </c>
      <c r="C550" s="429" t="s">
        <v>4698</v>
      </c>
      <c r="D550" s="235" t="s">
        <v>208</v>
      </c>
      <c r="E550" s="236">
        <v>600</v>
      </c>
      <c r="F550" s="117">
        <v>41866</v>
      </c>
      <c r="G550" s="30">
        <v>600</v>
      </c>
      <c r="H550" s="5">
        <f t="shared" si="24"/>
        <v>0</v>
      </c>
      <c r="I550" s="497"/>
    </row>
    <row r="551" spans="1:9" ht="15" x14ac:dyDescent="0.25">
      <c r="A551" s="240">
        <v>41858</v>
      </c>
      <c r="B551" s="241" t="s">
        <v>1538</v>
      </c>
      <c r="C551" s="394" t="s">
        <v>4641</v>
      </c>
      <c r="D551" s="8" t="s">
        <v>4697</v>
      </c>
      <c r="E551" s="252">
        <v>378</v>
      </c>
      <c r="F551" s="117">
        <v>41858</v>
      </c>
      <c r="G551" s="30">
        <v>378</v>
      </c>
      <c r="H551" s="5">
        <f t="shared" si="24"/>
        <v>0</v>
      </c>
      <c r="I551" s="497"/>
    </row>
    <row r="552" spans="1:9" ht="15" x14ac:dyDescent="0.25">
      <c r="A552" s="496">
        <v>41855</v>
      </c>
      <c r="B552" s="241" t="s">
        <v>1334</v>
      </c>
      <c r="C552" s="394" t="s">
        <v>4641</v>
      </c>
      <c r="D552" s="8" t="s">
        <v>2729</v>
      </c>
      <c r="E552" s="252">
        <v>1608</v>
      </c>
      <c r="F552" s="117">
        <v>41856</v>
      </c>
      <c r="G552" s="30">
        <v>1608</v>
      </c>
      <c r="H552" s="5">
        <f t="shared" si="24"/>
        <v>0</v>
      </c>
      <c r="I552" s="497" t="s">
        <v>14</v>
      </c>
    </row>
    <row r="553" spans="1:9" ht="15" x14ac:dyDescent="0.25">
      <c r="A553" s="240">
        <v>41862</v>
      </c>
      <c r="B553" s="438" t="s">
        <v>1966</v>
      </c>
      <c r="C553" s="429" t="s">
        <v>4698</v>
      </c>
      <c r="D553" s="235" t="s">
        <v>2729</v>
      </c>
      <c r="E553" s="236">
        <v>1617</v>
      </c>
      <c r="F553" s="117">
        <v>41863</v>
      </c>
      <c r="G553" s="22">
        <v>1617</v>
      </c>
      <c r="H553" s="5">
        <f t="shared" si="24"/>
        <v>0</v>
      </c>
      <c r="I553" s="497"/>
    </row>
    <row r="554" spans="1:9" ht="15" x14ac:dyDescent="0.25">
      <c r="A554" s="240"/>
      <c r="B554" s="438"/>
      <c r="C554" s="429"/>
      <c r="D554" s="235"/>
      <c r="E554" s="236"/>
      <c r="F554" s="117"/>
      <c r="G554" s="22"/>
      <c r="H554" s="5"/>
      <c r="I554" s="497"/>
    </row>
    <row r="555" spans="1:9" ht="15" x14ac:dyDescent="0.25">
      <c r="A555" s="496">
        <v>41853</v>
      </c>
      <c r="B555" s="241" t="s">
        <v>1091</v>
      </c>
      <c r="C555" s="394" t="s">
        <v>4641</v>
      </c>
      <c r="D555" s="8" t="s">
        <v>91</v>
      </c>
      <c r="E555" s="252">
        <v>58738.5</v>
      </c>
      <c r="F555" s="461" t="s">
        <v>4654</v>
      </c>
      <c r="G555" s="30">
        <v>58738.5</v>
      </c>
      <c r="H555" s="24">
        <f t="shared" ref="H555:H562" si="25">E555-G555</f>
        <v>0</v>
      </c>
      <c r="I555" s="497"/>
    </row>
    <row r="556" spans="1:9" ht="15" x14ac:dyDescent="0.25">
      <c r="A556" s="240">
        <v>41856</v>
      </c>
      <c r="B556" s="241" t="s">
        <v>1448</v>
      </c>
      <c r="C556" s="394" t="s">
        <v>4641</v>
      </c>
      <c r="D556" s="8" t="s">
        <v>91</v>
      </c>
      <c r="E556" s="236">
        <v>45252.55</v>
      </c>
      <c r="F556" s="461" t="s">
        <v>4684</v>
      </c>
      <c r="G556" s="30">
        <v>45252.55</v>
      </c>
      <c r="H556" s="5">
        <f t="shared" si="25"/>
        <v>0</v>
      </c>
      <c r="I556" s="497"/>
    </row>
    <row r="557" spans="1:9" ht="15" x14ac:dyDescent="0.25">
      <c r="A557" s="496">
        <v>41859</v>
      </c>
      <c r="B557" s="438" t="s">
        <v>1731</v>
      </c>
      <c r="C557" s="429" t="s">
        <v>4698</v>
      </c>
      <c r="D557" s="235" t="s">
        <v>91</v>
      </c>
      <c r="E557" s="236">
        <v>122741</v>
      </c>
      <c r="F557" s="461" t="s">
        <v>4717</v>
      </c>
      <c r="G557" s="30">
        <v>122741</v>
      </c>
      <c r="H557" s="5">
        <f t="shared" si="25"/>
        <v>0</v>
      </c>
      <c r="I557" s="497"/>
    </row>
    <row r="558" spans="1:9" ht="15" x14ac:dyDescent="0.25">
      <c r="A558" s="240">
        <v>41863</v>
      </c>
      <c r="B558" s="438" t="s">
        <v>1989</v>
      </c>
      <c r="C558" s="429" t="s">
        <v>4698</v>
      </c>
      <c r="D558" s="8" t="s">
        <v>91</v>
      </c>
      <c r="E558" s="252">
        <v>41068</v>
      </c>
      <c r="F558" s="461" t="s">
        <v>4749</v>
      </c>
      <c r="G558" s="22">
        <v>41068</v>
      </c>
      <c r="H558" s="5">
        <f t="shared" si="25"/>
        <v>0</v>
      </c>
      <c r="I558" s="497"/>
    </row>
    <row r="559" spans="1:9" ht="15" x14ac:dyDescent="0.25">
      <c r="A559" s="240">
        <v>41866</v>
      </c>
      <c r="B559" s="438" t="s">
        <v>2243</v>
      </c>
      <c r="C559" s="429" t="s">
        <v>4698</v>
      </c>
      <c r="D559" s="498" t="s">
        <v>91</v>
      </c>
      <c r="E559" s="236">
        <v>25008</v>
      </c>
      <c r="F559" s="461" t="s">
        <v>4774</v>
      </c>
      <c r="G559" s="30">
        <v>25008</v>
      </c>
      <c r="H559" s="5">
        <f t="shared" si="25"/>
        <v>0</v>
      </c>
      <c r="I559" s="497" t="s">
        <v>146</v>
      </c>
    </row>
    <row r="560" spans="1:9" ht="15" x14ac:dyDescent="0.25">
      <c r="A560" s="240">
        <v>41870</v>
      </c>
      <c r="B560" s="438" t="s">
        <v>1357</v>
      </c>
      <c r="C560" s="429" t="s">
        <v>4698</v>
      </c>
      <c r="D560" s="235" t="s">
        <v>91</v>
      </c>
      <c r="E560" s="236">
        <v>54940.6</v>
      </c>
      <c r="F560" s="461" t="s">
        <v>4802</v>
      </c>
      <c r="G560" s="30">
        <v>54940.6</v>
      </c>
      <c r="H560" s="5">
        <f t="shared" si="25"/>
        <v>0</v>
      </c>
      <c r="I560" s="497" t="s">
        <v>146</v>
      </c>
    </row>
    <row r="561" spans="1:9" ht="15" x14ac:dyDescent="0.25">
      <c r="A561" s="240">
        <v>41873</v>
      </c>
      <c r="B561" s="241" t="s">
        <v>1641</v>
      </c>
      <c r="C561" s="394" t="s">
        <v>4401</v>
      </c>
      <c r="D561" s="235" t="s">
        <v>91</v>
      </c>
      <c r="E561" s="236">
        <v>26848</v>
      </c>
      <c r="F561" s="461" t="s">
        <v>4823</v>
      </c>
      <c r="G561" s="251">
        <v>26848</v>
      </c>
      <c r="H561" s="5">
        <f t="shared" si="25"/>
        <v>0</v>
      </c>
      <c r="I561" s="497"/>
    </row>
    <row r="562" spans="1:9" ht="15" x14ac:dyDescent="0.25">
      <c r="A562" s="240">
        <v>41878</v>
      </c>
      <c r="B562" s="241" t="s">
        <v>2120</v>
      </c>
      <c r="C562" s="394" t="s">
        <v>4401</v>
      </c>
      <c r="D562" s="235" t="s">
        <v>91</v>
      </c>
      <c r="E562" s="236">
        <v>29420</v>
      </c>
      <c r="F562" s="461" t="s">
        <v>4870</v>
      </c>
      <c r="G562" s="30">
        <v>29420</v>
      </c>
      <c r="H562" s="5">
        <f t="shared" si="25"/>
        <v>0</v>
      </c>
      <c r="I562" s="497" t="s">
        <v>146</v>
      </c>
    </row>
    <row r="563" spans="1:9" ht="15" x14ac:dyDescent="0.25">
      <c r="A563" s="240"/>
      <c r="B563" s="241"/>
      <c r="C563" s="394"/>
      <c r="D563" s="235"/>
      <c r="E563" s="236"/>
      <c r="F563" s="461"/>
      <c r="G563" s="30">
        <f>SUM(G555:G562)</f>
        <v>404016.64999999997</v>
      </c>
      <c r="H563" s="5"/>
      <c r="I563" s="497"/>
    </row>
    <row r="564" spans="1:9" ht="15" x14ac:dyDescent="0.25">
      <c r="A564" s="240">
        <v>41877</v>
      </c>
      <c r="B564" s="241" t="s">
        <v>1997</v>
      </c>
      <c r="C564" s="394" t="s">
        <v>4401</v>
      </c>
      <c r="D564" s="8" t="s">
        <v>4853</v>
      </c>
      <c r="E564" s="252">
        <v>0</v>
      </c>
      <c r="F564" s="117">
        <v>41877</v>
      </c>
      <c r="G564" s="30">
        <v>0</v>
      </c>
      <c r="H564" s="5">
        <f>E564-G564</f>
        <v>0</v>
      </c>
      <c r="I564" s="497" t="s">
        <v>146</v>
      </c>
    </row>
    <row r="565" spans="1:9" ht="15" x14ac:dyDescent="0.25">
      <c r="A565" s="240"/>
      <c r="B565" s="241"/>
      <c r="C565" s="394"/>
      <c r="D565" s="8"/>
      <c r="E565" s="252"/>
      <c r="F565" s="117"/>
      <c r="G565" s="30"/>
      <c r="H565" s="5"/>
      <c r="I565" s="497"/>
    </row>
    <row r="566" spans="1:9" ht="15" x14ac:dyDescent="0.25">
      <c r="A566" s="240">
        <v>41852</v>
      </c>
      <c r="B566" s="241" t="s">
        <v>1084</v>
      </c>
      <c r="C566" s="394" t="s">
        <v>4641</v>
      </c>
      <c r="D566" s="235" t="s">
        <v>55</v>
      </c>
      <c r="E566" s="236">
        <v>2592</v>
      </c>
      <c r="F566" s="117">
        <v>41853</v>
      </c>
      <c r="G566" s="30">
        <v>2592</v>
      </c>
      <c r="H566" s="24">
        <f>E566-G566</f>
        <v>0</v>
      </c>
      <c r="I566" s="497" t="s">
        <v>146</v>
      </c>
    </row>
    <row r="567" spans="1:9" ht="15" x14ac:dyDescent="0.25">
      <c r="A567" s="496">
        <v>41859</v>
      </c>
      <c r="B567" s="438" t="s">
        <v>1632</v>
      </c>
      <c r="C567" s="429" t="s">
        <v>4698</v>
      </c>
      <c r="D567" s="235" t="s">
        <v>55</v>
      </c>
      <c r="E567" s="236">
        <v>2658</v>
      </c>
      <c r="F567" s="117">
        <v>41859</v>
      </c>
      <c r="G567" s="30">
        <v>2658</v>
      </c>
      <c r="H567" s="5">
        <f>E567-G567</f>
        <v>0</v>
      </c>
      <c r="I567" s="497" t="s">
        <v>146</v>
      </c>
    </row>
    <row r="568" spans="1:9" ht="15" x14ac:dyDescent="0.25">
      <c r="A568" s="240">
        <v>41870</v>
      </c>
      <c r="B568" s="438" t="s">
        <v>1442</v>
      </c>
      <c r="C568" s="429" t="s">
        <v>4698</v>
      </c>
      <c r="D568" s="235" t="s">
        <v>55</v>
      </c>
      <c r="E568" s="236">
        <v>2570.4</v>
      </c>
      <c r="F568" s="117">
        <v>41871</v>
      </c>
      <c r="G568" s="22">
        <v>2570.4</v>
      </c>
      <c r="H568" s="5">
        <f>E568-G568</f>
        <v>0</v>
      </c>
      <c r="I568" s="497" t="s">
        <v>146</v>
      </c>
    </row>
    <row r="569" spans="1:9" ht="15" x14ac:dyDescent="0.25">
      <c r="A569" s="240">
        <v>41874</v>
      </c>
      <c r="B569" s="241" t="s">
        <v>1818</v>
      </c>
      <c r="C569" s="394" t="s">
        <v>4401</v>
      </c>
      <c r="D569" s="8" t="s">
        <v>55</v>
      </c>
      <c r="E569" s="252">
        <v>2179.1999999999998</v>
      </c>
      <c r="F569" s="294">
        <v>41876</v>
      </c>
      <c r="G569" s="30">
        <v>2179.1999999999998</v>
      </c>
      <c r="H569" s="5">
        <f>E569-G569</f>
        <v>0</v>
      </c>
      <c r="I569" s="497" t="s">
        <v>146</v>
      </c>
    </row>
    <row r="570" spans="1:9" ht="15" x14ac:dyDescent="0.25">
      <c r="A570" s="240">
        <v>41877</v>
      </c>
      <c r="B570" s="241" t="s">
        <v>1978</v>
      </c>
      <c r="C570" s="394" t="s">
        <v>4401</v>
      </c>
      <c r="D570" s="8" t="s">
        <v>55</v>
      </c>
      <c r="E570" s="252">
        <v>2166</v>
      </c>
      <c r="F570" s="117">
        <v>41877</v>
      </c>
      <c r="G570" s="30">
        <v>2166</v>
      </c>
      <c r="H570" s="5">
        <f>E570-G570</f>
        <v>0</v>
      </c>
      <c r="I570" s="497" t="s">
        <v>146</v>
      </c>
    </row>
    <row r="571" spans="1:9" ht="15" x14ac:dyDescent="0.25">
      <c r="A571" s="240"/>
      <c r="B571" s="241"/>
      <c r="C571" s="394"/>
      <c r="D571" s="8"/>
      <c r="E571" s="252"/>
      <c r="F571" s="117"/>
      <c r="G571" s="30">
        <f>SUM(G566:G570)</f>
        <v>12165.599999999999</v>
      </c>
      <c r="H571" s="5"/>
      <c r="I571" s="497"/>
    </row>
    <row r="572" spans="1:9" ht="15" x14ac:dyDescent="0.25">
      <c r="A572" s="240"/>
      <c r="B572" s="241"/>
      <c r="C572" s="394"/>
      <c r="D572" s="8"/>
      <c r="E572" s="252"/>
      <c r="F572" s="117"/>
      <c r="G572" s="30"/>
      <c r="H572" s="5"/>
      <c r="I572" s="497"/>
    </row>
    <row r="573" spans="1:9" ht="15" x14ac:dyDescent="0.25">
      <c r="A573" s="240">
        <v>41860</v>
      </c>
      <c r="B573" s="438" t="s">
        <v>1832</v>
      </c>
      <c r="C573" s="429" t="s">
        <v>4698</v>
      </c>
      <c r="D573" s="8" t="s">
        <v>828</v>
      </c>
      <c r="E573" s="252">
        <v>24580</v>
      </c>
      <c r="F573" s="117">
        <v>41860</v>
      </c>
      <c r="G573" s="30">
        <v>24580</v>
      </c>
      <c r="H573" s="5">
        <f>E573-G573</f>
        <v>0</v>
      </c>
      <c r="I573" s="497" t="s">
        <v>146</v>
      </c>
    </row>
    <row r="574" spans="1:9" ht="15" x14ac:dyDescent="0.25">
      <c r="A574" s="240"/>
      <c r="B574" s="438"/>
      <c r="C574" s="429"/>
      <c r="D574" s="8"/>
      <c r="E574" s="252"/>
      <c r="F574" s="117"/>
      <c r="G574" s="30"/>
      <c r="H574" s="5"/>
      <c r="I574" s="497"/>
    </row>
    <row r="575" spans="1:9" ht="15" x14ac:dyDescent="0.25">
      <c r="A575" s="496">
        <v>41859</v>
      </c>
      <c r="B575" s="438" t="s">
        <v>1744</v>
      </c>
      <c r="C575" s="429" t="s">
        <v>4698</v>
      </c>
      <c r="D575" s="235" t="s">
        <v>420</v>
      </c>
      <c r="E575" s="236">
        <v>6691.5</v>
      </c>
      <c r="F575" s="117">
        <v>41859</v>
      </c>
      <c r="G575" s="30">
        <v>6691.5</v>
      </c>
      <c r="H575" s="5">
        <f>E575-G575</f>
        <v>0</v>
      </c>
      <c r="I575" s="497"/>
    </row>
    <row r="576" spans="1:9" ht="15" x14ac:dyDescent="0.25">
      <c r="A576" s="496"/>
      <c r="B576" s="438"/>
      <c r="C576" s="429"/>
      <c r="D576" s="235"/>
      <c r="E576" s="236"/>
      <c r="F576" s="117"/>
      <c r="G576" s="30"/>
      <c r="H576" s="5"/>
      <c r="I576" s="497"/>
    </row>
    <row r="577" spans="1:9" ht="15" x14ac:dyDescent="0.25">
      <c r="A577" s="240">
        <v>41867</v>
      </c>
      <c r="B577" s="438" t="s">
        <v>1067</v>
      </c>
      <c r="C577" s="429" t="s">
        <v>4698</v>
      </c>
      <c r="D577" s="235" t="s">
        <v>446</v>
      </c>
      <c r="E577" s="236">
        <v>7536</v>
      </c>
      <c r="F577" s="117">
        <v>41867</v>
      </c>
      <c r="G577" s="30">
        <v>7536</v>
      </c>
      <c r="H577" s="5">
        <f>E577-G577</f>
        <v>0</v>
      </c>
      <c r="I577" s="497" t="s">
        <v>57</v>
      </c>
    </row>
    <row r="578" spans="1:9" ht="15" x14ac:dyDescent="0.25">
      <c r="A578" s="518">
        <v>41866</v>
      </c>
      <c r="B578" s="516" t="s">
        <v>1250</v>
      </c>
      <c r="C578" s="517" t="s">
        <v>4698</v>
      </c>
      <c r="D578" s="235" t="s">
        <v>446</v>
      </c>
      <c r="E578" s="236">
        <v>24111</v>
      </c>
      <c r="F578" s="117">
        <v>41867</v>
      </c>
      <c r="G578" s="30">
        <v>24111</v>
      </c>
      <c r="H578" s="5">
        <f>E578-G578</f>
        <v>0</v>
      </c>
      <c r="I578" s="497" t="s">
        <v>57</v>
      </c>
    </row>
    <row r="579" spans="1:9" ht="15" x14ac:dyDescent="0.25">
      <c r="A579" s="518"/>
      <c r="B579" s="516"/>
      <c r="C579" s="517"/>
      <c r="D579" s="235"/>
      <c r="E579" s="236"/>
      <c r="F579" s="117"/>
      <c r="G579" s="30">
        <f>SUM(G577:G578)</f>
        <v>31647</v>
      </c>
      <c r="H579" s="5"/>
      <c r="I579" s="497"/>
    </row>
    <row r="580" spans="1:9" ht="15" x14ac:dyDescent="0.25">
      <c r="A580" s="518"/>
      <c r="B580" s="516"/>
      <c r="C580" s="517"/>
      <c r="D580" s="235"/>
      <c r="E580" s="236"/>
      <c r="F580" s="117"/>
      <c r="G580" s="30"/>
      <c r="H580" s="5"/>
      <c r="I580" s="497"/>
    </row>
    <row r="581" spans="1:9" ht="15" x14ac:dyDescent="0.25">
      <c r="A581" s="240">
        <v>41868</v>
      </c>
      <c r="B581" s="438" t="s">
        <v>1140</v>
      </c>
      <c r="C581" s="429" t="s">
        <v>4698</v>
      </c>
      <c r="D581" s="235" t="s">
        <v>168</v>
      </c>
      <c r="E581" s="236">
        <v>30569</v>
      </c>
      <c r="F581" s="117">
        <v>41868</v>
      </c>
      <c r="G581" s="30">
        <v>30569</v>
      </c>
      <c r="H581" s="5">
        <f t="shared" ref="H581:H658" si="26">E581-G581</f>
        <v>0</v>
      </c>
      <c r="I581" s="497" t="s">
        <v>57</v>
      </c>
    </row>
    <row r="582" spans="1:9" ht="15" x14ac:dyDescent="0.25">
      <c r="A582" s="240">
        <v>41869</v>
      </c>
      <c r="B582" s="438" t="s">
        <v>1183</v>
      </c>
      <c r="C582" s="429" t="s">
        <v>4698</v>
      </c>
      <c r="D582" s="235" t="s">
        <v>168</v>
      </c>
      <c r="E582" s="236">
        <v>12006.5</v>
      </c>
      <c r="F582" s="117">
        <v>41869</v>
      </c>
      <c r="G582" s="30">
        <v>12006.5</v>
      </c>
      <c r="H582" s="5">
        <f t="shared" si="26"/>
        <v>0</v>
      </c>
      <c r="I582" s="497"/>
    </row>
    <row r="583" spans="1:9" ht="15" x14ac:dyDescent="0.25">
      <c r="A583" s="240">
        <v>41872</v>
      </c>
      <c r="B583" s="438" t="s">
        <v>1514</v>
      </c>
      <c r="C583" s="429" t="s">
        <v>4698</v>
      </c>
      <c r="D583" s="8" t="s">
        <v>168</v>
      </c>
      <c r="E583" s="252">
        <v>11809</v>
      </c>
      <c r="F583" s="117">
        <v>41872</v>
      </c>
      <c r="G583" s="30">
        <v>11809</v>
      </c>
      <c r="H583" s="5">
        <f t="shared" si="26"/>
        <v>0</v>
      </c>
      <c r="I583" s="497" t="s">
        <v>146</v>
      </c>
    </row>
    <row r="584" spans="1:9" ht="15" x14ac:dyDescent="0.25">
      <c r="A584" s="240">
        <v>41872</v>
      </c>
      <c r="B584" s="241" t="s">
        <v>1593</v>
      </c>
      <c r="C584" s="394" t="s">
        <v>4401</v>
      </c>
      <c r="D584" s="8" t="s">
        <v>168</v>
      </c>
      <c r="E584" s="252">
        <v>8382.4</v>
      </c>
      <c r="F584" s="117">
        <v>41872</v>
      </c>
      <c r="G584" s="30">
        <v>8382.4</v>
      </c>
      <c r="H584" s="5">
        <f t="shared" si="26"/>
        <v>0</v>
      </c>
      <c r="I584" s="497"/>
    </row>
    <row r="585" spans="1:9" ht="15" x14ac:dyDescent="0.25">
      <c r="A585" s="240">
        <v>41873</v>
      </c>
      <c r="B585" s="241" t="s">
        <v>1707</v>
      </c>
      <c r="C585" s="394" t="s">
        <v>4401</v>
      </c>
      <c r="D585" s="235" t="s">
        <v>168</v>
      </c>
      <c r="E585" s="236">
        <v>11653.5</v>
      </c>
      <c r="F585" s="117">
        <v>41874</v>
      </c>
      <c r="G585" s="251">
        <v>11653.5</v>
      </c>
      <c r="H585" s="5">
        <f t="shared" si="26"/>
        <v>0</v>
      </c>
      <c r="I585" s="497"/>
    </row>
    <row r="586" spans="1:9" ht="15" x14ac:dyDescent="0.25">
      <c r="A586" s="240">
        <v>41874</v>
      </c>
      <c r="B586" s="241" t="s">
        <v>1794</v>
      </c>
      <c r="C586" s="394" t="s">
        <v>4401</v>
      </c>
      <c r="D586" s="8" t="s">
        <v>168</v>
      </c>
      <c r="E586" s="252">
        <v>6458.5</v>
      </c>
      <c r="F586" s="117">
        <v>41874</v>
      </c>
      <c r="G586" s="30">
        <v>6458.5</v>
      </c>
      <c r="H586" s="5">
        <f t="shared" si="26"/>
        <v>0</v>
      </c>
      <c r="I586" s="497" t="s">
        <v>20</v>
      </c>
    </row>
    <row r="587" spans="1:9" ht="15" x14ac:dyDescent="0.25">
      <c r="A587" s="240">
        <v>41875</v>
      </c>
      <c r="B587" s="241" t="s">
        <v>1864</v>
      </c>
      <c r="C587" s="394" t="s">
        <v>4401</v>
      </c>
      <c r="D587" s="235" t="s">
        <v>168</v>
      </c>
      <c r="E587" s="236">
        <v>17415.2</v>
      </c>
      <c r="F587" s="294">
        <v>41876</v>
      </c>
      <c r="G587" s="30">
        <v>17415.2</v>
      </c>
      <c r="H587" s="5">
        <f t="shared" si="26"/>
        <v>0</v>
      </c>
      <c r="I587" s="497" t="s">
        <v>146</v>
      </c>
    </row>
    <row r="588" spans="1:9" ht="15" x14ac:dyDescent="0.25">
      <c r="A588" s="240">
        <v>41876</v>
      </c>
      <c r="B588" s="241" t="s">
        <v>1917</v>
      </c>
      <c r="C588" s="394" t="s">
        <v>4401</v>
      </c>
      <c r="D588" s="235" t="s">
        <v>168</v>
      </c>
      <c r="E588" s="236">
        <v>2502</v>
      </c>
      <c r="F588" s="117">
        <v>41877</v>
      </c>
      <c r="G588" s="30">
        <v>2502</v>
      </c>
      <c r="H588" s="5">
        <f t="shared" si="26"/>
        <v>0</v>
      </c>
      <c r="I588" s="497" t="s">
        <v>57</v>
      </c>
    </row>
    <row r="589" spans="1:9" ht="15" x14ac:dyDescent="0.25">
      <c r="A589" s="240"/>
      <c r="B589" s="241"/>
      <c r="C589" s="394"/>
      <c r="D589" s="235"/>
      <c r="E589" s="236"/>
      <c r="F589" s="117"/>
      <c r="G589" s="30">
        <f>SUM(G581:G588)</f>
        <v>100796.09999999999</v>
      </c>
      <c r="H589" s="5"/>
      <c r="I589" s="497"/>
    </row>
    <row r="590" spans="1:9" ht="15" x14ac:dyDescent="0.25">
      <c r="A590" s="240"/>
      <c r="B590" s="241"/>
      <c r="C590" s="394"/>
      <c r="D590" s="235"/>
      <c r="E590" s="236"/>
      <c r="F590" s="117"/>
      <c r="G590" s="30"/>
      <c r="H590" s="5"/>
      <c r="I590" s="497"/>
    </row>
    <row r="591" spans="1:9" ht="15" x14ac:dyDescent="0.25">
      <c r="A591" s="9"/>
      <c r="B591" s="9"/>
      <c r="C591" s="9"/>
      <c r="E591" s="9"/>
      <c r="F591" s="9"/>
      <c r="G591" s="9"/>
      <c r="H591" s="9"/>
      <c r="I591" s="491"/>
    </row>
    <row r="592" spans="1:9" ht="15" x14ac:dyDescent="0.25">
      <c r="A592" s="240"/>
      <c r="B592" s="438"/>
      <c r="C592" s="429"/>
      <c r="D592" s="235"/>
      <c r="E592" s="236"/>
      <c r="F592" s="117"/>
      <c r="G592" s="22"/>
      <c r="H592" s="5"/>
      <c r="I592" s="491"/>
    </row>
    <row r="593" spans="1:9" ht="15" x14ac:dyDescent="0.25">
      <c r="A593" s="240">
        <v>41873</v>
      </c>
      <c r="B593" s="241" t="s">
        <v>1708</v>
      </c>
      <c r="C593" s="394" t="s">
        <v>4401</v>
      </c>
      <c r="D593" s="235" t="s">
        <v>4830</v>
      </c>
      <c r="E593" s="236">
        <v>15671.2</v>
      </c>
      <c r="F593" s="117">
        <v>41874</v>
      </c>
      <c r="G593" s="251">
        <v>15671.2</v>
      </c>
      <c r="H593" s="5">
        <f t="shared" si="26"/>
        <v>0</v>
      </c>
      <c r="I593" s="492" t="s">
        <v>4</v>
      </c>
    </row>
    <row r="594" spans="1:9" ht="15" x14ac:dyDescent="0.25">
      <c r="A594" s="240">
        <v>41856</v>
      </c>
      <c r="B594" s="241" t="s">
        <v>1380</v>
      </c>
      <c r="C594" s="394" t="s">
        <v>4641</v>
      </c>
      <c r="D594" s="235" t="s">
        <v>4676</v>
      </c>
      <c r="E594" s="236">
        <v>19816</v>
      </c>
      <c r="F594" s="117">
        <v>41859</v>
      </c>
      <c r="G594" s="30">
        <v>19816</v>
      </c>
      <c r="H594" s="5">
        <f t="shared" si="26"/>
        <v>0</v>
      </c>
      <c r="I594" s="492" t="s">
        <v>14</v>
      </c>
    </row>
    <row r="595" spans="1:9" ht="15" x14ac:dyDescent="0.25">
      <c r="A595" s="496">
        <v>41859</v>
      </c>
      <c r="B595" s="438" t="s">
        <v>1634</v>
      </c>
      <c r="C595" s="429" t="s">
        <v>4698</v>
      </c>
      <c r="D595" s="235" t="s">
        <v>4676</v>
      </c>
      <c r="E595" s="236">
        <v>45626</v>
      </c>
      <c r="F595" s="117">
        <v>41860</v>
      </c>
      <c r="G595" s="30">
        <v>45626</v>
      </c>
      <c r="H595" s="5">
        <f t="shared" si="26"/>
        <v>0</v>
      </c>
      <c r="I595" s="491" t="s">
        <v>14</v>
      </c>
    </row>
    <row r="596" spans="1:9" ht="15" x14ac:dyDescent="0.25">
      <c r="A596" s="240">
        <v>41860</v>
      </c>
      <c r="B596" s="438" t="s">
        <v>1758</v>
      </c>
      <c r="C596" s="429" t="s">
        <v>4698</v>
      </c>
      <c r="D596" s="8" t="s">
        <v>4676</v>
      </c>
      <c r="E596" s="252">
        <v>18509.5</v>
      </c>
      <c r="F596" s="117">
        <v>41861</v>
      </c>
      <c r="G596" s="30">
        <v>18509.5</v>
      </c>
      <c r="H596" s="5">
        <f t="shared" si="26"/>
        <v>0</v>
      </c>
      <c r="I596" s="491"/>
    </row>
    <row r="597" spans="1:9" ht="15" x14ac:dyDescent="0.25">
      <c r="A597" s="240"/>
      <c r="B597" s="438"/>
      <c r="C597" s="429"/>
      <c r="D597" s="8"/>
      <c r="E597" s="252"/>
      <c r="F597" s="117"/>
      <c r="G597" s="30">
        <f>SUM(G593:G596)</f>
        <v>99622.7</v>
      </c>
      <c r="H597" s="5"/>
      <c r="I597" s="491"/>
    </row>
    <row r="598" spans="1:9" ht="15" x14ac:dyDescent="0.25">
      <c r="A598" s="240"/>
      <c r="B598" s="438"/>
      <c r="C598" s="429"/>
      <c r="D598" s="8"/>
      <c r="E598" s="252"/>
      <c r="F598" s="117"/>
      <c r="G598" s="30"/>
      <c r="H598" s="5"/>
      <c r="I598" s="491"/>
    </row>
    <row r="599" spans="1:9" ht="15" x14ac:dyDescent="0.25">
      <c r="A599" s="240">
        <v>41878</v>
      </c>
      <c r="B599" s="241" t="s">
        <v>2104</v>
      </c>
      <c r="C599" s="394" t="s">
        <v>4401</v>
      </c>
      <c r="D599" s="235" t="s">
        <v>4867</v>
      </c>
      <c r="E599" s="236">
        <v>2263.5</v>
      </c>
      <c r="F599" s="117">
        <v>41879</v>
      </c>
      <c r="G599" s="30">
        <v>2263.5</v>
      </c>
      <c r="H599" s="5">
        <f t="shared" si="26"/>
        <v>0</v>
      </c>
      <c r="I599" s="491"/>
    </row>
    <row r="600" spans="1:9" ht="15" x14ac:dyDescent="0.25">
      <c r="A600" s="240">
        <v>41879</v>
      </c>
      <c r="B600" s="241" t="s">
        <v>2177</v>
      </c>
      <c r="C600" s="394" t="s">
        <v>4401</v>
      </c>
      <c r="D600" s="235" t="s">
        <v>4867</v>
      </c>
      <c r="E600" s="236">
        <v>1755</v>
      </c>
      <c r="F600" s="117">
        <v>41879</v>
      </c>
      <c r="G600" s="30">
        <v>1755</v>
      </c>
      <c r="H600" s="5">
        <f t="shared" si="26"/>
        <v>0</v>
      </c>
      <c r="I600" s="491"/>
    </row>
    <row r="601" spans="1:9" ht="15" x14ac:dyDescent="0.25">
      <c r="A601" s="240">
        <v>41880</v>
      </c>
      <c r="B601" s="241" t="s">
        <v>1086</v>
      </c>
      <c r="C601" s="394" t="s">
        <v>4401</v>
      </c>
      <c r="D601" s="8" t="s">
        <v>4867</v>
      </c>
      <c r="E601" s="252">
        <v>2542.5</v>
      </c>
      <c r="F601" s="117">
        <v>41881</v>
      </c>
      <c r="G601" s="30">
        <v>2542.5</v>
      </c>
      <c r="H601" s="5">
        <f t="shared" si="26"/>
        <v>0</v>
      </c>
      <c r="I601" s="491"/>
    </row>
    <row r="602" spans="1:9" ht="15" x14ac:dyDescent="0.25">
      <c r="A602" s="240">
        <v>41881</v>
      </c>
      <c r="B602" s="241" t="s">
        <v>1199</v>
      </c>
      <c r="C602" s="394" t="s">
        <v>4401</v>
      </c>
      <c r="D602" s="235" t="s">
        <v>4867</v>
      </c>
      <c r="E602" s="236">
        <v>2250</v>
      </c>
      <c r="F602" s="117">
        <v>41882</v>
      </c>
      <c r="G602" s="30">
        <v>2250</v>
      </c>
      <c r="H602" s="5">
        <f t="shared" si="26"/>
        <v>0</v>
      </c>
      <c r="I602" s="491"/>
    </row>
    <row r="603" spans="1:9" ht="15" x14ac:dyDescent="0.25">
      <c r="A603" s="240"/>
      <c r="B603" s="241"/>
      <c r="C603" s="394"/>
      <c r="D603" s="235"/>
      <c r="E603" s="236"/>
      <c r="F603" s="117"/>
      <c r="G603" s="30">
        <f>SUM(G599:G602)</f>
        <v>8811</v>
      </c>
      <c r="H603" s="5"/>
      <c r="I603" s="491"/>
    </row>
    <row r="604" spans="1:9" ht="15" x14ac:dyDescent="0.25">
      <c r="A604" s="240"/>
      <c r="B604" s="241"/>
      <c r="C604" s="394"/>
      <c r="D604" s="235"/>
      <c r="E604" s="236"/>
      <c r="F604" s="117"/>
      <c r="G604" s="30"/>
      <c r="H604" s="5"/>
      <c r="I604" s="491"/>
    </row>
    <row r="605" spans="1:9" ht="15" x14ac:dyDescent="0.25">
      <c r="A605" s="240">
        <v>41852</v>
      </c>
      <c r="B605" s="241" t="s">
        <v>2255</v>
      </c>
      <c r="C605" s="394" t="s">
        <v>4641</v>
      </c>
      <c r="D605" s="235" t="s">
        <v>45</v>
      </c>
      <c r="E605" s="236">
        <v>3857</v>
      </c>
      <c r="F605" s="117">
        <v>41852</v>
      </c>
      <c r="G605" s="30">
        <v>3857</v>
      </c>
      <c r="H605" s="24">
        <f t="shared" si="26"/>
        <v>0</v>
      </c>
      <c r="I605" s="491"/>
    </row>
    <row r="606" spans="1:9" ht="15" x14ac:dyDescent="0.25">
      <c r="A606" s="496">
        <v>41853</v>
      </c>
      <c r="B606" s="241" t="s">
        <v>1141</v>
      </c>
      <c r="C606" s="394" t="s">
        <v>4641</v>
      </c>
      <c r="D606" s="8" t="s">
        <v>45</v>
      </c>
      <c r="E606" s="252">
        <v>4222.3999999999996</v>
      </c>
      <c r="F606" s="117">
        <v>41854</v>
      </c>
      <c r="G606" s="30">
        <v>4222.3999999999996</v>
      </c>
      <c r="H606" s="24">
        <f t="shared" si="26"/>
        <v>0</v>
      </c>
      <c r="I606" s="491"/>
    </row>
    <row r="607" spans="1:9" ht="15" x14ac:dyDescent="0.25">
      <c r="A607" s="496">
        <v>41855</v>
      </c>
      <c r="B607" s="241" t="s">
        <v>1236</v>
      </c>
      <c r="C607" s="394" t="s">
        <v>4641</v>
      </c>
      <c r="D607" s="8" t="s">
        <v>45</v>
      </c>
      <c r="E607" s="252">
        <v>4933</v>
      </c>
      <c r="F607" s="117">
        <v>41855</v>
      </c>
      <c r="G607" s="30">
        <v>4933</v>
      </c>
      <c r="H607" s="24">
        <f t="shared" si="26"/>
        <v>0</v>
      </c>
      <c r="I607" s="491"/>
    </row>
    <row r="608" spans="1:9" ht="15" x14ac:dyDescent="0.25">
      <c r="A608" s="496">
        <v>41855</v>
      </c>
      <c r="B608" s="241" t="s">
        <v>1272</v>
      </c>
      <c r="C608" s="394" t="s">
        <v>4641</v>
      </c>
      <c r="D608" s="8" t="s">
        <v>45</v>
      </c>
      <c r="E608" s="252">
        <v>264</v>
      </c>
      <c r="F608" s="117">
        <v>41855</v>
      </c>
      <c r="G608" s="30">
        <v>264</v>
      </c>
      <c r="H608" s="5">
        <f t="shared" si="26"/>
        <v>0</v>
      </c>
      <c r="I608" s="491"/>
    </row>
    <row r="609" spans="1:9" ht="15" x14ac:dyDescent="0.25">
      <c r="A609" s="240">
        <v>41856</v>
      </c>
      <c r="B609" s="241" t="s">
        <v>1395</v>
      </c>
      <c r="C609" s="394" t="s">
        <v>4641</v>
      </c>
      <c r="D609" s="235" t="s">
        <v>45</v>
      </c>
      <c r="E609" s="236">
        <v>4166</v>
      </c>
      <c r="F609" s="117">
        <v>41856</v>
      </c>
      <c r="G609" s="30">
        <v>4166</v>
      </c>
      <c r="H609" s="5">
        <f t="shared" si="26"/>
        <v>0</v>
      </c>
      <c r="I609" s="491"/>
    </row>
    <row r="610" spans="1:9" ht="15" x14ac:dyDescent="0.25">
      <c r="A610" s="496">
        <v>41857</v>
      </c>
      <c r="B610" s="241" t="s">
        <v>1486</v>
      </c>
      <c r="C610" s="394" t="s">
        <v>4641</v>
      </c>
      <c r="D610" s="235" t="s">
        <v>45</v>
      </c>
      <c r="E610" s="236">
        <v>3181</v>
      </c>
      <c r="F610" s="117">
        <v>41857</v>
      </c>
      <c r="G610" s="30">
        <v>3181</v>
      </c>
      <c r="H610" s="5">
        <f t="shared" si="26"/>
        <v>0</v>
      </c>
      <c r="I610" s="491"/>
    </row>
    <row r="611" spans="1:9" ht="15" x14ac:dyDescent="0.25">
      <c r="A611" s="496">
        <v>41859</v>
      </c>
      <c r="B611" s="438" t="s">
        <v>1659</v>
      </c>
      <c r="C611" s="429" t="s">
        <v>4698</v>
      </c>
      <c r="D611" s="235" t="s">
        <v>45</v>
      </c>
      <c r="E611" s="236">
        <v>3396</v>
      </c>
      <c r="F611" s="117">
        <v>41859</v>
      </c>
      <c r="G611" s="30">
        <v>3396</v>
      </c>
      <c r="H611" s="5">
        <f t="shared" si="26"/>
        <v>0</v>
      </c>
      <c r="I611" s="491" t="s">
        <v>4644</v>
      </c>
    </row>
    <row r="612" spans="1:9" ht="15" x14ac:dyDescent="0.25">
      <c r="A612" s="240">
        <v>41860</v>
      </c>
      <c r="B612" s="438" t="s">
        <v>1773</v>
      </c>
      <c r="C612" s="429" t="s">
        <v>4698</v>
      </c>
      <c r="D612" s="8" t="s">
        <v>45</v>
      </c>
      <c r="E612" s="252">
        <v>2754</v>
      </c>
      <c r="F612" s="117">
        <v>41860</v>
      </c>
      <c r="G612" s="30">
        <v>2754</v>
      </c>
      <c r="H612" s="5">
        <f t="shared" si="26"/>
        <v>0</v>
      </c>
      <c r="I612" s="491" t="s">
        <v>294</v>
      </c>
    </row>
    <row r="613" spans="1:9" ht="15" x14ac:dyDescent="0.25">
      <c r="A613" s="496">
        <v>41861</v>
      </c>
      <c r="B613" s="438" t="s">
        <v>1859</v>
      </c>
      <c r="C613" s="429" t="s">
        <v>4698</v>
      </c>
      <c r="D613" s="235" t="s">
        <v>45</v>
      </c>
      <c r="E613" s="236">
        <v>4116</v>
      </c>
      <c r="F613" s="117">
        <v>41861</v>
      </c>
      <c r="G613" s="30">
        <v>4116</v>
      </c>
      <c r="H613" s="5">
        <f t="shared" si="26"/>
        <v>0</v>
      </c>
      <c r="I613" s="491"/>
    </row>
    <row r="614" spans="1:9" ht="15" x14ac:dyDescent="0.25">
      <c r="A614" s="240">
        <v>41862</v>
      </c>
      <c r="B614" s="438" t="s">
        <v>1906</v>
      </c>
      <c r="C614" s="429" t="s">
        <v>4698</v>
      </c>
      <c r="D614" s="235" t="s">
        <v>45</v>
      </c>
      <c r="E614" s="236">
        <v>2697</v>
      </c>
      <c r="F614" s="117">
        <v>41862</v>
      </c>
      <c r="G614" s="30">
        <v>2697</v>
      </c>
      <c r="H614" s="5">
        <f t="shared" si="26"/>
        <v>0</v>
      </c>
      <c r="I614" s="491" t="s">
        <v>57</v>
      </c>
    </row>
    <row r="615" spans="1:9" ht="15" x14ac:dyDescent="0.25">
      <c r="A615" s="240">
        <v>41863</v>
      </c>
      <c r="B615" s="438" t="s">
        <v>2032</v>
      </c>
      <c r="C615" s="429" t="s">
        <v>4698</v>
      </c>
      <c r="D615" s="8" t="s">
        <v>45</v>
      </c>
      <c r="E615" s="252">
        <v>3151</v>
      </c>
      <c r="F615" s="117">
        <v>41863</v>
      </c>
      <c r="G615" s="22">
        <v>3151</v>
      </c>
      <c r="H615" s="5">
        <f t="shared" si="26"/>
        <v>0</v>
      </c>
      <c r="I615" s="491"/>
    </row>
    <row r="616" spans="1:9" ht="15" x14ac:dyDescent="0.25">
      <c r="A616" s="240">
        <v>41864</v>
      </c>
      <c r="B616" s="438" t="s">
        <v>2090</v>
      </c>
      <c r="C616" s="429" t="s">
        <v>4698</v>
      </c>
      <c r="D616" s="8" t="s">
        <v>45</v>
      </c>
      <c r="E616" s="252">
        <v>3132</v>
      </c>
      <c r="F616" s="117">
        <v>41864</v>
      </c>
      <c r="G616" s="22">
        <v>3132</v>
      </c>
      <c r="H616" s="5">
        <f t="shared" si="26"/>
        <v>0</v>
      </c>
      <c r="I616" s="491"/>
    </row>
    <row r="617" spans="1:9" ht="15" x14ac:dyDescent="0.25">
      <c r="A617" s="240">
        <v>41866</v>
      </c>
      <c r="B617" s="438" t="s">
        <v>2265</v>
      </c>
      <c r="C617" s="429" t="s">
        <v>4698</v>
      </c>
      <c r="D617" s="235" t="s">
        <v>45</v>
      </c>
      <c r="E617" s="236">
        <v>3120</v>
      </c>
      <c r="F617" s="117">
        <v>41866</v>
      </c>
      <c r="G617" s="30">
        <v>3120</v>
      </c>
      <c r="H617" s="5">
        <f t="shared" si="26"/>
        <v>0</v>
      </c>
      <c r="I617" s="491" t="s">
        <v>4</v>
      </c>
    </row>
    <row r="618" spans="1:9" ht="15" x14ac:dyDescent="0.25">
      <c r="A618" s="240">
        <v>41867</v>
      </c>
      <c r="B618" s="438" t="s">
        <v>1089</v>
      </c>
      <c r="C618" s="429" t="s">
        <v>4698</v>
      </c>
      <c r="D618" s="235" t="s">
        <v>45</v>
      </c>
      <c r="E618" s="236">
        <v>4917</v>
      </c>
      <c r="F618" s="117">
        <v>41867</v>
      </c>
      <c r="G618" s="30">
        <v>4917</v>
      </c>
      <c r="H618" s="5">
        <f t="shared" si="26"/>
        <v>0</v>
      </c>
      <c r="I618" s="491"/>
    </row>
    <row r="619" spans="1:9" ht="15" x14ac:dyDescent="0.25">
      <c r="A619" s="240">
        <v>41868</v>
      </c>
      <c r="B619" s="438" t="s">
        <v>1170</v>
      </c>
      <c r="C619" s="429" t="s">
        <v>4698</v>
      </c>
      <c r="D619" s="235" t="s">
        <v>45</v>
      </c>
      <c r="E619" s="236">
        <v>3648</v>
      </c>
      <c r="F619" s="117">
        <v>41869</v>
      </c>
      <c r="G619" s="30">
        <v>3648</v>
      </c>
      <c r="H619" s="5">
        <f t="shared" si="26"/>
        <v>0</v>
      </c>
      <c r="I619" s="491"/>
    </row>
    <row r="620" spans="1:9" ht="15" x14ac:dyDescent="0.25">
      <c r="A620" s="240">
        <v>41869</v>
      </c>
      <c r="B620" s="438" t="s">
        <v>1212</v>
      </c>
      <c r="C620" s="429" t="s">
        <v>4698</v>
      </c>
      <c r="D620" s="235" t="s">
        <v>45</v>
      </c>
      <c r="E620" s="236">
        <v>2935.2</v>
      </c>
      <c r="F620" s="117">
        <v>41869</v>
      </c>
      <c r="G620" s="30">
        <v>2935.2</v>
      </c>
      <c r="H620" s="5">
        <f t="shared" si="26"/>
        <v>0</v>
      </c>
      <c r="I620" s="491" t="s">
        <v>57</v>
      </c>
    </row>
    <row r="621" spans="1:9" ht="15" x14ac:dyDescent="0.25">
      <c r="A621" s="240">
        <v>41870</v>
      </c>
      <c r="B621" s="438" t="s">
        <v>1393</v>
      </c>
      <c r="C621" s="429" t="s">
        <v>4698</v>
      </c>
      <c r="D621" s="235" t="s">
        <v>45</v>
      </c>
      <c r="E621" s="236">
        <v>2280</v>
      </c>
      <c r="F621" s="117">
        <v>41870</v>
      </c>
      <c r="G621" s="30">
        <v>2280</v>
      </c>
      <c r="H621" s="5">
        <f t="shared" si="26"/>
        <v>0</v>
      </c>
      <c r="I621" s="491"/>
    </row>
    <row r="622" spans="1:9" ht="15" x14ac:dyDescent="0.25">
      <c r="A622" s="240">
        <v>41872</v>
      </c>
      <c r="B622" s="241" t="s">
        <v>1557</v>
      </c>
      <c r="C622" s="394" t="s">
        <v>4401</v>
      </c>
      <c r="D622" s="8" t="s">
        <v>45</v>
      </c>
      <c r="E622" s="252">
        <v>2775.3</v>
      </c>
      <c r="F622" s="117">
        <v>41872</v>
      </c>
      <c r="G622" s="30">
        <v>2775.3</v>
      </c>
      <c r="H622" s="5">
        <f t="shared" si="26"/>
        <v>0</v>
      </c>
      <c r="I622" s="491"/>
    </row>
    <row r="623" spans="1:9" ht="15" x14ac:dyDescent="0.25">
      <c r="A623" s="240">
        <v>41873</v>
      </c>
      <c r="B623" s="241" t="s">
        <v>1678</v>
      </c>
      <c r="C623" s="394" t="s">
        <v>4401</v>
      </c>
      <c r="D623" s="235" t="s">
        <v>45</v>
      </c>
      <c r="E623" s="236">
        <v>716.5</v>
      </c>
      <c r="F623" s="117">
        <v>41873</v>
      </c>
      <c r="G623" s="251">
        <v>716.5</v>
      </c>
      <c r="H623" s="5">
        <f t="shared" si="26"/>
        <v>0</v>
      </c>
      <c r="I623" s="491" t="s">
        <v>23</v>
      </c>
    </row>
    <row r="624" spans="1:9" ht="15" x14ac:dyDescent="0.25">
      <c r="A624" s="240">
        <v>41874</v>
      </c>
      <c r="B624" s="241" t="s">
        <v>1786</v>
      </c>
      <c r="C624" s="394" t="s">
        <v>4401</v>
      </c>
      <c r="D624" s="8" t="s">
        <v>45</v>
      </c>
      <c r="E624" s="252">
        <v>5072.1000000000004</v>
      </c>
      <c r="F624" s="117">
        <v>41874</v>
      </c>
      <c r="G624" s="30">
        <v>5072.1000000000004</v>
      </c>
      <c r="H624" s="5">
        <f t="shared" si="26"/>
        <v>0</v>
      </c>
      <c r="I624" s="491" t="s">
        <v>23</v>
      </c>
    </row>
    <row r="625" spans="1:9" ht="15" x14ac:dyDescent="0.25">
      <c r="A625" s="240">
        <v>41875</v>
      </c>
      <c r="B625" s="241" t="s">
        <v>1844</v>
      </c>
      <c r="C625" s="394" t="s">
        <v>4401</v>
      </c>
      <c r="D625" s="235" t="s">
        <v>45</v>
      </c>
      <c r="E625" s="236">
        <v>4329</v>
      </c>
      <c r="F625" s="294">
        <v>41875</v>
      </c>
      <c r="G625" s="30">
        <v>4329</v>
      </c>
      <c r="H625" s="5">
        <f t="shared" si="26"/>
        <v>0</v>
      </c>
      <c r="I625" s="491" t="s">
        <v>57</v>
      </c>
    </row>
    <row r="626" spans="1:9" ht="15" x14ac:dyDescent="0.25">
      <c r="A626" s="240">
        <v>41878</v>
      </c>
      <c r="B626" s="241" t="s">
        <v>2131</v>
      </c>
      <c r="C626" s="394" t="s">
        <v>4401</v>
      </c>
      <c r="D626" s="235" t="s">
        <v>45</v>
      </c>
      <c r="E626" s="236">
        <v>2985</v>
      </c>
      <c r="F626" s="117">
        <v>41878</v>
      </c>
      <c r="G626" s="30">
        <v>2985</v>
      </c>
      <c r="H626" s="5">
        <f t="shared" si="26"/>
        <v>0</v>
      </c>
      <c r="I626" s="491" t="s">
        <v>57</v>
      </c>
    </row>
    <row r="627" spans="1:9" ht="15" x14ac:dyDescent="0.25">
      <c r="A627" s="240">
        <v>41879</v>
      </c>
      <c r="B627" s="241" t="s">
        <v>2247</v>
      </c>
      <c r="C627" s="394" t="s">
        <v>4401</v>
      </c>
      <c r="D627" s="235" t="s">
        <v>45</v>
      </c>
      <c r="E627" s="236">
        <v>3116.4</v>
      </c>
      <c r="F627" s="117">
        <v>41879</v>
      </c>
      <c r="G627" s="30">
        <v>3116.4</v>
      </c>
      <c r="H627" s="5">
        <f t="shared" si="26"/>
        <v>0</v>
      </c>
      <c r="I627" s="491" t="s">
        <v>23</v>
      </c>
    </row>
    <row r="628" spans="1:9" ht="15" x14ac:dyDescent="0.25">
      <c r="A628" s="240">
        <v>41880</v>
      </c>
      <c r="B628" s="241" t="s">
        <v>1122</v>
      </c>
      <c r="C628" s="394" t="s">
        <v>4401</v>
      </c>
      <c r="D628" s="8" t="s">
        <v>45</v>
      </c>
      <c r="E628" s="252">
        <v>4908</v>
      </c>
      <c r="F628" s="117">
        <v>41880</v>
      </c>
      <c r="G628" s="30">
        <v>4908</v>
      </c>
      <c r="H628" s="5">
        <f t="shared" si="26"/>
        <v>0</v>
      </c>
      <c r="I628" s="491" t="s">
        <v>23</v>
      </c>
    </row>
    <row r="629" spans="1:9" ht="15" x14ac:dyDescent="0.25">
      <c r="A629" s="240">
        <v>41881</v>
      </c>
      <c r="B629" s="241" t="s">
        <v>1212</v>
      </c>
      <c r="C629" s="394" t="s">
        <v>4401</v>
      </c>
      <c r="D629" s="235" t="s">
        <v>45</v>
      </c>
      <c r="E629" s="236">
        <v>2953</v>
      </c>
      <c r="F629" s="117">
        <v>41882</v>
      </c>
      <c r="G629" s="30">
        <v>2953</v>
      </c>
      <c r="H629" s="5">
        <f t="shared" si="26"/>
        <v>0</v>
      </c>
      <c r="I629" s="491"/>
    </row>
    <row r="630" spans="1:9" ht="15" x14ac:dyDescent="0.25">
      <c r="A630" s="240">
        <v>41882</v>
      </c>
      <c r="B630" s="241" t="s">
        <v>1326</v>
      </c>
      <c r="C630" s="394" t="s">
        <v>4401</v>
      </c>
      <c r="D630" s="235" t="s">
        <v>45</v>
      </c>
      <c r="E630" s="236">
        <v>2565</v>
      </c>
      <c r="F630" s="294">
        <v>41882</v>
      </c>
      <c r="G630" s="30">
        <v>2565</v>
      </c>
      <c r="H630" s="5">
        <f t="shared" si="26"/>
        <v>0</v>
      </c>
      <c r="I630" s="491" t="s">
        <v>23</v>
      </c>
    </row>
    <row r="631" spans="1:9" ht="15" x14ac:dyDescent="0.25">
      <c r="A631" s="240"/>
      <c r="B631" s="241"/>
      <c r="C631" s="394"/>
      <c r="D631" s="235"/>
      <c r="E631" s="236"/>
      <c r="F631" s="294"/>
      <c r="G631" s="30">
        <f>SUM(G605:G630)</f>
        <v>86189.9</v>
      </c>
      <c r="H631" s="5"/>
      <c r="I631" s="491"/>
    </row>
    <row r="632" spans="1:9" ht="15" x14ac:dyDescent="0.25">
      <c r="A632" s="240"/>
      <c r="B632" s="241"/>
      <c r="C632" s="394"/>
      <c r="D632" s="235"/>
      <c r="E632" s="236"/>
      <c r="F632" s="294"/>
      <c r="G632" s="30"/>
      <c r="H632" s="5"/>
      <c r="I632" s="491"/>
    </row>
    <row r="633" spans="1:9" ht="15" x14ac:dyDescent="0.25">
      <c r="A633" s="240">
        <v>41877</v>
      </c>
      <c r="B633" s="241" t="s">
        <v>2062</v>
      </c>
      <c r="C633" s="394" t="s">
        <v>4401</v>
      </c>
      <c r="D633" s="8" t="s">
        <v>4861</v>
      </c>
      <c r="E633" s="252">
        <v>58</v>
      </c>
      <c r="F633" s="117">
        <v>41877</v>
      </c>
      <c r="G633" s="30">
        <v>58</v>
      </c>
      <c r="H633" s="5">
        <f t="shared" si="26"/>
        <v>0</v>
      </c>
      <c r="I633" s="491" t="s">
        <v>23</v>
      </c>
    </row>
    <row r="634" spans="1:9" ht="15" x14ac:dyDescent="0.25">
      <c r="A634" s="240">
        <v>41856</v>
      </c>
      <c r="B634" s="241" t="s">
        <v>1417</v>
      </c>
      <c r="C634" s="394" t="s">
        <v>4641</v>
      </c>
      <c r="D634" s="500" t="s">
        <v>4679</v>
      </c>
      <c r="E634" s="245">
        <v>0</v>
      </c>
      <c r="F634" s="501" t="s">
        <v>4680</v>
      </c>
      <c r="G634" s="30"/>
      <c r="H634" s="5">
        <f t="shared" si="26"/>
        <v>0</v>
      </c>
      <c r="I634" s="491" t="s">
        <v>23</v>
      </c>
    </row>
    <row r="635" spans="1:9" ht="15" x14ac:dyDescent="0.25">
      <c r="A635" s="240"/>
      <c r="B635" s="241"/>
      <c r="C635" s="394"/>
      <c r="D635" s="500"/>
      <c r="E635" s="245"/>
      <c r="F635" s="501"/>
      <c r="G635" s="30"/>
      <c r="H635" s="5"/>
      <c r="I635" s="491"/>
    </row>
    <row r="636" spans="1:9" ht="15" x14ac:dyDescent="0.25">
      <c r="A636" s="240">
        <v>41862</v>
      </c>
      <c r="B636" s="438" t="s">
        <v>1952</v>
      </c>
      <c r="C636" s="429" t="s">
        <v>4698</v>
      </c>
      <c r="D636" s="235" t="s">
        <v>5732</v>
      </c>
      <c r="E636" s="236">
        <v>1020</v>
      </c>
      <c r="F636" s="117">
        <v>41863</v>
      </c>
      <c r="G636" s="22">
        <v>1020</v>
      </c>
      <c r="H636" s="5">
        <f>E636-G636</f>
        <v>0</v>
      </c>
      <c r="I636" s="491"/>
    </row>
    <row r="637" spans="1:9" ht="15" x14ac:dyDescent="0.25">
      <c r="A637" s="240">
        <v>41867</v>
      </c>
      <c r="B637" s="438" t="s">
        <v>1102</v>
      </c>
      <c r="C637" s="429" t="s">
        <v>4698</v>
      </c>
      <c r="D637" s="235" t="s">
        <v>4781</v>
      </c>
      <c r="E637" s="236">
        <v>1818.3</v>
      </c>
      <c r="F637" s="117">
        <v>41868</v>
      </c>
      <c r="G637" s="30">
        <v>1818.3</v>
      </c>
      <c r="H637" s="5">
        <f t="shared" si="26"/>
        <v>0</v>
      </c>
      <c r="I637" s="491"/>
    </row>
    <row r="638" spans="1:9" ht="15" x14ac:dyDescent="0.25">
      <c r="A638" s="240">
        <v>41852</v>
      </c>
      <c r="B638" s="241" t="s">
        <v>1076</v>
      </c>
      <c r="C638" s="394" t="s">
        <v>4641</v>
      </c>
      <c r="D638" s="235" t="s">
        <v>4652</v>
      </c>
      <c r="E638" s="236">
        <v>921</v>
      </c>
      <c r="F638" s="117">
        <v>41853</v>
      </c>
      <c r="G638" s="30">
        <v>921</v>
      </c>
      <c r="H638" s="24">
        <f t="shared" si="26"/>
        <v>0</v>
      </c>
      <c r="I638" s="491"/>
    </row>
    <row r="639" spans="1:9" ht="15" x14ac:dyDescent="0.25">
      <c r="A639" s="240">
        <v>41876</v>
      </c>
      <c r="B639" s="241" t="s">
        <v>1920</v>
      </c>
      <c r="C639" s="394" t="s">
        <v>4401</v>
      </c>
      <c r="D639" s="235" t="s">
        <v>368</v>
      </c>
      <c r="E639" s="236">
        <v>1102.5</v>
      </c>
      <c r="F639" s="117">
        <v>41876</v>
      </c>
      <c r="G639" s="30">
        <v>1102.5</v>
      </c>
      <c r="H639" s="5">
        <f t="shared" si="26"/>
        <v>0</v>
      </c>
      <c r="I639" s="491"/>
    </row>
    <row r="640" spans="1:9" ht="15" x14ac:dyDescent="0.25">
      <c r="A640" s="496">
        <v>41853</v>
      </c>
      <c r="B640" s="241" t="s">
        <v>1161</v>
      </c>
      <c r="C640" s="394" t="s">
        <v>4641</v>
      </c>
      <c r="D640" s="8" t="s">
        <v>320</v>
      </c>
      <c r="E640" s="252">
        <v>2910.42</v>
      </c>
      <c r="F640" s="117">
        <v>41854</v>
      </c>
      <c r="G640" s="30">
        <v>2910.42</v>
      </c>
      <c r="H640" s="24">
        <f t="shared" si="26"/>
        <v>0</v>
      </c>
      <c r="I640" s="491" t="s">
        <v>23</v>
      </c>
    </row>
    <row r="641" spans="1:9" ht="15" x14ac:dyDescent="0.25">
      <c r="A641" s="496">
        <v>41857</v>
      </c>
      <c r="B641" s="241" t="s">
        <v>1466</v>
      </c>
      <c r="C641" s="394" t="s">
        <v>4641</v>
      </c>
      <c r="D641" s="235" t="s">
        <v>320</v>
      </c>
      <c r="E641" s="236">
        <v>1422</v>
      </c>
      <c r="F641" s="117">
        <v>41857</v>
      </c>
      <c r="G641" s="30">
        <v>1422</v>
      </c>
      <c r="H641" s="5">
        <f t="shared" si="26"/>
        <v>0</v>
      </c>
      <c r="I641" s="491" t="s">
        <v>23</v>
      </c>
    </row>
    <row r="642" spans="1:9" ht="15" x14ac:dyDescent="0.25">
      <c r="A642" s="240">
        <v>41856</v>
      </c>
      <c r="B642" s="241" t="s">
        <v>1406</v>
      </c>
      <c r="C642" s="394" t="s">
        <v>4641</v>
      </c>
      <c r="D642" s="235" t="s">
        <v>264</v>
      </c>
      <c r="E642" s="236">
        <v>2731</v>
      </c>
      <c r="F642" s="117">
        <v>41857</v>
      </c>
      <c r="G642" s="30">
        <v>2731</v>
      </c>
      <c r="H642" s="5">
        <f t="shared" si="26"/>
        <v>0</v>
      </c>
      <c r="I642" s="491" t="s">
        <v>23</v>
      </c>
    </row>
    <row r="643" spans="1:9" ht="15" x14ac:dyDescent="0.25">
      <c r="A643" s="240">
        <v>41872</v>
      </c>
      <c r="B643" s="241" t="s">
        <v>1558</v>
      </c>
      <c r="C643" s="394" t="s">
        <v>4401</v>
      </c>
      <c r="D643" s="8" t="s">
        <v>4815</v>
      </c>
      <c r="E643" s="252">
        <v>3853</v>
      </c>
      <c r="F643" s="117">
        <v>41872</v>
      </c>
      <c r="G643" s="30">
        <v>3853</v>
      </c>
      <c r="H643" s="5">
        <f t="shared" si="26"/>
        <v>0</v>
      </c>
      <c r="I643" s="491" t="s">
        <v>23</v>
      </c>
    </row>
    <row r="644" spans="1:9" ht="15" x14ac:dyDescent="0.25">
      <c r="A644" s="240"/>
      <c r="B644" s="241"/>
      <c r="C644" s="394"/>
      <c r="D644" s="8"/>
      <c r="E644" s="252"/>
      <c r="F644" s="117"/>
      <c r="G644" s="30">
        <f>SUM(G636:G643)</f>
        <v>15778.220000000001</v>
      </c>
      <c r="H644" s="5"/>
      <c r="I644" s="491"/>
    </row>
    <row r="645" spans="1:9" ht="15" x14ac:dyDescent="0.25">
      <c r="A645" s="240"/>
      <c r="B645" s="241"/>
      <c r="C645" s="394"/>
      <c r="D645" s="8"/>
      <c r="E645" s="252"/>
      <c r="F645" s="117"/>
      <c r="G645" s="30"/>
      <c r="H645" s="5"/>
      <c r="I645" s="491"/>
    </row>
    <row r="646" spans="1:9" ht="15" x14ac:dyDescent="0.25">
      <c r="A646" s="240">
        <v>41865</v>
      </c>
      <c r="B646" s="438" t="s">
        <v>2146</v>
      </c>
      <c r="C646" s="429" t="s">
        <v>4698</v>
      </c>
      <c r="D646" s="235" t="s">
        <v>288</v>
      </c>
      <c r="E646" s="236">
        <v>2035.5</v>
      </c>
      <c r="F646" s="117">
        <v>41865</v>
      </c>
      <c r="G646" s="30">
        <v>2035.5</v>
      </c>
      <c r="H646" s="5">
        <f t="shared" si="26"/>
        <v>0</v>
      </c>
      <c r="I646" s="491"/>
    </row>
    <row r="647" spans="1:9" ht="15" x14ac:dyDescent="0.25">
      <c r="A647" s="240">
        <v>41879</v>
      </c>
      <c r="B647" s="241" t="s">
        <v>2171</v>
      </c>
      <c r="C647" s="394" t="s">
        <v>4401</v>
      </c>
      <c r="D647" s="235" t="s">
        <v>288</v>
      </c>
      <c r="E647" s="236">
        <v>4799</v>
      </c>
      <c r="F647" s="117">
        <v>41879</v>
      </c>
      <c r="G647" s="30">
        <v>4799</v>
      </c>
      <c r="H647" s="5">
        <f t="shared" si="26"/>
        <v>0</v>
      </c>
      <c r="I647" s="491" t="s">
        <v>23</v>
      </c>
    </row>
    <row r="648" spans="1:9" ht="15" x14ac:dyDescent="0.25">
      <c r="A648" s="240"/>
      <c r="B648" s="241"/>
      <c r="C648" s="394"/>
      <c r="D648" s="235"/>
      <c r="E648" s="236"/>
      <c r="F648" s="117"/>
      <c r="G648" s="30"/>
      <c r="H648" s="5"/>
      <c r="I648" s="491"/>
    </row>
    <row r="649" spans="1:9" ht="15" x14ac:dyDescent="0.25">
      <c r="A649" s="496">
        <v>41855</v>
      </c>
      <c r="B649" s="241" t="s">
        <v>1343</v>
      </c>
      <c r="C649" s="394" t="s">
        <v>4641</v>
      </c>
      <c r="D649" s="8" t="s">
        <v>144</v>
      </c>
      <c r="E649" s="252">
        <v>93455.62</v>
      </c>
      <c r="F649" s="461" t="s">
        <v>4667</v>
      </c>
      <c r="G649" s="30">
        <v>93455.62</v>
      </c>
      <c r="H649" s="5">
        <f t="shared" si="26"/>
        <v>0</v>
      </c>
      <c r="I649" s="491"/>
    </row>
    <row r="650" spans="1:9" ht="15" x14ac:dyDescent="0.25">
      <c r="A650" s="240">
        <v>41858</v>
      </c>
      <c r="B650" s="438" t="s">
        <v>1605</v>
      </c>
      <c r="C650" s="429" t="s">
        <v>4698</v>
      </c>
      <c r="D650" s="8" t="s">
        <v>144</v>
      </c>
      <c r="E650" s="252">
        <v>5060</v>
      </c>
      <c r="F650" s="505" t="s">
        <v>4704</v>
      </c>
      <c r="G650" s="30">
        <v>5060</v>
      </c>
      <c r="H650" s="5">
        <f t="shared" si="26"/>
        <v>0</v>
      </c>
      <c r="I650" s="491"/>
    </row>
    <row r="651" spans="1:9" ht="15" x14ac:dyDescent="0.25">
      <c r="A651" s="240">
        <v>41858</v>
      </c>
      <c r="B651" s="438" t="s">
        <v>1613</v>
      </c>
      <c r="C651" s="429" t="s">
        <v>4698</v>
      </c>
      <c r="D651" s="8" t="s">
        <v>144</v>
      </c>
      <c r="E651" s="252">
        <v>205117.58</v>
      </c>
      <c r="F651" s="461" t="s">
        <v>4706</v>
      </c>
      <c r="G651" s="30">
        <v>205117.58</v>
      </c>
      <c r="H651" s="5">
        <f t="shared" si="26"/>
        <v>0</v>
      </c>
      <c r="I651" s="491" t="s">
        <v>4</v>
      </c>
    </row>
    <row r="652" spans="1:9" ht="15" x14ac:dyDescent="0.25">
      <c r="A652" s="240">
        <v>41858</v>
      </c>
      <c r="B652" s="438" t="s">
        <v>1614</v>
      </c>
      <c r="C652" s="429" t="s">
        <v>4698</v>
      </c>
      <c r="D652" s="8" t="s">
        <v>144</v>
      </c>
      <c r="E652" s="252">
        <v>18325.5</v>
      </c>
      <c r="F652" s="461" t="s">
        <v>4706</v>
      </c>
      <c r="G652" s="30">
        <v>18325.5</v>
      </c>
      <c r="H652" s="5">
        <f t="shared" si="26"/>
        <v>0</v>
      </c>
      <c r="I652" s="491" t="s">
        <v>14</v>
      </c>
    </row>
    <row r="653" spans="1:9" ht="15" x14ac:dyDescent="0.25">
      <c r="A653" s="240">
        <v>41858</v>
      </c>
      <c r="B653" s="438" t="s">
        <v>1627</v>
      </c>
      <c r="C653" s="429" t="s">
        <v>4698</v>
      </c>
      <c r="D653" s="8" t="s">
        <v>144</v>
      </c>
      <c r="E653" s="252">
        <v>1841.5</v>
      </c>
      <c r="F653" s="461" t="s">
        <v>4706</v>
      </c>
      <c r="G653" s="30">
        <v>1841.5</v>
      </c>
      <c r="H653" s="5">
        <f t="shared" si="26"/>
        <v>0</v>
      </c>
      <c r="I653" s="491" t="s">
        <v>4</v>
      </c>
    </row>
    <row r="654" spans="1:9" ht="15" x14ac:dyDescent="0.25">
      <c r="A654" s="240">
        <v>41862</v>
      </c>
      <c r="B654" s="438" t="s">
        <v>1976</v>
      </c>
      <c r="C654" s="429" t="s">
        <v>4698</v>
      </c>
      <c r="D654" s="235" t="s">
        <v>144</v>
      </c>
      <c r="E654" s="236">
        <v>114961.59</v>
      </c>
      <c r="F654" s="509" t="s">
        <v>4743</v>
      </c>
      <c r="G654" s="22">
        <v>114961.59</v>
      </c>
      <c r="H654" s="5">
        <f t="shared" si="26"/>
        <v>0</v>
      </c>
      <c r="I654" s="491" t="s">
        <v>4</v>
      </c>
    </row>
    <row r="655" spans="1:9" ht="15" x14ac:dyDescent="0.25">
      <c r="A655" s="240">
        <v>41862</v>
      </c>
      <c r="B655" s="438" t="s">
        <v>1977</v>
      </c>
      <c r="C655" s="429" t="s">
        <v>4698</v>
      </c>
      <c r="D655" s="235" t="s">
        <v>144</v>
      </c>
      <c r="E655" s="236">
        <v>6456</v>
      </c>
      <c r="F655" s="117">
        <v>41865</v>
      </c>
      <c r="G655" s="22">
        <v>6456</v>
      </c>
      <c r="H655" s="5">
        <f t="shared" si="26"/>
        <v>0</v>
      </c>
      <c r="I655" s="491" t="s">
        <v>4</v>
      </c>
    </row>
    <row r="656" spans="1:9" ht="15" x14ac:dyDescent="0.25">
      <c r="A656" s="240">
        <v>41866</v>
      </c>
      <c r="B656" s="438" t="s">
        <v>2226</v>
      </c>
      <c r="C656" s="429" t="s">
        <v>4698</v>
      </c>
      <c r="D656" s="235" t="s">
        <v>144</v>
      </c>
      <c r="E656" s="236">
        <v>108892</v>
      </c>
      <c r="F656" s="461" t="s">
        <v>4766</v>
      </c>
      <c r="G656" s="30">
        <v>108892</v>
      </c>
      <c r="H656" s="5">
        <f t="shared" si="26"/>
        <v>0</v>
      </c>
      <c r="I656" s="491" t="s">
        <v>4</v>
      </c>
    </row>
    <row r="657" spans="1:9" ht="15" x14ac:dyDescent="0.25">
      <c r="A657" s="496">
        <v>41869</v>
      </c>
      <c r="B657" s="438" t="s">
        <v>1313</v>
      </c>
      <c r="C657" s="429" t="s">
        <v>4698</v>
      </c>
      <c r="D657" s="235" t="s">
        <v>144</v>
      </c>
      <c r="E657" s="236">
        <v>171456.35</v>
      </c>
      <c r="F657" s="461" t="s">
        <v>4796</v>
      </c>
      <c r="G657" s="30">
        <v>171456.35</v>
      </c>
      <c r="H657" s="5">
        <f t="shared" si="26"/>
        <v>0</v>
      </c>
      <c r="I657" s="491" t="s">
        <v>4</v>
      </c>
    </row>
    <row r="658" spans="1:9" ht="15" x14ac:dyDescent="0.25">
      <c r="A658" s="496">
        <v>41869</v>
      </c>
      <c r="B658" s="438" t="s">
        <v>1318</v>
      </c>
      <c r="C658" s="429" t="s">
        <v>4698</v>
      </c>
      <c r="D658" s="235" t="s">
        <v>144</v>
      </c>
      <c r="E658" s="236">
        <v>12598</v>
      </c>
      <c r="F658" s="461" t="s">
        <v>4796</v>
      </c>
      <c r="G658" s="30">
        <v>12598</v>
      </c>
      <c r="H658" s="5">
        <f t="shared" si="26"/>
        <v>0</v>
      </c>
      <c r="I658" s="491" t="s">
        <v>14</v>
      </c>
    </row>
    <row r="659" spans="1:9" ht="15" x14ac:dyDescent="0.25">
      <c r="A659" s="240">
        <v>41872</v>
      </c>
      <c r="B659" s="241" t="s">
        <v>1607</v>
      </c>
      <c r="C659" s="394" t="s">
        <v>4401</v>
      </c>
      <c r="D659" s="8" t="s">
        <v>144</v>
      </c>
      <c r="E659" s="252">
        <v>118821.38</v>
      </c>
      <c r="F659" s="463" t="s">
        <v>4817</v>
      </c>
      <c r="G659" s="30">
        <v>118821.38</v>
      </c>
      <c r="H659" s="5">
        <f t="shared" ref="H659:H731" si="27">E659-G659</f>
        <v>0</v>
      </c>
      <c r="I659" s="491" t="s">
        <v>4</v>
      </c>
    </row>
    <row r="660" spans="1:9" ht="15" x14ac:dyDescent="0.25">
      <c r="A660" s="240">
        <v>41873</v>
      </c>
      <c r="B660" s="241" t="s">
        <v>1610</v>
      </c>
      <c r="C660" s="394" t="s">
        <v>4401</v>
      </c>
      <c r="D660" s="235" t="s">
        <v>144</v>
      </c>
      <c r="E660" s="236">
        <v>86102.2</v>
      </c>
      <c r="F660" s="461" t="s">
        <v>4818</v>
      </c>
      <c r="G660" s="251">
        <v>86102.2</v>
      </c>
      <c r="H660" s="5">
        <f t="shared" si="27"/>
        <v>0</v>
      </c>
      <c r="I660" s="491" t="s">
        <v>4</v>
      </c>
    </row>
    <row r="661" spans="1:9" ht="15" x14ac:dyDescent="0.25">
      <c r="A661" s="240">
        <v>41873</v>
      </c>
      <c r="B661" s="241" t="s">
        <v>1623</v>
      </c>
      <c r="C661" s="394" t="s">
        <v>4401</v>
      </c>
      <c r="D661" s="235" t="s">
        <v>144</v>
      </c>
      <c r="E661" s="236">
        <v>2206.44</v>
      </c>
      <c r="F661" s="461" t="s">
        <v>4818</v>
      </c>
      <c r="G661" s="251">
        <v>2206.44</v>
      </c>
      <c r="H661" s="5">
        <f t="shared" si="27"/>
        <v>0</v>
      </c>
      <c r="I661" s="491" t="s">
        <v>4</v>
      </c>
    </row>
    <row r="662" spans="1:9" ht="15" x14ac:dyDescent="0.25">
      <c r="A662" s="240">
        <v>41876</v>
      </c>
      <c r="B662" s="241" t="s">
        <v>1954</v>
      </c>
      <c r="C662" s="394" t="s">
        <v>4401</v>
      </c>
      <c r="D662" s="235" t="s">
        <v>144</v>
      </c>
      <c r="E662" s="236">
        <v>196539.4</v>
      </c>
      <c r="F662" s="461" t="s">
        <v>4844</v>
      </c>
      <c r="G662" s="30">
        <v>196539.4</v>
      </c>
      <c r="H662" s="5">
        <f t="shared" si="27"/>
        <v>0</v>
      </c>
      <c r="I662" s="491" t="s">
        <v>4</v>
      </c>
    </row>
    <row r="663" spans="1:9" ht="15" x14ac:dyDescent="0.25">
      <c r="A663" s="240">
        <v>41876</v>
      </c>
      <c r="B663" s="241" t="s">
        <v>1955</v>
      </c>
      <c r="C663" s="394" t="s">
        <v>4401</v>
      </c>
      <c r="D663" s="235" t="s">
        <v>144</v>
      </c>
      <c r="E663" s="236">
        <v>3663.5</v>
      </c>
      <c r="F663" s="461" t="s">
        <v>4844</v>
      </c>
      <c r="G663" s="30">
        <v>3663.5</v>
      </c>
      <c r="H663" s="5">
        <f t="shared" si="27"/>
        <v>0</v>
      </c>
      <c r="I663" s="491" t="s">
        <v>4</v>
      </c>
    </row>
    <row r="664" spans="1:9" ht="15" x14ac:dyDescent="0.25">
      <c r="A664" s="240">
        <v>41877</v>
      </c>
      <c r="B664" s="241" t="s">
        <v>1983</v>
      </c>
      <c r="C664" s="394" t="s">
        <v>4401</v>
      </c>
      <c r="D664" s="8" t="s">
        <v>144</v>
      </c>
      <c r="E664" s="252">
        <v>287</v>
      </c>
      <c r="F664" s="117">
        <v>41878</v>
      </c>
      <c r="G664" s="30">
        <v>287</v>
      </c>
      <c r="H664" s="5">
        <f t="shared" si="27"/>
        <v>0</v>
      </c>
      <c r="I664" s="491" t="s">
        <v>4</v>
      </c>
    </row>
    <row r="665" spans="1:9" ht="15" x14ac:dyDescent="0.25">
      <c r="A665" s="240">
        <v>41879</v>
      </c>
      <c r="B665" s="241" t="s">
        <v>2254</v>
      </c>
      <c r="C665" s="394" t="s">
        <v>4401</v>
      </c>
      <c r="D665" s="235" t="s">
        <v>144</v>
      </c>
      <c r="E665" s="236">
        <v>83041.7</v>
      </c>
      <c r="F665" s="461" t="s">
        <v>4880</v>
      </c>
      <c r="G665" s="247">
        <v>83041.7</v>
      </c>
      <c r="H665" s="5">
        <f t="shared" si="27"/>
        <v>0</v>
      </c>
      <c r="I665" s="491" t="s">
        <v>4</v>
      </c>
    </row>
    <row r="666" spans="1:9" ht="15" x14ac:dyDescent="0.25">
      <c r="A666" s="240">
        <v>41879</v>
      </c>
      <c r="B666" s="241" t="s">
        <v>2262</v>
      </c>
      <c r="C666" s="394" t="s">
        <v>4401</v>
      </c>
      <c r="D666" s="235" t="s">
        <v>144</v>
      </c>
      <c r="E666" s="236">
        <v>88744.35</v>
      </c>
      <c r="F666" s="461" t="s">
        <v>4880</v>
      </c>
      <c r="G666" s="247">
        <v>88744.35</v>
      </c>
      <c r="H666" s="5">
        <f t="shared" si="27"/>
        <v>0</v>
      </c>
      <c r="I666" s="491" t="s">
        <v>4</v>
      </c>
    </row>
    <row r="667" spans="1:9" ht="15" x14ac:dyDescent="0.25">
      <c r="A667" s="240"/>
      <c r="B667" s="241"/>
      <c r="C667" s="394"/>
      <c r="D667" s="235"/>
      <c r="E667" s="236"/>
      <c r="F667" s="461"/>
      <c r="G667" s="247">
        <f>SUM(G649:G666)</f>
        <v>1317570.1099999999</v>
      </c>
      <c r="H667" s="5"/>
      <c r="I667" s="491"/>
    </row>
    <row r="668" spans="1:9" ht="15" x14ac:dyDescent="0.25">
      <c r="A668" s="240"/>
      <c r="B668" s="241"/>
      <c r="C668" s="394"/>
      <c r="D668" s="235"/>
      <c r="E668" s="236"/>
      <c r="F668" s="461"/>
      <c r="G668" s="247"/>
      <c r="H668" s="5"/>
      <c r="I668" s="491"/>
    </row>
    <row r="669" spans="1:9" ht="15" x14ac:dyDescent="0.25">
      <c r="A669" s="496">
        <v>41853</v>
      </c>
      <c r="B669" s="241" t="s">
        <v>1113</v>
      </c>
      <c r="C669" s="394" t="s">
        <v>4641</v>
      </c>
      <c r="D669" s="8" t="s">
        <v>664</v>
      </c>
      <c r="E669" s="252">
        <v>3208.5</v>
      </c>
      <c r="F669" s="117">
        <v>41853</v>
      </c>
      <c r="G669" s="30">
        <v>3208.5</v>
      </c>
      <c r="H669" s="24">
        <f t="shared" si="27"/>
        <v>0</v>
      </c>
      <c r="I669" s="491" t="s">
        <v>4710</v>
      </c>
    </row>
    <row r="670" spans="1:9" ht="15" x14ac:dyDescent="0.25">
      <c r="A670" s="240">
        <v>41864</v>
      </c>
      <c r="B670" s="438" t="s">
        <v>2116</v>
      </c>
      <c r="C670" s="429" t="s">
        <v>4698</v>
      </c>
      <c r="D670" s="8" t="s">
        <v>664</v>
      </c>
      <c r="E670" s="252">
        <v>1960</v>
      </c>
      <c r="F670" s="117">
        <v>41864</v>
      </c>
      <c r="G670" s="22">
        <v>1960</v>
      </c>
      <c r="H670" s="5">
        <f t="shared" si="27"/>
        <v>0</v>
      </c>
      <c r="I670" s="491"/>
    </row>
    <row r="671" spans="1:9" ht="15" x14ac:dyDescent="0.25">
      <c r="A671" s="240">
        <v>41876</v>
      </c>
      <c r="B671" s="241" t="s">
        <v>1971</v>
      </c>
      <c r="C671" s="394" t="s">
        <v>4401</v>
      </c>
      <c r="D671" s="235" t="s">
        <v>4848</v>
      </c>
      <c r="E671" s="236">
        <v>17764.7</v>
      </c>
      <c r="F671" s="117">
        <v>41878</v>
      </c>
      <c r="G671" s="30">
        <v>17764.7</v>
      </c>
      <c r="H671" s="5">
        <f t="shared" si="27"/>
        <v>0</v>
      </c>
      <c r="I671" s="491" t="s">
        <v>20</v>
      </c>
    </row>
    <row r="672" spans="1:9" ht="15" x14ac:dyDescent="0.25">
      <c r="A672" s="240">
        <v>41854</v>
      </c>
      <c r="B672" s="241" t="s">
        <v>1221</v>
      </c>
      <c r="C672" s="394" t="s">
        <v>4641</v>
      </c>
      <c r="D672" s="8" t="s">
        <v>57</v>
      </c>
      <c r="E672" s="252">
        <v>1262</v>
      </c>
      <c r="F672" s="117">
        <v>41854</v>
      </c>
      <c r="G672" s="30">
        <v>1262</v>
      </c>
      <c r="H672" s="24">
        <f t="shared" si="27"/>
        <v>0</v>
      </c>
      <c r="I672" s="491" t="s">
        <v>20</v>
      </c>
    </row>
    <row r="673" spans="1:9" ht="15" x14ac:dyDescent="0.25">
      <c r="A673" s="496">
        <v>41861</v>
      </c>
      <c r="B673" s="438" t="s">
        <v>1879</v>
      </c>
      <c r="C673" s="429" t="s">
        <v>4698</v>
      </c>
      <c r="D673" s="235" t="s">
        <v>57</v>
      </c>
      <c r="E673" s="236">
        <v>1159</v>
      </c>
      <c r="F673" s="117">
        <v>41861</v>
      </c>
      <c r="G673" s="30">
        <v>1159</v>
      </c>
      <c r="H673" s="5">
        <f t="shared" si="27"/>
        <v>0</v>
      </c>
      <c r="I673" s="491"/>
    </row>
    <row r="674" spans="1:9" ht="15" x14ac:dyDescent="0.25">
      <c r="A674" s="496"/>
      <c r="B674" s="438"/>
      <c r="C674" s="429"/>
      <c r="D674" s="235"/>
      <c r="E674" s="236"/>
      <c r="F674" s="117"/>
      <c r="G674" s="30"/>
      <c r="H674" s="5"/>
      <c r="I674" s="491"/>
    </row>
    <row r="675" spans="1:9" ht="15" x14ac:dyDescent="0.25">
      <c r="A675" s="240">
        <v>41852</v>
      </c>
      <c r="B675" s="241" t="s">
        <v>2240</v>
      </c>
      <c r="C675" s="394" t="s">
        <v>4641</v>
      </c>
      <c r="D675" s="235" t="s">
        <v>133</v>
      </c>
      <c r="E675" s="236">
        <v>178821</v>
      </c>
      <c r="F675" s="117">
        <v>41857</v>
      </c>
      <c r="G675" s="30">
        <v>178821</v>
      </c>
      <c r="H675" s="24">
        <f t="shared" si="27"/>
        <v>0</v>
      </c>
      <c r="I675" s="491" t="s">
        <v>455</v>
      </c>
    </row>
    <row r="676" spans="1:9" ht="15" x14ac:dyDescent="0.25">
      <c r="A676" s="496">
        <v>41853</v>
      </c>
      <c r="B676" s="241" t="s">
        <v>1133</v>
      </c>
      <c r="C676" s="394" t="s">
        <v>4641</v>
      </c>
      <c r="D676" s="8" t="s">
        <v>133</v>
      </c>
      <c r="E676" s="252">
        <v>397</v>
      </c>
      <c r="F676" s="117">
        <v>41854</v>
      </c>
      <c r="G676" s="30">
        <v>397</v>
      </c>
      <c r="H676" s="24">
        <f t="shared" si="27"/>
        <v>0</v>
      </c>
      <c r="I676" s="491" t="s">
        <v>20</v>
      </c>
    </row>
    <row r="677" spans="1:9" ht="15" x14ac:dyDescent="0.25">
      <c r="A677" s="240">
        <v>41854</v>
      </c>
      <c r="B677" s="241" t="s">
        <v>1191</v>
      </c>
      <c r="C677" s="394" t="s">
        <v>4641</v>
      </c>
      <c r="D677" s="8" t="s">
        <v>133</v>
      </c>
      <c r="E677" s="252">
        <v>59481.3</v>
      </c>
      <c r="F677" s="117">
        <v>41857</v>
      </c>
      <c r="G677" s="30">
        <v>59481.3</v>
      </c>
      <c r="H677" s="24">
        <f t="shared" si="27"/>
        <v>0</v>
      </c>
      <c r="I677" s="491"/>
    </row>
    <row r="678" spans="1:9" ht="15" x14ac:dyDescent="0.25">
      <c r="A678" s="240">
        <v>41856</v>
      </c>
      <c r="B678" s="241" t="s">
        <v>1370</v>
      </c>
      <c r="C678" s="394" t="s">
        <v>4641</v>
      </c>
      <c r="D678" s="235" t="s">
        <v>133</v>
      </c>
      <c r="E678" s="236">
        <v>16953.599999999999</v>
      </c>
      <c r="F678" s="117">
        <v>41858</v>
      </c>
      <c r="G678" s="30">
        <v>16953.599999999999</v>
      </c>
      <c r="H678" s="5">
        <f t="shared" si="27"/>
        <v>0</v>
      </c>
      <c r="I678" s="491"/>
    </row>
    <row r="679" spans="1:9" ht="15" x14ac:dyDescent="0.25">
      <c r="A679" s="240">
        <v>41856</v>
      </c>
      <c r="B679" s="241" t="s">
        <v>1394</v>
      </c>
      <c r="C679" s="394" t="s">
        <v>4641</v>
      </c>
      <c r="D679" s="235" t="s">
        <v>133</v>
      </c>
      <c r="E679" s="236">
        <v>8315</v>
      </c>
      <c r="F679" s="117">
        <v>41857</v>
      </c>
      <c r="G679" s="30">
        <v>8315</v>
      </c>
      <c r="H679" s="5">
        <f t="shared" si="27"/>
        <v>0</v>
      </c>
      <c r="I679" s="491" t="s">
        <v>20</v>
      </c>
    </row>
    <row r="680" spans="1:9" ht="15" x14ac:dyDescent="0.25">
      <c r="A680" s="496">
        <v>41859</v>
      </c>
      <c r="B680" s="438" t="s">
        <v>1654</v>
      </c>
      <c r="C680" s="429" t="s">
        <v>4698</v>
      </c>
      <c r="D680" s="235" t="s">
        <v>133</v>
      </c>
      <c r="E680" s="236">
        <v>111060</v>
      </c>
      <c r="F680" s="117">
        <v>41862</v>
      </c>
      <c r="G680" s="30">
        <v>111060</v>
      </c>
      <c r="H680" s="5">
        <f t="shared" si="27"/>
        <v>0</v>
      </c>
      <c r="I680" s="491"/>
    </row>
    <row r="681" spans="1:9" ht="15" x14ac:dyDescent="0.25">
      <c r="A681" s="496">
        <v>41859</v>
      </c>
      <c r="B681" s="438" t="s">
        <v>1692</v>
      </c>
      <c r="C681" s="429" t="s">
        <v>4698</v>
      </c>
      <c r="D681" s="235" t="s">
        <v>133</v>
      </c>
      <c r="E681" s="236">
        <v>712.5</v>
      </c>
      <c r="F681" s="117">
        <v>41860</v>
      </c>
      <c r="G681" s="30">
        <v>712.5</v>
      </c>
      <c r="H681" s="5">
        <f t="shared" si="27"/>
        <v>0</v>
      </c>
      <c r="I681" s="491" t="s">
        <v>20</v>
      </c>
    </row>
    <row r="682" spans="1:9" ht="15" x14ac:dyDescent="0.25">
      <c r="A682" s="496">
        <v>41859</v>
      </c>
      <c r="B682" s="438" t="s">
        <v>1693</v>
      </c>
      <c r="C682" s="429" t="s">
        <v>4698</v>
      </c>
      <c r="D682" s="235" t="s">
        <v>133</v>
      </c>
      <c r="E682" s="236">
        <v>855</v>
      </c>
      <c r="F682" s="117">
        <v>41860</v>
      </c>
      <c r="G682" s="30">
        <v>855</v>
      </c>
      <c r="H682" s="5">
        <f t="shared" si="27"/>
        <v>0</v>
      </c>
      <c r="I682" s="491" t="s">
        <v>4644</v>
      </c>
    </row>
    <row r="683" spans="1:9" ht="15" x14ac:dyDescent="0.25">
      <c r="A683" s="496">
        <v>41859</v>
      </c>
      <c r="B683" s="438" t="s">
        <v>1695</v>
      </c>
      <c r="C683" s="429" t="s">
        <v>4698</v>
      </c>
      <c r="D683" s="235" t="s">
        <v>133</v>
      </c>
      <c r="E683" s="236">
        <v>570</v>
      </c>
      <c r="F683" s="117">
        <v>41860</v>
      </c>
      <c r="G683" s="30">
        <v>570</v>
      </c>
      <c r="H683" s="5">
        <f t="shared" si="27"/>
        <v>0</v>
      </c>
      <c r="I683" s="491"/>
    </row>
    <row r="684" spans="1:9" ht="15" x14ac:dyDescent="0.25">
      <c r="A684" s="496">
        <v>41859</v>
      </c>
      <c r="B684" s="438" t="s">
        <v>1696</v>
      </c>
      <c r="C684" s="429" t="s">
        <v>4698</v>
      </c>
      <c r="D684" s="235" t="s">
        <v>133</v>
      </c>
      <c r="E684" s="236">
        <v>855</v>
      </c>
      <c r="F684" s="117">
        <v>41860</v>
      </c>
      <c r="G684" s="30">
        <v>855</v>
      </c>
      <c r="H684" s="5">
        <f t="shared" si="27"/>
        <v>0</v>
      </c>
      <c r="I684" s="491" t="s">
        <v>4644</v>
      </c>
    </row>
    <row r="685" spans="1:9" ht="15" x14ac:dyDescent="0.25">
      <c r="A685" s="496">
        <v>41859</v>
      </c>
      <c r="B685" s="438" t="s">
        <v>1699</v>
      </c>
      <c r="C685" s="429" t="s">
        <v>4698</v>
      </c>
      <c r="D685" s="235" t="s">
        <v>133</v>
      </c>
      <c r="E685" s="236">
        <v>1140</v>
      </c>
      <c r="F685" s="117">
        <v>41860</v>
      </c>
      <c r="G685" s="30">
        <v>1140</v>
      </c>
      <c r="H685" s="5">
        <f t="shared" si="27"/>
        <v>0</v>
      </c>
      <c r="I685" s="491" t="s">
        <v>4644</v>
      </c>
    </row>
    <row r="686" spans="1:9" ht="15" x14ac:dyDescent="0.25">
      <c r="A686" s="496">
        <v>41859</v>
      </c>
      <c r="B686" s="438" t="s">
        <v>1700</v>
      </c>
      <c r="C686" s="429" t="s">
        <v>4698</v>
      </c>
      <c r="D686" s="235" t="s">
        <v>133</v>
      </c>
      <c r="E686" s="236">
        <v>1282.5</v>
      </c>
      <c r="F686" s="117">
        <v>41860</v>
      </c>
      <c r="G686" s="30">
        <v>1282.5</v>
      </c>
      <c r="H686" s="5">
        <f t="shared" si="27"/>
        <v>0</v>
      </c>
      <c r="I686" s="491" t="s">
        <v>4644</v>
      </c>
    </row>
    <row r="687" spans="1:9" ht="15" x14ac:dyDescent="0.25">
      <c r="A687" s="496">
        <v>41859</v>
      </c>
      <c r="B687" s="438" t="s">
        <v>1701</v>
      </c>
      <c r="C687" s="429" t="s">
        <v>4698</v>
      </c>
      <c r="D687" s="235" t="s">
        <v>133</v>
      </c>
      <c r="E687" s="236">
        <v>997.5</v>
      </c>
      <c r="F687" s="117">
        <v>41860</v>
      </c>
      <c r="G687" s="30">
        <v>997.5</v>
      </c>
      <c r="H687" s="5">
        <f t="shared" si="27"/>
        <v>0</v>
      </c>
      <c r="I687" s="491" t="s">
        <v>4644</v>
      </c>
    </row>
    <row r="688" spans="1:9" ht="15" x14ac:dyDescent="0.25">
      <c r="A688" s="496">
        <v>41859</v>
      </c>
      <c r="B688" s="438" t="s">
        <v>1702</v>
      </c>
      <c r="C688" s="429" t="s">
        <v>4698</v>
      </c>
      <c r="D688" s="235" t="s">
        <v>133</v>
      </c>
      <c r="E688" s="236">
        <v>1140</v>
      </c>
      <c r="F688" s="117">
        <v>41860</v>
      </c>
      <c r="G688" s="30">
        <v>1140</v>
      </c>
      <c r="H688" s="5">
        <f t="shared" si="27"/>
        <v>0</v>
      </c>
      <c r="I688" s="491"/>
    </row>
    <row r="689" spans="1:9" ht="15" x14ac:dyDescent="0.25">
      <c r="A689" s="496">
        <v>41859</v>
      </c>
      <c r="B689" s="438" t="s">
        <v>1703</v>
      </c>
      <c r="C689" s="429" t="s">
        <v>4698</v>
      </c>
      <c r="D689" s="235" t="s">
        <v>133</v>
      </c>
      <c r="E689" s="236">
        <v>855</v>
      </c>
      <c r="F689" s="117">
        <v>41860</v>
      </c>
      <c r="G689" s="30">
        <v>855</v>
      </c>
      <c r="H689" s="5">
        <f t="shared" si="27"/>
        <v>0</v>
      </c>
      <c r="I689" s="491"/>
    </row>
    <row r="690" spans="1:9" ht="15" x14ac:dyDescent="0.25">
      <c r="A690" s="496">
        <v>41859</v>
      </c>
      <c r="B690" s="438" t="s">
        <v>1705</v>
      </c>
      <c r="C690" s="429" t="s">
        <v>4698</v>
      </c>
      <c r="D690" s="235" t="s">
        <v>133</v>
      </c>
      <c r="E690" s="236">
        <v>849.5</v>
      </c>
      <c r="F690" s="117">
        <v>41860</v>
      </c>
      <c r="G690" s="30">
        <v>849.5</v>
      </c>
      <c r="H690" s="5">
        <f t="shared" si="27"/>
        <v>0</v>
      </c>
      <c r="I690" s="491" t="s">
        <v>196</v>
      </c>
    </row>
    <row r="691" spans="1:9" ht="15" x14ac:dyDescent="0.25">
      <c r="A691" s="496">
        <v>41859</v>
      </c>
      <c r="B691" s="438" t="s">
        <v>1707</v>
      </c>
      <c r="C691" s="429" t="s">
        <v>4698</v>
      </c>
      <c r="D691" s="235" t="s">
        <v>133</v>
      </c>
      <c r="E691" s="236">
        <v>849.5</v>
      </c>
      <c r="F691" s="117">
        <v>41860</v>
      </c>
      <c r="G691" s="30">
        <v>849.5</v>
      </c>
      <c r="H691" s="5">
        <f t="shared" si="27"/>
        <v>0</v>
      </c>
      <c r="I691" s="491" t="s">
        <v>196</v>
      </c>
    </row>
    <row r="692" spans="1:9" ht="15" x14ac:dyDescent="0.25">
      <c r="A692" s="240">
        <v>41860</v>
      </c>
      <c r="B692" s="438" t="s">
        <v>1803</v>
      </c>
      <c r="C692" s="429" t="s">
        <v>4698</v>
      </c>
      <c r="D692" s="8" t="s">
        <v>133</v>
      </c>
      <c r="E692" s="252">
        <v>16309</v>
      </c>
      <c r="F692" s="117">
        <v>41862</v>
      </c>
      <c r="G692" s="30">
        <v>16309</v>
      </c>
      <c r="H692" s="5">
        <f t="shared" si="27"/>
        <v>0</v>
      </c>
      <c r="I692" s="491" t="s">
        <v>196</v>
      </c>
    </row>
    <row r="693" spans="1:9" ht="15" x14ac:dyDescent="0.25">
      <c r="A693" s="496">
        <v>41861</v>
      </c>
      <c r="B693" s="438" t="s">
        <v>1851</v>
      </c>
      <c r="C693" s="429" t="s">
        <v>4698</v>
      </c>
      <c r="D693" s="235" t="s">
        <v>133</v>
      </c>
      <c r="E693" s="236">
        <v>7664</v>
      </c>
      <c r="F693" s="117">
        <v>41865</v>
      </c>
      <c r="G693" s="30">
        <v>7664</v>
      </c>
      <c r="H693" s="5">
        <f t="shared" si="27"/>
        <v>0</v>
      </c>
      <c r="I693" s="491"/>
    </row>
    <row r="694" spans="1:9" ht="15" x14ac:dyDescent="0.25">
      <c r="A694" s="240">
        <v>41862</v>
      </c>
      <c r="B694" s="438" t="s">
        <v>1983</v>
      </c>
      <c r="C694" s="429" t="s">
        <v>4698</v>
      </c>
      <c r="D694" s="235" t="s">
        <v>133</v>
      </c>
      <c r="E694" s="236">
        <v>2257.1999999999998</v>
      </c>
      <c r="F694" s="117">
        <v>41864</v>
      </c>
      <c r="G694" s="22">
        <v>2257.1999999999998</v>
      </c>
      <c r="H694" s="5">
        <f t="shared" si="27"/>
        <v>0</v>
      </c>
      <c r="I694" s="491"/>
    </row>
    <row r="695" spans="1:9" ht="15" x14ac:dyDescent="0.25">
      <c r="A695" s="240">
        <v>41864</v>
      </c>
      <c r="B695" s="438" t="s">
        <v>2079</v>
      </c>
      <c r="C695" s="429" t="s">
        <v>4698</v>
      </c>
      <c r="D695" s="8" t="s">
        <v>133</v>
      </c>
      <c r="E695" s="252">
        <v>20168.5</v>
      </c>
      <c r="F695" s="117">
        <v>41865</v>
      </c>
      <c r="G695" s="22">
        <v>20168.5</v>
      </c>
      <c r="H695" s="5">
        <f t="shared" si="27"/>
        <v>0</v>
      </c>
      <c r="I695" s="491" t="s">
        <v>14</v>
      </c>
    </row>
    <row r="696" spans="1:9" ht="15" x14ac:dyDescent="0.25">
      <c r="A696" s="240">
        <v>41868</v>
      </c>
      <c r="B696" s="438" t="s">
        <v>1173</v>
      </c>
      <c r="C696" s="429" t="s">
        <v>4698</v>
      </c>
      <c r="D696" s="235" t="s">
        <v>133</v>
      </c>
      <c r="E696" s="236">
        <v>11540</v>
      </c>
      <c r="F696" s="117">
        <v>41869</v>
      </c>
      <c r="G696" s="30">
        <v>11540</v>
      </c>
      <c r="H696" s="5">
        <f t="shared" si="27"/>
        <v>0</v>
      </c>
      <c r="I696" s="491" t="s">
        <v>14</v>
      </c>
    </row>
    <row r="697" spans="1:9" ht="15" x14ac:dyDescent="0.25">
      <c r="A697" s="240">
        <v>41868</v>
      </c>
      <c r="B697" s="438" t="s">
        <v>1176</v>
      </c>
      <c r="C697" s="429" t="s">
        <v>4698</v>
      </c>
      <c r="D697" s="235" t="s">
        <v>133</v>
      </c>
      <c r="E697" s="236">
        <v>5964</v>
      </c>
      <c r="F697" s="117">
        <v>41869</v>
      </c>
      <c r="G697" s="30">
        <v>5964</v>
      </c>
      <c r="H697" s="5">
        <f t="shared" si="27"/>
        <v>0</v>
      </c>
      <c r="I697" s="491" t="s">
        <v>14</v>
      </c>
    </row>
    <row r="698" spans="1:9" ht="15" x14ac:dyDescent="0.25">
      <c r="A698" s="496">
        <v>41869</v>
      </c>
      <c r="B698" s="438" t="s">
        <v>1347</v>
      </c>
      <c r="C698" s="429" t="s">
        <v>4698</v>
      </c>
      <c r="D698" s="235" t="s">
        <v>133</v>
      </c>
      <c r="E698" s="236">
        <v>2192.5</v>
      </c>
      <c r="F698" s="117">
        <v>41871</v>
      </c>
      <c r="G698" s="30">
        <v>2192.5</v>
      </c>
      <c r="H698" s="5">
        <f t="shared" si="27"/>
        <v>0</v>
      </c>
      <c r="I698" s="491" t="s">
        <v>14</v>
      </c>
    </row>
    <row r="699" spans="1:9" ht="15" x14ac:dyDescent="0.25">
      <c r="A699" s="240">
        <v>41870</v>
      </c>
      <c r="B699" s="438" t="s">
        <v>1396</v>
      </c>
      <c r="C699" s="429" t="s">
        <v>4698</v>
      </c>
      <c r="D699" s="235" t="s">
        <v>133</v>
      </c>
      <c r="E699" s="236">
        <v>35289.69</v>
      </c>
      <c r="F699" s="117">
        <v>41872</v>
      </c>
      <c r="G699" s="30">
        <v>35289.69</v>
      </c>
      <c r="H699" s="5">
        <f t="shared" si="27"/>
        <v>0</v>
      </c>
      <c r="I699" s="491" t="s">
        <v>14</v>
      </c>
    </row>
    <row r="700" spans="1:9" ht="15" x14ac:dyDescent="0.25">
      <c r="A700" s="240">
        <v>41870</v>
      </c>
      <c r="B700" s="438" t="s">
        <v>1398</v>
      </c>
      <c r="C700" s="429" t="s">
        <v>4698</v>
      </c>
      <c r="D700" s="235" t="s">
        <v>133</v>
      </c>
      <c r="E700" s="236">
        <v>16732.2</v>
      </c>
      <c r="F700" s="117">
        <v>41872</v>
      </c>
      <c r="G700" s="30">
        <v>16732.2</v>
      </c>
      <c r="H700" s="5">
        <f t="shared" si="27"/>
        <v>0</v>
      </c>
      <c r="I700" s="491" t="s">
        <v>14</v>
      </c>
    </row>
    <row r="701" spans="1:9" ht="15" x14ac:dyDescent="0.25">
      <c r="A701" s="240">
        <v>41872</v>
      </c>
      <c r="B701" s="241" t="s">
        <v>1591</v>
      </c>
      <c r="C701" s="394" t="s">
        <v>4401</v>
      </c>
      <c r="D701" s="8" t="s">
        <v>133</v>
      </c>
      <c r="E701" s="252">
        <v>3494.5</v>
      </c>
      <c r="F701" s="117">
        <v>41873</v>
      </c>
      <c r="G701" s="30">
        <v>3494.5</v>
      </c>
      <c r="H701" s="5">
        <f t="shared" si="27"/>
        <v>0</v>
      </c>
      <c r="I701" s="491"/>
    </row>
    <row r="702" spans="1:9" ht="15" x14ac:dyDescent="0.25">
      <c r="A702" s="240">
        <v>41873</v>
      </c>
      <c r="B702" s="241" t="s">
        <v>1695</v>
      </c>
      <c r="C702" s="394" t="s">
        <v>4401</v>
      </c>
      <c r="D702" s="235" t="s">
        <v>133</v>
      </c>
      <c r="E702" s="236">
        <v>9284</v>
      </c>
      <c r="F702" s="117">
        <v>41874</v>
      </c>
      <c r="G702" s="251">
        <v>9284</v>
      </c>
      <c r="H702" s="5">
        <f t="shared" si="27"/>
        <v>0</v>
      </c>
      <c r="I702" s="491"/>
    </row>
    <row r="703" spans="1:9" ht="15" x14ac:dyDescent="0.25">
      <c r="A703" s="240">
        <v>41874</v>
      </c>
      <c r="B703" s="241" t="s">
        <v>1810</v>
      </c>
      <c r="C703" s="394" t="s">
        <v>4401</v>
      </c>
      <c r="D703" s="8" t="s">
        <v>133</v>
      </c>
      <c r="E703" s="252">
        <v>36062</v>
      </c>
      <c r="F703" s="294">
        <v>41876</v>
      </c>
      <c r="G703" s="30">
        <v>36062</v>
      </c>
      <c r="H703" s="5">
        <f t="shared" si="27"/>
        <v>0</v>
      </c>
      <c r="I703" s="491"/>
    </row>
    <row r="704" spans="1:9" ht="15" x14ac:dyDescent="0.25">
      <c r="A704" s="240">
        <v>41877</v>
      </c>
      <c r="B704" s="241" t="s">
        <v>1979</v>
      </c>
      <c r="C704" s="394" t="s">
        <v>4401</v>
      </c>
      <c r="D704" s="8" t="s">
        <v>133</v>
      </c>
      <c r="E704" s="252">
        <v>9234</v>
      </c>
      <c r="F704" s="117">
        <v>41877</v>
      </c>
      <c r="G704" s="30">
        <v>9234</v>
      </c>
      <c r="H704" s="5">
        <f t="shared" si="27"/>
        <v>0</v>
      </c>
      <c r="I704" s="491"/>
    </row>
    <row r="705" spans="1:9" ht="15" x14ac:dyDescent="0.25">
      <c r="A705" s="240">
        <v>41877</v>
      </c>
      <c r="B705" s="241" t="s">
        <v>1981</v>
      </c>
      <c r="C705" s="394" t="s">
        <v>4401</v>
      </c>
      <c r="D705" s="8" t="s">
        <v>133</v>
      </c>
      <c r="E705" s="252">
        <v>432</v>
      </c>
      <c r="F705" s="117">
        <v>41877</v>
      </c>
      <c r="G705" s="30">
        <v>432</v>
      </c>
      <c r="H705" s="5">
        <f t="shared" si="27"/>
        <v>0</v>
      </c>
      <c r="I705" s="491" t="s">
        <v>23</v>
      </c>
    </row>
    <row r="706" spans="1:9" ht="15" x14ac:dyDescent="0.25">
      <c r="A706" s="240">
        <v>41879</v>
      </c>
      <c r="B706" s="241" t="s">
        <v>2241</v>
      </c>
      <c r="C706" s="394" t="s">
        <v>4401</v>
      </c>
      <c r="D706" s="235" t="s">
        <v>133</v>
      </c>
      <c r="E706" s="236">
        <v>5689.6</v>
      </c>
      <c r="F706" s="117">
        <v>41880</v>
      </c>
      <c r="G706" s="30">
        <v>5689.6</v>
      </c>
      <c r="H706" s="5">
        <f t="shared" si="27"/>
        <v>0</v>
      </c>
      <c r="I706" s="491"/>
    </row>
    <row r="707" spans="1:9" ht="15" x14ac:dyDescent="0.25">
      <c r="A707" s="240">
        <v>41880</v>
      </c>
      <c r="B707" s="241" t="s">
        <v>1170</v>
      </c>
      <c r="C707" s="394" t="s">
        <v>4401</v>
      </c>
      <c r="D707" s="8" t="s">
        <v>133</v>
      </c>
      <c r="E707" s="252">
        <v>65923</v>
      </c>
      <c r="F707" s="117">
        <v>41881</v>
      </c>
      <c r="G707" s="30">
        <v>65923</v>
      </c>
      <c r="H707" s="5">
        <f t="shared" si="27"/>
        <v>0</v>
      </c>
      <c r="I707" s="491" t="s">
        <v>23</v>
      </c>
    </row>
    <row r="708" spans="1:9" ht="15" x14ac:dyDescent="0.25">
      <c r="A708" s="240">
        <v>41882</v>
      </c>
      <c r="B708" s="241" t="s">
        <v>1340</v>
      </c>
      <c r="C708" s="394" t="s">
        <v>4401</v>
      </c>
      <c r="D708" s="235" t="s">
        <v>133</v>
      </c>
      <c r="E708" s="236">
        <v>38272.57</v>
      </c>
      <c r="F708" s="309" t="s">
        <v>4909</v>
      </c>
      <c r="G708" s="247">
        <v>38272.57</v>
      </c>
      <c r="H708" s="5">
        <f t="shared" si="27"/>
        <v>0</v>
      </c>
      <c r="I708" s="491"/>
    </row>
    <row r="709" spans="1:9" ht="15" x14ac:dyDescent="0.25">
      <c r="A709" s="240"/>
      <c r="B709" s="241"/>
      <c r="C709" s="394"/>
      <c r="D709" s="235"/>
      <c r="E709" s="236"/>
      <c r="F709" s="309"/>
      <c r="G709" s="247">
        <f>SUM(G675:G708)</f>
        <v>671643.15999999992</v>
      </c>
      <c r="H709" s="5"/>
      <c r="I709" s="491"/>
    </row>
    <row r="710" spans="1:9" ht="15" x14ac:dyDescent="0.25">
      <c r="A710" s="240"/>
      <c r="B710" s="241"/>
      <c r="C710" s="394"/>
      <c r="D710" s="235"/>
      <c r="E710" s="236"/>
      <c r="F710" s="309"/>
      <c r="G710" s="247"/>
      <c r="H710" s="5"/>
      <c r="I710" s="491"/>
    </row>
    <row r="711" spans="1:9" ht="15" x14ac:dyDescent="0.25">
      <c r="A711" s="240">
        <v>41880</v>
      </c>
      <c r="B711" s="241" t="s">
        <v>1107</v>
      </c>
      <c r="C711" s="394" t="s">
        <v>4401</v>
      </c>
      <c r="D711" s="8" t="s">
        <v>4893</v>
      </c>
      <c r="E711" s="252">
        <v>7533</v>
      </c>
      <c r="F711" s="117">
        <v>41881</v>
      </c>
      <c r="G711" s="30">
        <v>7533</v>
      </c>
      <c r="H711" s="5">
        <f t="shared" si="27"/>
        <v>0</v>
      </c>
      <c r="I711" s="491" t="s">
        <v>23</v>
      </c>
    </row>
    <row r="712" spans="1:9" ht="15" x14ac:dyDescent="0.25">
      <c r="A712" s="240">
        <v>41878</v>
      </c>
      <c r="B712" s="241" t="s">
        <v>2112</v>
      </c>
      <c r="C712" s="394" t="s">
        <v>4401</v>
      </c>
      <c r="D712" s="235" t="s">
        <v>4868</v>
      </c>
      <c r="E712" s="236">
        <v>740</v>
      </c>
      <c r="F712" s="117">
        <v>41878</v>
      </c>
      <c r="G712" s="30">
        <v>740</v>
      </c>
      <c r="H712" s="5">
        <f t="shared" si="27"/>
        <v>0</v>
      </c>
      <c r="I712" s="491" t="s">
        <v>4</v>
      </c>
    </row>
    <row r="713" spans="1:9" ht="15" x14ac:dyDescent="0.25">
      <c r="A713" s="240"/>
      <c r="B713" s="241"/>
      <c r="C713" s="394"/>
      <c r="D713" s="235"/>
      <c r="E713" s="236"/>
      <c r="F713" s="117"/>
      <c r="G713" s="30"/>
      <c r="H713" s="5"/>
      <c r="I713" s="491"/>
    </row>
    <row r="714" spans="1:9" ht="15" x14ac:dyDescent="0.25">
      <c r="A714" s="240">
        <v>41852</v>
      </c>
      <c r="B714" s="241" t="s">
        <v>1068</v>
      </c>
      <c r="C714" s="394" t="s">
        <v>4641</v>
      </c>
      <c r="D714" s="235" t="s">
        <v>277</v>
      </c>
      <c r="E714" s="236">
        <v>7706</v>
      </c>
      <c r="F714" s="117">
        <v>41853</v>
      </c>
      <c r="G714" s="30">
        <v>7706</v>
      </c>
      <c r="H714" s="24">
        <f t="shared" si="27"/>
        <v>0</v>
      </c>
      <c r="I714" s="497" t="s">
        <v>4</v>
      </c>
    </row>
    <row r="715" spans="1:9" ht="15" x14ac:dyDescent="0.25">
      <c r="A715" s="496">
        <v>41853</v>
      </c>
      <c r="B715" s="241" t="s">
        <v>1123</v>
      </c>
      <c r="C715" s="394" t="s">
        <v>4641</v>
      </c>
      <c r="D715" s="8" t="s">
        <v>277</v>
      </c>
      <c r="E715" s="252">
        <v>9416.5</v>
      </c>
      <c r="F715" s="117">
        <v>41855</v>
      </c>
      <c r="G715" s="30">
        <v>9416.5</v>
      </c>
      <c r="H715" s="24">
        <f t="shared" si="27"/>
        <v>0</v>
      </c>
      <c r="I715" s="497" t="s">
        <v>4</v>
      </c>
    </row>
    <row r="716" spans="1:9" ht="15" x14ac:dyDescent="0.25">
      <c r="A716" s="496">
        <v>41855</v>
      </c>
      <c r="B716" s="241" t="s">
        <v>1296</v>
      </c>
      <c r="C716" s="394" t="s">
        <v>4641</v>
      </c>
      <c r="D716" s="8" t="s">
        <v>277</v>
      </c>
      <c r="E716" s="252">
        <v>6988.2</v>
      </c>
      <c r="F716" s="117">
        <v>41856</v>
      </c>
      <c r="G716" s="30">
        <v>6988.2</v>
      </c>
      <c r="H716" s="5">
        <f t="shared" si="27"/>
        <v>0</v>
      </c>
      <c r="I716" s="497" t="s">
        <v>4722</v>
      </c>
    </row>
    <row r="717" spans="1:9" ht="15" x14ac:dyDescent="0.25">
      <c r="A717" s="240">
        <v>41856</v>
      </c>
      <c r="B717" s="241" t="s">
        <v>1418</v>
      </c>
      <c r="C717" s="394" t="s">
        <v>4641</v>
      </c>
      <c r="D717" s="235" t="s">
        <v>277</v>
      </c>
      <c r="E717" s="236">
        <v>5871</v>
      </c>
      <c r="F717" s="461" t="s">
        <v>4681</v>
      </c>
      <c r="G717" s="30">
        <v>5871</v>
      </c>
      <c r="H717" s="5">
        <f t="shared" si="27"/>
        <v>0</v>
      </c>
      <c r="I717" s="497"/>
    </row>
    <row r="718" spans="1:9" ht="15" x14ac:dyDescent="0.25">
      <c r="A718" s="496">
        <v>41857</v>
      </c>
      <c r="B718" s="241" t="s">
        <v>1522</v>
      </c>
      <c r="C718" s="394" t="s">
        <v>4641</v>
      </c>
      <c r="D718" s="235" t="s">
        <v>277</v>
      </c>
      <c r="E718" s="236">
        <v>5563</v>
      </c>
      <c r="F718" s="117">
        <v>41858</v>
      </c>
      <c r="G718" s="30">
        <v>5563</v>
      </c>
      <c r="H718" s="5">
        <f t="shared" si="27"/>
        <v>0</v>
      </c>
      <c r="I718" s="497" t="s">
        <v>23</v>
      </c>
    </row>
    <row r="719" spans="1:9" ht="15" x14ac:dyDescent="0.25">
      <c r="A719" s="240">
        <v>41858</v>
      </c>
      <c r="B719" s="438" t="s">
        <v>1564</v>
      </c>
      <c r="C719" s="429" t="s">
        <v>4698</v>
      </c>
      <c r="D719" s="8" t="s">
        <v>277</v>
      </c>
      <c r="E719" s="252">
        <v>6407</v>
      </c>
      <c r="F719" s="117">
        <v>41859</v>
      </c>
      <c r="G719" s="30">
        <v>6407</v>
      </c>
      <c r="H719" s="5">
        <f t="shared" si="27"/>
        <v>0</v>
      </c>
      <c r="I719" s="497"/>
    </row>
    <row r="720" spans="1:9" ht="15" x14ac:dyDescent="0.25">
      <c r="A720" s="518">
        <v>41866</v>
      </c>
      <c r="B720" s="516" t="s">
        <v>1258</v>
      </c>
      <c r="C720" s="517" t="s">
        <v>4698</v>
      </c>
      <c r="D720" s="235" t="s">
        <v>277</v>
      </c>
      <c r="E720" s="236">
        <v>682</v>
      </c>
      <c r="F720" s="117">
        <v>41867</v>
      </c>
      <c r="G720" s="30">
        <v>682</v>
      </c>
      <c r="H720" s="5">
        <f t="shared" si="27"/>
        <v>0</v>
      </c>
      <c r="I720" s="497" t="s">
        <v>57</v>
      </c>
    </row>
    <row r="721" spans="1:9" ht="15" x14ac:dyDescent="0.25">
      <c r="A721" s="240">
        <v>41877</v>
      </c>
      <c r="B721" s="241" t="s">
        <v>2046</v>
      </c>
      <c r="C721" s="394" t="s">
        <v>4401</v>
      </c>
      <c r="D721" s="8" t="s">
        <v>277</v>
      </c>
      <c r="E721" s="252">
        <v>11036.5</v>
      </c>
      <c r="F721" s="495" t="s">
        <v>4858</v>
      </c>
      <c r="G721" s="30">
        <v>11036.5</v>
      </c>
      <c r="H721" s="5">
        <f t="shared" si="27"/>
        <v>0</v>
      </c>
      <c r="I721" s="497"/>
    </row>
    <row r="722" spans="1:9" ht="15" x14ac:dyDescent="0.25">
      <c r="A722" s="240">
        <v>41878</v>
      </c>
      <c r="B722" s="241" t="s">
        <v>2144</v>
      </c>
      <c r="C722" s="394" t="s">
        <v>4401</v>
      </c>
      <c r="D722" s="235" t="s">
        <v>277</v>
      </c>
      <c r="E722" s="236">
        <v>7799.8</v>
      </c>
      <c r="F722" s="117">
        <v>41879</v>
      </c>
      <c r="G722" s="30">
        <v>7799.8</v>
      </c>
      <c r="H722" s="5">
        <f t="shared" si="27"/>
        <v>0</v>
      </c>
      <c r="I722" s="497" t="s">
        <v>4</v>
      </c>
    </row>
    <row r="723" spans="1:9" ht="15" x14ac:dyDescent="0.25">
      <c r="A723" s="240">
        <v>41879</v>
      </c>
      <c r="B723" s="241" t="s">
        <v>2237</v>
      </c>
      <c r="C723" s="394" t="s">
        <v>4401</v>
      </c>
      <c r="D723" s="235" t="s">
        <v>277</v>
      </c>
      <c r="E723" s="236">
        <v>7080</v>
      </c>
      <c r="F723" s="117">
        <v>41880</v>
      </c>
      <c r="G723" s="30">
        <v>7080</v>
      </c>
      <c r="H723" s="5">
        <f t="shared" si="27"/>
        <v>0</v>
      </c>
      <c r="I723" s="497"/>
    </row>
    <row r="724" spans="1:9" ht="15" x14ac:dyDescent="0.25">
      <c r="A724" s="240">
        <v>41880</v>
      </c>
      <c r="B724" s="241" t="s">
        <v>1151</v>
      </c>
      <c r="C724" s="394" t="s">
        <v>4401</v>
      </c>
      <c r="D724" s="8" t="s">
        <v>277</v>
      </c>
      <c r="E724" s="252">
        <v>10208</v>
      </c>
      <c r="F724" s="117">
        <v>41881</v>
      </c>
      <c r="G724" s="30">
        <v>10208</v>
      </c>
      <c r="H724" s="5">
        <f t="shared" si="27"/>
        <v>0</v>
      </c>
      <c r="I724" s="497"/>
    </row>
    <row r="725" spans="1:9" ht="15" x14ac:dyDescent="0.25">
      <c r="A725" s="240"/>
      <c r="B725" s="241"/>
      <c r="C725" s="394"/>
      <c r="D725" s="8"/>
      <c r="E725" s="252"/>
      <c r="F725" s="117"/>
      <c r="G725" s="30">
        <f>SUM(G714:G724)</f>
        <v>78758</v>
      </c>
      <c r="H725" s="5"/>
      <c r="I725" s="497"/>
    </row>
    <row r="726" spans="1:9" ht="15" x14ac:dyDescent="0.25">
      <c r="A726" s="240"/>
      <c r="B726" s="241"/>
      <c r="C726" s="394"/>
      <c r="D726" s="8"/>
      <c r="E726" s="252"/>
      <c r="F726" s="117"/>
      <c r="G726" s="30"/>
      <c r="H726" s="5"/>
      <c r="I726" s="497"/>
    </row>
    <row r="727" spans="1:9" ht="15" x14ac:dyDescent="0.25">
      <c r="A727" s="240">
        <v>41870</v>
      </c>
      <c r="B727" s="438" t="s">
        <v>1351</v>
      </c>
      <c r="C727" s="429" t="s">
        <v>4698</v>
      </c>
      <c r="D727" s="235" t="s">
        <v>4799</v>
      </c>
      <c r="E727" s="236">
        <v>246</v>
      </c>
      <c r="F727" s="117">
        <v>41870</v>
      </c>
      <c r="G727" s="30">
        <v>246</v>
      </c>
      <c r="H727" s="5">
        <f t="shared" si="27"/>
        <v>0</v>
      </c>
      <c r="I727" s="497" t="s">
        <v>4723</v>
      </c>
    </row>
    <row r="728" spans="1:9" ht="15" x14ac:dyDescent="0.25">
      <c r="A728" s="240">
        <v>41876</v>
      </c>
      <c r="B728" s="241" t="s">
        <v>1976</v>
      </c>
      <c r="C728" s="394" t="s">
        <v>4401</v>
      </c>
      <c r="D728" s="235" t="s">
        <v>4799</v>
      </c>
      <c r="E728" s="236">
        <v>80</v>
      </c>
      <c r="F728" s="117">
        <v>41876</v>
      </c>
      <c r="G728" s="30">
        <v>80</v>
      </c>
      <c r="H728" s="5">
        <f t="shared" si="27"/>
        <v>0</v>
      </c>
      <c r="I728" s="497" t="s">
        <v>4</v>
      </c>
    </row>
    <row r="729" spans="1:9" ht="15" x14ac:dyDescent="0.25">
      <c r="A729" s="240">
        <v>41852</v>
      </c>
      <c r="B729" s="241" t="s">
        <v>2276</v>
      </c>
      <c r="C729" s="394" t="s">
        <v>4641</v>
      </c>
      <c r="D729" s="235" t="s">
        <v>1310</v>
      </c>
      <c r="E729" s="236">
        <v>6099</v>
      </c>
      <c r="F729" s="117">
        <v>41853</v>
      </c>
      <c r="G729" s="30">
        <v>6099</v>
      </c>
      <c r="H729" s="24">
        <f t="shared" si="27"/>
        <v>0</v>
      </c>
      <c r="I729" s="497" t="s">
        <v>4724</v>
      </c>
    </row>
    <row r="730" spans="1:9" ht="15" x14ac:dyDescent="0.25">
      <c r="A730" s="240"/>
      <c r="B730" s="241"/>
      <c r="C730" s="394"/>
      <c r="D730" s="235"/>
      <c r="E730" s="236"/>
      <c r="F730" s="117"/>
      <c r="G730" s="30"/>
      <c r="H730" s="24"/>
      <c r="I730" s="497"/>
    </row>
    <row r="731" spans="1:9" ht="15" x14ac:dyDescent="0.25">
      <c r="A731" s="240">
        <v>41852</v>
      </c>
      <c r="B731" s="241" t="s">
        <v>2270</v>
      </c>
      <c r="C731" s="394" t="s">
        <v>4641</v>
      </c>
      <c r="D731" s="235" t="s">
        <v>844</v>
      </c>
      <c r="E731" s="236">
        <v>25508.5</v>
      </c>
      <c r="F731" s="117">
        <v>41853</v>
      </c>
      <c r="G731" s="30">
        <v>25508.5</v>
      </c>
      <c r="H731" s="24">
        <f t="shared" si="27"/>
        <v>0</v>
      </c>
      <c r="I731" s="497" t="s">
        <v>4</v>
      </c>
    </row>
    <row r="732" spans="1:9" ht="15" x14ac:dyDescent="0.25">
      <c r="A732" s="240">
        <v>41856</v>
      </c>
      <c r="B732" s="241" t="s">
        <v>1433</v>
      </c>
      <c r="C732" s="394" t="s">
        <v>4641</v>
      </c>
      <c r="D732" s="235" t="s">
        <v>844</v>
      </c>
      <c r="E732" s="236">
        <v>25842.5</v>
      </c>
      <c r="F732" s="117">
        <v>41857</v>
      </c>
      <c r="G732" s="30">
        <v>25842.5</v>
      </c>
      <c r="H732" s="5">
        <f t="shared" ref="H732:H808" si="28">E732-G732</f>
        <v>0</v>
      </c>
      <c r="I732" s="497"/>
    </row>
    <row r="733" spans="1:9" ht="15" x14ac:dyDescent="0.25">
      <c r="A733" s="240">
        <v>41862</v>
      </c>
      <c r="B733" s="438" t="s">
        <v>1956</v>
      </c>
      <c r="C733" s="429" t="s">
        <v>4698</v>
      </c>
      <c r="D733" s="235" t="s">
        <v>844</v>
      </c>
      <c r="E733" s="236">
        <v>26205</v>
      </c>
      <c r="F733" s="117">
        <v>41863</v>
      </c>
      <c r="G733" s="22">
        <v>26205</v>
      </c>
      <c r="H733" s="5">
        <f t="shared" si="28"/>
        <v>0</v>
      </c>
      <c r="I733" s="497" t="s">
        <v>2781</v>
      </c>
    </row>
    <row r="734" spans="1:9" ht="15" x14ac:dyDescent="0.25">
      <c r="A734" s="240">
        <v>41867</v>
      </c>
      <c r="B734" s="438" t="s">
        <v>1100</v>
      </c>
      <c r="C734" s="429" t="s">
        <v>4698</v>
      </c>
      <c r="D734" s="235" t="s">
        <v>844</v>
      </c>
      <c r="E734" s="236">
        <v>18111</v>
      </c>
      <c r="F734" s="117">
        <v>41868</v>
      </c>
      <c r="G734" s="30">
        <v>18111</v>
      </c>
      <c r="H734" s="5">
        <f t="shared" si="28"/>
        <v>0</v>
      </c>
      <c r="I734" s="497"/>
    </row>
    <row r="735" spans="1:9" ht="15" x14ac:dyDescent="0.25">
      <c r="A735" s="240">
        <v>41874</v>
      </c>
      <c r="B735" s="241" t="s">
        <v>1774</v>
      </c>
      <c r="C735" s="394" t="s">
        <v>4401</v>
      </c>
      <c r="D735" s="8" t="s">
        <v>844</v>
      </c>
      <c r="E735" s="252">
        <v>18639.2</v>
      </c>
      <c r="F735" s="117">
        <v>41875</v>
      </c>
      <c r="G735" s="30">
        <v>18639.2</v>
      </c>
      <c r="H735" s="5">
        <f t="shared" si="28"/>
        <v>0</v>
      </c>
      <c r="I735" s="497"/>
    </row>
    <row r="736" spans="1:9" ht="15" x14ac:dyDescent="0.25">
      <c r="A736" s="240">
        <v>41877</v>
      </c>
      <c r="B736" s="241" t="s">
        <v>2002</v>
      </c>
      <c r="C736" s="394" t="s">
        <v>4401</v>
      </c>
      <c r="D736" s="8" t="s">
        <v>844</v>
      </c>
      <c r="E736" s="252">
        <v>21961.5</v>
      </c>
      <c r="F736" s="117">
        <v>41878</v>
      </c>
      <c r="G736" s="30">
        <v>21961.5</v>
      </c>
      <c r="H736" s="5">
        <f t="shared" si="28"/>
        <v>0</v>
      </c>
      <c r="I736" s="497"/>
    </row>
    <row r="737" spans="1:9" ht="15" x14ac:dyDescent="0.25">
      <c r="A737" s="240">
        <v>41881</v>
      </c>
      <c r="B737" s="241" t="s">
        <v>1226</v>
      </c>
      <c r="C737" s="394" t="s">
        <v>4401</v>
      </c>
      <c r="D737" s="235" t="s">
        <v>844</v>
      </c>
      <c r="E737" s="236">
        <v>14476</v>
      </c>
      <c r="F737" s="117">
        <v>41881</v>
      </c>
      <c r="G737" s="30">
        <v>14476</v>
      </c>
      <c r="H737" s="5">
        <f t="shared" si="28"/>
        <v>0</v>
      </c>
      <c r="I737" s="497"/>
    </row>
    <row r="738" spans="1:9" ht="15" x14ac:dyDescent="0.25">
      <c r="A738" s="240"/>
      <c r="B738" s="241"/>
      <c r="C738" s="394"/>
      <c r="D738" s="235"/>
      <c r="E738" s="236"/>
      <c r="F738" s="117"/>
      <c r="G738" s="30">
        <f>SUM(G731:G737)</f>
        <v>150743.70000000001</v>
      </c>
      <c r="H738" s="5"/>
      <c r="I738" s="497"/>
    </row>
    <row r="739" spans="1:9" ht="15" x14ac:dyDescent="0.25">
      <c r="A739" s="240"/>
      <c r="B739" s="241"/>
      <c r="C739" s="394"/>
      <c r="D739" s="235"/>
      <c r="E739" s="236"/>
      <c r="F739" s="117"/>
      <c r="G739" s="30"/>
      <c r="H739" s="5"/>
      <c r="I739" s="497"/>
    </row>
    <row r="740" spans="1:9" ht="15" x14ac:dyDescent="0.25">
      <c r="A740" s="240">
        <v>41870</v>
      </c>
      <c r="B740" s="438" t="s">
        <v>1371</v>
      </c>
      <c r="C740" s="429" t="s">
        <v>4698</v>
      </c>
      <c r="D740" s="235" t="s">
        <v>4804</v>
      </c>
      <c r="E740" s="236">
        <v>1944</v>
      </c>
      <c r="F740" s="117">
        <v>41870</v>
      </c>
      <c r="G740" s="30">
        <v>1944</v>
      </c>
      <c r="H740" s="5">
        <f t="shared" si="28"/>
        <v>0</v>
      </c>
      <c r="I740" s="497" t="s">
        <v>14</v>
      </c>
    </row>
    <row r="741" spans="1:9" ht="15" x14ac:dyDescent="0.25">
      <c r="A741" s="240">
        <v>41873</v>
      </c>
      <c r="B741" s="241" t="s">
        <v>1634</v>
      </c>
      <c r="C741" s="394" t="s">
        <v>4401</v>
      </c>
      <c r="D741" s="235" t="s">
        <v>4804</v>
      </c>
      <c r="E741" s="236">
        <v>1620</v>
      </c>
      <c r="F741" s="117">
        <v>41873</v>
      </c>
      <c r="G741" s="251">
        <v>1620</v>
      </c>
      <c r="H741" s="5">
        <f t="shared" si="28"/>
        <v>0</v>
      </c>
      <c r="I741" s="497" t="s">
        <v>14</v>
      </c>
    </row>
    <row r="742" spans="1:9" ht="15" x14ac:dyDescent="0.25">
      <c r="A742" s="240">
        <v>41876</v>
      </c>
      <c r="B742" s="241" t="s">
        <v>1884</v>
      </c>
      <c r="C742" s="394" t="s">
        <v>4401</v>
      </c>
      <c r="D742" s="235" t="s">
        <v>4804</v>
      </c>
      <c r="E742" s="236">
        <v>6132</v>
      </c>
      <c r="F742" s="117">
        <v>41876</v>
      </c>
      <c r="G742" s="30">
        <v>6132</v>
      </c>
      <c r="H742" s="5">
        <f t="shared" si="28"/>
        <v>0</v>
      </c>
      <c r="I742" s="497" t="s">
        <v>23</v>
      </c>
    </row>
    <row r="743" spans="1:9" ht="15" x14ac:dyDescent="0.25">
      <c r="A743" s="240">
        <v>41878</v>
      </c>
      <c r="B743" s="241" t="s">
        <v>2088</v>
      </c>
      <c r="C743" s="394" t="s">
        <v>4401</v>
      </c>
      <c r="D743" s="235" t="s">
        <v>4804</v>
      </c>
      <c r="E743" s="236">
        <v>4170</v>
      </c>
      <c r="F743" s="117">
        <v>41878</v>
      </c>
      <c r="G743" s="30">
        <v>4170</v>
      </c>
      <c r="H743" s="5">
        <f t="shared" si="28"/>
        <v>0</v>
      </c>
      <c r="I743" s="497" t="s">
        <v>23</v>
      </c>
    </row>
    <row r="744" spans="1:9" ht="15" x14ac:dyDescent="0.25">
      <c r="A744" s="240">
        <v>41879</v>
      </c>
      <c r="B744" s="241" t="s">
        <v>2197</v>
      </c>
      <c r="C744" s="394" t="s">
        <v>4401</v>
      </c>
      <c r="D744" s="235" t="s">
        <v>4804</v>
      </c>
      <c r="E744" s="236">
        <v>2745</v>
      </c>
      <c r="F744" s="117">
        <v>41879</v>
      </c>
      <c r="G744" s="30">
        <v>2745</v>
      </c>
      <c r="H744" s="5">
        <f t="shared" si="28"/>
        <v>0</v>
      </c>
      <c r="I744" s="497"/>
    </row>
    <row r="745" spans="1:9" ht="15" x14ac:dyDescent="0.25">
      <c r="A745" s="240">
        <v>41880</v>
      </c>
      <c r="B745" s="241" t="s">
        <v>1097</v>
      </c>
      <c r="C745" s="394" t="s">
        <v>4401</v>
      </c>
      <c r="D745" s="8" t="s">
        <v>4804</v>
      </c>
      <c r="E745" s="252">
        <v>4972.5</v>
      </c>
      <c r="F745" s="117">
        <v>41880</v>
      </c>
      <c r="G745" s="30">
        <v>4972.5</v>
      </c>
      <c r="H745" s="5">
        <f t="shared" si="28"/>
        <v>0</v>
      </c>
      <c r="I745" s="497" t="s">
        <v>23</v>
      </c>
    </row>
    <row r="746" spans="1:9" ht="15" x14ac:dyDescent="0.25">
      <c r="A746" s="240"/>
      <c r="B746" s="241"/>
      <c r="C746" s="394"/>
      <c r="D746" s="8"/>
      <c r="E746" s="252"/>
      <c r="F746" s="117"/>
      <c r="G746" s="30">
        <f>SUM(G740:G745)</f>
        <v>21583.5</v>
      </c>
      <c r="H746" s="5"/>
      <c r="I746" s="497"/>
    </row>
    <row r="747" spans="1:9" ht="15" x14ac:dyDescent="0.25">
      <c r="A747" s="240"/>
      <c r="B747" s="241"/>
      <c r="C747" s="394"/>
      <c r="D747" s="8"/>
      <c r="E747" s="252"/>
      <c r="F747" s="117"/>
      <c r="G747" s="30"/>
      <c r="H747" s="5"/>
      <c r="I747" s="497"/>
    </row>
    <row r="748" spans="1:9" ht="15" x14ac:dyDescent="0.25">
      <c r="A748" s="240">
        <v>41876</v>
      </c>
      <c r="B748" s="241" t="s">
        <v>1909</v>
      </c>
      <c r="C748" s="394" t="s">
        <v>4401</v>
      </c>
      <c r="D748" s="235" t="s">
        <v>4842</v>
      </c>
      <c r="E748" s="236">
        <v>14525.3</v>
      </c>
      <c r="F748" s="117">
        <v>41876</v>
      </c>
      <c r="G748" s="30">
        <v>14525.3</v>
      </c>
      <c r="H748" s="5">
        <f t="shared" si="28"/>
        <v>0</v>
      </c>
      <c r="I748" s="497"/>
    </row>
    <row r="749" spans="1:9" ht="15" x14ac:dyDescent="0.25">
      <c r="A749" s="240">
        <v>41880</v>
      </c>
      <c r="B749" s="241" t="s">
        <v>1095</v>
      </c>
      <c r="C749" s="394" t="s">
        <v>4401</v>
      </c>
      <c r="D749" s="8" t="s">
        <v>41</v>
      </c>
      <c r="E749" s="252">
        <v>527</v>
      </c>
      <c r="F749" s="117">
        <v>41880</v>
      </c>
      <c r="G749" s="30">
        <v>527</v>
      </c>
      <c r="H749" s="5">
        <f t="shared" si="28"/>
        <v>0</v>
      </c>
      <c r="I749" s="497" t="s">
        <v>23</v>
      </c>
    </row>
    <row r="750" spans="1:9" ht="15" x14ac:dyDescent="0.25">
      <c r="A750" s="240"/>
      <c r="B750" s="241"/>
      <c r="C750" s="394"/>
      <c r="D750" s="8"/>
      <c r="E750" s="252"/>
      <c r="F750" s="117"/>
      <c r="G750" s="30"/>
      <c r="H750" s="5"/>
      <c r="I750" s="497"/>
    </row>
    <row r="751" spans="1:9" ht="15" x14ac:dyDescent="0.25">
      <c r="A751" s="240">
        <v>41852</v>
      </c>
      <c r="B751" s="241" t="s">
        <v>1072</v>
      </c>
      <c r="C751" s="394" t="s">
        <v>4641</v>
      </c>
      <c r="D751" s="235" t="s">
        <v>493</v>
      </c>
      <c r="E751" s="236">
        <v>14467</v>
      </c>
      <c r="F751" s="462" t="s">
        <v>4650</v>
      </c>
      <c r="G751" s="30">
        <v>14467</v>
      </c>
      <c r="H751" s="24">
        <f t="shared" si="28"/>
        <v>0</v>
      </c>
      <c r="I751" s="497"/>
    </row>
    <row r="752" spans="1:9" ht="15" x14ac:dyDescent="0.25">
      <c r="A752" s="240">
        <v>41856</v>
      </c>
      <c r="B752" s="241" t="s">
        <v>1400</v>
      </c>
      <c r="C752" s="394" t="s">
        <v>4641</v>
      </c>
      <c r="D752" s="235" t="s">
        <v>493</v>
      </c>
      <c r="E752" s="236">
        <v>13309.5</v>
      </c>
      <c r="F752" s="117">
        <v>41857</v>
      </c>
      <c r="G752" s="30">
        <v>13309.5</v>
      </c>
      <c r="H752" s="5">
        <f t="shared" si="28"/>
        <v>0</v>
      </c>
      <c r="I752" s="497" t="s">
        <v>23</v>
      </c>
    </row>
    <row r="753" spans="1:19" ht="15" x14ac:dyDescent="0.25">
      <c r="A753" s="240">
        <v>41858</v>
      </c>
      <c r="B753" s="438" t="s">
        <v>1565</v>
      </c>
      <c r="C753" s="429" t="s">
        <v>4698</v>
      </c>
      <c r="D753" s="8" t="s">
        <v>493</v>
      </c>
      <c r="E753" s="252">
        <v>13549</v>
      </c>
      <c r="F753" s="117">
        <v>41861</v>
      </c>
      <c r="G753" s="30">
        <v>13549</v>
      </c>
      <c r="H753" s="5">
        <f t="shared" si="28"/>
        <v>0</v>
      </c>
      <c r="I753" s="497" t="s">
        <v>23</v>
      </c>
    </row>
    <row r="754" spans="1:19" ht="15" x14ac:dyDescent="0.25">
      <c r="A754" s="240">
        <v>41860</v>
      </c>
      <c r="B754" s="438" t="s">
        <v>1817</v>
      </c>
      <c r="C754" s="429" t="s">
        <v>4698</v>
      </c>
      <c r="D754" s="8" t="s">
        <v>493</v>
      </c>
      <c r="E754" s="252">
        <v>14062.2</v>
      </c>
      <c r="F754" s="117">
        <v>41861</v>
      </c>
      <c r="G754" s="30">
        <v>14062.2</v>
      </c>
      <c r="H754" s="5">
        <f t="shared" si="28"/>
        <v>0</v>
      </c>
      <c r="I754" s="497"/>
    </row>
    <row r="755" spans="1:19" ht="15" x14ac:dyDescent="0.25">
      <c r="A755" s="240">
        <v>41863</v>
      </c>
      <c r="B755" s="438" t="s">
        <v>2040</v>
      </c>
      <c r="C755" s="429" t="s">
        <v>4698</v>
      </c>
      <c r="D755" s="8" t="s">
        <v>493</v>
      </c>
      <c r="E755" s="252">
        <v>1016</v>
      </c>
      <c r="F755" s="117">
        <v>41864</v>
      </c>
      <c r="G755" s="30">
        <v>1016</v>
      </c>
      <c r="H755" s="5">
        <f t="shared" si="28"/>
        <v>0</v>
      </c>
      <c r="I755" s="497"/>
    </row>
    <row r="756" spans="1:19" ht="15" x14ac:dyDescent="0.25">
      <c r="A756" s="240"/>
      <c r="B756" s="438"/>
      <c r="C756" s="429"/>
      <c r="D756" s="8"/>
      <c r="E756" s="252"/>
      <c r="F756" s="117"/>
      <c r="G756" s="30">
        <f>SUM(G751:G755)</f>
        <v>56403.7</v>
      </c>
      <c r="H756" s="5"/>
      <c r="I756" s="497"/>
    </row>
    <row r="757" spans="1:19" ht="15" x14ac:dyDescent="0.25">
      <c r="A757" s="240"/>
      <c r="B757" s="438"/>
      <c r="C757" s="429"/>
      <c r="D757" s="8"/>
      <c r="E757" s="252"/>
      <c r="F757" s="117"/>
      <c r="G757" s="30"/>
      <c r="H757" s="5"/>
      <c r="I757" s="497"/>
    </row>
    <row r="758" spans="1:19" ht="15" x14ac:dyDescent="0.25">
      <c r="A758" s="240">
        <v>41872</v>
      </c>
      <c r="B758" s="241" t="s">
        <v>1588</v>
      </c>
      <c r="C758" s="394" t="s">
        <v>4401</v>
      </c>
      <c r="D758" s="8" t="s">
        <v>416</v>
      </c>
      <c r="E758" s="252">
        <v>8932</v>
      </c>
      <c r="F758" s="117">
        <v>41873</v>
      </c>
      <c r="G758" s="30">
        <v>8932</v>
      </c>
      <c r="H758" s="5">
        <f t="shared" si="28"/>
        <v>0</v>
      </c>
      <c r="I758" s="497"/>
    </row>
    <row r="759" spans="1:19" ht="15" x14ac:dyDescent="0.25">
      <c r="A759" s="240">
        <v>41873</v>
      </c>
      <c r="B759" s="241" t="s">
        <v>1699</v>
      </c>
      <c r="C759" s="394" t="s">
        <v>4401</v>
      </c>
      <c r="D759" s="235" t="s">
        <v>416</v>
      </c>
      <c r="E759" s="236">
        <v>3148</v>
      </c>
      <c r="F759" s="117">
        <v>41874</v>
      </c>
      <c r="G759" s="251">
        <v>3148</v>
      </c>
      <c r="H759" s="5">
        <f t="shared" si="28"/>
        <v>0</v>
      </c>
      <c r="I759" s="497" t="s">
        <v>23</v>
      </c>
    </row>
    <row r="760" spans="1:19" ht="15" x14ac:dyDescent="0.25">
      <c r="A760" s="240">
        <v>41874</v>
      </c>
      <c r="B760" s="241" t="s">
        <v>1757</v>
      </c>
      <c r="C760" s="394" t="s">
        <v>4401</v>
      </c>
      <c r="D760" s="8" t="s">
        <v>416</v>
      </c>
      <c r="E760" s="252">
        <v>5715.2</v>
      </c>
      <c r="F760" s="117">
        <v>41874</v>
      </c>
      <c r="G760" s="30">
        <v>5715.2</v>
      </c>
      <c r="H760" s="5">
        <f t="shared" si="28"/>
        <v>0</v>
      </c>
      <c r="I760" s="497" t="s">
        <v>23</v>
      </c>
    </row>
    <row r="761" spans="1:19" ht="15" x14ac:dyDescent="0.25">
      <c r="A761" s="240">
        <v>41879</v>
      </c>
      <c r="B761" s="241" t="s">
        <v>2233</v>
      </c>
      <c r="C761" s="394" t="s">
        <v>4401</v>
      </c>
      <c r="D761" s="235" t="s">
        <v>416</v>
      </c>
      <c r="E761" s="236">
        <v>4579</v>
      </c>
      <c r="F761" s="117">
        <v>41880</v>
      </c>
      <c r="G761" s="30">
        <v>4579</v>
      </c>
      <c r="H761" s="5">
        <f t="shared" si="28"/>
        <v>0</v>
      </c>
      <c r="I761" s="497"/>
    </row>
    <row r="762" spans="1:19" ht="15" x14ac:dyDescent="0.25">
      <c r="A762" s="240"/>
      <c r="B762" s="241"/>
      <c r="C762" s="394"/>
      <c r="D762" s="235"/>
      <c r="E762" s="236"/>
      <c r="F762" s="117"/>
      <c r="G762" s="30">
        <f>SUM(G758:G761)</f>
        <v>22374.2</v>
      </c>
      <c r="H762" s="5"/>
      <c r="I762" s="497"/>
    </row>
    <row r="763" spans="1:19" ht="15" x14ac:dyDescent="0.25">
      <c r="A763" s="240"/>
      <c r="B763" s="241"/>
      <c r="C763" s="394"/>
      <c r="D763" s="235"/>
      <c r="E763" s="236"/>
      <c r="F763" s="117"/>
      <c r="G763" s="30"/>
      <c r="H763" s="5"/>
      <c r="I763" s="497"/>
    </row>
    <row r="764" spans="1:19" ht="15" x14ac:dyDescent="0.25">
      <c r="A764" s="240">
        <v>41865</v>
      </c>
      <c r="B764" s="438" t="s">
        <v>2213</v>
      </c>
      <c r="C764" s="429" t="s">
        <v>4698</v>
      </c>
      <c r="D764" s="235" t="s">
        <v>4765</v>
      </c>
      <c r="E764" s="236">
        <v>4800</v>
      </c>
      <c r="F764" s="117">
        <v>41865</v>
      </c>
      <c r="G764" s="30">
        <v>4800</v>
      </c>
      <c r="H764" s="5">
        <f t="shared" si="28"/>
        <v>0</v>
      </c>
      <c r="I764" s="497" t="s">
        <v>23</v>
      </c>
    </row>
    <row r="765" spans="1:19" ht="15" x14ac:dyDescent="0.25">
      <c r="A765" s="240"/>
      <c r="B765" s="438"/>
      <c r="C765" s="429"/>
      <c r="D765" s="235"/>
      <c r="E765" s="236"/>
      <c r="F765" s="117"/>
      <c r="G765" s="30"/>
      <c r="H765" s="5"/>
      <c r="I765" s="497"/>
    </row>
    <row r="766" spans="1:19" ht="15" x14ac:dyDescent="0.25">
      <c r="A766" s="240">
        <v>41852</v>
      </c>
      <c r="B766" s="241" t="s">
        <v>2237</v>
      </c>
      <c r="C766" s="394" t="s">
        <v>4641</v>
      </c>
      <c r="D766" s="235" t="s">
        <v>39</v>
      </c>
      <c r="E766" s="236">
        <v>4732</v>
      </c>
      <c r="F766" s="117">
        <v>41853</v>
      </c>
      <c r="G766" s="30">
        <v>4732</v>
      </c>
      <c r="H766" s="24">
        <f t="shared" si="28"/>
        <v>0</v>
      </c>
      <c r="I766" s="497"/>
    </row>
    <row r="767" spans="1:19" ht="15" x14ac:dyDescent="0.25">
      <c r="A767" s="240">
        <v>41864</v>
      </c>
      <c r="B767" s="438" t="s">
        <v>2064</v>
      </c>
      <c r="C767" s="429" t="s">
        <v>4698</v>
      </c>
      <c r="D767" s="8" t="s">
        <v>39</v>
      </c>
      <c r="E767" s="252">
        <v>2720</v>
      </c>
      <c r="F767" s="117">
        <v>41864</v>
      </c>
      <c r="G767" s="30">
        <v>2720</v>
      </c>
      <c r="H767" s="5">
        <f>E767-G767</f>
        <v>0</v>
      </c>
      <c r="I767" s="491" t="s">
        <v>23</v>
      </c>
      <c r="K767" s="232"/>
      <c r="L767" s="604"/>
      <c r="M767" s="605"/>
      <c r="N767" s="29"/>
      <c r="O767" s="30"/>
      <c r="P767" s="117"/>
      <c r="Q767" s="30"/>
      <c r="R767" s="30"/>
      <c r="S767" s="42"/>
    </row>
    <row r="768" spans="1:19" ht="15" x14ac:dyDescent="0.25">
      <c r="A768" s="496">
        <v>41853</v>
      </c>
      <c r="B768" s="241" t="s">
        <v>1142</v>
      </c>
      <c r="C768" s="394" t="s">
        <v>4641</v>
      </c>
      <c r="D768" s="8" t="s">
        <v>236</v>
      </c>
      <c r="E768" s="252">
        <v>4135.6000000000004</v>
      </c>
      <c r="F768" s="117">
        <v>41854</v>
      </c>
      <c r="G768" s="30">
        <v>4135.6000000000004</v>
      </c>
      <c r="H768" s="24">
        <f t="shared" si="28"/>
        <v>0</v>
      </c>
      <c r="I768" s="497"/>
    </row>
    <row r="769" spans="1:9" ht="15" x14ac:dyDescent="0.25">
      <c r="A769" s="496">
        <v>41855</v>
      </c>
      <c r="B769" s="241" t="s">
        <v>1270</v>
      </c>
      <c r="C769" s="394" t="s">
        <v>4641</v>
      </c>
      <c r="D769" s="8" t="s">
        <v>236</v>
      </c>
      <c r="E769" s="252">
        <v>3400</v>
      </c>
      <c r="F769" s="117">
        <v>41855</v>
      </c>
      <c r="G769" s="30">
        <v>3400</v>
      </c>
      <c r="H769" s="5">
        <f t="shared" si="28"/>
        <v>0</v>
      </c>
      <c r="I769" s="497"/>
    </row>
    <row r="770" spans="1:9" ht="15" x14ac:dyDescent="0.25">
      <c r="A770" s="240">
        <v>41856</v>
      </c>
      <c r="B770" s="241" t="s">
        <v>1398</v>
      </c>
      <c r="C770" s="394" t="s">
        <v>4641</v>
      </c>
      <c r="D770" s="235" t="s">
        <v>236</v>
      </c>
      <c r="E770" s="236">
        <v>2040</v>
      </c>
      <c r="F770" s="117">
        <v>41856</v>
      </c>
      <c r="G770" s="30">
        <v>2040</v>
      </c>
      <c r="H770" s="5">
        <f t="shared" si="28"/>
        <v>0</v>
      </c>
      <c r="I770" s="497" t="s">
        <v>196</v>
      </c>
    </row>
    <row r="771" spans="1:9" ht="15" x14ac:dyDescent="0.25">
      <c r="A771" s="496">
        <v>41857</v>
      </c>
      <c r="B771" s="241" t="s">
        <v>1467</v>
      </c>
      <c r="C771" s="394" t="s">
        <v>4641</v>
      </c>
      <c r="D771" s="235" t="s">
        <v>236</v>
      </c>
      <c r="E771" s="236">
        <v>2040</v>
      </c>
      <c r="F771" s="117">
        <v>41857</v>
      </c>
      <c r="G771" s="30">
        <v>2040</v>
      </c>
      <c r="H771" s="5">
        <f t="shared" si="28"/>
        <v>0</v>
      </c>
      <c r="I771" s="497" t="s">
        <v>196</v>
      </c>
    </row>
    <row r="772" spans="1:9" ht="15" x14ac:dyDescent="0.25">
      <c r="A772" s="240">
        <v>41858</v>
      </c>
      <c r="B772" s="438" t="s">
        <v>1557</v>
      </c>
      <c r="C772" s="429" t="s">
        <v>4698</v>
      </c>
      <c r="D772" s="8" t="s">
        <v>236</v>
      </c>
      <c r="E772" s="252">
        <v>3400</v>
      </c>
      <c r="F772" s="117">
        <v>41858</v>
      </c>
      <c r="G772" s="30">
        <v>3400</v>
      </c>
      <c r="H772" s="5">
        <f t="shared" si="28"/>
        <v>0</v>
      </c>
      <c r="I772" s="497"/>
    </row>
    <row r="773" spans="1:9" ht="15" x14ac:dyDescent="0.25">
      <c r="A773" s="496">
        <v>41859</v>
      </c>
      <c r="B773" s="438" t="s">
        <v>1651</v>
      </c>
      <c r="C773" s="429" t="s">
        <v>4698</v>
      </c>
      <c r="D773" s="235" t="s">
        <v>236</v>
      </c>
      <c r="E773" s="236">
        <v>4740</v>
      </c>
      <c r="F773" s="117">
        <v>41859</v>
      </c>
      <c r="G773" s="30">
        <v>4740</v>
      </c>
      <c r="H773" s="5">
        <f t="shared" si="28"/>
        <v>0</v>
      </c>
      <c r="I773" s="497" t="s">
        <v>4</v>
      </c>
    </row>
    <row r="774" spans="1:9" ht="15" x14ac:dyDescent="0.25">
      <c r="A774" s="240">
        <v>41860</v>
      </c>
      <c r="B774" s="438" t="s">
        <v>1767</v>
      </c>
      <c r="C774" s="429" t="s">
        <v>4698</v>
      </c>
      <c r="D774" s="8" t="s">
        <v>236</v>
      </c>
      <c r="E774" s="252">
        <v>3400</v>
      </c>
      <c r="F774" s="117">
        <v>41860</v>
      </c>
      <c r="G774" s="30">
        <v>3400</v>
      </c>
      <c r="H774" s="5">
        <f t="shared" si="28"/>
        <v>0</v>
      </c>
      <c r="I774" s="497" t="s">
        <v>196</v>
      </c>
    </row>
    <row r="775" spans="1:9" ht="15" x14ac:dyDescent="0.25">
      <c r="A775" s="240">
        <v>41862</v>
      </c>
      <c r="B775" s="438" t="s">
        <v>1913</v>
      </c>
      <c r="C775" s="429" t="s">
        <v>4698</v>
      </c>
      <c r="D775" s="235" t="s">
        <v>236</v>
      </c>
      <c r="E775" s="236">
        <v>2720</v>
      </c>
      <c r="F775" s="117">
        <v>41862</v>
      </c>
      <c r="G775" s="30">
        <v>2720</v>
      </c>
      <c r="H775" s="5">
        <f t="shared" si="28"/>
        <v>0</v>
      </c>
      <c r="I775" s="497" t="s">
        <v>4</v>
      </c>
    </row>
    <row r="776" spans="1:9" ht="15" x14ac:dyDescent="0.25">
      <c r="A776" s="240">
        <v>41863</v>
      </c>
      <c r="B776" s="438" t="s">
        <v>2025</v>
      </c>
      <c r="C776" s="429" t="s">
        <v>4698</v>
      </c>
      <c r="D776" s="8" t="s">
        <v>236</v>
      </c>
      <c r="E776" s="252">
        <v>4022</v>
      </c>
      <c r="F776" s="117">
        <v>41864</v>
      </c>
      <c r="G776" s="22">
        <v>4022</v>
      </c>
      <c r="H776" s="5">
        <f t="shared" si="28"/>
        <v>0</v>
      </c>
      <c r="I776" s="497" t="s">
        <v>2781</v>
      </c>
    </row>
    <row r="777" spans="1:9" ht="15" x14ac:dyDescent="0.25">
      <c r="A777" s="240">
        <v>41880</v>
      </c>
      <c r="B777" s="241" t="s">
        <v>1091</v>
      </c>
      <c r="C777" s="394" t="s">
        <v>4401</v>
      </c>
      <c r="D777" s="8" t="s">
        <v>236</v>
      </c>
      <c r="E777" s="252">
        <v>2986</v>
      </c>
      <c r="F777" s="117">
        <v>41880</v>
      </c>
      <c r="G777" s="30">
        <v>2986</v>
      </c>
      <c r="H777" s="5">
        <f t="shared" si="28"/>
        <v>0</v>
      </c>
      <c r="I777" s="497" t="s">
        <v>196</v>
      </c>
    </row>
    <row r="778" spans="1:9" ht="15" x14ac:dyDescent="0.25">
      <c r="A778" s="240">
        <v>41881</v>
      </c>
      <c r="B778" s="241" t="s">
        <v>1192</v>
      </c>
      <c r="C778" s="394" t="s">
        <v>4401</v>
      </c>
      <c r="D778" s="235" t="s">
        <v>236</v>
      </c>
      <c r="E778" s="236">
        <v>1192</v>
      </c>
      <c r="F778" s="117">
        <v>41881</v>
      </c>
      <c r="G778" s="30">
        <v>1192</v>
      </c>
      <c r="H778" s="5">
        <f t="shared" si="28"/>
        <v>0</v>
      </c>
      <c r="I778" s="497" t="s">
        <v>4</v>
      </c>
    </row>
    <row r="779" spans="1:9" ht="15" x14ac:dyDescent="0.25">
      <c r="A779" s="240">
        <v>41881</v>
      </c>
      <c r="B779" s="241" t="s">
        <v>1265</v>
      </c>
      <c r="C779" s="394" t="s">
        <v>4401</v>
      </c>
      <c r="D779" s="235" t="s">
        <v>236</v>
      </c>
      <c r="E779" s="236">
        <v>894</v>
      </c>
      <c r="F779" s="117">
        <v>41881</v>
      </c>
      <c r="G779" s="30">
        <v>894</v>
      </c>
      <c r="H779" s="5">
        <f t="shared" si="28"/>
        <v>0</v>
      </c>
      <c r="I779" s="497" t="s">
        <v>4</v>
      </c>
    </row>
    <row r="780" spans="1:9" ht="15" x14ac:dyDescent="0.25">
      <c r="A780" s="240">
        <v>41882</v>
      </c>
      <c r="B780" s="241" t="s">
        <v>1330</v>
      </c>
      <c r="C780" s="394" t="s">
        <v>4401</v>
      </c>
      <c r="D780" s="235" t="s">
        <v>236</v>
      </c>
      <c r="E780" s="236">
        <v>906</v>
      </c>
      <c r="F780" s="294">
        <v>41882</v>
      </c>
      <c r="G780" s="30">
        <v>906</v>
      </c>
      <c r="H780" s="5">
        <f t="shared" si="28"/>
        <v>0</v>
      </c>
      <c r="I780" s="497" t="s">
        <v>4</v>
      </c>
    </row>
    <row r="781" spans="1:9" ht="15" x14ac:dyDescent="0.25">
      <c r="A781" s="240"/>
      <c r="B781" s="241"/>
      <c r="C781" s="394"/>
      <c r="D781" s="235"/>
      <c r="E781" s="236"/>
      <c r="F781" s="294"/>
      <c r="G781" s="30">
        <f>SUM(G766:G780)</f>
        <v>43327.6</v>
      </c>
      <c r="H781" s="5"/>
      <c r="I781" s="497"/>
    </row>
    <row r="782" spans="1:9" ht="15" x14ac:dyDescent="0.25">
      <c r="A782" s="240"/>
      <c r="B782" s="241"/>
      <c r="C782" s="394"/>
      <c r="D782" s="235"/>
      <c r="E782" s="236"/>
      <c r="F782" s="294"/>
      <c r="G782" s="30"/>
      <c r="H782" s="5"/>
      <c r="I782" s="497"/>
    </row>
    <row r="783" spans="1:9" ht="15" x14ac:dyDescent="0.25">
      <c r="A783" s="240">
        <v>41852</v>
      </c>
      <c r="B783" s="241" t="s">
        <v>1065</v>
      </c>
      <c r="C783" s="394" t="s">
        <v>4641</v>
      </c>
      <c r="D783" s="235" t="s">
        <v>71</v>
      </c>
      <c r="E783" s="236">
        <v>3150</v>
      </c>
      <c r="F783" s="117">
        <v>41853</v>
      </c>
      <c r="G783" s="30">
        <v>3150</v>
      </c>
      <c r="H783" s="24">
        <f t="shared" si="28"/>
        <v>0</v>
      </c>
      <c r="I783" s="497" t="s">
        <v>4</v>
      </c>
    </row>
    <row r="784" spans="1:9" ht="15" x14ac:dyDescent="0.25">
      <c r="A784" s="496">
        <v>41853</v>
      </c>
      <c r="B784" s="241" t="s">
        <v>1154</v>
      </c>
      <c r="C784" s="394" t="s">
        <v>4641</v>
      </c>
      <c r="D784" s="8" t="s">
        <v>71</v>
      </c>
      <c r="E784" s="252">
        <v>2726</v>
      </c>
      <c r="F784" s="117">
        <v>41854</v>
      </c>
      <c r="G784" s="30">
        <v>2726</v>
      </c>
      <c r="H784" s="24">
        <f t="shared" si="28"/>
        <v>0</v>
      </c>
      <c r="I784" s="497" t="s">
        <v>4729</v>
      </c>
    </row>
    <row r="785" spans="1:9" ht="15" x14ac:dyDescent="0.25">
      <c r="A785" s="496">
        <v>41855</v>
      </c>
      <c r="B785" s="241" t="s">
        <v>1290</v>
      </c>
      <c r="C785" s="394" t="s">
        <v>4641</v>
      </c>
      <c r="D785" s="8" t="s">
        <v>71</v>
      </c>
      <c r="E785" s="252">
        <v>2302.5</v>
      </c>
      <c r="F785" s="117">
        <v>41856</v>
      </c>
      <c r="G785" s="30">
        <v>2302.5</v>
      </c>
      <c r="H785" s="5">
        <f t="shared" si="28"/>
        <v>0</v>
      </c>
      <c r="I785" s="497"/>
    </row>
    <row r="786" spans="1:9" ht="15" x14ac:dyDescent="0.25">
      <c r="A786" s="240">
        <v>41856</v>
      </c>
      <c r="B786" s="241" t="s">
        <v>1420</v>
      </c>
      <c r="C786" s="394" t="s">
        <v>4641</v>
      </c>
      <c r="D786" s="235" t="s">
        <v>71</v>
      </c>
      <c r="E786" s="236">
        <v>2175.5</v>
      </c>
      <c r="F786" s="117">
        <v>41857</v>
      </c>
      <c r="G786" s="30">
        <v>2175.5</v>
      </c>
      <c r="H786" s="5">
        <f t="shared" si="28"/>
        <v>0</v>
      </c>
      <c r="I786" s="497" t="s">
        <v>4</v>
      </c>
    </row>
    <row r="787" spans="1:9" ht="15" x14ac:dyDescent="0.25">
      <c r="A787" s="496">
        <v>41857</v>
      </c>
      <c r="B787" s="241" t="s">
        <v>1521</v>
      </c>
      <c r="C787" s="394" t="s">
        <v>4641</v>
      </c>
      <c r="D787" s="235" t="s">
        <v>71</v>
      </c>
      <c r="E787" s="236">
        <v>3009</v>
      </c>
      <c r="F787" s="117">
        <v>41858</v>
      </c>
      <c r="G787" s="30">
        <v>3009</v>
      </c>
      <c r="H787" s="5">
        <f t="shared" si="28"/>
        <v>0</v>
      </c>
      <c r="I787" s="497"/>
    </row>
    <row r="788" spans="1:9" ht="15" x14ac:dyDescent="0.25">
      <c r="A788" s="240">
        <v>41858</v>
      </c>
      <c r="B788" s="438" t="s">
        <v>1560</v>
      </c>
      <c r="C788" s="429" t="s">
        <v>4698</v>
      </c>
      <c r="D788" s="8" t="s">
        <v>71</v>
      </c>
      <c r="E788" s="252">
        <v>2220</v>
      </c>
      <c r="F788" s="117">
        <v>41859</v>
      </c>
      <c r="G788" s="30">
        <v>2220</v>
      </c>
      <c r="H788" s="5">
        <f t="shared" si="28"/>
        <v>0</v>
      </c>
      <c r="I788" s="497" t="s">
        <v>4</v>
      </c>
    </row>
    <row r="789" spans="1:9" ht="15" x14ac:dyDescent="0.25">
      <c r="A789" s="496">
        <v>41859</v>
      </c>
      <c r="B789" s="438" t="s">
        <v>1741</v>
      </c>
      <c r="C789" s="429" t="s">
        <v>4698</v>
      </c>
      <c r="D789" s="235" t="s">
        <v>71</v>
      </c>
      <c r="E789" s="236">
        <v>2484</v>
      </c>
      <c r="F789" s="117">
        <v>41860</v>
      </c>
      <c r="G789" s="30">
        <v>2484</v>
      </c>
      <c r="H789" s="5">
        <f t="shared" si="28"/>
        <v>0</v>
      </c>
      <c r="I789" s="497"/>
    </row>
    <row r="790" spans="1:9" ht="15" x14ac:dyDescent="0.25">
      <c r="A790" s="240">
        <v>41860</v>
      </c>
      <c r="B790" s="438" t="s">
        <v>1821</v>
      </c>
      <c r="C790" s="429" t="s">
        <v>4698</v>
      </c>
      <c r="D790" s="8" t="s">
        <v>71</v>
      </c>
      <c r="E790" s="252">
        <v>2457</v>
      </c>
      <c r="F790" s="117">
        <v>41861</v>
      </c>
      <c r="G790" s="30">
        <v>2457</v>
      </c>
      <c r="H790" s="5">
        <f t="shared" si="28"/>
        <v>0</v>
      </c>
      <c r="I790" s="497"/>
    </row>
    <row r="791" spans="1:9" ht="15" x14ac:dyDescent="0.25">
      <c r="A791" s="240">
        <v>41862</v>
      </c>
      <c r="B791" s="438" t="s">
        <v>1950</v>
      </c>
      <c r="C791" s="429" t="s">
        <v>4698</v>
      </c>
      <c r="D791" s="235" t="s">
        <v>71</v>
      </c>
      <c r="E791" s="236">
        <v>2124</v>
      </c>
      <c r="F791" s="117">
        <v>41863</v>
      </c>
      <c r="G791" s="22">
        <v>2124</v>
      </c>
      <c r="H791" s="5">
        <f t="shared" si="28"/>
        <v>0</v>
      </c>
      <c r="I791" s="497"/>
    </row>
    <row r="792" spans="1:9" ht="15" x14ac:dyDescent="0.25">
      <c r="A792" s="240">
        <v>41863</v>
      </c>
      <c r="B792" s="438" t="s">
        <v>2037</v>
      </c>
      <c r="C792" s="429" t="s">
        <v>4698</v>
      </c>
      <c r="D792" s="8" t="s">
        <v>71</v>
      </c>
      <c r="E792" s="252">
        <v>2604</v>
      </c>
      <c r="F792" s="117">
        <v>41864</v>
      </c>
      <c r="G792" s="30">
        <v>2604</v>
      </c>
      <c r="H792" s="5">
        <f t="shared" si="28"/>
        <v>0</v>
      </c>
      <c r="I792" s="497"/>
    </row>
    <row r="793" spans="1:9" ht="15" x14ac:dyDescent="0.25">
      <c r="A793" s="240">
        <v>41865</v>
      </c>
      <c r="B793" s="438" t="s">
        <v>2162</v>
      </c>
      <c r="C793" s="429" t="s">
        <v>4698</v>
      </c>
      <c r="D793" s="235" t="s">
        <v>71</v>
      </c>
      <c r="E793" s="236">
        <v>2532</v>
      </c>
      <c r="F793" s="117">
        <v>41866</v>
      </c>
      <c r="G793" s="30">
        <v>2532</v>
      </c>
      <c r="H793" s="5">
        <f t="shared" si="28"/>
        <v>0</v>
      </c>
      <c r="I793" s="497"/>
    </row>
    <row r="794" spans="1:9" ht="15" x14ac:dyDescent="0.25">
      <c r="A794" s="240">
        <v>41867</v>
      </c>
      <c r="B794" s="438" t="s">
        <v>1116</v>
      </c>
      <c r="C794" s="429" t="s">
        <v>4698</v>
      </c>
      <c r="D794" s="235" t="s">
        <v>71</v>
      </c>
      <c r="E794" s="236">
        <v>3203.4</v>
      </c>
      <c r="F794" s="117">
        <v>41868</v>
      </c>
      <c r="G794" s="30">
        <v>3203.4</v>
      </c>
      <c r="H794" s="5">
        <f t="shared" si="28"/>
        <v>0</v>
      </c>
      <c r="I794" s="497"/>
    </row>
    <row r="795" spans="1:9" ht="15" x14ac:dyDescent="0.25">
      <c r="A795" s="240">
        <v>41869</v>
      </c>
      <c r="B795" s="438" t="s">
        <v>1222</v>
      </c>
      <c r="C795" s="429" t="s">
        <v>4698</v>
      </c>
      <c r="D795" s="235" t="s">
        <v>71</v>
      </c>
      <c r="E795" s="236">
        <v>2086</v>
      </c>
      <c r="F795" s="117">
        <v>41869</v>
      </c>
      <c r="G795" s="30">
        <v>2086</v>
      </c>
      <c r="H795" s="5">
        <f t="shared" si="28"/>
        <v>0</v>
      </c>
      <c r="I795" s="491" t="s">
        <v>20</v>
      </c>
    </row>
    <row r="796" spans="1:9" ht="15" x14ac:dyDescent="0.25">
      <c r="A796" s="518">
        <v>41866</v>
      </c>
      <c r="B796" s="516" t="s">
        <v>1255</v>
      </c>
      <c r="C796" s="517" t="s">
        <v>4698</v>
      </c>
      <c r="D796" s="235" t="s">
        <v>71</v>
      </c>
      <c r="E796" s="236">
        <v>2836</v>
      </c>
      <c r="F796" s="117">
        <v>41867</v>
      </c>
      <c r="G796" s="30">
        <v>2836</v>
      </c>
      <c r="H796" s="5">
        <f t="shared" si="28"/>
        <v>0</v>
      </c>
      <c r="I796" s="491" t="s">
        <v>57</v>
      </c>
    </row>
    <row r="797" spans="1:9" ht="15" x14ac:dyDescent="0.25">
      <c r="A797" s="240">
        <v>41870</v>
      </c>
      <c r="B797" s="438" t="s">
        <v>1406</v>
      </c>
      <c r="C797" s="429" t="s">
        <v>4698</v>
      </c>
      <c r="D797" s="235" t="s">
        <v>71</v>
      </c>
      <c r="E797" s="236">
        <v>2313</v>
      </c>
      <c r="F797" s="117">
        <v>41872</v>
      </c>
      <c r="G797" s="22">
        <v>2313</v>
      </c>
      <c r="H797" s="5">
        <f t="shared" si="28"/>
        <v>0</v>
      </c>
      <c r="I797" s="491"/>
    </row>
    <row r="798" spans="1:9" ht="15" x14ac:dyDescent="0.25">
      <c r="A798" s="240">
        <v>41872</v>
      </c>
      <c r="B798" s="241" t="s">
        <v>1586</v>
      </c>
      <c r="C798" s="394" t="s">
        <v>4401</v>
      </c>
      <c r="D798" s="8" t="s">
        <v>71</v>
      </c>
      <c r="E798" s="252">
        <v>2075</v>
      </c>
      <c r="F798" s="117">
        <v>41873</v>
      </c>
      <c r="G798" s="30">
        <v>2075</v>
      </c>
      <c r="H798" s="5">
        <f t="shared" si="28"/>
        <v>0</v>
      </c>
      <c r="I798" s="491"/>
    </row>
    <row r="799" spans="1:9" ht="15" x14ac:dyDescent="0.25">
      <c r="A799" s="240">
        <v>41874</v>
      </c>
      <c r="B799" s="241" t="s">
        <v>1760</v>
      </c>
      <c r="C799" s="394" t="s">
        <v>4401</v>
      </c>
      <c r="D799" s="8" t="s">
        <v>71</v>
      </c>
      <c r="E799" s="252">
        <v>5030</v>
      </c>
      <c r="F799" s="117">
        <v>41874</v>
      </c>
      <c r="G799" s="30">
        <v>5030</v>
      </c>
      <c r="H799" s="5">
        <f t="shared" si="28"/>
        <v>0</v>
      </c>
      <c r="I799" s="491"/>
    </row>
    <row r="800" spans="1:9" ht="15" x14ac:dyDescent="0.25">
      <c r="A800" s="240">
        <v>41876</v>
      </c>
      <c r="B800" s="241" t="s">
        <v>1932</v>
      </c>
      <c r="C800" s="394" t="s">
        <v>4401</v>
      </c>
      <c r="D800" s="235" t="s">
        <v>71</v>
      </c>
      <c r="E800" s="236">
        <v>2505</v>
      </c>
      <c r="F800" s="117">
        <v>41877</v>
      </c>
      <c r="G800" s="30">
        <v>2505</v>
      </c>
      <c r="H800" s="5">
        <f t="shared" si="28"/>
        <v>0</v>
      </c>
      <c r="I800" s="491"/>
    </row>
    <row r="801" spans="1:9" ht="15" x14ac:dyDescent="0.25">
      <c r="A801" s="240">
        <v>41879</v>
      </c>
      <c r="B801" s="241" t="s">
        <v>2235</v>
      </c>
      <c r="C801" s="394" t="s">
        <v>4401</v>
      </c>
      <c r="D801" s="235" t="s">
        <v>71</v>
      </c>
      <c r="E801" s="236">
        <v>1818</v>
      </c>
      <c r="F801" s="117">
        <v>41880</v>
      </c>
      <c r="G801" s="30">
        <v>1818</v>
      </c>
      <c r="H801" s="5">
        <f t="shared" si="28"/>
        <v>0</v>
      </c>
      <c r="I801" s="491" t="s">
        <v>20</v>
      </c>
    </row>
    <row r="802" spans="1:9" ht="15" x14ac:dyDescent="0.25">
      <c r="A802" s="240">
        <v>41880</v>
      </c>
      <c r="B802" s="241" t="s">
        <v>1146</v>
      </c>
      <c r="C802" s="394" t="s">
        <v>4401</v>
      </c>
      <c r="D802" s="8" t="s">
        <v>71</v>
      </c>
      <c r="E802" s="252">
        <v>2160</v>
      </c>
      <c r="F802" s="117">
        <v>41881</v>
      </c>
      <c r="G802" s="30">
        <v>2160</v>
      </c>
      <c r="H802" s="5">
        <f t="shared" si="28"/>
        <v>0</v>
      </c>
      <c r="I802" s="491" t="s">
        <v>14</v>
      </c>
    </row>
    <row r="803" spans="1:9" ht="15" x14ac:dyDescent="0.25">
      <c r="A803" s="240">
        <v>41852</v>
      </c>
      <c r="B803" s="241" t="s">
        <v>1063</v>
      </c>
      <c r="C803" s="394" t="s">
        <v>4641</v>
      </c>
      <c r="D803" s="235" t="s">
        <v>69</v>
      </c>
      <c r="E803" s="236">
        <v>5743</v>
      </c>
      <c r="F803" s="117">
        <v>41853</v>
      </c>
      <c r="G803" s="30">
        <v>5743</v>
      </c>
      <c r="H803" s="24">
        <f t="shared" si="28"/>
        <v>0</v>
      </c>
      <c r="I803" s="491"/>
    </row>
    <row r="804" spans="1:9" ht="15" x14ac:dyDescent="0.25">
      <c r="A804" s="496">
        <v>41853</v>
      </c>
      <c r="B804" s="241" t="s">
        <v>1151</v>
      </c>
      <c r="C804" s="394" t="s">
        <v>4641</v>
      </c>
      <c r="D804" s="8" t="s">
        <v>69</v>
      </c>
      <c r="E804" s="252">
        <v>8510.5</v>
      </c>
      <c r="F804" s="117">
        <v>41854</v>
      </c>
      <c r="G804" s="30">
        <v>8510.5</v>
      </c>
      <c r="H804" s="24">
        <f t="shared" si="28"/>
        <v>0</v>
      </c>
      <c r="I804" s="491" t="s">
        <v>20</v>
      </c>
    </row>
    <row r="805" spans="1:9" ht="15" x14ac:dyDescent="0.25">
      <c r="A805" s="496">
        <v>41855</v>
      </c>
      <c r="B805" s="241" t="s">
        <v>1289</v>
      </c>
      <c r="C805" s="394" t="s">
        <v>4641</v>
      </c>
      <c r="D805" s="8" t="s">
        <v>69</v>
      </c>
      <c r="E805" s="252">
        <v>3300</v>
      </c>
      <c r="F805" s="117">
        <v>41856</v>
      </c>
      <c r="G805" s="30">
        <v>3300</v>
      </c>
      <c r="H805" s="5">
        <f t="shared" si="28"/>
        <v>0</v>
      </c>
      <c r="I805" s="491" t="s">
        <v>20</v>
      </c>
    </row>
    <row r="806" spans="1:9" ht="15" x14ac:dyDescent="0.25">
      <c r="A806" s="240">
        <v>41858</v>
      </c>
      <c r="B806" s="438" t="s">
        <v>1562</v>
      </c>
      <c r="C806" s="429" t="s">
        <v>4698</v>
      </c>
      <c r="D806" s="8" t="s">
        <v>69</v>
      </c>
      <c r="E806" s="252">
        <v>4602</v>
      </c>
      <c r="F806" s="117">
        <v>41859</v>
      </c>
      <c r="G806" s="30">
        <v>4602</v>
      </c>
      <c r="H806" s="5">
        <f t="shared" si="28"/>
        <v>0</v>
      </c>
      <c r="I806" s="491" t="s">
        <v>20</v>
      </c>
    </row>
    <row r="807" spans="1:9" ht="15" x14ac:dyDescent="0.25">
      <c r="A807" s="496">
        <v>41859</v>
      </c>
      <c r="B807" s="438" t="s">
        <v>1739</v>
      </c>
      <c r="C807" s="429" t="s">
        <v>4698</v>
      </c>
      <c r="D807" s="235" t="s">
        <v>69</v>
      </c>
      <c r="E807" s="236">
        <v>4031</v>
      </c>
      <c r="F807" s="117">
        <v>41860</v>
      </c>
      <c r="G807" s="30">
        <v>4031</v>
      </c>
      <c r="H807" s="5">
        <f t="shared" si="28"/>
        <v>0</v>
      </c>
      <c r="I807" s="491"/>
    </row>
    <row r="808" spans="1:9" ht="15" x14ac:dyDescent="0.25">
      <c r="A808" s="240">
        <v>41860</v>
      </c>
      <c r="B808" s="438" t="s">
        <v>1820</v>
      </c>
      <c r="C808" s="429" t="s">
        <v>4698</v>
      </c>
      <c r="D808" s="8" t="s">
        <v>69</v>
      </c>
      <c r="E808" s="252">
        <v>7867</v>
      </c>
      <c r="F808" s="117">
        <v>41861</v>
      </c>
      <c r="G808" s="30">
        <v>7867</v>
      </c>
      <c r="H808" s="5">
        <f t="shared" si="28"/>
        <v>0</v>
      </c>
      <c r="I808" s="491" t="s">
        <v>20</v>
      </c>
    </row>
    <row r="809" spans="1:9" ht="15" x14ac:dyDescent="0.25">
      <c r="A809" s="240">
        <v>41862</v>
      </c>
      <c r="B809" s="438" t="s">
        <v>1946</v>
      </c>
      <c r="C809" s="429" t="s">
        <v>4698</v>
      </c>
      <c r="D809" s="235" t="s">
        <v>69</v>
      </c>
      <c r="E809" s="236">
        <v>2868</v>
      </c>
      <c r="F809" s="117">
        <v>41863</v>
      </c>
      <c r="G809" s="22">
        <v>2868</v>
      </c>
      <c r="H809" s="5">
        <f t="shared" ref="H809:H893" si="29">E809-G809</f>
        <v>0</v>
      </c>
      <c r="I809" s="491" t="s">
        <v>20</v>
      </c>
    </row>
    <row r="810" spans="1:9" ht="15" x14ac:dyDescent="0.25">
      <c r="A810" s="240">
        <v>41863</v>
      </c>
      <c r="B810" s="438" t="s">
        <v>2038</v>
      </c>
      <c r="C810" s="429" t="s">
        <v>4698</v>
      </c>
      <c r="D810" s="8" t="s">
        <v>69</v>
      </c>
      <c r="E810" s="252">
        <v>3120</v>
      </c>
      <c r="F810" s="117">
        <v>41864</v>
      </c>
      <c r="G810" s="30">
        <v>3120</v>
      </c>
      <c r="H810" s="5">
        <f t="shared" si="29"/>
        <v>0</v>
      </c>
      <c r="I810" s="491" t="s">
        <v>20</v>
      </c>
    </row>
    <row r="811" spans="1:9" ht="15" x14ac:dyDescent="0.25">
      <c r="A811" s="240">
        <v>41864</v>
      </c>
      <c r="B811" s="438" t="s">
        <v>2102</v>
      </c>
      <c r="C811" s="429" t="s">
        <v>4698</v>
      </c>
      <c r="D811" s="8" t="s">
        <v>69</v>
      </c>
      <c r="E811" s="252">
        <v>3549</v>
      </c>
      <c r="F811" s="117">
        <v>41865</v>
      </c>
      <c r="G811" s="22">
        <v>3549</v>
      </c>
      <c r="H811" s="5">
        <f t="shared" si="29"/>
        <v>0</v>
      </c>
      <c r="I811" s="491"/>
    </row>
    <row r="812" spans="1:9" ht="15" x14ac:dyDescent="0.25">
      <c r="A812" s="240">
        <v>41867</v>
      </c>
      <c r="B812" s="438" t="s">
        <v>1114</v>
      </c>
      <c r="C812" s="429" t="s">
        <v>4698</v>
      </c>
      <c r="D812" s="235" t="s">
        <v>69</v>
      </c>
      <c r="E812" s="236">
        <v>6982.2</v>
      </c>
      <c r="F812" s="117">
        <v>41868</v>
      </c>
      <c r="G812" s="30">
        <v>6982.2</v>
      </c>
      <c r="H812" s="5">
        <f t="shared" si="29"/>
        <v>0</v>
      </c>
      <c r="I812" s="491" t="s">
        <v>14</v>
      </c>
    </row>
    <row r="813" spans="1:9" ht="15" x14ac:dyDescent="0.25">
      <c r="A813" s="240">
        <v>41869</v>
      </c>
      <c r="B813" s="438" t="s">
        <v>1221</v>
      </c>
      <c r="C813" s="429" t="s">
        <v>4698</v>
      </c>
      <c r="D813" s="235" t="s">
        <v>69</v>
      </c>
      <c r="E813" s="236">
        <v>3122</v>
      </c>
      <c r="F813" s="117">
        <v>41869</v>
      </c>
      <c r="G813" s="30">
        <v>3122</v>
      </c>
      <c r="H813" s="5">
        <f t="shared" si="29"/>
        <v>0</v>
      </c>
      <c r="I813" s="491"/>
    </row>
    <row r="814" spans="1:9" ht="15" x14ac:dyDescent="0.25">
      <c r="A814" s="518">
        <v>41866</v>
      </c>
      <c r="B814" s="516" t="s">
        <v>1252</v>
      </c>
      <c r="C814" s="517" t="s">
        <v>4698</v>
      </c>
      <c r="D814" s="235" t="s">
        <v>69</v>
      </c>
      <c r="E814" s="236">
        <v>4731</v>
      </c>
      <c r="F814" s="495" t="s">
        <v>4791</v>
      </c>
      <c r="G814" s="30">
        <v>4731</v>
      </c>
      <c r="H814" s="5">
        <f t="shared" si="29"/>
        <v>0</v>
      </c>
      <c r="I814" s="491"/>
    </row>
    <row r="815" spans="1:9" ht="15" x14ac:dyDescent="0.25">
      <c r="A815" s="240">
        <v>41870</v>
      </c>
      <c r="B815" s="438" t="s">
        <v>1405</v>
      </c>
      <c r="C815" s="429" t="s">
        <v>4698</v>
      </c>
      <c r="D815" s="235" t="s">
        <v>69</v>
      </c>
      <c r="E815" s="236">
        <v>3108</v>
      </c>
      <c r="F815" s="117">
        <v>41872</v>
      </c>
      <c r="G815" s="22">
        <v>3108</v>
      </c>
      <c r="H815" s="5">
        <f t="shared" si="29"/>
        <v>0</v>
      </c>
      <c r="I815" s="491" t="s">
        <v>4732</v>
      </c>
    </row>
    <row r="816" spans="1:9" ht="15" x14ac:dyDescent="0.25">
      <c r="A816" s="240">
        <v>41871</v>
      </c>
      <c r="B816" s="438" t="s">
        <v>1500</v>
      </c>
      <c r="C816" s="429" t="s">
        <v>4698</v>
      </c>
      <c r="D816" s="235" t="s">
        <v>69</v>
      </c>
      <c r="E816" s="236">
        <v>420</v>
      </c>
      <c r="F816" s="117">
        <v>41872</v>
      </c>
      <c r="G816" s="30">
        <v>420</v>
      </c>
      <c r="H816" s="5">
        <f t="shared" si="29"/>
        <v>0</v>
      </c>
      <c r="I816" s="491" t="s">
        <v>14</v>
      </c>
    </row>
    <row r="817" spans="1:9" ht="15" x14ac:dyDescent="0.25">
      <c r="A817" s="240">
        <v>41872</v>
      </c>
      <c r="B817" s="241" t="s">
        <v>1584</v>
      </c>
      <c r="C817" s="394" t="s">
        <v>4401</v>
      </c>
      <c r="D817" s="8" t="s">
        <v>69</v>
      </c>
      <c r="E817" s="252">
        <v>2995</v>
      </c>
      <c r="F817" s="117">
        <v>41873</v>
      </c>
      <c r="G817" s="30">
        <v>2995</v>
      </c>
      <c r="H817" s="5">
        <f t="shared" si="29"/>
        <v>0</v>
      </c>
      <c r="I817" s="491" t="s">
        <v>4</v>
      </c>
    </row>
    <row r="818" spans="1:9" ht="15" x14ac:dyDescent="0.25">
      <c r="A818" s="240">
        <v>41873</v>
      </c>
      <c r="B818" s="241" t="s">
        <v>1702</v>
      </c>
      <c r="C818" s="394" t="s">
        <v>4401</v>
      </c>
      <c r="D818" s="235" t="s">
        <v>69</v>
      </c>
      <c r="E818" s="236">
        <v>4037.5</v>
      </c>
      <c r="F818" s="117">
        <v>41874</v>
      </c>
      <c r="G818" s="251">
        <v>4037.5</v>
      </c>
      <c r="H818" s="5">
        <f t="shared" si="29"/>
        <v>0</v>
      </c>
      <c r="I818" s="491"/>
    </row>
    <row r="819" spans="1:9" ht="15" x14ac:dyDescent="0.25">
      <c r="A819" s="240">
        <v>41874</v>
      </c>
      <c r="B819" s="241" t="s">
        <v>1761</v>
      </c>
      <c r="C819" s="394" t="s">
        <v>4401</v>
      </c>
      <c r="D819" s="8" t="s">
        <v>69</v>
      </c>
      <c r="E819" s="252">
        <v>6505.7</v>
      </c>
      <c r="F819" s="117">
        <v>41874</v>
      </c>
      <c r="G819" s="30">
        <v>6505.7</v>
      </c>
      <c r="H819" s="5">
        <f t="shared" si="29"/>
        <v>0</v>
      </c>
      <c r="I819" s="491"/>
    </row>
    <row r="820" spans="1:9" ht="15" x14ac:dyDescent="0.25">
      <c r="A820" s="240">
        <v>41876</v>
      </c>
      <c r="B820" s="241" t="s">
        <v>1933</v>
      </c>
      <c r="C820" s="394" t="s">
        <v>4401</v>
      </c>
      <c r="D820" s="235" t="s">
        <v>69</v>
      </c>
      <c r="E820" s="236">
        <v>2780</v>
      </c>
      <c r="F820" s="117">
        <v>41877</v>
      </c>
      <c r="G820" s="30">
        <v>2780</v>
      </c>
      <c r="H820" s="5">
        <f t="shared" si="29"/>
        <v>0</v>
      </c>
      <c r="I820" s="491" t="s">
        <v>4733</v>
      </c>
    </row>
    <row r="821" spans="1:9" ht="15" x14ac:dyDescent="0.25">
      <c r="A821" s="240">
        <v>41877</v>
      </c>
      <c r="B821" s="241" t="s">
        <v>2025</v>
      </c>
      <c r="C821" s="394" t="s">
        <v>4401</v>
      </c>
      <c r="D821" s="8" t="s">
        <v>69</v>
      </c>
      <c r="E821" s="252">
        <v>2155</v>
      </c>
      <c r="F821" s="117">
        <v>41878</v>
      </c>
      <c r="G821" s="30">
        <v>2155</v>
      </c>
      <c r="H821" s="5">
        <f t="shared" si="29"/>
        <v>0</v>
      </c>
      <c r="I821" s="491" t="s">
        <v>4</v>
      </c>
    </row>
    <row r="822" spans="1:9" ht="15" x14ac:dyDescent="0.25">
      <c r="A822" s="240">
        <v>41879</v>
      </c>
      <c r="B822" s="241" t="s">
        <v>2236</v>
      </c>
      <c r="C822" s="394" t="s">
        <v>4401</v>
      </c>
      <c r="D822" s="235" t="s">
        <v>69</v>
      </c>
      <c r="E822" s="236">
        <v>4246</v>
      </c>
      <c r="F822" s="117">
        <v>41880</v>
      </c>
      <c r="G822" s="30">
        <v>4246</v>
      </c>
      <c r="H822" s="5">
        <f t="shared" si="29"/>
        <v>0</v>
      </c>
      <c r="I822" s="491"/>
    </row>
    <row r="823" spans="1:9" ht="15" x14ac:dyDescent="0.25">
      <c r="A823" s="240">
        <v>41880</v>
      </c>
      <c r="B823" s="241" t="s">
        <v>1149</v>
      </c>
      <c r="C823" s="394" t="s">
        <v>4401</v>
      </c>
      <c r="D823" s="8" t="s">
        <v>69</v>
      </c>
      <c r="E823" s="252">
        <v>2803</v>
      </c>
      <c r="F823" s="117">
        <v>41881</v>
      </c>
      <c r="G823" s="30">
        <v>2803</v>
      </c>
      <c r="H823" s="5">
        <f t="shared" si="29"/>
        <v>0</v>
      </c>
      <c r="I823" s="491"/>
    </row>
    <row r="824" spans="1:9" ht="15" x14ac:dyDescent="0.25">
      <c r="A824" s="240">
        <v>41881</v>
      </c>
      <c r="B824" s="241" t="s">
        <v>1248</v>
      </c>
      <c r="C824" s="394" t="s">
        <v>4401</v>
      </c>
      <c r="D824" s="235" t="s">
        <v>69</v>
      </c>
      <c r="E824" s="236">
        <v>5771.5</v>
      </c>
      <c r="F824" s="117">
        <v>41882</v>
      </c>
      <c r="G824" s="30">
        <v>5771.5</v>
      </c>
      <c r="H824" s="5">
        <f t="shared" si="29"/>
        <v>0</v>
      </c>
      <c r="I824" s="491"/>
    </row>
    <row r="825" spans="1:9" ht="15" x14ac:dyDescent="0.25">
      <c r="A825" s="240">
        <v>41880</v>
      </c>
      <c r="B825" s="241" t="s">
        <v>1147</v>
      </c>
      <c r="C825" s="394" t="s">
        <v>4401</v>
      </c>
      <c r="D825" s="8" t="s">
        <v>4897</v>
      </c>
      <c r="E825" s="252">
        <v>1687.5</v>
      </c>
      <c r="F825" s="117">
        <v>41881</v>
      </c>
      <c r="G825" s="30">
        <v>1687.5</v>
      </c>
      <c r="H825" s="5">
        <f t="shared" si="29"/>
        <v>0</v>
      </c>
      <c r="I825" s="491"/>
    </row>
    <row r="826" spans="1:9" ht="15" x14ac:dyDescent="0.25">
      <c r="A826" s="240">
        <v>41881</v>
      </c>
      <c r="B826" s="241" t="s">
        <v>1242</v>
      </c>
      <c r="C826" s="394" t="s">
        <v>4401</v>
      </c>
      <c r="D826" s="235" t="s">
        <v>4906</v>
      </c>
      <c r="E826" s="236">
        <v>3510</v>
      </c>
      <c r="F826" s="117">
        <v>41882</v>
      </c>
      <c r="G826" s="30">
        <v>3510</v>
      </c>
      <c r="H826" s="5">
        <f t="shared" si="29"/>
        <v>0</v>
      </c>
      <c r="I826" s="491"/>
    </row>
    <row r="827" spans="1:9" ht="15" x14ac:dyDescent="0.25">
      <c r="A827" s="240"/>
      <c r="B827" s="241"/>
      <c r="C827" s="394"/>
      <c r="D827" s="235"/>
      <c r="E827" s="236"/>
      <c r="F827" s="117"/>
      <c r="G827" s="30">
        <f>SUM(G783:G826)</f>
        <v>150255.29999999999</v>
      </c>
      <c r="H827" s="5"/>
      <c r="I827" s="491"/>
    </row>
    <row r="828" spans="1:9" ht="15" x14ac:dyDescent="0.25">
      <c r="A828" s="240"/>
      <c r="B828" s="241"/>
      <c r="C828" s="394"/>
      <c r="D828" s="235"/>
      <c r="E828" s="236"/>
      <c r="F828" s="117"/>
      <c r="G828" s="30"/>
      <c r="H828" s="5"/>
      <c r="I828" s="491"/>
    </row>
    <row r="829" spans="1:9" ht="15" x14ac:dyDescent="0.25">
      <c r="A829" s="240">
        <v>41870</v>
      </c>
      <c r="B829" s="438" t="s">
        <v>1426</v>
      </c>
      <c r="C829" s="429" t="s">
        <v>4698</v>
      </c>
      <c r="D829" s="235" t="s">
        <v>4421</v>
      </c>
      <c r="E829" s="236">
        <v>1283.5999999999999</v>
      </c>
      <c r="F829" s="117">
        <v>41870</v>
      </c>
      <c r="G829" s="22">
        <v>1283.5999999999999</v>
      </c>
      <c r="H829" s="5">
        <f t="shared" si="29"/>
        <v>0</v>
      </c>
      <c r="I829" s="491"/>
    </row>
    <row r="830" spans="1:9" ht="15" x14ac:dyDescent="0.25">
      <c r="A830" s="240">
        <v>41862</v>
      </c>
      <c r="B830" s="438" t="s">
        <v>1909</v>
      </c>
      <c r="C830" s="429" t="s">
        <v>4698</v>
      </c>
      <c r="D830" s="235" t="s">
        <v>4735</v>
      </c>
      <c r="E830" s="236">
        <v>892.1</v>
      </c>
      <c r="F830" s="117">
        <v>41862</v>
      </c>
      <c r="G830" s="30">
        <v>892.1</v>
      </c>
      <c r="H830" s="5">
        <f t="shared" si="29"/>
        <v>0</v>
      </c>
      <c r="I830" s="491"/>
    </row>
    <row r="831" spans="1:9" ht="15" x14ac:dyDescent="0.25">
      <c r="A831" s="240"/>
      <c r="B831" s="438"/>
      <c r="C831" s="429"/>
      <c r="D831" s="235"/>
      <c r="E831" s="236"/>
      <c r="F831" s="117"/>
      <c r="G831" s="30"/>
      <c r="H831" s="5"/>
      <c r="I831" s="491"/>
    </row>
    <row r="832" spans="1:9" ht="15" x14ac:dyDescent="0.25">
      <c r="A832" s="240">
        <v>41866</v>
      </c>
      <c r="B832" s="438" t="s">
        <v>2251</v>
      </c>
      <c r="C832" s="429" t="s">
        <v>4698</v>
      </c>
      <c r="D832" s="235" t="s">
        <v>56</v>
      </c>
      <c r="E832" s="236">
        <v>28353</v>
      </c>
      <c r="F832" s="117">
        <v>41866</v>
      </c>
      <c r="G832" s="30">
        <v>28353</v>
      </c>
      <c r="H832" s="5">
        <f t="shared" si="29"/>
        <v>0</v>
      </c>
      <c r="I832" s="491"/>
    </row>
    <row r="833" spans="1:9" ht="15" x14ac:dyDescent="0.25">
      <c r="A833" s="240">
        <v>41868</v>
      </c>
      <c r="B833" s="438" t="s">
        <v>1160</v>
      </c>
      <c r="C833" s="429" t="s">
        <v>4698</v>
      </c>
      <c r="D833" s="235" t="s">
        <v>56</v>
      </c>
      <c r="E833" s="236">
        <v>9700</v>
      </c>
      <c r="F833" s="495" t="s">
        <v>4789</v>
      </c>
      <c r="G833" s="30">
        <v>9700</v>
      </c>
      <c r="H833" s="5">
        <f t="shared" si="29"/>
        <v>0</v>
      </c>
      <c r="I833" s="491"/>
    </row>
    <row r="834" spans="1:9" ht="15" x14ac:dyDescent="0.25">
      <c r="A834" s="240">
        <v>41872</v>
      </c>
      <c r="B834" s="241" t="s">
        <v>1572</v>
      </c>
      <c r="C834" s="394" t="s">
        <v>4401</v>
      </c>
      <c r="D834" s="8" t="s">
        <v>56</v>
      </c>
      <c r="E834" s="252">
        <v>10983</v>
      </c>
      <c r="F834" s="117">
        <v>41872</v>
      </c>
      <c r="G834" s="30">
        <v>10983</v>
      </c>
      <c r="H834" s="5">
        <f t="shared" si="29"/>
        <v>0</v>
      </c>
      <c r="I834" s="491" t="s">
        <v>14</v>
      </c>
    </row>
    <row r="835" spans="1:9" ht="15" x14ac:dyDescent="0.25">
      <c r="A835" s="240">
        <v>41874</v>
      </c>
      <c r="B835" s="241" t="s">
        <v>1784</v>
      </c>
      <c r="C835" s="394" t="s">
        <v>4401</v>
      </c>
      <c r="D835" s="8" t="s">
        <v>56</v>
      </c>
      <c r="E835" s="252">
        <v>9503.5</v>
      </c>
      <c r="F835" s="117">
        <v>41871</v>
      </c>
      <c r="G835" s="30">
        <v>9503.5</v>
      </c>
      <c r="H835" s="5">
        <f t="shared" si="29"/>
        <v>0</v>
      </c>
      <c r="I835" s="491"/>
    </row>
    <row r="836" spans="1:9" ht="15" x14ac:dyDescent="0.25">
      <c r="A836" s="240">
        <v>41881</v>
      </c>
      <c r="B836" s="241" t="s">
        <v>1223</v>
      </c>
      <c r="C836" s="394" t="s">
        <v>4401</v>
      </c>
      <c r="D836" s="235" t="s">
        <v>56</v>
      </c>
      <c r="E836" s="236">
        <v>9243</v>
      </c>
      <c r="F836" s="117">
        <v>41881</v>
      </c>
      <c r="G836" s="30">
        <v>9243</v>
      </c>
      <c r="H836" s="5">
        <f t="shared" si="29"/>
        <v>0</v>
      </c>
      <c r="I836" s="491"/>
    </row>
    <row r="837" spans="1:9" ht="15" x14ac:dyDescent="0.25">
      <c r="A837" s="240"/>
      <c r="B837" s="241"/>
      <c r="C837" s="394"/>
      <c r="D837" s="235"/>
      <c r="E837" s="236"/>
      <c r="F837" s="117"/>
      <c r="G837" s="30">
        <f>SUM(G832:G836)</f>
        <v>67782.5</v>
      </c>
      <c r="H837" s="5"/>
      <c r="I837" s="491"/>
    </row>
    <row r="838" spans="1:9" ht="15" x14ac:dyDescent="0.25">
      <c r="A838" s="240"/>
      <c r="B838" s="241"/>
      <c r="C838" s="394"/>
      <c r="D838" s="235"/>
      <c r="E838" s="236"/>
      <c r="F838" s="117"/>
      <c r="G838" s="30"/>
      <c r="H838" s="5"/>
      <c r="I838" s="491"/>
    </row>
    <row r="839" spans="1:9" ht="15" x14ac:dyDescent="0.25">
      <c r="A839" s="240">
        <v>41852</v>
      </c>
      <c r="B839" s="241" t="s">
        <v>2260</v>
      </c>
      <c r="C839" s="394" t="s">
        <v>4641</v>
      </c>
      <c r="D839" s="235" t="s">
        <v>425</v>
      </c>
      <c r="E839" s="236">
        <v>20160</v>
      </c>
      <c r="F839" s="117">
        <v>41852</v>
      </c>
      <c r="G839" s="30">
        <v>20160</v>
      </c>
      <c r="H839" s="24">
        <f t="shared" si="29"/>
        <v>0</v>
      </c>
      <c r="I839" s="491"/>
    </row>
    <row r="840" spans="1:9" ht="15" x14ac:dyDescent="0.25">
      <c r="A840" s="496">
        <v>41855</v>
      </c>
      <c r="B840" s="241" t="s">
        <v>1256</v>
      </c>
      <c r="C840" s="394" t="s">
        <v>4641</v>
      </c>
      <c r="D840" s="8" t="s">
        <v>425</v>
      </c>
      <c r="E840" s="252">
        <v>46212.4</v>
      </c>
      <c r="F840" s="495" t="s">
        <v>4660</v>
      </c>
      <c r="G840" s="30">
        <v>46212.4</v>
      </c>
      <c r="H840" s="5">
        <f t="shared" si="29"/>
        <v>0</v>
      </c>
      <c r="I840" s="491"/>
    </row>
    <row r="841" spans="1:9" ht="15" x14ac:dyDescent="0.25">
      <c r="A841" s="240">
        <v>41858</v>
      </c>
      <c r="B841" s="438" t="s">
        <v>1545</v>
      </c>
      <c r="C841" s="429" t="s">
        <v>4698</v>
      </c>
      <c r="D841" s="8" t="s">
        <v>425</v>
      </c>
      <c r="E841" s="252">
        <v>24110</v>
      </c>
      <c r="F841" s="117">
        <v>41859</v>
      </c>
      <c r="G841" s="30">
        <v>24110</v>
      </c>
      <c r="H841" s="5">
        <f t="shared" si="29"/>
        <v>0</v>
      </c>
      <c r="I841" s="491"/>
    </row>
    <row r="842" spans="1:9" ht="15" x14ac:dyDescent="0.25">
      <c r="A842" s="240">
        <v>41864</v>
      </c>
      <c r="B842" s="438" t="s">
        <v>2068</v>
      </c>
      <c r="C842" s="429" t="s">
        <v>4698</v>
      </c>
      <c r="D842" s="8" t="s">
        <v>425</v>
      </c>
      <c r="E842" s="252">
        <v>27612</v>
      </c>
      <c r="F842" s="495" t="s">
        <v>4753</v>
      </c>
      <c r="G842" s="30">
        <v>27612</v>
      </c>
      <c r="H842" s="5">
        <f t="shared" si="29"/>
        <v>0</v>
      </c>
      <c r="I842" s="491"/>
    </row>
    <row r="843" spans="1:9" ht="15" x14ac:dyDescent="0.25">
      <c r="A843" s="240">
        <v>41881</v>
      </c>
      <c r="B843" s="241" t="s">
        <v>1254</v>
      </c>
      <c r="C843" s="394" t="s">
        <v>4401</v>
      </c>
      <c r="D843" s="235" t="s">
        <v>425</v>
      </c>
      <c r="E843" s="236">
        <v>25541</v>
      </c>
      <c r="F843" s="117">
        <v>41881</v>
      </c>
      <c r="G843" s="30">
        <v>25541</v>
      </c>
      <c r="H843" s="5">
        <f t="shared" si="29"/>
        <v>0</v>
      </c>
      <c r="I843" s="491" t="s">
        <v>8</v>
      </c>
    </row>
    <row r="844" spans="1:9" ht="15" x14ac:dyDescent="0.25">
      <c r="A844" s="240">
        <v>41871</v>
      </c>
      <c r="B844" s="438" t="s">
        <v>1476</v>
      </c>
      <c r="C844" s="429" t="s">
        <v>4698</v>
      </c>
      <c r="D844" s="235" t="s">
        <v>4808</v>
      </c>
      <c r="E844" s="236">
        <v>57807.5</v>
      </c>
      <c r="F844" s="117">
        <v>41871</v>
      </c>
      <c r="G844" s="30">
        <v>57807.5</v>
      </c>
      <c r="H844" s="5">
        <f t="shared" si="29"/>
        <v>0</v>
      </c>
      <c r="I844" s="491" t="s">
        <v>14</v>
      </c>
    </row>
    <row r="845" spans="1:9" ht="15" x14ac:dyDescent="0.25">
      <c r="A845" s="240"/>
      <c r="B845" s="438"/>
      <c r="C845" s="429"/>
      <c r="D845" s="235"/>
      <c r="E845" s="236"/>
      <c r="F845" s="117"/>
      <c r="G845" s="30">
        <f>SUM(G839:G844)</f>
        <v>201442.9</v>
      </c>
      <c r="H845" s="5"/>
      <c r="I845" s="491"/>
    </row>
    <row r="846" spans="1:9" ht="15" x14ac:dyDescent="0.25">
      <c r="A846" s="240"/>
      <c r="B846" s="438"/>
      <c r="C846" s="429"/>
      <c r="D846" s="235"/>
      <c r="E846" s="236"/>
      <c r="F846" s="117"/>
      <c r="G846" s="30"/>
      <c r="H846" s="5"/>
      <c r="I846" s="491"/>
    </row>
    <row r="848" spans="1:9" ht="15" x14ac:dyDescent="0.25">
      <c r="A848" s="496">
        <v>41859</v>
      </c>
      <c r="B848" s="438" t="s">
        <v>1694</v>
      </c>
      <c r="C848" s="429" t="s">
        <v>4698</v>
      </c>
      <c r="D848" s="235" t="s">
        <v>68</v>
      </c>
      <c r="E848" s="236">
        <v>4378</v>
      </c>
      <c r="F848" s="117">
        <v>41860</v>
      </c>
      <c r="G848" s="30">
        <v>4378</v>
      </c>
      <c r="H848" s="5">
        <f t="shared" si="29"/>
        <v>0</v>
      </c>
      <c r="I848" s="491"/>
    </row>
    <row r="849" spans="1:9" ht="15" x14ac:dyDescent="0.25">
      <c r="A849" s="240">
        <v>41866</v>
      </c>
      <c r="B849" s="438" t="s">
        <v>2222</v>
      </c>
      <c r="C849" s="429" t="s">
        <v>4698</v>
      </c>
      <c r="D849" s="235" t="s">
        <v>68</v>
      </c>
      <c r="E849" s="236">
        <v>5190</v>
      </c>
      <c r="F849" s="117">
        <v>41866</v>
      </c>
      <c r="G849" s="30">
        <v>5190</v>
      </c>
      <c r="H849" s="5">
        <f t="shared" si="29"/>
        <v>0</v>
      </c>
      <c r="I849" s="491"/>
    </row>
    <row r="850" spans="1:9" ht="15" x14ac:dyDescent="0.25">
      <c r="A850" s="240"/>
      <c r="B850" s="438"/>
      <c r="C850" s="429"/>
      <c r="D850" s="235"/>
      <c r="E850" s="236"/>
      <c r="F850" s="117"/>
      <c r="G850" s="30"/>
      <c r="H850" s="5"/>
      <c r="I850" s="491"/>
    </row>
    <row r="851" spans="1:9" ht="15" x14ac:dyDescent="0.25">
      <c r="A851" s="240">
        <v>41865</v>
      </c>
      <c r="B851" s="438" t="s">
        <v>2192</v>
      </c>
      <c r="C851" s="429" t="s">
        <v>4698</v>
      </c>
      <c r="D851" s="235" t="s">
        <v>4782</v>
      </c>
      <c r="E851" s="236">
        <v>6528.5</v>
      </c>
      <c r="F851" s="117">
        <v>41865</v>
      </c>
      <c r="G851" s="30">
        <v>6528.5</v>
      </c>
      <c r="H851" s="5">
        <f>E851-G851</f>
        <v>0</v>
      </c>
      <c r="I851" s="491"/>
    </row>
    <row r="852" spans="1:9" ht="15" x14ac:dyDescent="0.25">
      <c r="A852" s="240">
        <v>41867</v>
      </c>
      <c r="B852" s="438" t="s">
        <v>1106</v>
      </c>
      <c r="C852" s="429" t="s">
        <v>4698</v>
      </c>
      <c r="D852" s="235" t="s">
        <v>4782</v>
      </c>
      <c r="E852" s="236">
        <v>14967.5</v>
      </c>
      <c r="F852" s="117">
        <v>41867</v>
      </c>
      <c r="G852" s="30">
        <v>14967.5</v>
      </c>
      <c r="H852" s="5">
        <f t="shared" si="29"/>
        <v>0</v>
      </c>
      <c r="I852" s="491" t="s">
        <v>23</v>
      </c>
    </row>
    <row r="853" spans="1:9" ht="15" x14ac:dyDescent="0.25">
      <c r="A853" s="240">
        <v>41870</v>
      </c>
      <c r="B853" s="438" t="s">
        <v>1420</v>
      </c>
      <c r="C853" s="429" t="s">
        <v>4698</v>
      </c>
      <c r="D853" s="235" t="s">
        <v>4782</v>
      </c>
      <c r="E853" s="236">
        <v>6131</v>
      </c>
      <c r="F853" s="117">
        <v>41870</v>
      </c>
      <c r="G853" s="22">
        <v>6131</v>
      </c>
      <c r="H853" s="5">
        <f t="shared" si="29"/>
        <v>0</v>
      </c>
      <c r="I853" s="508" t="s">
        <v>23</v>
      </c>
    </row>
    <row r="854" spans="1:9" ht="15" x14ac:dyDescent="0.25">
      <c r="A854" s="240">
        <v>41871</v>
      </c>
      <c r="B854" s="438" t="s">
        <v>1492</v>
      </c>
      <c r="C854" s="429" t="s">
        <v>4698</v>
      </c>
      <c r="D854" s="235" t="s">
        <v>4782</v>
      </c>
      <c r="E854" s="236">
        <v>1174</v>
      </c>
      <c r="F854" s="117">
        <v>41871</v>
      </c>
      <c r="G854" s="30">
        <v>1174</v>
      </c>
      <c r="H854" s="5">
        <f t="shared" si="29"/>
        <v>0</v>
      </c>
      <c r="I854" s="508"/>
    </row>
    <row r="855" spans="1:9" ht="15" x14ac:dyDescent="0.25">
      <c r="A855" s="240">
        <v>41872</v>
      </c>
      <c r="B855" s="241" t="s">
        <v>1566</v>
      </c>
      <c r="C855" s="394" t="s">
        <v>4401</v>
      </c>
      <c r="D855" s="8" t="s">
        <v>4782</v>
      </c>
      <c r="E855" s="252">
        <v>6128</v>
      </c>
      <c r="F855" s="117">
        <v>41872</v>
      </c>
      <c r="G855" s="30">
        <v>6128</v>
      </c>
      <c r="H855" s="5">
        <f t="shared" si="29"/>
        <v>0</v>
      </c>
      <c r="I855" s="508" t="s">
        <v>23</v>
      </c>
    </row>
    <row r="856" spans="1:9" ht="15" x14ac:dyDescent="0.25">
      <c r="A856" s="240"/>
      <c r="B856" s="241"/>
      <c r="C856" s="394"/>
      <c r="D856" s="8"/>
      <c r="E856" s="252"/>
      <c r="F856" s="117"/>
      <c r="G856" s="30">
        <f>SUM(G851:G855)</f>
        <v>34929</v>
      </c>
      <c r="H856" s="5"/>
      <c r="I856" s="508"/>
    </row>
    <row r="857" spans="1:9" ht="15" x14ac:dyDescent="0.25">
      <c r="A857" s="240"/>
      <c r="B857" s="241"/>
      <c r="C857" s="394"/>
      <c r="D857" s="8"/>
      <c r="E857" s="252"/>
      <c r="F857" s="117"/>
      <c r="G857" s="30"/>
      <c r="H857" s="5"/>
      <c r="I857" s="508"/>
    </row>
    <row r="858" spans="1:9" ht="13.5" customHeight="1" x14ac:dyDescent="0.25">
      <c r="A858" s="496">
        <v>41855</v>
      </c>
      <c r="B858" s="241" t="s">
        <v>1351</v>
      </c>
      <c r="C858" s="394" t="s">
        <v>4641</v>
      </c>
      <c r="D858" s="8" t="s">
        <v>336</v>
      </c>
      <c r="E858" s="252">
        <v>62330.1</v>
      </c>
      <c r="F858" s="117">
        <v>41858</v>
      </c>
      <c r="G858" s="30">
        <v>62330.1</v>
      </c>
      <c r="H858" s="5">
        <f t="shared" si="29"/>
        <v>0</v>
      </c>
      <c r="I858" s="508" t="s">
        <v>23</v>
      </c>
    </row>
    <row r="859" spans="1:9" ht="15" x14ac:dyDescent="0.25">
      <c r="A859" s="240">
        <v>41858</v>
      </c>
      <c r="B859" s="438" t="s">
        <v>1608</v>
      </c>
      <c r="C859" s="429" t="s">
        <v>4698</v>
      </c>
      <c r="D859" s="8" t="s">
        <v>336</v>
      </c>
      <c r="E859" s="252">
        <v>3938.4</v>
      </c>
      <c r="F859" s="117">
        <v>41860</v>
      </c>
      <c r="G859" s="30">
        <v>3938.4</v>
      </c>
      <c r="H859" s="5">
        <f t="shared" si="29"/>
        <v>0</v>
      </c>
      <c r="I859" s="508"/>
    </row>
    <row r="860" spans="1:9" ht="15" x14ac:dyDescent="0.25">
      <c r="A860" s="240">
        <v>41862</v>
      </c>
      <c r="B860" s="438" t="s">
        <v>1984</v>
      </c>
      <c r="C860" s="429" t="s">
        <v>4698</v>
      </c>
      <c r="D860" s="235" t="s">
        <v>336</v>
      </c>
      <c r="E860" s="236">
        <v>3207.6</v>
      </c>
      <c r="F860" s="117">
        <v>41864</v>
      </c>
      <c r="G860" s="22">
        <v>3207.6</v>
      </c>
      <c r="H860" s="5">
        <f t="shared" si="29"/>
        <v>0</v>
      </c>
      <c r="I860" s="508" t="s">
        <v>146</v>
      </c>
    </row>
    <row r="861" spans="1:9" ht="15" x14ac:dyDescent="0.25">
      <c r="A861" s="496">
        <v>41869</v>
      </c>
      <c r="B861" s="438" t="s">
        <v>1336</v>
      </c>
      <c r="C861" s="429" t="s">
        <v>4698</v>
      </c>
      <c r="D861" s="235" t="s">
        <v>336</v>
      </c>
      <c r="E861" s="236">
        <v>6312.6</v>
      </c>
      <c r="F861" s="117">
        <v>41871</v>
      </c>
      <c r="G861" s="30">
        <v>6312.6</v>
      </c>
      <c r="H861" s="5">
        <f t="shared" si="29"/>
        <v>0</v>
      </c>
      <c r="I861" s="508"/>
    </row>
    <row r="862" spans="1:9" ht="15" x14ac:dyDescent="0.25">
      <c r="A862" s="240">
        <v>41873</v>
      </c>
      <c r="B862" s="241" t="s">
        <v>1617</v>
      </c>
      <c r="C862" s="394" t="s">
        <v>4401</v>
      </c>
      <c r="D862" s="235" t="s">
        <v>336</v>
      </c>
      <c r="E862" s="236">
        <v>3326.4</v>
      </c>
      <c r="F862" s="117">
        <v>41874</v>
      </c>
      <c r="G862" s="251">
        <v>3326.4</v>
      </c>
      <c r="H862" s="5">
        <f t="shared" si="29"/>
        <v>0</v>
      </c>
      <c r="I862" s="508" t="s">
        <v>196</v>
      </c>
    </row>
    <row r="863" spans="1:9" ht="15" x14ac:dyDescent="0.25">
      <c r="A863" s="240">
        <v>41876</v>
      </c>
      <c r="B863" s="241" t="s">
        <v>1964</v>
      </c>
      <c r="C863" s="394" t="s">
        <v>4401</v>
      </c>
      <c r="D863" s="235" t="s">
        <v>336</v>
      </c>
      <c r="E863" s="236">
        <v>6540.4</v>
      </c>
      <c r="F863" s="117">
        <v>41878</v>
      </c>
      <c r="G863" s="30">
        <v>6540.4</v>
      </c>
      <c r="H863" s="5">
        <f t="shared" si="29"/>
        <v>0</v>
      </c>
      <c r="I863" s="508" t="s">
        <v>196</v>
      </c>
    </row>
    <row r="864" spans="1:9" ht="15" x14ac:dyDescent="0.25">
      <c r="A864" s="240">
        <v>41879</v>
      </c>
      <c r="B864" s="241" t="s">
        <v>2271</v>
      </c>
      <c r="C864" s="394" t="s">
        <v>4401</v>
      </c>
      <c r="D864" s="235" t="s">
        <v>336</v>
      </c>
      <c r="E864" s="236">
        <v>3663</v>
      </c>
      <c r="F864" s="117">
        <v>41881</v>
      </c>
      <c r="G864" s="30">
        <v>3663</v>
      </c>
      <c r="H864" s="5">
        <f t="shared" si="29"/>
        <v>0</v>
      </c>
      <c r="I864" s="508"/>
    </row>
    <row r="865" spans="1:9" ht="15" x14ac:dyDescent="0.25">
      <c r="A865" s="240"/>
      <c r="B865" s="241"/>
      <c r="C865" s="394"/>
      <c r="D865" s="235"/>
      <c r="E865" s="236"/>
      <c r="F865" s="117"/>
      <c r="G865" s="30">
        <f>SUM(G858:G864)</f>
        <v>89318.5</v>
      </c>
      <c r="H865" s="5"/>
      <c r="I865" s="508"/>
    </row>
    <row r="866" spans="1:9" ht="15" x14ac:dyDescent="0.25">
      <c r="A866" s="240"/>
      <c r="B866" s="241"/>
      <c r="C866" s="394"/>
      <c r="D866" s="235"/>
      <c r="E866" s="236"/>
      <c r="F866" s="117"/>
      <c r="G866" s="30"/>
      <c r="H866" s="5"/>
      <c r="I866" s="508"/>
    </row>
    <row r="867" spans="1:9" ht="15" x14ac:dyDescent="0.25">
      <c r="A867" s="240">
        <v>41856</v>
      </c>
      <c r="B867" s="241" t="s">
        <v>1413</v>
      </c>
      <c r="C867" s="394" t="s">
        <v>4641</v>
      </c>
      <c r="D867" s="235" t="s">
        <v>233</v>
      </c>
      <c r="E867" s="236">
        <v>16334</v>
      </c>
      <c r="F867" s="117">
        <v>41857</v>
      </c>
      <c r="G867" s="30">
        <v>16334</v>
      </c>
      <c r="H867" s="5">
        <f t="shared" si="29"/>
        <v>0</v>
      </c>
      <c r="I867" s="508"/>
    </row>
    <row r="868" spans="1:9" ht="15" x14ac:dyDescent="0.25">
      <c r="A868" s="240">
        <v>41863</v>
      </c>
      <c r="B868" s="438" t="s">
        <v>2030</v>
      </c>
      <c r="C868" s="429" t="s">
        <v>4698</v>
      </c>
      <c r="D868" s="8" t="s">
        <v>233</v>
      </c>
      <c r="E868" s="252">
        <v>18365</v>
      </c>
      <c r="F868" s="117">
        <v>41864</v>
      </c>
      <c r="G868" s="22">
        <v>18365</v>
      </c>
      <c r="H868" s="5">
        <f t="shared" si="29"/>
        <v>0</v>
      </c>
      <c r="I868" s="508"/>
    </row>
    <row r="869" spans="1:9" ht="15" x14ac:dyDescent="0.25">
      <c r="A869" s="240">
        <v>41870</v>
      </c>
      <c r="B869" s="438" t="s">
        <v>1402</v>
      </c>
      <c r="C869" s="429" t="s">
        <v>4698</v>
      </c>
      <c r="D869" s="235" t="s">
        <v>233</v>
      </c>
      <c r="E869" s="236">
        <v>18176.400000000001</v>
      </c>
      <c r="F869" s="117">
        <v>41872</v>
      </c>
      <c r="G869" s="30">
        <v>18176.400000000001</v>
      </c>
      <c r="H869" s="5">
        <f t="shared" si="29"/>
        <v>0</v>
      </c>
      <c r="I869" s="508" t="s">
        <v>196</v>
      </c>
    </row>
    <row r="870" spans="1:9" ht="15" x14ac:dyDescent="0.25">
      <c r="A870" s="240">
        <v>41877</v>
      </c>
      <c r="B870" s="241" t="s">
        <v>2038</v>
      </c>
      <c r="C870" s="394" t="s">
        <v>4401</v>
      </c>
      <c r="D870" s="8" t="s">
        <v>233</v>
      </c>
      <c r="E870" s="252">
        <v>16952</v>
      </c>
      <c r="F870" s="117">
        <v>41878</v>
      </c>
      <c r="G870" s="30">
        <v>16952</v>
      </c>
      <c r="H870" s="5">
        <f t="shared" si="29"/>
        <v>0</v>
      </c>
      <c r="I870" s="508"/>
    </row>
    <row r="871" spans="1:9" ht="15" x14ac:dyDescent="0.25">
      <c r="A871" s="240"/>
      <c r="B871" s="241"/>
      <c r="C871" s="394"/>
      <c r="D871" s="8"/>
      <c r="E871" s="252"/>
      <c r="F871" s="117"/>
      <c r="G871" s="30">
        <f>SUM(G867:G870)</f>
        <v>69827.399999999994</v>
      </c>
      <c r="H871" s="5"/>
      <c r="I871" s="508"/>
    </row>
    <row r="872" spans="1:9" ht="15" x14ac:dyDescent="0.25">
      <c r="A872" s="240"/>
      <c r="B872" s="241"/>
      <c r="C872" s="394"/>
      <c r="D872" s="612"/>
      <c r="E872" s="252"/>
      <c r="F872" s="117"/>
      <c r="G872" s="30"/>
      <c r="H872" s="5"/>
      <c r="I872" s="508"/>
    </row>
    <row r="873" spans="1:9" ht="15" x14ac:dyDescent="0.25">
      <c r="A873" s="496">
        <v>41853</v>
      </c>
      <c r="B873" s="241" t="s">
        <v>1181</v>
      </c>
      <c r="C873" s="394" t="s">
        <v>4641</v>
      </c>
      <c r="D873" s="8" t="s">
        <v>355</v>
      </c>
      <c r="E873" s="252">
        <v>377</v>
      </c>
      <c r="F873" s="117">
        <v>41853</v>
      </c>
      <c r="G873" s="30">
        <v>377</v>
      </c>
      <c r="H873" s="24">
        <f t="shared" si="29"/>
        <v>0</v>
      </c>
      <c r="I873" s="508" t="s">
        <v>196</v>
      </c>
    </row>
    <row r="874" spans="1:9" ht="15" x14ac:dyDescent="0.25">
      <c r="A874" s="240">
        <v>41858</v>
      </c>
      <c r="B874" s="438" t="s">
        <v>1593</v>
      </c>
      <c r="C874" s="429" t="s">
        <v>4698</v>
      </c>
      <c r="D874" s="8" t="s">
        <v>355</v>
      </c>
      <c r="E874" s="252">
        <v>743.6</v>
      </c>
      <c r="F874" s="117">
        <v>41858</v>
      </c>
      <c r="G874" s="30">
        <v>743.6</v>
      </c>
      <c r="H874" s="5">
        <f t="shared" si="29"/>
        <v>0</v>
      </c>
      <c r="I874" s="508" t="s">
        <v>23</v>
      </c>
    </row>
    <row r="875" spans="1:9" ht="15" x14ac:dyDescent="0.25">
      <c r="A875" s="240">
        <v>41862</v>
      </c>
      <c r="B875" s="438" t="s">
        <v>1904</v>
      </c>
      <c r="C875" s="429" t="s">
        <v>4698</v>
      </c>
      <c r="D875" s="235" t="s">
        <v>355</v>
      </c>
      <c r="E875" s="236">
        <v>575.5</v>
      </c>
      <c r="F875" s="117">
        <v>41862</v>
      </c>
      <c r="G875" s="30">
        <v>575.5</v>
      </c>
      <c r="H875" s="5">
        <f t="shared" si="29"/>
        <v>0</v>
      </c>
      <c r="I875" s="508" t="s">
        <v>23</v>
      </c>
    </row>
    <row r="876" spans="1:9" ht="15" x14ac:dyDescent="0.25">
      <c r="A876" s="240">
        <v>41863</v>
      </c>
      <c r="B876" s="438" t="s">
        <v>2046</v>
      </c>
      <c r="C876" s="429" t="s">
        <v>4698</v>
      </c>
      <c r="D876" s="8" t="s">
        <v>355</v>
      </c>
      <c r="E876" s="252">
        <v>563</v>
      </c>
      <c r="F876" s="117">
        <v>41863</v>
      </c>
      <c r="G876" s="22">
        <v>563</v>
      </c>
      <c r="H876" s="5">
        <f t="shared" si="29"/>
        <v>0</v>
      </c>
      <c r="I876" s="508" t="s">
        <v>23</v>
      </c>
    </row>
    <row r="877" spans="1:9" ht="15" x14ac:dyDescent="0.25">
      <c r="A877" s="240">
        <v>41865</v>
      </c>
      <c r="B877" s="438" t="s">
        <v>2179</v>
      </c>
      <c r="C877" s="429" t="s">
        <v>4698</v>
      </c>
      <c r="D877" s="235" t="s">
        <v>355</v>
      </c>
      <c r="E877" s="236">
        <v>603</v>
      </c>
      <c r="F877" s="117">
        <v>41865</v>
      </c>
      <c r="G877" s="30">
        <v>603</v>
      </c>
      <c r="H877" s="5">
        <f t="shared" si="29"/>
        <v>0</v>
      </c>
      <c r="I877" s="508" t="s">
        <v>57</v>
      </c>
    </row>
    <row r="878" spans="1:9" ht="15" x14ac:dyDescent="0.25">
      <c r="A878" s="240">
        <v>41867</v>
      </c>
      <c r="B878" s="438" t="s">
        <v>1111</v>
      </c>
      <c r="C878" s="429" t="s">
        <v>4698</v>
      </c>
      <c r="D878" s="235" t="s">
        <v>355</v>
      </c>
      <c r="E878" s="236">
        <v>365.2</v>
      </c>
      <c r="F878" s="117">
        <v>41867</v>
      </c>
      <c r="G878" s="30">
        <v>365.2</v>
      </c>
      <c r="H878" s="5">
        <f t="shared" si="29"/>
        <v>0</v>
      </c>
      <c r="I878" s="508" t="s">
        <v>23</v>
      </c>
    </row>
    <row r="879" spans="1:9" ht="15" x14ac:dyDescent="0.25">
      <c r="A879" s="518">
        <v>41866</v>
      </c>
      <c r="B879" s="516" t="s">
        <v>1270</v>
      </c>
      <c r="C879" s="517" t="s">
        <v>4698</v>
      </c>
      <c r="D879" s="235" t="s">
        <v>355</v>
      </c>
      <c r="E879" s="236">
        <v>466.5</v>
      </c>
      <c r="F879" s="117">
        <v>41866</v>
      </c>
      <c r="G879" s="30">
        <v>466.5</v>
      </c>
      <c r="H879" s="5">
        <f t="shared" si="29"/>
        <v>0</v>
      </c>
      <c r="I879" s="508" t="s">
        <v>23</v>
      </c>
    </row>
    <row r="880" spans="1:9" ht="15" x14ac:dyDescent="0.25">
      <c r="A880" s="240">
        <v>41870</v>
      </c>
      <c r="B880" s="438" t="s">
        <v>1423</v>
      </c>
      <c r="C880" s="429" t="s">
        <v>4698</v>
      </c>
      <c r="D880" s="235" t="s">
        <v>355</v>
      </c>
      <c r="E880" s="236">
        <v>823</v>
      </c>
      <c r="F880" s="117">
        <v>41870</v>
      </c>
      <c r="G880" s="22">
        <v>823</v>
      </c>
      <c r="H880" s="5">
        <f t="shared" si="29"/>
        <v>0</v>
      </c>
      <c r="I880" s="508" t="s">
        <v>4736</v>
      </c>
    </row>
    <row r="881" spans="1:9" ht="15" x14ac:dyDescent="0.25">
      <c r="A881" s="240">
        <v>41875</v>
      </c>
      <c r="B881" s="241" t="s">
        <v>1859</v>
      </c>
      <c r="C881" s="394" t="s">
        <v>4401</v>
      </c>
      <c r="D881" s="235" t="s">
        <v>355</v>
      </c>
      <c r="E881" s="236">
        <v>1342</v>
      </c>
      <c r="F881" s="294">
        <v>41875</v>
      </c>
      <c r="G881" s="30">
        <v>1342</v>
      </c>
      <c r="H881" s="5">
        <f t="shared" si="29"/>
        <v>0</v>
      </c>
      <c r="I881" s="508"/>
    </row>
    <row r="882" spans="1:9" ht="15" x14ac:dyDescent="0.25">
      <c r="A882" s="240">
        <v>41880</v>
      </c>
      <c r="B882" s="241" t="s">
        <v>2275</v>
      </c>
      <c r="C882" s="394" t="s">
        <v>4401</v>
      </c>
      <c r="D882" s="8" t="s">
        <v>355</v>
      </c>
      <c r="E882" s="252">
        <v>336</v>
      </c>
      <c r="F882" s="117">
        <v>41880</v>
      </c>
      <c r="G882" s="30">
        <v>336</v>
      </c>
      <c r="H882" s="5">
        <f t="shared" si="29"/>
        <v>0</v>
      </c>
      <c r="I882" s="508"/>
    </row>
    <row r="883" spans="1:9" ht="15" x14ac:dyDescent="0.25">
      <c r="A883" s="240"/>
      <c r="B883" s="241"/>
      <c r="C883" s="394"/>
      <c r="D883" s="8"/>
      <c r="E883" s="252"/>
      <c r="F883" s="117"/>
      <c r="G883" s="30">
        <f>SUM(G873:G882)</f>
        <v>6194.7999999999993</v>
      </c>
      <c r="H883" s="5"/>
      <c r="I883" s="508"/>
    </row>
    <row r="884" spans="1:9" ht="15" x14ac:dyDescent="0.25">
      <c r="A884" s="240"/>
      <c r="B884" s="241"/>
      <c r="C884" s="394"/>
      <c r="D884" s="8"/>
      <c r="E884" s="252"/>
      <c r="F884" s="117"/>
      <c r="G884" s="30"/>
      <c r="H884" s="5"/>
      <c r="I884" s="508"/>
    </row>
    <row r="885" spans="1:9" ht="15" x14ac:dyDescent="0.25">
      <c r="A885" s="240">
        <v>41858</v>
      </c>
      <c r="B885" s="438" t="s">
        <v>1602</v>
      </c>
      <c r="C885" s="429" t="s">
        <v>4698</v>
      </c>
      <c r="D885" s="8" t="s">
        <v>4702</v>
      </c>
      <c r="E885" s="252">
        <v>671</v>
      </c>
      <c r="F885" s="117">
        <v>41858</v>
      </c>
      <c r="G885" s="30">
        <v>671</v>
      </c>
      <c r="H885" s="5">
        <f t="shared" si="29"/>
        <v>0</v>
      </c>
      <c r="I885" s="508"/>
    </row>
    <row r="886" spans="1:9" ht="15" x14ac:dyDescent="0.25">
      <c r="A886" s="240"/>
      <c r="B886" s="438"/>
      <c r="C886" s="429"/>
      <c r="D886" s="8"/>
      <c r="E886" s="252"/>
      <c r="F886" s="117"/>
      <c r="G886" s="30"/>
      <c r="H886" s="5"/>
      <c r="I886" s="508"/>
    </row>
    <row r="887" spans="1:9" ht="15" x14ac:dyDescent="0.25">
      <c r="A887" s="496">
        <v>41855</v>
      </c>
      <c r="B887" s="241" t="s">
        <v>1330</v>
      </c>
      <c r="C887" s="394" t="s">
        <v>4641</v>
      </c>
      <c r="D887" s="8" t="s">
        <v>98</v>
      </c>
      <c r="E887" s="252">
        <v>75076.649999999994</v>
      </c>
      <c r="F887" s="117">
        <v>41855</v>
      </c>
      <c r="G887" s="30">
        <v>75076.649999999994</v>
      </c>
      <c r="H887" s="5">
        <f t="shared" si="29"/>
        <v>0</v>
      </c>
      <c r="I887" s="508"/>
    </row>
    <row r="888" spans="1:9" ht="15" x14ac:dyDescent="0.25">
      <c r="A888" s="240">
        <v>41860</v>
      </c>
      <c r="B888" s="438" t="s">
        <v>1805</v>
      </c>
      <c r="C888" s="429" t="s">
        <v>4698</v>
      </c>
      <c r="D888" s="8" t="s">
        <v>98</v>
      </c>
      <c r="E888" s="252">
        <v>23649</v>
      </c>
      <c r="F888" s="117">
        <v>41860</v>
      </c>
      <c r="G888" s="30">
        <v>23649</v>
      </c>
      <c r="H888" s="5">
        <f t="shared" si="29"/>
        <v>0</v>
      </c>
      <c r="I888" s="508" t="s">
        <v>146</v>
      </c>
    </row>
    <row r="889" spans="1:9" ht="15" x14ac:dyDescent="0.25">
      <c r="A889" s="240"/>
      <c r="B889" s="438"/>
      <c r="C889" s="429"/>
      <c r="D889" s="8"/>
      <c r="E889" s="252"/>
      <c r="F889" s="117"/>
      <c r="G889" s="30">
        <f>SUM(G887:G888)</f>
        <v>98725.65</v>
      </c>
      <c r="H889" s="5"/>
      <c r="I889" s="508"/>
    </row>
    <row r="890" spans="1:9" ht="15" x14ac:dyDescent="0.25">
      <c r="A890" s="240"/>
      <c r="B890" s="438"/>
      <c r="C890" s="429"/>
      <c r="D890" s="8"/>
      <c r="E890" s="252"/>
      <c r="F890" s="117"/>
      <c r="G890" s="30"/>
      <c r="H890" s="5"/>
      <c r="I890" s="508"/>
    </row>
    <row r="891" spans="1:9" ht="15" x14ac:dyDescent="0.25">
      <c r="A891" s="240">
        <v>41877</v>
      </c>
      <c r="B891" s="241" t="s">
        <v>2065</v>
      </c>
      <c r="C891" s="394" t="s">
        <v>4401</v>
      </c>
      <c r="D891" s="8" t="s">
        <v>4478</v>
      </c>
      <c r="E891" s="252">
        <v>56466</v>
      </c>
      <c r="F891" s="462" t="s">
        <v>4862</v>
      </c>
      <c r="G891" s="30">
        <v>56466</v>
      </c>
      <c r="H891" s="5">
        <f t="shared" si="29"/>
        <v>0</v>
      </c>
      <c r="I891" s="508"/>
    </row>
    <row r="892" spans="1:9" ht="15" x14ac:dyDescent="0.25">
      <c r="A892" s="240"/>
      <c r="B892" s="241"/>
      <c r="C892" s="394"/>
      <c r="D892" s="8"/>
      <c r="E892" s="252"/>
      <c r="F892" s="462"/>
      <c r="G892" s="30"/>
      <c r="H892" s="5"/>
      <c r="I892" s="508"/>
    </row>
    <row r="893" spans="1:9" ht="15" x14ac:dyDescent="0.25">
      <c r="A893" s="496">
        <v>41857</v>
      </c>
      <c r="B893" s="241" t="s">
        <v>1501</v>
      </c>
      <c r="C893" s="394" t="s">
        <v>4641</v>
      </c>
      <c r="D893" s="235" t="s">
        <v>28</v>
      </c>
      <c r="E893" s="236">
        <v>16161.5</v>
      </c>
      <c r="F893" s="117">
        <v>41857</v>
      </c>
      <c r="G893" s="30">
        <v>16161.5</v>
      </c>
      <c r="H893" s="5">
        <f t="shared" si="29"/>
        <v>0</v>
      </c>
      <c r="I893" s="508"/>
    </row>
    <row r="894" spans="1:9" ht="15" x14ac:dyDescent="0.25">
      <c r="A894" s="240">
        <v>41877</v>
      </c>
      <c r="B894" s="241" t="s">
        <v>2074</v>
      </c>
      <c r="C894" s="394" t="s">
        <v>4401</v>
      </c>
      <c r="D894" s="8" t="s">
        <v>28</v>
      </c>
      <c r="E894" s="252">
        <v>840</v>
      </c>
      <c r="F894" s="117">
        <v>41877</v>
      </c>
      <c r="G894" s="30">
        <v>840</v>
      </c>
      <c r="H894" s="5">
        <f t="shared" ref="H894:H972" si="30">E894-G894</f>
        <v>0</v>
      </c>
      <c r="I894" s="508"/>
    </row>
    <row r="895" spans="1:9" ht="15" x14ac:dyDescent="0.25">
      <c r="A895" s="240"/>
      <c r="B895" s="241"/>
      <c r="C895" s="394"/>
      <c r="D895" s="8"/>
      <c r="E895" s="252"/>
      <c r="F895" s="117"/>
      <c r="G895" s="30">
        <f>SUM(G893:G894)</f>
        <v>17001.5</v>
      </c>
      <c r="H895" s="5"/>
      <c r="I895" s="508"/>
    </row>
    <row r="896" spans="1:9" ht="15" x14ac:dyDescent="0.25">
      <c r="A896" s="240"/>
      <c r="B896" s="241"/>
      <c r="C896" s="394"/>
      <c r="D896" s="8"/>
      <c r="E896" s="252"/>
      <c r="F896" s="117"/>
      <c r="G896" s="30"/>
      <c r="H896" s="5"/>
      <c r="I896" s="508"/>
    </row>
    <row r="897" spans="1:9" ht="15" x14ac:dyDescent="0.25">
      <c r="A897" s="240">
        <v>41874</v>
      </c>
      <c r="B897" s="241" t="s">
        <v>1779</v>
      </c>
      <c r="C897" s="394" t="s">
        <v>4401</v>
      </c>
      <c r="D897" s="8" t="s">
        <v>4449</v>
      </c>
      <c r="E897" s="252">
        <v>4232</v>
      </c>
      <c r="F897" s="117">
        <v>41874</v>
      </c>
      <c r="G897" s="30">
        <v>4232</v>
      </c>
      <c r="H897" s="5">
        <f t="shared" si="30"/>
        <v>0</v>
      </c>
      <c r="I897" s="508" t="s">
        <v>14</v>
      </c>
    </row>
    <row r="898" spans="1:9" ht="15" x14ac:dyDescent="0.25">
      <c r="A898" s="240">
        <v>41876</v>
      </c>
      <c r="B898" s="241" t="s">
        <v>1949</v>
      </c>
      <c r="C898" s="394" t="s">
        <v>4401</v>
      </c>
      <c r="D898" s="235" t="s">
        <v>4449</v>
      </c>
      <c r="E898" s="236">
        <v>3830.5</v>
      </c>
      <c r="F898" s="117">
        <v>41877</v>
      </c>
      <c r="G898" s="30">
        <v>3830.5</v>
      </c>
      <c r="H898" s="5">
        <f t="shared" si="30"/>
        <v>0</v>
      </c>
      <c r="I898" s="508" t="s">
        <v>14</v>
      </c>
    </row>
    <row r="899" spans="1:9" ht="15" x14ac:dyDescent="0.25">
      <c r="A899" s="240"/>
      <c r="B899" s="241"/>
      <c r="C899" s="394"/>
      <c r="D899" s="235"/>
      <c r="E899" s="236"/>
      <c r="F899" s="117"/>
      <c r="G899" s="30"/>
      <c r="H899" s="5"/>
      <c r="I899" s="508"/>
    </row>
    <row r="900" spans="1:9" ht="15" x14ac:dyDescent="0.25">
      <c r="A900" s="240">
        <v>41852</v>
      </c>
      <c r="B900" s="241" t="s">
        <v>2253</v>
      </c>
      <c r="C900" s="394" t="s">
        <v>4641</v>
      </c>
      <c r="D900" s="235" t="s">
        <v>1619</v>
      </c>
      <c r="E900" s="236">
        <v>3830</v>
      </c>
      <c r="F900" s="117">
        <v>41852</v>
      </c>
      <c r="G900" s="30">
        <v>3830</v>
      </c>
      <c r="H900" s="24">
        <f t="shared" si="30"/>
        <v>0</v>
      </c>
      <c r="I900" s="508" t="s">
        <v>14</v>
      </c>
    </row>
    <row r="901" spans="1:9" ht="15" x14ac:dyDescent="0.25">
      <c r="A901" s="240">
        <v>41882</v>
      </c>
      <c r="B901" s="241" t="s">
        <v>1334</v>
      </c>
      <c r="C901" s="394" t="s">
        <v>4401</v>
      </c>
      <c r="D901" s="235" t="s">
        <v>1619</v>
      </c>
      <c r="E901" s="236">
        <v>8278.5</v>
      </c>
      <c r="F901" s="294">
        <v>41882</v>
      </c>
      <c r="G901" s="30">
        <v>8278.5</v>
      </c>
      <c r="H901" s="5">
        <f t="shared" si="30"/>
        <v>0</v>
      </c>
      <c r="I901" s="508" t="s">
        <v>4737</v>
      </c>
    </row>
    <row r="902" spans="1:9" ht="15" x14ac:dyDescent="0.25">
      <c r="A902" s="496">
        <v>41853</v>
      </c>
      <c r="B902" s="241" t="s">
        <v>1124</v>
      </c>
      <c r="C902" s="394" t="s">
        <v>4641</v>
      </c>
      <c r="D902" s="8" t="s">
        <v>1619</v>
      </c>
      <c r="E902" s="252">
        <v>4013</v>
      </c>
      <c r="F902" s="117">
        <v>41853</v>
      </c>
      <c r="G902" s="30">
        <v>4013</v>
      </c>
      <c r="H902" s="24">
        <f t="shared" si="30"/>
        <v>0</v>
      </c>
      <c r="I902" s="508" t="s">
        <v>14</v>
      </c>
    </row>
    <row r="903" spans="1:9" ht="15" x14ac:dyDescent="0.25">
      <c r="A903" s="240">
        <v>41881</v>
      </c>
      <c r="B903" s="241" t="s">
        <v>1196</v>
      </c>
      <c r="C903" s="394" t="s">
        <v>4401</v>
      </c>
      <c r="D903" s="235" t="s">
        <v>1619</v>
      </c>
      <c r="E903" s="236">
        <v>3840</v>
      </c>
      <c r="F903" s="117">
        <v>41881</v>
      </c>
      <c r="G903" s="30">
        <v>3840</v>
      </c>
      <c r="H903" s="5">
        <f t="shared" si="30"/>
        <v>0</v>
      </c>
      <c r="I903" s="508" t="s">
        <v>196</v>
      </c>
    </row>
    <row r="904" spans="1:9" ht="15" x14ac:dyDescent="0.25">
      <c r="A904" s="240"/>
      <c r="B904" s="241"/>
      <c r="C904" s="394"/>
      <c r="D904" s="235"/>
      <c r="E904" s="236"/>
      <c r="F904" s="117"/>
      <c r="G904" s="30">
        <f>SUM(G900:G903)</f>
        <v>19961.5</v>
      </c>
      <c r="H904" s="5"/>
      <c r="I904" s="508"/>
    </row>
    <row r="905" spans="1:9" ht="15" x14ac:dyDescent="0.25">
      <c r="A905" s="240"/>
      <c r="B905" s="241"/>
      <c r="C905" s="394"/>
      <c r="D905" s="235"/>
      <c r="E905" s="236"/>
      <c r="F905" s="117"/>
      <c r="G905" s="30"/>
      <c r="H905" s="5"/>
      <c r="I905" s="508"/>
    </row>
    <row r="906" spans="1:9" ht="15" x14ac:dyDescent="0.25">
      <c r="A906" s="496">
        <v>41855</v>
      </c>
      <c r="B906" s="241" t="s">
        <v>1346</v>
      </c>
      <c r="C906" s="394" t="s">
        <v>4641</v>
      </c>
      <c r="D906" s="8" t="s">
        <v>15</v>
      </c>
      <c r="E906" s="252">
        <v>13696.5</v>
      </c>
      <c r="F906" s="117">
        <v>41858</v>
      </c>
      <c r="G906" s="30">
        <v>13696.5</v>
      </c>
      <c r="H906" s="5">
        <f t="shared" si="30"/>
        <v>0</v>
      </c>
      <c r="I906" s="508" t="s">
        <v>196</v>
      </c>
    </row>
    <row r="907" spans="1:9" ht="15" x14ac:dyDescent="0.25">
      <c r="A907" s="240">
        <v>41858</v>
      </c>
      <c r="B907" s="438" t="s">
        <v>1607</v>
      </c>
      <c r="C907" s="429" t="s">
        <v>4698</v>
      </c>
      <c r="D907" s="8" t="s">
        <v>15</v>
      </c>
      <c r="E907" s="252">
        <v>11591.6</v>
      </c>
      <c r="F907" s="117">
        <v>41860</v>
      </c>
      <c r="G907" s="30">
        <v>11591.6</v>
      </c>
      <c r="H907" s="5">
        <f t="shared" si="30"/>
        <v>0</v>
      </c>
      <c r="I907" s="508" t="s">
        <v>196</v>
      </c>
    </row>
    <row r="908" spans="1:9" ht="15" x14ac:dyDescent="0.25">
      <c r="A908" s="240">
        <v>41858</v>
      </c>
      <c r="B908" s="438" t="s">
        <v>1591</v>
      </c>
      <c r="C908" s="429" t="s">
        <v>4698</v>
      </c>
      <c r="D908" s="8" t="s">
        <v>15</v>
      </c>
      <c r="E908" s="252">
        <v>1804</v>
      </c>
      <c r="F908" s="117">
        <v>41858</v>
      </c>
      <c r="G908" s="30">
        <v>1804</v>
      </c>
      <c r="H908" s="5">
        <f t="shared" si="30"/>
        <v>0</v>
      </c>
      <c r="I908" s="508" t="s">
        <v>196</v>
      </c>
    </row>
    <row r="909" spans="1:9" ht="15" x14ac:dyDescent="0.25">
      <c r="A909" s="496">
        <v>41861</v>
      </c>
      <c r="B909" s="438" t="s">
        <v>1877</v>
      </c>
      <c r="C909" s="429" t="s">
        <v>4698</v>
      </c>
      <c r="D909" s="235" t="s">
        <v>15</v>
      </c>
      <c r="E909" s="236">
        <v>2415</v>
      </c>
      <c r="F909" s="117">
        <v>41861</v>
      </c>
      <c r="G909" s="30">
        <v>2415</v>
      </c>
      <c r="H909" s="5">
        <f t="shared" si="30"/>
        <v>0</v>
      </c>
      <c r="I909" s="508" t="s">
        <v>196</v>
      </c>
    </row>
    <row r="910" spans="1:9" ht="15" x14ac:dyDescent="0.25">
      <c r="A910" s="240">
        <v>41863</v>
      </c>
      <c r="B910" s="438" t="s">
        <v>2034</v>
      </c>
      <c r="C910" s="429" t="s">
        <v>4698</v>
      </c>
      <c r="D910" s="8" t="s">
        <v>15</v>
      </c>
      <c r="E910" s="252">
        <v>1841</v>
      </c>
      <c r="F910" s="117">
        <v>41863</v>
      </c>
      <c r="G910" s="22">
        <v>1841</v>
      </c>
      <c r="H910" s="5">
        <f t="shared" si="30"/>
        <v>0</v>
      </c>
      <c r="I910" s="508" t="s">
        <v>196</v>
      </c>
    </row>
    <row r="911" spans="1:9" ht="15" x14ac:dyDescent="0.25">
      <c r="A911" s="240">
        <v>41868</v>
      </c>
      <c r="B911" s="438" t="s">
        <v>1161</v>
      </c>
      <c r="C911" s="429" t="s">
        <v>4698</v>
      </c>
      <c r="D911" s="235" t="s">
        <v>15</v>
      </c>
      <c r="E911" s="236">
        <v>1931.5</v>
      </c>
      <c r="F911" s="117">
        <v>41868</v>
      </c>
      <c r="G911" s="30">
        <v>1931.5</v>
      </c>
      <c r="H911" s="5">
        <f t="shared" si="30"/>
        <v>0</v>
      </c>
      <c r="I911" s="508" t="s">
        <v>196</v>
      </c>
    </row>
    <row r="912" spans="1:9" ht="15" x14ac:dyDescent="0.25">
      <c r="A912" s="518">
        <v>41866</v>
      </c>
      <c r="B912" s="516" t="s">
        <v>1242</v>
      </c>
      <c r="C912" s="517" t="s">
        <v>4698</v>
      </c>
      <c r="D912" s="235" t="s">
        <v>15</v>
      </c>
      <c r="E912" s="236">
        <v>2027</v>
      </c>
      <c r="F912" s="117">
        <v>41866</v>
      </c>
      <c r="G912" s="30">
        <v>2027</v>
      </c>
      <c r="H912" s="5">
        <f t="shared" si="30"/>
        <v>0</v>
      </c>
      <c r="I912" s="508"/>
    </row>
    <row r="913" spans="1:9" ht="15" x14ac:dyDescent="0.25">
      <c r="A913" s="496">
        <v>41869</v>
      </c>
      <c r="B913" s="438" t="s">
        <v>1346</v>
      </c>
      <c r="C913" s="429" t="s">
        <v>4698</v>
      </c>
      <c r="D913" s="235" t="s">
        <v>15</v>
      </c>
      <c r="E913" s="236">
        <v>1251.5999999999999</v>
      </c>
      <c r="F913" s="117">
        <v>41871</v>
      </c>
      <c r="G913" s="30">
        <v>1251.5999999999999</v>
      </c>
      <c r="H913" s="5">
        <f t="shared" si="30"/>
        <v>0</v>
      </c>
      <c r="I913" s="508"/>
    </row>
    <row r="914" spans="1:9" ht="15" x14ac:dyDescent="0.25">
      <c r="A914" s="240">
        <v>41874</v>
      </c>
      <c r="B914" s="241" t="s">
        <v>1795</v>
      </c>
      <c r="C914" s="394" t="s">
        <v>4401</v>
      </c>
      <c r="D914" s="8" t="s">
        <v>15</v>
      </c>
      <c r="E914" s="252">
        <v>5640.5</v>
      </c>
      <c r="F914" s="117">
        <v>41874</v>
      </c>
      <c r="G914" s="30">
        <v>5640.5</v>
      </c>
      <c r="H914" s="5">
        <f t="shared" si="30"/>
        <v>0</v>
      </c>
      <c r="I914" s="508" t="s">
        <v>20</v>
      </c>
    </row>
    <row r="915" spans="1:9" ht="15" x14ac:dyDescent="0.25">
      <c r="A915" s="240">
        <v>41881</v>
      </c>
      <c r="B915" s="241" t="s">
        <v>1233</v>
      </c>
      <c r="C915" s="394" t="s">
        <v>4401</v>
      </c>
      <c r="D915" s="235" t="s">
        <v>15</v>
      </c>
      <c r="E915" s="236">
        <v>6907.5</v>
      </c>
      <c r="F915" s="117">
        <v>41881</v>
      </c>
      <c r="G915" s="30">
        <v>6907.5</v>
      </c>
      <c r="H915" s="5">
        <f t="shared" si="30"/>
        <v>0</v>
      </c>
      <c r="I915" s="508"/>
    </row>
    <row r="916" spans="1:9" ht="15" x14ac:dyDescent="0.25">
      <c r="A916" s="240">
        <v>41882</v>
      </c>
      <c r="B916" s="241" t="s">
        <v>1343</v>
      </c>
      <c r="C916" s="394" t="s">
        <v>4401</v>
      </c>
      <c r="D916" s="235" t="s">
        <v>15</v>
      </c>
      <c r="E916" s="236">
        <v>3906</v>
      </c>
      <c r="F916" s="294">
        <v>41882</v>
      </c>
      <c r="G916" s="30">
        <v>3906</v>
      </c>
      <c r="H916" s="5">
        <f t="shared" si="30"/>
        <v>0</v>
      </c>
      <c r="I916" s="508" t="s">
        <v>20</v>
      </c>
    </row>
    <row r="917" spans="1:9" ht="15" x14ac:dyDescent="0.25">
      <c r="A917" s="240"/>
      <c r="B917" s="241"/>
      <c r="C917" s="394"/>
      <c r="D917" s="235"/>
      <c r="E917" s="236"/>
      <c r="F917" s="294"/>
      <c r="G917" s="30">
        <f>SUM(G906:G916)</f>
        <v>53012.2</v>
      </c>
      <c r="H917" s="5"/>
      <c r="I917" s="508"/>
    </row>
    <row r="918" spans="1:9" ht="15" x14ac:dyDescent="0.25">
      <c r="A918" s="240"/>
      <c r="B918" s="241"/>
      <c r="C918" s="394"/>
      <c r="D918" s="235"/>
      <c r="E918" s="236"/>
      <c r="F918" s="294"/>
      <c r="G918" s="30"/>
      <c r="H918" s="5"/>
      <c r="I918" s="508"/>
    </row>
    <row r="919" spans="1:9" ht="15" x14ac:dyDescent="0.25">
      <c r="A919" s="240">
        <v>41865</v>
      </c>
      <c r="B919" s="438" t="s">
        <v>2195</v>
      </c>
      <c r="C919" s="429" t="s">
        <v>4698</v>
      </c>
      <c r="D919" s="235" t="s">
        <v>4763</v>
      </c>
      <c r="E919" s="236">
        <v>9084.5</v>
      </c>
      <c r="F919" s="117">
        <v>41865</v>
      </c>
      <c r="G919" s="30">
        <v>9084.5</v>
      </c>
      <c r="H919" s="5">
        <f t="shared" si="30"/>
        <v>0</v>
      </c>
      <c r="I919" s="508"/>
    </row>
    <row r="920" spans="1:9" ht="15" x14ac:dyDescent="0.25">
      <c r="A920" s="240"/>
      <c r="B920" s="438"/>
      <c r="C920" s="429"/>
      <c r="D920" s="235"/>
      <c r="E920" s="236"/>
      <c r="F920" s="117"/>
      <c r="G920" s="30"/>
      <c r="H920" s="5"/>
      <c r="I920" s="508"/>
    </row>
    <row r="921" spans="1:9" ht="15" x14ac:dyDescent="0.25">
      <c r="A921" s="240">
        <v>41864</v>
      </c>
      <c r="B921" s="438" t="s">
        <v>2089</v>
      </c>
      <c r="C921" s="429" t="s">
        <v>4698</v>
      </c>
      <c r="D921" s="8" t="s">
        <v>54</v>
      </c>
      <c r="E921" s="252">
        <v>46452</v>
      </c>
      <c r="F921" s="117">
        <v>41864</v>
      </c>
      <c r="G921" s="22">
        <v>46452</v>
      </c>
      <c r="H921" s="5">
        <f>E921-G921</f>
        <v>0</v>
      </c>
      <c r="I921" s="508"/>
    </row>
    <row r="922" spans="1:9" ht="15" x14ac:dyDescent="0.25">
      <c r="A922" s="240">
        <v>41852</v>
      </c>
      <c r="B922" s="241" t="s">
        <v>2267</v>
      </c>
      <c r="C922" s="394" t="s">
        <v>4641</v>
      </c>
      <c r="D922" s="235" t="s">
        <v>54</v>
      </c>
      <c r="E922" s="236">
        <v>22427</v>
      </c>
      <c r="F922" s="117">
        <v>41854</v>
      </c>
      <c r="G922" s="30">
        <v>22427</v>
      </c>
      <c r="H922" s="24">
        <f t="shared" si="30"/>
        <v>0</v>
      </c>
      <c r="I922" s="508"/>
    </row>
    <row r="923" spans="1:9" ht="15" x14ac:dyDescent="0.25">
      <c r="A923" s="496">
        <v>41853</v>
      </c>
      <c r="B923" s="241" t="s">
        <v>1174</v>
      </c>
      <c r="C923" s="394" t="s">
        <v>4641</v>
      </c>
      <c r="D923" s="8" t="s">
        <v>54</v>
      </c>
      <c r="E923" s="252">
        <v>23343.5</v>
      </c>
      <c r="F923" s="117">
        <v>41854</v>
      </c>
      <c r="G923" s="30">
        <v>23343.5</v>
      </c>
      <c r="H923" s="24">
        <f t="shared" si="30"/>
        <v>0</v>
      </c>
      <c r="I923" s="508" t="s">
        <v>4</v>
      </c>
    </row>
    <row r="924" spans="1:9" ht="15" x14ac:dyDescent="0.25">
      <c r="A924" s="496">
        <v>41857</v>
      </c>
      <c r="B924" s="241" t="s">
        <v>1489</v>
      </c>
      <c r="C924" s="394" t="s">
        <v>4641</v>
      </c>
      <c r="D924" s="235" t="s">
        <v>54</v>
      </c>
      <c r="E924" s="236">
        <v>19978</v>
      </c>
      <c r="F924" s="117">
        <v>41857</v>
      </c>
      <c r="G924" s="30">
        <v>19978</v>
      </c>
      <c r="H924" s="5">
        <f t="shared" si="30"/>
        <v>0</v>
      </c>
      <c r="I924" s="508" t="s">
        <v>4</v>
      </c>
    </row>
    <row r="925" spans="1:9" ht="15" x14ac:dyDescent="0.25">
      <c r="A925" s="240">
        <v>41858</v>
      </c>
      <c r="B925" s="438" t="s">
        <v>1616</v>
      </c>
      <c r="C925" s="429" t="s">
        <v>4698</v>
      </c>
      <c r="D925" s="8" t="s">
        <v>54</v>
      </c>
      <c r="E925" s="252">
        <v>11795.2</v>
      </c>
      <c r="F925" s="117">
        <v>41859</v>
      </c>
      <c r="G925" s="30">
        <v>11795.2</v>
      </c>
      <c r="H925" s="5">
        <f t="shared" si="30"/>
        <v>0</v>
      </c>
      <c r="I925" s="508" t="s">
        <v>4</v>
      </c>
    </row>
    <row r="926" spans="1:9" ht="15" x14ac:dyDescent="0.25">
      <c r="A926" s="496">
        <v>41859</v>
      </c>
      <c r="B926" s="438" t="s">
        <v>1718</v>
      </c>
      <c r="C926" s="429" t="s">
        <v>4698</v>
      </c>
      <c r="D926" s="235" t="s">
        <v>54</v>
      </c>
      <c r="E926" s="236">
        <v>32574</v>
      </c>
      <c r="F926" s="117">
        <v>41860</v>
      </c>
      <c r="G926" s="30">
        <v>32574</v>
      </c>
      <c r="H926" s="5">
        <f t="shared" si="30"/>
        <v>0</v>
      </c>
      <c r="I926" s="508" t="s">
        <v>4</v>
      </c>
    </row>
    <row r="927" spans="1:9" ht="15" x14ac:dyDescent="0.25">
      <c r="A927" s="240">
        <v>41860</v>
      </c>
      <c r="B927" s="438" t="s">
        <v>1815</v>
      </c>
      <c r="C927" s="429" t="s">
        <v>4698</v>
      </c>
      <c r="D927" s="8" t="s">
        <v>54</v>
      </c>
      <c r="E927" s="252">
        <v>32074</v>
      </c>
      <c r="F927" s="117">
        <v>41861</v>
      </c>
      <c r="G927" s="30">
        <v>32074</v>
      </c>
      <c r="H927" s="5">
        <f t="shared" si="30"/>
        <v>0</v>
      </c>
      <c r="I927" s="508"/>
    </row>
    <row r="928" spans="1:9" ht="15" x14ac:dyDescent="0.25">
      <c r="A928" s="240">
        <v>41863</v>
      </c>
      <c r="B928" s="438" t="s">
        <v>2001</v>
      </c>
      <c r="C928" s="429" t="s">
        <v>4698</v>
      </c>
      <c r="D928" s="8" t="s">
        <v>54</v>
      </c>
      <c r="E928" s="252">
        <v>7928</v>
      </c>
      <c r="F928" s="117">
        <v>41863</v>
      </c>
      <c r="G928" s="22">
        <v>7928</v>
      </c>
      <c r="H928" s="5">
        <f t="shared" si="30"/>
        <v>0</v>
      </c>
      <c r="I928" s="508" t="s">
        <v>14</v>
      </c>
    </row>
    <row r="929" spans="1:9" ht="15" x14ac:dyDescent="0.25">
      <c r="A929" s="240">
        <v>41865</v>
      </c>
      <c r="B929" s="438" t="s">
        <v>2206</v>
      </c>
      <c r="C929" s="429" t="s">
        <v>4698</v>
      </c>
      <c r="D929" s="235" t="s">
        <v>54</v>
      </c>
      <c r="E929" s="236">
        <v>21142.400000000001</v>
      </c>
      <c r="F929" s="117">
        <v>41866</v>
      </c>
      <c r="G929" s="30">
        <v>21142.400000000001</v>
      </c>
      <c r="H929" s="5">
        <f t="shared" si="30"/>
        <v>0</v>
      </c>
      <c r="I929" s="508"/>
    </row>
    <row r="930" spans="1:9" ht="15" x14ac:dyDescent="0.25">
      <c r="A930" s="240">
        <v>41865</v>
      </c>
      <c r="B930" s="438" t="s">
        <v>2207</v>
      </c>
      <c r="C930" s="429" t="s">
        <v>4698</v>
      </c>
      <c r="D930" s="235" t="s">
        <v>54</v>
      </c>
      <c r="E930" s="236">
        <v>3266.5</v>
      </c>
      <c r="F930" s="117">
        <v>41866</v>
      </c>
      <c r="G930" s="30">
        <v>3266.5</v>
      </c>
      <c r="H930" s="5">
        <f t="shared" si="30"/>
        <v>0</v>
      </c>
      <c r="I930" s="508" t="s">
        <v>146</v>
      </c>
    </row>
    <row r="931" spans="1:9" ht="15" x14ac:dyDescent="0.25">
      <c r="A931" s="240">
        <v>41867</v>
      </c>
      <c r="B931" s="438" t="s">
        <v>1105</v>
      </c>
      <c r="C931" s="429" t="s">
        <v>4698</v>
      </c>
      <c r="D931" s="235" t="s">
        <v>54</v>
      </c>
      <c r="E931" s="236">
        <v>37750.5</v>
      </c>
      <c r="F931" s="117">
        <v>41868</v>
      </c>
      <c r="G931" s="30">
        <v>37750.5</v>
      </c>
      <c r="H931" s="5">
        <f t="shared" si="30"/>
        <v>0</v>
      </c>
      <c r="I931" s="508" t="s">
        <v>146</v>
      </c>
    </row>
    <row r="932" spans="1:9" ht="15" x14ac:dyDescent="0.25">
      <c r="A932" s="518">
        <v>41866</v>
      </c>
      <c r="B932" s="516" t="s">
        <v>1282</v>
      </c>
      <c r="C932" s="517" t="s">
        <v>4698</v>
      </c>
      <c r="D932" s="235" t="s">
        <v>54</v>
      </c>
      <c r="E932" s="236">
        <v>38328</v>
      </c>
      <c r="F932" s="117">
        <v>41867</v>
      </c>
      <c r="G932" s="30">
        <v>38328</v>
      </c>
      <c r="H932" s="5">
        <f t="shared" si="30"/>
        <v>0</v>
      </c>
      <c r="I932" s="508" t="s">
        <v>146</v>
      </c>
    </row>
    <row r="933" spans="1:9" ht="15" x14ac:dyDescent="0.25">
      <c r="A933" s="240">
        <v>41870</v>
      </c>
      <c r="B933" s="438" t="s">
        <v>1354</v>
      </c>
      <c r="C933" s="429" t="s">
        <v>4698</v>
      </c>
      <c r="D933" s="235" t="s">
        <v>54</v>
      </c>
      <c r="E933" s="236">
        <v>7896</v>
      </c>
      <c r="F933" s="117">
        <v>41870</v>
      </c>
      <c r="G933" s="30">
        <v>7896</v>
      </c>
      <c r="H933" s="5">
        <f t="shared" si="30"/>
        <v>0</v>
      </c>
      <c r="I933" s="508" t="s">
        <v>146</v>
      </c>
    </row>
    <row r="934" spans="1:9" ht="15" x14ac:dyDescent="0.25">
      <c r="A934" s="240">
        <v>41871</v>
      </c>
      <c r="B934" s="438" t="s">
        <v>1488</v>
      </c>
      <c r="C934" s="429" t="s">
        <v>4698</v>
      </c>
      <c r="D934" s="235" t="s">
        <v>54</v>
      </c>
      <c r="E934" s="236">
        <v>21082</v>
      </c>
      <c r="F934" s="117">
        <v>41871</v>
      </c>
      <c r="G934" s="30">
        <v>21082</v>
      </c>
      <c r="H934" s="5">
        <f t="shared" si="30"/>
        <v>0</v>
      </c>
      <c r="I934" s="508" t="s">
        <v>146</v>
      </c>
    </row>
    <row r="935" spans="1:9" ht="15" x14ac:dyDescent="0.25">
      <c r="A935" s="240">
        <v>41872</v>
      </c>
      <c r="B935" s="241" t="s">
        <v>1571</v>
      </c>
      <c r="C935" s="394" t="s">
        <v>4401</v>
      </c>
      <c r="D935" s="8" t="s">
        <v>54</v>
      </c>
      <c r="E935" s="252">
        <v>28121</v>
      </c>
      <c r="F935" s="117">
        <v>41872</v>
      </c>
      <c r="G935" s="30">
        <v>28121</v>
      </c>
      <c r="H935" s="5">
        <f t="shared" si="30"/>
        <v>0</v>
      </c>
      <c r="I935" s="508" t="s">
        <v>146</v>
      </c>
    </row>
    <row r="936" spans="1:9" ht="15" x14ac:dyDescent="0.25">
      <c r="A936" s="240">
        <v>41873</v>
      </c>
      <c r="B936" s="241" t="s">
        <v>1684</v>
      </c>
      <c r="C936" s="394" t="s">
        <v>4401</v>
      </c>
      <c r="D936" s="235" t="s">
        <v>54</v>
      </c>
      <c r="E936" s="236">
        <v>18461.5</v>
      </c>
      <c r="F936" s="117">
        <v>41873</v>
      </c>
      <c r="G936" s="251">
        <v>18461.5</v>
      </c>
      <c r="H936" s="5">
        <f t="shared" si="30"/>
        <v>0</v>
      </c>
      <c r="I936" s="508" t="s">
        <v>146</v>
      </c>
    </row>
    <row r="937" spans="1:9" ht="15" x14ac:dyDescent="0.25">
      <c r="A937" s="240">
        <v>41874</v>
      </c>
      <c r="B937" s="241" t="s">
        <v>1780</v>
      </c>
      <c r="C937" s="394" t="s">
        <v>4401</v>
      </c>
      <c r="D937" s="8" t="s">
        <v>54</v>
      </c>
      <c r="E937" s="252">
        <v>20703</v>
      </c>
      <c r="F937" s="117">
        <v>41875</v>
      </c>
      <c r="G937" s="30">
        <v>20703</v>
      </c>
      <c r="H937" s="5">
        <f t="shared" si="30"/>
        <v>0</v>
      </c>
      <c r="I937" s="508" t="s">
        <v>146</v>
      </c>
    </row>
    <row r="938" spans="1:9" ht="15" x14ac:dyDescent="0.25">
      <c r="A938" s="240">
        <v>41877</v>
      </c>
      <c r="B938" s="241" t="s">
        <v>2006</v>
      </c>
      <c r="C938" s="394" t="s">
        <v>4401</v>
      </c>
      <c r="D938" s="8" t="s">
        <v>54</v>
      </c>
      <c r="E938" s="252">
        <v>8106</v>
      </c>
      <c r="F938" s="117">
        <v>41878</v>
      </c>
      <c r="G938" s="30">
        <v>8106</v>
      </c>
      <c r="H938" s="5">
        <f t="shared" si="30"/>
        <v>0</v>
      </c>
      <c r="I938" s="508" t="s">
        <v>146</v>
      </c>
    </row>
    <row r="939" spans="1:9" ht="15" x14ac:dyDescent="0.25">
      <c r="A939" s="240">
        <v>41878</v>
      </c>
      <c r="B939" s="241" t="s">
        <v>2113</v>
      </c>
      <c r="C939" s="394" t="s">
        <v>4401</v>
      </c>
      <c r="D939" s="235" t="s">
        <v>54</v>
      </c>
      <c r="E939" s="236">
        <v>24021.5</v>
      </c>
      <c r="F939" s="463" t="s">
        <v>4869</v>
      </c>
      <c r="G939" s="30">
        <v>24021.5</v>
      </c>
      <c r="H939" s="5">
        <f t="shared" si="30"/>
        <v>0</v>
      </c>
      <c r="I939" s="508" t="s">
        <v>146</v>
      </c>
    </row>
    <row r="940" spans="1:9" ht="15" x14ac:dyDescent="0.25">
      <c r="A940" s="240">
        <v>41879</v>
      </c>
      <c r="B940" s="241" t="s">
        <v>2187</v>
      </c>
      <c r="C940" s="394" t="s">
        <v>4401</v>
      </c>
      <c r="D940" s="235" t="s">
        <v>54</v>
      </c>
      <c r="E940" s="236">
        <v>15022</v>
      </c>
      <c r="F940" s="117">
        <v>41879</v>
      </c>
      <c r="G940" s="30">
        <v>15022</v>
      </c>
      <c r="H940" s="5">
        <f t="shared" si="30"/>
        <v>0</v>
      </c>
      <c r="I940" s="508" t="s">
        <v>146</v>
      </c>
    </row>
    <row r="941" spans="1:9" ht="15" x14ac:dyDescent="0.25">
      <c r="A941" s="240">
        <v>41880</v>
      </c>
      <c r="B941" s="241" t="s">
        <v>1081</v>
      </c>
      <c r="C941" s="394" t="s">
        <v>4401</v>
      </c>
      <c r="D941" s="8" t="s">
        <v>54</v>
      </c>
      <c r="E941" s="252">
        <v>2560</v>
      </c>
      <c r="F941" s="117">
        <v>41881</v>
      </c>
      <c r="G941" s="30">
        <v>2560</v>
      </c>
      <c r="H941" s="5">
        <f t="shared" si="30"/>
        <v>0</v>
      </c>
      <c r="I941" s="508" t="s">
        <v>146</v>
      </c>
    </row>
    <row r="942" spans="1:9" ht="15" x14ac:dyDescent="0.25">
      <c r="A942" s="240">
        <v>41880</v>
      </c>
      <c r="B942" s="241" t="s">
        <v>1124</v>
      </c>
      <c r="C942" s="394" t="s">
        <v>4401</v>
      </c>
      <c r="D942" s="8" t="s">
        <v>54</v>
      </c>
      <c r="E942" s="252">
        <v>20233.2</v>
      </c>
      <c r="F942" s="117">
        <v>41881</v>
      </c>
      <c r="G942" s="30">
        <v>20233.2</v>
      </c>
      <c r="H942" s="5">
        <f t="shared" si="30"/>
        <v>0</v>
      </c>
      <c r="I942" s="508" t="s">
        <v>146</v>
      </c>
    </row>
    <row r="943" spans="1:9" ht="15" x14ac:dyDescent="0.25">
      <c r="A943" s="240">
        <v>41881</v>
      </c>
      <c r="B943" s="241" t="s">
        <v>1272</v>
      </c>
      <c r="C943" s="394" t="s">
        <v>4401</v>
      </c>
      <c r="D943" s="235" t="s">
        <v>54</v>
      </c>
      <c r="E943" s="236">
        <v>28579.200000000001</v>
      </c>
      <c r="F943" s="117">
        <v>41882</v>
      </c>
      <c r="G943" s="30">
        <v>28579.200000000001</v>
      </c>
      <c r="H943" s="5">
        <f t="shared" si="30"/>
        <v>0</v>
      </c>
      <c r="I943" s="508"/>
    </row>
    <row r="944" spans="1:9" ht="15" x14ac:dyDescent="0.25">
      <c r="A944" s="240"/>
      <c r="B944" s="241"/>
      <c r="C944" s="394"/>
      <c r="D944" s="235"/>
      <c r="E944" s="236"/>
      <c r="F944" s="117"/>
      <c r="G944" s="30">
        <f>SUM(G921:G943)</f>
        <v>491844.5</v>
      </c>
      <c r="H944" s="5"/>
      <c r="I944" s="508"/>
    </row>
    <row r="945" spans="1:9" ht="15" x14ac:dyDescent="0.25">
      <c r="A945" s="240"/>
      <c r="B945" s="241"/>
      <c r="C945" s="394"/>
      <c r="D945" s="235"/>
      <c r="E945" s="236"/>
      <c r="F945" s="117"/>
      <c r="G945" s="30"/>
      <c r="H945" s="5"/>
      <c r="I945" s="508"/>
    </row>
    <row r="946" spans="1:9" ht="15" x14ac:dyDescent="0.25">
      <c r="A946" s="496">
        <v>41853</v>
      </c>
      <c r="B946" s="241" t="s">
        <v>1144</v>
      </c>
      <c r="C946" s="394" t="s">
        <v>4641</v>
      </c>
      <c r="D946" s="8" t="s">
        <v>113</v>
      </c>
      <c r="E946" s="252">
        <v>13467.6</v>
      </c>
      <c r="F946" s="117">
        <v>41854</v>
      </c>
      <c r="G946" s="30">
        <v>13467.6</v>
      </c>
      <c r="H946" s="24">
        <f t="shared" si="30"/>
        <v>0</v>
      </c>
      <c r="I946" s="432"/>
    </row>
    <row r="947" spans="1:9" ht="15" x14ac:dyDescent="0.25">
      <c r="A947" s="240">
        <v>41858</v>
      </c>
      <c r="B947" s="438" t="s">
        <v>1568</v>
      </c>
      <c r="C947" s="429" t="s">
        <v>4698</v>
      </c>
      <c r="D947" s="8" t="s">
        <v>113</v>
      </c>
      <c r="E947" s="252">
        <v>11553.6</v>
      </c>
      <c r="F947" s="117">
        <v>41859</v>
      </c>
      <c r="G947" s="30">
        <v>11553.6</v>
      </c>
      <c r="H947" s="5">
        <f t="shared" si="30"/>
        <v>0</v>
      </c>
      <c r="I947" s="432" t="s">
        <v>20</v>
      </c>
    </row>
    <row r="948" spans="1:9" ht="15" x14ac:dyDescent="0.25">
      <c r="A948" s="240">
        <v>41860</v>
      </c>
      <c r="B948" s="438" t="s">
        <v>1801</v>
      </c>
      <c r="C948" s="429" t="s">
        <v>4698</v>
      </c>
      <c r="D948" s="8" t="s">
        <v>113</v>
      </c>
      <c r="E948" s="252">
        <v>11710</v>
      </c>
      <c r="F948" s="117">
        <v>41862</v>
      </c>
      <c r="G948" s="30">
        <v>11710</v>
      </c>
      <c r="H948" s="5">
        <f t="shared" si="30"/>
        <v>0</v>
      </c>
      <c r="I948" s="432" t="s">
        <v>20</v>
      </c>
    </row>
    <row r="949" spans="1:9" ht="15" x14ac:dyDescent="0.25">
      <c r="A949" s="240">
        <v>41863</v>
      </c>
      <c r="B949" s="438" t="s">
        <v>2010</v>
      </c>
      <c r="C949" s="429" t="s">
        <v>4698</v>
      </c>
      <c r="D949" s="8" t="s">
        <v>113</v>
      </c>
      <c r="E949" s="252">
        <v>7041.9</v>
      </c>
      <c r="F949" s="117">
        <v>41864</v>
      </c>
      <c r="G949" s="22">
        <v>7041.9</v>
      </c>
      <c r="H949" s="5">
        <f t="shared" si="30"/>
        <v>0</v>
      </c>
      <c r="I949" s="432" t="s">
        <v>20</v>
      </c>
    </row>
    <row r="950" spans="1:9" ht="15" x14ac:dyDescent="0.25">
      <c r="A950" s="240">
        <v>41865</v>
      </c>
      <c r="B950" s="438" t="s">
        <v>2163</v>
      </c>
      <c r="C950" s="429" t="s">
        <v>4698</v>
      </c>
      <c r="D950" s="235" t="s">
        <v>113</v>
      </c>
      <c r="E950" s="236">
        <v>13291</v>
      </c>
      <c r="F950" s="117">
        <v>41866</v>
      </c>
      <c r="G950" s="30">
        <v>13291</v>
      </c>
      <c r="H950" s="5">
        <f t="shared" si="30"/>
        <v>0</v>
      </c>
      <c r="I950" s="432" t="s">
        <v>20</v>
      </c>
    </row>
    <row r="951" spans="1:9" ht="15" x14ac:dyDescent="0.25">
      <c r="A951" s="240">
        <v>41867</v>
      </c>
      <c r="B951" s="438" t="s">
        <v>1077</v>
      </c>
      <c r="C951" s="429" t="s">
        <v>4698</v>
      </c>
      <c r="D951" s="235" t="s">
        <v>113</v>
      </c>
      <c r="E951" s="236">
        <v>12947</v>
      </c>
      <c r="F951" s="117">
        <v>41868</v>
      </c>
      <c r="G951" s="30">
        <v>12947</v>
      </c>
      <c r="H951" s="5">
        <f t="shared" si="30"/>
        <v>0</v>
      </c>
      <c r="I951" s="432" t="s">
        <v>20</v>
      </c>
    </row>
    <row r="952" spans="1:9" ht="15" x14ac:dyDescent="0.25">
      <c r="A952" s="240">
        <v>41870</v>
      </c>
      <c r="B952" s="438" t="s">
        <v>1373</v>
      </c>
      <c r="C952" s="429" t="s">
        <v>4698</v>
      </c>
      <c r="D952" s="235" t="s">
        <v>113</v>
      </c>
      <c r="E952" s="236">
        <v>7425</v>
      </c>
      <c r="F952" s="117">
        <v>41870</v>
      </c>
      <c r="G952" s="30">
        <v>7425</v>
      </c>
      <c r="H952" s="5">
        <f t="shared" si="30"/>
        <v>0</v>
      </c>
      <c r="I952" s="432" t="s">
        <v>20</v>
      </c>
    </row>
    <row r="953" spans="1:9" ht="15" x14ac:dyDescent="0.25">
      <c r="A953" s="240">
        <v>41872</v>
      </c>
      <c r="B953" s="438" t="s">
        <v>1540</v>
      </c>
      <c r="C953" s="429" t="s">
        <v>4698</v>
      </c>
      <c r="D953" s="8" t="s">
        <v>113</v>
      </c>
      <c r="E953" s="252">
        <v>6657.6</v>
      </c>
      <c r="F953" s="117">
        <v>41873</v>
      </c>
      <c r="G953" s="30">
        <v>6657.6</v>
      </c>
      <c r="H953" s="5">
        <f t="shared" si="30"/>
        <v>0</v>
      </c>
      <c r="I953" s="432" t="s">
        <v>20</v>
      </c>
    </row>
    <row r="954" spans="1:9" ht="15" x14ac:dyDescent="0.25">
      <c r="A954" s="240">
        <v>41873</v>
      </c>
      <c r="B954" s="241" t="s">
        <v>1688</v>
      </c>
      <c r="C954" s="394" t="s">
        <v>4401</v>
      </c>
      <c r="D954" s="235" t="s">
        <v>113</v>
      </c>
      <c r="E954" s="236">
        <v>1049</v>
      </c>
      <c r="F954" s="117">
        <v>41874</v>
      </c>
      <c r="G954" s="251">
        <v>1049</v>
      </c>
      <c r="H954" s="5">
        <f t="shared" si="30"/>
        <v>0</v>
      </c>
      <c r="I954" s="432" t="s">
        <v>20</v>
      </c>
    </row>
    <row r="955" spans="1:9" ht="15" x14ac:dyDescent="0.25">
      <c r="A955" s="240">
        <v>41874</v>
      </c>
      <c r="B955" s="241" t="s">
        <v>1777</v>
      </c>
      <c r="C955" s="394" t="s">
        <v>4401</v>
      </c>
      <c r="D955" s="8" t="s">
        <v>113</v>
      </c>
      <c r="E955" s="252">
        <v>9888</v>
      </c>
      <c r="F955" s="117">
        <v>41876</v>
      </c>
      <c r="G955" s="30">
        <v>9888</v>
      </c>
      <c r="H955" s="5">
        <f t="shared" si="30"/>
        <v>0</v>
      </c>
      <c r="I955" s="432" t="s">
        <v>20</v>
      </c>
    </row>
    <row r="956" spans="1:9" ht="15" x14ac:dyDescent="0.25">
      <c r="A956" s="240">
        <v>41877</v>
      </c>
      <c r="B956" s="241" t="s">
        <v>2016</v>
      </c>
      <c r="C956" s="394" t="s">
        <v>4401</v>
      </c>
      <c r="D956" s="8" t="s">
        <v>113</v>
      </c>
      <c r="E956" s="252">
        <v>6073</v>
      </c>
      <c r="F956" s="117">
        <v>41877</v>
      </c>
      <c r="G956" s="30">
        <v>6073</v>
      </c>
      <c r="H956" s="5">
        <f t="shared" si="30"/>
        <v>0</v>
      </c>
      <c r="I956" s="432" t="s">
        <v>20</v>
      </c>
    </row>
    <row r="957" spans="1:9" ht="15" x14ac:dyDescent="0.25">
      <c r="A957" s="240">
        <v>41879</v>
      </c>
      <c r="B957" s="241" t="s">
        <v>2173</v>
      </c>
      <c r="C957" s="394" t="s">
        <v>4401</v>
      </c>
      <c r="D957" s="235" t="s">
        <v>113</v>
      </c>
      <c r="E957" s="236">
        <v>7211.5</v>
      </c>
      <c r="F957" s="117">
        <v>41879</v>
      </c>
      <c r="G957" s="30">
        <v>7211.5</v>
      </c>
      <c r="H957" s="5">
        <f t="shared" si="30"/>
        <v>0</v>
      </c>
      <c r="I957" s="432"/>
    </row>
    <row r="958" spans="1:9" ht="15" x14ac:dyDescent="0.25">
      <c r="A958" s="240">
        <v>41881</v>
      </c>
      <c r="B958" s="241" t="s">
        <v>1204</v>
      </c>
      <c r="C958" s="394" t="s">
        <v>4401</v>
      </c>
      <c r="D958" s="235" t="s">
        <v>113</v>
      </c>
      <c r="E958" s="236">
        <v>12263</v>
      </c>
      <c r="F958" s="117">
        <v>41882</v>
      </c>
      <c r="G958" s="30">
        <v>12263</v>
      </c>
      <c r="H958" s="5">
        <f t="shared" si="30"/>
        <v>0</v>
      </c>
      <c r="I958" s="432" t="s">
        <v>196</v>
      </c>
    </row>
    <row r="959" spans="1:9" ht="15" x14ac:dyDescent="0.25">
      <c r="A959" s="240"/>
      <c r="B959" s="241"/>
      <c r="C959" s="394"/>
      <c r="D959" s="235"/>
      <c r="E959" s="236"/>
      <c r="F959" s="117"/>
      <c r="G959" s="30">
        <f>SUM(G946:G958)</f>
        <v>120578.20000000001</v>
      </c>
      <c r="H959" s="5"/>
      <c r="I959" s="432"/>
    </row>
    <row r="960" spans="1:9" ht="15" x14ac:dyDescent="0.25">
      <c r="A960" s="240"/>
      <c r="B960" s="241"/>
      <c r="C960" s="394"/>
      <c r="D960" s="235"/>
      <c r="E960" s="236"/>
      <c r="F960" s="117"/>
      <c r="G960" s="30"/>
      <c r="H960" s="5"/>
      <c r="I960" s="432"/>
    </row>
    <row r="961" spans="1:9" ht="15" x14ac:dyDescent="0.25">
      <c r="A961" s="496">
        <v>41869</v>
      </c>
      <c r="B961" s="438" t="s">
        <v>1321</v>
      </c>
      <c r="C961" s="429" t="s">
        <v>4698</v>
      </c>
      <c r="D961" s="235" t="s">
        <v>153</v>
      </c>
      <c r="E961" s="236">
        <v>17562.400000000001</v>
      </c>
      <c r="F961" s="117">
        <v>41871</v>
      </c>
      <c r="G961" s="30">
        <v>17562.400000000001</v>
      </c>
      <c r="H961" s="5">
        <f t="shared" si="30"/>
        <v>0</v>
      </c>
      <c r="I961" s="432"/>
    </row>
    <row r="962" spans="1:9" ht="15" x14ac:dyDescent="0.25">
      <c r="A962" s="240">
        <v>41873</v>
      </c>
      <c r="B962" s="241" t="s">
        <v>1616</v>
      </c>
      <c r="C962" s="394" t="s">
        <v>4401</v>
      </c>
      <c r="D962" s="235" t="s">
        <v>153</v>
      </c>
      <c r="E962" s="236">
        <v>18219.099999999999</v>
      </c>
      <c r="F962" s="117">
        <v>41874</v>
      </c>
      <c r="G962" s="251">
        <v>18219.099999999999</v>
      </c>
      <c r="H962" s="5">
        <f t="shared" si="30"/>
        <v>0</v>
      </c>
      <c r="I962" s="432" t="s">
        <v>23</v>
      </c>
    </row>
    <row r="963" spans="1:9" ht="15" x14ac:dyDescent="0.25">
      <c r="A963" s="240">
        <v>41876</v>
      </c>
      <c r="B963" s="241" t="s">
        <v>1962</v>
      </c>
      <c r="C963" s="394" t="s">
        <v>4401</v>
      </c>
      <c r="D963" s="235" t="s">
        <v>153</v>
      </c>
      <c r="E963" s="236">
        <v>17690</v>
      </c>
      <c r="F963" s="117">
        <v>41878</v>
      </c>
      <c r="G963" s="30">
        <v>17690</v>
      </c>
      <c r="H963" s="5">
        <f t="shared" si="30"/>
        <v>0</v>
      </c>
      <c r="I963" s="432"/>
    </row>
    <row r="964" spans="1:9" ht="15" x14ac:dyDescent="0.25">
      <c r="A964" s="240">
        <v>41879</v>
      </c>
      <c r="B964" s="241" t="s">
        <v>2270</v>
      </c>
      <c r="C964" s="394" t="s">
        <v>4401</v>
      </c>
      <c r="D964" s="235" t="s">
        <v>153</v>
      </c>
      <c r="E964" s="236">
        <v>23362.400000000001</v>
      </c>
      <c r="F964" s="117">
        <v>41881</v>
      </c>
      <c r="G964" s="30">
        <v>23362.400000000001</v>
      </c>
      <c r="H964" s="5">
        <f t="shared" si="30"/>
        <v>0</v>
      </c>
      <c r="I964" s="432" t="s">
        <v>196</v>
      </c>
    </row>
    <row r="965" spans="1:9" ht="15" x14ac:dyDescent="0.25">
      <c r="A965" s="240"/>
      <c r="B965" s="241"/>
      <c r="C965" s="394"/>
      <c r="D965" s="235"/>
      <c r="E965" s="236"/>
      <c r="F965" s="117"/>
      <c r="G965" s="30">
        <f>SUM(G961:G964)</f>
        <v>76833.899999999994</v>
      </c>
      <c r="H965" s="5"/>
      <c r="I965" s="432"/>
    </row>
    <row r="966" spans="1:9" ht="15" x14ac:dyDescent="0.25">
      <c r="A966" s="240"/>
      <c r="B966" s="241"/>
      <c r="C966" s="394"/>
      <c r="D966" s="235"/>
      <c r="E966" s="236"/>
      <c r="F966" s="117"/>
      <c r="G966" s="30"/>
      <c r="H966" s="5"/>
      <c r="I966" s="432"/>
    </row>
    <row r="967" spans="1:9" ht="15" x14ac:dyDescent="0.25">
      <c r="A967" s="240">
        <v>41867</v>
      </c>
      <c r="B967" s="438" t="s">
        <v>1069</v>
      </c>
      <c r="C967" s="429" t="s">
        <v>4698</v>
      </c>
      <c r="D967" s="235" t="s">
        <v>470</v>
      </c>
      <c r="E967" s="236">
        <v>9634</v>
      </c>
      <c r="F967" s="117">
        <v>41867</v>
      </c>
      <c r="G967" s="30">
        <v>9634</v>
      </c>
      <c r="H967" s="5">
        <f t="shared" si="30"/>
        <v>0</v>
      </c>
      <c r="I967" s="432"/>
    </row>
    <row r="968" spans="1:9" ht="15" x14ac:dyDescent="0.25">
      <c r="A968" s="240">
        <v>41862</v>
      </c>
      <c r="B968" s="438" t="s">
        <v>1930</v>
      </c>
      <c r="C968" s="429" t="s">
        <v>4698</v>
      </c>
      <c r="D968" s="235" t="s">
        <v>470</v>
      </c>
      <c r="E968" s="236">
        <v>547</v>
      </c>
      <c r="F968" s="117">
        <v>41862</v>
      </c>
      <c r="G968" s="30">
        <v>547</v>
      </c>
      <c r="H968" s="5">
        <f t="shared" si="30"/>
        <v>0</v>
      </c>
      <c r="I968" s="432" t="s">
        <v>23</v>
      </c>
    </row>
    <row r="969" spans="1:9" ht="15" x14ac:dyDescent="0.25">
      <c r="A969" s="240">
        <v>41880</v>
      </c>
      <c r="B969" s="241" t="s">
        <v>1052</v>
      </c>
      <c r="C969" s="394" t="s">
        <v>4401</v>
      </c>
      <c r="D969" s="8" t="s">
        <v>4887</v>
      </c>
      <c r="E969" s="252">
        <v>4234.5</v>
      </c>
      <c r="F969" s="117">
        <v>41881</v>
      </c>
      <c r="G969" s="30">
        <v>4234.5</v>
      </c>
      <c r="H969" s="5">
        <f t="shared" si="30"/>
        <v>0</v>
      </c>
      <c r="I969" s="432" t="s">
        <v>23</v>
      </c>
    </row>
    <row r="970" spans="1:9" ht="15" x14ac:dyDescent="0.25">
      <c r="A970" s="240">
        <v>41878</v>
      </c>
      <c r="B970" s="241" t="s">
        <v>2123</v>
      </c>
      <c r="C970" s="394" t="s">
        <v>4401</v>
      </c>
      <c r="D970" s="235" t="s">
        <v>4871</v>
      </c>
      <c r="E970" s="236">
        <v>10035</v>
      </c>
      <c r="F970" s="117">
        <v>41879</v>
      </c>
      <c r="G970" s="30">
        <v>10035</v>
      </c>
      <c r="H970" s="5">
        <f t="shared" si="30"/>
        <v>0</v>
      </c>
      <c r="I970" s="432" t="s">
        <v>23</v>
      </c>
    </row>
    <row r="971" spans="1:9" ht="15" x14ac:dyDescent="0.25">
      <c r="A971" s="240"/>
      <c r="B971" s="241"/>
      <c r="C971" s="394"/>
      <c r="D971" s="235"/>
      <c r="E971" s="236"/>
      <c r="F971" s="117"/>
      <c r="G971" s="30"/>
      <c r="H971" s="5"/>
      <c r="I971" s="432"/>
    </row>
    <row r="972" spans="1:9" ht="15" x14ac:dyDescent="0.25">
      <c r="A972" s="496">
        <v>41853</v>
      </c>
      <c r="B972" s="241" t="s">
        <v>1095</v>
      </c>
      <c r="C972" s="394" t="s">
        <v>4641</v>
      </c>
      <c r="D972" s="8" t="s">
        <v>99</v>
      </c>
      <c r="E972" s="252">
        <v>7182.5</v>
      </c>
      <c r="F972" s="117">
        <v>41853</v>
      </c>
      <c r="G972" s="30">
        <v>7182.5</v>
      </c>
      <c r="H972" s="24">
        <f t="shared" si="30"/>
        <v>0</v>
      </c>
      <c r="I972" s="432" t="s">
        <v>23</v>
      </c>
    </row>
    <row r="973" spans="1:9" ht="15" x14ac:dyDescent="0.25">
      <c r="A973" s="496">
        <v>41853</v>
      </c>
      <c r="B973" s="241" t="s">
        <v>1116</v>
      </c>
      <c r="C973" s="394" t="s">
        <v>4641</v>
      </c>
      <c r="D973" s="8" t="s">
        <v>99</v>
      </c>
      <c r="E973" s="252">
        <v>576</v>
      </c>
      <c r="F973" s="117">
        <v>41853</v>
      </c>
      <c r="G973" s="30">
        <v>576</v>
      </c>
      <c r="H973" s="24">
        <f t="shared" ref="H973:H1049" si="31">E973-G973</f>
        <v>0</v>
      </c>
      <c r="I973" s="432"/>
    </row>
    <row r="974" spans="1:9" ht="15" x14ac:dyDescent="0.25">
      <c r="A974" s="496">
        <v>41861</v>
      </c>
      <c r="B974" s="438" t="s">
        <v>1838</v>
      </c>
      <c r="C974" s="429" t="s">
        <v>4698</v>
      </c>
      <c r="D974" s="235" t="s">
        <v>99</v>
      </c>
      <c r="E974" s="236">
        <v>6364.5</v>
      </c>
      <c r="F974" s="495" t="s">
        <v>4730</v>
      </c>
      <c r="G974" s="30">
        <v>6364.5</v>
      </c>
      <c r="H974" s="5">
        <f t="shared" si="31"/>
        <v>0</v>
      </c>
      <c r="I974" s="432" t="s">
        <v>23</v>
      </c>
    </row>
    <row r="975" spans="1:9" ht="15" x14ac:dyDescent="0.25">
      <c r="A975" s="240">
        <v>41874</v>
      </c>
      <c r="B975" s="241" t="s">
        <v>1763</v>
      </c>
      <c r="C975" s="394" t="s">
        <v>4401</v>
      </c>
      <c r="D975" s="8" t="s">
        <v>99</v>
      </c>
      <c r="E975" s="252">
        <v>9852.2999999999993</v>
      </c>
      <c r="F975" s="117">
        <v>41874</v>
      </c>
      <c r="G975" s="30">
        <v>9852.2999999999993</v>
      </c>
      <c r="H975" s="5">
        <f t="shared" si="31"/>
        <v>0</v>
      </c>
      <c r="I975" s="432"/>
    </row>
    <row r="976" spans="1:9" ht="15" x14ac:dyDescent="0.25">
      <c r="A976" s="240">
        <v>41881</v>
      </c>
      <c r="B976" s="241" t="s">
        <v>1191</v>
      </c>
      <c r="C976" s="394" t="s">
        <v>4401</v>
      </c>
      <c r="D976" s="235" t="s">
        <v>99</v>
      </c>
      <c r="E976" s="236">
        <v>16472</v>
      </c>
      <c r="F976" s="117">
        <v>41881</v>
      </c>
      <c r="G976" s="30">
        <v>16472</v>
      </c>
      <c r="H976" s="5">
        <f t="shared" si="31"/>
        <v>0</v>
      </c>
      <c r="I976" s="432" t="s">
        <v>23</v>
      </c>
    </row>
    <row r="977" spans="1:9" ht="15" x14ac:dyDescent="0.25">
      <c r="A977" s="240"/>
      <c r="B977" s="241"/>
      <c r="C977" s="394"/>
      <c r="D977" s="235"/>
      <c r="E977" s="236"/>
      <c r="F977" s="117"/>
      <c r="G977" s="30">
        <f>SUM(G972:G976)</f>
        <v>40447.300000000003</v>
      </c>
      <c r="H977" s="5"/>
      <c r="I977" s="432"/>
    </row>
    <row r="978" spans="1:9" ht="15" x14ac:dyDescent="0.25">
      <c r="A978" s="240"/>
      <c r="B978" s="241"/>
      <c r="C978" s="394"/>
      <c r="D978" s="235"/>
      <c r="E978" s="236"/>
      <c r="F978" s="117"/>
      <c r="G978" s="30"/>
      <c r="H978" s="5"/>
      <c r="I978" s="432"/>
    </row>
    <row r="979" spans="1:9" ht="15" x14ac:dyDescent="0.25">
      <c r="A979" s="496">
        <v>41855</v>
      </c>
      <c r="B979" s="241" t="s">
        <v>1302</v>
      </c>
      <c r="C979" s="394" t="s">
        <v>4641</v>
      </c>
      <c r="D979" s="8" t="s">
        <v>50</v>
      </c>
      <c r="E979" s="252">
        <v>490.5</v>
      </c>
      <c r="F979" s="117">
        <v>41856</v>
      </c>
      <c r="G979" s="30">
        <v>490.5</v>
      </c>
      <c r="H979" s="5">
        <f t="shared" si="31"/>
        <v>0</v>
      </c>
      <c r="I979" s="432" t="s">
        <v>23</v>
      </c>
    </row>
    <row r="980" spans="1:9" ht="15" x14ac:dyDescent="0.25">
      <c r="A980" s="496">
        <v>41859</v>
      </c>
      <c r="B980" s="438" t="s">
        <v>1682</v>
      </c>
      <c r="C980" s="429" t="s">
        <v>4698</v>
      </c>
      <c r="D980" s="235" t="s">
        <v>50</v>
      </c>
      <c r="E980" s="236">
        <v>1333.56</v>
      </c>
      <c r="F980" s="117">
        <v>41859</v>
      </c>
      <c r="G980" s="30">
        <v>1333.56</v>
      </c>
      <c r="H980" s="5">
        <f t="shared" si="31"/>
        <v>0</v>
      </c>
      <c r="I980" s="432" t="s">
        <v>23</v>
      </c>
    </row>
    <row r="981" spans="1:9" ht="15" x14ac:dyDescent="0.25">
      <c r="A981" s="240">
        <v>41862</v>
      </c>
      <c r="B981" s="438" t="s">
        <v>1920</v>
      </c>
      <c r="C981" s="429" t="s">
        <v>4698</v>
      </c>
      <c r="D981" s="235" t="s">
        <v>50</v>
      </c>
      <c r="E981" s="236">
        <v>632</v>
      </c>
      <c r="F981" s="117">
        <v>41862</v>
      </c>
      <c r="G981" s="30">
        <v>632</v>
      </c>
      <c r="H981" s="5">
        <f t="shared" si="31"/>
        <v>0</v>
      </c>
      <c r="I981" s="432"/>
    </row>
    <row r="982" spans="1:9" ht="15" x14ac:dyDescent="0.25">
      <c r="A982" s="240">
        <v>41866</v>
      </c>
      <c r="B982" s="438" t="s">
        <v>2267</v>
      </c>
      <c r="C982" s="429" t="s">
        <v>4698</v>
      </c>
      <c r="D982" s="235" t="s">
        <v>50</v>
      </c>
      <c r="E982" s="236">
        <v>635</v>
      </c>
      <c r="F982" s="495" t="s">
        <v>4777</v>
      </c>
      <c r="G982" s="30">
        <v>635</v>
      </c>
      <c r="H982" s="5">
        <f t="shared" si="31"/>
        <v>0</v>
      </c>
      <c r="I982" s="432" t="s">
        <v>23</v>
      </c>
    </row>
    <row r="983" spans="1:9" ht="15" x14ac:dyDescent="0.25">
      <c r="A983" s="240">
        <v>41867</v>
      </c>
      <c r="B983" s="438" t="s">
        <v>1075</v>
      </c>
      <c r="C983" s="429" t="s">
        <v>4698</v>
      </c>
      <c r="D983" s="235" t="s">
        <v>50</v>
      </c>
      <c r="E983" s="236">
        <v>810</v>
      </c>
      <c r="F983" s="117">
        <v>41868</v>
      </c>
      <c r="G983" s="30">
        <v>810</v>
      </c>
      <c r="H983" s="5">
        <f t="shared" si="31"/>
        <v>0</v>
      </c>
      <c r="I983" s="432" t="s">
        <v>23</v>
      </c>
    </row>
    <row r="984" spans="1:9" ht="15" x14ac:dyDescent="0.25">
      <c r="A984" s="240">
        <v>41870</v>
      </c>
      <c r="B984" s="438" t="s">
        <v>1372</v>
      </c>
      <c r="C984" s="429" t="s">
        <v>4698</v>
      </c>
      <c r="D984" s="235" t="s">
        <v>50</v>
      </c>
      <c r="E984" s="236">
        <v>1800</v>
      </c>
      <c r="F984" s="117">
        <v>41870</v>
      </c>
      <c r="G984" s="30">
        <v>1800</v>
      </c>
      <c r="H984" s="5">
        <f t="shared" si="31"/>
        <v>0</v>
      </c>
      <c r="I984" s="432" t="s">
        <v>23</v>
      </c>
    </row>
    <row r="985" spans="1:9" ht="15" x14ac:dyDescent="0.25">
      <c r="A985" s="240">
        <v>41871</v>
      </c>
      <c r="B985" s="438" t="s">
        <v>1479</v>
      </c>
      <c r="C985" s="429" t="s">
        <v>4698</v>
      </c>
      <c r="D985" s="235" t="s">
        <v>50</v>
      </c>
      <c r="E985" s="236">
        <v>464.5</v>
      </c>
      <c r="F985" s="117">
        <v>41871</v>
      </c>
      <c r="G985" s="30">
        <v>464.5</v>
      </c>
      <c r="H985" s="5">
        <f t="shared" si="31"/>
        <v>0</v>
      </c>
      <c r="I985" s="432"/>
    </row>
    <row r="986" spans="1:9" ht="15" x14ac:dyDescent="0.25">
      <c r="A986" s="240">
        <v>41872</v>
      </c>
      <c r="B986" s="438" t="s">
        <v>1538</v>
      </c>
      <c r="C986" s="429" t="s">
        <v>4698</v>
      </c>
      <c r="D986" s="8" t="s">
        <v>50</v>
      </c>
      <c r="E986" s="252">
        <v>4378</v>
      </c>
      <c r="F986" s="117">
        <v>41873</v>
      </c>
      <c r="G986" s="30">
        <v>4378</v>
      </c>
      <c r="H986" s="5">
        <f t="shared" si="31"/>
        <v>0</v>
      </c>
      <c r="I986" s="432" t="s">
        <v>57</v>
      </c>
    </row>
    <row r="987" spans="1:9" ht="15" x14ac:dyDescent="0.25">
      <c r="A987" s="240">
        <v>41873</v>
      </c>
      <c r="B987" s="241" t="s">
        <v>1681</v>
      </c>
      <c r="C987" s="394" t="s">
        <v>4401</v>
      </c>
      <c r="D987" s="235" t="s">
        <v>50</v>
      </c>
      <c r="E987" s="236">
        <v>665</v>
      </c>
      <c r="F987" s="117">
        <v>41874</v>
      </c>
      <c r="G987" s="251">
        <v>665</v>
      </c>
      <c r="H987" s="5">
        <f t="shared" si="31"/>
        <v>0</v>
      </c>
      <c r="I987" s="432" t="s">
        <v>57</v>
      </c>
    </row>
    <row r="988" spans="1:9" ht="15" x14ac:dyDescent="0.25">
      <c r="A988" s="240">
        <v>41876</v>
      </c>
      <c r="B988" s="241" t="s">
        <v>1894</v>
      </c>
      <c r="C988" s="394" t="s">
        <v>4401</v>
      </c>
      <c r="D988" s="235" t="s">
        <v>50</v>
      </c>
      <c r="E988" s="236">
        <v>278.2</v>
      </c>
      <c r="F988" s="117">
        <v>41876</v>
      </c>
      <c r="G988" s="30">
        <v>278.2</v>
      </c>
      <c r="H988" s="5">
        <f t="shared" si="31"/>
        <v>0</v>
      </c>
      <c r="I988" s="432" t="s">
        <v>14</v>
      </c>
    </row>
    <row r="989" spans="1:9" ht="15" x14ac:dyDescent="0.25">
      <c r="A989" s="240">
        <v>41878</v>
      </c>
      <c r="B989" s="241" t="s">
        <v>2096</v>
      </c>
      <c r="C989" s="394" t="s">
        <v>4401</v>
      </c>
      <c r="D989" s="235" t="s">
        <v>50</v>
      </c>
      <c r="E989" s="236">
        <v>1908.2</v>
      </c>
      <c r="F989" s="117">
        <v>41879</v>
      </c>
      <c r="G989" s="30">
        <v>1908.2</v>
      </c>
      <c r="H989" s="5">
        <f t="shared" si="31"/>
        <v>0</v>
      </c>
      <c r="I989" s="432" t="s">
        <v>14</v>
      </c>
    </row>
    <row r="990" spans="1:9" ht="15" x14ac:dyDescent="0.25">
      <c r="A990" s="240">
        <v>41880</v>
      </c>
      <c r="B990" s="241" t="s">
        <v>1082</v>
      </c>
      <c r="C990" s="394" t="s">
        <v>4401</v>
      </c>
      <c r="D990" s="8" t="s">
        <v>50</v>
      </c>
      <c r="E990" s="252">
        <v>1128.5999999999999</v>
      </c>
      <c r="F990" s="117">
        <v>41881</v>
      </c>
      <c r="G990" s="30">
        <v>1128.5999999999999</v>
      </c>
      <c r="H990" s="5">
        <f t="shared" si="31"/>
        <v>0</v>
      </c>
      <c r="I990" s="432"/>
    </row>
    <row r="991" spans="1:9" ht="15" x14ac:dyDescent="0.25">
      <c r="A991" s="240">
        <v>41880</v>
      </c>
      <c r="B991" s="241" t="s">
        <v>1172</v>
      </c>
      <c r="C991" s="394" t="s">
        <v>4401</v>
      </c>
      <c r="D991" s="8" t="s">
        <v>4898</v>
      </c>
      <c r="E991" s="252">
        <v>280</v>
      </c>
      <c r="F991" s="117">
        <v>41880</v>
      </c>
      <c r="G991" s="30">
        <v>280</v>
      </c>
      <c r="H991" s="5">
        <f t="shared" si="31"/>
        <v>0</v>
      </c>
      <c r="I991" s="432" t="s">
        <v>14</v>
      </c>
    </row>
    <row r="992" spans="1:9" ht="15" x14ac:dyDescent="0.25">
      <c r="A992" s="240"/>
      <c r="B992" s="241"/>
      <c r="C992" s="394"/>
      <c r="D992" s="8"/>
      <c r="E992" s="252"/>
      <c r="F992" s="117"/>
      <c r="G992" s="30">
        <f>SUM(G979:G991)</f>
        <v>14803.560000000001</v>
      </c>
      <c r="H992" s="5"/>
      <c r="I992" s="432"/>
    </row>
    <row r="993" spans="1:9" ht="15" x14ac:dyDescent="0.25">
      <c r="A993" s="240"/>
      <c r="B993" s="241"/>
      <c r="C993" s="394"/>
      <c r="D993" s="8"/>
      <c r="E993" s="252"/>
      <c r="F993" s="117"/>
      <c r="G993" s="30"/>
      <c r="H993" s="5"/>
      <c r="I993" s="432"/>
    </row>
    <row r="994" spans="1:9" ht="15" x14ac:dyDescent="0.25">
      <c r="A994" s="240">
        <v>41874</v>
      </c>
      <c r="B994" s="241" t="s">
        <v>1797</v>
      </c>
      <c r="C994" s="394" t="s">
        <v>4401</v>
      </c>
      <c r="D994" s="8" t="s">
        <v>4835</v>
      </c>
      <c r="E994" s="252">
        <v>4399.5</v>
      </c>
      <c r="F994" s="117">
        <v>41874</v>
      </c>
      <c r="G994" s="30">
        <v>4399.5</v>
      </c>
      <c r="H994" s="5">
        <f t="shared" si="31"/>
        <v>0</v>
      </c>
      <c r="I994" s="432" t="s">
        <v>57</v>
      </c>
    </row>
    <row r="995" spans="1:9" ht="15" x14ac:dyDescent="0.25">
      <c r="A995" s="240"/>
      <c r="B995" s="241"/>
      <c r="C995" s="394"/>
      <c r="D995" s="8"/>
      <c r="E995" s="252"/>
      <c r="F995" s="117"/>
      <c r="G995" s="30"/>
      <c r="H995" s="5"/>
      <c r="I995" s="432"/>
    </row>
    <row r="996" spans="1:9" ht="15" x14ac:dyDescent="0.25">
      <c r="A996" s="240">
        <v>41862</v>
      </c>
      <c r="B996" s="438" t="s">
        <v>1975</v>
      </c>
      <c r="C996" s="429" t="s">
        <v>4698</v>
      </c>
      <c r="D996" s="235" t="s">
        <v>4742</v>
      </c>
      <c r="E996" s="236">
        <v>12727</v>
      </c>
      <c r="F996" s="117">
        <v>41864</v>
      </c>
      <c r="G996" s="22">
        <v>12727</v>
      </c>
      <c r="H996" s="5">
        <f t="shared" si="31"/>
        <v>0</v>
      </c>
      <c r="I996" s="432"/>
    </row>
    <row r="997" spans="1:9" ht="15" x14ac:dyDescent="0.25">
      <c r="A997" s="496">
        <v>41869</v>
      </c>
      <c r="B997" s="438" t="s">
        <v>1332</v>
      </c>
      <c r="C997" s="429" t="s">
        <v>4698</v>
      </c>
      <c r="D997" s="235" t="s">
        <v>4742</v>
      </c>
      <c r="E997" s="236">
        <v>7539.2</v>
      </c>
      <c r="F997" s="117">
        <v>41871</v>
      </c>
      <c r="G997" s="30">
        <v>7539.2</v>
      </c>
      <c r="H997" s="5">
        <f t="shared" si="31"/>
        <v>0</v>
      </c>
      <c r="I997" s="432" t="s">
        <v>57</v>
      </c>
    </row>
    <row r="998" spans="1:9" ht="15" x14ac:dyDescent="0.25">
      <c r="A998" s="496"/>
      <c r="B998" s="438"/>
      <c r="C998" s="429"/>
      <c r="D998" s="235"/>
      <c r="E998" s="236"/>
      <c r="F998" s="117"/>
      <c r="G998" s="30"/>
      <c r="H998" s="5"/>
      <c r="I998" s="432"/>
    </row>
    <row r="999" spans="1:9" ht="15" x14ac:dyDescent="0.25">
      <c r="A999" s="240">
        <v>41852</v>
      </c>
      <c r="B999" s="241" t="s">
        <v>2243</v>
      </c>
      <c r="C999" s="394" t="s">
        <v>4641</v>
      </c>
      <c r="D999" s="235" t="s">
        <v>4875</v>
      </c>
      <c r="E999" s="236">
        <v>6248</v>
      </c>
      <c r="F999" s="117">
        <v>41852</v>
      </c>
      <c r="G999" s="30">
        <v>6248</v>
      </c>
      <c r="H999" s="24">
        <f t="shared" si="31"/>
        <v>0</v>
      </c>
      <c r="I999" s="432" t="s">
        <v>14</v>
      </c>
    </row>
    <row r="1000" spans="1:9" ht="15" x14ac:dyDescent="0.25">
      <c r="A1000" s="240">
        <v>41852</v>
      </c>
      <c r="B1000" s="241" t="s">
        <v>2245</v>
      </c>
      <c r="C1000" s="394" t="s">
        <v>4641</v>
      </c>
      <c r="D1000" s="235" t="s">
        <v>4875</v>
      </c>
      <c r="E1000" s="236">
        <v>377</v>
      </c>
      <c r="F1000" s="117">
        <v>41852</v>
      </c>
      <c r="G1000" s="30">
        <v>377</v>
      </c>
      <c r="H1000" s="24">
        <f t="shared" si="31"/>
        <v>0</v>
      </c>
      <c r="I1000" s="432" t="s">
        <v>14</v>
      </c>
    </row>
    <row r="1001" spans="1:9" ht="15" x14ac:dyDescent="0.25">
      <c r="A1001" s="240">
        <v>41879</v>
      </c>
      <c r="B1001" s="241" t="s">
        <v>2186</v>
      </c>
      <c r="C1001" s="394" t="s">
        <v>4401</v>
      </c>
      <c r="D1001" s="235" t="s">
        <v>4875</v>
      </c>
      <c r="E1001" s="236">
        <v>32384</v>
      </c>
      <c r="F1001" s="117">
        <v>41879</v>
      </c>
      <c r="G1001" s="30">
        <v>32384</v>
      </c>
      <c r="H1001" s="5">
        <f t="shared" si="31"/>
        <v>0</v>
      </c>
      <c r="I1001" s="432"/>
    </row>
    <row r="1002" spans="1:9" ht="15" x14ac:dyDescent="0.25">
      <c r="A1002" s="240"/>
      <c r="B1002" s="241"/>
      <c r="C1002" s="394"/>
      <c r="D1002" s="235"/>
      <c r="E1002" s="236"/>
      <c r="F1002" s="117"/>
      <c r="G1002" s="30">
        <f>SUM(G999:G1001)</f>
        <v>39009</v>
      </c>
      <c r="H1002" s="5"/>
      <c r="I1002" s="432"/>
    </row>
    <row r="1003" spans="1:9" ht="15" x14ac:dyDescent="0.25">
      <c r="A1003" s="240"/>
      <c r="B1003" s="241"/>
      <c r="C1003" s="394"/>
      <c r="D1003" s="235"/>
      <c r="E1003" s="236"/>
      <c r="F1003" s="117"/>
      <c r="G1003" s="30"/>
      <c r="H1003" s="5"/>
      <c r="I1003" s="432"/>
    </row>
    <row r="1004" spans="1:9" ht="15" x14ac:dyDescent="0.25">
      <c r="A1004" s="240">
        <v>41852</v>
      </c>
      <c r="B1004" s="241" t="s">
        <v>2277</v>
      </c>
      <c r="C1004" s="394" t="s">
        <v>4641</v>
      </c>
      <c r="D1004" s="235" t="s">
        <v>2785</v>
      </c>
      <c r="E1004" s="236">
        <v>12200</v>
      </c>
      <c r="F1004" s="462" t="s">
        <v>4646</v>
      </c>
      <c r="G1004" s="30">
        <v>12200</v>
      </c>
      <c r="H1004" s="24">
        <f t="shared" si="31"/>
        <v>0</v>
      </c>
      <c r="I1004" s="432"/>
    </row>
    <row r="1005" spans="1:9" ht="15" x14ac:dyDescent="0.25">
      <c r="A1005" s="496">
        <v>41853</v>
      </c>
      <c r="B1005" s="241" t="s">
        <v>1185</v>
      </c>
      <c r="C1005" s="394" t="s">
        <v>4641</v>
      </c>
      <c r="D1005" s="8" t="s">
        <v>2785</v>
      </c>
      <c r="E1005" s="252">
        <v>9250.4</v>
      </c>
      <c r="F1005" s="117">
        <v>41854</v>
      </c>
      <c r="G1005" s="30">
        <v>9250.4</v>
      </c>
      <c r="H1005" s="24">
        <f t="shared" si="31"/>
        <v>0</v>
      </c>
      <c r="I1005" s="432"/>
    </row>
    <row r="1006" spans="1:9" ht="15" x14ac:dyDescent="0.25">
      <c r="A1006" s="240">
        <v>41854</v>
      </c>
      <c r="B1006" s="241" t="s">
        <v>1225</v>
      </c>
      <c r="C1006" s="394" t="s">
        <v>4641</v>
      </c>
      <c r="D1006" s="8" t="s">
        <v>2785</v>
      </c>
      <c r="E1006" s="252">
        <v>9748</v>
      </c>
      <c r="F1006" s="117">
        <v>41855</v>
      </c>
      <c r="G1006" s="30">
        <v>9748</v>
      </c>
      <c r="H1006" s="24">
        <f t="shared" si="31"/>
        <v>0</v>
      </c>
      <c r="I1006" s="432"/>
    </row>
    <row r="1007" spans="1:9" ht="15" x14ac:dyDescent="0.25">
      <c r="A1007" s="496">
        <v>41855</v>
      </c>
      <c r="B1007" s="241" t="s">
        <v>1336</v>
      </c>
      <c r="C1007" s="394" t="s">
        <v>4641</v>
      </c>
      <c r="D1007" s="8" t="s">
        <v>2785</v>
      </c>
      <c r="E1007" s="252">
        <v>6014</v>
      </c>
      <c r="F1007" s="117">
        <v>41856</v>
      </c>
      <c r="G1007" s="30">
        <v>6014</v>
      </c>
      <c r="H1007" s="5">
        <f t="shared" si="31"/>
        <v>0</v>
      </c>
      <c r="I1007" s="432"/>
    </row>
    <row r="1008" spans="1:9" ht="15" x14ac:dyDescent="0.25">
      <c r="A1008" s="240">
        <v>41856</v>
      </c>
      <c r="B1008" s="241" t="s">
        <v>1439</v>
      </c>
      <c r="C1008" s="394" t="s">
        <v>4641</v>
      </c>
      <c r="D1008" s="235" t="s">
        <v>2785</v>
      </c>
      <c r="E1008" s="236">
        <v>6287</v>
      </c>
      <c r="F1008" s="117">
        <v>41857</v>
      </c>
      <c r="G1008" s="30">
        <v>6287</v>
      </c>
      <c r="H1008" s="5">
        <f t="shared" si="31"/>
        <v>0</v>
      </c>
      <c r="I1008" s="432"/>
    </row>
    <row r="1009" spans="1:9" ht="15" x14ac:dyDescent="0.25">
      <c r="A1009" s="496">
        <v>41857</v>
      </c>
      <c r="B1009" s="241" t="s">
        <v>1505</v>
      </c>
      <c r="C1009" s="394" t="s">
        <v>4641</v>
      </c>
      <c r="D1009" s="235" t="s">
        <v>2785</v>
      </c>
      <c r="E1009" s="236">
        <v>6063</v>
      </c>
      <c r="F1009" s="117">
        <v>41858</v>
      </c>
      <c r="G1009" s="30">
        <v>6063</v>
      </c>
      <c r="H1009" s="5">
        <f t="shared" si="31"/>
        <v>0</v>
      </c>
      <c r="I1009" s="432"/>
    </row>
    <row r="1010" spans="1:9" ht="15" x14ac:dyDescent="0.25">
      <c r="A1010" s="240">
        <v>41858</v>
      </c>
      <c r="B1010" s="438" t="s">
        <v>1618</v>
      </c>
      <c r="C1010" s="429" t="s">
        <v>4698</v>
      </c>
      <c r="D1010" s="8" t="s">
        <v>2785</v>
      </c>
      <c r="E1010" s="252">
        <v>14106</v>
      </c>
      <c r="F1010" s="117">
        <v>41859</v>
      </c>
      <c r="G1010" s="30">
        <v>14106</v>
      </c>
      <c r="H1010" s="5">
        <f t="shared" si="31"/>
        <v>0</v>
      </c>
      <c r="I1010" s="432"/>
    </row>
    <row r="1011" spans="1:9" ht="15" x14ac:dyDescent="0.25">
      <c r="A1011" s="496">
        <v>41859</v>
      </c>
      <c r="B1011" s="438" t="s">
        <v>1711</v>
      </c>
      <c r="C1011" s="429" t="s">
        <v>4698</v>
      </c>
      <c r="D1011" s="235" t="s">
        <v>2785</v>
      </c>
      <c r="E1011" s="236">
        <v>11858</v>
      </c>
      <c r="F1011" s="462" t="s">
        <v>4711</v>
      </c>
      <c r="G1011" s="30">
        <v>11858</v>
      </c>
      <c r="H1011" s="5">
        <f t="shared" si="31"/>
        <v>0</v>
      </c>
      <c r="I1011" s="432"/>
    </row>
    <row r="1012" spans="1:9" ht="15" x14ac:dyDescent="0.25">
      <c r="A1012" s="240">
        <v>41860</v>
      </c>
      <c r="B1012" s="438" t="s">
        <v>1819</v>
      </c>
      <c r="C1012" s="429" t="s">
        <v>4698</v>
      </c>
      <c r="D1012" s="8" t="s">
        <v>2785</v>
      </c>
      <c r="E1012" s="252">
        <v>3429</v>
      </c>
      <c r="F1012" s="117">
        <v>41861</v>
      </c>
      <c r="G1012" s="30">
        <v>3429</v>
      </c>
      <c r="H1012" s="5">
        <f t="shared" si="31"/>
        <v>0</v>
      </c>
      <c r="I1012" s="432"/>
    </row>
    <row r="1013" spans="1:9" ht="15" x14ac:dyDescent="0.25">
      <c r="A1013" s="496">
        <v>41861</v>
      </c>
      <c r="B1013" s="438" t="s">
        <v>1852</v>
      </c>
      <c r="C1013" s="429" t="s">
        <v>4698</v>
      </c>
      <c r="D1013" s="235" t="s">
        <v>2785</v>
      </c>
      <c r="E1013" s="236">
        <v>7860</v>
      </c>
      <c r="F1013" s="117">
        <v>41861</v>
      </c>
      <c r="G1013" s="30">
        <v>7860</v>
      </c>
      <c r="H1013" s="5">
        <f t="shared" si="31"/>
        <v>0</v>
      </c>
      <c r="I1013" s="497"/>
    </row>
    <row r="1014" spans="1:9" ht="15" x14ac:dyDescent="0.25">
      <c r="A1014" s="240">
        <v>41862</v>
      </c>
      <c r="B1014" s="438" t="s">
        <v>1967</v>
      </c>
      <c r="C1014" s="429" t="s">
        <v>4698</v>
      </c>
      <c r="D1014" s="235" t="s">
        <v>2785</v>
      </c>
      <c r="E1014" s="236">
        <v>12151.7</v>
      </c>
      <c r="F1014" s="117">
        <v>41863</v>
      </c>
      <c r="G1014" s="22">
        <v>12151.7</v>
      </c>
      <c r="H1014" s="5">
        <f t="shared" si="31"/>
        <v>0</v>
      </c>
      <c r="I1014" s="497"/>
    </row>
    <row r="1015" spans="1:9" ht="15" x14ac:dyDescent="0.25">
      <c r="A1015" s="240">
        <v>41863</v>
      </c>
      <c r="B1015" s="438" t="s">
        <v>2062</v>
      </c>
      <c r="C1015" s="429" t="s">
        <v>4698</v>
      </c>
      <c r="D1015" s="8" t="s">
        <v>2785</v>
      </c>
      <c r="E1015" s="295">
        <v>10076.1</v>
      </c>
      <c r="F1015" s="117">
        <v>41864</v>
      </c>
      <c r="G1015" s="22">
        <v>10076.1</v>
      </c>
      <c r="H1015" s="5">
        <f t="shared" si="31"/>
        <v>0</v>
      </c>
      <c r="I1015" s="497" t="s">
        <v>14</v>
      </c>
    </row>
    <row r="1016" spans="1:9" ht="15" x14ac:dyDescent="0.25">
      <c r="A1016" s="240">
        <v>41865</v>
      </c>
      <c r="B1016" s="438" t="s">
        <v>2210</v>
      </c>
      <c r="C1016" s="429" t="s">
        <v>4698</v>
      </c>
      <c r="D1016" s="235" t="s">
        <v>2785</v>
      </c>
      <c r="E1016" s="236">
        <v>13211.5</v>
      </c>
      <c r="F1016" s="117">
        <v>41866</v>
      </c>
      <c r="G1016" s="30">
        <v>13211.5</v>
      </c>
      <c r="H1016" s="5">
        <f t="shared" si="31"/>
        <v>0</v>
      </c>
      <c r="I1016" s="497" t="s">
        <v>196</v>
      </c>
    </row>
    <row r="1017" spans="1:9" ht="15" x14ac:dyDescent="0.25">
      <c r="A1017" s="240">
        <v>41867</v>
      </c>
      <c r="B1017" s="438" t="s">
        <v>1101</v>
      </c>
      <c r="C1017" s="429" t="s">
        <v>4698</v>
      </c>
      <c r="D1017" s="235" t="s">
        <v>2785</v>
      </c>
      <c r="E1017" s="236">
        <v>9001.6</v>
      </c>
      <c r="F1017" s="117">
        <v>41868</v>
      </c>
      <c r="G1017" s="30">
        <v>9001.6</v>
      </c>
      <c r="H1017" s="5">
        <f t="shared" si="31"/>
        <v>0</v>
      </c>
      <c r="I1017" s="497"/>
    </row>
    <row r="1018" spans="1:9" ht="15" x14ac:dyDescent="0.25">
      <c r="A1018" s="240">
        <v>41868</v>
      </c>
      <c r="B1018" s="438" t="s">
        <v>1139</v>
      </c>
      <c r="C1018" s="429" t="s">
        <v>4698</v>
      </c>
      <c r="D1018" s="235" t="s">
        <v>2785</v>
      </c>
      <c r="E1018" s="236">
        <v>9035</v>
      </c>
      <c r="F1018" s="117">
        <v>41868</v>
      </c>
      <c r="G1018" s="30">
        <v>9035</v>
      </c>
      <c r="H1018" s="5">
        <f t="shared" si="31"/>
        <v>0</v>
      </c>
      <c r="I1018" s="265" t="s">
        <v>4752</v>
      </c>
    </row>
    <row r="1019" spans="1:9" ht="15" x14ac:dyDescent="0.25">
      <c r="A1019" s="240">
        <v>41868</v>
      </c>
      <c r="B1019" s="438" t="s">
        <v>1152</v>
      </c>
      <c r="C1019" s="429" t="s">
        <v>4698</v>
      </c>
      <c r="D1019" s="235" t="s">
        <v>2785</v>
      </c>
      <c r="E1019" s="236">
        <v>3588</v>
      </c>
      <c r="F1019" s="117">
        <v>41868</v>
      </c>
      <c r="G1019" s="30">
        <v>3588</v>
      </c>
      <c r="H1019" s="5">
        <f t="shared" si="31"/>
        <v>0</v>
      </c>
      <c r="I1019" s="497"/>
    </row>
    <row r="1020" spans="1:9" ht="15" x14ac:dyDescent="0.25">
      <c r="A1020" s="518">
        <v>41866</v>
      </c>
      <c r="B1020" s="516" t="s">
        <v>1267</v>
      </c>
      <c r="C1020" s="517" t="s">
        <v>4698</v>
      </c>
      <c r="D1020" s="235" t="s">
        <v>2785</v>
      </c>
      <c r="E1020" s="236">
        <v>5985</v>
      </c>
      <c r="F1020" s="117">
        <v>41867</v>
      </c>
      <c r="G1020" s="30">
        <v>5985</v>
      </c>
      <c r="H1020" s="5">
        <f t="shared" si="31"/>
        <v>0</v>
      </c>
      <c r="I1020" s="497"/>
    </row>
    <row r="1021" spans="1:9" ht="15" x14ac:dyDescent="0.25">
      <c r="A1021" s="496">
        <v>41869</v>
      </c>
      <c r="B1021" s="438" t="s">
        <v>1304</v>
      </c>
      <c r="C1021" s="429" t="s">
        <v>4698</v>
      </c>
      <c r="D1021" s="235" t="s">
        <v>2785</v>
      </c>
      <c r="E1021" s="236">
        <v>9395.2000000000007</v>
      </c>
      <c r="F1021" s="117">
        <v>41869</v>
      </c>
      <c r="G1021" s="30">
        <v>9395.2000000000007</v>
      </c>
      <c r="H1021" s="5">
        <f t="shared" si="31"/>
        <v>0</v>
      </c>
      <c r="I1021" s="265" t="s">
        <v>2781</v>
      </c>
    </row>
    <row r="1022" spans="1:9" ht="15" x14ac:dyDescent="0.25">
      <c r="A1022" s="240">
        <v>41870</v>
      </c>
      <c r="B1022" s="438" t="s">
        <v>1412</v>
      </c>
      <c r="C1022" s="429" t="s">
        <v>4698</v>
      </c>
      <c r="D1022" s="235" t="s">
        <v>2785</v>
      </c>
      <c r="E1022" s="236">
        <v>7204.2</v>
      </c>
      <c r="F1022" s="117">
        <v>41870</v>
      </c>
      <c r="G1022" s="22">
        <v>7204.2</v>
      </c>
      <c r="H1022" s="5">
        <f t="shared" si="31"/>
        <v>0</v>
      </c>
      <c r="I1022" s="497" t="s">
        <v>20</v>
      </c>
    </row>
    <row r="1023" spans="1:9" ht="15" x14ac:dyDescent="0.25">
      <c r="A1023" s="240">
        <v>41871</v>
      </c>
      <c r="B1023" s="438" t="s">
        <v>1468</v>
      </c>
      <c r="C1023" s="429" t="s">
        <v>4698</v>
      </c>
      <c r="D1023" s="235" t="s">
        <v>2785</v>
      </c>
      <c r="E1023" s="236">
        <v>5837</v>
      </c>
      <c r="F1023" s="117">
        <v>41871</v>
      </c>
      <c r="G1023" s="22">
        <v>5837</v>
      </c>
      <c r="H1023" s="5">
        <f t="shared" si="31"/>
        <v>0</v>
      </c>
      <c r="I1023" s="497"/>
    </row>
    <row r="1024" spans="1:9" ht="15" x14ac:dyDescent="0.25">
      <c r="A1024" s="240">
        <v>41872</v>
      </c>
      <c r="B1024" s="241" t="s">
        <v>1573</v>
      </c>
      <c r="C1024" s="394" t="s">
        <v>4401</v>
      </c>
      <c r="D1024" s="8" t="s">
        <v>2785</v>
      </c>
      <c r="E1024" s="252">
        <v>1020.9</v>
      </c>
      <c r="F1024" s="117">
        <v>41872</v>
      </c>
      <c r="G1024" s="30">
        <v>1020.9</v>
      </c>
      <c r="H1024" s="5">
        <f t="shared" si="31"/>
        <v>0</v>
      </c>
      <c r="I1024" s="497"/>
    </row>
    <row r="1025" spans="1:9" ht="15" x14ac:dyDescent="0.25">
      <c r="A1025" s="240">
        <v>41873</v>
      </c>
      <c r="B1025" s="241" t="s">
        <v>1686</v>
      </c>
      <c r="C1025" s="394" t="s">
        <v>4401</v>
      </c>
      <c r="D1025" s="235" t="s">
        <v>2785</v>
      </c>
      <c r="E1025" s="236">
        <v>8700</v>
      </c>
      <c r="F1025" s="117">
        <v>41873</v>
      </c>
      <c r="G1025" s="251">
        <v>8700</v>
      </c>
      <c r="H1025" s="5">
        <f t="shared" si="31"/>
        <v>0</v>
      </c>
      <c r="I1025" s="497"/>
    </row>
    <row r="1026" spans="1:9" ht="15" x14ac:dyDescent="0.25">
      <c r="A1026" s="240">
        <v>41874</v>
      </c>
      <c r="B1026" s="241" t="s">
        <v>1773</v>
      </c>
      <c r="C1026" s="394" t="s">
        <v>4401</v>
      </c>
      <c r="D1026" s="8" t="s">
        <v>2785</v>
      </c>
      <c r="E1026" s="252">
        <v>7181</v>
      </c>
      <c r="F1026" s="117">
        <v>41875</v>
      </c>
      <c r="G1026" s="30">
        <v>7181</v>
      </c>
      <c r="H1026" s="5">
        <f t="shared" si="31"/>
        <v>0</v>
      </c>
      <c r="I1026" s="497"/>
    </row>
    <row r="1027" spans="1:9" ht="15" x14ac:dyDescent="0.25">
      <c r="A1027" s="240">
        <v>41875</v>
      </c>
      <c r="B1027" s="241" t="s">
        <v>1834</v>
      </c>
      <c r="C1027" s="394" t="s">
        <v>4401</v>
      </c>
      <c r="D1027" s="235" t="s">
        <v>2785</v>
      </c>
      <c r="E1027" s="236">
        <v>9909.2000000000007</v>
      </c>
      <c r="F1027" s="294">
        <v>41875</v>
      </c>
      <c r="G1027" s="30">
        <v>9909.2000000000007</v>
      </c>
      <c r="H1027" s="5">
        <f t="shared" si="31"/>
        <v>0</v>
      </c>
      <c r="I1027" s="497" t="s">
        <v>14</v>
      </c>
    </row>
    <row r="1028" spans="1:9" ht="15" x14ac:dyDescent="0.25">
      <c r="A1028" s="240">
        <v>41876</v>
      </c>
      <c r="B1028" s="241" t="s">
        <v>1889</v>
      </c>
      <c r="C1028" s="394" t="s">
        <v>4401</v>
      </c>
      <c r="D1028" s="235" t="s">
        <v>2785</v>
      </c>
      <c r="E1028" s="236">
        <v>5261</v>
      </c>
      <c r="F1028" s="117">
        <v>41876</v>
      </c>
      <c r="G1028" s="30">
        <v>5261</v>
      </c>
      <c r="H1028" s="5">
        <f t="shared" si="31"/>
        <v>0</v>
      </c>
      <c r="I1028" s="497"/>
    </row>
    <row r="1029" spans="1:9" ht="15" x14ac:dyDescent="0.25">
      <c r="A1029" s="240">
        <v>41876</v>
      </c>
      <c r="B1029" s="241" t="s">
        <v>1948</v>
      </c>
      <c r="C1029" s="394" t="s">
        <v>4401</v>
      </c>
      <c r="D1029" s="235" t="s">
        <v>2785</v>
      </c>
      <c r="E1029" s="236">
        <v>1148.8</v>
      </c>
      <c r="F1029" s="117">
        <v>41877</v>
      </c>
      <c r="G1029" s="30">
        <v>1148.8</v>
      </c>
      <c r="H1029" s="5">
        <f t="shared" si="31"/>
        <v>0</v>
      </c>
      <c r="I1029" s="497"/>
    </row>
    <row r="1030" spans="1:9" ht="15" x14ac:dyDescent="0.25">
      <c r="A1030" s="240">
        <v>41878</v>
      </c>
      <c r="B1030" s="241" t="s">
        <v>2139</v>
      </c>
      <c r="C1030" s="394" t="s">
        <v>4401</v>
      </c>
      <c r="D1030" s="235" t="s">
        <v>2785</v>
      </c>
      <c r="E1030" s="236">
        <v>10576</v>
      </c>
      <c r="F1030" s="117">
        <v>41879</v>
      </c>
      <c r="G1030" s="30">
        <v>10576</v>
      </c>
      <c r="H1030" s="5">
        <f t="shared" si="31"/>
        <v>0</v>
      </c>
      <c r="I1030" s="497"/>
    </row>
    <row r="1031" spans="1:9" ht="15" x14ac:dyDescent="0.25">
      <c r="A1031" s="240">
        <v>41879</v>
      </c>
      <c r="B1031" s="241" t="s">
        <v>2189</v>
      </c>
      <c r="C1031" s="394" t="s">
        <v>4401</v>
      </c>
      <c r="D1031" s="235" t="s">
        <v>2785</v>
      </c>
      <c r="E1031" s="236">
        <v>5073.6000000000004</v>
      </c>
      <c r="F1031" s="117">
        <v>41879</v>
      </c>
      <c r="G1031" s="30">
        <v>5073.6000000000004</v>
      </c>
      <c r="H1031" s="5">
        <f t="shared" si="31"/>
        <v>0</v>
      </c>
      <c r="I1031" s="497" t="s">
        <v>14</v>
      </c>
    </row>
    <row r="1032" spans="1:9" ht="15" x14ac:dyDescent="0.25">
      <c r="A1032" s="240">
        <v>41880</v>
      </c>
      <c r="B1032" s="241" t="s">
        <v>1132</v>
      </c>
      <c r="C1032" s="394" t="s">
        <v>4401</v>
      </c>
      <c r="D1032" s="8" t="s">
        <v>2785</v>
      </c>
      <c r="E1032" s="252">
        <v>10067.200000000001</v>
      </c>
      <c r="F1032" s="117">
        <v>41881</v>
      </c>
      <c r="G1032" s="30">
        <v>10067.200000000001</v>
      </c>
      <c r="H1032" s="5">
        <f t="shared" si="31"/>
        <v>0</v>
      </c>
      <c r="I1032" s="432" t="s">
        <v>23</v>
      </c>
    </row>
    <row r="1033" spans="1:9" ht="15" x14ac:dyDescent="0.25">
      <c r="A1033" s="240">
        <v>41881</v>
      </c>
      <c r="B1033" s="241" t="s">
        <v>1225</v>
      </c>
      <c r="C1033" s="394" t="s">
        <v>4401</v>
      </c>
      <c r="D1033" s="235" t="s">
        <v>2785</v>
      </c>
      <c r="E1033" s="236">
        <v>4747</v>
      </c>
      <c r="F1033" s="117">
        <v>41881</v>
      </c>
      <c r="G1033" s="30">
        <v>4747</v>
      </c>
      <c r="H1033" s="5">
        <f t="shared" si="31"/>
        <v>0</v>
      </c>
      <c r="I1033" s="432" t="s">
        <v>23</v>
      </c>
    </row>
    <row r="1034" spans="1:9" ht="15" x14ac:dyDescent="0.25">
      <c r="A1034" s="240">
        <v>41882</v>
      </c>
      <c r="B1034" s="241" t="s">
        <v>1302</v>
      </c>
      <c r="C1034" s="394" t="s">
        <v>4401</v>
      </c>
      <c r="D1034" s="235" t="s">
        <v>2785</v>
      </c>
      <c r="E1034" s="236">
        <v>6403.1</v>
      </c>
      <c r="F1034" s="313">
        <v>41883</v>
      </c>
      <c r="G1034" s="247">
        <v>6403.1</v>
      </c>
      <c r="H1034" s="5">
        <f t="shared" si="31"/>
        <v>0</v>
      </c>
      <c r="I1034" s="432"/>
    </row>
    <row r="1035" spans="1:9" ht="15" x14ac:dyDescent="0.25">
      <c r="A1035" s="240"/>
      <c r="B1035" s="241"/>
      <c r="C1035" s="394"/>
      <c r="D1035" s="235"/>
      <c r="E1035" s="236"/>
      <c r="F1035" s="313"/>
      <c r="G1035" s="247">
        <f>SUM(G1004:G1034)</f>
        <v>242388.50000000003</v>
      </c>
      <c r="H1035" s="5"/>
      <c r="I1035" s="432"/>
    </row>
    <row r="1036" spans="1:9" ht="15" x14ac:dyDescent="0.25">
      <c r="A1036" s="240"/>
      <c r="B1036" s="241"/>
      <c r="C1036" s="394"/>
      <c r="D1036" s="235"/>
      <c r="E1036" s="236"/>
      <c r="F1036" s="313"/>
      <c r="G1036" s="247"/>
      <c r="H1036" s="5"/>
      <c r="I1036" s="432"/>
    </row>
    <row r="1037" spans="1:9" ht="15" x14ac:dyDescent="0.25">
      <c r="A1037" s="240">
        <v>41878</v>
      </c>
      <c r="B1037" s="241" t="s">
        <v>2137</v>
      </c>
      <c r="C1037" s="394" t="s">
        <v>4401</v>
      </c>
      <c r="D1037" s="235" t="s">
        <v>4554</v>
      </c>
      <c r="E1037" s="236">
        <v>2595</v>
      </c>
      <c r="F1037" s="117">
        <v>41879</v>
      </c>
      <c r="G1037" s="30">
        <v>2595</v>
      </c>
      <c r="H1037" s="5">
        <f t="shared" si="31"/>
        <v>0</v>
      </c>
      <c r="I1037" s="432" t="s">
        <v>14</v>
      </c>
    </row>
    <row r="1038" spans="1:9" ht="15" x14ac:dyDescent="0.25">
      <c r="A1038" s="496">
        <v>41857</v>
      </c>
      <c r="B1038" s="241" t="s">
        <v>1506</v>
      </c>
      <c r="C1038" s="394" t="s">
        <v>4641</v>
      </c>
      <c r="D1038" s="235" t="s">
        <v>4554</v>
      </c>
      <c r="E1038" s="236">
        <v>2937.5</v>
      </c>
      <c r="F1038" s="117">
        <v>41858</v>
      </c>
      <c r="G1038" s="30">
        <v>2937.5</v>
      </c>
      <c r="H1038" s="5">
        <f t="shared" si="31"/>
        <v>0</v>
      </c>
      <c r="I1038" s="432" t="s">
        <v>14</v>
      </c>
    </row>
    <row r="1039" spans="1:9" ht="15" x14ac:dyDescent="0.25">
      <c r="A1039" s="240">
        <v>41864</v>
      </c>
      <c r="B1039" s="438" t="s">
        <v>2091</v>
      </c>
      <c r="C1039" s="429" t="s">
        <v>4698</v>
      </c>
      <c r="D1039" s="8" t="s">
        <v>4554</v>
      </c>
      <c r="E1039" s="252">
        <v>2819</v>
      </c>
      <c r="F1039" s="117">
        <v>41864</v>
      </c>
      <c r="G1039" s="22">
        <v>2819</v>
      </c>
      <c r="H1039" s="5">
        <f t="shared" si="31"/>
        <v>0</v>
      </c>
      <c r="I1039" s="432" t="s">
        <v>23</v>
      </c>
    </row>
    <row r="1040" spans="1:9" ht="15" x14ac:dyDescent="0.25">
      <c r="A1040" s="518">
        <v>41866</v>
      </c>
      <c r="B1040" s="516" t="s">
        <v>1236</v>
      </c>
      <c r="C1040" s="517" t="s">
        <v>4698</v>
      </c>
      <c r="D1040" s="235" t="s">
        <v>4554</v>
      </c>
      <c r="E1040" s="236">
        <v>6138.5</v>
      </c>
      <c r="F1040" s="117">
        <v>41866</v>
      </c>
      <c r="G1040" s="30">
        <v>6138.5</v>
      </c>
      <c r="H1040" s="5">
        <f t="shared" si="31"/>
        <v>0</v>
      </c>
      <c r="I1040" s="432" t="s">
        <v>14</v>
      </c>
    </row>
    <row r="1041" spans="1:9" ht="15" x14ac:dyDescent="0.25">
      <c r="A1041" s="240">
        <v>41871</v>
      </c>
      <c r="B1041" s="438" t="s">
        <v>1467</v>
      </c>
      <c r="C1041" s="429" t="s">
        <v>4698</v>
      </c>
      <c r="D1041" s="235" t="s">
        <v>4554</v>
      </c>
      <c r="E1041" s="236">
        <v>2520</v>
      </c>
      <c r="F1041" s="117">
        <v>41871</v>
      </c>
      <c r="G1041" s="22">
        <v>2520</v>
      </c>
      <c r="H1041" s="5">
        <f t="shared" si="31"/>
        <v>0</v>
      </c>
      <c r="I1041" s="432" t="s">
        <v>23</v>
      </c>
    </row>
    <row r="1042" spans="1:9" ht="15" x14ac:dyDescent="0.25">
      <c r="A1042" s="240"/>
      <c r="B1042" s="438"/>
      <c r="C1042" s="429"/>
      <c r="D1042" s="235"/>
      <c r="E1042" s="236"/>
      <c r="F1042" s="117"/>
      <c r="G1042" s="22">
        <f>SUM(G1037:G1041)</f>
        <v>17010</v>
      </c>
      <c r="H1042" s="5"/>
      <c r="I1042" s="432"/>
    </row>
    <row r="1043" spans="1:9" ht="15" x14ac:dyDescent="0.25">
      <c r="A1043" s="240"/>
      <c r="B1043" s="438"/>
      <c r="C1043" s="429"/>
      <c r="D1043" s="235"/>
      <c r="E1043" s="236"/>
      <c r="F1043" s="117"/>
      <c r="G1043" s="22"/>
      <c r="H1043" s="5"/>
      <c r="I1043" s="432"/>
    </row>
    <row r="1044" spans="1:9" ht="15" x14ac:dyDescent="0.25">
      <c r="A1044" s="240">
        <v>41870</v>
      </c>
      <c r="B1044" s="438" t="s">
        <v>1365</v>
      </c>
      <c r="C1044" s="429" t="s">
        <v>4698</v>
      </c>
      <c r="D1044" s="235" t="s">
        <v>122</v>
      </c>
      <c r="E1044" s="236">
        <v>8362.5499999999993</v>
      </c>
      <c r="F1044" s="117">
        <v>41870</v>
      </c>
      <c r="G1044" s="30">
        <v>8362.5499999999993</v>
      </c>
      <c r="H1044" s="5">
        <f t="shared" si="31"/>
        <v>0</v>
      </c>
      <c r="I1044" s="432"/>
    </row>
    <row r="1045" spans="1:9" ht="15" x14ac:dyDescent="0.25">
      <c r="A1045" s="240">
        <v>41872</v>
      </c>
      <c r="B1045" s="438" t="s">
        <v>1536</v>
      </c>
      <c r="C1045" s="429" t="s">
        <v>4698</v>
      </c>
      <c r="D1045" s="8" t="s">
        <v>2742</v>
      </c>
      <c r="E1045" s="252">
        <v>950</v>
      </c>
      <c r="F1045" s="117">
        <v>41872</v>
      </c>
      <c r="G1045" s="30">
        <v>950</v>
      </c>
      <c r="H1045" s="5">
        <f t="shared" si="31"/>
        <v>0</v>
      </c>
      <c r="I1045" s="432"/>
    </row>
    <row r="1046" spans="1:9" ht="15" x14ac:dyDescent="0.25">
      <c r="A1046" s="240">
        <v>41878</v>
      </c>
      <c r="B1046" s="241" t="s">
        <v>2108</v>
      </c>
      <c r="C1046" s="394" t="s">
        <v>4401</v>
      </c>
      <c r="D1046" s="235" t="s">
        <v>2742</v>
      </c>
      <c r="E1046" s="236">
        <v>2757.5</v>
      </c>
      <c r="F1046" s="117">
        <v>41878</v>
      </c>
      <c r="G1046" s="30">
        <v>2757.5</v>
      </c>
      <c r="H1046" s="5">
        <f t="shared" si="31"/>
        <v>0</v>
      </c>
      <c r="I1046" s="432" t="s">
        <v>14</v>
      </c>
    </row>
    <row r="1047" spans="1:9" ht="15" x14ac:dyDescent="0.25">
      <c r="A1047" s="240"/>
      <c r="B1047" s="241"/>
      <c r="C1047" s="394"/>
      <c r="D1047" s="235"/>
      <c r="E1047" s="236"/>
      <c r="F1047" s="117"/>
      <c r="G1047" s="30"/>
      <c r="H1047" s="5"/>
      <c r="I1047" s="432"/>
    </row>
    <row r="1048" spans="1:9" ht="15" x14ac:dyDescent="0.25">
      <c r="A1048" s="240">
        <v>41852</v>
      </c>
      <c r="B1048" s="241" t="s">
        <v>2238</v>
      </c>
      <c r="C1048" s="394" t="s">
        <v>4641</v>
      </c>
      <c r="D1048" s="235" t="s">
        <v>226</v>
      </c>
      <c r="E1048" s="236">
        <v>46538</v>
      </c>
      <c r="F1048" s="117">
        <v>41852</v>
      </c>
      <c r="G1048" s="30">
        <v>46538</v>
      </c>
      <c r="H1048" s="24">
        <f t="shared" si="31"/>
        <v>0</v>
      </c>
      <c r="I1048" s="432" t="s">
        <v>196</v>
      </c>
    </row>
    <row r="1049" spans="1:9" ht="15" x14ac:dyDescent="0.25">
      <c r="A1049" s="496">
        <v>41853</v>
      </c>
      <c r="B1049" s="241" t="s">
        <v>1090</v>
      </c>
      <c r="C1049" s="394" t="s">
        <v>4641</v>
      </c>
      <c r="D1049" s="8" t="s">
        <v>226</v>
      </c>
      <c r="E1049" s="252">
        <v>42686</v>
      </c>
      <c r="F1049" s="117">
        <v>41853</v>
      </c>
      <c r="G1049" s="30">
        <v>42686</v>
      </c>
      <c r="H1049" s="24">
        <f t="shared" si="31"/>
        <v>0</v>
      </c>
      <c r="I1049" s="432" t="s">
        <v>14</v>
      </c>
    </row>
    <row r="1050" spans="1:9" ht="15" x14ac:dyDescent="0.25">
      <c r="A1050" s="496">
        <v>41853</v>
      </c>
      <c r="B1050" s="241" t="s">
        <v>1173</v>
      </c>
      <c r="C1050" s="394" t="s">
        <v>4641</v>
      </c>
      <c r="D1050" s="8" t="s">
        <v>226</v>
      </c>
      <c r="E1050" s="252">
        <v>13113</v>
      </c>
      <c r="F1050" s="117">
        <v>41853</v>
      </c>
      <c r="G1050" s="30">
        <v>13113</v>
      </c>
      <c r="H1050" s="24">
        <f t="shared" ref="H1050:H1097" si="32">E1050-G1050</f>
        <v>0</v>
      </c>
      <c r="I1050" s="432" t="s">
        <v>196</v>
      </c>
    </row>
    <row r="1051" spans="1:9" ht="15" x14ac:dyDescent="0.25">
      <c r="A1051" s="240">
        <v>41854</v>
      </c>
      <c r="B1051" s="241" t="s">
        <v>1215</v>
      </c>
      <c r="C1051" s="394" t="s">
        <v>4641</v>
      </c>
      <c r="D1051" s="8" t="s">
        <v>226</v>
      </c>
      <c r="E1051" s="252">
        <v>30050</v>
      </c>
      <c r="F1051" s="117">
        <v>41854</v>
      </c>
      <c r="G1051" s="30">
        <v>30050</v>
      </c>
      <c r="H1051" s="24">
        <f t="shared" si="32"/>
        <v>0</v>
      </c>
      <c r="I1051" s="432" t="s">
        <v>196</v>
      </c>
    </row>
    <row r="1052" spans="1:9" ht="15" x14ac:dyDescent="0.25">
      <c r="A1052" s="240">
        <v>41854</v>
      </c>
      <c r="B1052" s="241" t="s">
        <v>1217</v>
      </c>
      <c r="C1052" s="394" t="s">
        <v>4641</v>
      </c>
      <c r="D1052" s="8" t="s">
        <v>226</v>
      </c>
      <c r="E1052" s="252">
        <v>475</v>
      </c>
      <c r="F1052" s="117">
        <v>41854</v>
      </c>
      <c r="G1052" s="30">
        <v>475</v>
      </c>
      <c r="H1052" s="24">
        <f t="shared" si="32"/>
        <v>0</v>
      </c>
      <c r="I1052" s="432"/>
    </row>
    <row r="1053" spans="1:9" ht="15" x14ac:dyDescent="0.25">
      <c r="A1053" s="496">
        <v>41855</v>
      </c>
      <c r="B1053" s="241" t="s">
        <v>1273</v>
      </c>
      <c r="C1053" s="394" t="s">
        <v>4641</v>
      </c>
      <c r="D1053" s="8" t="s">
        <v>226</v>
      </c>
      <c r="E1053" s="252">
        <v>27877</v>
      </c>
      <c r="F1053" s="117">
        <v>41855</v>
      </c>
      <c r="G1053" s="30">
        <v>27877</v>
      </c>
      <c r="H1053" s="5">
        <f t="shared" si="32"/>
        <v>0</v>
      </c>
      <c r="I1053" s="432" t="s">
        <v>23</v>
      </c>
    </row>
    <row r="1054" spans="1:9" ht="15" x14ac:dyDescent="0.25">
      <c r="A1054" s="496">
        <v>41855</v>
      </c>
      <c r="B1054" s="241" t="s">
        <v>1304</v>
      </c>
      <c r="C1054" s="394" t="s">
        <v>4641</v>
      </c>
      <c r="D1054" s="8" t="s">
        <v>226</v>
      </c>
      <c r="E1054" s="252">
        <v>13986</v>
      </c>
      <c r="F1054" s="117">
        <v>41859</v>
      </c>
      <c r="G1054" s="30">
        <v>13986</v>
      </c>
      <c r="H1054" s="5">
        <f t="shared" si="32"/>
        <v>0</v>
      </c>
      <c r="I1054" s="432" t="s">
        <v>23</v>
      </c>
    </row>
    <row r="1055" spans="1:9" ht="15" x14ac:dyDescent="0.25">
      <c r="A1055" s="240">
        <v>41856</v>
      </c>
      <c r="B1055" s="241" t="s">
        <v>1385</v>
      </c>
      <c r="C1055" s="394" t="s">
        <v>4641</v>
      </c>
      <c r="D1055" s="235" t="s">
        <v>226</v>
      </c>
      <c r="E1055" s="236">
        <v>29622.5</v>
      </c>
      <c r="F1055" s="117">
        <v>41856</v>
      </c>
      <c r="G1055" s="30">
        <v>29622.5</v>
      </c>
      <c r="H1055" s="5">
        <f t="shared" si="32"/>
        <v>0</v>
      </c>
      <c r="I1055" s="432" t="s">
        <v>23</v>
      </c>
    </row>
    <row r="1056" spans="1:9" ht="15" x14ac:dyDescent="0.25">
      <c r="A1056" s="240">
        <v>41856</v>
      </c>
      <c r="B1056" s="241" t="s">
        <v>1414</v>
      </c>
      <c r="C1056" s="394" t="s">
        <v>4641</v>
      </c>
      <c r="D1056" s="235" t="s">
        <v>226</v>
      </c>
      <c r="E1056" s="236">
        <v>10822.5</v>
      </c>
      <c r="F1056" s="117">
        <v>41857</v>
      </c>
      <c r="G1056" s="30">
        <v>10822.5</v>
      </c>
      <c r="H1056" s="5">
        <f t="shared" si="32"/>
        <v>0</v>
      </c>
      <c r="I1056" s="432" t="s">
        <v>4755</v>
      </c>
    </row>
    <row r="1057" spans="1:9" ht="15" x14ac:dyDescent="0.25">
      <c r="A1057" s="496">
        <v>41857</v>
      </c>
      <c r="B1057" s="241" t="s">
        <v>1474</v>
      </c>
      <c r="C1057" s="394" t="s">
        <v>4641</v>
      </c>
      <c r="D1057" s="235" t="s">
        <v>226</v>
      </c>
      <c r="E1057" s="236">
        <v>24336</v>
      </c>
      <c r="F1057" s="117">
        <v>41857</v>
      </c>
      <c r="G1057" s="30">
        <v>24336</v>
      </c>
      <c r="H1057" s="5">
        <f t="shared" si="32"/>
        <v>0</v>
      </c>
      <c r="I1057" s="432" t="s">
        <v>23</v>
      </c>
    </row>
    <row r="1058" spans="1:9" ht="15" x14ac:dyDescent="0.25">
      <c r="A1058" s="240">
        <v>41858</v>
      </c>
      <c r="B1058" s="241" t="s">
        <v>1540</v>
      </c>
      <c r="C1058" s="394" t="s">
        <v>4641</v>
      </c>
      <c r="D1058" s="8" t="s">
        <v>226</v>
      </c>
      <c r="E1058" s="252">
        <v>29402</v>
      </c>
      <c r="F1058" s="117">
        <v>41858</v>
      </c>
      <c r="G1058" s="30">
        <v>29402</v>
      </c>
      <c r="H1058" s="5">
        <f t="shared" si="32"/>
        <v>0</v>
      </c>
      <c r="I1058" s="432"/>
    </row>
    <row r="1059" spans="1:9" ht="22.5" customHeight="1" x14ac:dyDescent="0.25">
      <c r="A1059" s="240">
        <v>41858</v>
      </c>
      <c r="B1059" s="438" t="s">
        <v>1549</v>
      </c>
      <c r="C1059" s="429" t="s">
        <v>4698</v>
      </c>
      <c r="D1059" s="8" t="s">
        <v>226</v>
      </c>
      <c r="E1059" s="252">
        <v>30956.799999999999</v>
      </c>
      <c r="F1059" s="504" t="s">
        <v>4699</v>
      </c>
      <c r="G1059" s="247">
        <f>10024+20932.8</f>
        <v>30956.799999999999</v>
      </c>
      <c r="H1059" s="5">
        <f t="shared" si="32"/>
        <v>0</v>
      </c>
      <c r="I1059" s="432"/>
    </row>
    <row r="1060" spans="1:9" ht="15" x14ac:dyDescent="0.25">
      <c r="A1060" s="240">
        <v>41858</v>
      </c>
      <c r="B1060" s="438" t="s">
        <v>1582</v>
      </c>
      <c r="C1060" s="429" t="s">
        <v>4698</v>
      </c>
      <c r="D1060" s="8" t="s">
        <v>226</v>
      </c>
      <c r="E1060" s="252">
        <v>11227.5</v>
      </c>
      <c r="F1060" s="117">
        <v>41858</v>
      </c>
      <c r="G1060" s="30">
        <v>11227.5</v>
      </c>
      <c r="H1060" s="5">
        <f t="shared" si="32"/>
        <v>0</v>
      </c>
      <c r="I1060" s="432" t="s">
        <v>196</v>
      </c>
    </row>
    <row r="1061" spans="1:9" ht="15" x14ac:dyDescent="0.25">
      <c r="A1061" s="240">
        <v>41858</v>
      </c>
      <c r="B1061" s="438" t="s">
        <v>1583</v>
      </c>
      <c r="C1061" s="429" t="s">
        <v>4698</v>
      </c>
      <c r="D1061" s="8" t="s">
        <v>226</v>
      </c>
      <c r="E1061" s="252">
        <v>603</v>
      </c>
      <c r="F1061" s="117">
        <v>41858</v>
      </c>
      <c r="G1061" s="30">
        <v>603</v>
      </c>
      <c r="H1061" s="5">
        <f t="shared" si="32"/>
        <v>0</v>
      </c>
      <c r="I1061" s="432" t="s">
        <v>196</v>
      </c>
    </row>
    <row r="1062" spans="1:9" ht="15" x14ac:dyDescent="0.25">
      <c r="A1062" s="496">
        <v>41859</v>
      </c>
      <c r="B1062" s="438" t="s">
        <v>1647</v>
      </c>
      <c r="C1062" s="429" t="s">
        <v>4698</v>
      </c>
      <c r="D1062" s="235" t="s">
        <v>226</v>
      </c>
      <c r="E1062" s="236">
        <v>29465</v>
      </c>
      <c r="F1062" s="117">
        <v>41859</v>
      </c>
      <c r="G1062" s="30">
        <v>29465</v>
      </c>
      <c r="H1062" s="5">
        <f t="shared" si="32"/>
        <v>0</v>
      </c>
      <c r="I1062" s="432"/>
    </row>
    <row r="1063" spans="1:9" ht="15" x14ac:dyDescent="0.25">
      <c r="A1063" s="496">
        <v>41859</v>
      </c>
      <c r="B1063" s="438" t="s">
        <v>1716</v>
      </c>
      <c r="C1063" s="429" t="s">
        <v>4698</v>
      </c>
      <c r="D1063" s="235" t="s">
        <v>226</v>
      </c>
      <c r="E1063" s="236">
        <v>24891.3</v>
      </c>
      <c r="F1063" s="117">
        <v>41859</v>
      </c>
      <c r="G1063" s="30">
        <v>24891.3</v>
      </c>
      <c r="H1063" s="5">
        <f t="shared" si="32"/>
        <v>0</v>
      </c>
      <c r="I1063" s="432" t="s">
        <v>2781</v>
      </c>
    </row>
    <row r="1064" spans="1:9" ht="15" x14ac:dyDescent="0.25">
      <c r="A1064" s="240">
        <v>41860</v>
      </c>
      <c r="B1064" s="438" t="s">
        <v>1762</v>
      </c>
      <c r="C1064" s="429" t="s">
        <v>4698</v>
      </c>
      <c r="D1064" s="8" t="s">
        <v>226</v>
      </c>
      <c r="E1064" s="252">
        <v>29975</v>
      </c>
      <c r="F1064" s="117">
        <v>41860</v>
      </c>
      <c r="G1064" s="30">
        <v>29975</v>
      </c>
      <c r="H1064" s="5">
        <f t="shared" si="32"/>
        <v>0</v>
      </c>
      <c r="I1064" s="432"/>
    </row>
    <row r="1065" spans="1:9" ht="15" x14ac:dyDescent="0.25">
      <c r="A1065" s="240">
        <v>41860</v>
      </c>
      <c r="B1065" s="438" t="s">
        <v>1782</v>
      </c>
      <c r="C1065" s="429" t="s">
        <v>4698</v>
      </c>
      <c r="D1065" s="8" t="s">
        <v>226</v>
      </c>
      <c r="E1065" s="252">
        <v>8767</v>
      </c>
      <c r="F1065" s="117">
        <v>41860</v>
      </c>
      <c r="G1065" s="30">
        <v>8767</v>
      </c>
      <c r="H1065" s="5">
        <f t="shared" si="32"/>
        <v>0</v>
      </c>
      <c r="I1065" s="432"/>
    </row>
    <row r="1066" spans="1:9" ht="15" x14ac:dyDescent="0.25">
      <c r="A1066" s="240">
        <v>41860</v>
      </c>
      <c r="B1066" s="438" t="s">
        <v>1794</v>
      </c>
      <c r="C1066" s="429" t="s">
        <v>4698</v>
      </c>
      <c r="D1066" s="8" t="s">
        <v>226</v>
      </c>
      <c r="E1066" s="252">
        <v>12876</v>
      </c>
      <c r="F1066" s="117">
        <v>41860</v>
      </c>
      <c r="G1066" s="30">
        <v>12876</v>
      </c>
      <c r="H1066" s="5">
        <f t="shared" si="32"/>
        <v>0</v>
      </c>
      <c r="I1066" s="432"/>
    </row>
    <row r="1067" spans="1:9" ht="15" x14ac:dyDescent="0.25">
      <c r="A1067" s="496">
        <v>41861</v>
      </c>
      <c r="B1067" s="438" t="s">
        <v>1872</v>
      </c>
      <c r="C1067" s="429" t="s">
        <v>4698</v>
      </c>
      <c r="D1067" s="235" t="s">
        <v>226</v>
      </c>
      <c r="E1067" s="236">
        <v>24839</v>
      </c>
      <c r="F1067" s="117">
        <v>41861</v>
      </c>
      <c r="G1067" s="30">
        <v>24839</v>
      </c>
      <c r="H1067" s="5">
        <f t="shared" si="32"/>
        <v>0</v>
      </c>
      <c r="I1067" s="432"/>
    </row>
    <row r="1068" spans="1:9" ht="15" x14ac:dyDescent="0.25">
      <c r="A1068" s="240">
        <v>41862</v>
      </c>
      <c r="B1068" s="438" t="s">
        <v>1926</v>
      </c>
      <c r="C1068" s="429" t="s">
        <v>4698</v>
      </c>
      <c r="D1068" s="235" t="s">
        <v>226</v>
      </c>
      <c r="E1068" s="236">
        <v>28690.6</v>
      </c>
      <c r="F1068" s="117">
        <v>41862</v>
      </c>
      <c r="G1068" s="30">
        <v>28690.6</v>
      </c>
      <c r="H1068" s="5">
        <f t="shared" si="32"/>
        <v>0</v>
      </c>
      <c r="I1068" s="432"/>
    </row>
    <row r="1069" spans="1:9" ht="15" x14ac:dyDescent="0.25">
      <c r="A1069" s="240">
        <v>41863</v>
      </c>
      <c r="B1069" s="438" t="s">
        <v>2026</v>
      </c>
      <c r="C1069" s="429" t="s">
        <v>4698</v>
      </c>
      <c r="D1069" s="8" t="s">
        <v>226</v>
      </c>
      <c r="E1069" s="252">
        <v>32877</v>
      </c>
      <c r="F1069" s="117">
        <v>41863</v>
      </c>
      <c r="G1069" s="22">
        <v>32877</v>
      </c>
      <c r="H1069" s="5">
        <f t="shared" si="32"/>
        <v>0</v>
      </c>
      <c r="I1069" s="432"/>
    </row>
    <row r="1070" spans="1:9" ht="15" x14ac:dyDescent="0.25">
      <c r="A1070" s="240">
        <v>41864</v>
      </c>
      <c r="B1070" s="438" t="s">
        <v>2073</v>
      </c>
      <c r="C1070" s="429" t="s">
        <v>4698</v>
      </c>
      <c r="D1070" s="8" t="s">
        <v>226</v>
      </c>
      <c r="E1070" s="252">
        <v>23176</v>
      </c>
      <c r="F1070" s="117">
        <v>41864</v>
      </c>
      <c r="G1070" s="30">
        <v>23176</v>
      </c>
      <c r="H1070" s="5">
        <f t="shared" si="32"/>
        <v>0</v>
      </c>
      <c r="I1070" s="432"/>
    </row>
    <row r="1071" spans="1:9" ht="15" x14ac:dyDescent="0.25">
      <c r="A1071" s="240">
        <v>41864</v>
      </c>
      <c r="B1071" s="438" t="s">
        <v>2104</v>
      </c>
      <c r="C1071" s="429" t="s">
        <v>4698</v>
      </c>
      <c r="D1071" s="8" t="s">
        <v>226</v>
      </c>
      <c r="E1071" s="252">
        <v>5757</v>
      </c>
      <c r="F1071" s="117">
        <v>41864</v>
      </c>
      <c r="G1071" s="22">
        <v>5757</v>
      </c>
      <c r="H1071" s="5">
        <f t="shared" si="32"/>
        <v>0</v>
      </c>
      <c r="I1071" s="432" t="s">
        <v>4723</v>
      </c>
    </row>
    <row r="1072" spans="1:9" ht="15" x14ac:dyDescent="0.25">
      <c r="A1072" s="240">
        <v>41865</v>
      </c>
      <c r="B1072" s="438" t="s">
        <v>2143</v>
      </c>
      <c r="C1072" s="429" t="s">
        <v>4698</v>
      </c>
      <c r="D1072" s="235" t="s">
        <v>226</v>
      </c>
      <c r="E1072" s="236">
        <v>28178</v>
      </c>
      <c r="F1072" s="117">
        <v>41865</v>
      </c>
      <c r="G1072" s="30">
        <v>28178</v>
      </c>
      <c r="H1072" s="5">
        <f t="shared" si="32"/>
        <v>0</v>
      </c>
      <c r="I1072" s="432" t="s">
        <v>146</v>
      </c>
    </row>
    <row r="1073" spans="1:9" ht="15" x14ac:dyDescent="0.25">
      <c r="A1073" s="240">
        <v>41865</v>
      </c>
      <c r="B1073" s="438" t="s">
        <v>2152</v>
      </c>
      <c r="C1073" s="429" t="s">
        <v>4698</v>
      </c>
      <c r="D1073" s="235" t="s">
        <v>226</v>
      </c>
      <c r="E1073" s="236">
        <v>11692.5</v>
      </c>
      <c r="F1073" s="117">
        <v>41865</v>
      </c>
      <c r="G1073" s="30">
        <v>11692.5</v>
      </c>
      <c r="H1073" s="5">
        <f t="shared" si="32"/>
        <v>0</v>
      </c>
      <c r="I1073" s="432" t="s">
        <v>146</v>
      </c>
    </row>
    <row r="1074" spans="1:9" ht="15" x14ac:dyDescent="0.25">
      <c r="A1074" s="240">
        <v>41865</v>
      </c>
      <c r="B1074" s="438" t="s">
        <v>2176</v>
      </c>
      <c r="C1074" s="429" t="s">
        <v>4698</v>
      </c>
      <c r="D1074" s="235" t="s">
        <v>226</v>
      </c>
      <c r="E1074" s="236">
        <v>3416</v>
      </c>
      <c r="F1074" s="117">
        <v>41865</v>
      </c>
      <c r="G1074" s="30">
        <v>3416</v>
      </c>
      <c r="H1074" s="5">
        <f t="shared" si="32"/>
        <v>0</v>
      </c>
      <c r="I1074" s="432" t="s">
        <v>4723</v>
      </c>
    </row>
    <row r="1075" spans="1:9" ht="15" x14ac:dyDescent="0.25">
      <c r="A1075" s="240">
        <v>41866</v>
      </c>
      <c r="B1075" s="438" t="s">
        <v>2250</v>
      </c>
      <c r="C1075" s="429" t="s">
        <v>4698</v>
      </c>
      <c r="D1075" s="235" t="s">
        <v>226</v>
      </c>
      <c r="E1075" s="236">
        <v>1086</v>
      </c>
      <c r="F1075" s="117">
        <v>41868</v>
      </c>
      <c r="G1075" s="30">
        <v>1086</v>
      </c>
      <c r="H1075" s="5">
        <f t="shared" si="32"/>
        <v>0</v>
      </c>
      <c r="I1075" s="432"/>
    </row>
    <row r="1076" spans="1:9" ht="15" x14ac:dyDescent="0.25">
      <c r="A1076" s="240">
        <v>41866</v>
      </c>
      <c r="B1076" s="438" t="s">
        <v>2254</v>
      </c>
      <c r="C1076" s="429" t="s">
        <v>4698</v>
      </c>
      <c r="D1076" s="235" t="s">
        <v>226</v>
      </c>
      <c r="E1076" s="236">
        <v>32471.5</v>
      </c>
      <c r="F1076" s="117">
        <v>41866</v>
      </c>
      <c r="G1076" s="30">
        <v>32471.5</v>
      </c>
      <c r="H1076" s="5">
        <f t="shared" si="32"/>
        <v>0</v>
      </c>
      <c r="I1076" s="432"/>
    </row>
    <row r="1077" spans="1:9" ht="15" x14ac:dyDescent="0.25">
      <c r="A1077" s="240">
        <v>41867</v>
      </c>
      <c r="B1077" s="438" t="s">
        <v>1056</v>
      </c>
      <c r="C1077" s="429" t="s">
        <v>4698</v>
      </c>
      <c r="D1077" s="235" t="s">
        <v>226</v>
      </c>
      <c r="E1077" s="236">
        <v>30495</v>
      </c>
      <c r="F1077" s="117">
        <v>41867</v>
      </c>
      <c r="G1077" s="30">
        <v>30495</v>
      </c>
      <c r="H1077" s="5">
        <f t="shared" si="32"/>
        <v>0</v>
      </c>
      <c r="I1077" s="432" t="s">
        <v>4757</v>
      </c>
    </row>
    <row r="1078" spans="1:9" ht="15" x14ac:dyDescent="0.25">
      <c r="A1078" s="240">
        <v>41868</v>
      </c>
      <c r="B1078" s="438" t="s">
        <v>1151</v>
      </c>
      <c r="C1078" s="429" t="s">
        <v>4698</v>
      </c>
      <c r="D1078" s="235" t="s">
        <v>226</v>
      </c>
      <c r="E1078" s="236">
        <v>21852</v>
      </c>
      <c r="F1078" s="117">
        <v>41868</v>
      </c>
      <c r="G1078" s="30">
        <v>21852</v>
      </c>
      <c r="H1078" s="5">
        <f t="shared" si="32"/>
        <v>0</v>
      </c>
      <c r="I1078" s="432" t="s">
        <v>2781</v>
      </c>
    </row>
    <row r="1079" spans="1:9" ht="15" x14ac:dyDescent="0.25">
      <c r="A1079" s="240">
        <v>41869</v>
      </c>
      <c r="B1079" s="438" t="s">
        <v>1210</v>
      </c>
      <c r="C1079" s="429" t="s">
        <v>4698</v>
      </c>
      <c r="D1079" s="235" t="s">
        <v>226</v>
      </c>
      <c r="E1079" s="236">
        <v>18545.400000000001</v>
      </c>
      <c r="F1079" s="117">
        <v>41869</v>
      </c>
      <c r="G1079" s="30">
        <v>18545.400000000001</v>
      </c>
      <c r="H1079" s="5">
        <f t="shared" si="32"/>
        <v>0</v>
      </c>
      <c r="I1079" s="432"/>
    </row>
    <row r="1080" spans="1:9" ht="15" x14ac:dyDescent="0.25">
      <c r="A1080" s="240">
        <v>41870</v>
      </c>
      <c r="B1080" s="438" t="s">
        <v>1364</v>
      </c>
      <c r="C1080" s="429" t="s">
        <v>4698</v>
      </c>
      <c r="D1080" s="235" t="s">
        <v>226</v>
      </c>
      <c r="E1080" s="236">
        <v>16589.599999999999</v>
      </c>
      <c r="F1080" s="117">
        <v>41870</v>
      </c>
      <c r="G1080" s="30">
        <v>16589.599999999999</v>
      </c>
      <c r="H1080" s="5">
        <f t="shared" si="32"/>
        <v>0</v>
      </c>
      <c r="I1080" s="432" t="s">
        <v>57</v>
      </c>
    </row>
    <row r="1081" spans="1:9" ht="15" x14ac:dyDescent="0.25">
      <c r="A1081" s="240">
        <v>41870</v>
      </c>
      <c r="B1081" s="438" t="s">
        <v>1379</v>
      </c>
      <c r="C1081" s="429" t="s">
        <v>4698</v>
      </c>
      <c r="D1081" s="235" t="s">
        <v>226</v>
      </c>
      <c r="E1081" s="236">
        <v>621.5</v>
      </c>
      <c r="F1081" s="117">
        <v>41870</v>
      </c>
      <c r="G1081" s="30">
        <v>621.5</v>
      </c>
      <c r="H1081" s="5">
        <f t="shared" si="32"/>
        <v>0</v>
      </c>
      <c r="I1081" s="432" t="s">
        <v>57</v>
      </c>
    </row>
    <row r="1082" spans="1:9" ht="15" x14ac:dyDescent="0.25">
      <c r="A1082" s="240">
        <v>41871</v>
      </c>
      <c r="B1082" s="438" t="s">
        <v>1449</v>
      </c>
      <c r="C1082" s="429" t="s">
        <v>4698</v>
      </c>
      <c r="D1082" s="235" t="s">
        <v>226</v>
      </c>
      <c r="E1082" s="236">
        <v>32759.200000000001</v>
      </c>
      <c r="F1082" s="117">
        <v>41871</v>
      </c>
      <c r="G1082" s="22">
        <v>32759.200000000001</v>
      </c>
      <c r="H1082" s="5">
        <f t="shared" si="32"/>
        <v>0</v>
      </c>
      <c r="I1082" s="432"/>
    </row>
    <row r="1083" spans="1:9" ht="15" x14ac:dyDescent="0.25">
      <c r="A1083" s="240">
        <v>41872</v>
      </c>
      <c r="B1083" s="438" t="s">
        <v>1517</v>
      </c>
      <c r="C1083" s="429" t="s">
        <v>4698</v>
      </c>
      <c r="D1083" s="8" t="s">
        <v>226</v>
      </c>
      <c r="E1083" s="252">
        <v>15078</v>
      </c>
      <c r="F1083" s="117">
        <v>41872</v>
      </c>
      <c r="G1083" s="30">
        <v>15078</v>
      </c>
      <c r="H1083" s="5">
        <f t="shared" si="32"/>
        <v>0</v>
      </c>
      <c r="I1083" s="508"/>
    </row>
    <row r="1084" spans="1:9" ht="15" x14ac:dyDescent="0.25">
      <c r="A1084" s="240">
        <v>41872</v>
      </c>
      <c r="B1084" s="241" t="s">
        <v>1565</v>
      </c>
      <c r="C1084" s="394" t="s">
        <v>4401</v>
      </c>
      <c r="D1084" s="8" t="s">
        <v>226</v>
      </c>
      <c r="E1084" s="252">
        <v>10330.5</v>
      </c>
      <c r="F1084" s="117">
        <v>41872</v>
      </c>
      <c r="G1084" s="30">
        <v>10330.5</v>
      </c>
      <c r="H1084" s="5">
        <f t="shared" si="32"/>
        <v>0</v>
      </c>
      <c r="I1084" s="508"/>
    </row>
    <row r="1085" spans="1:9" ht="15" x14ac:dyDescent="0.25">
      <c r="A1085" s="240">
        <v>41873</v>
      </c>
      <c r="B1085" s="241" t="s">
        <v>1626</v>
      </c>
      <c r="C1085" s="394" t="s">
        <v>4401</v>
      </c>
      <c r="D1085" s="235" t="s">
        <v>226</v>
      </c>
      <c r="E1085" s="236">
        <v>21818</v>
      </c>
      <c r="F1085" s="117">
        <v>41873</v>
      </c>
      <c r="G1085" s="251">
        <v>21818</v>
      </c>
      <c r="H1085" s="5">
        <f t="shared" si="32"/>
        <v>0</v>
      </c>
      <c r="I1085" s="508" t="s">
        <v>14</v>
      </c>
    </row>
    <row r="1086" spans="1:9" ht="15" x14ac:dyDescent="0.25">
      <c r="A1086" s="240">
        <v>41874</v>
      </c>
      <c r="B1086" s="241" t="s">
        <v>1729</v>
      </c>
      <c r="C1086" s="394" t="s">
        <v>4401</v>
      </c>
      <c r="D1086" s="8" t="s">
        <v>226</v>
      </c>
      <c r="E1086" s="252">
        <v>30816.2</v>
      </c>
      <c r="F1086" s="117">
        <v>41874</v>
      </c>
      <c r="G1086" s="30">
        <v>30816.2</v>
      </c>
      <c r="H1086" s="5">
        <f t="shared" si="32"/>
        <v>0</v>
      </c>
      <c r="I1086" s="508" t="s">
        <v>20</v>
      </c>
    </row>
    <row r="1087" spans="1:9" ht="15" x14ac:dyDescent="0.25">
      <c r="A1087" s="240">
        <v>41874</v>
      </c>
      <c r="B1087" s="241" t="s">
        <v>1803</v>
      </c>
      <c r="C1087" s="394" t="s">
        <v>4401</v>
      </c>
      <c r="D1087" s="8" t="s">
        <v>226</v>
      </c>
      <c r="E1087" s="252">
        <v>7210.5</v>
      </c>
      <c r="F1087" s="294">
        <v>41874</v>
      </c>
      <c r="G1087" s="30">
        <v>7210.5</v>
      </c>
      <c r="H1087" s="5">
        <f t="shared" si="32"/>
        <v>0</v>
      </c>
      <c r="I1087" s="508" t="s">
        <v>20</v>
      </c>
    </row>
    <row r="1088" spans="1:9" ht="15" x14ac:dyDescent="0.25">
      <c r="A1088" s="240">
        <v>41875</v>
      </c>
      <c r="B1088" s="241" t="s">
        <v>1826</v>
      </c>
      <c r="C1088" s="394" t="s">
        <v>4401</v>
      </c>
      <c r="D1088" s="235" t="s">
        <v>226</v>
      </c>
      <c r="E1088" s="236">
        <v>9915</v>
      </c>
      <c r="F1088" s="294">
        <v>41875</v>
      </c>
      <c r="G1088" s="30">
        <v>9915</v>
      </c>
      <c r="H1088" s="5">
        <f t="shared" si="32"/>
        <v>0</v>
      </c>
      <c r="I1088" s="508" t="s">
        <v>20</v>
      </c>
    </row>
    <row r="1089" spans="1:9" ht="15" x14ac:dyDescent="0.25">
      <c r="A1089" s="240">
        <v>41876</v>
      </c>
      <c r="B1089" s="241" t="s">
        <v>1882</v>
      </c>
      <c r="C1089" s="394" t="s">
        <v>4401</v>
      </c>
      <c r="D1089" s="235" t="s">
        <v>226</v>
      </c>
      <c r="E1089" s="236">
        <v>9774</v>
      </c>
      <c r="F1089" s="117">
        <v>41876</v>
      </c>
      <c r="G1089" s="30">
        <v>9774</v>
      </c>
      <c r="H1089" s="5">
        <f t="shared" si="32"/>
        <v>0</v>
      </c>
      <c r="I1089" s="491" t="s">
        <v>20</v>
      </c>
    </row>
    <row r="1090" spans="1:9" ht="15" x14ac:dyDescent="0.25">
      <c r="A1090" s="240">
        <v>41876</v>
      </c>
      <c r="B1090" s="241" t="s">
        <v>1911</v>
      </c>
      <c r="C1090" s="394" t="s">
        <v>4401</v>
      </c>
      <c r="D1090" s="235" t="s">
        <v>226</v>
      </c>
      <c r="E1090" s="236">
        <v>1569</v>
      </c>
      <c r="F1090" s="117">
        <v>41876</v>
      </c>
      <c r="G1090" s="30">
        <v>1569</v>
      </c>
      <c r="H1090" s="5">
        <f t="shared" si="32"/>
        <v>0</v>
      </c>
      <c r="I1090" s="491" t="s">
        <v>20</v>
      </c>
    </row>
    <row r="1091" spans="1:9" ht="15" x14ac:dyDescent="0.25">
      <c r="A1091" s="240">
        <v>41878</v>
      </c>
      <c r="B1091" s="241" t="s">
        <v>2083</v>
      </c>
      <c r="C1091" s="394" t="s">
        <v>4401</v>
      </c>
      <c r="D1091" s="235" t="s">
        <v>226</v>
      </c>
      <c r="E1091" s="236">
        <v>14063</v>
      </c>
      <c r="F1091" s="117">
        <v>41878</v>
      </c>
      <c r="G1091" s="30">
        <v>14063</v>
      </c>
      <c r="H1091" s="5">
        <f t="shared" si="32"/>
        <v>0</v>
      </c>
      <c r="I1091" s="491" t="s">
        <v>23</v>
      </c>
    </row>
    <row r="1092" spans="1:9" ht="15" x14ac:dyDescent="0.25">
      <c r="A1092" s="240">
        <v>41879</v>
      </c>
      <c r="B1092" s="241" t="s">
        <v>2168</v>
      </c>
      <c r="C1092" s="394" t="s">
        <v>4401</v>
      </c>
      <c r="D1092" s="235" t="s">
        <v>226</v>
      </c>
      <c r="E1092" s="236">
        <v>18768</v>
      </c>
      <c r="F1092" s="117">
        <v>41879</v>
      </c>
      <c r="G1092" s="30">
        <v>18768</v>
      </c>
      <c r="H1092" s="5">
        <f t="shared" si="32"/>
        <v>0</v>
      </c>
      <c r="I1092" s="491" t="s">
        <v>4758</v>
      </c>
    </row>
    <row r="1093" spans="1:9" ht="15" x14ac:dyDescent="0.25">
      <c r="A1093" s="240">
        <v>41880</v>
      </c>
      <c r="B1093" s="241" t="s">
        <v>1055</v>
      </c>
      <c r="C1093" s="394" t="s">
        <v>4401</v>
      </c>
      <c r="D1093" s="8" t="s">
        <v>226</v>
      </c>
      <c r="E1093" s="252">
        <v>22229</v>
      </c>
      <c r="F1093" s="117">
        <v>41880</v>
      </c>
      <c r="G1093" s="30">
        <v>22229</v>
      </c>
      <c r="H1093" s="5">
        <f t="shared" si="32"/>
        <v>0</v>
      </c>
      <c r="I1093" s="491"/>
    </row>
    <row r="1094" spans="1:9" ht="15" x14ac:dyDescent="0.25">
      <c r="A1094" s="240">
        <v>41880</v>
      </c>
      <c r="B1094" s="241" t="s">
        <v>1157</v>
      </c>
      <c r="C1094" s="394" t="s">
        <v>4401</v>
      </c>
      <c r="D1094" s="8" t="s">
        <v>226</v>
      </c>
      <c r="E1094" s="252">
        <v>5313</v>
      </c>
      <c r="F1094" s="117">
        <v>41880</v>
      </c>
      <c r="G1094" s="30">
        <v>5313</v>
      </c>
      <c r="H1094" s="5">
        <f t="shared" si="32"/>
        <v>0</v>
      </c>
      <c r="I1094" s="491"/>
    </row>
    <row r="1095" spans="1:9" ht="15" x14ac:dyDescent="0.25">
      <c r="A1095" s="240">
        <v>41881</v>
      </c>
      <c r="B1095" s="241" t="s">
        <v>1187</v>
      </c>
      <c r="C1095" s="394" t="s">
        <v>4401</v>
      </c>
      <c r="D1095" s="235" t="s">
        <v>226</v>
      </c>
      <c r="E1095" s="236">
        <v>26888.400000000001</v>
      </c>
      <c r="F1095" s="117">
        <v>41881</v>
      </c>
      <c r="G1095" s="30">
        <v>26888.400000000001</v>
      </c>
      <c r="H1095" s="5">
        <f t="shared" si="32"/>
        <v>0</v>
      </c>
      <c r="I1095" s="491"/>
    </row>
    <row r="1096" spans="1:9" ht="15" x14ac:dyDescent="0.25">
      <c r="A1096" s="240">
        <v>41882</v>
      </c>
      <c r="B1096" s="241" t="s">
        <v>1295</v>
      </c>
      <c r="C1096" s="394" t="s">
        <v>4401</v>
      </c>
      <c r="D1096" s="235" t="s">
        <v>226</v>
      </c>
      <c r="E1096" s="236">
        <v>11079.2</v>
      </c>
      <c r="F1096" s="294">
        <v>41882</v>
      </c>
      <c r="G1096" s="30">
        <v>11079.2</v>
      </c>
      <c r="H1096" s="5">
        <f t="shared" si="32"/>
        <v>0</v>
      </c>
      <c r="I1096" s="491"/>
    </row>
    <row r="1097" spans="1:9" ht="15" x14ac:dyDescent="0.25">
      <c r="A1097" s="240">
        <v>41882</v>
      </c>
      <c r="B1097" s="241" t="s">
        <v>1303</v>
      </c>
      <c r="C1097" s="394" t="s">
        <v>4401</v>
      </c>
      <c r="D1097" s="235" t="s">
        <v>226</v>
      </c>
      <c r="E1097" s="236">
        <v>4716.8</v>
      </c>
      <c r="F1097" s="294">
        <v>41882</v>
      </c>
      <c r="G1097" s="30">
        <v>4716.8</v>
      </c>
      <c r="H1097" s="5">
        <f t="shared" si="32"/>
        <v>0</v>
      </c>
      <c r="I1097" s="491"/>
    </row>
    <row r="1098" spans="1:9" ht="15" x14ac:dyDescent="0.25">
      <c r="A1098" s="240"/>
      <c r="B1098" s="241"/>
      <c r="C1098" s="394"/>
      <c r="D1098" s="235"/>
      <c r="E1098" s="236"/>
      <c r="F1098" s="294"/>
      <c r="G1098" s="30">
        <f>SUM(G1048:G1097)</f>
        <v>940284.49999999988</v>
      </c>
      <c r="H1098" s="5"/>
      <c r="I1098" s="491"/>
    </row>
    <row r="1099" spans="1:9" ht="15" x14ac:dyDescent="0.25">
      <c r="A1099" s="240"/>
      <c r="B1099" s="241"/>
      <c r="C1099" s="394"/>
      <c r="D1099" s="235"/>
      <c r="E1099" s="236"/>
      <c r="F1099" s="294"/>
      <c r="G1099" s="30"/>
      <c r="H1099" s="5"/>
      <c r="I1099" s="491"/>
    </row>
    <row r="1100" spans="1:9" ht="15" x14ac:dyDescent="0.25">
      <c r="A1100" s="240">
        <v>41879</v>
      </c>
      <c r="B1100" s="241" t="s">
        <v>2225</v>
      </c>
      <c r="C1100" s="394" t="s">
        <v>4401</v>
      </c>
      <c r="D1100" s="235" t="s">
        <v>4461</v>
      </c>
      <c r="E1100" s="236">
        <v>26990.400000000001</v>
      </c>
      <c r="F1100" s="117">
        <v>41879</v>
      </c>
      <c r="G1100" s="30">
        <v>26990.400000000001</v>
      </c>
      <c r="H1100" s="5">
        <f>E1100-G1100</f>
        <v>0</v>
      </c>
      <c r="I1100" s="491" t="s">
        <v>23</v>
      </c>
    </row>
    <row r="1101" spans="1:9" ht="15" x14ac:dyDescent="0.25">
      <c r="A1101" s="240"/>
      <c r="B1101" s="241"/>
      <c r="C1101" s="394"/>
      <c r="D1101" s="235"/>
      <c r="E1101" s="236"/>
      <c r="F1101" s="117"/>
      <c r="G1101" s="30"/>
      <c r="H1101" s="5"/>
      <c r="I1101" s="491"/>
    </row>
    <row r="1102" spans="1:9" ht="15" x14ac:dyDescent="0.25">
      <c r="A1102" s="240">
        <v>41852</v>
      </c>
      <c r="B1102" s="241" t="s">
        <v>2250</v>
      </c>
      <c r="C1102" s="394" t="s">
        <v>4641</v>
      </c>
      <c r="D1102" s="235" t="s">
        <v>2510</v>
      </c>
      <c r="E1102" s="236">
        <v>266139</v>
      </c>
      <c r="F1102" s="117">
        <v>41865</v>
      </c>
      <c r="G1102" s="30">
        <v>266139</v>
      </c>
      <c r="H1102" s="24">
        <f t="shared" ref="H1102:H1126" si="33">E1102-G1102</f>
        <v>0</v>
      </c>
      <c r="I1102" s="491"/>
    </row>
    <row r="1103" spans="1:9" ht="15" x14ac:dyDescent="0.25">
      <c r="A1103" s="496">
        <v>41853</v>
      </c>
      <c r="B1103" s="241" t="s">
        <v>1171</v>
      </c>
      <c r="C1103" s="394" t="s">
        <v>4641</v>
      </c>
      <c r="D1103" s="235" t="s">
        <v>2510</v>
      </c>
      <c r="E1103" s="252">
        <v>82282.5</v>
      </c>
      <c r="F1103" s="117">
        <v>41865</v>
      </c>
      <c r="G1103" s="30">
        <v>82282.5</v>
      </c>
      <c r="H1103" s="24">
        <f t="shared" si="33"/>
        <v>0</v>
      </c>
      <c r="I1103" s="491"/>
    </row>
    <row r="1104" spans="1:9" ht="15" x14ac:dyDescent="0.25">
      <c r="A1104" s="240">
        <v>41856</v>
      </c>
      <c r="B1104" s="241" t="s">
        <v>1376</v>
      </c>
      <c r="C1104" s="394" t="s">
        <v>4641</v>
      </c>
      <c r="D1104" s="235" t="s">
        <v>2510</v>
      </c>
      <c r="E1104" s="236">
        <v>144743.5</v>
      </c>
      <c r="F1104" s="117">
        <v>41865</v>
      </c>
      <c r="G1104" s="30">
        <v>144743.5</v>
      </c>
      <c r="H1104" s="5">
        <f t="shared" si="33"/>
        <v>0</v>
      </c>
      <c r="I1104" s="491"/>
    </row>
    <row r="1105" spans="1:9" ht="15" x14ac:dyDescent="0.25">
      <c r="A1105" s="240">
        <v>41856</v>
      </c>
      <c r="B1105" s="241" t="s">
        <v>1390</v>
      </c>
      <c r="C1105" s="394" t="s">
        <v>4641</v>
      </c>
      <c r="D1105" s="235" t="s">
        <v>2510</v>
      </c>
      <c r="E1105" s="236">
        <v>3004</v>
      </c>
      <c r="F1105" s="117">
        <v>41865</v>
      </c>
      <c r="G1105" s="30">
        <v>3004</v>
      </c>
      <c r="H1105" s="5">
        <f t="shared" si="33"/>
        <v>0</v>
      </c>
      <c r="I1105" s="491"/>
    </row>
    <row r="1106" spans="1:9" ht="15" x14ac:dyDescent="0.25">
      <c r="A1106" s="496">
        <v>41857</v>
      </c>
      <c r="B1106" s="241" t="s">
        <v>1481</v>
      </c>
      <c r="C1106" s="394" t="s">
        <v>4641</v>
      </c>
      <c r="D1106" s="235" t="s">
        <v>2510</v>
      </c>
      <c r="E1106" s="236">
        <v>312380</v>
      </c>
      <c r="F1106" s="117">
        <v>41865</v>
      </c>
      <c r="G1106" s="30">
        <v>312380</v>
      </c>
      <c r="H1106" s="5">
        <f t="shared" si="33"/>
        <v>0</v>
      </c>
      <c r="I1106" s="491"/>
    </row>
    <row r="1107" spans="1:9" ht="15" x14ac:dyDescent="0.25">
      <c r="A1107" s="496">
        <v>41859</v>
      </c>
      <c r="B1107" s="438" t="s">
        <v>1710</v>
      </c>
      <c r="C1107" s="429" t="s">
        <v>4698</v>
      </c>
      <c r="D1107" s="235" t="s">
        <v>2510</v>
      </c>
      <c r="E1107" s="236">
        <v>226574.8</v>
      </c>
      <c r="F1107" s="117">
        <v>41865</v>
      </c>
      <c r="G1107" s="30">
        <v>226574.8</v>
      </c>
      <c r="H1107" s="5">
        <f t="shared" si="33"/>
        <v>0</v>
      </c>
      <c r="I1107" s="491" t="s">
        <v>196</v>
      </c>
    </row>
    <row r="1108" spans="1:9" ht="15" x14ac:dyDescent="0.25">
      <c r="A1108" s="240">
        <v>41860</v>
      </c>
      <c r="B1108" s="438" t="s">
        <v>1765</v>
      </c>
      <c r="C1108" s="429" t="s">
        <v>4698</v>
      </c>
      <c r="D1108" s="235" t="s">
        <v>2510</v>
      </c>
      <c r="E1108" s="252">
        <v>190982.8</v>
      </c>
      <c r="F1108" s="117">
        <v>41872</v>
      </c>
      <c r="G1108" s="30">
        <v>190982.8</v>
      </c>
      <c r="H1108" s="5">
        <f t="shared" si="33"/>
        <v>0</v>
      </c>
      <c r="I1108" s="491" t="s">
        <v>196</v>
      </c>
    </row>
    <row r="1109" spans="1:9" ht="15" x14ac:dyDescent="0.25">
      <c r="A1109" s="240">
        <v>41860</v>
      </c>
      <c r="B1109" s="438" t="s">
        <v>1814</v>
      </c>
      <c r="C1109" s="429" t="s">
        <v>4698</v>
      </c>
      <c r="D1109" s="235" t="s">
        <v>2510</v>
      </c>
      <c r="E1109" s="252">
        <v>6104</v>
      </c>
      <c r="F1109" s="117">
        <v>41872</v>
      </c>
      <c r="G1109" s="30">
        <v>6104</v>
      </c>
      <c r="H1109" s="5">
        <f t="shared" si="33"/>
        <v>0</v>
      </c>
      <c r="I1109" s="491" t="s">
        <v>196</v>
      </c>
    </row>
    <row r="1110" spans="1:9" ht="15" x14ac:dyDescent="0.25">
      <c r="A1110" s="240">
        <v>41862</v>
      </c>
      <c r="B1110" s="438" t="s">
        <v>1889</v>
      </c>
      <c r="C1110" s="429" t="s">
        <v>4698</v>
      </c>
      <c r="D1110" s="235" t="s">
        <v>2510</v>
      </c>
      <c r="E1110" s="236">
        <v>265515.8</v>
      </c>
      <c r="F1110" s="117">
        <v>41872</v>
      </c>
      <c r="G1110" s="30">
        <v>265515.8</v>
      </c>
      <c r="H1110" s="5">
        <f t="shared" si="33"/>
        <v>0</v>
      </c>
      <c r="I1110" s="491" t="s">
        <v>196</v>
      </c>
    </row>
    <row r="1111" spans="1:9" ht="15" x14ac:dyDescent="0.25">
      <c r="A1111" s="240">
        <v>41864</v>
      </c>
      <c r="B1111" s="438" t="s">
        <v>2122</v>
      </c>
      <c r="C1111" s="429" t="s">
        <v>4698</v>
      </c>
      <c r="D1111" s="235" t="s">
        <v>2510</v>
      </c>
      <c r="E1111" s="252">
        <v>57259</v>
      </c>
      <c r="F1111" s="495" t="s">
        <v>4756</v>
      </c>
      <c r="G1111" s="22">
        <v>57259</v>
      </c>
      <c r="H1111" s="5">
        <f t="shared" si="33"/>
        <v>0</v>
      </c>
      <c r="I1111" s="491" t="s">
        <v>23</v>
      </c>
    </row>
    <row r="1112" spans="1:9" ht="15" x14ac:dyDescent="0.25">
      <c r="A1112" s="240"/>
      <c r="B1112" s="438" t="s">
        <v>2200</v>
      </c>
      <c r="C1112" s="429" t="s">
        <v>4698</v>
      </c>
      <c r="D1112" s="235" t="s">
        <v>2510</v>
      </c>
      <c r="E1112" s="236">
        <v>335477.40000000002</v>
      </c>
      <c r="F1112" s="117">
        <v>41872</v>
      </c>
      <c r="G1112" s="30">
        <v>335477.40000000002</v>
      </c>
      <c r="H1112" s="5">
        <f t="shared" si="33"/>
        <v>0</v>
      </c>
      <c r="I1112" s="491" t="s">
        <v>196</v>
      </c>
    </row>
    <row r="1113" spans="1:9" ht="15" x14ac:dyDescent="0.25">
      <c r="A1113" s="240">
        <v>41867</v>
      </c>
      <c r="B1113" s="438" t="s">
        <v>1059</v>
      </c>
      <c r="C1113" s="429" t="s">
        <v>4698</v>
      </c>
      <c r="D1113" s="235" t="s">
        <v>2510</v>
      </c>
      <c r="E1113" s="236">
        <v>273873</v>
      </c>
      <c r="F1113" s="117">
        <v>41872</v>
      </c>
      <c r="G1113" s="30">
        <v>273873</v>
      </c>
      <c r="H1113" s="5">
        <f t="shared" si="33"/>
        <v>0</v>
      </c>
      <c r="I1113" s="491"/>
    </row>
    <row r="1114" spans="1:9" ht="15" x14ac:dyDescent="0.25">
      <c r="A1114" s="240">
        <v>41868</v>
      </c>
      <c r="B1114" s="438" t="s">
        <v>1158</v>
      </c>
      <c r="C1114" s="429" t="s">
        <v>4698</v>
      </c>
      <c r="D1114" s="235" t="s">
        <v>2510</v>
      </c>
      <c r="E1114" s="236">
        <v>24498</v>
      </c>
      <c r="F1114" s="461">
        <v>41912</v>
      </c>
      <c r="G1114" s="247">
        <v>24498</v>
      </c>
      <c r="H1114" s="5">
        <f t="shared" si="33"/>
        <v>0</v>
      </c>
      <c r="I1114" s="491" t="s">
        <v>196</v>
      </c>
    </row>
    <row r="1115" spans="1:9" ht="15" x14ac:dyDescent="0.25">
      <c r="A1115" s="240">
        <v>41871</v>
      </c>
      <c r="B1115" s="438" t="s">
        <v>1477</v>
      </c>
      <c r="C1115" s="429" t="s">
        <v>4698</v>
      </c>
      <c r="D1115" s="235" t="s">
        <v>2510</v>
      </c>
      <c r="E1115" s="236">
        <v>62804</v>
      </c>
      <c r="F1115" s="461">
        <v>41912</v>
      </c>
      <c r="G1115" s="247">
        <v>62804</v>
      </c>
      <c r="H1115" s="5">
        <f t="shared" si="33"/>
        <v>0</v>
      </c>
      <c r="I1115" s="491" t="s">
        <v>196</v>
      </c>
    </row>
    <row r="1116" spans="1:9" ht="15" x14ac:dyDescent="0.25">
      <c r="A1116" s="240">
        <v>41876</v>
      </c>
      <c r="B1116" s="241" t="s">
        <v>1869</v>
      </c>
      <c r="C1116" s="394" t="s">
        <v>4401</v>
      </c>
      <c r="D1116" s="235" t="s">
        <v>2510</v>
      </c>
      <c r="E1116" s="236">
        <v>9005</v>
      </c>
      <c r="F1116" s="117">
        <v>41876</v>
      </c>
      <c r="G1116" s="30">
        <v>9005</v>
      </c>
      <c r="H1116" s="5">
        <f t="shared" si="33"/>
        <v>0</v>
      </c>
      <c r="I1116" s="491"/>
    </row>
    <row r="1117" spans="1:9" ht="15" x14ac:dyDescent="0.25">
      <c r="A1117" s="240">
        <v>41879</v>
      </c>
      <c r="B1117" s="241" t="s">
        <v>2255</v>
      </c>
      <c r="C1117" s="394" t="s">
        <v>4401</v>
      </c>
      <c r="D1117" s="235" t="s">
        <v>2510</v>
      </c>
      <c r="E1117" s="236">
        <v>3551</v>
      </c>
      <c r="F1117" s="461">
        <v>41912</v>
      </c>
      <c r="G1117" s="247">
        <v>3551</v>
      </c>
      <c r="H1117" s="5">
        <f t="shared" si="33"/>
        <v>0</v>
      </c>
      <c r="I1117" s="491" t="s">
        <v>23</v>
      </c>
    </row>
    <row r="1118" spans="1:9" ht="15" x14ac:dyDescent="0.25">
      <c r="A1118" s="240">
        <v>41881</v>
      </c>
      <c r="B1118" s="241" t="s">
        <v>1252</v>
      </c>
      <c r="C1118" s="394" t="s">
        <v>4401</v>
      </c>
      <c r="D1118" s="235" t="s">
        <v>2510</v>
      </c>
      <c r="E1118" s="236">
        <v>12177</v>
      </c>
      <c r="F1118" s="117">
        <v>41881</v>
      </c>
      <c r="G1118" s="30">
        <v>12177</v>
      </c>
      <c r="H1118" s="5">
        <f t="shared" si="33"/>
        <v>0</v>
      </c>
      <c r="I1118" s="491"/>
    </row>
    <row r="1119" spans="1:9" ht="15" x14ac:dyDescent="0.25">
      <c r="A1119" s="240">
        <v>41873</v>
      </c>
      <c r="B1119" s="241" t="s">
        <v>1609</v>
      </c>
      <c r="C1119" s="394" t="s">
        <v>4401</v>
      </c>
      <c r="D1119" s="235" t="s">
        <v>2510</v>
      </c>
      <c r="E1119" s="236">
        <v>340087.25</v>
      </c>
      <c r="F1119" s="461">
        <v>41912</v>
      </c>
      <c r="G1119" s="247">
        <v>340087.25</v>
      </c>
      <c r="H1119" s="5">
        <f t="shared" si="33"/>
        <v>0</v>
      </c>
      <c r="I1119" s="491" t="s">
        <v>23</v>
      </c>
    </row>
    <row r="1120" spans="1:9" ht="15" x14ac:dyDescent="0.25">
      <c r="A1120" s="240">
        <v>41876</v>
      </c>
      <c r="B1120" s="241" t="s">
        <v>1878</v>
      </c>
      <c r="C1120" s="394" t="s">
        <v>4401</v>
      </c>
      <c r="D1120" s="235" t="s">
        <v>2510</v>
      </c>
      <c r="E1120" s="236">
        <v>192591</v>
      </c>
      <c r="F1120" s="461">
        <v>41912</v>
      </c>
      <c r="G1120" s="247">
        <v>192591</v>
      </c>
      <c r="H1120" s="5">
        <f t="shared" si="33"/>
        <v>0</v>
      </c>
      <c r="I1120" s="491" t="s">
        <v>196</v>
      </c>
    </row>
    <row r="1121" spans="1:9" ht="15" x14ac:dyDescent="0.25">
      <c r="A1121" s="240">
        <v>41876</v>
      </c>
      <c r="B1121" s="241" t="s">
        <v>1941</v>
      </c>
      <c r="C1121" s="394" t="s">
        <v>4401</v>
      </c>
      <c r="D1121" s="235" t="s">
        <v>2510</v>
      </c>
      <c r="E1121" s="236">
        <v>14640.6</v>
      </c>
      <c r="F1121" s="461">
        <v>41912</v>
      </c>
      <c r="G1121" s="247">
        <v>14640.6</v>
      </c>
      <c r="H1121" s="5">
        <f t="shared" si="33"/>
        <v>0</v>
      </c>
      <c r="I1121" s="491" t="s">
        <v>23</v>
      </c>
    </row>
    <row r="1122" spans="1:9" ht="15" x14ac:dyDescent="0.25">
      <c r="A1122" s="240">
        <v>41877</v>
      </c>
      <c r="B1122" s="241" t="s">
        <v>2071</v>
      </c>
      <c r="C1122" s="394" t="s">
        <v>4401</v>
      </c>
      <c r="D1122" s="8" t="s">
        <v>2510</v>
      </c>
      <c r="E1122" s="252">
        <v>16622.25</v>
      </c>
      <c r="F1122" s="461">
        <v>41912</v>
      </c>
      <c r="G1122" s="247">
        <v>16622.25</v>
      </c>
      <c r="H1122" s="5">
        <f t="shared" si="33"/>
        <v>0</v>
      </c>
      <c r="I1122" s="491" t="s">
        <v>4760</v>
      </c>
    </row>
    <row r="1123" spans="1:9" ht="15" x14ac:dyDescent="0.25">
      <c r="A1123" s="240">
        <v>41878</v>
      </c>
      <c r="B1123" s="241" t="s">
        <v>2151</v>
      </c>
      <c r="C1123" s="394" t="s">
        <v>4401</v>
      </c>
      <c r="D1123" s="235" t="s">
        <v>2510</v>
      </c>
      <c r="E1123" s="236">
        <v>23749</v>
      </c>
      <c r="F1123" s="461">
        <v>41912</v>
      </c>
      <c r="G1123" s="247">
        <v>23749</v>
      </c>
      <c r="H1123" s="5">
        <f t="shared" si="33"/>
        <v>0</v>
      </c>
      <c r="I1123" s="491" t="s">
        <v>23</v>
      </c>
    </row>
    <row r="1124" spans="1:9" ht="15" x14ac:dyDescent="0.25">
      <c r="A1124" s="240">
        <v>41879</v>
      </c>
      <c r="B1124" s="241" t="s">
        <v>2222</v>
      </c>
      <c r="C1124" s="394" t="s">
        <v>4401</v>
      </c>
      <c r="D1124" s="235" t="s">
        <v>2510</v>
      </c>
      <c r="E1124" s="236">
        <v>305207.7</v>
      </c>
      <c r="F1124" s="461">
        <v>41912</v>
      </c>
      <c r="G1124" s="247">
        <v>305207.7</v>
      </c>
      <c r="H1124" s="5">
        <f t="shared" si="33"/>
        <v>0</v>
      </c>
      <c r="I1124" s="491" t="s">
        <v>4</v>
      </c>
    </row>
    <row r="1125" spans="1:9" ht="15" x14ac:dyDescent="0.25">
      <c r="A1125" s="240">
        <v>41879</v>
      </c>
      <c r="B1125" s="241" t="s">
        <v>2224</v>
      </c>
      <c r="C1125" s="394" t="s">
        <v>4401</v>
      </c>
      <c r="D1125" s="235" t="s">
        <v>2510</v>
      </c>
      <c r="E1125" s="236">
        <v>390</v>
      </c>
      <c r="F1125" s="461">
        <v>41912</v>
      </c>
      <c r="G1125" s="247">
        <v>390</v>
      </c>
      <c r="H1125" s="5">
        <f t="shared" si="33"/>
        <v>0</v>
      </c>
      <c r="I1125" s="491"/>
    </row>
    <row r="1126" spans="1:9" ht="15" x14ac:dyDescent="0.25">
      <c r="A1126" s="240">
        <v>41881</v>
      </c>
      <c r="B1126" s="241" t="s">
        <v>1183</v>
      </c>
      <c r="C1126" s="394" t="s">
        <v>4401</v>
      </c>
      <c r="D1126" s="235" t="s">
        <v>4899</v>
      </c>
      <c r="E1126" s="236">
        <v>138408.35</v>
      </c>
      <c r="F1126" s="461">
        <v>41912</v>
      </c>
      <c r="G1126" s="247">
        <v>138408.35</v>
      </c>
      <c r="H1126" s="5">
        <f t="shared" si="33"/>
        <v>0</v>
      </c>
      <c r="I1126" s="491" t="s">
        <v>23</v>
      </c>
    </row>
    <row r="1127" spans="1:9" ht="15" x14ac:dyDescent="0.25">
      <c r="A1127" s="240"/>
      <c r="B1127" s="241"/>
      <c r="C1127" s="394"/>
      <c r="D1127" s="235"/>
      <c r="E1127" s="236"/>
      <c r="F1127" s="461"/>
      <c r="G1127" s="247">
        <f>SUM(G1102:G1126)</f>
        <v>3308066.9500000007</v>
      </c>
      <c r="H1127" s="5"/>
      <c r="I1127" s="491"/>
    </row>
    <row r="1128" spans="1:9" ht="15" x14ac:dyDescent="0.25">
      <c r="A1128" s="240"/>
      <c r="B1128" s="241"/>
      <c r="C1128" s="394"/>
      <c r="D1128" s="235"/>
      <c r="E1128" s="236"/>
      <c r="F1128" s="461"/>
      <c r="G1128" s="247"/>
      <c r="H1128" s="5"/>
      <c r="I1128" s="491"/>
    </row>
    <row r="1129" spans="1:9" ht="15" x14ac:dyDescent="0.25">
      <c r="A1129" s="9"/>
      <c r="B1129" s="9"/>
      <c r="C1129" s="9"/>
      <c r="E1129" s="9"/>
      <c r="F1129" s="9"/>
      <c r="G1129" s="9"/>
      <c r="H1129" s="9"/>
      <c r="I1129" s="9"/>
    </row>
    <row r="1130" spans="1:9" ht="15" x14ac:dyDescent="0.25">
      <c r="A1130" s="240">
        <v>41856</v>
      </c>
      <c r="B1130" s="241" t="s">
        <v>1369</v>
      </c>
      <c r="C1130" s="394" t="s">
        <v>4641</v>
      </c>
      <c r="D1130" s="235" t="s">
        <v>4675</v>
      </c>
      <c r="E1130" s="236">
        <v>2181.5</v>
      </c>
      <c r="F1130" s="117">
        <v>41856</v>
      </c>
      <c r="G1130" s="30">
        <v>2181.5</v>
      </c>
      <c r="H1130" s="5">
        <f t="shared" ref="H1130:H1190" si="34">E1130-G1130</f>
        <v>0</v>
      </c>
      <c r="I1130" s="491" t="s">
        <v>23</v>
      </c>
    </row>
    <row r="1131" spans="1:9" ht="15" x14ac:dyDescent="0.25">
      <c r="A1131" s="496">
        <v>41859</v>
      </c>
      <c r="B1131" s="438" t="s">
        <v>1747</v>
      </c>
      <c r="C1131" s="429" t="s">
        <v>4698</v>
      </c>
      <c r="D1131" s="235" t="s">
        <v>4675</v>
      </c>
      <c r="E1131" s="236">
        <v>2166</v>
      </c>
      <c r="F1131" s="117">
        <v>41859</v>
      </c>
      <c r="G1131" s="30">
        <v>2166</v>
      </c>
      <c r="H1131" s="5">
        <f t="shared" si="34"/>
        <v>0</v>
      </c>
      <c r="I1131" s="491" t="s">
        <v>23</v>
      </c>
    </row>
    <row r="1132" spans="1:9" ht="15" x14ac:dyDescent="0.25">
      <c r="A1132" s="240">
        <v>41864</v>
      </c>
      <c r="B1132" s="438" t="s">
        <v>2129</v>
      </c>
      <c r="C1132" s="429" t="s">
        <v>4698</v>
      </c>
      <c r="D1132" s="8" t="s">
        <v>4675</v>
      </c>
      <c r="E1132" s="252">
        <v>1747.5</v>
      </c>
      <c r="F1132" s="117">
        <v>41864</v>
      </c>
      <c r="G1132" s="22">
        <v>1747.5</v>
      </c>
      <c r="H1132" s="5">
        <f t="shared" si="34"/>
        <v>0</v>
      </c>
      <c r="I1132" s="491" t="s">
        <v>4</v>
      </c>
    </row>
    <row r="1133" spans="1:9" ht="15" x14ac:dyDescent="0.25">
      <c r="A1133" s="240">
        <v>41865</v>
      </c>
      <c r="B1133" s="438" t="s">
        <v>2196</v>
      </c>
      <c r="C1133" s="429" t="s">
        <v>4698</v>
      </c>
      <c r="D1133" s="235" t="s">
        <v>4675</v>
      </c>
      <c r="E1133" s="236">
        <v>1844</v>
      </c>
      <c r="F1133" s="117">
        <v>41865</v>
      </c>
      <c r="G1133" s="30">
        <v>1844</v>
      </c>
      <c r="H1133" s="5">
        <f t="shared" si="34"/>
        <v>0</v>
      </c>
      <c r="I1133" s="491" t="s">
        <v>14</v>
      </c>
    </row>
    <row r="1134" spans="1:9" ht="15" x14ac:dyDescent="0.25">
      <c r="A1134" s="240">
        <v>41881</v>
      </c>
      <c r="B1134" s="241" t="s">
        <v>1258</v>
      </c>
      <c r="C1134" s="394" t="s">
        <v>4401</v>
      </c>
      <c r="D1134" s="235" t="s">
        <v>4675</v>
      </c>
      <c r="E1134" s="236">
        <v>2096</v>
      </c>
      <c r="F1134" s="117">
        <v>41881</v>
      </c>
      <c r="G1134" s="30">
        <v>2096</v>
      </c>
      <c r="H1134" s="5">
        <f t="shared" si="34"/>
        <v>0</v>
      </c>
      <c r="I1134" s="491" t="s">
        <v>14</v>
      </c>
    </row>
    <row r="1135" spans="1:9" ht="15" x14ac:dyDescent="0.25">
      <c r="A1135" s="240"/>
      <c r="B1135" s="241"/>
      <c r="C1135" s="394"/>
      <c r="D1135" s="235"/>
      <c r="E1135" s="236"/>
      <c r="F1135" s="117"/>
      <c r="G1135" s="30">
        <f>SUM(G1130:G1134)</f>
        <v>10035</v>
      </c>
      <c r="H1135" s="5"/>
      <c r="I1135" s="491"/>
    </row>
    <row r="1136" spans="1:9" ht="15" x14ac:dyDescent="0.25">
      <c r="A1136" s="240"/>
      <c r="B1136" s="241"/>
      <c r="C1136" s="394"/>
      <c r="D1136" s="235"/>
      <c r="E1136" s="236"/>
      <c r="F1136" s="117"/>
      <c r="G1136" s="30"/>
      <c r="H1136" s="5"/>
      <c r="I1136" s="491"/>
    </row>
    <row r="1137" spans="1:9" ht="15" x14ac:dyDescent="0.25">
      <c r="A1137" s="240">
        <v>41879</v>
      </c>
      <c r="B1137" s="241" t="s">
        <v>2260</v>
      </c>
      <c r="C1137" s="394" t="s">
        <v>4401</v>
      </c>
      <c r="D1137" s="235" t="s">
        <v>2383</v>
      </c>
      <c r="E1137" s="236">
        <v>336</v>
      </c>
      <c r="F1137" s="117">
        <v>41879</v>
      </c>
      <c r="G1137" s="30">
        <v>336</v>
      </c>
      <c r="H1137" s="5">
        <f t="shared" si="34"/>
        <v>0</v>
      </c>
      <c r="I1137" s="491" t="s">
        <v>14</v>
      </c>
    </row>
    <row r="1138" spans="1:9" ht="15" x14ac:dyDescent="0.25">
      <c r="A1138" s="240">
        <v>41867</v>
      </c>
      <c r="B1138" s="438" t="s">
        <v>1079</v>
      </c>
      <c r="C1138" s="429" t="s">
        <v>4698</v>
      </c>
      <c r="D1138" s="235" t="s">
        <v>177</v>
      </c>
      <c r="E1138" s="236">
        <v>2108</v>
      </c>
      <c r="F1138" s="117">
        <v>41868</v>
      </c>
      <c r="G1138" s="30">
        <v>2108</v>
      </c>
      <c r="H1138" s="5">
        <f t="shared" si="34"/>
        <v>0</v>
      </c>
      <c r="I1138" s="491" t="s">
        <v>14</v>
      </c>
    </row>
    <row r="1139" spans="1:9" ht="15" x14ac:dyDescent="0.25">
      <c r="A1139" s="240"/>
      <c r="B1139" s="438"/>
      <c r="C1139" s="429"/>
      <c r="D1139" s="235"/>
      <c r="E1139" s="236"/>
      <c r="F1139" s="117"/>
      <c r="G1139" s="30"/>
      <c r="H1139" s="5"/>
      <c r="I1139" s="491"/>
    </row>
    <row r="1140" spans="1:9" ht="15" x14ac:dyDescent="0.25">
      <c r="A1140" s="240">
        <v>41852</v>
      </c>
      <c r="B1140" s="241" t="s">
        <v>2262</v>
      </c>
      <c r="C1140" s="394" t="s">
        <v>4641</v>
      </c>
      <c r="D1140" s="235" t="s">
        <v>119</v>
      </c>
      <c r="E1140" s="236">
        <v>4900</v>
      </c>
      <c r="F1140" s="117">
        <v>41852</v>
      </c>
      <c r="G1140" s="30">
        <v>4900</v>
      </c>
      <c r="H1140" s="24">
        <f t="shared" ref="H1140:H1174" si="35">E1140-G1140</f>
        <v>0</v>
      </c>
      <c r="I1140" s="491"/>
    </row>
    <row r="1141" spans="1:9" ht="15" x14ac:dyDescent="0.25">
      <c r="A1141" s="496">
        <v>41853</v>
      </c>
      <c r="B1141" s="241" t="s">
        <v>1114</v>
      </c>
      <c r="C1141" s="394" t="s">
        <v>4641</v>
      </c>
      <c r="D1141" s="8" t="s">
        <v>119</v>
      </c>
      <c r="E1141" s="252">
        <v>15266</v>
      </c>
      <c r="F1141" s="117">
        <v>41854</v>
      </c>
      <c r="G1141" s="30">
        <v>15266</v>
      </c>
      <c r="H1141" s="24">
        <f t="shared" si="35"/>
        <v>0</v>
      </c>
      <c r="I1141" s="491"/>
    </row>
    <row r="1142" spans="1:9" ht="15" x14ac:dyDescent="0.25">
      <c r="A1142" s="240">
        <v>41854</v>
      </c>
      <c r="B1142" s="241" t="s">
        <v>1201</v>
      </c>
      <c r="C1142" s="394" t="s">
        <v>4641</v>
      </c>
      <c r="D1142" s="8" t="s">
        <v>119</v>
      </c>
      <c r="E1142" s="252">
        <v>10189.5</v>
      </c>
      <c r="F1142" s="117">
        <v>41855</v>
      </c>
      <c r="G1142" s="30">
        <v>10189.5</v>
      </c>
      <c r="H1142" s="24">
        <f t="shared" si="35"/>
        <v>0</v>
      </c>
      <c r="I1142" s="491"/>
    </row>
    <row r="1143" spans="1:9" ht="15" x14ac:dyDescent="0.25">
      <c r="A1143" s="496">
        <v>41855</v>
      </c>
      <c r="B1143" s="241" t="s">
        <v>1261</v>
      </c>
      <c r="C1143" s="394" t="s">
        <v>4641</v>
      </c>
      <c r="D1143" s="8" t="s">
        <v>119</v>
      </c>
      <c r="E1143" s="252">
        <v>4114</v>
      </c>
      <c r="F1143" s="117">
        <v>41855</v>
      </c>
      <c r="G1143" s="30">
        <v>4114</v>
      </c>
      <c r="H1143" s="5">
        <f t="shared" si="35"/>
        <v>0</v>
      </c>
      <c r="I1143" s="491"/>
    </row>
    <row r="1144" spans="1:9" ht="15" x14ac:dyDescent="0.25">
      <c r="A1144" s="240">
        <v>41856</v>
      </c>
      <c r="B1144" s="241" t="s">
        <v>1404</v>
      </c>
      <c r="C1144" s="394" t="s">
        <v>4641</v>
      </c>
      <c r="D1144" s="235" t="s">
        <v>119</v>
      </c>
      <c r="E1144" s="236">
        <v>7881</v>
      </c>
      <c r="F1144" s="117">
        <v>41858</v>
      </c>
      <c r="G1144" s="30">
        <v>7881</v>
      </c>
      <c r="H1144" s="5">
        <f t="shared" si="35"/>
        <v>0</v>
      </c>
      <c r="I1144" s="491" t="s">
        <v>146</v>
      </c>
    </row>
    <row r="1145" spans="1:9" ht="15" x14ac:dyDescent="0.25">
      <c r="A1145" s="496">
        <v>41857</v>
      </c>
      <c r="B1145" s="241" t="s">
        <v>1495</v>
      </c>
      <c r="C1145" s="394" t="s">
        <v>4641</v>
      </c>
      <c r="D1145" s="235" t="s">
        <v>119</v>
      </c>
      <c r="E1145" s="236">
        <v>6844</v>
      </c>
      <c r="F1145" s="117">
        <v>41858</v>
      </c>
      <c r="G1145" s="30">
        <v>6844</v>
      </c>
      <c r="H1145" s="5">
        <f t="shared" si="35"/>
        <v>0</v>
      </c>
      <c r="I1145" s="491"/>
    </row>
    <row r="1146" spans="1:9" ht="15" x14ac:dyDescent="0.25">
      <c r="A1146" s="240">
        <v>41858</v>
      </c>
      <c r="B1146" s="438" t="s">
        <v>1588</v>
      </c>
      <c r="C1146" s="429" t="s">
        <v>4698</v>
      </c>
      <c r="D1146" s="8" t="s">
        <v>119</v>
      </c>
      <c r="E1146" s="252">
        <v>9957</v>
      </c>
      <c r="F1146" s="462" t="s">
        <v>4700</v>
      </c>
      <c r="G1146" s="30">
        <v>9957</v>
      </c>
      <c r="H1146" s="5">
        <f t="shared" si="35"/>
        <v>0</v>
      </c>
      <c r="I1146" s="491"/>
    </row>
    <row r="1147" spans="1:9" ht="15" x14ac:dyDescent="0.25">
      <c r="A1147" s="240">
        <v>41858</v>
      </c>
      <c r="B1147" s="438" t="s">
        <v>1596</v>
      </c>
      <c r="C1147" s="429" t="s">
        <v>4698</v>
      </c>
      <c r="D1147" s="8" t="s">
        <v>119</v>
      </c>
      <c r="E1147" s="252">
        <v>1166</v>
      </c>
      <c r="F1147" s="117">
        <v>41858</v>
      </c>
      <c r="G1147" s="30">
        <v>1166</v>
      </c>
      <c r="H1147" s="5">
        <f t="shared" si="35"/>
        <v>0</v>
      </c>
      <c r="I1147" s="491" t="s">
        <v>4764</v>
      </c>
    </row>
    <row r="1148" spans="1:9" ht="15" x14ac:dyDescent="0.25">
      <c r="A1148" s="496">
        <v>41859</v>
      </c>
      <c r="B1148" s="438" t="s">
        <v>1697</v>
      </c>
      <c r="C1148" s="429" t="s">
        <v>4698</v>
      </c>
      <c r="D1148" s="235" t="s">
        <v>119</v>
      </c>
      <c r="E1148" s="236">
        <v>7176</v>
      </c>
      <c r="F1148" s="117">
        <v>41862</v>
      </c>
      <c r="G1148" s="30">
        <v>7176</v>
      </c>
      <c r="H1148" s="5">
        <f t="shared" si="35"/>
        <v>0</v>
      </c>
      <c r="I1148" s="491"/>
    </row>
    <row r="1149" spans="1:9" ht="15" x14ac:dyDescent="0.25">
      <c r="A1149" s="240">
        <v>41860</v>
      </c>
      <c r="B1149" s="438" t="s">
        <v>1786</v>
      </c>
      <c r="C1149" s="429" t="s">
        <v>4698</v>
      </c>
      <c r="D1149" s="8" t="s">
        <v>119</v>
      </c>
      <c r="E1149" s="252">
        <v>12592</v>
      </c>
      <c r="F1149" s="462" t="s">
        <v>4726</v>
      </c>
      <c r="G1149" s="30">
        <v>12592</v>
      </c>
      <c r="H1149" s="5">
        <f t="shared" si="35"/>
        <v>0</v>
      </c>
      <c r="I1149" s="491" t="s">
        <v>57</v>
      </c>
    </row>
    <row r="1150" spans="1:9" ht="15" x14ac:dyDescent="0.25">
      <c r="A1150" s="496">
        <v>41861</v>
      </c>
      <c r="B1150" s="438" t="s">
        <v>1864</v>
      </c>
      <c r="C1150" s="429" t="s">
        <v>4698</v>
      </c>
      <c r="D1150" s="235" t="s">
        <v>119</v>
      </c>
      <c r="E1150" s="236">
        <v>13104</v>
      </c>
      <c r="F1150" s="117">
        <v>41864</v>
      </c>
      <c r="G1150" s="30">
        <v>13104</v>
      </c>
      <c r="H1150" s="5">
        <f t="shared" si="35"/>
        <v>0</v>
      </c>
      <c r="I1150" s="491" t="s">
        <v>57</v>
      </c>
    </row>
    <row r="1151" spans="1:9" ht="15" x14ac:dyDescent="0.25">
      <c r="A1151" s="240">
        <v>41862</v>
      </c>
      <c r="B1151" s="438" t="s">
        <v>1943</v>
      </c>
      <c r="C1151" s="429" t="s">
        <v>4698</v>
      </c>
      <c r="D1151" s="235" t="s">
        <v>119</v>
      </c>
      <c r="E1151" s="236">
        <v>6634</v>
      </c>
      <c r="F1151" s="117">
        <v>41864</v>
      </c>
      <c r="G1151" s="22">
        <v>6634</v>
      </c>
      <c r="H1151" s="5">
        <f t="shared" si="35"/>
        <v>0</v>
      </c>
      <c r="I1151" s="491" t="s">
        <v>57</v>
      </c>
    </row>
    <row r="1152" spans="1:9" ht="15" x14ac:dyDescent="0.25">
      <c r="A1152" s="240">
        <v>41863</v>
      </c>
      <c r="B1152" s="438" t="s">
        <v>2031</v>
      </c>
      <c r="C1152" s="429" t="s">
        <v>4698</v>
      </c>
      <c r="D1152" s="8" t="s">
        <v>119</v>
      </c>
      <c r="E1152" s="252">
        <v>5376.5</v>
      </c>
      <c r="F1152" s="117">
        <v>41864</v>
      </c>
      <c r="G1152" s="22">
        <v>5376.5</v>
      </c>
      <c r="H1152" s="5">
        <f t="shared" si="35"/>
        <v>0</v>
      </c>
      <c r="I1152" s="491" t="s">
        <v>57</v>
      </c>
    </row>
    <row r="1153" spans="1:9" ht="15" x14ac:dyDescent="0.25">
      <c r="A1153" s="240">
        <v>41864</v>
      </c>
      <c r="B1153" s="438" t="s">
        <v>2083</v>
      </c>
      <c r="C1153" s="429" t="s">
        <v>4698</v>
      </c>
      <c r="D1153" s="8" t="s">
        <v>119</v>
      </c>
      <c r="E1153" s="252">
        <v>10307</v>
      </c>
      <c r="F1153" s="117">
        <v>41867</v>
      </c>
      <c r="G1153" s="22">
        <v>10307</v>
      </c>
      <c r="H1153" s="5">
        <f t="shared" si="35"/>
        <v>0</v>
      </c>
      <c r="I1153" s="491" t="s">
        <v>4</v>
      </c>
    </row>
    <row r="1154" spans="1:9" ht="15" x14ac:dyDescent="0.25">
      <c r="A1154" s="240">
        <v>41865</v>
      </c>
      <c r="B1154" s="438" t="s">
        <v>2189</v>
      </c>
      <c r="C1154" s="429" t="s">
        <v>4698</v>
      </c>
      <c r="D1154" s="235" t="s">
        <v>119</v>
      </c>
      <c r="E1154" s="236">
        <v>3691</v>
      </c>
      <c r="F1154" s="117">
        <v>41865</v>
      </c>
      <c r="G1154" s="30">
        <v>3691</v>
      </c>
      <c r="H1154" s="5">
        <f t="shared" si="35"/>
        <v>0</v>
      </c>
      <c r="I1154" s="491"/>
    </row>
    <row r="1155" spans="1:9" ht="15" x14ac:dyDescent="0.25">
      <c r="A1155" s="240">
        <v>41867</v>
      </c>
      <c r="B1155" s="438" t="s">
        <v>1065</v>
      </c>
      <c r="C1155" s="429" t="s">
        <v>4698</v>
      </c>
      <c r="D1155" s="235" t="s">
        <v>119</v>
      </c>
      <c r="E1155" s="236">
        <v>13279</v>
      </c>
      <c r="F1155" s="117">
        <v>41868</v>
      </c>
      <c r="G1155" s="30">
        <v>13279</v>
      </c>
      <c r="H1155" s="5">
        <f t="shared" si="35"/>
        <v>0</v>
      </c>
      <c r="I1155" s="491"/>
    </row>
    <row r="1156" spans="1:9" ht="15" x14ac:dyDescent="0.25">
      <c r="A1156" s="240">
        <v>41868</v>
      </c>
      <c r="B1156" s="438" t="s">
        <v>1154</v>
      </c>
      <c r="C1156" s="429" t="s">
        <v>4698</v>
      </c>
      <c r="D1156" s="235" t="s">
        <v>119</v>
      </c>
      <c r="E1156" s="236">
        <v>10195.6</v>
      </c>
      <c r="F1156" s="117">
        <v>41868</v>
      </c>
      <c r="G1156" s="30">
        <v>10195.6</v>
      </c>
      <c r="H1156" s="5">
        <f t="shared" si="35"/>
        <v>0</v>
      </c>
      <c r="I1156" s="491"/>
    </row>
    <row r="1157" spans="1:9" ht="15" x14ac:dyDescent="0.25">
      <c r="A1157" s="240">
        <v>41868</v>
      </c>
      <c r="B1157" s="438" t="s">
        <v>1156</v>
      </c>
      <c r="C1157" s="429" t="s">
        <v>4698</v>
      </c>
      <c r="D1157" s="235" t="s">
        <v>119</v>
      </c>
      <c r="E1157" s="236">
        <v>3048</v>
      </c>
      <c r="F1157" s="117">
        <v>41869</v>
      </c>
      <c r="G1157" s="30">
        <v>3048</v>
      </c>
      <c r="H1157" s="5">
        <f t="shared" si="35"/>
        <v>0</v>
      </c>
      <c r="I1157" s="491"/>
    </row>
    <row r="1158" spans="1:9" ht="15" x14ac:dyDescent="0.25">
      <c r="A1158" s="240">
        <v>41869</v>
      </c>
      <c r="B1158" s="438" t="s">
        <v>1192</v>
      </c>
      <c r="C1158" s="429" t="s">
        <v>4698</v>
      </c>
      <c r="D1158" s="235" t="s">
        <v>119</v>
      </c>
      <c r="E1158" s="236">
        <v>9908.7000000000007</v>
      </c>
      <c r="F1158" s="117">
        <v>41870</v>
      </c>
      <c r="G1158" s="30">
        <v>9908.7000000000007</v>
      </c>
      <c r="H1158" s="5">
        <f t="shared" si="35"/>
        <v>0</v>
      </c>
      <c r="I1158" s="491" t="s">
        <v>20</v>
      </c>
    </row>
    <row r="1159" spans="1:9" ht="15" x14ac:dyDescent="0.25">
      <c r="A1159" s="518">
        <v>41866</v>
      </c>
      <c r="B1159" s="516" t="s">
        <v>1229</v>
      </c>
      <c r="C1159" s="517" t="s">
        <v>4698</v>
      </c>
      <c r="D1159" s="235" t="s">
        <v>119</v>
      </c>
      <c r="E1159" s="236">
        <v>11668</v>
      </c>
      <c r="F1159" s="117">
        <v>41867</v>
      </c>
      <c r="G1159" s="30">
        <v>11668</v>
      </c>
      <c r="H1159" s="5">
        <f t="shared" si="35"/>
        <v>0</v>
      </c>
      <c r="I1159" s="497" t="s">
        <v>4</v>
      </c>
    </row>
    <row r="1160" spans="1:9" ht="15" x14ac:dyDescent="0.25">
      <c r="A1160" s="518">
        <v>41866</v>
      </c>
      <c r="B1160" s="516" t="s">
        <v>1262</v>
      </c>
      <c r="C1160" s="517" t="s">
        <v>4698</v>
      </c>
      <c r="D1160" s="235" t="s">
        <v>119</v>
      </c>
      <c r="E1160" s="236">
        <v>957</v>
      </c>
      <c r="F1160" s="117">
        <v>41867</v>
      </c>
      <c r="G1160" s="30">
        <v>957</v>
      </c>
      <c r="H1160" s="5">
        <f t="shared" si="35"/>
        <v>0</v>
      </c>
      <c r="I1160" s="497"/>
    </row>
    <row r="1161" spans="1:9" ht="15" x14ac:dyDescent="0.25">
      <c r="A1161" s="518">
        <v>41867</v>
      </c>
      <c r="B1161" s="516" t="s">
        <v>1292</v>
      </c>
      <c r="C1161" s="517" t="s">
        <v>4698</v>
      </c>
      <c r="D1161" s="235" t="s">
        <v>119</v>
      </c>
      <c r="E1161" s="236">
        <v>381.5</v>
      </c>
      <c r="F1161" s="117">
        <v>41867</v>
      </c>
      <c r="G1161" s="30">
        <v>381.5</v>
      </c>
      <c r="H1161" s="5">
        <f t="shared" si="35"/>
        <v>0</v>
      </c>
      <c r="I1161" s="497"/>
    </row>
    <row r="1162" spans="1:9" ht="15" x14ac:dyDescent="0.25">
      <c r="A1162" s="240">
        <v>41870</v>
      </c>
      <c r="B1162" s="438" t="s">
        <v>1392</v>
      </c>
      <c r="C1162" s="429" t="s">
        <v>4698</v>
      </c>
      <c r="D1162" s="235" t="s">
        <v>119</v>
      </c>
      <c r="E1162" s="236">
        <v>6565.5</v>
      </c>
      <c r="F1162" s="117">
        <v>41871</v>
      </c>
      <c r="G1162" s="30">
        <v>6565.5</v>
      </c>
      <c r="H1162" s="5">
        <f t="shared" si="35"/>
        <v>0</v>
      </c>
      <c r="I1162" s="497"/>
    </row>
    <row r="1163" spans="1:9" ht="15" x14ac:dyDescent="0.25">
      <c r="A1163" s="240">
        <v>41871</v>
      </c>
      <c r="B1163" s="438" t="s">
        <v>1491</v>
      </c>
      <c r="C1163" s="429" t="s">
        <v>4698</v>
      </c>
      <c r="D1163" s="235" t="s">
        <v>119</v>
      </c>
      <c r="E1163" s="236">
        <v>4557.7</v>
      </c>
      <c r="F1163" s="117">
        <v>41876</v>
      </c>
      <c r="G1163" s="30">
        <v>4557.7</v>
      </c>
      <c r="H1163" s="5">
        <f t="shared" si="35"/>
        <v>0</v>
      </c>
      <c r="I1163" s="497" t="s">
        <v>146</v>
      </c>
    </row>
    <row r="1164" spans="1:9" ht="15" x14ac:dyDescent="0.25">
      <c r="A1164" s="240">
        <v>41872</v>
      </c>
      <c r="B1164" s="241" t="s">
        <v>1564</v>
      </c>
      <c r="C1164" s="394" t="s">
        <v>4401</v>
      </c>
      <c r="D1164" s="8" t="s">
        <v>119</v>
      </c>
      <c r="E1164" s="252">
        <v>7695.6</v>
      </c>
      <c r="F1164" s="117">
        <v>41872</v>
      </c>
      <c r="G1164" s="30">
        <v>7695.6</v>
      </c>
      <c r="H1164" s="5">
        <f t="shared" si="35"/>
        <v>0</v>
      </c>
      <c r="I1164" s="497" t="s">
        <v>146</v>
      </c>
    </row>
    <row r="1165" spans="1:9" ht="15" x14ac:dyDescent="0.25">
      <c r="A1165" s="240">
        <v>41873</v>
      </c>
      <c r="B1165" s="241" t="s">
        <v>1691</v>
      </c>
      <c r="C1165" s="394" t="s">
        <v>4401</v>
      </c>
      <c r="D1165" s="235" t="s">
        <v>119</v>
      </c>
      <c r="E1165" s="236">
        <v>7715.5</v>
      </c>
      <c r="F1165" s="117">
        <v>41873</v>
      </c>
      <c r="G1165" s="251">
        <v>7715.5</v>
      </c>
      <c r="H1165" s="5">
        <f t="shared" si="35"/>
        <v>0</v>
      </c>
      <c r="I1165" s="497" t="s">
        <v>2061</v>
      </c>
    </row>
    <row r="1166" spans="1:9" ht="15" x14ac:dyDescent="0.25">
      <c r="A1166" s="240">
        <v>41874</v>
      </c>
      <c r="B1166" s="241" t="s">
        <v>1788</v>
      </c>
      <c r="C1166" s="394" t="s">
        <v>4401</v>
      </c>
      <c r="D1166" s="8" t="s">
        <v>119</v>
      </c>
      <c r="E1166" s="252">
        <v>10770.6</v>
      </c>
      <c r="F1166" s="117">
        <v>41876</v>
      </c>
      <c r="G1166" s="30">
        <v>10770.6</v>
      </c>
      <c r="H1166" s="5">
        <f t="shared" si="35"/>
        <v>0</v>
      </c>
      <c r="I1166" s="497" t="s">
        <v>4723</v>
      </c>
    </row>
    <row r="1167" spans="1:9" ht="15" x14ac:dyDescent="0.25">
      <c r="A1167" s="240">
        <v>41875</v>
      </c>
      <c r="B1167" s="241" t="s">
        <v>1849</v>
      </c>
      <c r="C1167" s="394" t="s">
        <v>4401</v>
      </c>
      <c r="D1167" s="235" t="s">
        <v>119</v>
      </c>
      <c r="E1167" s="236">
        <v>10693</v>
      </c>
      <c r="F1167" s="294">
        <v>41876</v>
      </c>
      <c r="G1167" s="30">
        <v>10693</v>
      </c>
      <c r="H1167" s="5">
        <f t="shared" si="35"/>
        <v>0</v>
      </c>
      <c r="I1167" s="497" t="s">
        <v>146</v>
      </c>
    </row>
    <row r="1168" spans="1:9" ht="15" x14ac:dyDescent="0.25">
      <c r="A1168" s="240">
        <v>41876</v>
      </c>
      <c r="B1168" s="241" t="s">
        <v>1915</v>
      </c>
      <c r="C1168" s="394" t="s">
        <v>4401</v>
      </c>
      <c r="D1168" s="235" t="s">
        <v>119</v>
      </c>
      <c r="E1168" s="236">
        <v>8254</v>
      </c>
      <c r="F1168" s="117">
        <v>41877</v>
      </c>
      <c r="G1168" s="30">
        <v>8254</v>
      </c>
      <c r="H1168" s="5">
        <f t="shared" si="35"/>
        <v>0</v>
      </c>
      <c r="I1168" s="497" t="s">
        <v>146</v>
      </c>
    </row>
    <row r="1169" spans="1:9" ht="15" x14ac:dyDescent="0.25">
      <c r="A1169" s="240">
        <v>41877</v>
      </c>
      <c r="B1169" s="241" t="s">
        <v>2030</v>
      </c>
      <c r="C1169" s="394" t="s">
        <v>4401</v>
      </c>
      <c r="D1169" s="8" t="s">
        <v>119</v>
      </c>
      <c r="E1169" s="252">
        <v>7126.6</v>
      </c>
      <c r="F1169" s="117">
        <v>41878</v>
      </c>
      <c r="G1169" s="30">
        <v>7126.6</v>
      </c>
      <c r="H1169" s="5">
        <f t="shared" si="35"/>
        <v>0</v>
      </c>
      <c r="I1169" s="497" t="s">
        <v>146</v>
      </c>
    </row>
    <row r="1170" spans="1:9" ht="15" x14ac:dyDescent="0.25">
      <c r="A1170" s="240">
        <v>41878</v>
      </c>
      <c r="B1170" s="241" t="s">
        <v>2117</v>
      </c>
      <c r="C1170" s="394" t="s">
        <v>4401</v>
      </c>
      <c r="D1170" s="235" t="s">
        <v>119</v>
      </c>
      <c r="E1170" s="236">
        <v>512.1</v>
      </c>
      <c r="F1170" s="117">
        <v>41879</v>
      </c>
      <c r="G1170" s="30">
        <v>512.1</v>
      </c>
      <c r="H1170" s="5">
        <f t="shared" si="35"/>
        <v>0</v>
      </c>
      <c r="I1170" s="497" t="s">
        <v>146</v>
      </c>
    </row>
    <row r="1171" spans="1:9" ht="15" x14ac:dyDescent="0.25">
      <c r="A1171" s="240">
        <v>41879</v>
      </c>
      <c r="B1171" s="241" t="s">
        <v>2215</v>
      </c>
      <c r="C1171" s="394" t="s">
        <v>4401</v>
      </c>
      <c r="D1171" s="235" t="s">
        <v>119</v>
      </c>
      <c r="E1171" s="236">
        <v>7148</v>
      </c>
      <c r="F1171" s="117">
        <v>41882</v>
      </c>
      <c r="G1171" s="30">
        <v>7148</v>
      </c>
      <c r="H1171" s="5">
        <f t="shared" si="35"/>
        <v>0</v>
      </c>
      <c r="I1171" s="497" t="s">
        <v>146</v>
      </c>
    </row>
    <row r="1172" spans="1:9" ht="15" x14ac:dyDescent="0.25">
      <c r="A1172" s="240">
        <v>41880</v>
      </c>
      <c r="B1172" s="241" t="s">
        <v>1118</v>
      </c>
      <c r="C1172" s="394" t="s">
        <v>4401</v>
      </c>
      <c r="D1172" s="8" t="s">
        <v>119</v>
      </c>
      <c r="E1172" s="252">
        <v>4958</v>
      </c>
      <c r="F1172" s="117">
        <v>41880</v>
      </c>
      <c r="G1172" s="30">
        <v>4958</v>
      </c>
      <c r="H1172" s="5">
        <f t="shared" si="35"/>
        <v>0</v>
      </c>
      <c r="I1172" s="497"/>
    </row>
    <row r="1173" spans="1:9" ht="15" x14ac:dyDescent="0.25">
      <c r="A1173" s="240">
        <v>41881</v>
      </c>
      <c r="B1173" s="241" t="s">
        <v>1228</v>
      </c>
      <c r="C1173" s="394" t="s">
        <v>4401</v>
      </c>
      <c r="D1173" s="235" t="s">
        <v>119</v>
      </c>
      <c r="E1173" s="236">
        <v>10354</v>
      </c>
      <c r="F1173" s="117">
        <v>41882</v>
      </c>
      <c r="G1173" s="30">
        <v>10354</v>
      </c>
      <c r="H1173" s="5">
        <f t="shared" si="35"/>
        <v>0</v>
      </c>
      <c r="I1173" s="497" t="s">
        <v>20</v>
      </c>
    </row>
    <row r="1174" spans="1:9" ht="15" x14ac:dyDescent="0.25">
      <c r="A1174" s="240">
        <v>41882</v>
      </c>
      <c r="B1174" s="241" t="s">
        <v>1335</v>
      </c>
      <c r="C1174" s="394" t="s">
        <v>4401</v>
      </c>
      <c r="D1174" s="235" t="s">
        <v>119</v>
      </c>
      <c r="E1174" s="236">
        <v>11497</v>
      </c>
      <c r="F1174" s="313">
        <v>41883</v>
      </c>
      <c r="G1174" s="247">
        <v>11497</v>
      </c>
      <c r="H1174" s="5">
        <f t="shared" si="35"/>
        <v>0</v>
      </c>
      <c r="I1174" s="497" t="s">
        <v>20</v>
      </c>
    </row>
    <row r="1175" spans="1:9" ht="15" x14ac:dyDescent="0.25">
      <c r="A1175" s="240"/>
      <c r="B1175" s="241"/>
      <c r="C1175" s="394"/>
      <c r="D1175" s="235"/>
      <c r="E1175" s="236"/>
      <c r="F1175" s="313"/>
      <c r="G1175" s="247">
        <f>SUM(G1140:G1174)</f>
        <v>266483.40000000002</v>
      </c>
      <c r="H1175" s="5"/>
      <c r="I1175" s="497"/>
    </row>
    <row r="1176" spans="1:9" ht="15" x14ac:dyDescent="0.25">
      <c r="A1176" s="240"/>
      <c r="B1176" s="241"/>
      <c r="C1176" s="394"/>
      <c r="D1176" s="235"/>
      <c r="E1176" s="236"/>
      <c r="F1176" s="313"/>
      <c r="G1176" s="247"/>
      <c r="H1176" s="5"/>
      <c r="I1176" s="497"/>
    </row>
    <row r="1177" spans="1:9" ht="15" x14ac:dyDescent="0.25">
      <c r="A1177" s="496">
        <v>41853</v>
      </c>
      <c r="B1177" s="241" t="s">
        <v>1089</v>
      </c>
      <c r="C1177" s="394" t="s">
        <v>4641</v>
      </c>
      <c r="D1177" s="8" t="s">
        <v>222</v>
      </c>
      <c r="E1177" s="252">
        <v>17664.5</v>
      </c>
      <c r="F1177" s="117">
        <v>41853</v>
      </c>
      <c r="G1177" s="30">
        <v>17664.5</v>
      </c>
      <c r="H1177" s="24">
        <f t="shared" ref="H1177:H1184" si="36">E1177-G1177</f>
        <v>0</v>
      </c>
      <c r="I1177" s="491" t="s">
        <v>14</v>
      </c>
    </row>
    <row r="1178" spans="1:9" ht="15" x14ac:dyDescent="0.25">
      <c r="A1178" s="240">
        <v>41872</v>
      </c>
      <c r="B1178" s="438" t="s">
        <v>1535</v>
      </c>
      <c r="C1178" s="429" t="s">
        <v>4698</v>
      </c>
      <c r="D1178" s="8" t="s">
        <v>222</v>
      </c>
      <c r="E1178" s="252">
        <v>24107.200000000001</v>
      </c>
      <c r="F1178" s="117">
        <v>41873</v>
      </c>
      <c r="G1178" s="22">
        <v>24107.200000000001</v>
      </c>
      <c r="H1178" s="5">
        <f t="shared" si="36"/>
        <v>0</v>
      </c>
      <c r="I1178" s="491" t="s">
        <v>14</v>
      </c>
    </row>
    <row r="1179" spans="1:9" ht="15" x14ac:dyDescent="0.25">
      <c r="A1179" s="240">
        <v>41877</v>
      </c>
      <c r="B1179" s="241" t="s">
        <v>1988</v>
      </c>
      <c r="C1179" s="394" t="s">
        <v>4401</v>
      </c>
      <c r="D1179" s="8" t="s">
        <v>222</v>
      </c>
      <c r="E1179" s="252">
        <v>18007.2</v>
      </c>
      <c r="F1179" s="117">
        <v>41878</v>
      </c>
      <c r="G1179" s="30">
        <v>18007.2</v>
      </c>
      <c r="H1179" s="5">
        <f t="shared" si="36"/>
        <v>0</v>
      </c>
      <c r="I1179" s="491"/>
    </row>
    <row r="1180" spans="1:9" ht="15" x14ac:dyDescent="0.25">
      <c r="A1180" s="240">
        <v>41856</v>
      </c>
      <c r="B1180" s="241" t="s">
        <v>1452</v>
      </c>
      <c r="C1180" s="394" t="s">
        <v>4641</v>
      </c>
      <c r="D1180" s="235" t="s">
        <v>222</v>
      </c>
      <c r="E1180" s="236">
        <v>33132.5</v>
      </c>
      <c r="F1180" s="117">
        <v>41857</v>
      </c>
      <c r="G1180" s="30">
        <v>33132.5</v>
      </c>
      <c r="H1180" s="5">
        <f t="shared" si="36"/>
        <v>0</v>
      </c>
      <c r="I1180" s="497" t="s">
        <v>20</v>
      </c>
    </row>
    <row r="1181" spans="1:9" ht="15" x14ac:dyDescent="0.25">
      <c r="A1181" s="496">
        <v>41859</v>
      </c>
      <c r="B1181" s="438" t="s">
        <v>1724</v>
      </c>
      <c r="C1181" s="429" t="s">
        <v>4698</v>
      </c>
      <c r="D1181" s="235" t="s">
        <v>222</v>
      </c>
      <c r="E1181" s="236">
        <v>40378.6</v>
      </c>
      <c r="F1181" s="117">
        <v>41860</v>
      </c>
      <c r="G1181" s="30">
        <v>40378.6</v>
      </c>
      <c r="H1181" s="5">
        <f t="shared" si="36"/>
        <v>0</v>
      </c>
      <c r="I1181" s="497" t="s">
        <v>20</v>
      </c>
    </row>
    <row r="1182" spans="1:9" ht="15" x14ac:dyDescent="0.25">
      <c r="A1182" s="240">
        <v>41863</v>
      </c>
      <c r="B1182" s="438" t="s">
        <v>1991</v>
      </c>
      <c r="C1182" s="429" t="s">
        <v>4698</v>
      </c>
      <c r="D1182" s="8" t="s">
        <v>222</v>
      </c>
      <c r="E1182" s="252">
        <v>21657</v>
      </c>
      <c r="F1182" s="117">
        <v>41864</v>
      </c>
      <c r="G1182" s="22">
        <v>21657</v>
      </c>
      <c r="H1182" s="5">
        <f t="shared" si="36"/>
        <v>0</v>
      </c>
      <c r="I1182" s="497"/>
    </row>
    <row r="1183" spans="1:9" ht="15" x14ac:dyDescent="0.25">
      <c r="A1183" s="240">
        <v>41866</v>
      </c>
      <c r="B1183" s="438" t="s">
        <v>2248</v>
      </c>
      <c r="C1183" s="429" t="s">
        <v>4698</v>
      </c>
      <c r="D1183" s="235" t="s">
        <v>222</v>
      </c>
      <c r="E1183" s="236">
        <v>34146</v>
      </c>
      <c r="F1183" s="117">
        <v>41867</v>
      </c>
      <c r="G1183" s="30">
        <v>34146</v>
      </c>
      <c r="H1183" s="5">
        <f t="shared" si="36"/>
        <v>0</v>
      </c>
      <c r="I1183" s="497" t="s">
        <v>20</v>
      </c>
    </row>
    <row r="1184" spans="1:9" ht="15" x14ac:dyDescent="0.25">
      <c r="A1184" s="240">
        <v>41880</v>
      </c>
      <c r="B1184" s="241" t="s">
        <v>1071</v>
      </c>
      <c r="C1184" s="394" t="s">
        <v>4401</v>
      </c>
      <c r="D1184" s="8" t="s">
        <v>222</v>
      </c>
      <c r="E1184" s="252">
        <v>24834.6</v>
      </c>
      <c r="F1184" s="117">
        <v>41881</v>
      </c>
      <c r="G1184" s="30">
        <v>24834.6</v>
      </c>
      <c r="H1184" s="5">
        <f t="shared" si="36"/>
        <v>0</v>
      </c>
      <c r="I1184" s="497" t="s">
        <v>20</v>
      </c>
    </row>
    <row r="1185" spans="1:9" ht="15" x14ac:dyDescent="0.25">
      <c r="A1185" s="240"/>
      <c r="B1185" s="241"/>
      <c r="C1185" s="394"/>
      <c r="D1185" s="8"/>
      <c r="E1185" s="252"/>
      <c r="F1185" s="117"/>
      <c r="G1185" s="30">
        <f>SUM(G1177:G1184)</f>
        <v>213927.6</v>
      </c>
      <c r="H1185" s="5"/>
      <c r="I1185" s="497"/>
    </row>
    <row r="1186" spans="1:9" ht="15" x14ac:dyDescent="0.25">
      <c r="A1186" s="240"/>
      <c r="B1186" s="241"/>
      <c r="C1186" s="394"/>
      <c r="D1186" s="8"/>
      <c r="E1186" s="252"/>
      <c r="F1186" s="117"/>
      <c r="G1186" s="30"/>
      <c r="H1186" s="5"/>
      <c r="I1186" s="497"/>
    </row>
    <row r="1187" spans="1:9" ht="15" x14ac:dyDescent="0.25">
      <c r="A1187" s="240">
        <v>41868</v>
      </c>
      <c r="B1187" s="438" t="s">
        <v>1130</v>
      </c>
      <c r="C1187" s="429" t="s">
        <v>4698</v>
      </c>
      <c r="D1187" s="235" t="s">
        <v>230</v>
      </c>
      <c r="E1187" s="236">
        <v>2376</v>
      </c>
      <c r="F1187" s="117">
        <v>41868</v>
      </c>
      <c r="G1187" s="30">
        <v>2376</v>
      </c>
      <c r="H1187" s="5">
        <f>E1187-G1187</f>
        <v>0</v>
      </c>
      <c r="I1187" s="497" t="s">
        <v>20</v>
      </c>
    </row>
    <row r="1188" spans="1:9" ht="15" x14ac:dyDescent="0.25">
      <c r="A1188" s="240"/>
      <c r="B1188" s="438"/>
      <c r="C1188" s="429"/>
      <c r="D1188" s="235"/>
      <c r="E1188" s="236"/>
      <c r="F1188" s="117"/>
      <c r="G1188" s="30"/>
      <c r="H1188" s="5"/>
      <c r="I1188" s="497"/>
    </row>
    <row r="1189" spans="1:9" ht="15" x14ac:dyDescent="0.25">
      <c r="A1189" s="240">
        <v>41863</v>
      </c>
      <c r="B1189" s="438" t="s">
        <v>1994</v>
      </c>
      <c r="C1189" s="429" t="s">
        <v>4698</v>
      </c>
      <c r="D1189" s="8" t="s">
        <v>79</v>
      </c>
      <c r="E1189" s="252">
        <v>3282</v>
      </c>
      <c r="F1189" s="117">
        <v>41864</v>
      </c>
      <c r="G1189" s="22">
        <v>3282</v>
      </c>
      <c r="H1189" s="5">
        <f t="shared" si="34"/>
        <v>0</v>
      </c>
      <c r="I1189" s="497" t="s">
        <v>20</v>
      </c>
    </row>
    <row r="1190" spans="1:9" ht="15" x14ac:dyDescent="0.25">
      <c r="A1190" s="240">
        <v>41866</v>
      </c>
      <c r="B1190" s="438" t="s">
        <v>2241</v>
      </c>
      <c r="C1190" s="429" t="s">
        <v>4698</v>
      </c>
      <c r="D1190" s="235" t="s">
        <v>79</v>
      </c>
      <c r="E1190" s="236">
        <v>2953</v>
      </c>
      <c r="F1190" s="117">
        <v>41867</v>
      </c>
      <c r="G1190" s="30">
        <v>2953</v>
      </c>
      <c r="H1190" s="5">
        <f t="shared" si="34"/>
        <v>0</v>
      </c>
      <c r="I1190" s="497" t="s">
        <v>20</v>
      </c>
    </row>
    <row r="1191" spans="1:9" ht="15" x14ac:dyDescent="0.25">
      <c r="A1191" s="240">
        <v>41870</v>
      </c>
      <c r="B1191" s="438" t="s">
        <v>1360</v>
      </c>
      <c r="C1191" s="429" t="s">
        <v>4698</v>
      </c>
      <c r="D1191" s="235" t="s">
        <v>79</v>
      </c>
      <c r="E1191" s="236">
        <v>3463.5</v>
      </c>
      <c r="F1191" s="117">
        <v>41871</v>
      </c>
      <c r="G1191" s="30">
        <v>3463.5</v>
      </c>
      <c r="H1191" s="5">
        <f t="shared" ref="H1191:H1269" si="37">E1191-G1191</f>
        <v>0</v>
      </c>
      <c r="I1191" s="497" t="s">
        <v>196</v>
      </c>
    </row>
    <row r="1192" spans="1:9" ht="15" x14ac:dyDescent="0.25">
      <c r="A1192" s="240">
        <v>41872</v>
      </c>
      <c r="B1192" s="438" t="s">
        <v>1526</v>
      </c>
      <c r="C1192" s="429" t="s">
        <v>4698</v>
      </c>
      <c r="D1192" s="8" t="s">
        <v>79</v>
      </c>
      <c r="E1192" s="252">
        <v>3319.25</v>
      </c>
      <c r="F1192" s="117">
        <v>41873</v>
      </c>
      <c r="G1192" s="22">
        <v>3319.25</v>
      </c>
      <c r="H1192" s="5">
        <f t="shared" si="37"/>
        <v>0</v>
      </c>
      <c r="I1192" s="497" t="s">
        <v>20</v>
      </c>
    </row>
    <row r="1193" spans="1:9" ht="15" x14ac:dyDescent="0.25">
      <c r="A1193" s="240">
        <v>41873</v>
      </c>
      <c r="B1193" s="241" t="s">
        <v>1653</v>
      </c>
      <c r="C1193" s="394" t="s">
        <v>4401</v>
      </c>
      <c r="D1193" s="235" t="s">
        <v>79</v>
      </c>
      <c r="E1193" s="236">
        <v>1958</v>
      </c>
      <c r="F1193" s="117">
        <v>41874</v>
      </c>
      <c r="G1193" s="251">
        <v>1958</v>
      </c>
      <c r="H1193" s="5">
        <f t="shared" si="37"/>
        <v>0</v>
      </c>
      <c r="I1193" s="497" t="s">
        <v>4</v>
      </c>
    </row>
    <row r="1194" spans="1:9" ht="15" x14ac:dyDescent="0.25">
      <c r="A1194" s="240">
        <v>41877</v>
      </c>
      <c r="B1194" s="241" t="s">
        <v>1991</v>
      </c>
      <c r="C1194" s="394" t="s">
        <v>4401</v>
      </c>
      <c r="D1194" s="8" t="s">
        <v>79</v>
      </c>
      <c r="E1194" s="252">
        <v>4503</v>
      </c>
      <c r="F1194" s="117">
        <v>41878</v>
      </c>
      <c r="G1194" s="30">
        <v>4503</v>
      </c>
      <c r="H1194" s="5">
        <f t="shared" si="37"/>
        <v>0</v>
      </c>
      <c r="I1194" s="497"/>
    </row>
    <row r="1195" spans="1:9" ht="15" x14ac:dyDescent="0.25">
      <c r="A1195" s="240">
        <v>41880</v>
      </c>
      <c r="B1195" s="241" t="s">
        <v>1061</v>
      </c>
      <c r="C1195" s="394" t="s">
        <v>4401</v>
      </c>
      <c r="D1195" s="8" t="s">
        <v>79</v>
      </c>
      <c r="E1195" s="252">
        <v>5080</v>
      </c>
      <c r="F1195" s="117">
        <v>41881</v>
      </c>
      <c r="G1195" s="30">
        <v>5080</v>
      </c>
      <c r="H1195" s="5">
        <f t="shared" si="37"/>
        <v>0</v>
      </c>
      <c r="I1195" s="497"/>
    </row>
    <row r="1196" spans="1:9" ht="15" x14ac:dyDescent="0.25">
      <c r="A1196" s="240"/>
      <c r="B1196" s="241"/>
      <c r="C1196" s="394"/>
      <c r="D1196" s="8"/>
      <c r="E1196" s="252"/>
      <c r="F1196" s="117"/>
      <c r="G1196" s="30">
        <f>SUM(G1189:G1195)</f>
        <v>24558.75</v>
      </c>
      <c r="H1196" s="5"/>
      <c r="I1196" s="497"/>
    </row>
    <row r="1197" spans="1:9" ht="15" x14ac:dyDescent="0.25">
      <c r="A1197" s="240"/>
      <c r="B1197" s="241"/>
      <c r="C1197" s="394"/>
      <c r="D1197" s="8"/>
      <c r="E1197" s="252"/>
      <c r="F1197" s="117"/>
      <c r="G1197" s="30"/>
      <c r="H1197" s="5"/>
      <c r="I1197" s="497"/>
    </row>
    <row r="1198" spans="1:9" ht="15" x14ac:dyDescent="0.25">
      <c r="A1198" s="240">
        <v>41865</v>
      </c>
      <c r="B1198" s="438" t="s">
        <v>2155</v>
      </c>
      <c r="C1198" s="429" t="s">
        <v>4698</v>
      </c>
      <c r="D1198" s="235" t="s">
        <v>195</v>
      </c>
      <c r="E1198" s="236">
        <v>4092.5</v>
      </c>
      <c r="F1198" s="117">
        <v>41865</v>
      </c>
      <c r="G1198" s="30">
        <v>4092.5</v>
      </c>
      <c r="H1198" s="5">
        <f t="shared" si="37"/>
        <v>0</v>
      </c>
      <c r="I1198" s="497"/>
    </row>
    <row r="1199" spans="1:9" ht="15" x14ac:dyDescent="0.25">
      <c r="A1199" s="240"/>
      <c r="B1199" s="438"/>
      <c r="C1199" s="429"/>
      <c r="D1199" s="235"/>
      <c r="E1199" s="236"/>
      <c r="F1199" s="117"/>
      <c r="G1199" s="30"/>
      <c r="H1199" s="5"/>
      <c r="I1199" s="497"/>
    </row>
    <row r="1200" spans="1:9" ht="13.5" customHeight="1" x14ac:dyDescent="0.25">
      <c r="A1200" s="496">
        <v>41855</v>
      </c>
      <c r="B1200" s="241" t="s">
        <v>1350</v>
      </c>
      <c r="C1200" s="394" t="s">
        <v>4641</v>
      </c>
      <c r="D1200" s="8" t="s">
        <v>4670</v>
      </c>
      <c r="E1200" s="252">
        <v>36488</v>
      </c>
      <c r="F1200" s="499" t="s">
        <v>4671</v>
      </c>
      <c r="G1200" s="30">
        <v>36488</v>
      </c>
      <c r="H1200" s="5">
        <f t="shared" si="37"/>
        <v>0</v>
      </c>
      <c r="I1200" s="497"/>
    </row>
    <row r="1201" spans="1:9" ht="15" x14ac:dyDescent="0.25">
      <c r="A1201" s="240">
        <v>41858</v>
      </c>
      <c r="B1201" s="438" t="s">
        <v>1603</v>
      </c>
      <c r="C1201" s="429" t="s">
        <v>4698</v>
      </c>
      <c r="D1201" s="8" t="s">
        <v>4670</v>
      </c>
      <c r="E1201" s="252">
        <v>68506</v>
      </c>
      <c r="F1201" s="461" t="s">
        <v>4703</v>
      </c>
      <c r="G1201" s="30">
        <v>68506</v>
      </c>
      <c r="H1201" s="5">
        <f t="shared" si="37"/>
        <v>0</v>
      </c>
      <c r="I1201" s="497"/>
    </row>
    <row r="1202" spans="1:9" ht="15" x14ac:dyDescent="0.25">
      <c r="A1202" s="240">
        <v>41858</v>
      </c>
      <c r="B1202" s="438" t="s">
        <v>1610</v>
      </c>
      <c r="C1202" s="429" t="s">
        <v>4698</v>
      </c>
      <c r="D1202" s="8" t="s">
        <v>4670</v>
      </c>
      <c r="E1202" s="252">
        <v>2662</v>
      </c>
      <c r="F1202" s="506" t="s">
        <v>4705</v>
      </c>
      <c r="G1202" s="30">
        <v>2662</v>
      </c>
      <c r="H1202" s="5">
        <f t="shared" si="37"/>
        <v>0</v>
      </c>
      <c r="I1202" s="497" t="s">
        <v>2781</v>
      </c>
    </row>
    <row r="1203" spans="1:9" ht="15" x14ac:dyDescent="0.25">
      <c r="A1203" s="240">
        <v>41862</v>
      </c>
      <c r="B1203" s="438" t="s">
        <v>1985</v>
      </c>
      <c r="C1203" s="429" t="s">
        <v>4698</v>
      </c>
      <c r="D1203" s="235" t="s">
        <v>4670</v>
      </c>
      <c r="E1203" s="236">
        <v>88416</v>
      </c>
      <c r="F1203" s="462" t="s">
        <v>4746</v>
      </c>
      <c r="G1203" s="22">
        <v>88416</v>
      </c>
      <c r="H1203" s="5">
        <f t="shared" si="37"/>
        <v>0</v>
      </c>
      <c r="I1203" s="497"/>
    </row>
    <row r="1204" spans="1:9" ht="15" x14ac:dyDescent="0.25">
      <c r="A1204" s="240">
        <v>41873</v>
      </c>
      <c r="B1204" s="241" t="s">
        <v>1611</v>
      </c>
      <c r="C1204" s="394" t="s">
        <v>4401</v>
      </c>
      <c r="D1204" s="235" t="s">
        <v>4670</v>
      </c>
      <c r="E1204" s="236">
        <v>59452</v>
      </c>
      <c r="F1204" s="461" t="s">
        <v>4819</v>
      </c>
      <c r="G1204" s="251">
        <v>59452</v>
      </c>
      <c r="H1204" s="5">
        <f t="shared" si="37"/>
        <v>0</v>
      </c>
      <c r="I1204" s="497"/>
    </row>
    <row r="1205" spans="1:9" ht="15" x14ac:dyDescent="0.25">
      <c r="A1205" s="240"/>
      <c r="B1205" s="241"/>
      <c r="C1205" s="394"/>
      <c r="D1205" s="235"/>
      <c r="E1205" s="236"/>
      <c r="F1205" s="461"/>
      <c r="G1205" s="251">
        <f>SUM(G1200:G1204)</f>
        <v>255524</v>
      </c>
      <c r="H1205" s="5"/>
      <c r="I1205" s="497"/>
    </row>
    <row r="1206" spans="1:9" ht="15" x14ac:dyDescent="0.25">
      <c r="A1206" s="240"/>
      <c r="B1206" s="241"/>
      <c r="C1206" s="394"/>
      <c r="D1206" s="235"/>
      <c r="E1206" s="236"/>
      <c r="F1206" s="461"/>
      <c r="G1206" s="251"/>
      <c r="H1206" s="5"/>
      <c r="I1206" s="497"/>
    </row>
    <row r="1207" spans="1:9" ht="15" x14ac:dyDescent="0.25">
      <c r="A1207" s="240">
        <v>41852</v>
      </c>
      <c r="B1207" s="241" t="s">
        <v>2258</v>
      </c>
      <c r="C1207" s="394" t="s">
        <v>4641</v>
      </c>
      <c r="D1207" s="235" t="s">
        <v>102</v>
      </c>
      <c r="E1207" s="236">
        <v>5173.5</v>
      </c>
      <c r="F1207" s="117">
        <v>41852</v>
      </c>
      <c r="G1207" s="30">
        <v>5173.5</v>
      </c>
      <c r="H1207" s="24">
        <f t="shared" si="37"/>
        <v>0</v>
      </c>
      <c r="I1207" s="497" t="s">
        <v>57</v>
      </c>
    </row>
    <row r="1208" spans="1:9" ht="15" x14ac:dyDescent="0.25">
      <c r="A1208" s="496">
        <v>41853</v>
      </c>
      <c r="B1208" s="241" t="s">
        <v>1140</v>
      </c>
      <c r="C1208" s="394" t="s">
        <v>4641</v>
      </c>
      <c r="D1208" s="8" t="s">
        <v>102</v>
      </c>
      <c r="E1208" s="252">
        <v>6136</v>
      </c>
      <c r="F1208" s="117">
        <v>41854</v>
      </c>
      <c r="G1208" s="30">
        <v>6136</v>
      </c>
      <c r="H1208" s="24">
        <f t="shared" si="37"/>
        <v>0</v>
      </c>
      <c r="I1208" s="497" t="s">
        <v>57</v>
      </c>
    </row>
    <row r="1209" spans="1:9" ht="15" x14ac:dyDescent="0.25">
      <c r="A1209" s="240">
        <v>41854</v>
      </c>
      <c r="B1209" s="241" t="s">
        <v>1208</v>
      </c>
      <c r="C1209" s="394" t="s">
        <v>4641</v>
      </c>
      <c r="D1209" s="8" t="s">
        <v>102</v>
      </c>
      <c r="E1209" s="252">
        <v>4389.6000000000004</v>
      </c>
      <c r="F1209" s="117">
        <v>41855</v>
      </c>
      <c r="G1209" s="30">
        <v>4389.6000000000004</v>
      </c>
      <c r="H1209" s="24">
        <f t="shared" si="37"/>
        <v>0</v>
      </c>
      <c r="I1209" s="497" t="s">
        <v>57</v>
      </c>
    </row>
    <row r="1210" spans="1:9" ht="15" x14ac:dyDescent="0.25">
      <c r="A1210" s="496">
        <v>41855</v>
      </c>
      <c r="B1210" s="241" t="s">
        <v>1282</v>
      </c>
      <c r="C1210" s="394" t="s">
        <v>4641</v>
      </c>
      <c r="D1210" s="8" t="s">
        <v>102</v>
      </c>
      <c r="E1210" s="252">
        <v>3888</v>
      </c>
      <c r="F1210" s="117">
        <v>41855</v>
      </c>
      <c r="G1210" s="30">
        <v>3888</v>
      </c>
      <c r="H1210" s="5">
        <f t="shared" si="37"/>
        <v>0</v>
      </c>
      <c r="I1210" s="497" t="s">
        <v>4</v>
      </c>
    </row>
    <row r="1211" spans="1:9" ht="15" x14ac:dyDescent="0.25">
      <c r="A1211" s="240">
        <v>41856</v>
      </c>
      <c r="B1211" s="241" t="s">
        <v>1396</v>
      </c>
      <c r="C1211" s="394" t="s">
        <v>4641</v>
      </c>
      <c r="D1211" s="235" t="s">
        <v>102</v>
      </c>
      <c r="E1211" s="236">
        <v>4386</v>
      </c>
      <c r="F1211" s="117">
        <v>41856</v>
      </c>
      <c r="G1211" s="30">
        <v>4386</v>
      </c>
      <c r="H1211" s="5">
        <f t="shared" si="37"/>
        <v>0</v>
      </c>
      <c r="I1211" s="497" t="s">
        <v>4</v>
      </c>
    </row>
    <row r="1212" spans="1:9" ht="15" x14ac:dyDescent="0.25">
      <c r="A1212" s="496">
        <v>41857</v>
      </c>
      <c r="B1212" s="241" t="s">
        <v>1491</v>
      </c>
      <c r="C1212" s="394" t="s">
        <v>4641</v>
      </c>
      <c r="D1212" s="235" t="s">
        <v>102</v>
      </c>
      <c r="E1212" s="236">
        <v>3621</v>
      </c>
      <c r="F1212" s="117">
        <v>41857</v>
      </c>
      <c r="G1212" s="30">
        <v>3621</v>
      </c>
      <c r="H1212" s="5">
        <f t="shared" si="37"/>
        <v>0</v>
      </c>
      <c r="I1212" s="497" t="s">
        <v>4</v>
      </c>
    </row>
    <row r="1213" spans="1:9" ht="15" x14ac:dyDescent="0.25">
      <c r="A1213" s="240">
        <v>41858</v>
      </c>
      <c r="B1213" s="438" t="s">
        <v>1558</v>
      </c>
      <c r="C1213" s="429" t="s">
        <v>4698</v>
      </c>
      <c r="D1213" s="8" t="s">
        <v>102</v>
      </c>
      <c r="E1213" s="252">
        <v>4896</v>
      </c>
      <c r="F1213" s="117">
        <v>41858</v>
      </c>
      <c r="G1213" s="30">
        <v>4896</v>
      </c>
      <c r="H1213" s="5">
        <f t="shared" si="37"/>
        <v>0</v>
      </c>
      <c r="I1213" s="497" t="s">
        <v>4</v>
      </c>
    </row>
    <row r="1214" spans="1:9" ht="15" x14ac:dyDescent="0.25">
      <c r="A1214" s="496">
        <v>41859</v>
      </c>
      <c r="B1214" s="438" t="s">
        <v>1667</v>
      </c>
      <c r="C1214" s="429" t="s">
        <v>4698</v>
      </c>
      <c r="D1214" s="235" t="s">
        <v>102</v>
      </c>
      <c r="E1214" s="236">
        <v>4248</v>
      </c>
      <c r="F1214" s="117">
        <v>41859</v>
      </c>
      <c r="G1214" s="30">
        <v>4248</v>
      </c>
      <c r="H1214" s="5">
        <f t="shared" si="37"/>
        <v>0</v>
      </c>
      <c r="I1214" s="497" t="s">
        <v>14</v>
      </c>
    </row>
    <row r="1215" spans="1:9" ht="15" x14ac:dyDescent="0.25">
      <c r="A1215" s="240">
        <v>41860</v>
      </c>
      <c r="B1215" s="438" t="s">
        <v>1775</v>
      </c>
      <c r="C1215" s="429" t="s">
        <v>4698</v>
      </c>
      <c r="D1215" s="8" t="s">
        <v>102</v>
      </c>
      <c r="E1215" s="252">
        <v>5552</v>
      </c>
      <c r="F1215" s="117">
        <v>41860</v>
      </c>
      <c r="G1215" s="30">
        <v>5552</v>
      </c>
      <c r="H1215" s="5">
        <f t="shared" si="37"/>
        <v>0</v>
      </c>
      <c r="I1215" s="497"/>
    </row>
    <row r="1216" spans="1:9" ht="15" x14ac:dyDescent="0.25">
      <c r="A1216" s="496">
        <v>41861</v>
      </c>
      <c r="B1216" s="438" t="s">
        <v>1868</v>
      </c>
      <c r="C1216" s="429" t="s">
        <v>4698</v>
      </c>
      <c r="D1216" s="235" t="s">
        <v>102</v>
      </c>
      <c r="E1216" s="236">
        <v>4566.5</v>
      </c>
      <c r="F1216" s="117">
        <v>41861</v>
      </c>
      <c r="G1216" s="30">
        <v>4566.5</v>
      </c>
      <c r="H1216" s="5">
        <f t="shared" si="37"/>
        <v>0</v>
      </c>
      <c r="I1216" s="497" t="s">
        <v>14</v>
      </c>
    </row>
    <row r="1217" spans="1:9" ht="15" x14ac:dyDescent="0.25">
      <c r="A1217" s="240">
        <v>41864</v>
      </c>
      <c r="B1217" s="438" t="s">
        <v>2109</v>
      </c>
      <c r="C1217" s="429" t="s">
        <v>4698</v>
      </c>
      <c r="D1217" s="8" t="s">
        <v>102</v>
      </c>
      <c r="E1217" s="252">
        <v>4289</v>
      </c>
      <c r="F1217" s="117">
        <v>41864</v>
      </c>
      <c r="G1217" s="22">
        <v>4289</v>
      </c>
      <c r="H1217" s="5">
        <f t="shared" si="37"/>
        <v>0</v>
      </c>
      <c r="I1217" s="497"/>
    </row>
    <row r="1218" spans="1:9" ht="15" x14ac:dyDescent="0.25">
      <c r="A1218" s="240">
        <v>41873</v>
      </c>
      <c r="B1218" s="241" t="s">
        <v>1673</v>
      </c>
      <c r="C1218" s="394" t="s">
        <v>4401</v>
      </c>
      <c r="D1218" s="235" t="s">
        <v>102</v>
      </c>
      <c r="E1218" s="236">
        <v>4018</v>
      </c>
      <c r="F1218" s="117">
        <v>41873</v>
      </c>
      <c r="G1218" s="251">
        <v>4018</v>
      </c>
      <c r="H1218" s="5">
        <f t="shared" si="37"/>
        <v>0</v>
      </c>
      <c r="I1218" s="497" t="s">
        <v>57</v>
      </c>
    </row>
    <row r="1219" spans="1:9" ht="15" x14ac:dyDescent="0.25">
      <c r="A1219" s="240">
        <v>41874</v>
      </c>
      <c r="B1219" s="241" t="s">
        <v>1766</v>
      </c>
      <c r="C1219" s="394" t="s">
        <v>4401</v>
      </c>
      <c r="D1219" s="8" t="s">
        <v>102</v>
      </c>
      <c r="E1219" s="252">
        <v>4277</v>
      </c>
      <c r="F1219" s="117">
        <v>41874</v>
      </c>
      <c r="G1219" s="30">
        <v>4277</v>
      </c>
      <c r="H1219" s="5">
        <f t="shared" si="37"/>
        <v>0</v>
      </c>
      <c r="I1219" s="497" t="s">
        <v>57</v>
      </c>
    </row>
    <row r="1220" spans="1:9" ht="15" x14ac:dyDescent="0.25">
      <c r="A1220" s="240">
        <v>41875</v>
      </c>
      <c r="B1220" s="241" t="s">
        <v>1838</v>
      </c>
      <c r="C1220" s="394" t="s">
        <v>4401</v>
      </c>
      <c r="D1220" s="235" t="s">
        <v>102</v>
      </c>
      <c r="E1220" s="236">
        <v>3797.5</v>
      </c>
      <c r="F1220" s="294">
        <v>41875</v>
      </c>
      <c r="G1220" s="30">
        <v>3797.5</v>
      </c>
      <c r="H1220" s="5">
        <f t="shared" si="37"/>
        <v>0</v>
      </c>
      <c r="I1220" s="497" t="s">
        <v>4778</v>
      </c>
    </row>
    <row r="1221" spans="1:9" ht="15" x14ac:dyDescent="0.25">
      <c r="A1221" s="240">
        <v>41876</v>
      </c>
      <c r="B1221" s="241" t="s">
        <v>1922</v>
      </c>
      <c r="C1221" s="394" t="s">
        <v>4401</v>
      </c>
      <c r="D1221" s="235" t="s">
        <v>102</v>
      </c>
      <c r="E1221" s="236">
        <v>3262</v>
      </c>
      <c r="F1221" s="117">
        <v>41876</v>
      </c>
      <c r="G1221" s="30">
        <v>3262</v>
      </c>
      <c r="H1221" s="5">
        <f t="shared" si="37"/>
        <v>0</v>
      </c>
      <c r="I1221" s="497" t="s">
        <v>4</v>
      </c>
    </row>
    <row r="1222" spans="1:9" ht="15" x14ac:dyDescent="0.25">
      <c r="A1222" s="240">
        <v>41877</v>
      </c>
      <c r="B1222" s="241" t="s">
        <v>2040</v>
      </c>
      <c r="C1222" s="394" t="s">
        <v>4401</v>
      </c>
      <c r="D1222" s="8" t="s">
        <v>102</v>
      </c>
      <c r="E1222" s="252">
        <v>3949</v>
      </c>
      <c r="F1222" s="117">
        <v>41877</v>
      </c>
      <c r="G1222" s="30">
        <v>3949</v>
      </c>
      <c r="H1222" s="5">
        <f t="shared" si="37"/>
        <v>0</v>
      </c>
      <c r="I1222" s="497" t="s">
        <v>4</v>
      </c>
    </row>
    <row r="1223" spans="1:9" ht="15" x14ac:dyDescent="0.25">
      <c r="A1223" s="240">
        <v>41878</v>
      </c>
      <c r="B1223" s="241" t="s">
        <v>2135</v>
      </c>
      <c r="C1223" s="394" t="s">
        <v>4401</v>
      </c>
      <c r="D1223" s="235" t="s">
        <v>102</v>
      </c>
      <c r="E1223" s="236">
        <v>3366</v>
      </c>
      <c r="F1223" s="117">
        <v>41878</v>
      </c>
      <c r="G1223" s="30">
        <v>3366</v>
      </c>
      <c r="H1223" s="5">
        <f t="shared" si="37"/>
        <v>0</v>
      </c>
      <c r="I1223" s="497"/>
    </row>
    <row r="1224" spans="1:9" ht="15.75" x14ac:dyDescent="0.25">
      <c r="A1224" s="240">
        <v>41879</v>
      </c>
      <c r="B1224" s="241" t="s">
        <v>2193</v>
      </c>
      <c r="C1224" s="394" t="s">
        <v>4401</v>
      </c>
      <c r="D1224" s="235" t="s">
        <v>102</v>
      </c>
      <c r="E1224" s="236">
        <v>4707</v>
      </c>
      <c r="F1224" s="117">
        <v>41879</v>
      </c>
      <c r="G1224" s="30">
        <v>4707</v>
      </c>
      <c r="H1224" s="5">
        <f t="shared" si="37"/>
        <v>0</v>
      </c>
      <c r="I1224" s="512"/>
    </row>
    <row r="1225" spans="1:9" ht="15.75" x14ac:dyDescent="0.25">
      <c r="A1225" s="240">
        <v>41880</v>
      </c>
      <c r="B1225" s="241" t="s">
        <v>1093</v>
      </c>
      <c r="C1225" s="394" t="s">
        <v>4401</v>
      </c>
      <c r="D1225" s="8" t="s">
        <v>102</v>
      </c>
      <c r="E1225" s="252">
        <v>6203</v>
      </c>
      <c r="F1225" s="117">
        <v>41880</v>
      </c>
      <c r="G1225" s="30">
        <v>6203</v>
      </c>
      <c r="H1225" s="5">
        <f t="shared" si="37"/>
        <v>0</v>
      </c>
      <c r="I1225" s="512"/>
    </row>
    <row r="1226" spans="1:9" ht="15.75" x14ac:dyDescent="0.25">
      <c r="A1226" s="240">
        <v>41881</v>
      </c>
      <c r="B1226" s="241" t="s">
        <v>1208</v>
      </c>
      <c r="C1226" s="394" t="s">
        <v>4401</v>
      </c>
      <c r="D1226" s="235" t="s">
        <v>102</v>
      </c>
      <c r="E1226" s="236">
        <v>3951</v>
      </c>
      <c r="F1226" s="117">
        <v>41882</v>
      </c>
      <c r="G1226" s="30">
        <v>3951</v>
      </c>
      <c r="H1226" s="5">
        <f t="shared" si="37"/>
        <v>0</v>
      </c>
      <c r="I1226" s="512" t="s">
        <v>57</v>
      </c>
    </row>
    <row r="1227" spans="1:9" ht="15.75" x14ac:dyDescent="0.25">
      <c r="A1227" s="240">
        <v>41882</v>
      </c>
      <c r="B1227" s="241" t="s">
        <v>1324</v>
      </c>
      <c r="C1227" s="394" t="s">
        <v>4401</v>
      </c>
      <c r="D1227" s="235" t="s">
        <v>102</v>
      </c>
      <c r="E1227" s="236">
        <v>3942</v>
      </c>
      <c r="F1227" s="23">
        <v>41882</v>
      </c>
      <c r="G1227" s="30">
        <v>3942</v>
      </c>
      <c r="H1227" s="5">
        <f t="shared" si="37"/>
        <v>0</v>
      </c>
      <c r="I1227" s="512" t="s">
        <v>57</v>
      </c>
    </row>
    <row r="1228" spans="1:9" ht="15.75" x14ac:dyDescent="0.25">
      <c r="A1228" s="240"/>
      <c r="B1228" s="241"/>
      <c r="C1228" s="394"/>
      <c r="D1228" s="235"/>
      <c r="E1228" s="236"/>
      <c r="F1228" s="23"/>
      <c r="G1228" s="30">
        <f>SUM(G1207:G1227)</f>
        <v>92618.1</v>
      </c>
      <c r="H1228" s="5"/>
      <c r="I1228" s="512"/>
    </row>
    <row r="1229" spans="1:9" ht="15.75" x14ac:dyDescent="0.25">
      <c r="A1229" s="240"/>
      <c r="B1229" s="241"/>
      <c r="C1229" s="394"/>
      <c r="D1229" s="235"/>
      <c r="E1229" s="236"/>
      <c r="F1229" s="23"/>
      <c r="G1229" s="30"/>
      <c r="H1229" s="5"/>
      <c r="I1229" s="512"/>
    </row>
    <row r="1230" spans="1:9" ht="15.75" x14ac:dyDescent="0.25">
      <c r="A1230" s="240">
        <v>41874</v>
      </c>
      <c r="B1230" s="241" t="s">
        <v>1740</v>
      </c>
      <c r="C1230" s="394" t="s">
        <v>4401</v>
      </c>
      <c r="D1230" s="8" t="s">
        <v>553</v>
      </c>
      <c r="E1230" s="252">
        <v>336.5</v>
      </c>
      <c r="F1230" s="117">
        <v>41874</v>
      </c>
      <c r="G1230" s="30">
        <v>336.5</v>
      </c>
      <c r="H1230" s="5">
        <f t="shared" si="37"/>
        <v>0</v>
      </c>
      <c r="I1230" s="512" t="s">
        <v>14</v>
      </c>
    </row>
    <row r="1231" spans="1:9" ht="15.75" x14ac:dyDescent="0.25">
      <c r="A1231" s="240"/>
      <c r="B1231" s="241"/>
      <c r="C1231" s="394"/>
      <c r="D1231" s="8"/>
      <c r="E1231" s="252"/>
      <c r="F1231" s="117"/>
      <c r="G1231" s="30"/>
      <c r="H1231" s="5"/>
      <c r="I1231" s="512"/>
    </row>
    <row r="1232" spans="1:9" ht="15.75" x14ac:dyDescent="0.25">
      <c r="A1232" s="496">
        <v>41859</v>
      </c>
      <c r="B1232" s="438" t="s">
        <v>1749</v>
      </c>
      <c r="C1232" s="429" t="s">
        <v>4698</v>
      </c>
      <c r="D1232" s="235" t="s">
        <v>434</v>
      </c>
      <c r="E1232" s="236">
        <v>1134.5999999999999</v>
      </c>
      <c r="F1232" s="117">
        <v>41862</v>
      </c>
      <c r="G1232" s="30">
        <v>1134.5999999999999</v>
      </c>
      <c r="H1232" s="5">
        <f t="shared" si="37"/>
        <v>0</v>
      </c>
      <c r="I1232" s="512"/>
    </row>
    <row r="1233" spans="1:9" ht="15.75" x14ac:dyDescent="0.25">
      <c r="A1233" s="240">
        <v>41866</v>
      </c>
      <c r="B1233" s="438" t="s">
        <v>2270</v>
      </c>
      <c r="C1233" s="429" t="s">
        <v>4698</v>
      </c>
      <c r="D1233" s="235" t="s">
        <v>434</v>
      </c>
      <c r="E1233" s="236">
        <v>1729</v>
      </c>
      <c r="F1233" s="117">
        <v>41867</v>
      </c>
      <c r="G1233" s="30">
        <v>1729</v>
      </c>
      <c r="H1233" s="5">
        <f t="shared" si="37"/>
        <v>0</v>
      </c>
      <c r="I1233" s="512" t="s">
        <v>57</v>
      </c>
    </row>
    <row r="1234" spans="1:9" ht="15.75" x14ac:dyDescent="0.25">
      <c r="A1234" s="240">
        <v>41873</v>
      </c>
      <c r="B1234" s="241" t="s">
        <v>1661</v>
      </c>
      <c r="C1234" s="394" t="s">
        <v>4401</v>
      </c>
      <c r="D1234" s="235" t="s">
        <v>434</v>
      </c>
      <c r="E1234" s="236">
        <v>1705</v>
      </c>
      <c r="F1234" s="117">
        <v>41874</v>
      </c>
      <c r="G1234" s="251">
        <v>1705</v>
      </c>
      <c r="H1234" s="5">
        <f t="shared" si="37"/>
        <v>0</v>
      </c>
      <c r="I1234" s="512"/>
    </row>
    <row r="1235" spans="1:9" ht="15.75" x14ac:dyDescent="0.25">
      <c r="A1235" s="240">
        <v>41877</v>
      </c>
      <c r="B1235" s="241" t="s">
        <v>2018</v>
      </c>
      <c r="C1235" s="394" t="s">
        <v>4401</v>
      </c>
      <c r="D1235" s="8" t="s">
        <v>434</v>
      </c>
      <c r="E1235" s="252">
        <v>472.5</v>
      </c>
      <c r="F1235" s="117">
        <v>41879</v>
      </c>
      <c r="G1235" s="30">
        <v>472.5</v>
      </c>
      <c r="H1235" s="5">
        <f t="shared" si="37"/>
        <v>0</v>
      </c>
      <c r="I1235" s="512"/>
    </row>
    <row r="1236" spans="1:9" ht="15.75" x14ac:dyDescent="0.25">
      <c r="A1236" s="240">
        <v>41880</v>
      </c>
      <c r="B1236" s="241" t="s">
        <v>1104</v>
      </c>
      <c r="C1236" s="394" t="s">
        <v>4401</v>
      </c>
      <c r="D1236" s="8" t="s">
        <v>434</v>
      </c>
      <c r="E1236" s="252">
        <v>1927</v>
      </c>
      <c r="F1236" s="117">
        <v>41881</v>
      </c>
      <c r="G1236" s="30">
        <v>1927</v>
      </c>
      <c r="H1236" s="5">
        <f t="shared" si="37"/>
        <v>0</v>
      </c>
      <c r="I1236" s="512" t="s">
        <v>196</v>
      </c>
    </row>
    <row r="1237" spans="1:9" ht="15.75" x14ac:dyDescent="0.25">
      <c r="A1237" s="496">
        <v>41861</v>
      </c>
      <c r="B1237" s="438" t="s">
        <v>1853</v>
      </c>
      <c r="C1237" s="429" t="s">
        <v>4698</v>
      </c>
      <c r="D1237" s="235" t="s">
        <v>399</v>
      </c>
      <c r="E1237" s="236">
        <v>955</v>
      </c>
      <c r="F1237" s="117">
        <v>41862</v>
      </c>
      <c r="G1237" s="30">
        <v>955</v>
      </c>
      <c r="H1237" s="5">
        <f t="shared" si="37"/>
        <v>0</v>
      </c>
      <c r="I1237" s="512"/>
    </row>
    <row r="1238" spans="1:9" ht="15.75" x14ac:dyDescent="0.25">
      <c r="A1238" s="240">
        <v>41869</v>
      </c>
      <c r="B1238" s="438" t="s">
        <v>1202</v>
      </c>
      <c r="C1238" s="429" t="s">
        <v>4698</v>
      </c>
      <c r="D1238" s="235" t="s">
        <v>399</v>
      </c>
      <c r="E1238" s="236">
        <v>590</v>
      </c>
      <c r="F1238" s="117">
        <v>41869</v>
      </c>
      <c r="G1238" s="30">
        <v>590</v>
      </c>
      <c r="H1238" s="5">
        <f t="shared" si="37"/>
        <v>0</v>
      </c>
      <c r="I1238" s="512" t="s">
        <v>196</v>
      </c>
    </row>
    <row r="1239" spans="1:9" ht="15.75" x14ac:dyDescent="0.25">
      <c r="A1239" s="240"/>
      <c r="B1239" s="438"/>
      <c r="C1239" s="429"/>
      <c r="D1239" s="235"/>
      <c r="E1239" s="236"/>
      <c r="F1239" s="117"/>
      <c r="G1239" s="30">
        <f>SUM(G1232:G1238)</f>
        <v>8513.1</v>
      </c>
      <c r="H1239" s="5"/>
      <c r="I1239" s="512"/>
    </row>
    <row r="1240" spans="1:9" ht="15.75" x14ac:dyDescent="0.25">
      <c r="A1240" s="240"/>
      <c r="B1240" s="438"/>
      <c r="C1240" s="429"/>
      <c r="D1240" s="235"/>
      <c r="E1240" s="236"/>
      <c r="F1240" s="117"/>
      <c r="G1240" s="30"/>
      <c r="H1240" s="5"/>
      <c r="I1240" s="512"/>
    </row>
    <row r="1241" spans="1:9" ht="15.75" x14ac:dyDescent="0.25">
      <c r="A1241" s="240">
        <v>41854</v>
      </c>
      <c r="B1241" s="241" t="s">
        <v>1193</v>
      </c>
      <c r="C1241" s="394" t="s">
        <v>4641</v>
      </c>
      <c r="D1241" s="8" t="s">
        <v>633</v>
      </c>
      <c r="E1241" s="252">
        <v>138</v>
      </c>
      <c r="F1241" s="117">
        <v>41854</v>
      </c>
      <c r="G1241" s="30">
        <v>138</v>
      </c>
      <c r="H1241" s="24">
        <f t="shared" si="37"/>
        <v>0</v>
      </c>
      <c r="I1241" s="512" t="s">
        <v>23</v>
      </c>
    </row>
    <row r="1242" spans="1:9" ht="15.75" x14ac:dyDescent="0.25">
      <c r="A1242" s="240">
        <v>41856</v>
      </c>
      <c r="B1242" s="241" t="s">
        <v>1378</v>
      </c>
      <c r="C1242" s="394" t="s">
        <v>4641</v>
      </c>
      <c r="D1242" s="235" t="s">
        <v>633</v>
      </c>
      <c r="E1242" s="236">
        <v>1773.5</v>
      </c>
      <c r="F1242" s="117">
        <v>41856</v>
      </c>
      <c r="G1242" s="30">
        <v>1773.5</v>
      </c>
      <c r="H1242" s="5">
        <f t="shared" si="37"/>
        <v>0</v>
      </c>
      <c r="I1242" s="512"/>
    </row>
    <row r="1243" spans="1:9" ht="15.75" x14ac:dyDescent="0.25">
      <c r="A1243" s="240">
        <v>41881</v>
      </c>
      <c r="B1243" s="241" t="s">
        <v>1255</v>
      </c>
      <c r="C1243" s="394" t="s">
        <v>4401</v>
      </c>
      <c r="D1243" s="235" t="s">
        <v>633</v>
      </c>
      <c r="E1243" s="236">
        <v>1518</v>
      </c>
      <c r="F1243" s="117">
        <v>41881</v>
      </c>
      <c r="G1243" s="30">
        <v>1518</v>
      </c>
      <c r="H1243" s="5">
        <f t="shared" si="37"/>
        <v>0</v>
      </c>
      <c r="I1243" s="512" t="s">
        <v>23</v>
      </c>
    </row>
    <row r="1244" spans="1:9" ht="15.75" x14ac:dyDescent="0.25">
      <c r="A1244" s="240"/>
      <c r="B1244" s="241"/>
      <c r="C1244" s="394"/>
      <c r="D1244" s="235"/>
      <c r="E1244" s="236"/>
      <c r="F1244" s="117"/>
      <c r="G1244" s="30"/>
      <c r="H1244" s="5"/>
      <c r="I1244" s="512"/>
    </row>
    <row r="1245" spans="1:9" ht="15.75" x14ac:dyDescent="0.25">
      <c r="A1245" s="240">
        <v>41852</v>
      </c>
      <c r="B1245" s="241" t="s">
        <v>1067</v>
      </c>
      <c r="C1245" s="394" t="s">
        <v>4641</v>
      </c>
      <c r="D1245" s="235" t="s">
        <v>452</v>
      </c>
      <c r="E1245" s="236">
        <v>29499</v>
      </c>
      <c r="F1245" s="117">
        <v>41852</v>
      </c>
      <c r="G1245" s="30">
        <v>29499</v>
      </c>
      <c r="H1245" s="24">
        <f t="shared" si="37"/>
        <v>0</v>
      </c>
      <c r="I1245" s="512" t="s">
        <v>23</v>
      </c>
    </row>
    <row r="1246" spans="1:9" ht="15.75" x14ac:dyDescent="0.25">
      <c r="A1246" s="240">
        <v>41852</v>
      </c>
      <c r="B1246" s="241" t="s">
        <v>1074</v>
      </c>
      <c r="C1246" s="394" t="s">
        <v>4641</v>
      </c>
      <c r="D1246" s="235" t="s">
        <v>452</v>
      </c>
      <c r="E1246" s="236">
        <v>10846</v>
      </c>
      <c r="F1246" s="117">
        <v>41852</v>
      </c>
      <c r="G1246" s="30">
        <v>10846</v>
      </c>
      <c r="H1246" s="24">
        <f t="shared" si="37"/>
        <v>0</v>
      </c>
      <c r="I1246" s="512"/>
    </row>
    <row r="1247" spans="1:9" ht="15.75" x14ac:dyDescent="0.25">
      <c r="A1247" s="496">
        <v>41853</v>
      </c>
      <c r="B1247" s="241" t="s">
        <v>1105</v>
      </c>
      <c r="C1247" s="394" t="s">
        <v>4641</v>
      </c>
      <c r="D1247" s="8" t="s">
        <v>452</v>
      </c>
      <c r="E1247" s="252">
        <v>1619</v>
      </c>
      <c r="F1247" s="117">
        <v>41853</v>
      </c>
      <c r="G1247" s="30">
        <v>1619</v>
      </c>
      <c r="H1247" s="24">
        <f t="shared" si="37"/>
        <v>0</v>
      </c>
      <c r="I1247" s="512" t="s">
        <v>23</v>
      </c>
    </row>
    <row r="1248" spans="1:9" ht="15.75" x14ac:dyDescent="0.25">
      <c r="A1248" s="496">
        <v>41855</v>
      </c>
      <c r="B1248" s="241" t="s">
        <v>1325</v>
      </c>
      <c r="C1248" s="394" t="s">
        <v>4641</v>
      </c>
      <c r="D1248" s="8" t="s">
        <v>452</v>
      </c>
      <c r="E1248" s="252">
        <v>29464</v>
      </c>
      <c r="F1248" s="117">
        <v>41855</v>
      </c>
      <c r="G1248" s="30">
        <v>29464</v>
      </c>
      <c r="H1248" s="5">
        <f t="shared" si="37"/>
        <v>0</v>
      </c>
      <c r="I1248" s="512" t="s">
        <v>23</v>
      </c>
    </row>
    <row r="1249" spans="1:9" ht="15.75" x14ac:dyDescent="0.25">
      <c r="A1249" s="240">
        <v>41856</v>
      </c>
      <c r="B1249" s="241" t="s">
        <v>1442</v>
      </c>
      <c r="C1249" s="394" t="s">
        <v>4641</v>
      </c>
      <c r="D1249" s="235" t="s">
        <v>452</v>
      </c>
      <c r="E1249" s="236">
        <v>29162.5</v>
      </c>
      <c r="F1249" s="117">
        <v>41856</v>
      </c>
      <c r="G1249" s="30">
        <v>29162.5</v>
      </c>
      <c r="H1249" s="5">
        <f t="shared" si="37"/>
        <v>0</v>
      </c>
      <c r="I1249" s="512" t="s">
        <v>23</v>
      </c>
    </row>
    <row r="1250" spans="1:9" ht="15.75" x14ac:dyDescent="0.25">
      <c r="A1250" s="240">
        <v>41858</v>
      </c>
      <c r="B1250" s="438" t="s">
        <v>1598</v>
      </c>
      <c r="C1250" s="429" t="s">
        <v>4698</v>
      </c>
      <c r="D1250" s="8" t="s">
        <v>452</v>
      </c>
      <c r="E1250" s="252">
        <v>29807</v>
      </c>
      <c r="F1250" s="117">
        <v>41858</v>
      </c>
      <c r="G1250" s="30">
        <v>29807</v>
      </c>
      <c r="H1250" s="5">
        <f t="shared" si="37"/>
        <v>0</v>
      </c>
      <c r="I1250" s="512"/>
    </row>
    <row r="1251" spans="1:9" ht="15.75" x14ac:dyDescent="0.25">
      <c r="A1251" s="496">
        <v>41859</v>
      </c>
      <c r="B1251" s="438" t="s">
        <v>1720</v>
      </c>
      <c r="C1251" s="429" t="s">
        <v>4698</v>
      </c>
      <c r="D1251" s="235" t="s">
        <v>452</v>
      </c>
      <c r="E1251" s="236">
        <v>26680</v>
      </c>
      <c r="F1251" s="117">
        <v>41859</v>
      </c>
      <c r="G1251" s="30">
        <v>26680</v>
      </c>
      <c r="H1251" s="5">
        <f t="shared" si="37"/>
        <v>0</v>
      </c>
      <c r="I1251" s="512" t="s">
        <v>23</v>
      </c>
    </row>
    <row r="1252" spans="1:9" ht="15.75" x14ac:dyDescent="0.25">
      <c r="A1252" s="496">
        <v>41861</v>
      </c>
      <c r="B1252" s="438" t="s">
        <v>1842</v>
      </c>
      <c r="C1252" s="429" t="s">
        <v>4698</v>
      </c>
      <c r="D1252" s="235" t="s">
        <v>452</v>
      </c>
      <c r="E1252" s="236">
        <v>1359</v>
      </c>
      <c r="F1252" s="117">
        <v>41861</v>
      </c>
      <c r="G1252" s="30">
        <v>1359</v>
      </c>
      <c r="H1252" s="5">
        <f t="shared" si="37"/>
        <v>0</v>
      </c>
      <c r="I1252" s="512" t="s">
        <v>23</v>
      </c>
    </row>
    <row r="1253" spans="1:9" ht="15.75" x14ac:dyDescent="0.25">
      <c r="A1253" s="496">
        <v>41861</v>
      </c>
      <c r="B1253" s="438" t="s">
        <v>1873</v>
      </c>
      <c r="C1253" s="429" t="s">
        <v>4698</v>
      </c>
      <c r="D1253" s="235" t="s">
        <v>452</v>
      </c>
      <c r="E1253" s="236">
        <v>24107</v>
      </c>
      <c r="F1253" s="117">
        <v>41861</v>
      </c>
      <c r="G1253" s="30">
        <v>24107</v>
      </c>
      <c r="H1253" s="5">
        <f t="shared" si="37"/>
        <v>0</v>
      </c>
      <c r="I1253" s="512" t="s">
        <v>23</v>
      </c>
    </row>
    <row r="1254" spans="1:9" ht="15.75" x14ac:dyDescent="0.25">
      <c r="A1254" s="240">
        <v>41863</v>
      </c>
      <c r="B1254" s="438" t="s">
        <v>2006</v>
      </c>
      <c r="C1254" s="429" t="s">
        <v>4698</v>
      </c>
      <c r="D1254" s="8" t="s">
        <v>452</v>
      </c>
      <c r="E1254" s="252">
        <v>670</v>
      </c>
      <c r="F1254" s="117">
        <v>41863</v>
      </c>
      <c r="G1254" s="22">
        <v>670</v>
      </c>
      <c r="H1254" s="5">
        <f t="shared" si="37"/>
        <v>0</v>
      </c>
      <c r="I1254" s="512"/>
    </row>
    <row r="1255" spans="1:9" ht="15.75" x14ac:dyDescent="0.25">
      <c r="A1255" s="240">
        <v>41863</v>
      </c>
      <c r="B1255" s="438" t="s">
        <v>2053</v>
      </c>
      <c r="C1255" s="429" t="s">
        <v>4698</v>
      </c>
      <c r="D1255" s="8" t="s">
        <v>452</v>
      </c>
      <c r="E1255" s="252">
        <v>29557</v>
      </c>
      <c r="F1255" s="117">
        <v>41863</v>
      </c>
      <c r="G1255" s="22">
        <v>29557</v>
      </c>
      <c r="H1255" s="5">
        <f t="shared" si="37"/>
        <v>0</v>
      </c>
      <c r="I1255" s="512" t="s">
        <v>23</v>
      </c>
    </row>
    <row r="1256" spans="1:9" ht="15.75" x14ac:dyDescent="0.25">
      <c r="A1256" s="240">
        <v>41866</v>
      </c>
      <c r="B1256" s="438" t="s">
        <v>2256</v>
      </c>
      <c r="C1256" s="429" t="s">
        <v>4698</v>
      </c>
      <c r="D1256" s="235" t="s">
        <v>452</v>
      </c>
      <c r="E1256" s="236">
        <v>1892</v>
      </c>
      <c r="F1256" s="117">
        <v>41866</v>
      </c>
      <c r="G1256" s="30">
        <v>1892</v>
      </c>
      <c r="H1256" s="5">
        <f t="shared" si="37"/>
        <v>0</v>
      </c>
      <c r="I1256" s="512" t="s">
        <v>4723</v>
      </c>
    </row>
    <row r="1257" spans="1:9" ht="15.75" x14ac:dyDescent="0.25">
      <c r="A1257" s="240">
        <v>41867</v>
      </c>
      <c r="B1257" s="438" t="s">
        <v>1057</v>
      </c>
      <c r="C1257" s="429" t="s">
        <v>4698</v>
      </c>
      <c r="D1257" s="235" t="s">
        <v>452</v>
      </c>
      <c r="E1257" s="236">
        <v>5707</v>
      </c>
      <c r="F1257" s="117">
        <v>41867</v>
      </c>
      <c r="G1257" s="30">
        <v>5707</v>
      </c>
      <c r="H1257" s="5">
        <f t="shared" si="37"/>
        <v>0</v>
      </c>
      <c r="I1257" s="512" t="s">
        <v>146</v>
      </c>
    </row>
    <row r="1258" spans="1:9" ht="15.75" x14ac:dyDescent="0.25">
      <c r="A1258" s="240">
        <v>41868</v>
      </c>
      <c r="B1258" s="438" t="s">
        <v>1166</v>
      </c>
      <c r="C1258" s="429" t="s">
        <v>4698</v>
      </c>
      <c r="D1258" s="235" t="s">
        <v>452</v>
      </c>
      <c r="E1258" s="236">
        <v>26989.200000000001</v>
      </c>
      <c r="F1258" s="117">
        <v>41868</v>
      </c>
      <c r="G1258" s="30">
        <v>26989.200000000001</v>
      </c>
      <c r="H1258" s="5">
        <f t="shared" si="37"/>
        <v>0</v>
      </c>
      <c r="I1258" s="512"/>
    </row>
    <row r="1259" spans="1:9" ht="15.75" x14ac:dyDescent="0.25">
      <c r="A1259" s="240">
        <v>41880</v>
      </c>
      <c r="B1259" s="241" t="s">
        <v>1134</v>
      </c>
      <c r="C1259" s="394" t="s">
        <v>4401</v>
      </c>
      <c r="D1259" s="8" t="s">
        <v>452</v>
      </c>
      <c r="E1259" s="252">
        <v>20504.400000000001</v>
      </c>
      <c r="F1259" s="117">
        <v>41880</v>
      </c>
      <c r="G1259" s="30">
        <v>20504.400000000001</v>
      </c>
      <c r="H1259" s="5">
        <f t="shared" si="37"/>
        <v>0</v>
      </c>
      <c r="I1259" s="512"/>
    </row>
    <row r="1260" spans="1:9" ht="15.75" x14ac:dyDescent="0.25">
      <c r="A1260" s="240"/>
      <c r="B1260" s="241"/>
      <c r="C1260" s="394"/>
      <c r="D1260" s="8"/>
      <c r="E1260" s="252"/>
      <c r="F1260" s="117"/>
      <c r="G1260" s="30">
        <f>SUM(G1245:G1259)</f>
        <v>267863.10000000003</v>
      </c>
      <c r="H1260" s="5"/>
      <c r="I1260" s="512"/>
    </row>
    <row r="1261" spans="1:9" ht="15.75" x14ac:dyDescent="0.25">
      <c r="A1261" s="240"/>
      <c r="B1261" s="241"/>
      <c r="C1261" s="394"/>
      <c r="D1261" s="8"/>
      <c r="E1261" s="252"/>
      <c r="F1261" s="117"/>
      <c r="G1261" s="30"/>
      <c r="H1261" s="5"/>
      <c r="I1261" s="512"/>
    </row>
    <row r="1262" spans="1:9" ht="15.75" x14ac:dyDescent="0.25">
      <c r="A1262" s="240">
        <v>41858</v>
      </c>
      <c r="B1262" s="241" t="s">
        <v>1544</v>
      </c>
      <c r="C1262" s="394" t="s">
        <v>4641</v>
      </c>
      <c r="D1262" s="8" t="s">
        <v>16</v>
      </c>
      <c r="E1262" s="252">
        <v>471</v>
      </c>
      <c r="F1262" s="117">
        <v>41858</v>
      </c>
      <c r="G1262" s="30">
        <v>471</v>
      </c>
      <c r="H1262" s="5">
        <f t="shared" si="37"/>
        <v>0</v>
      </c>
      <c r="I1262" s="512" t="s">
        <v>4723</v>
      </c>
    </row>
    <row r="1263" spans="1:9" ht="15.75" x14ac:dyDescent="0.25">
      <c r="A1263" s="240">
        <v>41873</v>
      </c>
      <c r="B1263" s="241" t="s">
        <v>1630</v>
      </c>
      <c r="C1263" s="394" t="s">
        <v>4401</v>
      </c>
      <c r="D1263" s="235" t="s">
        <v>16</v>
      </c>
      <c r="E1263" s="236">
        <v>1795.5</v>
      </c>
      <c r="F1263" s="117">
        <v>41873</v>
      </c>
      <c r="G1263" s="251">
        <v>1795.5</v>
      </c>
      <c r="H1263" s="5">
        <f t="shared" si="37"/>
        <v>0</v>
      </c>
      <c r="I1263" s="512" t="s">
        <v>23</v>
      </c>
    </row>
    <row r="1264" spans="1:9" ht="15.75" x14ac:dyDescent="0.25">
      <c r="A1264" s="240">
        <v>41874</v>
      </c>
      <c r="B1264" s="241" t="s">
        <v>1731</v>
      </c>
      <c r="C1264" s="394" t="s">
        <v>4401</v>
      </c>
      <c r="D1264" s="8" t="s">
        <v>16</v>
      </c>
      <c r="E1264" s="252">
        <v>5969.5</v>
      </c>
      <c r="F1264" s="117">
        <v>41874</v>
      </c>
      <c r="G1264" s="30">
        <v>5969.5</v>
      </c>
      <c r="H1264" s="5">
        <f t="shared" si="37"/>
        <v>0</v>
      </c>
      <c r="I1264" s="512" t="s">
        <v>23</v>
      </c>
    </row>
    <row r="1265" spans="1:9" ht="15.75" x14ac:dyDescent="0.25">
      <c r="A1265" s="240">
        <v>41881</v>
      </c>
      <c r="B1265" s="241" t="s">
        <v>1182</v>
      </c>
      <c r="C1265" s="394" t="s">
        <v>4401</v>
      </c>
      <c r="D1265" s="235" t="s">
        <v>16</v>
      </c>
      <c r="E1265" s="236">
        <v>6291</v>
      </c>
      <c r="F1265" s="117">
        <v>41881</v>
      </c>
      <c r="G1265" s="30">
        <v>6291</v>
      </c>
      <c r="H1265" s="5">
        <f t="shared" si="37"/>
        <v>0</v>
      </c>
      <c r="I1265" s="512" t="s">
        <v>23</v>
      </c>
    </row>
    <row r="1266" spans="1:9" ht="15.75" x14ac:dyDescent="0.25">
      <c r="A1266" s="240"/>
      <c r="B1266" s="241"/>
      <c r="C1266" s="394"/>
      <c r="D1266" s="235"/>
      <c r="E1266" s="236"/>
      <c r="F1266" s="117"/>
      <c r="G1266" s="30">
        <f>SUM(G1262:G1265)</f>
        <v>14527</v>
      </c>
      <c r="H1266" s="5"/>
      <c r="I1266" s="512"/>
    </row>
    <row r="1267" spans="1:9" ht="15.75" x14ac:dyDescent="0.25">
      <c r="A1267" s="240"/>
      <c r="B1267" s="241"/>
      <c r="C1267" s="394"/>
      <c r="D1267" s="235"/>
      <c r="E1267" s="236"/>
      <c r="F1267" s="117"/>
      <c r="G1267" s="30"/>
      <c r="H1267" s="5"/>
      <c r="I1267" s="512"/>
    </row>
    <row r="1268" spans="1:9" ht="15.75" x14ac:dyDescent="0.25">
      <c r="A1268" s="240">
        <v>41856</v>
      </c>
      <c r="B1268" s="241" t="s">
        <v>1457</v>
      </c>
      <c r="C1268" s="394" t="s">
        <v>4641</v>
      </c>
      <c r="D1268" s="235" t="s">
        <v>798</v>
      </c>
      <c r="E1268" s="236">
        <v>37943.040000000001</v>
      </c>
      <c r="F1268" s="117">
        <v>41882</v>
      </c>
      <c r="G1268" s="30">
        <v>37943.040000000001</v>
      </c>
      <c r="H1268" s="5">
        <f t="shared" si="37"/>
        <v>0</v>
      </c>
      <c r="I1268" s="512"/>
    </row>
    <row r="1269" spans="1:9" ht="15.75" x14ac:dyDescent="0.25">
      <c r="A1269" s="240">
        <v>41881</v>
      </c>
      <c r="B1269" s="241" t="s">
        <v>1279</v>
      </c>
      <c r="C1269" s="394" t="s">
        <v>4401</v>
      </c>
      <c r="D1269" s="235" t="s">
        <v>798</v>
      </c>
      <c r="E1269" s="236">
        <v>28341</v>
      </c>
      <c r="F1269" s="461">
        <v>41901</v>
      </c>
      <c r="G1269" s="247">
        <v>28341</v>
      </c>
      <c r="H1269" s="5">
        <f t="shared" si="37"/>
        <v>0</v>
      </c>
      <c r="I1269" s="512" t="s">
        <v>4</v>
      </c>
    </row>
    <row r="1270" spans="1:9" ht="15.75" x14ac:dyDescent="0.25">
      <c r="A1270" s="240"/>
      <c r="B1270" s="241"/>
      <c r="C1270" s="394"/>
      <c r="D1270" s="235"/>
      <c r="E1270" s="236"/>
      <c r="F1270" s="461"/>
      <c r="G1270" s="247">
        <f>SUM(G1268:G1269)</f>
        <v>66284.040000000008</v>
      </c>
      <c r="H1270" s="5"/>
      <c r="I1270" s="512"/>
    </row>
    <row r="1271" spans="1:9" ht="15.75" x14ac:dyDescent="0.25">
      <c r="A1271" s="240"/>
      <c r="B1271" s="241"/>
      <c r="C1271" s="394"/>
      <c r="D1271" s="235"/>
      <c r="E1271" s="236"/>
      <c r="F1271" s="461"/>
      <c r="G1271" s="247"/>
      <c r="H1271" s="5"/>
      <c r="I1271" s="512"/>
    </row>
    <row r="1272" spans="1:9" ht="15.75" x14ac:dyDescent="0.25">
      <c r="A1272" s="240">
        <v>41852</v>
      </c>
      <c r="B1272" s="241" t="s">
        <v>1082</v>
      </c>
      <c r="C1272" s="394" t="s">
        <v>4641</v>
      </c>
      <c r="D1272" s="235" t="s">
        <v>66</v>
      </c>
      <c r="E1272" s="236">
        <v>1454</v>
      </c>
      <c r="F1272" s="117">
        <v>41852</v>
      </c>
      <c r="G1272" s="30">
        <v>1454</v>
      </c>
      <c r="H1272" s="24">
        <f t="shared" ref="H1272:H1345" si="38">E1272-G1272</f>
        <v>0</v>
      </c>
      <c r="I1272" s="512" t="s">
        <v>14</v>
      </c>
    </row>
    <row r="1273" spans="1:9" ht="15.75" x14ac:dyDescent="0.25">
      <c r="A1273" s="240">
        <v>41852</v>
      </c>
      <c r="B1273" s="241" t="s">
        <v>1083</v>
      </c>
      <c r="C1273" s="394" t="s">
        <v>4641</v>
      </c>
      <c r="D1273" s="235" t="s">
        <v>66</v>
      </c>
      <c r="E1273" s="236">
        <v>40</v>
      </c>
      <c r="F1273" s="117">
        <v>41852</v>
      </c>
      <c r="G1273" s="30">
        <v>40</v>
      </c>
      <c r="H1273" s="24">
        <f t="shared" si="38"/>
        <v>0</v>
      </c>
      <c r="I1273" s="512" t="s">
        <v>14</v>
      </c>
    </row>
    <row r="1274" spans="1:9" ht="15.75" x14ac:dyDescent="0.25">
      <c r="A1274" s="496">
        <v>41855</v>
      </c>
      <c r="B1274" s="241" t="s">
        <v>1252</v>
      </c>
      <c r="C1274" s="394" t="s">
        <v>4641</v>
      </c>
      <c r="D1274" s="8" t="s">
        <v>66</v>
      </c>
      <c r="E1274" s="252">
        <v>7318</v>
      </c>
      <c r="F1274" s="117">
        <v>41855</v>
      </c>
      <c r="G1274" s="30">
        <v>7318</v>
      </c>
      <c r="H1274" s="5">
        <f t="shared" si="38"/>
        <v>0</v>
      </c>
      <c r="I1274" s="512" t="s">
        <v>14</v>
      </c>
    </row>
    <row r="1275" spans="1:9" ht="15.75" x14ac:dyDescent="0.25">
      <c r="A1275" s="240">
        <v>41856</v>
      </c>
      <c r="B1275" s="241" t="s">
        <v>1459</v>
      </c>
      <c r="C1275" s="394" t="s">
        <v>4641</v>
      </c>
      <c r="D1275" s="235" t="s">
        <v>66</v>
      </c>
      <c r="E1275" s="236">
        <v>60</v>
      </c>
      <c r="F1275" s="117">
        <v>41856</v>
      </c>
      <c r="G1275" s="30">
        <v>60</v>
      </c>
      <c r="H1275" s="5">
        <f t="shared" si="38"/>
        <v>0</v>
      </c>
      <c r="I1275" s="512" t="s">
        <v>4</v>
      </c>
    </row>
    <row r="1276" spans="1:9" ht="15.75" x14ac:dyDescent="0.25">
      <c r="A1276" s="240">
        <v>41856</v>
      </c>
      <c r="B1276" s="241" t="s">
        <v>1462</v>
      </c>
      <c r="C1276" s="394" t="s">
        <v>4641</v>
      </c>
      <c r="D1276" s="235" t="s">
        <v>66</v>
      </c>
      <c r="E1276" s="236">
        <v>81</v>
      </c>
      <c r="F1276" s="117">
        <v>41856</v>
      </c>
      <c r="G1276" s="30">
        <v>81</v>
      </c>
      <c r="H1276" s="5">
        <f t="shared" si="38"/>
        <v>0</v>
      </c>
      <c r="I1276" s="512" t="s">
        <v>4</v>
      </c>
    </row>
    <row r="1277" spans="1:9" ht="15.75" x14ac:dyDescent="0.25">
      <c r="A1277" s="496">
        <v>41859</v>
      </c>
      <c r="B1277" s="438" t="s">
        <v>1745</v>
      </c>
      <c r="C1277" s="429" t="s">
        <v>4698</v>
      </c>
      <c r="D1277" s="235" t="s">
        <v>66</v>
      </c>
      <c r="E1277" s="236">
        <v>2071.5</v>
      </c>
      <c r="F1277" s="117">
        <v>41859</v>
      </c>
      <c r="G1277" s="30">
        <v>2071.5</v>
      </c>
      <c r="H1277" s="5">
        <f t="shared" si="38"/>
        <v>0</v>
      </c>
      <c r="I1277" s="512" t="s">
        <v>4</v>
      </c>
    </row>
    <row r="1278" spans="1:9" ht="15.75" x14ac:dyDescent="0.25">
      <c r="A1278" s="240">
        <v>41860</v>
      </c>
      <c r="B1278" s="438" t="s">
        <v>1791</v>
      </c>
      <c r="C1278" s="429" t="s">
        <v>4698</v>
      </c>
      <c r="D1278" s="8" t="s">
        <v>66</v>
      </c>
      <c r="E1278" s="252">
        <v>8306</v>
      </c>
      <c r="F1278" s="117">
        <v>41860</v>
      </c>
      <c r="G1278" s="30">
        <v>8306</v>
      </c>
      <c r="H1278" s="5">
        <f t="shared" si="38"/>
        <v>0</v>
      </c>
      <c r="I1278" s="512" t="s">
        <v>14</v>
      </c>
    </row>
    <row r="1279" spans="1:9" ht="15.75" x14ac:dyDescent="0.25">
      <c r="A1279" s="240">
        <v>41862</v>
      </c>
      <c r="B1279" s="438" t="s">
        <v>1960</v>
      </c>
      <c r="C1279" s="429" t="s">
        <v>4698</v>
      </c>
      <c r="D1279" s="235" t="s">
        <v>66</v>
      </c>
      <c r="E1279" s="236">
        <v>8103</v>
      </c>
      <c r="F1279" s="117">
        <v>41862</v>
      </c>
      <c r="G1279" s="22">
        <v>8103</v>
      </c>
      <c r="H1279" s="5">
        <f t="shared" si="38"/>
        <v>0</v>
      </c>
      <c r="I1279" s="512" t="s">
        <v>4</v>
      </c>
    </row>
    <row r="1280" spans="1:9" ht="15.75" x14ac:dyDescent="0.25">
      <c r="A1280" s="240">
        <v>41862</v>
      </c>
      <c r="B1280" s="438" t="s">
        <v>1961</v>
      </c>
      <c r="C1280" s="429" t="s">
        <v>4698</v>
      </c>
      <c r="D1280" s="235" t="s">
        <v>66</v>
      </c>
      <c r="E1280" s="236">
        <v>1406.25</v>
      </c>
      <c r="F1280" s="117">
        <v>41862</v>
      </c>
      <c r="G1280" s="22">
        <v>1406.25</v>
      </c>
      <c r="H1280" s="5">
        <f t="shared" si="38"/>
        <v>0</v>
      </c>
      <c r="I1280" s="512" t="s">
        <v>4</v>
      </c>
    </row>
    <row r="1281" spans="1:9" ht="15.75" x14ac:dyDescent="0.25">
      <c r="A1281" s="240">
        <v>41863</v>
      </c>
      <c r="B1281" s="438" t="s">
        <v>2021</v>
      </c>
      <c r="C1281" s="429" t="s">
        <v>4698</v>
      </c>
      <c r="D1281" s="8" t="s">
        <v>66</v>
      </c>
      <c r="E1281" s="252">
        <v>80</v>
      </c>
      <c r="F1281" s="117">
        <v>41863</v>
      </c>
      <c r="G1281" s="22">
        <v>80</v>
      </c>
      <c r="H1281" s="5">
        <f t="shared" si="38"/>
        <v>0</v>
      </c>
      <c r="I1281" s="512"/>
    </row>
    <row r="1282" spans="1:9" ht="15.75" x14ac:dyDescent="0.25">
      <c r="A1282" s="240">
        <v>41866</v>
      </c>
      <c r="B1282" s="438" t="s">
        <v>2224</v>
      </c>
      <c r="C1282" s="429" t="s">
        <v>4698</v>
      </c>
      <c r="D1282" s="235" t="s">
        <v>66</v>
      </c>
      <c r="E1282" s="236">
        <v>1081</v>
      </c>
      <c r="F1282" s="117">
        <v>41866</v>
      </c>
      <c r="G1282" s="30">
        <v>1081</v>
      </c>
      <c r="H1282" s="5">
        <f t="shared" si="38"/>
        <v>0</v>
      </c>
      <c r="I1282" s="512"/>
    </row>
    <row r="1283" spans="1:9" ht="15.75" x14ac:dyDescent="0.25">
      <c r="A1283" s="240">
        <v>41870</v>
      </c>
      <c r="B1283" s="438" t="s">
        <v>1417</v>
      </c>
      <c r="C1283" s="429" t="s">
        <v>4698</v>
      </c>
      <c r="D1283" s="235" t="s">
        <v>66</v>
      </c>
      <c r="E1283" s="236">
        <v>8317</v>
      </c>
      <c r="F1283" s="117">
        <v>41870</v>
      </c>
      <c r="G1283" s="22">
        <v>8317</v>
      </c>
      <c r="H1283" s="5">
        <f t="shared" si="38"/>
        <v>0</v>
      </c>
      <c r="I1283" s="512"/>
    </row>
    <row r="1284" spans="1:9" ht="15.75" x14ac:dyDescent="0.25">
      <c r="A1284" s="240">
        <v>41873</v>
      </c>
      <c r="B1284" s="241" t="s">
        <v>1715</v>
      </c>
      <c r="C1284" s="394" t="s">
        <v>4401</v>
      </c>
      <c r="D1284" s="235" t="s">
        <v>66</v>
      </c>
      <c r="E1284" s="236">
        <v>1532.5</v>
      </c>
      <c r="F1284" s="117">
        <v>41873</v>
      </c>
      <c r="G1284" s="251">
        <v>1532.5</v>
      </c>
      <c r="H1284" s="5">
        <f t="shared" si="38"/>
        <v>0</v>
      </c>
      <c r="I1284" s="512"/>
    </row>
    <row r="1285" spans="1:9" ht="15.75" x14ac:dyDescent="0.25">
      <c r="A1285" s="240">
        <v>41876</v>
      </c>
      <c r="B1285" s="241" t="s">
        <v>1972</v>
      </c>
      <c r="C1285" s="394" t="s">
        <v>4401</v>
      </c>
      <c r="D1285" s="235" t="s">
        <v>66</v>
      </c>
      <c r="E1285" s="236">
        <v>882</v>
      </c>
      <c r="F1285" s="117">
        <v>41876</v>
      </c>
      <c r="G1285" s="30">
        <v>882</v>
      </c>
      <c r="H1285" s="5">
        <f t="shared" si="38"/>
        <v>0</v>
      </c>
      <c r="I1285" s="512"/>
    </row>
    <row r="1286" spans="1:9" ht="15.75" x14ac:dyDescent="0.25">
      <c r="A1286" s="240">
        <v>41877</v>
      </c>
      <c r="B1286" s="241" t="s">
        <v>2063</v>
      </c>
      <c r="C1286" s="394" t="s">
        <v>4401</v>
      </c>
      <c r="D1286" s="8" t="s">
        <v>66</v>
      </c>
      <c r="E1286" s="252">
        <v>789</v>
      </c>
      <c r="F1286" s="117">
        <v>41877</v>
      </c>
      <c r="G1286" s="30">
        <v>789</v>
      </c>
      <c r="H1286" s="5">
        <f t="shared" si="38"/>
        <v>0</v>
      </c>
      <c r="I1286" s="512"/>
    </row>
    <row r="1287" spans="1:9" ht="15.75" x14ac:dyDescent="0.25">
      <c r="A1287" s="240">
        <v>41879</v>
      </c>
      <c r="B1287" s="241" t="s">
        <v>2269</v>
      </c>
      <c r="C1287" s="394" t="s">
        <v>4401</v>
      </c>
      <c r="D1287" s="235" t="s">
        <v>66</v>
      </c>
      <c r="E1287" s="236">
        <v>924</v>
      </c>
      <c r="F1287" s="117">
        <v>41879</v>
      </c>
      <c r="G1287" s="30">
        <v>924</v>
      </c>
      <c r="H1287" s="5">
        <f t="shared" si="38"/>
        <v>0</v>
      </c>
      <c r="I1287" s="512" t="s">
        <v>196</v>
      </c>
    </row>
    <row r="1288" spans="1:9" ht="15.75" x14ac:dyDescent="0.25">
      <c r="A1288" s="240">
        <v>41880</v>
      </c>
      <c r="B1288" s="241" t="s">
        <v>1174</v>
      </c>
      <c r="C1288" s="394" t="s">
        <v>4401</v>
      </c>
      <c r="D1288" s="8" t="s">
        <v>66</v>
      </c>
      <c r="E1288" s="252">
        <v>1466</v>
      </c>
      <c r="F1288" s="117">
        <v>41880</v>
      </c>
      <c r="G1288" s="30">
        <v>1466</v>
      </c>
      <c r="H1288" s="5">
        <f t="shared" si="38"/>
        <v>0</v>
      </c>
      <c r="I1288" s="513" t="s">
        <v>196</v>
      </c>
    </row>
    <row r="1289" spans="1:9" ht="15.75" x14ac:dyDescent="0.25">
      <c r="A1289" s="240"/>
      <c r="B1289" s="241"/>
      <c r="C1289" s="394"/>
      <c r="D1289" s="8"/>
      <c r="E1289" s="252"/>
      <c r="F1289" s="117"/>
      <c r="G1289" s="30">
        <f>SUM(G1272:G1288)</f>
        <v>43911.25</v>
      </c>
      <c r="H1289" s="5"/>
      <c r="I1289" s="513"/>
    </row>
    <row r="1290" spans="1:9" ht="15.75" x14ac:dyDescent="0.25">
      <c r="A1290" s="240"/>
      <c r="B1290" s="241"/>
      <c r="C1290" s="394"/>
      <c r="D1290" s="8"/>
      <c r="E1290" s="252"/>
      <c r="F1290" s="117"/>
      <c r="G1290" s="30"/>
      <c r="H1290" s="5"/>
      <c r="I1290" s="513"/>
    </row>
    <row r="1291" spans="1:9" ht="15.75" x14ac:dyDescent="0.25">
      <c r="A1291" s="496">
        <v>41869</v>
      </c>
      <c r="B1291" s="438" t="s">
        <v>1312</v>
      </c>
      <c r="C1291" s="429" t="s">
        <v>4698</v>
      </c>
      <c r="D1291" s="235" t="s">
        <v>4795</v>
      </c>
      <c r="E1291" s="236">
        <v>26583</v>
      </c>
      <c r="F1291" s="117">
        <v>41869</v>
      </c>
      <c r="G1291" s="30">
        <v>26583</v>
      </c>
      <c r="H1291" s="5">
        <f t="shared" si="38"/>
        <v>0</v>
      </c>
      <c r="I1291" s="512" t="s">
        <v>196</v>
      </c>
    </row>
    <row r="1292" spans="1:9" ht="15.75" x14ac:dyDescent="0.25">
      <c r="A1292" s="240">
        <v>41871</v>
      </c>
      <c r="B1292" s="438" t="s">
        <v>1505</v>
      </c>
      <c r="C1292" s="429" t="s">
        <v>4698</v>
      </c>
      <c r="D1292" s="235" t="s">
        <v>4795</v>
      </c>
      <c r="E1292" s="236">
        <v>4368</v>
      </c>
      <c r="F1292" s="463" t="s">
        <v>4811</v>
      </c>
      <c r="G1292" s="247">
        <v>4368</v>
      </c>
      <c r="H1292" s="5">
        <f t="shared" si="38"/>
        <v>0</v>
      </c>
      <c r="I1292" s="512" t="s">
        <v>196</v>
      </c>
    </row>
    <row r="1293" spans="1:9" ht="15.75" x14ac:dyDescent="0.25">
      <c r="A1293" s="240"/>
      <c r="B1293" s="438"/>
      <c r="C1293" s="429"/>
      <c r="D1293" s="235"/>
      <c r="E1293" s="236"/>
      <c r="F1293" s="463"/>
      <c r="G1293" s="247">
        <f>SUM(G1291:G1292)</f>
        <v>30951</v>
      </c>
      <c r="H1293" s="5"/>
      <c r="I1293" s="512"/>
    </row>
    <row r="1294" spans="1:9" ht="15.75" x14ac:dyDescent="0.25">
      <c r="A1294" s="240"/>
      <c r="B1294" s="438"/>
      <c r="C1294" s="429"/>
      <c r="D1294" s="235"/>
      <c r="E1294" s="236"/>
      <c r="F1294" s="463"/>
      <c r="G1294" s="247"/>
      <c r="H1294" s="5"/>
      <c r="I1294" s="512"/>
    </row>
    <row r="1295" spans="1:9" ht="15.75" x14ac:dyDescent="0.25">
      <c r="A1295" s="240">
        <v>41873</v>
      </c>
      <c r="B1295" s="241" t="s">
        <v>1648</v>
      </c>
      <c r="C1295" s="394" t="s">
        <v>4401</v>
      </c>
      <c r="D1295" s="235" t="s">
        <v>4826</v>
      </c>
      <c r="E1295" s="236">
        <v>20098</v>
      </c>
      <c r="F1295" s="117">
        <v>41878</v>
      </c>
      <c r="G1295" s="251">
        <v>20098</v>
      </c>
      <c r="H1295" s="5">
        <f t="shared" si="38"/>
        <v>0</v>
      </c>
      <c r="I1295" s="512" t="s">
        <v>196</v>
      </c>
    </row>
    <row r="1296" spans="1:9" ht="15.75" x14ac:dyDescent="0.25">
      <c r="A1296" s="240"/>
      <c r="B1296" s="241"/>
      <c r="C1296" s="394"/>
      <c r="D1296" s="235"/>
      <c r="E1296" s="236"/>
      <c r="F1296" s="117"/>
      <c r="G1296" s="251"/>
      <c r="H1296" s="5"/>
      <c r="I1296" s="512"/>
    </row>
    <row r="1297" spans="1:9" ht="15.75" x14ac:dyDescent="0.25">
      <c r="A1297" s="240">
        <v>41852</v>
      </c>
      <c r="B1297" s="241" t="s">
        <v>2246</v>
      </c>
      <c r="C1297" s="394" t="s">
        <v>4641</v>
      </c>
      <c r="D1297" s="235" t="s">
        <v>112</v>
      </c>
      <c r="E1297" s="236">
        <v>2990</v>
      </c>
      <c r="F1297" s="117">
        <v>41854</v>
      </c>
      <c r="G1297" s="30">
        <v>2990</v>
      </c>
      <c r="H1297" s="24">
        <f t="shared" si="38"/>
        <v>0</v>
      </c>
      <c r="I1297" s="512" t="s">
        <v>196</v>
      </c>
    </row>
    <row r="1298" spans="1:9" ht="15.75" x14ac:dyDescent="0.25">
      <c r="A1298" s="496">
        <v>41853</v>
      </c>
      <c r="B1298" s="241" t="s">
        <v>1126</v>
      </c>
      <c r="C1298" s="394" t="s">
        <v>4641</v>
      </c>
      <c r="D1298" s="8" t="s">
        <v>112</v>
      </c>
      <c r="E1298" s="252">
        <v>2297</v>
      </c>
      <c r="F1298" s="117">
        <v>41853</v>
      </c>
      <c r="G1298" s="30">
        <v>2297</v>
      </c>
      <c r="H1298" s="24">
        <f t="shared" si="38"/>
        <v>0</v>
      </c>
      <c r="I1298" s="512"/>
    </row>
    <row r="1299" spans="1:9" ht="15.75" x14ac:dyDescent="0.25">
      <c r="A1299" s="240">
        <v>41854</v>
      </c>
      <c r="B1299" s="241" t="s">
        <v>1199</v>
      </c>
      <c r="C1299" s="394" t="s">
        <v>4641</v>
      </c>
      <c r="D1299" s="8" t="s">
        <v>112</v>
      </c>
      <c r="E1299" s="252">
        <v>8440</v>
      </c>
      <c r="F1299" s="117">
        <v>41856</v>
      </c>
      <c r="G1299" s="30">
        <v>8440</v>
      </c>
      <c r="H1299" s="24">
        <f t="shared" si="38"/>
        <v>0</v>
      </c>
      <c r="I1299" s="512"/>
    </row>
    <row r="1300" spans="1:9" ht="15.75" x14ac:dyDescent="0.25">
      <c r="A1300" s="496">
        <v>41855</v>
      </c>
      <c r="B1300" s="241" t="s">
        <v>1244</v>
      </c>
      <c r="C1300" s="394" t="s">
        <v>4641</v>
      </c>
      <c r="D1300" s="8" t="s">
        <v>112</v>
      </c>
      <c r="E1300" s="252">
        <v>4515</v>
      </c>
      <c r="F1300" s="117">
        <v>41855</v>
      </c>
      <c r="G1300" s="30">
        <v>4515</v>
      </c>
      <c r="H1300" s="5">
        <f t="shared" si="38"/>
        <v>0</v>
      </c>
      <c r="I1300" s="512" t="s">
        <v>14</v>
      </c>
    </row>
    <row r="1301" spans="1:9" ht="15.75" x14ac:dyDescent="0.25">
      <c r="A1301" s="240">
        <v>41856</v>
      </c>
      <c r="B1301" s="241" t="s">
        <v>1379</v>
      </c>
      <c r="C1301" s="394" t="s">
        <v>4641</v>
      </c>
      <c r="D1301" s="235" t="s">
        <v>112</v>
      </c>
      <c r="E1301" s="236">
        <v>3602</v>
      </c>
      <c r="F1301" s="117">
        <v>41857</v>
      </c>
      <c r="G1301" s="30">
        <v>3602</v>
      </c>
      <c r="H1301" s="5">
        <f t="shared" si="38"/>
        <v>0</v>
      </c>
      <c r="I1301" s="512"/>
    </row>
    <row r="1302" spans="1:9" ht="15" x14ac:dyDescent="0.25">
      <c r="A1302" s="496">
        <v>41857</v>
      </c>
      <c r="B1302" s="241" t="s">
        <v>1470</v>
      </c>
      <c r="C1302" s="394" t="s">
        <v>4641</v>
      </c>
      <c r="D1302" s="235" t="s">
        <v>112</v>
      </c>
      <c r="E1302" s="236">
        <v>10458</v>
      </c>
      <c r="F1302" s="117">
        <v>41860</v>
      </c>
      <c r="G1302" s="30">
        <v>10458</v>
      </c>
      <c r="H1302" s="5">
        <f t="shared" si="38"/>
        <v>0</v>
      </c>
      <c r="I1302" s="491" t="s">
        <v>146</v>
      </c>
    </row>
    <row r="1303" spans="1:9" ht="15" x14ac:dyDescent="0.25">
      <c r="A1303" s="240">
        <v>41858</v>
      </c>
      <c r="B1303" s="438" t="s">
        <v>1550</v>
      </c>
      <c r="C1303" s="429" t="s">
        <v>4698</v>
      </c>
      <c r="D1303" s="8" t="s">
        <v>112</v>
      </c>
      <c r="E1303" s="252">
        <v>5474</v>
      </c>
      <c r="F1303" s="117">
        <v>41858</v>
      </c>
      <c r="G1303" s="30">
        <v>5474</v>
      </c>
      <c r="H1303" s="5">
        <f t="shared" si="38"/>
        <v>0</v>
      </c>
      <c r="I1303" s="491" t="s">
        <v>146</v>
      </c>
    </row>
    <row r="1304" spans="1:9" ht="15" x14ac:dyDescent="0.25">
      <c r="A1304" s="496">
        <v>41859</v>
      </c>
      <c r="B1304" s="438" t="s">
        <v>1646</v>
      </c>
      <c r="C1304" s="429" t="s">
        <v>4698</v>
      </c>
      <c r="D1304" s="235" t="s">
        <v>112</v>
      </c>
      <c r="E1304" s="236">
        <v>1732</v>
      </c>
      <c r="F1304" s="117">
        <v>41859</v>
      </c>
      <c r="G1304" s="30">
        <v>1732</v>
      </c>
      <c r="H1304" s="5">
        <f t="shared" si="38"/>
        <v>0</v>
      </c>
      <c r="I1304" s="491" t="s">
        <v>426</v>
      </c>
    </row>
    <row r="1305" spans="1:9" ht="15" x14ac:dyDescent="0.25">
      <c r="A1305" s="240">
        <v>41860</v>
      </c>
      <c r="B1305" s="438" t="s">
        <v>1768</v>
      </c>
      <c r="C1305" s="429" t="s">
        <v>4698</v>
      </c>
      <c r="D1305" s="8" t="s">
        <v>112</v>
      </c>
      <c r="E1305" s="252">
        <v>7433</v>
      </c>
      <c r="F1305" s="117">
        <v>41864</v>
      </c>
      <c r="G1305" s="30">
        <v>7433</v>
      </c>
      <c r="H1305" s="5">
        <f t="shared" si="38"/>
        <v>0</v>
      </c>
      <c r="I1305" s="491"/>
    </row>
    <row r="1306" spans="1:9" ht="15" x14ac:dyDescent="0.25">
      <c r="A1306" s="496">
        <v>41861</v>
      </c>
      <c r="B1306" s="438" t="s">
        <v>1862</v>
      </c>
      <c r="C1306" s="429" t="s">
        <v>4698</v>
      </c>
      <c r="D1306" s="235" t="s">
        <v>112</v>
      </c>
      <c r="E1306" s="236">
        <v>3994.5</v>
      </c>
      <c r="F1306" s="117">
        <v>41861</v>
      </c>
      <c r="G1306" s="30">
        <v>3994.5</v>
      </c>
      <c r="H1306" s="5">
        <f t="shared" si="38"/>
        <v>0</v>
      </c>
      <c r="I1306" s="491"/>
    </row>
    <row r="1307" spans="1:9" ht="15" x14ac:dyDescent="0.25">
      <c r="A1307" s="240">
        <v>41862</v>
      </c>
      <c r="B1307" s="438" t="s">
        <v>1912</v>
      </c>
      <c r="C1307" s="429" t="s">
        <v>4698</v>
      </c>
      <c r="D1307" s="235" t="s">
        <v>112</v>
      </c>
      <c r="E1307" s="236">
        <v>3046</v>
      </c>
      <c r="F1307" s="117">
        <v>41863</v>
      </c>
      <c r="G1307" s="30">
        <v>3046</v>
      </c>
      <c r="H1307" s="5">
        <f t="shared" si="38"/>
        <v>0</v>
      </c>
      <c r="I1307" s="491"/>
    </row>
    <row r="1308" spans="1:9" ht="15" x14ac:dyDescent="0.25">
      <c r="A1308" s="240">
        <v>41863</v>
      </c>
      <c r="B1308" s="438" t="s">
        <v>2015</v>
      </c>
      <c r="C1308" s="429" t="s">
        <v>4698</v>
      </c>
      <c r="D1308" s="8" t="s">
        <v>112</v>
      </c>
      <c r="E1308" s="252">
        <v>4165</v>
      </c>
      <c r="F1308" s="117">
        <v>41863</v>
      </c>
      <c r="G1308" s="22">
        <v>4165</v>
      </c>
      <c r="H1308" s="5">
        <f t="shared" si="38"/>
        <v>0</v>
      </c>
      <c r="I1308" s="491" t="s">
        <v>20</v>
      </c>
    </row>
    <row r="1309" spans="1:9" ht="15" x14ac:dyDescent="0.25">
      <c r="A1309" s="240">
        <v>41864</v>
      </c>
      <c r="B1309" s="438" t="s">
        <v>2067</v>
      </c>
      <c r="C1309" s="429" t="s">
        <v>4698</v>
      </c>
      <c r="D1309" s="8" t="s">
        <v>112</v>
      </c>
      <c r="E1309" s="252">
        <v>4629</v>
      </c>
      <c r="F1309" s="117">
        <v>41866</v>
      </c>
      <c r="G1309" s="30">
        <v>4629</v>
      </c>
      <c r="H1309" s="5">
        <f t="shared" si="38"/>
        <v>0</v>
      </c>
      <c r="I1309" s="491" t="s">
        <v>20</v>
      </c>
    </row>
    <row r="1310" spans="1:9" ht="15" x14ac:dyDescent="0.25">
      <c r="A1310" s="240">
        <v>41865</v>
      </c>
      <c r="B1310" s="438" t="s">
        <v>2151</v>
      </c>
      <c r="C1310" s="429" t="s">
        <v>4698</v>
      </c>
      <c r="D1310" s="235" t="s">
        <v>112</v>
      </c>
      <c r="E1310" s="236">
        <v>4275.6000000000004</v>
      </c>
      <c r="F1310" s="117">
        <v>41865</v>
      </c>
      <c r="G1310" s="30">
        <v>4275.6000000000004</v>
      </c>
      <c r="H1310" s="5">
        <f t="shared" si="38"/>
        <v>0</v>
      </c>
      <c r="I1310" s="491"/>
    </row>
    <row r="1311" spans="1:9" ht="15" x14ac:dyDescent="0.25">
      <c r="A1311" s="240">
        <v>41866</v>
      </c>
      <c r="B1311" s="438" t="s">
        <v>2261</v>
      </c>
      <c r="C1311" s="429" t="s">
        <v>4698</v>
      </c>
      <c r="D1311" s="235" t="s">
        <v>112</v>
      </c>
      <c r="E1311" s="236">
        <v>11197.5</v>
      </c>
      <c r="F1311" s="117">
        <v>41871</v>
      </c>
      <c r="G1311" s="30">
        <v>11197.5</v>
      </c>
      <c r="H1311" s="5">
        <f t="shared" si="38"/>
        <v>0</v>
      </c>
      <c r="I1311" s="491"/>
    </row>
    <row r="1312" spans="1:9" ht="15" x14ac:dyDescent="0.25">
      <c r="A1312" s="240">
        <v>41868</v>
      </c>
      <c r="B1312" s="438" t="s">
        <v>1146</v>
      </c>
      <c r="C1312" s="429" t="s">
        <v>4698</v>
      </c>
      <c r="D1312" s="235" t="s">
        <v>112</v>
      </c>
      <c r="E1312" s="236">
        <v>3614.5</v>
      </c>
      <c r="F1312" s="117">
        <v>41868</v>
      </c>
      <c r="G1312" s="30">
        <v>3614.5</v>
      </c>
      <c r="H1312" s="5">
        <f t="shared" si="38"/>
        <v>0</v>
      </c>
      <c r="I1312" s="491" t="s">
        <v>20</v>
      </c>
    </row>
    <row r="1313" spans="1:9" ht="15" x14ac:dyDescent="0.25">
      <c r="A1313" s="240">
        <v>41869</v>
      </c>
      <c r="B1313" s="438" t="s">
        <v>1201</v>
      </c>
      <c r="C1313" s="429" t="s">
        <v>4698</v>
      </c>
      <c r="D1313" s="235" t="s">
        <v>112</v>
      </c>
      <c r="E1313" s="236">
        <v>5361.2</v>
      </c>
      <c r="F1313" s="117">
        <v>41869</v>
      </c>
      <c r="G1313" s="30">
        <v>5361.2</v>
      </c>
      <c r="H1313" s="5">
        <f t="shared" si="38"/>
        <v>0</v>
      </c>
      <c r="I1313" s="491" t="s">
        <v>20</v>
      </c>
    </row>
    <row r="1314" spans="1:9" ht="15" x14ac:dyDescent="0.25">
      <c r="A1314" s="240">
        <v>41871</v>
      </c>
      <c r="B1314" s="438" t="s">
        <v>1446</v>
      </c>
      <c r="C1314" s="429" t="s">
        <v>4698</v>
      </c>
      <c r="D1314" s="235" t="s">
        <v>112</v>
      </c>
      <c r="E1314" s="474">
        <v>4495</v>
      </c>
      <c r="F1314" s="117">
        <v>41872</v>
      </c>
      <c r="G1314" s="22">
        <v>4495</v>
      </c>
      <c r="H1314" s="5">
        <f t="shared" si="38"/>
        <v>0</v>
      </c>
      <c r="I1314" s="491"/>
    </row>
    <row r="1315" spans="1:9" ht="15" x14ac:dyDescent="0.25">
      <c r="A1315" s="240">
        <v>41871</v>
      </c>
      <c r="B1315" s="438" t="s">
        <v>1448</v>
      </c>
      <c r="C1315" s="429" t="s">
        <v>4698</v>
      </c>
      <c r="D1315" s="235" t="s">
        <v>112</v>
      </c>
      <c r="E1315" s="236">
        <v>718</v>
      </c>
      <c r="F1315" s="117">
        <v>41871</v>
      </c>
      <c r="G1315" s="22">
        <v>718</v>
      </c>
      <c r="H1315" s="5">
        <f t="shared" si="38"/>
        <v>0</v>
      </c>
      <c r="I1315" s="491" t="s">
        <v>14</v>
      </c>
    </row>
    <row r="1316" spans="1:9" ht="15" x14ac:dyDescent="0.25">
      <c r="A1316" s="240">
        <v>41872</v>
      </c>
      <c r="B1316" s="438" t="s">
        <v>1533</v>
      </c>
      <c r="C1316" s="429" t="s">
        <v>4698</v>
      </c>
      <c r="D1316" s="8" t="s">
        <v>112</v>
      </c>
      <c r="E1316" s="252">
        <v>3008.5</v>
      </c>
      <c r="F1316" s="117">
        <v>41873</v>
      </c>
      <c r="G1316" s="22">
        <v>3008.5</v>
      </c>
      <c r="H1316" s="5">
        <f t="shared" si="38"/>
        <v>0</v>
      </c>
      <c r="I1316" s="491"/>
    </row>
    <row r="1317" spans="1:9" ht="15" x14ac:dyDescent="0.25">
      <c r="A1317" s="240">
        <v>41873</v>
      </c>
      <c r="B1317" s="241" t="s">
        <v>1632</v>
      </c>
      <c r="C1317" s="394" t="s">
        <v>4401</v>
      </c>
      <c r="D1317" s="235" t="s">
        <v>112</v>
      </c>
      <c r="E1317" s="236">
        <v>4217</v>
      </c>
      <c r="F1317" s="117">
        <v>41874</v>
      </c>
      <c r="G1317" s="251">
        <v>4217</v>
      </c>
      <c r="H1317" s="5">
        <f t="shared" si="38"/>
        <v>0</v>
      </c>
      <c r="I1317" s="491"/>
    </row>
    <row r="1318" spans="1:9" ht="15" x14ac:dyDescent="0.25">
      <c r="A1318" s="240">
        <v>41874</v>
      </c>
      <c r="B1318" s="241" t="s">
        <v>1819</v>
      </c>
      <c r="C1318" s="394" t="s">
        <v>4401</v>
      </c>
      <c r="D1318" s="8" t="s">
        <v>112</v>
      </c>
      <c r="E1318" s="252">
        <v>160</v>
      </c>
      <c r="F1318" s="294">
        <v>41874</v>
      </c>
      <c r="G1318" s="30">
        <v>160</v>
      </c>
      <c r="H1318" s="5">
        <f t="shared" si="38"/>
        <v>0</v>
      </c>
      <c r="I1318" s="491" t="s">
        <v>4788</v>
      </c>
    </row>
    <row r="1319" spans="1:9" ht="15" x14ac:dyDescent="0.25">
      <c r="A1319" s="240">
        <v>41875</v>
      </c>
      <c r="B1319" s="241" t="s">
        <v>1835</v>
      </c>
      <c r="C1319" s="394" t="s">
        <v>4401</v>
      </c>
      <c r="D1319" s="235" t="s">
        <v>112</v>
      </c>
      <c r="E1319" s="236">
        <v>3595</v>
      </c>
      <c r="F1319" s="294">
        <v>41875</v>
      </c>
      <c r="G1319" s="30">
        <v>3595</v>
      </c>
      <c r="H1319" s="5">
        <f t="shared" si="38"/>
        <v>0</v>
      </c>
      <c r="I1319" s="491" t="s">
        <v>4</v>
      </c>
    </row>
    <row r="1320" spans="1:9" ht="15" x14ac:dyDescent="0.25">
      <c r="A1320" s="240">
        <v>41876</v>
      </c>
      <c r="B1320" s="241" t="s">
        <v>1899</v>
      </c>
      <c r="C1320" s="394" t="s">
        <v>4401</v>
      </c>
      <c r="D1320" s="235" t="s">
        <v>112</v>
      </c>
      <c r="E1320" s="236">
        <v>2199</v>
      </c>
      <c r="F1320" s="117">
        <v>41876</v>
      </c>
      <c r="G1320" s="30">
        <v>2199</v>
      </c>
      <c r="H1320" s="5">
        <f t="shared" si="38"/>
        <v>0</v>
      </c>
      <c r="I1320" s="491"/>
    </row>
    <row r="1321" spans="1:9" ht="15" x14ac:dyDescent="0.25">
      <c r="A1321" s="240">
        <v>41877</v>
      </c>
      <c r="B1321" s="241" t="s">
        <v>2005</v>
      </c>
      <c r="C1321" s="394" t="s">
        <v>4401</v>
      </c>
      <c r="D1321" s="8" t="s">
        <v>112</v>
      </c>
      <c r="E1321" s="252">
        <v>8187.5</v>
      </c>
      <c r="F1321" s="117">
        <v>41878</v>
      </c>
      <c r="G1321" s="30">
        <v>8187.5</v>
      </c>
      <c r="H1321" s="5">
        <f t="shared" si="38"/>
        <v>0</v>
      </c>
      <c r="I1321" s="491" t="s">
        <v>20</v>
      </c>
    </row>
    <row r="1322" spans="1:9" ht="15" x14ac:dyDescent="0.25">
      <c r="A1322" s="240">
        <v>41878</v>
      </c>
      <c r="B1322" s="241" t="s">
        <v>2093</v>
      </c>
      <c r="C1322" s="394" t="s">
        <v>4401</v>
      </c>
      <c r="D1322" s="235" t="s">
        <v>112</v>
      </c>
      <c r="E1322" s="236">
        <v>3839</v>
      </c>
      <c r="F1322" s="117">
        <v>41879</v>
      </c>
      <c r="G1322" s="30">
        <v>3839</v>
      </c>
      <c r="H1322" s="5">
        <f t="shared" si="38"/>
        <v>0</v>
      </c>
      <c r="I1322" s="491" t="s">
        <v>20</v>
      </c>
    </row>
    <row r="1323" spans="1:9" ht="15" x14ac:dyDescent="0.25">
      <c r="A1323" s="240">
        <v>41879</v>
      </c>
      <c r="B1323" s="241" t="s">
        <v>2195</v>
      </c>
      <c r="C1323" s="394" t="s">
        <v>4401</v>
      </c>
      <c r="D1323" s="235" t="s">
        <v>112</v>
      </c>
      <c r="E1323" s="236">
        <v>1816</v>
      </c>
      <c r="F1323" s="117">
        <v>41882</v>
      </c>
      <c r="G1323" s="30">
        <v>1816</v>
      </c>
      <c r="H1323" s="5">
        <f t="shared" si="38"/>
        <v>0</v>
      </c>
      <c r="I1323" s="491" t="s">
        <v>14</v>
      </c>
    </row>
    <row r="1324" spans="1:9" ht="15" x14ac:dyDescent="0.25">
      <c r="A1324" s="240">
        <v>41882</v>
      </c>
      <c r="B1324" s="241" t="s">
        <v>1291</v>
      </c>
      <c r="C1324" s="394" t="s">
        <v>4401</v>
      </c>
      <c r="D1324" s="235" t="s">
        <v>112</v>
      </c>
      <c r="E1324" s="236">
        <v>562.5</v>
      </c>
      <c r="F1324" s="294">
        <v>41882</v>
      </c>
      <c r="G1324" s="30">
        <v>562.5</v>
      </c>
      <c r="H1324" s="5">
        <f t="shared" si="38"/>
        <v>0</v>
      </c>
      <c r="I1324" s="491" t="s">
        <v>20</v>
      </c>
    </row>
    <row r="1325" spans="1:9" ht="15" x14ac:dyDescent="0.25">
      <c r="A1325" s="240"/>
      <c r="B1325" s="241"/>
      <c r="C1325" s="394"/>
      <c r="D1325" s="235"/>
      <c r="E1325" s="236"/>
      <c r="F1325" s="294"/>
      <c r="G1325" s="30">
        <f>SUM(G1297:G1324)</f>
        <v>120021.8</v>
      </c>
      <c r="H1325" s="5"/>
      <c r="I1325" s="491"/>
    </row>
    <row r="1326" spans="1:9" ht="15" x14ac:dyDescent="0.25">
      <c r="A1326" s="240"/>
      <c r="B1326" s="241"/>
      <c r="C1326" s="394"/>
      <c r="D1326" s="235"/>
      <c r="E1326" s="236"/>
      <c r="F1326" s="294"/>
      <c r="G1326" s="30"/>
      <c r="H1326" s="5"/>
      <c r="I1326" s="491"/>
    </row>
    <row r="1327" spans="1:9" ht="15" x14ac:dyDescent="0.25">
      <c r="A1327" s="240">
        <v>41877</v>
      </c>
      <c r="B1327" s="241" t="s">
        <v>1995</v>
      </c>
      <c r="C1327" s="394" t="s">
        <v>4401</v>
      </c>
      <c r="D1327" s="8" t="s">
        <v>84</v>
      </c>
      <c r="E1327" s="252">
        <v>9239.5</v>
      </c>
      <c r="F1327" s="117">
        <v>41878</v>
      </c>
      <c r="G1327" s="30">
        <v>9239.5</v>
      </c>
      <c r="H1327" s="5">
        <f t="shared" si="38"/>
        <v>0</v>
      </c>
      <c r="I1327" s="491" t="s">
        <v>4</v>
      </c>
    </row>
    <row r="1328" spans="1:9" ht="15" x14ac:dyDescent="0.25">
      <c r="A1328" s="240"/>
      <c r="B1328" s="241"/>
      <c r="C1328" s="394"/>
      <c r="D1328" s="8"/>
      <c r="E1328" s="252"/>
      <c r="F1328" s="117"/>
      <c r="G1328" s="30"/>
      <c r="H1328" s="5"/>
      <c r="I1328" s="491"/>
    </row>
    <row r="1329" spans="1:9" ht="15" x14ac:dyDescent="0.25">
      <c r="A1329" s="496">
        <v>41859</v>
      </c>
      <c r="B1329" s="438" t="s">
        <v>1733</v>
      </c>
      <c r="C1329" s="429" t="s">
        <v>4698</v>
      </c>
      <c r="D1329" s="235" t="s">
        <v>2719</v>
      </c>
      <c r="E1329" s="236">
        <v>10565</v>
      </c>
      <c r="F1329" s="117">
        <v>41859</v>
      </c>
      <c r="G1329" s="30">
        <v>10565</v>
      </c>
      <c r="H1329" s="5">
        <f t="shared" si="38"/>
        <v>0</v>
      </c>
      <c r="I1329" s="491" t="s">
        <v>14</v>
      </c>
    </row>
    <row r="1330" spans="1:9" ht="15" x14ac:dyDescent="0.25">
      <c r="A1330" s="496">
        <v>41859</v>
      </c>
      <c r="B1330" s="438" t="s">
        <v>1734</v>
      </c>
      <c r="C1330" s="429" t="s">
        <v>4698</v>
      </c>
      <c r="D1330" s="235" t="s">
        <v>2719</v>
      </c>
      <c r="E1330" s="236">
        <v>646.79999999999995</v>
      </c>
      <c r="F1330" s="117">
        <v>41859</v>
      </c>
      <c r="G1330" s="30">
        <v>646.79999999999995</v>
      </c>
      <c r="H1330" s="5">
        <f t="shared" si="38"/>
        <v>0</v>
      </c>
      <c r="I1330" s="491" t="s">
        <v>20</v>
      </c>
    </row>
    <row r="1331" spans="1:9" ht="15" x14ac:dyDescent="0.25">
      <c r="A1331" s="240">
        <v>41862</v>
      </c>
      <c r="B1331" s="438" t="s">
        <v>1910</v>
      </c>
      <c r="C1331" s="429" t="s">
        <v>4698</v>
      </c>
      <c r="D1331" s="235" t="s">
        <v>2719</v>
      </c>
      <c r="E1331" s="236">
        <v>7686.5</v>
      </c>
      <c r="F1331" s="117">
        <v>41862</v>
      </c>
      <c r="G1331" s="30">
        <v>7686.5</v>
      </c>
      <c r="H1331" s="5">
        <f t="shared" si="38"/>
        <v>0</v>
      </c>
      <c r="I1331" s="491" t="s">
        <v>14</v>
      </c>
    </row>
    <row r="1332" spans="1:9" ht="15" x14ac:dyDescent="0.25">
      <c r="A1332" s="240">
        <v>41867</v>
      </c>
      <c r="B1332" s="438" t="s">
        <v>1104</v>
      </c>
      <c r="C1332" s="429" t="s">
        <v>4698</v>
      </c>
      <c r="D1332" s="235" t="s">
        <v>2719</v>
      </c>
      <c r="E1332" s="236">
        <v>4677.3999999999996</v>
      </c>
      <c r="F1332" s="117">
        <v>41868</v>
      </c>
      <c r="G1332" s="30">
        <v>4677.3999999999996</v>
      </c>
      <c r="H1332" s="5">
        <f t="shared" si="38"/>
        <v>0</v>
      </c>
      <c r="I1332" s="491"/>
    </row>
    <row r="1333" spans="1:9" ht="15" x14ac:dyDescent="0.25">
      <c r="A1333" s="518">
        <v>41866</v>
      </c>
      <c r="B1333" s="516" t="s">
        <v>1268</v>
      </c>
      <c r="C1333" s="517" t="s">
        <v>4698</v>
      </c>
      <c r="D1333" s="235" t="s">
        <v>2719</v>
      </c>
      <c r="E1333" s="236">
        <v>3923.5</v>
      </c>
      <c r="F1333" s="117">
        <v>41867</v>
      </c>
      <c r="G1333" s="30">
        <v>3923.5</v>
      </c>
      <c r="H1333" s="5">
        <f t="shared" si="38"/>
        <v>0</v>
      </c>
      <c r="I1333" s="491"/>
    </row>
    <row r="1334" spans="1:9" ht="15" x14ac:dyDescent="0.25">
      <c r="A1334" s="240">
        <v>41870</v>
      </c>
      <c r="B1334" s="438" t="s">
        <v>1413</v>
      </c>
      <c r="C1334" s="429" t="s">
        <v>4698</v>
      </c>
      <c r="D1334" s="235" t="s">
        <v>2719</v>
      </c>
      <c r="E1334" s="236">
        <v>15572.3</v>
      </c>
      <c r="F1334" s="117">
        <v>41870</v>
      </c>
      <c r="G1334" s="22">
        <v>15572.3</v>
      </c>
      <c r="H1334" s="5">
        <f t="shared" si="38"/>
        <v>0</v>
      </c>
      <c r="I1334" s="491" t="s">
        <v>4</v>
      </c>
    </row>
    <row r="1335" spans="1:9" ht="15" x14ac:dyDescent="0.25">
      <c r="A1335" s="240">
        <v>41870</v>
      </c>
      <c r="B1335" s="438" t="s">
        <v>1414</v>
      </c>
      <c r="C1335" s="429" t="s">
        <v>4698</v>
      </c>
      <c r="D1335" s="235" t="s">
        <v>2719</v>
      </c>
      <c r="E1335" s="236">
        <v>738</v>
      </c>
      <c r="F1335" s="117">
        <v>41870</v>
      </c>
      <c r="G1335" s="22">
        <v>738</v>
      </c>
      <c r="H1335" s="5">
        <f t="shared" si="38"/>
        <v>0</v>
      </c>
      <c r="I1335" s="491"/>
    </row>
    <row r="1336" spans="1:9" ht="15" x14ac:dyDescent="0.25">
      <c r="A1336" s="240">
        <v>41876</v>
      </c>
      <c r="B1336" s="241" t="s">
        <v>1947</v>
      </c>
      <c r="C1336" s="394" t="s">
        <v>4401</v>
      </c>
      <c r="D1336" s="235" t="s">
        <v>2719</v>
      </c>
      <c r="E1336" s="236">
        <v>12274.4</v>
      </c>
      <c r="F1336" s="117">
        <v>41876</v>
      </c>
      <c r="G1336" s="30">
        <v>12274.4</v>
      </c>
      <c r="H1336" s="5">
        <f t="shared" si="38"/>
        <v>0</v>
      </c>
      <c r="I1336" s="491"/>
    </row>
    <row r="1337" spans="1:9" ht="15" x14ac:dyDescent="0.25">
      <c r="A1337" s="240">
        <v>41877</v>
      </c>
      <c r="B1337" s="241" t="s">
        <v>2010</v>
      </c>
      <c r="C1337" s="394" t="s">
        <v>4401</v>
      </c>
      <c r="D1337" s="8" t="s">
        <v>2719</v>
      </c>
      <c r="E1337" s="252">
        <v>2304</v>
      </c>
      <c r="F1337" s="117">
        <v>41878</v>
      </c>
      <c r="G1337" s="30">
        <v>2304</v>
      </c>
      <c r="H1337" s="5">
        <f t="shared" si="38"/>
        <v>0</v>
      </c>
      <c r="I1337" s="491"/>
    </row>
    <row r="1338" spans="1:9" ht="15" x14ac:dyDescent="0.25">
      <c r="A1338" s="240">
        <v>41880</v>
      </c>
      <c r="B1338" s="241" t="s">
        <v>1131</v>
      </c>
      <c r="C1338" s="394" t="s">
        <v>4401</v>
      </c>
      <c r="D1338" s="8" t="s">
        <v>2719</v>
      </c>
      <c r="E1338" s="252">
        <v>7606.2</v>
      </c>
      <c r="F1338" s="117">
        <v>41881</v>
      </c>
      <c r="G1338" s="30">
        <v>7606.2</v>
      </c>
      <c r="H1338" s="5">
        <f t="shared" si="38"/>
        <v>0</v>
      </c>
      <c r="I1338" s="491"/>
    </row>
    <row r="1339" spans="1:9" ht="15" x14ac:dyDescent="0.25">
      <c r="A1339" s="240"/>
      <c r="B1339" s="241"/>
      <c r="C1339" s="394"/>
      <c r="D1339" s="8"/>
      <c r="E1339" s="252"/>
      <c r="F1339" s="117"/>
      <c r="G1339" s="30">
        <f>SUM(G1329:G1338)</f>
        <v>65994.100000000006</v>
      </c>
      <c r="H1339" s="5"/>
      <c r="I1339" s="491"/>
    </row>
    <row r="1340" spans="1:9" ht="15" x14ac:dyDescent="0.25">
      <c r="A1340" s="240"/>
      <c r="B1340" s="241"/>
      <c r="C1340" s="394"/>
      <c r="D1340" s="8"/>
      <c r="E1340" s="252"/>
      <c r="F1340" s="117"/>
      <c r="G1340" s="30"/>
      <c r="H1340" s="5"/>
      <c r="I1340" s="491"/>
    </row>
    <row r="1341" spans="1:9" ht="15" x14ac:dyDescent="0.25">
      <c r="A1341" s="496">
        <v>41853</v>
      </c>
      <c r="B1341" s="241" t="s">
        <v>1098</v>
      </c>
      <c r="C1341" s="394" t="s">
        <v>4641</v>
      </c>
      <c r="D1341" s="8" t="s">
        <v>135</v>
      </c>
      <c r="E1341" s="252">
        <v>17002.5</v>
      </c>
      <c r="F1341" s="117">
        <v>41857</v>
      </c>
      <c r="G1341" s="30">
        <v>17002.5</v>
      </c>
      <c r="H1341" s="24">
        <f t="shared" si="38"/>
        <v>0</v>
      </c>
      <c r="I1341" s="491"/>
    </row>
    <row r="1342" spans="1:9" ht="15" x14ac:dyDescent="0.25">
      <c r="A1342" s="496">
        <v>41853</v>
      </c>
      <c r="B1342" s="241" t="s">
        <v>1109</v>
      </c>
      <c r="C1342" s="394" t="s">
        <v>4641</v>
      </c>
      <c r="D1342" s="8" t="s">
        <v>135</v>
      </c>
      <c r="E1342" s="252">
        <v>6448</v>
      </c>
      <c r="F1342" s="117">
        <v>41855</v>
      </c>
      <c r="G1342" s="30">
        <v>6448</v>
      </c>
      <c r="H1342" s="24">
        <f t="shared" si="38"/>
        <v>0</v>
      </c>
      <c r="I1342" s="491"/>
    </row>
    <row r="1343" spans="1:9" ht="15" x14ac:dyDescent="0.25">
      <c r="A1343" s="240">
        <v>41856</v>
      </c>
      <c r="B1343" s="241" t="s">
        <v>1453</v>
      </c>
      <c r="C1343" s="394" t="s">
        <v>4641</v>
      </c>
      <c r="D1343" s="235" t="s">
        <v>135</v>
      </c>
      <c r="E1343" s="236">
        <v>17580</v>
      </c>
      <c r="F1343" s="117">
        <v>41860</v>
      </c>
      <c r="G1343" s="30">
        <v>17580</v>
      </c>
      <c r="H1343" s="5">
        <f t="shared" si="38"/>
        <v>0</v>
      </c>
      <c r="I1343" s="491"/>
    </row>
    <row r="1344" spans="1:9" ht="15" x14ac:dyDescent="0.25">
      <c r="A1344" s="496">
        <v>41859</v>
      </c>
      <c r="B1344" s="438" t="s">
        <v>1725</v>
      </c>
      <c r="C1344" s="429" t="s">
        <v>4698</v>
      </c>
      <c r="D1344" s="235" t="s">
        <v>135</v>
      </c>
      <c r="E1344" s="236">
        <v>23286.2</v>
      </c>
      <c r="F1344" s="117">
        <v>41864</v>
      </c>
      <c r="G1344" s="30">
        <v>23286.2</v>
      </c>
      <c r="H1344" s="5">
        <f t="shared" si="38"/>
        <v>0</v>
      </c>
      <c r="I1344" s="491" t="s">
        <v>14</v>
      </c>
    </row>
    <row r="1345" spans="1:9" ht="15" x14ac:dyDescent="0.25">
      <c r="A1345" s="240">
        <v>41863</v>
      </c>
      <c r="B1345" s="438" t="s">
        <v>1993</v>
      </c>
      <c r="C1345" s="429" t="s">
        <v>4698</v>
      </c>
      <c r="D1345" s="8" t="s">
        <v>135</v>
      </c>
      <c r="E1345" s="252">
        <v>16177.5</v>
      </c>
      <c r="F1345" s="117">
        <v>41867</v>
      </c>
      <c r="G1345" s="22">
        <v>16177.5</v>
      </c>
      <c r="H1345" s="5">
        <f t="shared" si="38"/>
        <v>0</v>
      </c>
      <c r="I1345" s="491" t="s">
        <v>4</v>
      </c>
    </row>
    <row r="1346" spans="1:9" ht="15" x14ac:dyDescent="0.25">
      <c r="A1346" s="240">
        <v>41866</v>
      </c>
      <c r="B1346" s="438" t="s">
        <v>2238</v>
      </c>
      <c r="C1346" s="429" t="s">
        <v>4698</v>
      </c>
      <c r="D1346" s="235" t="s">
        <v>135</v>
      </c>
      <c r="E1346" s="236">
        <v>21502</v>
      </c>
      <c r="F1346" s="117">
        <v>41869</v>
      </c>
      <c r="G1346" s="30">
        <v>21502</v>
      </c>
      <c r="H1346" s="5">
        <f t="shared" ref="H1346:H1419" si="39">E1346-G1346</f>
        <v>0</v>
      </c>
      <c r="I1346" s="491"/>
    </row>
    <row r="1347" spans="1:9" ht="15" x14ac:dyDescent="0.25">
      <c r="A1347" s="240">
        <v>41869</v>
      </c>
      <c r="B1347" s="438" t="s">
        <v>1187</v>
      </c>
      <c r="C1347" s="429" t="s">
        <v>4698</v>
      </c>
      <c r="D1347" s="235" t="s">
        <v>135</v>
      </c>
      <c r="E1347" s="236">
        <v>21097.200000000001</v>
      </c>
      <c r="F1347" s="117">
        <v>41873</v>
      </c>
      <c r="G1347" s="30">
        <v>21097.200000000001</v>
      </c>
      <c r="H1347" s="5">
        <f t="shared" si="39"/>
        <v>0</v>
      </c>
      <c r="I1347" s="491" t="s">
        <v>4</v>
      </c>
    </row>
    <row r="1348" spans="1:9" ht="15" x14ac:dyDescent="0.25">
      <c r="A1348" s="240">
        <v>41872</v>
      </c>
      <c r="B1348" s="438" t="s">
        <v>1522</v>
      </c>
      <c r="C1348" s="429" t="s">
        <v>4698</v>
      </c>
      <c r="D1348" s="8" t="s">
        <v>135</v>
      </c>
      <c r="E1348" s="252">
        <v>25767.599999999999</v>
      </c>
      <c r="F1348" s="117">
        <v>41874</v>
      </c>
      <c r="G1348" s="22">
        <v>25767.599999999999</v>
      </c>
      <c r="H1348" s="5">
        <f t="shared" si="39"/>
        <v>0</v>
      </c>
      <c r="I1348" s="491" t="s">
        <v>14</v>
      </c>
    </row>
    <row r="1349" spans="1:9" ht="15" x14ac:dyDescent="0.25">
      <c r="A1349" s="240">
        <v>41877</v>
      </c>
      <c r="B1349" s="241" t="s">
        <v>1987</v>
      </c>
      <c r="C1349" s="394" t="s">
        <v>4401</v>
      </c>
      <c r="D1349" s="8" t="s">
        <v>135</v>
      </c>
      <c r="E1349" s="252">
        <v>20816.400000000001</v>
      </c>
      <c r="F1349" s="117">
        <v>41881</v>
      </c>
      <c r="G1349" s="30">
        <v>20816.400000000001</v>
      </c>
      <c r="H1349" s="5">
        <f t="shared" si="39"/>
        <v>0</v>
      </c>
      <c r="I1349" s="491"/>
    </row>
    <row r="1350" spans="1:9" ht="15" x14ac:dyDescent="0.25">
      <c r="A1350" s="240">
        <v>41878</v>
      </c>
      <c r="B1350" s="241" t="s">
        <v>2116</v>
      </c>
      <c r="C1350" s="394" t="s">
        <v>4401</v>
      </c>
      <c r="D1350" s="235" t="s">
        <v>135</v>
      </c>
      <c r="E1350" s="236">
        <v>9583</v>
      </c>
      <c r="F1350" s="117">
        <v>41879</v>
      </c>
      <c r="G1350" s="30">
        <v>9583</v>
      </c>
      <c r="H1350" s="5">
        <f t="shared" si="39"/>
        <v>0</v>
      </c>
      <c r="I1350" s="491" t="s">
        <v>4</v>
      </c>
    </row>
    <row r="1351" spans="1:9" ht="15" x14ac:dyDescent="0.25">
      <c r="A1351" s="240">
        <v>41880</v>
      </c>
      <c r="B1351" s="241" t="s">
        <v>1076</v>
      </c>
      <c r="C1351" s="394" t="s">
        <v>4401</v>
      </c>
      <c r="D1351" s="8" t="s">
        <v>135</v>
      </c>
      <c r="E1351" s="252">
        <v>30113</v>
      </c>
      <c r="F1351" s="463" t="s">
        <v>4890</v>
      </c>
      <c r="G1351" s="247">
        <v>30113</v>
      </c>
      <c r="H1351" s="5">
        <f t="shared" si="39"/>
        <v>0</v>
      </c>
      <c r="I1351" s="491"/>
    </row>
    <row r="1352" spans="1:9" ht="15" x14ac:dyDescent="0.25">
      <c r="A1352" s="240"/>
      <c r="B1352" s="241"/>
      <c r="C1352" s="394"/>
      <c r="D1352" s="8"/>
      <c r="E1352" s="252"/>
      <c r="F1352" s="463"/>
      <c r="G1352" s="247">
        <f>SUM(G1341:G1351)</f>
        <v>209373.4</v>
      </c>
      <c r="H1352" s="5"/>
      <c r="I1352" s="491"/>
    </row>
    <row r="1353" spans="1:9" ht="15" x14ac:dyDescent="0.25">
      <c r="A1353" s="240"/>
      <c r="B1353" s="241"/>
      <c r="C1353" s="394"/>
      <c r="D1353" s="8"/>
      <c r="E1353" s="252"/>
      <c r="F1353" s="463"/>
      <c r="G1353" s="247"/>
      <c r="H1353" s="5"/>
      <c r="I1353" s="491"/>
    </row>
    <row r="1354" spans="1:9" ht="15" x14ac:dyDescent="0.25">
      <c r="A1354" s="240">
        <v>41852</v>
      </c>
      <c r="B1354" s="241" t="s">
        <v>1056</v>
      </c>
      <c r="C1354" s="394" t="s">
        <v>4641</v>
      </c>
      <c r="D1354" s="235" t="s">
        <v>44</v>
      </c>
      <c r="E1354" s="236">
        <v>2311</v>
      </c>
      <c r="F1354" s="117">
        <v>41852</v>
      </c>
      <c r="G1354" s="30">
        <v>2311</v>
      </c>
      <c r="H1354" s="24">
        <f t="shared" si="39"/>
        <v>0</v>
      </c>
      <c r="I1354" s="491"/>
    </row>
    <row r="1355" spans="1:9" ht="15" x14ac:dyDescent="0.25">
      <c r="A1355" s="496">
        <v>41853</v>
      </c>
      <c r="B1355" s="241" t="s">
        <v>1168</v>
      </c>
      <c r="C1355" s="394" t="s">
        <v>4641</v>
      </c>
      <c r="D1355" s="8" t="s">
        <v>44</v>
      </c>
      <c r="E1355" s="252">
        <v>3289.5</v>
      </c>
      <c r="F1355" s="117">
        <v>41853</v>
      </c>
      <c r="G1355" s="30">
        <v>3289.5</v>
      </c>
      <c r="H1355" s="24">
        <f t="shared" si="39"/>
        <v>0</v>
      </c>
      <c r="I1355" s="491"/>
    </row>
    <row r="1356" spans="1:9" ht="15" x14ac:dyDescent="0.25">
      <c r="A1356" s="240">
        <v>41854</v>
      </c>
      <c r="B1356" s="241" t="s">
        <v>1222</v>
      </c>
      <c r="C1356" s="394" t="s">
        <v>4641</v>
      </c>
      <c r="D1356" s="8" t="s">
        <v>44</v>
      </c>
      <c r="E1356" s="252">
        <v>2184</v>
      </c>
      <c r="F1356" s="117">
        <v>41854</v>
      </c>
      <c r="G1356" s="30">
        <v>2184</v>
      </c>
      <c r="H1356" s="24">
        <f t="shared" si="39"/>
        <v>0</v>
      </c>
      <c r="I1356" s="491"/>
    </row>
    <row r="1357" spans="1:9" ht="15" x14ac:dyDescent="0.25">
      <c r="A1357" s="496">
        <v>41855</v>
      </c>
      <c r="B1357" s="241" t="s">
        <v>1283</v>
      </c>
      <c r="C1357" s="394" t="s">
        <v>4641</v>
      </c>
      <c r="D1357" s="8" t="s">
        <v>44</v>
      </c>
      <c r="E1357" s="252">
        <v>2789</v>
      </c>
      <c r="F1357" s="117">
        <v>41855</v>
      </c>
      <c r="G1357" s="30">
        <v>2789</v>
      </c>
      <c r="H1357" s="5">
        <f t="shared" si="39"/>
        <v>0</v>
      </c>
      <c r="I1357" s="491"/>
    </row>
    <row r="1358" spans="1:9" ht="15" x14ac:dyDescent="0.25">
      <c r="A1358" s="496">
        <v>41855</v>
      </c>
      <c r="B1358" s="241" t="s">
        <v>1317</v>
      </c>
      <c r="C1358" s="394" t="s">
        <v>4641</v>
      </c>
      <c r="D1358" s="8" t="s">
        <v>44</v>
      </c>
      <c r="E1358" s="252">
        <v>702</v>
      </c>
      <c r="F1358" s="117">
        <v>41855</v>
      </c>
      <c r="G1358" s="30">
        <v>702</v>
      </c>
      <c r="H1358" s="5">
        <f t="shared" si="39"/>
        <v>0</v>
      </c>
      <c r="I1358" s="491"/>
    </row>
    <row r="1359" spans="1:9" ht="15" x14ac:dyDescent="0.25">
      <c r="A1359" s="240">
        <v>41856</v>
      </c>
      <c r="B1359" s="241" t="s">
        <v>1444</v>
      </c>
      <c r="C1359" s="394" t="s">
        <v>4641</v>
      </c>
      <c r="D1359" s="235" t="s">
        <v>44</v>
      </c>
      <c r="E1359" s="236">
        <v>1200</v>
      </c>
      <c r="F1359" s="117">
        <v>41856</v>
      </c>
      <c r="G1359" s="30">
        <v>1200</v>
      </c>
      <c r="H1359" s="5">
        <f t="shared" si="39"/>
        <v>0</v>
      </c>
      <c r="I1359" s="491" t="s">
        <v>20</v>
      </c>
    </row>
    <row r="1360" spans="1:9" ht="15" x14ac:dyDescent="0.25">
      <c r="A1360" s="496">
        <v>41857</v>
      </c>
      <c r="B1360" s="241" t="s">
        <v>1524</v>
      </c>
      <c r="C1360" s="394" t="s">
        <v>4641</v>
      </c>
      <c r="D1360" s="235" t="s">
        <v>44</v>
      </c>
      <c r="E1360" s="236">
        <v>2901</v>
      </c>
      <c r="F1360" s="117">
        <v>41858</v>
      </c>
      <c r="G1360" s="30">
        <v>2901</v>
      </c>
      <c r="H1360" s="5">
        <f t="shared" si="39"/>
        <v>0</v>
      </c>
      <c r="I1360" s="491"/>
    </row>
    <row r="1361" spans="1:9" ht="15" x14ac:dyDescent="0.25">
      <c r="A1361" s="240">
        <v>41858</v>
      </c>
      <c r="B1361" s="438" t="s">
        <v>1601</v>
      </c>
      <c r="C1361" s="429" t="s">
        <v>4698</v>
      </c>
      <c r="D1361" s="8" t="s">
        <v>44</v>
      </c>
      <c r="E1361" s="252">
        <v>1305</v>
      </c>
      <c r="F1361" s="117">
        <v>41858</v>
      </c>
      <c r="G1361" s="30">
        <v>1305</v>
      </c>
      <c r="H1361" s="5">
        <f t="shared" si="39"/>
        <v>0</v>
      </c>
      <c r="I1361" s="491" t="s">
        <v>4428</v>
      </c>
    </row>
    <row r="1362" spans="1:9" ht="15" x14ac:dyDescent="0.25">
      <c r="A1362" s="496">
        <v>41859</v>
      </c>
      <c r="B1362" s="438" t="s">
        <v>1717</v>
      </c>
      <c r="C1362" s="429" t="s">
        <v>4698</v>
      </c>
      <c r="D1362" s="235" t="s">
        <v>44</v>
      </c>
      <c r="E1362" s="236">
        <v>3270</v>
      </c>
      <c r="F1362" s="462" t="s">
        <v>4713</v>
      </c>
      <c r="G1362" s="30">
        <v>3270</v>
      </c>
      <c r="H1362" s="5">
        <f t="shared" si="39"/>
        <v>0</v>
      </c>
      <c r="I1362" s="491"/>
    </row>
    <row r="1363" spans="1:9" ht="15" x14ac:dyDescent="0.25">
      <c r="A1363" s="240">
        <v>41860</v>
      </c>
      <c r="B1363" s="438" t="s">
        <v>1809</v>
      </c>
      <c r="C1363" s="429" t="s">
        <v>4698</v>
      </c>
      <c r="D1363" s="8" t="s">
        <v>44</v>
      </c>
      <c r="E1363" s="252">
        <v>2329</v>
      </c>
      <c r="F1363" s="117">
        <v>41860</v>
      </c>
      <c r="G1363" s="30">
        <v>2329</v>
      </c>
      <c r="H1363" s="5">
        <f t="shared" si="39"/>
        <v>0</v>
      </c>
      <c r="I1363" s="491"/>
    </row>
    <row r="1364" spans="1:9" ht="15" x14ac:dyDescent="0.25">
      <c r="A1364" s="496">
        <v>41861</v>
      </c>
      <c r="B1364" s="438" t="s">
        <v>1881</v>
      </c>
      <c r="C1364" s="429" t="s">
        <v>4698</v>
      </c>
      <c r="D1364" s="235" t="s">
        <v>44</v>
      </c>
      <c r="E1364" s="236">
        <v>2538</v>
      </c>
      <c r="F1364" s="117">
        <v>41861</v>
      </c>
      <c r="G1364" s="30">
        <v>2538</v>
      </c>
      <c r="H1364" s="5">
        <f t="shared" si="39"/>
        <v>0</v>
      </c>
      <c r="I1364" s="491"/>
    </row>
    <row r="1365" spans="1:9" ht="15" x14ac:dyDescent="0.25">
      <c r="A1365" s="240">
        <v>41862</v>
      </c>
      <c r="B1365" s="438" t="s">
        <v>1905</v>
      </c>
      <c r="C1365" s="429" t="s">
        <v>4698</v>
      </c>
      <c r="D1365" s="235" t="s">
        <v>44</v>
      </c>
      <c r="E1365" s="236">
        <v>3572.8</v>
      </c>
      <c r="F1365" s="117">
        <v>41862</v>
      </c>
      <c r="G1365" s="30">
        <v>3572.8</v>
      </c>
      <c r="H1365" s="5">
        <f t="shared" si="39"/>
        <v>0</v>
      </c>
      <c r="I1365" s="491"/>
    </row>
    <row r="1366" spans="1:9" ht="15" x14ac:dyDescent="0.25">
      <c r="A1366" s="240">
        <v>41863</v>
      </c>
      <c r="B1366" s="438" t="s">
        <v>2054</v>
      </c>
      <c r="C1366" s="429" t="s">
        <v>4698</v>
      </c>
      <c r="D1366" s="8" t="s">
        <v>44</v>
      </c>
      <c r="E1366" s="252">
        <v>1677</v>
      </c>
      <c r="F1366" s="117">
        <v>41863</v>
      </c>
      <c r="G1366" s="22">
        <v>1677</v>
      </c>
      <c r="H1366" s="5">
        <f t="shared" si="39"/>
        <v>0</v>
      </c>
      <c r="I1366" s="491"/>
    </row>
    <row r="1367" spans="1:9" ht="15" x14ac:dyDescent="0.25">
      <c r="A1367" s="240">
        <v>41864</v>
      </c>
      <c r="B1367" s="438" t="s">
        <v>2092</v>
      </c>
      <c r="C1367" s="429" t="s">
        <v>4698</v>
      </c>
      <c r="D1367" s="8" t="s">
        <v>44</v>
      </c>
      <c r="E1367" s="252">
        <v>3136</v>
      </c>
      <c r="F1367" s="117">
        <v>41864</v>
      </c>
      <c r="G1367" s="22">
        <v>3136</v>
      </c>
      <c r="H1367" s="5">
        <f t="shared" si="39"/>
        <v>0</v>
      </c>
      <c r="I1367" s="491"/>
    </row>
    <row r="1368" spans="1:9" ht="15" x14ac:dyDescent="0.25">
      <c r="A1368" s="240">
        <v>41865</v>
      </c>
      <c r="B1368" s="438" t="s">
        <v>2197</v>
      </c>
      <c r="C1368" s="429" t="s">
        <v>4698</v>
      </c>
      <c r="D1368" s="235" t="s">
        <v>44</v>
      </c>
      <c r="E1368" s="236">
        <v>1347</v>
      </c>
      <c r="F1368" s="117">
        <v>41865</v>
      </c>
      <c r="G1368" s="30">
        <v>1347</v>
      </c>
      <c r="H1368" s="5">
        <f t="shared" si="39"/>
        <v>0</v>
      </c>
      <c r="I1368" s="491" t="s">
        <v>72</v>
      </c>
    </row>
    <row r="1369" spans="1:9" ht="15" x14ac:dyDescent="0.25">
      <c r="A1369" s="240">
        <v>41865</v>
      </c>
      <c r="B1369" s="438" t="s">
        <v>2199</v>
      </c>
      <c r="C1369" s="429" t="s">
        <v>4698</v>
      </c>
      <c r="D1369" s="235" t="s">
        <v>44</v>
      </c>
      <c r="E1369" s="236">
        <v>728</v>
      </c>
      <c r="F1369" s="117">
        <v>41865</v>
      </c>
      <c r="G1369" s="30">
        <v>728</v>
      </c>
      <c r="H1369" s="5">
        <f t="shared" si="39"/>
        <v>0</v>
      </c>
      <c r="I1369" s="491"/>
    </row>
    <row r="1370" spans="1:9" ht="15" x14ac:dyDescent="0.25">
      <c r="A1370" s="240">
        <v>41867</v>
      </c>
      <c r="B1370" s="438" t="s">
        <v>1107</v>
      </c>
      <c r="C1370" s="429" t="s">
        <v>4698</v>
      </c>
      <c r="D1370" s="235" t="s">
        <v>44</v>
      </c>
      <c r="E1370" s="236">
        <v>2833</v>
      </c>
      <c r="F1370" s="117">
        <v>41867</v>
      </c>
      <c r="G1370" s="30">
        <v>2833</v>
      </c>
      <c r="H1370" s="5">
        <f t="shared" si="39"/>
        <v>0</v>
      </c>
      <c r="I1370" s="491"/>
    </row>
    <row r="1371" spans="1:9" ht="15" x14ac:dyDescent="0.25">
      <c r="A1371" s="240">
        <v>41868</v>
      </c>
      <c r="B1371" s="438" t="s">
        <v>1168</v>
      </c>
      <c r="C1371" s="429" t="s">
        <v>4698</v>
      </c>
      <c r="D1371" s="235" t="s">
        <v>44</v>
      </c>
      <c r="E1371" s="236">
        <v>5950</v>
      </c>
      <c r="F1371" s="117">
        <v>41868</v>
      </c>
      <c r="G1371" s="30">
        <v>5950</v>
      </c>
      <c r="H1371" s="5">
        <f t="shared" si="39"/>
        <v>0</v>
      </c>
      <c r="I1371" s="491"/>
    </row>
    <row r="1372" spans="1:9" ht="15" x14ac:dyDescent="0.25">
      <c r="A1372" s="240">
        <v>41869</v>
      </c>
      <c r="B1372" s="438" t="s">
        <v>1207</v>
      </c>
      <c r="C1372" s="429" t="s">
        <v>4698</v>
      </c>
      <c r="D1372" s="235" t="s">
        <v>44</v>
      </c>
      <c r="E1372" s="236">
        <v>3147.2</v>
      </c>
      <c r="F1372" s="117">
        <v>41869</v>
      </c>
      <c r="G1372" s="30">
        <v>3147.2</v>
      </c>
      <c r="H1372" s="5">
        <f t="shared" si="39"/>
        <v>0</v>
      </c>
      <c r="I1372" s="491"/>
    </row>
    <row r="1373" spans="1:9" ht="15" x14ac:dyDescent="0.25">
      <c r="A1373" s="518">
        <v>41866</v>
      </c>
      <c r="B1373" s="516" t="s">
        <v>1261</v>
      </c>
      <c r="C1373" s="517" t="s">
        <v>4698</v>
      </c>
      <c r="D1373" s="235" t="s">
        <v>44</v>
      </c>
      <c r="E1373" s="236">
        <v>3326.4</v>
      </c>
      <c r="F1373" s="117">
        <v>41867</v>
      </c>
      <c r="G1373" s="30">
        <v>3326.4</v>
      </c>
      <c r="H1373" s="5">
        <f t="shared" si="39"/>
        <v>0</v>
      </c>
      <c r="I1373" s="491"/>
    </row>
    <row r="1374" spans="1:9" ht="15" x14ac:dyDescent="0.25">
      <c r="A1374" s="240">
        <v>41870</v>
      </c>
      <c r="B1374" s="438" t="s">
        <v>1419</v>
      </c>
      <c r="C1374" s="429" t="s">
        <v>4698</v>
      </c>
      <c r="D1374" s="235" t="s">
        <v>44</v>
      </c>
      <c r="E1374" s="236">
        <v>1272</v>
      </c>
      <c r="F1374" s="117">
        <v>41870</v>
      </c>
      <c r="G1374" s="22">
        <v>1272</v>
      </c>
      <c r="H1374" s="5">
        <f t="shared" si="39"/>
        <v>0</v>
      </c>
      <c r="I1374" s="491"/>
    </row>
    <row r="1375" spans="1:9" ht="15" x14ac:dyDescent="0.25">
      <c r="A1375" s="240">
        <v>41871</v>
      </c>
      <c r="B1375" s="438" t="s">
        <v>1484</v>
      </c>
      <c r="C1375" s="429" t="s">
        <v>4698</v>
      </c>
      <c r="D1375" s="235" t="s">
        <v>44</v>
      </c>
      <c r="E1375" s="236">
        <v>3278</v>
      </c>
      <c r="F1375" s="117">
        <v>41871</v>
      </c>
      <c r="G1375" s="30">
        <v>3278</v>
      </c>
      <c r="H1375" s="5">
        <f t="shared" si="39"/>
        <v>0</v>
      </c>
      <c r="I1375" s="491"/>
    </row>
    <row r="1376" spans="1:9" ht="15" x14ac:dyDescent="0.25">
      <c r="A1376" s="240">
        <v>41872</v>
      </c>
      <c r="B1376" s="241" t="s">
        <v>1577</v>
      </c>
      <c r="C1376" s="394" t="s">
        <v>4401</v>
      </c>
      <c r="D1376" s="8" t="s">
        <v>44</v>
      </c>
      <c r="E1376" s="252">
        <v>2699.5</v>
      </c>
      <c r="F1376" s="117">
        <v>41872</v>
      </c>
      <c r="G1376" s="30">
        <v>2699.5</v>
      </c>
      <c r="H1376" s="5">
        <f t="shared" si="39"/>
        <v>0</v>
      </c>
      <c r="I1376" s="491"/>
    </row>
    <row r="1377" spans="1:9" ht="15" x14ac:dyDescent="0.25">
      <c r="A1377" s="240">
        <v>41874</v>
      </c>
      <c r="B1377" s="241" t="s">
        <v>1775</v>
      </c>
      <c r="C1377" s="394" t="s">
        <v>4401</v>
      </c>
      <c r="D1377" s="8" t="s">
        <v>44</v>
      </c>
      <c r="E1377" s="252">
        <v>2882</v>
      </c>
      <c r="F1377" s="117">
        <v>41874</v>
      </c>
      <c r="G1377" s="30">
        <v>2882</v>
      </c>
      <c r="H1377" s="5">
        <f t="shared" si="39"/>
        <v>0</v>
      </c>
      <c r="I1377" s="491"/>
    </row>
    <row r="1378" spans="1:9" ht="15" x14ac:dyDescent="0.25">
      <c r="A1378" s="240">
        <v>41877</v>
      </c>
      <c r="B1378" s="241" t="s">
        <v>2053</v>
      </c>
      <c r="C1378" s="394" t="s">
        <v>4401</v>
      </c>
      <c r="D1378" s="8" t="s">
        <v>44</v>
      </c>
      <c r="E1378" s="252">
        <v>3619</v>
      </c>
      <c r="F1378" s="117">
        <v>41877</v>
      </c>
      <c r="G1378" s="30">
        <v>3619</v>
      </c>
      <c r="H1378" s="5">
        <f t="shared" si="39"/>
        <v>0</v>
      </c>
      <c r="I1378" s="491"/>
    </row>
    <row r="1379" spans="1:9" ht="15" x14ac:dyDescent="0.25">
      <c r="A1379" s="240">
        <v>41878</v>
      </c>
      <c r="B1379" s="241" t="s">
        <v>2136</v>
      </c>
      <c r="C1379" s="394" t="s">
        <v>4401</v>
      </c>
      <c r="D1379" s="235" t="s">
        <v>44</v>
      </c>
      <c r="E1379" s="236">
        <v>3322</v>
      </c>
      <c r="F1379" s="117">
        <v>41878</v>
      </c>
      <c r="G1379" s="30">
        <v>3322</v>
      </c>
      <c r="H1379" s="5">
        <f t="shared" si="39"/>
        <v>0</v>
      </c>
      <c r="I1379" s="491"/>
    </row>
    <row r="1380" spans="1:9" ht="15" x14ac:dyDescent="0.25">
      <c r="A1380" s="240">
        <v>41878</v>
      </c>
      <c r="B1380" s="241" t="s">
        <v>2149</v>
      </c>
      <c r="C1380" s="394" t="s">
        <v>4401</v>
      </c>
      <c r="D1380" s="235" t="s">
        <v>44</v>
      </c>
      <c r="E1380" s="236">
        <v>1173</v>
      </c>
      <c r="F1380" s="117">
        <v>41878</v>
      </c>
      <c r="G1380" s="30">
        <v>1173</v>
      </c>
      <c r="H1380" s="5">
        <f t="shared" si="39"/>
        <v>0</v>
      </c>
      <c r="I1380" s="491"/>
    </row>
    <row r="1381" spans="1:9" ht="15" x14ac:dyDescent="0.25">
      <c r="A1381" s="240">
        <v>41879</v>
      </c>
      <c r="B1381" s="241" t="s">
        <v>2226</v>
      </c>
      <c r="C1381" s="394" t="s">
        <v>4401</v>
      </c>
      <c r="D1381" s="235" t="s">
        <v>44</v>
      </c>
      <c r="E1381" s="236">
        <v>1217</v>
      </c>
      <c r="F1381" s="117">
        <v>41879</v>
      </c>
      <c r="G1381" s="30">
        <v>1217</v>
      </c>
      <c r="H1381" s="5">
        <f t="shared" si="39"/>
        <v>0</v>
      </c>
      <c r="I1381" s="491" t="s">
        <v>72</v>
      </c>
    </row>
    <row r="1382" spans="1:9" ht="15" x14ac:dyDescent="0.25">
      <c r="A1382" s="240">
        <v>41880</v>
      </c>
      <c r="B1382" s="241" t="s">
        <v>1099</v>
      </c>
      <c r="C1382" s="394" t="s">
        <v>4401</v>
      </c>
      <c r="D1382" s="8" t="s">
        <v>44</v>
      </c>
      <c r="E1382" s="252">
        <v>2574</v>
      </c>
      <c r="F1382" s="117">
        <v>41880</v>
      </c>
      <c r="G1382" s="30">
        <v>2574</v>
      </c>
      <c r="H1382" s="5">
        <f t="shared" si="39"/>
        <v>0</v>
      </c>
      <c r="I1382" s="491" t="s">
        <v>72</v>
      </c>
    </row>
    <row r="1383" spans="1:9" ht="15" x14ac:dyDescent="0.25">
      <c r="A1383" s="240"/>
      <c r="B1383" s="241"/>
      <c r="C1383" s="394"/>
      <c r="D1383" s="8"/>
      <c r="E1383" s="252"/>
      <c r="F1383" s="117"/>
      <c r="G1383" s="30">
        <f>SUM(G1354:G1382)</f>
        <v>72572.399999999994</v>
      </c>
      <c r="H1383" s="5"/>
      <c r="I1383" s="491"/>
    </row>
    <row r="1384" spans="1:9" ht="15" x14ac:dyDescent="0.25">
      <c r="A1384" s="240"/>
      <c r="B1384" s="241"/>
      <c r="C1384" s="394"/>
      <c r="D1384" s="8"/>
      <c r="E1384" s="252"/>
      <c r="F1384" s="117"/>
      <c r="G1384" s="30"/>
      <c r="H1384" s="5"/>
      <c r="I1384" s="491"/>
    </row>
    <row r="1385" spans="1:9" ht="15" x14ac:dyDescent="0.25">
      <c r="A1385" s="240">
        <v>41862</v>
      </c>
      <c r="B1385" s="438" t="s">
        <v>1932</v>
      </c>
      <c r="C1385" s="429" t="s">
        <v>4698</v>
      </c>
      <c r="D1385" s="235" t="s">
        <v>426</v>
      </c>
      <c r="E1385" s="236">
        <v>109161</v>
      </c>
      <c r="F1385" s="117">
        <v>41863</v>
      </c>
      <c r="G1385" s="30">
        <v>109161</v>
      </c>
      <c r="H1385" s="5">
        <f t="shared" si="39"/>
        <v>0</v>
      </c>
      <c r="I1385" s="491"/>
    </row>
    <row r="1386" spans="1:9" ht="15" x14ac:dyDescent="0.25">
      <c r="A1386" s="240"/>
      <c r="B1386" s="438"/>
      <c r="C1386" s="429"/>
      <c r="D1386" s="235"/>
      <c r="E1386" s="236"/>
      <c r="F1386" s="117"/>
      <c r="G1386" s="30"/>
      <c r="H1386" s="5"/>
      <c r="I1386" s="491"/>
    </row>
    <row r="1387" spans="1:9" ht="15" x14ac:dyDescent="0.25">
      <c r="A1387" s="496">
        <v>41869</v>
      </c>
      <c r="B1387" s="438" t="s">
        <v>1330</v>
      </c>
      <c r="C1387" s="429" t="s">
        <v>4698</v>
      </c>
      <c r="D1387" s="235" t="s">
        <v>4499</v>
      </c>
      <c r="E1387" s="236">
        <v>9437</v>
      </c>
      <c r="F1387" s="117">
        <v>41869</v>
      </c>
      <c r="G1387" s="30">
        <v>9437</v>
      </c>
      <c r="H1387" s="5">
        <f t="shared" si="39"/>
        <v>0</v>
      </c>
      <c r="I1387" s="491"/>
    </row>
    <row r="1388" spans="1:9" ht="15" x14ac:dyDescent="0.25">
      <c r="A1388" s="496">
        <v>41869</v>
      </c>
      <c r="B1388" s="438" t="s">
        <v>1331</v>
      </c>
      <c r="C1388" s="429" t="s">
        <v>4698</v>
      </c>
      <c r="D1388" s="235" t="s">
        <v>4499</v>
      </c>
      <c r="E1388" s="236">
        <v>4478.5</v>
      </c>
      <c r="F1388" s="117">
        <v>41869</v>
      </c>
      <c r="G1388" s="30">
        <v>4478.5</v>
      </c>
      <c r="H1388" s="5">
        <f t="shared" si="39"/>
        <v>0</v>
      </c>
      <c r="I1388" s="491"/>
    </row>
    <row r="1389" spans="1:9" ht="15" x14ac:dyDescent="0.25">
      <c r="A1389" s="240">
        <v>41879</v>
      </c>
      <c r="B1389" s="241" t="s">
        <v>2265</v>
      </c>
      <c r="C1389" s="394" t="s">
        <v>4401</v>
      </c>
      <c r="D1389" s="235" t="s">
        <v>4499</v>
      </c>
      <c r="E1389" s="236">
        <v>4805</v>
      </c>
      <c r="F1389" s="117">
        <v>41879</v>
      </c>
      <c r="G1389" s="30">
        <v>4805</v>
      </c>
      <c r="H1389" s="5">
        <f t="shared" si="39"/>
        <v>0</v>
      </c>
      <c r="I1389" s="491"/>
    </row>
    <row r="1390" spans="1:9" ht="15" x14ac:dyDescent="0.25">
      <c r="A1390" s="240"/>
      <c r="B1390" s="241"/>
      <c r="C1390" s="394"/>
      <c r="D1390" s="235"/>
      <c r="E1390" s="236"/>
      <c r="F1390" s="117"/>
      <c r="G1390" s="30">
        <f>SUM(G1387:G1389)</f>
        <v>18720.5</v>
      </c>
      <c r="H1390" s="5"/>
      <c r="I1390" s="491"/>
    </row>
    <row r="1391" spans="1:9" ht="15" x14ac:dyDescent="0.25">
      <c r="A1391" s="240"/>
      <c r="B1391" s="241"/>
      <c r="C1391" s="394"/>
      <c r="D1391" s="235"/>
      <c r="E1391" s="236"/>
      <c r="F1391" s="117"/>
      <c r="G1391" s="30"/>
      <c r="H1391" s="5"/>
      <c r="I1391" s="491"/>
    </row>
    <row r="1392" spans="1:9" ht="15" x14ac:dyDescent="0.25">
      <c r="A1392" s="240">
        <v>41877</v>
      </c>
      <c r="B1392" s="241" t="s">
        <v>2069</v>
      </c>
      <c r="C1392" s="394" t="s">
        <v>4401</v>
      </c>
      <c r="D1392" s="8" t="s">
        <v>4863</v>
      </c>
      <c r="E1392" s="252">
        <v>2799</v>
      </c>
      <c r="F1392" s="117">
        <v>41878</v>
      </c>
      <c r="G1392" s="30">
        <v>2799</v>
      </c>
      <c r="H1392" s="5">
        <f t="shared" si="39"/>
        <v>0</v>
      </c>
      <c r="I1392" s="491"/>
    </row>
    <row r="1393" spans="1:9" ht="15" x14ac:dyDescent="0.25">
      <c r="A1393" s="240"/>
      <c r="B1393" s="241"/>
      <c r="C1393" s="394"/>
      <c r="D1393" s="8"/>
      <c r="E1393" s="252"/>
      <c r="F1393" s="117"/>
      <c r="G1393" s="30"/>
      <c r="H1393" s="5"/>
      <c r="I1393" s="491"/>
    </row>
    <row r="1394" spans="1:9" ht="15" x14ac:dyDescent="0.25">
      <c r="A1394" s="496">
        <v>41853</v>
      </c>
      <c r="B1394" s="241" t="s">
        <v>1099</v>
      </c>
      <c r="C1394" s="394" t="s">
        <v>4641</v>
      </c>
      <c r="D1394" s="8" t="s">
        <v>76</v>
      </c>
      <c r="E1394" s="252">
        <v>5916</v>
      </c>
      <c r="F1394" s="117">
        <v>41855</v>
      </c>
      <c r="G1394" s="30">
        <v>5916</v>
      </c>
      <c r="H1394" s="24">
        <f t="shared" si="39"/>
        <v>0</v>
      </c>
      <c r="I1394" s="491"/>
    </row>
    <row r="1395" spans="1:9" ht="15" x14ac:dyDescent="0.25">
      <c r="A1395" s="240">
        <v>41873</v>
      </c>
      <c r="B1395" s="241" t="s">
        <v>1674</v>
      </c>
      <c r="C1395" s="394" t="s">
        <v>4401</v>
      </c>
      <c r="D1395" s="235" t="s">
        <v>76</v>
      </c>
      <c r="E1395" s="236">
        <v>8077</v>
      </c>
      <c r="F1395" s="117">
        <v>41874</v>
      </c>
      <c r="G1395" s="251">
        <v>8077</v>
      </c>
      <c r="H1395" s="5">
        <f t="shared" si="39"/>
        <v>0</v>
      </c>
      <c r="I1395" s="491"/>
    </row>
    <row r="1396" spans="1:9" ht="15" x14ac:dyDescent="0.25">
      <c r="A1396" s="240">
        <v>41877</v>
      </c>
      <c r="B1396" s="241" t="s">
        <v>1993</v>
      </c>
      <c r="C1396" s="394" t="s">
        <v>4401</v>
      </c>
      <c r="D1396" s="8" t="s">
        <v>76</v>
      </c>
      <c r="E1396" s="252">
        <v>7546</v>
      </c>
      <c r="F1396" s="117">
        <v>41878</v>
      </c>
      <c r="G1396" s="30">
        <v>7546</v>
      </c>
      <c r="H1396" s="5">
        <f t="shared" si="39"/>
        <v>0</v>
      </c>
      <c r="I1396" s="491"/>
    </row>
    <row r="1397" spans="1:9" ht="15" x14ac:dyDescent="0.25">
      <c r="A1397" s="240">
        <v>41880</v>
      </c>
      <c r="B1397" s="241" t="s">
        <v>1056</v>
      </c>
      <c r="C1397" s="394" t="s">
        <v>4401</v>
      </c>
      <c r="D1397" s="8" t="s">
        <v>76</v>
      </c>
      <c r="E1397" s="252">
        <v>15542.4</v>
      </c>
      <c r="F1397" s="117">
        <v>41881</v>
      </c>
      <c r="G1397" s="30">
        <v>15542.4</v>
      </c>
      <c r="H1397" s="5">
        <f t="shared" si="39"/>
        <v>0</v>
      </c>
      <c r="I1397" s="491"/>
    </row>
    <row r="1398" spans="1:9" ht="15" x14ac:dyDescent="0.25">
      <c r="A1398" s="240"/>
      <c r="B1398" s="241"/>
      <c r="C1398" s="394"/>
      <c r="D1398" s="8"/>
      <c r="E1398" s="252"/>
      <c r="F1398" s="117"/>
      <c r="G1398" s="30">
        <f>SUM(G1394:G1397)</f>
        <v>37081.4</v>
      </c>
      <c r="H1398" s="5"/>
      <c r="I1398" s="491"/>
    </row>
    <row r="1399" spans="1:9" ht="15" x14ac:dyDescent="0.25">
      <c r="A1399" s="240"/>
      <c r="B1399" s="241"/>
      <c r="C1399" s="394"/>
      <c r="D1399" s="8"/>
      <c r="E1399" s="252"/>
      <c r="F1399" s="117"/>
      <c r="G1399" s="30"/>
      <c r="H1399" s="5"/>
      <c r="I1399" s="491"/>
    </row>
    <row r="1400" spans="1:9" ht="15" x14ac:dyDescent="0.25">
      <c r="A1400" s="240">
        <v>41852</v>
      </c>
      <c r="B1400" s="241" t="s">
        <v>1086</v>
      </c>
      <c r="C1400" s="394" t="s">
        <v>4641</v>
      </c>
      <c r="D1400" s="235" t="s">
        <v>138</v>
      </c>
      <c r="E1400" s="236">
        <v>7026</v>
      </c>
      <c r="F1400" s="117">
        <v>41852</v>
      </c>
      <c r="G1400" s="30">
        <v>7026</v>
      </c>
      <c r="H1400" s="24">
        <f t="shared" si="39"/>
        <v>0</v>
      </c>
      <c r="I1400" s="491"/>
    </row>
    <row r="1401" spans="1:9" ht="15" x14ac:dyDescent="0.25">
      <c r="A1401" s="240">
        <v>41854</v>
      </c>
      <c r="B1401" s="241" t="s">
        <v>1235</v>
      </c>
      <c r="C1401" s="394" t="s">
        <v>4641</v>
      </c>
      <c r="D1401" s="8" t="s">
        <v>138</v>
      </c>
      <c r="E1401" s="252">
        <v>7624</v>
      </c>
      <c r="F1401" s="117">
        <v>41854</v>
      </c>
      <c r="G1401" s="30">
        <v>7624</v>
      </c>
      <c r="H1401" s="24">
        <f t="shared" si="39"/>
        <v>0</v>
      </c>
      <c r="I1401" s="491"/>
    </row>
    <row r="1402" spans="1:9" ht="15" x14ac:dyDescent="0.25">
      <c r="A1402" s="496">
        <v>41855</v>
      </c>
      <c r="B1402" s="241" t="s">
        <v>1364</v>
      </c>
      <c r="C1402" s="394" t="s">
        <v>4641</v>
      </c>
      <c r="D1402" s="8" t="s">
        <v>138</v>
      </c>
      <c r="E1402" s="252">
        <v>120</v>
      </c>
      <c r="F1402" s="117">
        <v>41855</v>
      </c>
      <c r="G1402" s="30">
        <v>120</v>
      </c>
      <c r="H1402" s="5">
        <f t="shared" si="39"/>
        <v>0</v>
      </c>
      <c r="I1402" s="491"/>
    </row>
    <row r="1403" spans="1:9" ht="15" x14ac:dyDescent="0.25">
      <c r="A1403" s="496">
        <v>41855</v>
      </c>
      <c r="B1403" s="241" t="s">
        <v>1365</v>
      </c>
      <c r="C1403" s="394" t="s">
        <v>4641</v>
      </c>
      <c r="D1403" s="8" t="s">
        <v>138</v>
      </c>
      <c r="E1403" s="252">
        <v>6691</v>
      </c>
      <c r="F1403" s="117">
        <v>41855</v>
      </c>
      <c r="G1403" s="30">
        <v>6691</v>
      </c>
      <c r="H1403" s="5">
        <f t="shared" si="39"/>
        <v>0</v>
      </c>
      <c r="I1403" s="491"/>
    </row>
    <row r="1404" spans="1:9" ht="15" x14ac:dyDescent="0.25">
      <c r="A1404" s="240">
        <v>41856</v>
      </c>
      <c r="B1404" s="241" t="s">
        <v>1460</v>
      </c>
      <c r="C1404" s="394" t="s">
        <v>4641</v>
      </c>
      <c r="D1404" s="235" t="s">
        <v>138</v>
      </c>
      <c r="E1404" s="236">
        <v>7839</v>
      </c>
      <c r="F1404" s="117">
        <v>41856</v>
      </c>
      <c r="G1404" s="30">
        <v>7839</v>
      </c>
      <c r="H1404" s="5">
        <f t="shared" si="39"/>
        <v>0</v>
      </c>
      <c r="I1404" s="491"/>
    </row>
    <row r="1405" spans="1:9" ht="15" x14ac:dyDescent="0.25">
      <c r="A1405" s="496">
        <v>41857</v>
      </c>
      <c r="B1405" s="241" t="s">
        <v>1531</v>
      </c>
      <c r="C1405" s="394" t="s">
        <v>4641</v>
      </c>
      <c r="D1405" s="8" t="s">
        <v>138</v>
      </c>
      <c r="E1405" s="236">
        <v>5706</v>
      </c>
      <c r="F1405" s="117">
        <v>41857</v>
      </c>
      <c r="G1405" s="30">
        <v>5706</v>
      </c>
      <c r="H1405" s="5">
        <f t="shared" si="39"/>
        <v>0</v>
      </c>
      <c r="I1405" s="491"/>
    </row>
    <row r="1406" spans="1:9" ht="15" x14ac:dyDescent="0.25">
      <c r="A1406" s="603">
        <v>41857</v>
      </c>
      <c r="B1406" s="241" t="s">
        <v>1533</v>
      </c>
      <c r="C1406" s="394" t="s">
        <v>4641</v>
      </c>
      <c r="D1406" s="235" t="s">
        <v>138</v>
      </c>
      <c r="E1406" s="236">
        <v>922</v>
      </c>
      <c r="F1406" s="117">
        <v>41857</v>
      </c>
      <c r="G1406" s="30">
        <v>922</v>
      </c>
      <c r="H1406" s="5">
        <f t="shared" si="39"/>
        <v>0</v>
      </c>
      <c r="I1406" s="497" t="s">
        <v>14</v>
      </c>
    </row>
    <row r="1407" spans="1:9" ht="15" x14ac:dyDescent="0.25">
      <c r="A1407" s="496">
        <v>41859</v>
      </c>
      <c r="B1407" s="438" t="s">
        <v>1629</v>
      </c>
      <c r="C1407" s="429" t="s">
        <v>4698</v>
      </c>
      <c r="D1407" s="235" t="s">
        <v>138</v>
      </c>
      <c r="E1407" s="236">
        <v>7589</v>
      </c>
      <c r="F1407" s="117">
        <v>41859</v>
      </c>
      <c r="G1407" s="30">
        <v>7589</v>
      </c>
      <c r="H1407" s="5">
        <f t="shared" si="39"/>
        <v>0</v>
      </c>
      <c r="I1407" s="497" t="s">
        <v>4</v>
      </c>
    </row>
    <row r="1408" spans="1:9" ht="15" x14ac:dyDescent="0.25">
      <c r="A1408" s="603">
        <v>41859</v>
      </c>
      <c r="B1408" s="438" t="s">
        <v>1753</v>
      </c>
      <c r="C1408" s="429" t="s">
        <v>4698</v>
      </c>
      <c r="D1408" s="235" t="s">
        <v>138</v>
      </c>
      <c r="E1408" s="236">
        <v>8169.6</v>
      </c>
      <c r="F1408" s="117">
        <v>41859</v>
      </c>
      <c r="G1408" s="30">
        <v>8169.6</v>
      </c>
      <c r="H1408" s="5">
        <f t="shared" si="39"/>
        <v>0</v>
      </c>
      <c r="I1408" s="497" t="s">
        <v>4</v>
      </c>
    </row>
    <row r="1409" spans="1:9" ht="15" x14ac:dyDescent="0.25">
      <c r="A1409" s="496">
        <v>41861</v>
      </c>
      <c r="B1409" s="438" t="s">
        <v>1883</v>
      </c>
      <c r="C1409" s="429" t="s">
        <v>4698</v>
      </c>
      <c r="D1409" s="235" t="s">
        <v>138</v>
      </c>
      <c r="E1409" s="236">
        <v>7073.5</v>
      </c>
      <c r="F1409" s="117">
        <v>41861</v>
      </c>
      <c r="G1409" s="30">
        <v>7073.5</v>
      </c>
      <c r="H1409" s="5">
        <f t="shared" si="39"/>
        <v>0</v>
      </c>
      <c r="I1409" s="497" t="s">
        <v>14</v>
      </c>
    </row>
    <row r="1410" spans="1:9" ht="15" x14ac:dyDescent="0.25">
      <c r="A1410" s="426">
        <v>41862</v>
      </c>
      <c r="B1410" s="438" t="s">
        <v>1971</v>
      </c>
      <c r="C1410" s="429" t="s">
        <v>4698</v>
      </c>
      <c r="D1410" s="235" t="s">
        <v>138</v>
      </c>
      <c r="E1410" s="236">
        <v>7589.5</v>
      </c>
      <c r="F1410" s="117">
        <v>41862</v>
      </c>
      <c r="G1410" s="22">
        <v>7589.5</v>
      </c>
      <c r="H1410" s="5">
        <f t="shared" si="39"/>
        <v>0</v>
      </c>
      <c r="I1410" s="497" t="s">
        <v>4</v>
      </c>
    </row>
    <row r="1411" spans="1:9" ht="15" x14ac:dyDescent="0.25">
      <c r="A1411" s="240">
        <v>41864</v>
      </c>
      <c r="B1411" s="438" t="s">
        <v>2063</v>
      </c>
      <c r="C1411" s="429" t="s">
        <v>4698</v>
      </c>
      <c r="D1411" s="8" t="s">
        <v>138</v>
      </c>
      <c r="E1411" s="252">
        <v>7699.6</v>
      </c>
      <c r="F1411" s="117">
        <v>41864</v>
      </c>
      <c r="G1411" s="30">
        <v>7699.6</v>
      </c>
      <c r="H1411" s="5">
        <f t="shared" si="39"/>
        <v>0</v>
      </c>
      <c r="I1411" s="497" t="s">
        <v>4</v>
      </c>
    </row>
    <row r="1412" spans="1:9" ht="15" x14ac:dyDescent="0.25">
      <c r="A1412" s="426">
        <v>41865</v>
      </c>
      <c r="B1412" s="438" t="s">
        <v>2136</v>
      </c>
      <c r="C1412" s="429" t="s">
        <v>4698</v>
      </c>
      <c r="D1412" s="235" t="s">
        <v>138</v>
      </c>
      <c r="E1412" s="236">
        <v>80</v>
      </c>
      <c r="F1412" s="117">
        <v>41865</v>
      </c>
      <c r="G1412" s="22">
        <v>80</v>
      </c>
      <c r="H1412" s="5">
        <f t="shared" si="39"/>
        <v>0</v>
      </c>
      <c r="I1412" s="497"/>
    </row>
    <row r="1413" spans="1:9" ht="15" x14ac:dyDescent="0.25">
      <c r="A1413" s="240">
        <v>41866</v>
      </c>
      <c r="B1413" s="438" t="s">
        <v>2225</v>
      </c>
      <c r="C1413" s="429" t="s">
        <v>4698</v>
      </c>
      <c r="D1413" s="235" t="s">
        <v>138</v>
      </c>
      <c r="E1413" s="236">
        <v>7576.5</v>
      </c>
      <c r="F1413" s="117">
        <v>41866</v>
      </c>
      <c r="G1413" s="30">
        <v>7576.5</v>
      </c>
      <c r="H1413" s="5">
        <f t="shared" si="39"/>
        <v>0</v>
      </c>
      <c r="I1413" s="497" t="s">
        <v>4</v>
      </c>
    </row>
    <row r="1414" spans="1:9" ht="15" x14ac:dyDescent="0.25">
      <c r="A1414" s="426">
        <v>41868</v>
      </c>
      <c r="B1414" s="438" t="s">
        <v>1175</v>
      </c>
      <c r="C1414" s="429" t="s">
        <v>4698</v>
      </c>
      <c r="D1414" s="235" t="s">
        <v>138</v>
      </c>
      <c r="E1414" s="236">
        <v>7553.5</v>
      </c>
      <c r="F1414" s="117">
        <v>41868</v>
      </c>
      <c r="G1414" s="30">
        <v>7553.5</v>
      </c>
      <c r="H1414" s="5">
        <f t="shared" si="39"/>
        <v>0</v>
      </c>
      <c r="I1414" s="497"/>
    </row>
    <row r="1415" spans="1:9" ht="15" x14ac:dyDescent="0.25">
      <c r="A1415" s="518">
        <v>41866</v>
      </c>
      <c r="B1415" s="516" t="s">
        <v>1286</v>
      </c>
      <c r="C1415" s="517" t="s">
        <v>4698</v>
      </c>
      <c r="D1415" s="235" t="s">
        <v>138</v>
      </c>
      <c r="E1415" s="236">
        <v>7718.5</v>
      </c>
      <c r="F1415" s="117">
        <v>41866</v>
      </c>
      <c r="G1415" s="30">
        <v>7718.5</v>
      </c>
      <c r="H1415" s="5">
        <f t="shared" si="39"/>
        <v>0</v>
      </c>
      <c r="I1415" s="497" t="s">
        <v>14</v>
      </c>
    </row>
    <row r="1416" spans="1:9" ht="15" x14ac:dyDescent="0.25">
      <c r="A1416" s="515">
        <v>41866</v>
      </c>
      <c r="B1416" s="516" t="s">
        <v>1288</v>
      </c>
      <c r="C1416" s="517" t="s">
        <v>4698</v>
      </c>
      <c r="D1416" s="235" t="s">
        <v>138</v>
      </c>
      <c r="E1416" s="236">
        <v>80</v>
      </c>
      <c r="F1416" s="117">
        <v>41866</v>
      </c>
      <c r="G1416" s="30">
        <v>80</v>
      </c>
      <c r="H1416" s="5">
        <f t="shared" si="39"/>
        <v>0</v>
      </c>
      <c r="I1416" s="497"/>
    </row>
    <row r="1417" spans="1:9" ht="15" x14ac:dyDescent="0.25">
      <c r="A1417" s="496">
        <v>41869</v>
      </c>
      <c r="B1417" s="438" t="s">
        <v>1319</v>
      </c>
      <c r="C1417" s="429" t="s">
        <v>4698</v>
      </c>
      <c r="D1417" s="235" t="s">
        <v>138</v>
      </c>
      <c r="E1417" s="236">
        <v>7598</v>
      </c>
      <c r="F1417" s="117">
        <v>41869</v>
      </c>
      <c r="G1417" s="30">
        <v>7598</v>
      </c>
      <c r="H1417" s="5">
        <f t="shared" si="39"/>
        <v>0</v>
      </c>
      <c r="I1417" s="497"/>
    </row>
    <row r="1418" spans="1:9" ht="15" x14ac:dyDescent="0.25">
      <c r="A1418" s="426">
        <v>41870</v>
      </c>
      <c r="B1418" s="438" t="s">
        <v>1429</v>
      </c>
      <c r="C1418" s="429" t="s">
        <v>4698</v>
      </c>
      <c r="D1418" s="235" t="s">
        <v>138</v>
      </c>
      <c r="E1418" s="236">
        <v>12</v>
      </c>
      <c r="F1418" s="117">
        <v>41870</v>
      </c>
      <c r="G1418" s="22">
        <v>12</v>
      </c>
      <c r="H1418" s="5">
        <f t="shared" si="39"/>
        <v>0</v>
      </c>
      <c r="I1418" s="497" t="s">
        <v>4</v>
      </c>
    </row>
    <row r="1419" spans="1:9" ht="15" x14ac:dyDescent="0.25">
      <c r="A1419" s="240">
        <v>41870</v>
      </c>
      <c r="B1419" s="438" t="s">
        <v>1445</v>
      </c>
      <c r="C1419" s="429" t="s">
        <v>4698</v>
      </c>
      <c r="D1419" s="235" t="s">
        <v>138</v>
      </c>
      <c r="E1419" s="236">
        <v>7585.2</v>
      </c>
      <c r="F1419" s="117">
        <v>41870</v>
      </c>
      <c r="G1419" s="22">
        <v>7585.2</v>
      </c>
      <c r="H1419" s="5">
        <f t="shared" si="39"/>
        <v>0</v>
      </c>
      <c r="I1419" s="497" t="s">
        <v>455</v>
      </c>
    </row>
    <row r="1420" spans="1:9" ht="15" x14ac:dyDescent="0.25">
      <c r="A1420" s="426">
        <v>41871</v>
      </c>
      <c r="B1420" s="438" t="s">
        <v>1508</v>
      </c>
      <c r="C1420" s="429" t="s">
        <v>4698</v>
      </c>
      <c r="D1420" s="235" t="s">
        <v>138</v>
      </c>
      <c r="E1420" s="236">
        <v>5567</v>
      </c>
      <c r="F1420" s="117">
        <v>41871</v>
      </c>
      <c r="G1420" s="30">
        <v>5567</v>
      </c>
      <c r="H1420" s="5">
        <f t="shared" ref="H1420:H1500" si="40">E1420-G1420</f>
        <v>0</v>
      </c>
      <c r="I1420" s="497"/>
    </row>
    <row r="1421" spans="1:9" ht="15" x14ac:dyDescent="0.25">
      <c r="A1421" s="240">
        <v>41872</v>
      </c>
      <c r="B1421" s="241" t="s">
        <v>1606</v>
      </c>
      <c r="C1421" s="394" t="s">
        <v>4401</v>
      </c>
      <c r="D1421" s="8" t="s">
        <v>138</v>
      </c>
      <c r="E1421" s="252">
        <v>7836</v>
      </c>
      <c r="F1421" s="117">
        <v>41872</v>
      </c>
      <c r="G1421" s="30">
        <v>7836</v>
      </c>
      <c r="H1421" s="5">
        <f t="shared" si="40"/>
        <v>0</v>
      </c>
      <c r="I1421" s="497" t="s">
        <v>196</v>
      </c>
    </row>
    <row r="1422" spans="1:9" ht="15" x14ac:dyDescent="0.25">
      <c r="A1422" s="426">
        <v>41873</v>
      </c>
      <c r="B1422" s="241" t="s">
        <v>1722</v>
      </c>
      <c r="C1422" s="394" t="s">
        <v>4401</v>
      </c>
      <c r="D1422" s="235" t="s">
        <v>138</v>
      </c>
      <c r="E1422" s="236">
        <v>7156</v>
      </c>
      <c r="F1422" s="117">
        <v>41873</v>
      </c>
      <c r="G1422" s="251">
        <v>7156</v>
      </c>
      <c r="H1422" s="5">
        <f t="shared" si="40"/>
        <v>0</v>
      </c>
      <c r="I1422" s="497" t="s">
        <v>2781</v>
      </c>
    </row>
    <row r="1423" spans="1:9" ht="15" x14ac:dyDescent="0.25">
      <c r="A1423" s="240">
        <v>41873</v>
      </c>
      <c r="B1423" s="241" t="s">
        <v>1723</v>
      </c>
      <c r="C1423" s="394" t="s">
        <v>4401</v>
      </c>
      <c r="D1423" s="235" t="s">
        <v>138</v>
      </c>
      <c r="E1423" s="236">
        <v>120</v>
      </c>
      <c r="F1423" s="117">
        <v>41873</v>
      </c>
      <c r="G1423" s="251">
        <v>120</v>
      </c>
      <c r="H1423" s="5">
        <f t="shared" si="40"/>
        <v>0</v>
      </c>
      <c r="I1423" s="497" t="s">
        <v>455</v>
      </c>
    </row>
    <row r="1424" spans="1:9" ht="15" x14ac:dyDescent="0.25">
      <c r="A1424" s="426">
        <v>41875</v>
      </c>
      <c r="B1424" s="241" t="s">
        <v>1862</v>
      </c>
      <c r="C1424" s="394" t="s">
        <v>4401</v>
      </c>
      <c r="D1424" s="235" t="s">
        <v>138</v>
      </c>
      <c r="E1424" s="236">
        <v>7288</v>
      </c>
      <c r="F1424" s="294">
        <v>41875</v>
      </c>
      <c r="G1424" s="30">
        <v>7288</v>
      </c>
      <c r="H1424" s="5">
        <f t="shared" si="40"/>
        <v>0</v>
      </c>
      <c r="I1424" s="497" t="s">
        <v>196</v>
      </c>
    </row>
    <row r="1425" spans="1:10" ht="15" x14ac:dyDescent="0.25">
      <c r="A1425" s="240">
        <v>41876</v>
      </c>
      <c r="B1425" s="241" t="s">
        <v>1975</v>
      </c>
      <c r="C1425" s="394" t="s">
        <v>4401</v>
      </c>
      <c r="D1425" s="235" t="s">
        <v>138</v>
      </c>
      <c r="E1425" s="236">
        <v>6824</v>
      </c>
      <c r="F1425" s="117">
        <v>41876</v>
      </c>
      <c r="G1425" s="30">
        <v>6824</v>
      </c>
      <c r="H1425" s="5">
        <f t="shared" si="40"/>
        <v>0</v>
      </c>
      <c r="I1425" s="497" t="s">
        <v>196</v>
      </c>
    </row>
    <row r="1426" spans="1:10" ht="15" x14ac:dyDescent="0.25">
      <c r="A1426" s="426">
        <v>41879</v>
      </c>
      <c r="B1426" s="241" t="s">
        <v>2163</v>
      </c>
      <c r="C1426" s="394" t="s">
        <v>4401</v>
      </c>
      <c r="D1426" s="235" t="s">
        <v>138</v>
      </c>
      <c r="E1426" s="236">
        <v>7044</v>
      </c>
      <c r="F1426" s="117">
        <v>41879</v>
      </c>
      <c r="G1426" s="30">
        <v>7044</v>
      </c>
      <c r="H1426" s="5">
        <f t="shared" si="40"/>
        <v>0</v>
      </c>
      <c r="I1426" s="497" t="s">
        <v>196</v>
      </c>
    </row>
    <row r="1427" spans="1:10" ht="15" x14ac:dyDescent="0.25">
      <c r="A1427" s="240">
        <v>41879</v>
      </c>
      <c r="B1427" s="241" t="s">
        <v>2266</v>
      </c>
      <c r="C1427" s="394" t="s">
        <v>4401</v>
      </c>
      <c r="D1427" s="235" t="s">
        <v>138</v>
      </c>
      <c r="E1427" s="236">
        <v>8116</v>
      </c>
      <c r="F1427" s="117">
        <v>41879</v>
      </c>
      <c r="G1427" s="30">
        <v>8116</v>
      </c>
      <c r="H1427" s="5">
        <f t="shared" si="40"/>
        <v>0</v>
      </c>
      <c r="I1427" s="497" t="s">
        <v>196</v>
      </c>
    </row>
    <row r="1428" spans="1:10" ht="15" x14ac:dyDescent="0.25">
      <c r="A1428" s="426">
        <v>41881</v>
      </c>
      <c r="B1428" s="241" t="s">
        <v>1175</v>
      </c>
      <c r="C1428" s="394" t="s">
        <v>4401</v>
      </c>
      <c r="D1428" s="235" t="s">
        <v>138</v>
      </c>
      <c r="E1428" s="236">
        <v>7748</v>
      </c>
      <c r="F1428" s="117">
        <v>41881</v>
      </c>
      <c r="G1428" s="30">
        <v>7748</v>
      </c>
      <c r="H1428" s="5">
        <f t="shared" si="40"/>
        <v>0</v>
      </c>
      <c r="I1428" s="497" t="s">
        <v>4792</v>
      </c>
    </row>
    <row r="1429" spans="1:10" ht="15" x14ac:dyDescent="0.25">
      <c r="A1429" s="240">
        <v>41882</v>
      </c>
      <c r="B1429" s="241" t="s">
        <v>1347</v>
      </c>
      <c r="C1429" s="394" t="s">
        <v>4401</v>
      </c>
      <c r="D1429" s="235" t="s">
        <v>138</v>
      </c>
      <c r="E1429" s="236">
        <v>7216</v>
      </c>
      <c r="F1429" s="294">
        <v>41882</v>
      </c>
      <c r="G1429" s="30">
        <v>7216</v>
      </c>
      <c r="H1429" s="5">
        <f t="shared" si="40"/>
        <v>0</v>
      </c>
      <c r="I1429" s="497" t="s">
        <v>196</v>
      </c>
    </row>
    <row r="1430" spans="1:10" ht="15" x14ac:dyDescent="0.25">
      <c r="A1430" s="426">
        <v>41882</v>
      </c>
      <c r="B1430" s="241" t="s">
        <v>1349</v>
      </c>
      <c r="C1430" s="394" t="s">
        <v>4401</v>
      </c>
      <c r="D1430" s="235" t="s">
        <v>138</v>
      </c>
      <c r="E1430" s="236">
        <v>120</v>
      </c>
      <c r="F1430" s="294">
        <v>41882</v>
      </c>
      <c r="G1430" s="30">
        <v>120</v>
      </c>
      <c r="H1430" s="5">
        <f t="shared" si="40"/>
        <v>0</v>
      </c>
      <c r="I1430" s="497"/>
    </row>
    <row r="1431" spans="1:10" ht="15" x14ac:dyDescent="0.25">
      <c r="A1431" s="426"/>
      <c r="B1431" s="241"/>
      <c r="C1431" s="394"/>
      <c r="D1431" s="235"/>
      <c r="E1431" s="236"/>
      <c r="F1431" s="294"/>
      <c r="G1431" s="30">
        <f>SUM(G1400:G1430)</f>
        <v>177287.90000000002</v>
      </c>
      <c r="H1431" s="5"/>
      <c r="I1431" s="497"/>
    </row>
    <row r="1432" spans="1:10" ht="15" x14ac:dyDescent="0.25">
      <c r="A1432" s="426"/>
      <c r="B1432" s="241"/>
      <c r="C1432" s="394"/>
      <c r="D1432" s="235"/>
      <c r="E1432" s="236"/>
      <c r="F1432" s="294"/>
      <c r="G1432" s="30"/>
      <c r="H1432" s="5"/>
      <c r="I1432" s="497"/>
    </row>
    <row r="1433" spans="1:10" ht="15" x14ac:dyDescent="0.25">
      <c r="A1433" s="240">
        <v>41865</v>
      </c>
      <c r="B1433" s="438" t="s">
        <v>2135</v>
      </c>
      <c r="C1433" s="429" t="s">
        <v>4698</v>
      </c>
      <c r="D1433" s="235" t="s">
        <v>2564</v>
      </c>
      <c r="E1433" s="474">
        <v>7697</v>
      </c>
      <c r="F1433" s="117">
        <v>41865</v>
      </c>
      <c r="G1433" s="22">
        <v>7697</v>
      </c>
      <c r="H1433" s="5">
        <f t="shared" si="40"/>
        <v>0</v>
      </c>
      <c r="I1433" s="497" t="s">
        <v>14</v>
      </c>
    </row>
    <row r="1434" spans="1:10" ht="15" x14ac:dyDescent="0.25">
      <c r="A1434" s="426">
        <v>41877</v>
      </c>
      <c r="B1434" s="241" t="s">
        <v>2079</v>
      </c>
      <c r="C1434" s="394" t="s">
        <v>4401</v>
      </c>
      <c r="D1434" s="8" t="s">
        <v>2564</v>
      </c>
      <c r="E1434" s="252">
        <v>7188</v>
      </c>
      <c r="F1434" s="117">
        <v>41877</v>
      </c>
      <c r="G1434" s="30">
        <v>7188</v>
      </c>
      <c r="H1434" s="5">
        <f t="shared" si="40"/>
        <v>0</v>
      </c>
      <c r="I1434" s="497" t="s">
        <v>14</v>
      </c>
    </row>
    <row r="1435" spans="1:10" ht="15" x14ac:dyDescent="0.25">
      <c r="A1435" s="240">
        <v>41877</v>
      </c>
      <c r="B1435" s="241" t="s">
        <v>2080</v>
      </c>
      <c r="C1435" s="394" t="s">
        <v>4401</v>
      </c>
      <c r="D1435" s="8" t="s">
        <v>2564</v>
      </c>
      <c r="E1435" s="252">
        <v>80</v>
      </c>
      <c r="F1435" s="117">
        <v>41877</v>
      </c>
      <c r="G1435" s="30">
        <v>80</v>
      </c>
      <c r="H1435" s="5">
        <f t="shared" si="40"/>
        <v>0</v>
      </c>
      <c r="I1435" s="497"/>
      <c r="J1435" s="12"/>
    </row>
    <row r="1436" spans="1:10" ht="15" x14ac:dyDescent="0.25">
      <c r="A1436" s="426"/>
      <c r="B1436" s="241"/>
      <c r="C1436" s="394"/>
      <c r="D1436" s="8"/>
      <c r="E1436" s="252"/>
      <c r="F1436" s="117"/>
      <c r="G1436" s="30"/>
      <c r="H1436" s="5"/>
      <c r="I1436" s="497"/>
      <c r="J1436" s="12"/>
    </row>
    <row r="1437" spans="1:10" ht="15" x14ac:dyDescent="0.25">
      <c r="A1437" s="603">
        <v>41853</v>
      </c>
      <c r="B1437" s="241" t="s">
        <v>1163</v>
      </c>
      <c r="C1437" s="394" t="s">
        <v>4641</v>
      </c>
      <c r="D1437" s="8" t="s">
        <v>594</v>
      </c>
      <c r="E1437" s="252">
        <v>8057</v>
      </c>
      <c r="F1437" s="117">
        <v>41854</v>
      </c>
      <c r="G1437" s="30">
        <v>8057</v>
      </c>
      <c r="H1437" s="24">
        <f t="shared" si="40"/>
        <v>0</v>
      </c>
      <c r="I1437" s="497"/>
    </row>
    <row r="1438" spans="1:10" ht="15" x14ac:dyDescent="0.25">
      <c r="A1438" s="496">
        <v>41855</v>
      </c>
      <c r="B1438" s="241" t="s">
        <v>1311</v>
      </c>
      <c r="C1438" s="394" t="s">
        <v>4641</v>
      </c>
      <c r="D1438" s="8" t="s">
        <v>594</v>
      </c>
      <c r="E1438" s="252">
        <v>7908.3</v>
      </c>
      <c r="F1438" s="117">
        <v>41856</v>
      </c>
      <c r="G1438" s="30">
        <v>7908.3</v>
      </c>
      <c r="H1438" s="5">
        <f t="shared" si="40"/>
        <v>0</v>
      </c>
      <c r="I1438" s="497" t="s">
        <v>57</v>
      </c>
    </row>
    <row r="1439" spans="1:10" ht="15" x14ac:dyDescent="0.25">
      <c r="A1439" s="426">
        <v>41858</v>
      </c>
      <c r="B1439" s="438" t="s">
        <v>1566</v>
      </c>
      <c r="C1439" s="429" t="s">
        <v>4698</v>
      </c>
      <c r="D1439" s="8" t="s">
        <v>594</v>
      </c>
      <c r="E1439" s="252">
        <v>6393.6</v>
      </c>
      <c r="F1439" s="117">
        <v>41859</v>
      </c>
      <c r="G1439" s="30">
        <v>6393.6</v>
      </c>
      <c r="H1439" s="5">
        <f t="shared" si="40"/>
        <v>0</v>
      </c>
      <c r="I1439" s="497" t="s">
        <v>57</v>
      </c>
    </row>
    <row r="1440" spans="1:10" ht="15" x14ac:dyDescent="0.25">
      <c r="A1440" s="426"/>
      <c r="B1440" s="438"/>
      <c r="C1440" s="429"/>
      <c r="D1440" s="8"/>
      <c r="E1440" s="252"/>
      <c r="F1440" s="117"/>
      <c r="G1440" s="30">
        <f>SUM(G1437:G1439)</f>
        <v>22358.9</v>
      </c>
      <c r="H1440" s="5"/>
      <c r="I1440" s="497"/>
    </row>
    <row r="1441" spans="1:9" ht="15" x14ac:dyDescent="0.25">
      <c r="A1441" s="426"/>
      <c r="B1441" s="438"/>
      <c r="C1441" s="429"/>
      <c r="D1441" s="8"/>
      <c r="E1441" s="252"/>
      <c r="F1441" s="117"/>
      <c r="G1441" s="30"/>
      <c r="H1441" s="5"/>
      <c r="I1441" s="497"/>
    </row>
    <row r="1442" spans="1:9" ht="15" x14ac:dyDescent="0.25">
      <c r="A1442" s="496">
        <v>41853</v>
      </c>
      <c r="B1442" s="241" t="s">
        <v>1110</v>
      </c>
      <c r="C1442" s="394" t="s">
        <v>4641</v>
      </c>
      <c r="D1442" s="8" t="s">
        <v>194</v>
      </c>
      <c r="E1442" s="252">
        <v>3537.5</v>
      </c>
      <c r="F1442" s="117">
        <v>41853</v>
      </c>
      <c r="G1442" s="30">
        <v>3537.5</v>
      </c>
      <c r="H1442" s="24">
        <f t="shared" si="40"/>
        <v>0</v>
      </c>
      <c r="I1442" s="497" t="s">
        <v>57</v>
      </c>
    </row>
    <row r="1443" spans="1:9" ht="15" x14ac:dyDescent="0.25">
      <c r="A1443" s="603">
        <v>41855</v>
      </c>
      <c r="B1443" s="241" t="s">
        <v>1276</v>
      </c>
      <c r="C1443" s="394" t="s">
        <v>4641</v>
      </c>
      <c r="D1443" s="8" t="s">
        <v>194</v>
      </c>
      <c r="E1443" s="252">
        <v>520</v>
      </c>
      <c r="F1443" s="117">
        <v>41855</v>
      </c>
      <c r="G1443" s="30">
        <v>520</v>
      </c>
      <c r="H1443" s="5">
        <f t="shared" si="40"/>
        <v>0</v>
      </c>
      <c r="I1443" s="497"/>
    </row>
    <row r="1444" spans="1:9" ht="15" x14ac:dyDescent="0.25">
      <c r="A1444" s="496">
        <v>41855</v>
      </c>
      <c r="B1444" s="241" t="s">
        <v>1279</v>
      </c>
      <c r="C1444" s="394" t="s">
        <v>4641</v>
      </c>
      <c r="D1444" s="8" t="s">
        <v>194</v>
      </c>
      <c r="E1444" s="252">
        <v>40</v>
      </c>
      <c r="F1444" s="117">
        <v>41855</v>
      </c>
      <c r="G1444" s="30">
        <v>40</v>
      </c>
      <c r="H1444" s="5">
        <f t="shared" si="40"/>
        <v>0</v>
      </c>
      <c r="I1444" s="497"/>
    </row>
    <row r="1445" spans="1:9" ht="15" x14ac:dyDescent="0.25">
      <c r="A1445" s="603">
        <v>41855</v>
      </c>
      <c r="B1445" s="241" t="s">
        <v>1314</v>
      </c>
      <c r="C1445" s="394" t="s">
        <v>4641</v>
      </c>
      <c r="D1445" s="8" t="s">
        <v>194</v>
      </c>
      <c r="E1445" s="252">
        <v>4449.2</v>
      </c>
      <c r="F1445" s="117">
        <v>41855</v>
      </c>
      <c r="G1445" s="30">
        <v>4449.2</v>
      </c>
      <c r="H1445" s="5">
        <f t="shared" si="40"/>
        <v>0</v>
      </c>
      <c r="I1445" s="497"/>
    </row>
    <row r="1446" spans="1:9" ht="15" x14ac:dyDescent="0.25">
      <c r="A1446" s="496">
        <v>41855</v>
      </c>
      <c r="B1446" s="241" t="s">
        <v>1316</v>
      </c>
      <c r="C1446" s="394" t="s">
        <v>4641</v>
      </c>
      <c r="D1446" s="8" t="s">
        <v>194</v>
      </c>
      <c r="E1446" s="252">
        <v>1935</v>
      </c>
      <c r="F1446" s="117">
        <v>41855</v>
      </c>
      <c r="G1446" s="30">
        <v>1935</v>
      </c>
      <c r="H1446" s="5">
        <f t="shared" si="40"/>
        <v>0</v>
      </c>
      <c r="I1446" s="497"/>
    </row>
    <row r="1447" spans="1:9" ht="15" x14ac:dyDescent="0.25">
      <c r="A1447" s="426">
        <v>41856</v>
      </c>
      <c r="B1447" s="241" t="s">
        <v>1397</v>
      </c>
      <c r="C1447" s="394" t="s">
        <v>4641</v>
      </c>
      <c r="D1447" s="235" t="s">
        <v>194</v>
      </c>
      <c r="E1447" s="236">
        <v>4269</v>
      </c>
      <c r="F1447" s="117">
        <v>41856</v>
      </c>
      <c r="G1447" s="30">
        <v>4269</v>
      </c>
      <c r="H1447" s="5">
        <f t="shared" si="40"/>
        <v>0</v>
      </c>
      <c r="I1447" s="497" t="s">
        <v>14</v>
      </c>
    </row>
    <row r="1448" spans="1:9" ht="15" x14ac:dyDescent="0.25">
      <c r="A1448" s="240">
        <v>41863</v>
      </c>
      <c r="B1448" s="438" t="s">
        <v>2049</v>
      </c>
      <c r="C1448" s="429" t="s">
        <v>4698</v>
      </c>
      <c r="D1448" s="8" t="s">
        <v>194</v>
      </c>
      <c r="E1448" s="252">
        <v>5989.5</v>
      </c>
      <c r="F1448" s="117">
        <v>41863</v>
      </c>
      <c r="G1448" s="22">
        <v>5989.5</v>
      </c>
      <c r="H1448" s="5">
        <f t="shared" si="40"/>
        <v>0</v>
      </c>
      <c r="I1448" s="497"/>
    </row>
    <row r="1449" spans="1:9" ht="15" x14ac:dyDescent="0.25">
      <c r="A1449" s="426">
        <v>41867</v>
      </c>
      <c r="B1449" s="438" t="s">
        <v>1087</v>
      </c>
      <c r="C1449" s="429" t="s">
        <v>4698</v>
      </c>
      <c r="D1449" s="235" t="s">
        <v>194</v>
      </c>
      <c r="E1449" s="236">
        <v>229</v>
      </c>
      <c r="F1449" s="117">
        <v>41867</v>
      </c>
      <c r="G1449" s="30">
        <v>229</v>
      </c>
      <c r="H1449" s="5">
        <f t="shared" si="40"/>
        <v>0</v>
      </c>
      <c r="I1449" s="497"/>
    </row>
    <row r="1450" spans="1:9" ht="15" x14ac:dyDescent="0.25">
      <c r="A1450" s="240">
        <v>41870</v>
      </c>
      <c r="B1450" s="438" t="s">
        <v>1418</v>
      </c>
      <c r="C1450" s="429" t="s">
        <v>4698</v>
      </c>
      <c r="D1450" s="235" t="s">
        <v>194</v>
      </c>
      <c r="E1450" s="236">
        <v>5456.5</v>
      </c>
      <c r="F1450" s="117">
        <v>41870</v>
      </c>
      <c r="G1450" s="22">
        <v>5456.5</v>
      </c>
      <c r="H1450" s="5">
        <f t="shared" si="40"/>
        <v>0</v>
      </c>
      <c r="I1450" s="497"/>
    </row>
    <row r="1451" spans="1:9" ht="15" x14ac:dyDescent="0.25">
      <c r="A1451" s="426">
        <v>41870</v>
      </c>
      <c r="B1451" s="438" t="s">
        <v>1421</v>
      </c>
      <c r="C1451" s="429" t="s">
        <v>4698</v>
      </c>
      <c r="D1451" s="235" t="s">
        <v>194</v>
      </c>
      <c r="E1451" s="236">
        <v>512.4</v>
      </c>
      <c r="F1451" s="117">
        <v>41870</v>
      </c>
      <c r="G1451" s="22">
        <v>512.4</v>
      </c>
      <c r="H1451" s="5">
        <f t="shared" si="40"/>
        <v>0</v>
      </c>
      <c r="I1451" s="497" t="s">
        <v>14</v>
      </c>
    </row>
    <row r="1452" spans="1:9" ht="15" x14ac:dyDescent="0.25">
      <c r="A1452" s="240">
        <v>41874</v>
      </c>
      <c r="B1452" s="241" t="s">
        <v>1787</v>
      </c>
      <c r="C1452" s="394" t="s">
        <v>4401</v>
      </c>
      <c r="D1452" s="8" t="s">
        <v>194</v>
      </c>
      <c r="E1452" s="252">
        <v>3097</v>
      </c>
      <c r="F1452" s="117">
        <v>41874</v>
      </c>
      <c r="G1452" s="30">
        <v>3097</v>
      </c>
      <c r="H1452" s="5">
        <f t="shared" si="40"/>
        <v>0</v>
      </c>
      <c r="I1452" s="497" t="s">
        <v>4793</v>
      </c>
    </row>
    <row r="1453" spans="1:9" ht="15" x14ac:dyDescent="0.25">
      <c r="A1453" s="426">
        <v>41874</v>
      </c>
      <c r="B1453" s="241" t="s">
        <v>1791</v>
      </c>
      <c r="C1453" s="394" t="s">
        <v>4401</v>
      </c>
      <c r="D1453" s="8" t="s">
        <v>194</v>
      </c>
      <c r="E1453" s="252">
        <v>184.6</v>
      </c>
      <c r="F1453" s="117">
        <v>41874</v>
      </c>
      <c r="G1453" s="30">
        <v>184.6</v>
      </c>
      <c r="H1453" s="5">
        <f t="shared" si="40"/>
        <v>0</v>
      </c>
      <c r="I1453" s="497"/>
    </row>
    <row r="1454" spans="1:9" ht="15" x14ac:dyDescent="0.25">
      <c r="A1454" s="240">
        <v>41875</v>
      </c>
      <c r="B1454" s="241" t="s">
        <v>1866</v>
      </c>
      <c r="C1454" s="394" t="s">
        <v>4401</v>
      </c>
      <c r="D1454" s="235" t="s">
        <v>194</v>
      </c>
      <c r="E1454" s="236">
        <v>509</v>
      </c>
      <c r="F1454" s="117">
        <v>41875</v>
      </c>
      <c r="G1454" s="30">
        <v>509</v>
      </c>
      <c r="H1454" s="5">
        <f t="shared" si="40"/>
        <v>0</v>
      </c>
      <c r="I1454" s="497"/>
    </row>
    <row r="1455" spans="1:9" ht="15" x14ac:dyDescent="0.25">
      <c r="A1455" s="240">
        <v>41878</v>
      </c>
      <c r="B1455" s="241" t="s">
        <v>2146</v>
      </c>
      <c r="C1455" s="394" t="s">
        <v>4401</v>
      </c>
      <c r="D1455" s="235" t="s">
        <v>194</v>
      </c>
      <c r="E1455" s="236">
        <v>1122</v>
      </c>
      <c r="F1455" s="117">
        <v>41878</v>
      </c>
      <c r="G1455" s="30">
        <v>1122</v>
      </c>
      <c r="H1455" s="5">
        <f t="shared" si="40"/>
        <v>0</v>
      </c>
      <c r="I1455" s="497"/>
    </row>
    <row r="1456" spans="1:9" ht="15" x14ac:dyDescent="0.25">
      <c r="A1456" s="240">
        <v>41878</v>
      </c>
      <c r="B1456" s="241" t="s">
        <v>2156</v>
      </c>
      <c r="C1456" s="394" t="s">
        <v>4401</v>
      </c>
      <c r="D1456" s="235" t="s">
        <v>194</v>
      </c>
      <c r="E1456" s="236">
        <v>139</v>
      </c>
      <c r="F1456" s="117">
        <v>41878</v>
      </c>
      <c r="G1456" s="30">
        <v>139</v>
      </c>
      <c r="H1456" s="5">
        <f t="shared" si="40"/>
        <v>0</v>
      </c>
      <c r="I1456" s="497"/>
    </row>
    <row r="1457" spans="1:9" ht="15" x14ac:dyDescent="0.25">
      <c r="A1457" s="240">
        <v>41879</v>
      </c>
      <c r="B1457" s="241" t="s">
        <v>2217</v>
      </c>
      <c r="C1457" s="394" t="s">
        <v>4401</v>
      </c>
      <c r="D1457" s="235" t="s">
        <v>194</v>
      </c>
      <c r="E1457" s="236">
        <v>456</v>
      </c>
      <c r="F1457" s="117">
        <v>41879</v>
      </c>
      <c r="G1457" s="30">
        <v>456</v>
      </c>
      <c r="H1457" s="5">
        <f t="shared" si="40"/>
        <v>0</v>
      </c>
      <c r="I1457" s="497"/>
    </row>
    <row r="1458" spans="1:9" ht="15" x14ac:dyDescent="0.25">
      <c r="A1458" s="240">
        <v>41880</v>
      </c>
      <c r="B1458" s="241" t="s">
        <v>1128</v>
      </c>
      <c r="C1458" s="394" t="s">
        <v>4401</v>
      </c>
      <c r="D1458" s="8" t="s">
        <v>194</v>
      </c>
      <c r="E1458" s="252">
        <v>2116</v>
      </c>
      <c r="F1458" s="117">
        <v>41880</v>
      </c>
      <c r="G1458" s="30">
        <v>2116</v>
      </c>
      <c r="H1458" s="5">
        <f t="shared" si="40"/>
        <v>0</v>
      </c>
      <c r="I1458" s="497"/>
    </row>
    <row r="1459" spans="1:9" ht="15" x14ac:dyDescent="0.25">
      <c r="A1459" s="240">
        <v>41879</v>
      </c>
      <c r="B1459" s="241" t="s">
        <v>2213</v>
      </c>
      <c r="C1459" s="394" t="s">
        <v>4401</v>
      </c>
      <c r="D1459" s="235" t="s">
        <v>287</v>
      </c>
      <c r="E1459" s="236">
        <v>11960</v>
      </c>
      <c r="F1459" s="117">
        <v>41879</v>
      </c>
      <c r="G1459" s="30">
        <v>11960</v>
      </c>
      <c r="H1459" s="5">
        <f t="shared" si="40"/>
        <v>0</v>
      </c>
      <c r="I1459" s="497"/>
    </row>
    <row r="1460" spans="1:9" ht="15" x14ac:dyDescent="0.25">
      <c r="A1460" s="240">
        <v>41880</v>
      </c>
      <c r="B1460" s="241" t="s">
        <v>1112</v>
      </c>
      <c r="C1460" s="394" t="s">
        <v>4401</v>
      </c>
      <c r="D1460" s="8" t="s">
        <v>287</v>
      </c>
      <c r="E1460" s="252">
        <v>15736</v>
      </c>
      <c r="F1460" s="117">
        <v>41880</v>
      </c>
      <c r="G1460" s="30">
        <v>15736</v>
      </c>
      <c r="H1460" s="5">
        <f t="shared" si="40"/>
        <v>0</v>
      </c>
      <c r="I1460" s="497"/>
    </row>
    <row r="1461" spans="1:9" ht="15" x14ac:dyDescent="0.25">
      <c r="A1461" s="240"/>
      <c r="B1461" s="241"/>
      <c r="C1461" s="394"/>
      <c r="D1461" s="8"/>
      <c r="E1461" s="252"/>
      <c r="F1461" s="117"/>
      <c r="G1461" s="30">
        <f>SUM(G1442:G1460)</f>
        <v>62257.7</v>
      </c>
      <c r="H1461" s="5"/>
      <c r="I1461" s="497"/>
    </row>
    <row r="1462" spans="1:9" ht="15" x14ac:dyDescent="0.25">
      <c r="A1462" s="240"/>
      <c r="B1462" s="241"/>
      <c r="C1462" s="394"/>
      <c r="D1462" s="8"/>
      <c r="E1462" s="252"/>
      <c r="F1462" s="117"/>
      <c r="G1462" s="30"/>
      <c r="H1462" s="5"/>
      <c r="I1462" s="497"/>
    </row>
    <row r="1463" spans="1:9" ht="15" x14ac:dyDescent="0.25">
      <c r="A1463" s="240"/>
      <c r="B1463" s="438"/>
      <c r="C1463" s="429"/>
      <c r="D1463" s="235"/>
      <c r="E1463" s="236"/>
      <c r="F1463" s="117"/>
      <c r="G1463" s="30"/>
      <c r="H1463" s="5"/>
      <c r="I1463" s="491"/>
    </row>
    <row r="1464" spans="1:9" ht="15" x14ac:dyDescent="0.25">
      <c r="A1464" s="240">
        <v>41876</v>
      </c>
      <c r="B1464" s="241" t="s">
        <v>1913</v>
      </c>
      <c r="C1464" s="394" t="s">
        <v>4401</v>
      </c>
      <c r="D1464" s="235" t="s">
        <v>2528</v>
      </c>
      <c r="E1464" s="236">
        <v>3533.5</v>
      </c>
      <c r="F1464" s="117">
        <v>41876</v>
      </c>
      <c r="G1464" s="30">
        <v>3533.5</v>
      </c>
      <c r="H1464" s="5">
        <f t="shared" si="40"/>
        <v>0</v>
      </c>
      <c r="I1464" s="491" t="s">
        <v>72</v>
      </c>
    </row>
    <row r="1465" spans="1:9" ht="15" x14ac:dyDescent="0.25">
      <c r="A1465" s="240"/>
      <c r="B1465" s="241"/>
      <c r="C1465" s="394"/>
      <c r="D1465" s="235"/>
      <c r="E1465" s="236"/>
      <c r="F1465" s="117"/>
      <c r="G1465" s="30"/>
      <c r="H1465" s="5"/>
      <c r="I1465" s="491"/>
    </row>
    <row r="1466" spans="1:9" ht="15" x14ac:dyDescent="0.25">
      <c r="A1466" s="240">
        <v>41872</v>
      </c>
      <c r="B1466" s="438" t="s">
        <v>1527</v>
      </c>
      <c r="C1466" s="429" t="s">
        <v>4698</v>
      </c>
      <c r="D1466" s="8" t="s">
        <v>315</v>
      </c>
      <c r="E1466" s="252">
        <v>6195.4</v>
      </c>
      <c r="F1466" s="117">
        <v>41873</v>
      </c>
      <c r="G1466" s="22">
        <v>6195.4</v>
      </c>
      <c r="H1466" s="5">
        <f t="shared" si="40"/>
        <v>0</v>
      </c>
      <c r="I1466" s="491"/>
    </row>
    <row r="1467" spans="1:9" ht="15" x14ac:dyDescent="0.25">
      <c r="A1467" s="240">
        <v>41878</v>
      </c>
      <c r="B1467" s="241" t="s">
        <v>2125</v>
      </c>
      <c r="C1467" s="394" t="s">
        <v>4401</v>
      </c>
      <c r="D1467" s="235" t="s">
        <v>315</v>
      </c>
      <c r="E1467" s="236">
        <v>6172</v>
      </c>
      <c r="F1467" s="117">
        <v>41879</v>
      </c>
      <c r="G1467" s="30">
        <v>6172</v>
      </c>
      <c r="H1467" s="5">
        <f t="shared" si="40"/>
        <v>0</v>
      </c>
      <c r="I1467" s="491"/>
    </row>
    <row r="1468" spans="1:9" ht="15" x14ac:dyDescent="0.25">
      <c r="A1468" s="240">
        <v>41880</v>
      </c>
      <c r="B1468" s="241" t="s">
        <v>1060</v>
      </c>
      <c r="C1468" s="394" t="s">
        <v>4401</v>
      </c>
      <c r="D1468" s="8" t="s">
        <v>315</v>
      </c>
      <c r="E1468" s="252">
        <v>5273.4</v>
      </c>
      <c r="F1468" s="117">
        <v>41881</v>
      </c>
      <c r="G1468" s="30">
        <v>5273.4</v>
      </c>
      <c r="H1468" s="5">
        <f t="shared" si="40"/>
        <v>0</v>
      </c>
      <c r="I1468" s="491"/>
    </row>
    <row r="1469" spans="1:9" ht="15" x14ac:dyDescent="0.25">
      <c r="A1469" s="240"/>
      <c r="B1469" s="241"/>
      <c r="C1469" s="394"/>
      <c r="D1469" s="8"/>
      <c r="E1469" s="252"/>
      <c r="F1469" s="117"/>
      <c r="G1469" s="30">
        <f>SUM(G1466:G1468)</f>
        <v>17640.8</v>
      </c>
      <c r="H1469" s="5"/>
      <c r="I1469" s="491"/>
    </row>
    <row r="1470" spans="1:9" ht="15" x14ac:dyDescent="0.25">
      <c r="A1470" s="240"/>
      <c r="B1470" s="241"/>
      <c r="C1470" s="394"/>
      <c r="D1470" s="8"/>
      <c r="E1470" s="252"/>
      <c r="F1470" s="117"/>
      <c r="G1470" s="30"/>
      <c r="H1470" s="5"/>
      <c r="I1470" s="491"/>
    </row>
    <row r="1471" spans="1:9" ht="15" x14ac:dyDescent="0.25">
      <c r="A1471" s="240">
        <v>41869</v>
      </c>
      <c r="B1471" s="438" t="s">
        <v>1215</v>
      </c>
      <c r="C1471" s="429" t="s">
        <v>4698</v>
      </c>
      <c r="D1471" s="235" t="s">
        <v>4790</v>
      </c>
      <c r="E1471" s="236">
        <v>921.4</v>
      </c>
      <c r="F1471" s="117">
        <v>41869</v>
      </c>
      <c r="G1471" s="30">
        <v>921.4</v>
      </c>
      <c r="H1471" s="5">
        <f t="shared" si="40"/>
        <v>0</v>
      </c>
      <c r="I1471" s="491"/>
    </row>
    <row r="1472" spans="1:9" ht="15" x14ac:dyDescent="0.25">
      <c r="A1472" s="240">
        <v>41877</v>
      </c>
      <c r="B1472" s="241" t="s">
        <v>2035</v>
      </c>
      <c r="C1472" s="394" t="s">
        <v>4401</v>
      </c>
      <c r="D1472" s="8" t="s">
        <v>4790</v>
      </c>
      <c r="E1472" s="252">
        <v>14154</v>
      </c>
      <c r="F1472" s="461" t="s">
        <v>4856</v>
      </c>
      <c r="G1472" s="30">
        <v>14154</v>
      </c>
      <c r="H1472" s="5">
        <f t="shared" si="40"/>
        <v>0</v>
      </c>
      <c r="I1472" s="491" t="s">
        <v>57</v>
      </c>
    </row>
    <row r="1473" spans="1:9" ht="15" x14ac:dyDescent="0.25">
      <c r="A1473" s="240">
        <v>41877</v>
      </c>
      <c r="B1473" s="241" t="s">
        <v>2068</v>
      </c>
      <c r="C1473" s="394" t="s">
        <v>4401</v>
      </c>
      <c r="D1473" s="8" t="s">
        <v>4790</v>
      </c>
      <c r="E1473" s="252">
        <v>1816.5</v>
      </c>
      <c r="F1473" s="117">
        <v>41877</v>
      </c>
      <c r="G1473" s="30">
        <v>1816.5</v>
      </c>
      <c r="H1473" s="5">
        <f t="shared" si="40"/>
        <v>0</v>
      </c>
      <c r="I1473" s="491" t="s">
        <v>57</v>
      </c>
    </row>
    <row r="1474" spans="1:9" ht="15" x14ac:dyDescent="0.25">
      <c r="A1474" s="240">
        <v>41879</v>
      </c>
      <c r="B1474" s="241" t="s">
        <v>2220</v>
      </c>
      <c r="C1474" s="394" t="s">
        <v>4401</v>
      </c>
      <c r="D1474" s="235" t="s">
        <v>4790</v>
      </c>
      <c r="E1474" s="236">
        <v>7881.5</v>
      </c>
      <c r="F1474" s="117">
        <v>41880</v>
      </c>
      <c r="G1474" s="30">
        <v>7881.5</v>
      </c>
      <c r="H1474" s="5">
        <f t="shared" si="40"/>
        <v>0</v>
      </c>
      <c r="I1474" s="491" t="s">
        <v>57</v>
      </c>
    </row>
    <row r="1475" spans="1:9" ht="15" x14ac:dyDescent="0.25">
      <c r="A1475" s="240">
        <v>41881</v>
      </c>
      <c r="B1475" s="241" t="s">
        <v>1230</v>
      </c>
      <c r="C1475" s="394" t="s">
        <v>4401</v>
      </c>
      <c r="D1475" s="235" t="s">
        <v>5733</v>
      </c>
      <c r="E1475" s="236">
        <v>1540</v>
      </c>
      <c r="F1475" s="117">
        <v>41882</v>
      </c>
      <c r="G1475" s="30">
        <v>1540</v>
      </c>
      <c r="H1475" s="5">
        <f>E1475-G1475</f>
        <v>0</v>
      </c>
      <c r="I1475" s="491"/>
    </row>
    <row r="1476" spans="1:9" ht="15" x14ac:dyDescent="0.25">
      <c r="A1476" s="240">
        <v>41867</v>
      </c>
      <c r="B1476" s="438" t="s">
        <v>1120</v>
      </c>
      <c r="C1476" s="429" t="s">
        <v>4698</v>
      </c>
      <c r="D1476" s="235" t="s">
        <v>4783</v>
      </c>
      <c r="E1476" s="236">
        <v>1271.5999999999999</v>
      </c>
      <c r="F1476" s="117">
        <v>41868</v>
      </c>
      <c r="G1476" s="30">
        <v>1271.5999999999999</v>
      </c>
      <c r="H1476" s="5">
        <f>E1476-G1476</f>
        <v>0</v>
      </c>
      <c r="I1476" s="491"/>
    </row>
    <row r="1477" spans="1:9" ht="15" x14ac:dyDescent="0.25">
      <c r="A1477" s="240">
        <v>41872</v>
      </c>
      <c r="B1477" s="241" t="s">
        <v>1600</v>
      </c>
      <c r="C1477" s="394" t="s">
        <v>4401</v>
      </c>
      <c r="D1477" s="8" t="s">
        <v>4783</v>
      </c>
      <c r="E1477" s="252">
        <v>1459.5</v>
      </c>
      <c r="F1477" s="117">
        <v>41873</v>
      </c>
      <c r="G1477" s="30">
        <v>1459.5</v>
      </c>
      <c r="H1477" s="5">
        <f>E1477-G1477</f>
        <v>0</v>
      </c>
      <c r="I1477" s="491"/>
    </row>
    <row r="1478" spans="1:9" ht="15" x14ac:dyDescent="0.25">
      <c r="A1478" s="240"/>
      <c r="B1478" s="241"/>
      <c r="C1478" s="394"/>
      <c r="D1478" s="235"/>
      <c r="E1478" s="236"/>
      <c r="F1478" s="117"/>
      <c r="G1478" s="30">
        <f>SUM(G1471:G1477)</f>
        <v>29044.5</v>
      </c>
      <c r="H1478" s="5"/>
      <c r="I1478" s="491"/>
    </row>
    <row r="1479" spans="1:9" ht="15" x14ac:dyDescent="0.25">
      <c r="A1479" s="240"/>
      <c r="B1479" s="241"/>
      <c r="C1479" s="394"/>
      <c r="D1479" s="235"/>
      <c r="E1479" s="236"/>
      <c r="F1479" s="117"/>
      <c r="G1479" s="30"/>
      <c r="H1479" s="5"/>
      <c r="I1479" s="491"/>
    </row>
    <row r="1480" spans="1:9" ht="15" x14ac:dyDescent="0.25">
      <c r="A1480" s="240">
        <v>41878</v>
      </c>
      <c r="B1480" s="241" t="s">
        <v>2129</v>
      </c>
      <c r="C1480" s="394" t="s">
        <v>4401</v>
      </c>
      <c r="D1480" s="235" t="s">
        <v>767</v>
      </c>
      <c r="E1480" s="236">
        <v>5120</v>
      </c>
      <c r="F1480" s="117">
        <v>41879</v>
      </c>
      <c r="G1480" s="30">
        <v>5120</v>
      </c>
      <c r="H1480" s="5">
        <f t="shared" si="40"/>
        <v>0</v>
      </c>
      <c r="I1480" s="491"/>
    </row>
    <row r="1481" spans="1:9" ht="15" x14ac:dyDescent="0.25">
      <c r="A1481" s="240">
        <v>41880</v>
      </c>
      <c r="B1481" s="241" t="s">
        <v>1058</v>
      </c>
      <c r="C1481" s="394" t="s">
        <v>4401</v>
      </c>
      <c r="D1481" s="8" t="s">
        <v>767</v>
      </c>
      <c r="E1481" s="252">
        <v>4990</v>
      </c>
      <c r="F1481" s="117">
        <v>41881</v>
      </c>
      <c r="G1481" s="30">
        <v>4990</v>
      </c>
      <c r="H1481" s="5">
        <f t="shared" si="40"/>
        <v>0</v>
      </c>
      <c r="I1481" s="491"/>
    </row>
    <row r="1482" spans="1:9" ht="15" x14ac:dyDescent="0.25">
      <c r="A1482" s="240"/>
      <c r="B1482" s="241"/>
      <c r="C1482" s="394"/>
      <c r="D1482" s="8"/>
      <c r="E1482" s="252"/>
      <c r="F1482" s="117"/>
      <c r="G1482" s="30"/>
      <c r="H1482" s="5"/>
      <c r="I1482" s="491"/>
    </row>
    <row r="1483" spans="1:9" ht="15" x14ac:dyDescent="0.25">
      <c r="A1483" s="496">
        <v>41857</v>
      </c>
      <c r="B1483" s="241" t="s">
        <v>1475</v>
      </c>
      <c r="C1483" s="394" t="s">
        <v>4641</v>
      </c>
      <c r="D1483" s="235" t="s">
        <v>2858</v>
      </c>
      <c r="E1483" s="236">
        <v>8077</v>
      </c>
      <c r="F1483" s="117">
        <v>41857</v>
      </c>
      <c r="G1483" s="30">
        <v>8077</v>
      </c>
      <c r="H1483" s="5">
        <f>E1483-G1483</f>
        <v>0</v>
      </c>
      <c r="I1483" s="491" t="s">
        <v>72</v>
      </c>
    </row>
    <row r="1484" spans="1:9" ht="15" x14ac:dyDescent="0.25">
      <c r="A1484" s="240">
        <v>41869</v>
      </c>
      <c r="B1484" s="438" t="s">
        <v>1211</v>
      </c>
      <c r="C1484" s="429" t="s">
        <v>4698</v>
      </c>
      <c r="D1484" s="235" t="s">
        <v>2858</v>
      </c>
      <c r="E1484" s="236">
        <v>6901.5</v>
      </c>
      <c r="F1484" s="117">
        <v>41869</v>
      </c>
      <c r="G1484" s="30">
        <v>6901.5</v>
      </c>
      <c r="H1484" s="5">
        <f>E1484-G1484</f>
        <v>0</v>
      </c>
      <c r="I1484" s="491"/>
    </row>
    <row r="1485" spans="1:9" ht="15" x14ac:dyDescent="0.25">
      <c r="A1485" s="496">
        <v>41853</v>
      </c>
      <c r="B1485" s="241" t="s">
        <v>1131</v>
      </c>
      <c r="C1485" s="394" t="s">
        <v>4641</v>
      </c>
      <c r="D1485" s="8" t="s">
        <v>48</v>
      </c>
      <c r="E1485" s="252">
        <v>1596</v>
      </c>
      <c r="F1485" s="117">
        <v>41853</v>
      </c>
      <c r="G1485" s="30">
        <v>1596</v>
      </c>
      <c r="H1485" s="24">
        <f t="shared" si="40"/>
        <v>0</v>
      </c>
      <c r="I1485" s="491" t="s">
        <v>146</v>
      </c>
    </row>
    <row r="1486" spans="1:9" ht="15" x14ac:dyDescent="0.25">
      <c r="A1486" s="240">
        <v>41854</v>
      </c>
      <c r="B1486" s="241" t="s">
        <v>1209</v>
      </c>
      <c r="C1486" s="394" t="s">
        <v>4641</v>
      </c>
      <c r="D1486" s="8" t="s">
        <v>48</v>
      </c>
      <c r="E1486" s="252">
        <v>13522</v>
      </c>
      <c r="F1486" s="462" t="s">
        <v>4658</v>
      </c>
      <c r="G1486" s="30">
        <v>13522</v>
      </c>
      <c r="H1486" s="24">
        <f t="shared" si="40"/>
        <v>0</v>
      </c>
      <c r="I1486" s="491" t="s">
        <v>146</v>
      </c>
    </row>
    <row r="1487" spans="1:9" ht="15" x14ac:dyDescent="0.25">
      <c r="A1487" s="496">
        <v>41855</v>
      </c>
      <c r="B1487" s="241" t="s">
        <v>1262</v>
      </c>
      <c r="C1487" s="394" t="s">
        <v>4641</v>
      </c>
      <c r="D1487" s="8" t="s">
        <v>48</v>
      </c>
      <c r="E1487" s="252">
        <v>1445.6</v>
      </c>
      <c r="F1487" s="117">
        <v>41855</v>
      </c>
      <c r="G1487" s="30">
        <v>1445.6</v>
      </c>
      <c r="H1487" s="5">
        <f t="shared" si="40"/>
        <v>0</v>
      </c>
      <c r="I1487" s="491" t="s">
        <v>146</v>
      </c>
    </row>
    <row r="1488" spans="1:9" ht="15" x14ac:dyDescent="0.25">
      <c r="A1488" s="496">
        <v>41855</v>
      </c>
      <c r="B1488" s="241" t="s">
        <v>1264</v>
      </c>
      <c r="C1488" s="394" t="s">
        <v>4641</v>
      </c>
      <c r="D1488" s="8" t="s">
        <v>48</v>
      </c>
      <c r="E1488" s="252">
        <v>6424</v>
      </c>
      <c r="F1488" s="117">
        <v>41856</v>
      </c>
      <c r="G1488" s="30">
        <v>6424</v>
      </c>
      <c r="H1488" s="5">
        <f t="shared" si="40"/>
        <v>0</v>
      </c>
      <c r="I1488" s="491" t="s">
        <v>14</v>
      </c>
    </row>
    <row r="1489" spans="1:9" ht="15" x14ac:dyDescent="0.25">
      <c r="A1489" s="240">
        <v>41856</v>
      </c>
      <c r="B1489" s="241" t="s">
        <v>1384</v>
      </c>
      <c r="C1489" s="394" t="s">
        <v>4641</v>
      </c>
      <c r="D1489" s="235" t="s">
        <v>48</v>
      </c>
      <c r="E1489" s="236">
        <v>1824</v>
      </c>
      <c r="F1489" s="117">
        <v>41856</v>
      </c>
      <c r="G1489" s="30">
        <v>1824</v>
      </c>
      <c r="H1489" s="5">
        <f t="shared" si="40"/>
        <v>0</v>
      </c>
      <c r="I1489" s="491" t="s">
        <v>146</v>
      </c>
    </row>
    <row r="1490" spans="1:9" ht="15" x14ac:dyDescent="0.25">
      <c r="A1490" s="240">
        <v>41858</v>
      </c>
      <c r="B1490" s="438" t="s">
        <v>1587</v>
      </c>
      <c r="C1490" s="429" t="s">
        <v>4698</v>
      </c>
      <c r="D1490" s="8" t="s">
        <v>48</v>
      </c>
      <c r="E1490" s="252">
        <v>6005.5</v>
      </c>
      <c r="F1490" s="117">
        <v>41858</v>
      </c>
      <c r="G1490" s="30">
        <v>6005.5</v>
      </c>
      <c r="H1490" s="5">
        <f t="shared" si="40"/>
        <v>0</v>
      </c>
      <c r="I1490" s="491"/>
    </row>
    <row r="1491" spans="1:9" ht="15" x14ac:dyDescent="0.25">
      <c r="A1491" s="496">
        <v>41859</v>
      </c>
      <c r="B1491" s="438" t="s">
        <v>1645</v>
      </c>
      <c r="C1491" s="429" t="s">
        <v>4698</v>
      </c>
      <c r="D1491" s="235" t="s">
        <v>48</v>
      </c>
      <c r="E1491" s="236">
        <v>446</v>
      </c>
      <c r="F1491" s="117">
        <v>41859</v>
      </c>
      <c r="G1491" s="30">
        <v>446</v>
      </c>
      <c r="H1491" s="5">
        <f t="shared" si="40"/>
        <v>0</v>
      </c>
      <c r="I1491" s="491"/>
    </row>
    <row r="1492" spans="1:9" ht="15" x14ac:dyDescent="0.25">
      <c r="A1492" s="496">
        <v>41859</v>
      </c>
      <c r="B1492" s="438" t="s">
        <v>1661</v>
      </c>
      <c r="C1492" s="429" t="s">
        <v>4698</v>
      </c>
      <c r="D1492" s="235" t="s">
        <v>48</v>
      </c>
      <c r="E1492" s="236">
        <v>10014</v>
      </c>
      <c r="F1492" s="117">
        <v>41859</v>
      </c>
      <c r="G1492" s="30">
        <v>10014</v>
      </c>
      <c r="H1492" s="5">
        <f t="shared" si="40"/>
        <v>0</v>
      </c>
      <c r="I1492" s="491" t="s">
        <v>146</v>
      </c>
    </row>
    <row r="1493" spans="1:9" ht="15" x14ac:dyDescent="0.25">
      <c r="A1493" s="240">
        <v>41860</v>
      </c>
      <c r="B1493" s="438" t="s">
        <v>1771</v>
      </c>
      <c r="C1493" s="429" t="s">
        <v>4698</v>
      </c>
      <c r="D1493" s="8" t="s">
        <v>48</v>
      </c>
      <c r="E1493" s="252">
        <v>10132</v>
      </c>
      <c r="F1493" s="117">
        <v>41860</v>
      </c>
      <c r="G1493" s="30">
        <v>10132</v>
      </c>
      <c r="H1493" s="5">
        <f t="shared" si="40"/>
        <v>0</v>
      </c>
      <c r="I1493" s="491"/>
    </row>
    <row r="1494" spans="1:9" ht="15" x14ac:dyDescent="0.25">
      <c r="A1494" s="496">
        <v>41861</v>
      </c>
      <c r="B1494" s="438" t="s">
        <v>1871</v>
      </c>
      <c r="C1494" s="429" t="s">
        <v>4698</v>
      </c>
      <c r="D1494" s="235" t="s">
        <v>48</v>
      </c>
      <c r="E1494" s="236">
        <v>8666</v>
      </c>
      <c r="F1494" s="117">
        <v>41861</v>
      </c>
      <c r="G1494" s="30">
        <v>8666</v>
      </c>
      <c r="H1494" s="5">
        <f t="shared" si="40"/>
        <v>0</v>
      </c>
      <c r="I1494" s="491" t="s">
        <v>146</v>
      </c>
    </row>
    <row r="1495" spans="1:9" ht="15" x14ac:dyDescent="0.25">
      <c r="A1495" s="240">
        <v>41862</v>
      </c>
      <c r="B1495" s="438" t="s">
        <v>1901</v>
      </c>
      <c r="C1495" s="429" t="s">
        <v>4698</v>
      </c>
      <c r="D1495" s="235" t="s">
        <v>48</v>
      </c>
      <c r="E1495" s="236">
        <v>7146.5</v>
      </c>
      <c r="F1495" s="117">
        <v>41862</v>
      </c>
      <c r="G1495" s="30">
        <v>7146.5</v>
      </c>
      <c r="H1495" s="5">
        <f t="shared" si="40"/>
        <v>0</v>
      </c>
      <c r="I1495" s="491"/>
    </row>
    <row r="1496" spans="1:9" ht="15" x14ac:dyDescent="0.25">
      <c r="A1496" s="240">
        <v>41863</v>
      </c>
      <c r="B1496" s="438" t="s">
        <v>2002</v>
      </c>
      <c r="C1496" s="429" t="s">
        <v>4698</v>
      </c>
      <c r="D1496" s="8" t="s">
        <v>48</v>
      </c>
      <c r="E1496" s="252">
        <v>267</v>
      </c>
      <c r="F1496" s="117">
        <v>41863</v>
      </c>
      <c r="G1496" s="22">
        <v>267</v>
      </c>
      <c r="H1496" s="5">
        <f t="shared" si="40"/>
        <v>0</v>
      </c>
      <c r="I1496" s="491"/>
    </row>
    <row r="1497" spans="1:9" ht="15" x14ac:dyDescent="0.25">
      <c r="A1497" s="240">
        <v>41864</v>
      </c>
      <c r="B1497" s="438" t="s">
        <v>2075</v>
      </c>
      <c r="C1497" s="429" t="s">
        <v>4698</v>
      </c>
      <c r="D1497" s="8" t="s">
        <v>48</v>
      </c>
      <c r="E1497" s="252">
        <v>7581</v>
      </c>
      <c r="F1497" s="117">
        <v>41864</v>
      </c>
      <c r="G1497" s="30">
        <v>7581</v>
      </c>
      <c r="H1497" s="5">
        <f t="shared" si="40"/>
        <v>0</v>
      </c>
      <c r="I1497" s="491"/>
    </row>
    <row r="1498" spans="1:9" ht="15" x14ac:dyDescent="0.25">
      <c r="A1498" s="240">
        <v>41865</v>
      </c>
      <c r="B1498" s="438" t="s">
        <v>2158</v>
      </c>
      <c r="C1498" s="429" t="s">
        <v>4698</v>
      </c>
      <c r="D1498" s="235" t="s">
        <v>48</v>
      </c>
      <c r="E1498" s="236">
        <v>7408.5</v>
      </c>
      <c r="F1498" s="117">
        <v>41865</v>
      </c>
      <c r="G1498" s="30">
        <v>7408.5</v>
      </c>
      <c r="H1498" s="5">
        <f t="shared" si="40"/>
        <v>0</v>
      </c>
      <c r="I1498" s="491"/>
    </row>
    <row r="1499" spans="1:9" ht="15" x14ac:dyDescent="0.25">
      <c r="A1499" s="240">
        <v>41866</v>
      </c>
      <c r="B1499" s="438" t="s">
        <v>2275</v>
      </c>
      <c r="C1499" s="429" t="s">
        <v>4698</v>
      </c>
      <c r="D1499" s="235" t="s">
        <v>48</v>
      </c>
      <c r="E1499" s="236">
        <v>9187</v>
      </c>
      <c r="F1499" s="117">
        <v>41866</v>
      </c>
      <c r="G1499" s="30">
        <v>9187</v>
      </c>
      <c r="H1499" s="5">
        <f t="shared" si="40"/>
        <v>0</v>
      </c>
      <c r="I1499" s="491" t="s">
        <v>146</v>
      </c>
    </row>
    <row r="1500" spans="1:9" ht="15" x14ac:dyDescent="0.25">
      <c r="A1500" s="240">
        <v>41867</v>
      </c>
      <c r="B1500" s="438" t="s">
        <v>1072</v>
      </c>
      <c r="C1500" s="429" t="s">
        <v>4698</v>
      </c>
      <c r="D1500" s="235" t="s">
        <v>48</v>
      </c>
      <c r="E1500" s="236">
        <v>10821</v>
      </c>
      <c r="F1500" s="117">
        <v>41867</v>
      </c>
      <c r="G1500" s="30">
        <v>10821</v>
      </c>
      <c r="H1500" s="5">
        <f t="shared" si="40"/>
        <v>0</v>
      </c>
      <c r="I1500" s="491" t="s">
        <v>57</v>
      </c>
    </row>
    <row r="1501" spans="1:9" ht="15" x14ac:dyDescent="0.25">
      <c r="A1501" s="240">
        <v>41868</v>
      </c>
      <c r="B1501" s="438" t="s">
        <v>1157</v>
      </c>
      <c r="C1501" s="429" t="s">
        <v>4698</v>
      </c>
      <c r="D1501" s="235" t="s">
        <v>48</v>
      </c>
      <c r="E1501" s="236">
        <v>9966</v>
      </c>
      <c r="F1501" s="117">
        <v>41868</v>
      </c>
      <c r="G1501" s="30">
        <v>9966</v>
      </c>
      <c r="H1501" s="5">
        <f t="shared" ref="H1501:H1579" si="41">E1501-G1501</f>
        <v>0</v>
      </c>
      <c r="I1501" s="491" t="s">
        <v>146</v>
      </c>
    </row>
    <row r="1502" spans="1:9" ht="15" x14ac:dyDescent="0.25">
      <c r="A1502" s="240">
        <v>41870</v>
      </c>
      <c r="B1502" s="438" t="s">
        <v>1388</v>
      </c>
      <c r="C1502" s="429" t="s">
        <v>4698</v>
      </c>
      <c r="D1502" s="235" t="s">
        <v>48</v>
      </c>
      <c r="E1502" s="236">
        <v>6945</v>
      </c>
      <c r="F1502" s="117">
        <v>41870</v>
      </c>
      <c r="G1502" s="30">
        <v>6945</v>
      </c>
      <c r="H1502" s="5">
        <f t="shared" si="41"/>
        <v>0</v>
      </c>
      <c r="I1502" s="491" t="s">
        <v>146</v>
      </c>
    </row>
    <row r="1503" spans="1:9" ht="15" x14ac:dyDescent="0.25">
      <c r="A1503" s="240">
        <v>41871</v>
      </c>
      <c r="B1503" s="438" t="s">
        <v>1490</v>
      </c>
      <c r="C1503" s="429" t="s">
        <v>4698</v>
      </c>
      <c r="D1503" s="235" t="s">
        <v>48</v>
      </c>
      <c r="E1503" s="236">
        <v>6029.5</v>
      </c>
      <c r="F1503" s="117">
        <v>41871</v>
      </c>
      <c r="G1503" s="30">
        <v>6029.5</v>
      </c>
      <c r="H1503" s="5">
        <f t="shared" si="41"/>
        <v>0</v>
      </c>
      <c r="I1503" s="491" t="s">
        <v>146</v>
      </c>
    </row>
    <row r="1504" spans="1:9" ht="15" x14ac:dyDescent="0.25">
      <c r="A1504" s="240">
        <v>41872</v>
      </c>
      <c r="B1504" s="241" t="s">
        <v>1563</v>
      </c>
      <c r="C1504" s="394" t="s">
        <v>4401</v>
      </c>
      <c r="D1504" s="8" t="s">
        <v>48</v>
      </c>
      <c r="E1504" s="252">
        <v>7799.6</v>
      </c>
      <c r="F1504" s="117">
        <v>41872</v>
      </c>
      <c r="G1504" s="30">
        <v>7799.6</v>
      </c>
      <c r="H1504" s="5">
        <f t="shared" si="41"/>
        <v>0</v>
      </c>
      <c r="I1504" s="491"/>
    </row>
    <row r="1505" spans="1:9" ht="15" x14ac:dyDescent="0.25">
      <c r="A1505" s="240">
        <v>41873</v>
      </c>
      <c r="B1505" s="241" t="s">
        <v>1672</v>
      </c>
      <c r="C1505" s="394" t="s">
        <v>4401</v>
      </c>
      <c r="D1505" s="235" t="s">
        <v>48</v>
      </c>
      <c r="E1505" s="236">
        <v>10783.1</v>
      </c>
      <c r="F1505" s="117">
        <v>41873</v>
      </c>
      <c r="G1505" s="251">
        <v>10783.1</v>
      </c>
      <c r="H1505" s="5">
        <f t="shared" si="41"/>
        <v>0</v>
      </c>
      <c r="I1505" s="491" t="s">
        <v>146</v>
      </c>
    </row>
    <row r="1506" spans="1:9" ht="15" x14ac:dyDescent="0.25">
      <c r="A1506" s="240">
        <v>41874</v>
      </c>
      <c r="B1506" s="241" t="s">
        <v>1733</v>
      </c>
      <c r="C1506" s="394" t="s">
        <v>4401</v>
      </c>
      <c r="D1506" s="8" t="s">
        <v>48</v>
      </c>
      <c r="E1506" s="252">
        <v>9001.5</v>
      </c>
      <c r="F1506" s="117">
        <v>41874</v>
      </c>
      <c r="G1506" s="30">
        <v>9001.5</v>
      </c>
      <c r="H1506" s="5">
        <f t="shared" si="41"/>
        <v>0</v>
      </c>
      <c r="I1506" s="491" t="s">
        <v>4</v>
      </c>
    </row>
    <row r="1507" spans="1:9" ht="15" x14ac:dyDescent="0.25">
      <c r="A1507" s="240">
        <v>41875</v>
      </c>
      <c r="B1507" s="241" t="s">
        <v>1847</v>
      </c>
      <c r="C1507" s="394" t="s">
        <v>4401</v>
      </c>
      <c r="D1507" s="235" t="s">
        <v>48</v>
      </c>
      <c r="E1507" s="236">
        <v>19501.2</v>
      </c>
      <c r="F1507" s="294">
        <v>41875</v>
      </c>
      <c r="G1507" s="30">
        <v>19501.2</v>
      </c>
      <c r="H1507" s="5">
        <f t="shared" si="41"/>
        <v>0</v>
      </c>
      <c r="I1507" s="491"/>
    </row>
    <row r="1508" spans="1:9" ht="15" x14ac:dyDescent="0.25">
      <c r="A1508" s="240">
        <v>41876</v>
      </c>
      <c r="B1508" s="241" t="s">
        <v>1945</v>
      </c>
      <c r="C1508" s="394" t="s">
        <v>4401</v>
      </c>
      <c r="D1508" s="235" t="s">
        <v>48</v>
      </c>
      <c r="E1508" s="236">
        <v>4615.5</v>
      </c>
      <c r="F1508" s="117">
        <v>41876</v>
      </c>
      <c r="G1508" s="30">
        <v>4615.5</v>
      </c>
      <c r="H1508" s="5">
        <f t="shared" si="41"/>
        <v>0</v>
      </c>
      <c r="I1508" s="491" t="s">
        <v>4</v>
      </c>
    </row>
    <row r="1509" spans="1:9" ht="15" x14ac:dyDescent="0.25">
      <c r="A1509" s="240">
        <v>41877</v>
      </c>
      <c r="B1509" s="241" t="s">
        <v>2026</v>
      </c>
      <c r="C1509" s="394" t="s">
        <v>4401</v>
      </c>
      <c r="D1509" s="8" t="s">
        <v>48</v>
      </c>
      <c r="E1509" s="252">
        <v>8877.5</v>
      </c>
      <c r="F1509" s="117">
        <v>41877</v>
      </c>
      <c r="G1509" s="30">
        <v>8877.5</v>
      </c>
      <c r="H1509" s="5">
        <f t="shared" si="41"/>
        <v>0</v>
      </c>
      <c r="I1509" s="491" t="s">
        <v>146</v>
      </c>
    </row>
    <row r="1510" spans="1:9" ht="15" x14ac:dyDescent="0.25">
      <c r="A1510" s="240">
        <v>41878</v>
      </c>
      <c r="B1510" s="241" t="s">
        <v>2110</v>
      </c>
      <c r="C1510" s="394" t="s">
        <v>4401</v>
      </c>
      <c r="D1510" s="235" t="s">
        <v>48</v>
      </c>
      <c r="E1510" s="236">
        <v>11936</v>
      </c>
      <c r="F1510" s="117">
        <v>41878</v>
      </c>
      <c r="G1510" s="30">
        <v>11936</v>
      </c>
      <c r="H1510" s="5">
        <f t="shared" si="41"/>
        <v>0</v>
      </c>
      <c r="I1510" s="491" t="s">
        <v>146</v>
      </c>
    </row>
    <row r="1511" spans="1:9" ht="15" x14ac:dyDescent="0.25">
      <c r="A1511" s="240">
        <v>41881</v>
      </c>
      <c r="B1511" s="241" t="s">
        <v>1206</v>
      </c>
      <c r="C1511" s="394" t="s">
        <v>4401</v>
      </c>
      <c r="D1511" s="235" t="s">
        <v>48</v>
      </c>
      <c r="E1511" s="236">
        <v>12512</v>
      </c>
      <c r="F1511" s="117">
        <v>41881</v>
      </c>
      <c r="G1511" s="30">
        <v>12512</v>
      </c>
      <c r="H1511" s="5">
        <f t="shared" si="41"/>
        <v>0</v>
      </c>
      <c r="I1511" s="491" t="s">
        <v>146</v>
      </c>
    </row>
    <row r="1512" spans="1:9" ht="15" x14ac:dyDescent="0.25">
      <c r="A1512" s="240">
        <v>41881</v>
      </c>
      <c r="B1512" s="241" t="s">
        <v>1264</v>
      </c>
      <c r="C1512" s="394" t="s">
        <v>4401</v>
      </c>
      <c r="D1512" s="235" t="s">
        <v>48</v>
      </c>
      <c r="E1512" s="236">
        <v>4186</v>
      </c>
      <c r="F1512" s="117">
        <v>41881</v>
      </c>
      <c r="G1512" s="30">
        <v>4186</v>
      </c>
      <c r="H1512" s="5">
        <f t="shared" si="41"/>
        <v>0</v>
      </c>
      <c r="I1512" s="491"/>
    </row>
    <row r="1513" spans="1:9" ht="15" x14ac:dyDescent="0.25">
      <c r="A1513" s="240">
        <v>41882</v>
      </c>
      <c r="B1513" s="241" t="s">
        <v>1314</v>
      </c>
      <c r="C1513" s="394" t="s">
        <v>4401</v>
      </c>
      <c r="D1513" s="235" t="s">
        <v>48</v>
      </c>
      <c r="E1513" s="236">
        <v>14351</v>
      </c>
      <c r="F1513" s="23">
        <v>41882</v>
      </c>
      <c r="G1513" s="30">
        <v>14351</v>
      </c>
      <c r="H1513" s="5">
        <f t="shared" si="41"/>
        <v>0</v>
      </c>
      <c r="I1513" s="491"/>
    </row>
    <row r="1514" spans="1:9" ht="15" x14ac:dyDescent="0.25">
      <c r="A1514" s="240">
        <v>41882</v>
      </c>
      <c r="B1514" s="241" t="s">
        <v>1319</v>
      </c>
      <c r="C1514" s="394" t="s">
        <v>4401</v>
      </c>
      <c r="D1514" s="235" t="s">
        <v>48</v>
      </c>
      <c r="E1514" s="236">
        <v>2304.5</v>
      </c>
      <c r="F1514" s="23">
        <v>41882</v>
      </c>
      <c r="G1514" s="30">
        <v>2304.5</v>
      </c>
      <c r="H1514" s="5">
        <f t="shared" si="41"/>
        <v>0</v>
      </c>
      <c r="I1514" s="491"/>
    </row>
    <row r="1515" spans="1:9" ht="15" x14ac:dyDescent="0.25">
      <c r="A1515" s="240"/>
      <c r="B1515" s="241"/>
      <c r="C1515" s="394"/>
      <c r="D1515" s="235"/>
      <c r="E1515" s="236"/>
      <c r="F1515" s="23"/>
      <c r="G1515" s="30">
        <f>SUM(G1483:G1514)</f>
        <v>246273.00000000003</v>
      </c>
      <c r="H1515" s="5"/>
      <c r="I1515" s="491"/>
    </row>
    <row r="1516" spans="1:9" ht="15" x14ac:dyDescent="0.25">
      <c r="A1516" s="240"/>
      <c r="B1516" s="241"/>
      <c r="C1516" s="394"/>
      <c r="D1516" s="235"/>
      <c r="E1516" s="236"/>
      <c r="F1516" s="23"/>
      <c r="G1516" s="30"/>
      <c r="H1516" s="5"/>
      <c r="I1516" s="491"/>
    </row>
    <row r="1517" spans="1:9" ht="15" x14ac:dyDescent="0.25">
      <c r="A1517" s="9"/>
      <c r="B1517" s="9"/>
      <c r="C1517" s="9"/>
      <c r="E1517" s="9"/>
      <c r="F1517" s="9"/>
      <c r="G1517" s="9"/>
      <c r="H1517" s="9"/>
      <c r="I1517" s="491"/>
    </row>
    <row r="1518" spans="1:9" ht="15" x14ac:dyDescent="0.25">
      <c r="A1518" s="496">
        <v>41855</v>
      </c>
      <c r="B1518" s="241" t="s">
        <v>1303</v>
      </c>
      <c r="C1518" s="394" t="s">
        <v>4641</v>
      </c>
      <c r="D1518" s="8" t="s">
        <v>161</v>
      </c>
      <c r="E1518" s="252">
        <v>21211</v>
      </c>
      <c r="F1518" s="117">
        <v>41862</v>
      </c>
      <c r="G1518" s="30">
        <v>21211</v>
      </c>
      <c r="H1518" s="5">
        <f t="shared" si="41"/>
        <v>0</v>
      </c>
      <c r="I1518" s="491"/>
    </row>
    <row r="1519" spans="1:9" ht="15" x14ac:dyDescent="0.25">
      <c r="A1519" s="240">
        <v>41862</v>
      </c>
      <c r="B1519" s="438" t="s">
        <v>1938</v>
      </c>
      <c r="C1519" s="429" t="s">
        <v>4698</v>
      </c>
      <c r="D1519" s="235" t="s">
        <v>161</v>
      </c>
      <c r="E1519" s="236">
        <v>9888</v>
      </c>
      <c r="F1519" s="117">
        <v>41862</v>
      </c>
      <c r="G1519" s="30">
        <v>9888</v>
      </c>
      <c r="H1519" s="5">
        <f t="shared" si="41"/>
        <v>0</v>
      </c>
      <c r="I1519" s="491"/>
    </row>
    <row r="1520" spans="1:9" ht="15" x14ac:dyDescent="0.25">
      <c r="A1520" s="240"/>
      <c r="B1520" s="438"/>
      <c r="C1520" s="429"/>
      <c r="D1520" s="235"/>
      <c r="E1520" s="236"/>
      <c r="F1520" s="117"/>
      <c r="G1520" s="30">
        <f>SUM(G1518:G1519)</f>
        <v>31099</v>
      </c>
      <c r="H1520" s="5"/>
      <c r="I1520" s="491"/>
    </row>
    <row r="1521" spans="1:9" ht="15" x14ac:dyDescent="0.25">
      <c r="A1521" s="240"/>
      <c r="B1521" s="438"/>
      <c r="C1521" s="429"/>
      <c r="D1521" s="235"/>
      <c r="E1521" s="236"/>
      <c r="F1521" s="117"/>
      <c r="G1521" s="30"/>
      <c r="H1521" s="5"/>
      <c r="I1521" s="491"/>
    </row>
    <row r="1522" spans="1:9" ht="15" x14ac:dyDescent="0.25">
      <c r="A1522" s="240">
        <v>41860</v>
      </c>
      <c r="B1522" s="438" t="s">
        <v>1777</v>
      </c>
      <c r="C1522" s="429" t="s">
        <v>4698</v>
      </c>
      <c r="D1522" s="8" t="s">
        <v>472</v>
      </c>
      <c r="E1522" s="252">
        <v>2785.5</v>
      </c>
      <c r="F1522" s="117">
        <v>41860</v>
      </c>
      <c r="G1522" s="30">
        <v>2785.5</v>
      </c>
      <c r="H1522" s="5">
        <f t="shared" si="41"/>
        <v>0</v>
      </c>
      <c r="I1522" s="491"/>
    </row>
    <row r="1523" spans="1:9" ht="15" x14ac:dyDescent="0.25">
      <c r="A1523" s="240">
        <v>41862</v>
      </c>
      <c r="B1523" s="438" t="s">
        <v>1893</v>
      </c>
      <c r="C1523" s="429" t="s">
        <v>4698</v>
      </c>
      <c r="D1523" s="235" t="s">
        <v>472</v>
      </c>
      <c r="E1523" s="236">
        <v>4737.6000000000004</v>
      </c>
      <c r="F1523" s="117">
        <v>41862</v>
      </c>
      <c r="G1523" s="30">
        <v>4737.6000000000004</v>
      </c>
      <c r="H1523" s="5">
        <f t="shared" si="41"/>
        <v>0</v>
      </c>
      <c r="I1523" s="491"/>
    </row>
    <row r="1524" spans="1:9" ht="15" x14ac:dyDescent="0.25">
      <c r="A1524" s="240">
        <v>41881</v>
      </c>
      <c r="B1524" s="241" t="s">
        <v>1215</v>
      </c>
      <c r="C1524" s="394" t="s">
        <v>4401</v>
      </c>
      <c r="D1524" s="235" t="s">
        <v>472</v>
      </c>
      <c r="E1524" s="236">
        <v>572</v>
      </c>
      <c r="F1524" s="117">
        <v>41881</v>
      </c>
      <c r="G1524" s="30">
        <v>572</v>
      </c>
      <c r="H1524" s="5">
        <f t="shared" si="41"/>
        <v>0</v>
      </c>
      <c r="I1524" s="491"/>
    </row>
    <row r="1525" spans="1:9" ht="15" x14ac:dyDescent="0.25">
      <c r="A1525" s="240"/>
      <c r="B1525" s="241"/>
      <c r="C1525" s="394"/>
      <c r="D1525" s="235"/>
      <c r="E1525" s="236"/>
      <c r="F1525" s="117"/>
      <c r="G1525" s="30"/>
      <c r="H1525" s="5"/>
      <c r="I1525" s="491"/>
    </row>
    <row r="1526" spans="1:9" ht="15" x14ac:dyDescent="0.25">
      <c r="A1526" s="496">
        <v>41855</v>
      </c>
      <c r="B1526" s="241" t="s">
        <v>1285</v>
      </c>
      <c r="C1526" s="394" t="s">
        <v>4641</v>
      </c>
      <c r="D1526" s="8" t="s">
        <v>275</v>
      </c>
      <c r="E1526" s="252">
        <v>23830</v>
      </c>
      <c r="F1526" s="117">
        <v>41856</v>
      </c>
      <c r="G1526" s="30">
        <v>23830</v>
      </c>
      <c r="H1526" s="5">
        <f t="shared" si="41"/>
        <v>0</v>
      </c>
      <c r="I1526" s="491"/>
    </row>
    <row r="1527" spans="1:9" ht="15" x14ac:dyDescent="0.25">
      <c r="A1527" s="240">
        <v>41856</v>
      </c>
      <c r="B1527" s="241" t="s">
        <v>1423</v>
      </c>
      <c r="C1527" s="394" t="s">
        <v>4641</v>
      </c>
      <c r="D1527" s="235" t="s">
        <v>275</v>
      </c>
      <c r="E1527" s="236">
        <v>23789</v>
      </c>
      <c r="F1527" s="117">
        <v>41857</v>
      </c>
      <c r="G1527" s="30">
        <v>23789</v>
      </c>
      <c r="H1527" s="5">
        <f t="shared" si="41"/>
        <v>0</v>
      </c>
      <c r="I1527" s="491"/>
    </row>
    <row r="1528" spans="1:9" ht="15" x14ac:dyDescent="0.25">
      <c r="A1528" s="496">
        <v>41857</v>
      </c>
      <c r="B1528" s="241" t="s">
        <v>1518</v>
      </c>
      <c r="C1528" s="394" t="s">
        <v>4641</v>
      </c>
      <c r="D1528" s="235" t="s">
        <v>275</v>
      </c>
      <c r="E1528" s="236">
        <v>19710</v>
      </c>
      <c r="F1528" s="117">
        <v>41858</v>
      </c>
      <c r="G1528" s="30">
        <v>19710</v>
      </c>
      <c r="H1528" s="5">
        <f t="shared" si="41"/>
        <v>0</v>
      </c>
      <c r="I1528" s="491"/>
    </row>
    <row r="1529" spans="1:9" ht="15" x14ac:dyDescent="0.25">
      <c r="A1529" s="240">
        <v>41862</v>
      </c>
      <c r="B1529" s="438" t="s">
        <v>1948</v>
      </c>
      <c r="C1529" s="429" t="s">
        <v>4698</v>
      </c>
      <c r="D1529" s="235" t="s">
        <v>275</v>
      </c>
      <c r="E1529" s="236">
        <v>19901.5</v>
      </c>
      <c r="F1529" s="117">
        <v>41863</v>
      </c>
      <c r="G1529" s="22">
        <v>19901.5</v>
      </c>
      <c r="H1529" s="5">
        <f t="shared" si="41"/>
        <v>0</v>
      </c>
      <c r="I1529" s="491"/>
    </row>
    <row r="1530" spans="1:9" ht="15" x14ac:dyDescent="0.25">
      <c r="A1530" s="240">
        <v>41864</v>
      </c>
      <c r="B1530" s="438" t="s">
        <v>2119</v>
      </c>
      <c r="C1530" s="429" t="s">
        <v>4698</v>
      </c>
      <c r="D1530" s="8" t="s">
        <v>275</v>
      </c>
      <c r="E1530" s="252">
        <v>23641</v>
      </c>
      <c r="F1530" s="117">
        <v>41865</v>
      </c>
      <c r="G1530" s="22">
        <v>23641</v>
      </c>
      <c r="H1530" s="5">
        <f t="shared" si="41"/>
        <v>0</v>
      </c>
      <c r="I1530" s="491"/>
    </row>
    <row r="1531" spans="1:9" ht="15" x14ac:dyDescent="0.25">
      <c r="A1531" s="240">
        <v>41867</v>
      </c>
      <c r="B1531" s="438" t="s">
        <v>1112</v>
      </c>
      <c r="C1531" s="429" t="s">
        <v>4698</v>
      </c>
      <c r="D1531" s="235" t="s">
        <v>2615</v>
      </c>
      <c r="E1531" s="236">
        <v>23244.6</v>
      </c>
      <c r="F1531" s="117">
        <v>41868</v>
      </c>
      <c r="G1531" s="30">
        <v>23244.6</v>
      </c>
      <c r="H1531" s="5">
        <f t="shared" si="41"/>
        <v>0</v>
      </c>
      <c r="I1531" s="508"/>
    </row>
    <row r="1532" spans="1:9" ht="15" x14ac:dyDescent="0.25">
      <c r="A1532" s="240"/>
      <c r="B1532" s="438"/>
      <c r="C1532" s="429"/>
      <c r="D1532" s="235"/>
      <c r="E1532" s="236"/>
      <c r="F1532" s="614"/>
      <c r="G1532" s="30">
        <f>SUM(G1526:G1531)</f>
        <v>134116.1</v>
      </c>
      <c r="H1532" s="5"/>
      <c r="I1532" s="508"/>
    </row>
    <row r="1533" spans="1:9" ht="15" x14ac:dyDescent="0.25">
      <c r="A1533" s="240"/>
      <c r="B1533" s="438"/>
      <c r="C1533" s="429"/>
      <c r="D1533" s="235"/>
      <c r="E1533" s="236"/>
      <c r="F1533" s="117"/>
      <c r="G1533" s="30"/>
      <c r="H1533" s="5"/>
      <c r="I1533" s="508"/>
    </row>
    <row r="1534" spans="1:9" ht="15" x14ac:dyDescent="0.25">
      <c r="A1534" s="240">
        <v>41852</v>
      </c>
      <c r="B1534" s="241" t="s">
        <v>1066</v>
      </c>
      <c r="C1534" s="394" t="s">
        <v>4641</v>
      </c>
      <c r="D1534" s="235" t="s">
        <v>300</v>
      </c>
      <c r="E1534" s="236">
        <v>3689.2</v>
      </c>
      <c r="F1534" s="117">
        <v>41853</v>
      </c>
      <c r="G1534" s="30">
        <v>3689.2</v>
      </c>
      <c r="H1534" s="24">
        <f t="shared" si="41"/>
        <v>0</v>
      </c>
      <c r="I1534" s="508"/>
    </row>
    <row r="1535" spans="1:9" ht="15" x14ac:dyDescent="0.25">
      <c r="A1535" s="496">
        <v>41857</v>
      </c>
      <c r="B1535" s="241" t="s">
        <v>1530</v>
      </c>
      <c r="C1535" s="394" t="s">
        <v>4641</v>
      </c>
      <c r="D1535" s="235" t="s">
        <v>300</v>
      </c>
      <c r="E1535" s="236">
        <v>5600</v>
      </c>
      <c r="F1535" s="117">
        <v>41858</v>
      </c>
      <c r="G1535" s="30">
        <v>5600</v>
      </c>
      <c r="H1535" s="5">
        <f t="shared" si="41"/>
        <v>0</v>
      </c>
      <c r="I1535" s="508"/>
    </row>
    <row r="1536" spans="1:9" ht="15" x14ac:dyDescent="0.25">
      <c r="A1536" s="240">
        <v>41865</v>
      </c>
      <c r="B1536" s="438" t="s">
        <v>2137</v>
      </c>
      <c r="C1536" s="429" t="s">
        <v>4698</v>
      </c>
      <c r="D1536" s="235" t="s">
        <v>300</v>
      </c>
      <c r="E1536" s="236">
        <v>6367</v>
      </c>
      <c r="F1536" s="117">
        <v>41865</v>
      </c>
      <c r="G1536" s="22">
        <v>6367</v>
      </c>
      <c r="H1536" s="5">
        <f t="shared" si="41"/>
        <v>0</v>
      </c>
      <c r="I1536" s="508"/>
    </row>
    <row r="1537" spans="1:10" ht="15" x14ac:dyDescent="0.25">
      <c r="A1537" s="240">
        <v>41871</v>
      </c>
      <c r="B1537" s="438" t="s">
        <v>1482</v>
      </c>
      <c r="C1537" s="429" t="s">
        <v>4698</v>
      </c>
      <c r="D1537" s="235" t="s">
        <v>300</v>
      </c>
      <c r="E1537" s="236">
        <v>5695</v>
      </c>
      <c r="F1537" s="117">
        <v>41871</v>
      </c>
      <c r="G1537" s="30">
        <v>5695</v>
      </c>
      <c r="H1537" s="5">
        <f t="shared" si="41"/>
        <v>0</v>
      </c>
      <c r="I1537" s="508"/>
    </row>
    <row r="1538" spans="1:10" ht="15" x14ac:dyDescent="0.25">
      <c r="A1538" s="240">
        <v>41878</v>
      </c>
      <c r="B1538" s="241" t="s">
        <v>2140</v>
      </c>
      <c r="C1538" s="394" t="s">
        <v>4401</v>
      </c>
      <c r="D1538" s="235" t="s">
        <v>300</v>
      </c>
      <c r="E1538" s="236">
        <v>5400</v>
      </c>
      <c r="F1538" s="117">
        <v>41878</v>
      </c>
      <c r="G1538" s="30">
        <v>5400</v>
      </c>
      <c r="H1538" s="5">
        <f t="shared" si="41"/>
        <v>0</v>
      </c>
      <c r="I1538" s="508"/>
      <c r="J1538" s="54"/>
    </row>
    <row r="1539" spans="1:10" ht="15" x14ac:dyDescent="0.25">
      <c r="A1539" s="240"/>
      <c r="B1539" s="241"/>
      <c r="C1539" s="394"/>
      <c r="D1539" s="235"/>
      <c r="E1539" s="236"/>
      <c r="F1539" s="117"/>
      <c r="G1539" s="30">
        <f>SUM(G1534:G1538)</f>
        <v>26751.200000000001</v>
      </c>
      <c r="H1539" s="5"/>
      <c r="I1539" s="508"/>
      <c r="J1539" s="54"/>
    </row>
    <row r="1540" spans="1:10" ht="15" x14ac:dyDescent="0.25">
      <c r="A1540" s="240"/>
      <c r="B1540" s="241"/>
      <c r="C1540" s="394"/>
      <c r="D1540" s="235"/>
      <c r="E1540" s="236"/>
      <c r="F1540" s="117"/>
      <c r="G1540" s="30"/>
      <c r="H1540" s="5"/>
      <c r="I1540" s="508"/>
      <c r="J1540" s="54"/>
    </row>
    <row r="1541" spans="1:10" ht="15" x14ac:dyDescent="0.25">
      <c r="A1541" s="496">
        <v>41861</v>
      </c>
      <c r="B1541" s="438" t="s">
        <v>1858</v>
      </c>
      <c r="C1541" s="429" t="s">
        <v>4698</v>
      </c>
      <c r="D1541" s="235" t="s">
        <v>291</v>
      </c>
      <c r="E1541" s="236">
        <v>1474</v>
      </c>
      <c r="F1541" s="117">
        <v>41861</v>
      </c>
      <c r="G1541" s="30">
        <v>1474</v>
      </c>
      <c r="H1541" s="5">
        <f t="shared" si="41"/>
        <v>0</v>
      </c>
      <c r="I1541" s="508"/>
    </row>
    <row r="1542" spans="1:10" ht="15" x14ac:dyDescent="0.25">
      <c r="A1542" s="240">
        <v>41868</v>
      </c>
      <c r="B1542" s="438" t="s">
        <v>1142</v>
      </c>
      <c r="C1542" s="429" t="s">
        <v>4698</v>
      </c>
      <c r="D1542" s="235" t="s">
        <v>291</v>
      </c>
      <c r="E1542" s="236">
        <v>2343.6</v>
      </c>
      <c r="F1542" s="117">
        <v>41868</v>
      </c>
      <c r="G1542" s="30">
        <v>2343.6</v>
      </c>
      <c r="H1542" s="5">
        <f t="shared" si="41"/>
        <v>0</v>
      </c>
      <c r="I1542" s="508"/>
    </row>
    <row r="1543" spans="1:10" ht="15" x14ac:dyDescent="0.25">
      <c r="A1543" s="240">
        <v>41869</v>
      </c>
      <c r="B1543" s="438" t="s">
        <v>1191</v>
      </c>
      <c r="C1543" s="429" t="s">
        <v>4698</v>
      </c>
      <c r="D1543" s="235" t="s">
        <v>291</v>
      </c>
      <c r="E1543" s="236">
        <v>2284</v>
      </c>
      <c r="F1543" s="117">
        <v>41869</v>
      </c>
      <c r="G1543" s="30">
        <v>2284</v>
      </c>
      <c r="H1543" s="5">
        <f t="shared" si="41"/>
        <v>0</v>
      </c>
      <c r="I1543" s="508"/>
    </row>
    <row r="1544" spans="1:10" ht="15" x14ac:dyDescent="0.25">
      <c r="A1544" s="240">
        <v>41881</v>
      </c>
      <c r="B1544" s="241" t="s">
        <v>1235</v>
      </c>
      <c r="C1544" s="394" t="s">
        <v>4401</v>
      </c>
      <c r="D1544" s="235" t="s">
        <v>291</v>
      </c>
      <c r="E1544" s="236">
        <v>2559</v>
      </c>
      <c r="F1544" s="117">
        <v>41881</v>
      </c>
      <c r="G1544" s="30">
        <v>2559</v>
      </c>
      <c r="H1544" s="5">
        <f t="shared" si="41"/>
        <v>0</v>
      </c>
      <c r="I1544" s="508"/>
    </row>
    <row r="1545" spans="1:10" ht="15" x14ac:dyDescent="0.25">
      <c r="A1545" s="240"/>
      <c r="B1545" s="241"/>
      <c r="C1545" s="394"/>
      <c r="D1545" s="235"/>
      <c r="E1545" s="236"/>
      <c r="F1545" s="117"/>
      <c r="G1545" s="30">
        <f>SUM(G1541:G1544)</f>
        <v>8660.6</v>
      </c>
      <c r="H1545" s="5"/>
      <c r="I1545" s="508"/>
    </row>
    <row r="1546" spans="1:10" ht="15" x14ac:dyDescent="0.25">
      <c r="A1546" s="240"/>
      <c r="B1546" s="241"/>
      <c r="C1546" s="394"/>
      <c r="D1546" s="235"/>
      <c r="E1546" s="236"/>
      <c r="F1546" s="117"/>
      <c r="G1546" s="30"/>
      <c r="H1546" s="5"/>
      <c r="I1546" s="508"/>
    </row>
    <row r="1547" spans="1:10" ht="15" x14ac:dyDescent="0.25">
      <c r="A1547" s="240">
        <v>41865</v>
      </c>
      <c r="B1547" s="438" t="s">
        <v>2185</v>
      </c>
      <c r="C1547" s="429" t="s">
        <v>4698</v>
      </c>
      <c r="D1547" s="235" t="s">
        <v>134</v>
      </c>
      <c r="E1547" s="236">
        <v>900</v>
      </c>
      <c r="F1547" s="117">
        <v>41866</v>
      </c>
      <c r="G1547" s="30">
        <v>900</v>
      </c>
      <c r="H1547" s="5">
        <f t="shared" si="41"/>
        <v>0</v>
      </c>
      <c r="I1547" s="508"/>
    </row>
    <row r="1548" spans="1:10" ht="15" x14ac:dyDescent="0.25">
      <c r="A1548" s="240">
        <v>41880</v>
      </c>
      <c r="B1548" s="241" t="s">
        <v>1163</v>
      </c>
      <c r="C1548" s="394" t="s">
        <v>4401</v>
      </c>
      <c r="D1548" s="8" t="s">
        <v>134</v>
      </c>
      <c r="E1548" s="252">
        <v>960</v>
      </c>
      <c r="F1548" s="117">
        <v>41881</v>
      </c>
      <c r="G1548" s="30">
        <v>960</v>
      </c>
      <c r="H1548" s="5">
        <f t="shared" si="41"/>
        <v>0</v>
      </c>
      <c r="I1548" s="508"/>
    </row>
    <row r="1549" spans="1:10" ht="15" x14ac:dyDescent="0.25">
      <c r="A1549" s="240">
        <v>41867</v>
      </c>
      <c r="B1549" s="438" t="s">
        <v>1115</v>
      </c>
      <c r="C1549" s="429" t="s">
        <v>4698</v>
      </c>
      <c r="D1549" s="235" t="s">
        <v>211</v>
      </c>
      <c r="E1549" s="236">
        <v>1465.5</v>
      </c>
      <c r="F1549" s="117">
        <v>41868</v>
      </c>
      <c r="G1549" s="30">
        <v>1465.5</v>
      </c>
      <c r="H1549" s="5">
        <f t="shared" si="41"/>
        <v>0</v>
      </c>
      <c r="I1549" s="508"/>
    </row>
    <row r="1550" spans="1:10" ht="15" x14ac:dyDescent="0.25">
      <c r="A1550" s="240">
        <v>41878</v>
      </c>
      <c r="B1550" s="241" t="s">
        <v>2128</v>
      </c>
      <c r="C1550" s="394" t="s">
        <v>4401</v>
      </c>
      <c r="D1550" s="235" t="s">
        <v>4872</v>
      </c>
      <c r="E1550" s="236">
        <v>2696</v>
      </c>
      <c r="F1550" s="117">
        <v>41878</v>
      </c>
      <c r="G1550" s="30">
        <v>2696</v>
      </c>
      <c r="H1550" s="5">
        <f t="shared" si="41"/>
        <v>0</v>
      </c>
      <c r="I1550" s="508"/>
    </row>
    <row r="1551" spans="1:10" ht="15" x14ac:dyDescent="0.25">
      <c r="A1551" s="240"/>
      <c r="B1551" s="241"/>
      <c r="C1551" s="394"/>
      <c r="D1551" s="235"/>
      <c r="E1551" s="236"/>
      <c r="F1551" s="117"/>
      <c r="G1551" s="30"/>
      <c r="H1551" s="5"/>
      <c r="I1551" s="508"/>
    </row>
    <row r="1552" spans="1:10" ht="15" x14ac:dyDescent="0.25">
      <c r="A1552" s="240">
        <v>41860</v>
      </c>
      <c r="B1552" s="438" t="s">
        <v>1818</v>
      </c>
      <c r="C1552" s="429" t="s">
        <v>4698</v>
      </c>
      <c r="D1552" s="8" t="s">
        <v>4445</v>
      </c>
      <c r="E1552" s="252">
        <v>19472.939999999999</v>
      </c>
      <c r="F1552" s="117">
        <v>41868</v>
      </c>
      <c r="G1552" s="30">
        <v>19472.939999999999</v>
      </c>
      <c r="H1552" s="5">
        <f t="shared" si="41"/>
        <v>0</v>
      </c>
      <c r="I1552" s="508"/>
    </row>
    <row r="1553" spans="1:9" ht="15" x14ac:dyDescent="0.25">
      <c r="A1553" s="240">
        <v>41867</v>
      </c>
      <c r="B1553" s="438" t="s">
        <v>1110</v>
      </c>
      <c r="C1553" s="429" t="s">
        <v>4698</v>
      </c>
      <c r="D1553" s="8" t="s">
        <v>4445</v>
      </c>
      <c r="E1553" s="236">
        <v>10813</v>
      </c>
      <c r="F1553" s="117">
        <v>41874</v>
      </c>
      <c r="G1553" s="30">
        <v>10813</v>
      </c>
      <c r="H1553" s="5">
        <f t="shared" si="41"/>
        <v>0</v>
      </c>
      <c r="I1553" s="508"/>
    </row>
    <row r="1554" spans="1:9" ht="15" x14ac:dyDescent="0.25">
      <c r="A1554" s="240">
        <v>41874</v>
      </c>
      <c r="B1554" s="241" t="s">
        <v>1812</v>
      </c>
      <c r="C1554" s="394" t="s">
        <v>4401</v>
      </c>
      <c r="D1554" s="8" t="s">
        <v>4445</v>
      </c>
      <c r="E1554" s="252">
        <v>20043.5</v>
      </c>
      <c r="F1554" s="294">
        <v>41881</v>
      </c>
      <c r="G1554" s="30">
        <v>20043.5</v>
      </c>
      <c r="H1554" s="5">
        <f t="shared" si="41"/>
        <v>0</v>
      </c>
      <c r="I1554" s="508"/>
    </row>
    <row r="1555" spans="1:9" ht="15" x14ac:dyDescent="0.25">
      <c r="A1555" s="240">
        <v>41881</v>
      </c>
      <c r="B1555" s="241" t="s">
        <v>1257</v>
      </c>
      <c r="C1555" s="394" t="s">
        <v>4401</v>
      </c>
      <c r="D1555" s="8" t="s">
        <v>4445</v>
      </c>
      <c r="E1555" s="236">
        <v>3919</v>
      </c>
      <c r="F1555" s="461">
        <v>41889</v>
      </c>
      <c r="G1555" s="247">
        <v>3919</v>
      </c>
      <c r="H1555" s="5">
        <f t="shared" si="41"/>
        <v>0</v>
      </c>
      <c r="I1555" s="508"/>
    </row>
    <row r="1556" spans="1:9" ht="15" x14ac:dyDescent="0.25">
      <c r="A1556" s="496">
        <v>41855</v>
      </c>
      <c r="B1556" s="241" t="s">
        <v>1361</v>
      </c>
      <c r="C1556" s="394" t="s">
        <v>4641</v>
      </c>
      <c r="D1556" s="8" t="s">
        <v>4445</v>
      </c>
      <c r="E1556" s="252">
        <v>11172</v>
      </c>
      <c r="F1556" s="117">
        <v>41855</v>
      </c>
      <c r="G1556" s="30">
        <v>11172</v>
      </c>
      <c r="H1556" s="5">
        <f t="shared" si="41"/>
        <v>0</v>
      </c>
      <c r="I1556" s="508"/>
    </row>
    <row r="1557" spans="1:9" ht="15" x14ac:dyDescent="0.25">
      <c r="A1557" s="496"/>
      <c r="B1557" s="241"/>
      <c r="C1557" s="394"/>
      <c r="D1557" s="8"/>
      <c r="E1557" s="252"/>
      <c r="F1557" s="117"/>
      <c r="G1557" s="30">
        <f>SUM(G1552:G1556)</f>
        <v>65420.44</v>
      </c>
      <c r="H1557" s="5"/>
      <c r="I1557" s="508"/>
    </row>
    <row r="1558" spans="1:9" ht="15" x14ac:dyDescent="0.25">
      <c r="A1558" s="496"/>
      <c r="B1558" s="241"/>
      <c r="C1558" s="394"/>
      <c r="D1558" s="8"/>
      <c r="E1558" s="252"/>
      <c r="F1558" s="117"/>
      <c r="G1558" s="30"/>
      <c r="H1558" s="5"/>
      <c r="I1558" s="508"/>
    </row>
    <row r="1559" spans="1:9" ht="15" x14ac:dyDescent="0.25">
      <c r="A1559" s="240">
        <v>41866</v>
      </c>
      <c r="B1559" s="438" t="s">
        <v>2274</v>
      </c>
      <c r="C1559" s="429" t="s">
        <v>4698</v>
      </c>
      <c r="D1559" s="235" t="s">
        <v>467</v>
      </c>
      <c r="E1559" s="236">
        <v>1305</v>
      </c>
      <c r="F1559" s="117">
        <v>41866</v>
      </c>
      <c r="G1559" s="30">
        <v>1305</v>
      </c>
      <c r="H1559" s="5">
        <f t="shared" si="41"/>
        <v>0</v>
      </c>
      <c r="I1559" s="508"/>
    </row>
    <row r="1560" spans="1:9" ht="15" x14ac:dyDescent="0.25">
      <c r="A1560" s="240"/>
      <c r="B1560" s="438"/>
      <c r="C1560" s="429"/>
      <c r="D1560" s="235"/>
      <c r="E1560" s="236"/>
      <c r="F1560" s="117"/>
      <c r="G1560" s="30"/>
      <c r="H1560" s="5"/>
      <c r="I1560" s="508"/>
    </row>
    <row r="1561" spans="1:9" ht="15" x14ac:dyDescent="0.25">
      <c r="A1561" s="240">
        <v>41852</v>
      </c>
      <c r="B1561" s="241" t="s">
        <v>1077</v>
      </c>
      <c r="C1561" s="394" t="s">
        <v>4641</v>
      </c>
      <c r="D1561" s="235" t="s">
        <v>6</v>
      </c>
      <c r="E1561" s="236">
        <v>16495</v>
      </c>
      <c r="F1561" s="462" t="s">
        <v>4653</v>
      </c>
      <c r="G1561" s="30">
        <v>16495</v>
      </c>
      <c r="H1561" s="24">
        <f t="shared" si="41"/>
        <v>0</v>
      </c>
      <c r="I1561" s="508"/>
    </row>
    <row r="1562" spans="1:9" ht="15" x14ac:dyDescent="0.25">
      <c r="A1562" s="496">
        <v>41853</v>
      </c>
      <c r="B1562" s="241" t="s">
        <v>1176</v>
      </c>
      <c r="C1562" s="394" t="s">
        <v>4641</v>
      </c>
      <c r="D1562" s="8" t="s">
        <v>6</v>
      </c>
      <c r="E1562" s="252">
        <v>16750</v>
      </c>
      <c r="F1562" s="117">
        <v>41854</v>
      </c>
      <c r="G1562" s="30">
        <v>16750</v>
      </c>
      <c r="H1562" s="24">
        <f t="shared" si="41"/>
        <v>0</v>
      </c>
      <c r="I1562" s="508"/>
    </row>
    <row r="1563" spans="1:9" ht="15" x14ac:dyDescent="0.25">
      <c r="A1563" s="496">
        <v>41855</v>
      </c>
      <c r="B1563" s="241" t="s">
        <v>1362</v>
      </c>
      <c r="C1563" s="394" t="s">
        <v>4641</v>
      </c>
      <c r="D1563" s="8" t="s">
        <v>6</v>
      </c>
      <c r="E1563" s="252">
        <v>10050</v>
      </c>
      <c r="F1563" s="462" t="s">
        <v>4674</v>
      </c>
      <c r="G1563" s="30">
        <v>10050</v>
      </c>
      <c r="H1563" s="5">
        <f t="shared" si="41"/>
        <v>0</v>
      </c>
      <c r="I1563" s="508"/>
    </row>
    <row r="1564" spans="1:9" ht="15" x14ac:dyDescent="0.25">
      <c r="A1564" s="496">
        <v>41857</v>
      </c>
      <c r="B1564" s="241" t="s">
        <v>1463</v>
      </c>
      <c r="C1564" s="394" t="s">
        <v>4641</v>
      </c>
      <c r="D1564" s="8" t="s">
        <v>6</v>
      </c>
      <c r="E1564" s="252">
        <v>9956</v>
      </c>
      <c r="F1564" s="462" t="s">
        <v>4686</v>
      </c>
      <c r="G1564" s="30">
        <v>9956</v>
      </c>
      <c r="H1564" s="5">
        <f t="shared" si="41"/>
        <v>0</v>
      </c>
      <c r="I1564" s="508"/>
    </row>
    <row r="1565" spans="1:9" ht="15" x14ac:dyDescent="0.25">
      <c r="A1565" s="240">
        <v>41858</v>
      </c>
      <c r="B1565" s="438" t="s">
        <v>1553</v>
      </c>
      <c r="C1565" s="429" t="s">
        <v>4698</v>
      </c>
      <c r="D1565" s="8" t="s">
        <v>6</v>
      </c>
      <c r="E1565" s="252">
        <v>10050</v>
      </c>
      <c r="F1565" s="117">
        <v>41859</v>
      </c>
      <c r="G1565" s="30">
        <v>10050</v>
      </c>
      <c r="H1565" s="5">
        <f t="shared" si="41"/>
        <v>0</v>
      </c>
      <c r="I1565" s="508"/>
    </row>
    <row r="1566" spans="1:9" ht="15" x14ac:dyDescent="0.25">
      <c r="A1566" s="496">
        <v>41859</v>
      </c>
      <c r="B1566" s="438" t="s">
        <v>1631</v>
      </c>
      <c r="C1566" s="429" t="s">
        <v>4698</v>
      </c>
      <c r="D1566" s="235" t="s">
        <v>6</v>
      </c>
      <c r="E1566" s="236">
        <v>10050</v>
      </c>
      <c r="F1566" s="117">
        <v>41860</v>
      </c>
      <c r="G1566" s="30">
        <v>10050</v>
      </c>
      <c r="H1566" s="5">
        <f t="shared" si="41"/>
        <v>0</v>
      </c>
      <c r="I1566" s="508"/>
    </row>
    <row r="1567" spans="1:9" ht="15" x14ac:dyDescent="0.25">
      <c r="A1567" s="496">
        <v>41859</v>
      </c>
      <c r="B1567" s="438" t="s">
        <v>1649</v>
      </c>
      <c r="C1567" s="429" t="s">
        <v>4698</v>
      </c>
      <c r="D1567" s="235" t="s">
        <v>6</v>
      </c>
      <c r="E1567" s="236">
        <v>3296</v>
      </c>
      <c r="F1567" s="117">
        <v>41859</v>
      </c>
      <c r="G1567" s="30">
        <v>3296</v>
      </c>
      <c r="H1567" s="5">
        <f t="shared" si="41"/>
        <v>0</v>
      </c>
      <c r="I1567" s="508"/>
    </row>
    <row r="1568" spans="1:9" ht="15" x14ac:dyDescent="0.25">
      <c r="A1568" s="496">
        <v>41859</v>
      </c>
      <c r="B1568" s="438" t="s">
        <v>1662</v>
      </c>
      <c r="C1568" s="429" t="s">
        <v>4698</v>
      </c>
      <c r="D1568" s="235" t="s">
        <v>6</v>
      </c>
      <c r="E1568" s="236">
        <v>2680</v>
      </c>
      <c r="F1568" s="117">
        <v>41859</v>
      </c>
      <c r="G1568" s="30">
        <v>2680</v>
      </c>
      <c r="H1568" s="5">
        <f t="shared" si="41"/>
        <v>0</v>
      </c>
      <c r="I1568" s="508"/>
    </row>
    <row r="1569" spans="1:9" ht="15" x14ac:dyDescent="0.25">
      <c r="A1569" s="496">
        <v>41859</v>
      </c>
      <c r="B1569" s="438" t="s">
        <v>1754</v>
      </c>
      <c r="C1569" s="429" t="s">
        <v>4698</v>
      </c>
      <c r="D1569" s="235" t="s">
        <v>6</v>
      </c>
      <c r="E1569" s="236">
        <v>16050</v>
      </c>
      <c r="F1569" s="117">
        <v>41861</v>
      </c>
      <c r="G1569" s="30">
        <v>16050</v>
      </c>
      <c r="H1569" s="5">
        <f t="shared" si="41"/>
        <v>0</v>
      </c>
      <c r="I1569" s="508"/>
    </row>
    <row r="1570" spans="1:9" ht="15" x14ac:dyDescent="0.25">
      <c r="A1570" s="240">
        <v>41860</v>
      </c>
      <c r="B1570" s="438" t="s">
        <v>1830</v>
      </c>
      <c r="C1570" s="429" t="s">
        <v>4698</v>
      </c>
      <c r="D1570" s="8" t="s">
        <v>6</v>
      </c>
      <c r="E1570" s="252">
        <v>15606</v>
      </c>
      <c r="F1570" s="117">
        <v>41861</v>
      </c>
      <c r="G1570" s="418">
        <v>9106</v>
      </c>
      <c r="H1570" s="507">
        <f t="shared" si="41"/>
        <v>6500</v>
      </c>
      <c r="I1570" s="508"/>
    </row>
    <row r="1571" spans="1:9" ht="15" x14ac:dyDescent="0.25">
      <c r="A1571" s="496">
        <v>41861</v>
      </c>
      <c r="B1571" s="438" t="s">
        <v>1839</v>
      </c>
      <c r="C1571" s="429" t="s">
        <v>4698</v>
      </c>
      <c r="D1571" s="235" t="s">
        <v>6</v>
      </c>
      <c r="E1571" s="236">
        <v>2240</v>
      </c>
      <c r="F1571" s="495" t="s">
        <v>4731</v>
      </c>
      <c r="G1571" s="30">
        <v>2240</v>
      </c>
      <c r="H1571" s="5">
        <f t="shared" si="41"/>
        <v>0</v>
      </c>
      <c r="I1571" s="508"/>
    </row>
    <row r="1572" spans="1:9" ht="15" x14ac:dyDescent="0.25">
      <c r="A1572" s="240">
        <v>41862</v>
      </c>
      <c r="B1572" s="438" t="s">
        <v>1892</v>
      </c>
      <c r="C1572" s="429" t="s">
        <v>4698</v>
      </c>
      <c r="D1572" s="235" t="s">
        <v>6</v>
      </c>
      <c r="E1572" s="236">
        <v>2010</v>
      </c>
      <c r="F1572" s="117">
        <v>41862</v>
      </c>
      <c r="G1572" s="30">
        <v>2010</v>
      </c>
      <c r="H1572" s="5">
        <f t="shared" si="41"/>
        <v>0</v>
      </c>
      <c r="I1572" s="508"/>
    </row>
    <row r="1573" spans="1:9" ht="15" x14ac:dyDescent="0.25">
      <c r="A1573" s="240">
        <v>41862</v>
      </c>
      <c r="B1573" s="438" t="s">
        <v>1986</v>
      </c>
      <c r="C1573" s="429" t="s">
        <v>4698</v>
      </c>
      <c r="D1573" s="235" t="s">
        <v>6</v>
      </c>
      <c r="E1573" s="236">
        <v>9503.5</v>
      </c>
      <c r="F1573" s="117">
        <v>41862</v>
      </c>
      <c r="G1573" s="22">
        <v>9503.5</v>
      </c>
      <c r="H1573" s="5">
        <f t="shared" si="41"/>
        <v>0</v>
      </c>
      <c r="I1573" s="508"/>
    </row>
    <row r="1574" spans="1:9" ht="15" x14ac:dyDescent="0.25">
      <c r="A1574" s="240">
        <v>41864</v>
      </c>
      <c r="B1574" s="438" t="s">
        <v>2112</v>
      </c>
      <c r="C1574" s="429" t="s">
        <v>4698</v>
      </c>
      <c r="D1574" s="8" t="s">
        <v>6</v>
      </c>
      <c r="E1574" s="252">
        <v>4284</v>
      </c>
      <c r="F1574" s="117">
        <v>41864</v>
      </c>
      <c r="G1574" s="22">
        <v>4284</v>
      </c>
      <c r="H1574" s="5">
        <f t="shared" si="41"/>
        <v>0</v>
      </c>
      <c r="I1574" s="508"/>
    </row>
    <row r="1575" spans="1:9" ht="15" x14ac:dyDescent="0.25">
      <c r="A1575" s="240">
        <v>41866</v>
      </c>
      <c r="B1575" s="438" t="s">
        <v>2263</v>
      </c>
      <c r="C1575" s="429" t="s">
        <v>4698</v>
      </c>
      <c r="D1575" s="235" t="s">
        <v>6</v>
      </c>
      <c r="E1575" s="236">
        <v>3946</v>
      </c>
      <c r="F1575" s="117">
        <v>41866</v>
      </c>
      <c r="G1575" s="30">
        <v>3946</v>
      </c>
      <c r="H1575" s="5">
        <f t="shared" si="41"/>
        <v>0</v>
      </c>
      <c r="I1575" s="508"/>
    </row>
    <row r="1576" spans="1:9" ht="15" x14ac:dyDescent="0.25">
      <c r="A1576" s="240">
        <v>41868</v>
      </c>
      <c r="B1576" s="438" t="s">
        <v>1123</v>
      </c>
      <c r="C1576" s="429" t="s">
        <v>4698</v>
      </c>
      <c r="D1576" s="235" t="s">
        <v>6</v>
      </c>
      <c r="E1576" s="236">
        <v>12087</v>
      </c>
      <c r="F1576" s="117">
        <v>41869</v>
      </c>
      <c r="G1576" s="30">
        <v>12087</v>
      </c>
      <c r="H1576" s="5">
        <f t="shared" si="41"/>
        <v>0</v>
      </c>
      <c r="I1576" s="508" t="s">
        <v>4805</v>
      </c>
    </row>
    <row r="1577" spans="1:9" ht="15" x14ac:dyDescent="0.25">
      <c r="A1577" s="240">
        <v>41868</v>
      </c>
      <c r="B1577" s="438" t="s">
        <v>1171</v>
      </c>
      <c r="C1577" s="429" t="s">
        <v>4698</v>
      </c>
      <c r="D1577" s="235" t="s">
        <v>6</v>
      </c>
      <c r="E1577" s="236">
        <v>12240</v>
      </c>
      <c r="F1577" s="117">
        <v>41869</v>
      </c>
      <c r="G1577" s="30">
        <v>12240</v>
      </c>
      <c r="H1577" s="5">
        <f t="shared" si="41"/>
        <v>0</v>
      </c>
      <c r="I1577" s="508"/>
    </row>
    <row r="1578" spans="1:9" ht="15" x14ac:dyDescent="0.25">
      <c r="A1578" s="518">
        <v>41867</v>
      </c>
      <c r="B1578" s="516" t="s">
        <v>1290</v>
      </c>
      <c r="C1578" s="517" t="s">
        <v>4698</v>
      </c>
      <c r="D1578" s="235" t="s">
        <v>6</v>
      </c>
      <c r="E1578" s="236">
        <v>10050</v>
      </c>
      <c r="F1578" s="117">
        <v>41867</v>
      </c>
      <c r="G1578" s="30">
        <v>10050</v>
      </c>
      <c r="H1578" s="5">
        <f t="shared" si="41"/>
        <v>0</v>
      </c>
      <c r="I1578" s="508"/>
    </row>
    <row r="1579" spans="1:9" ht="15" x14ac:dyDescent="0.25">
      <c r="A1579" s="496">
        <v>41869</v>
      </c>
      <c r="B1579" s="438" t="s">
        <v>1342</v>
      </c>
      <c r="C1579" s="429" t="s">
        <v>4698</v>
      </c>
      <c r="D1579" s="235" t="s">
        <v>6</v>
      </c>
      <c r="E1579" s="236">
        <v>3960</v>
      </c>
      <c r="F1579" s="117">
        <v>41870</v>
      </c>
      <c r="G1579" s="30">
        <v>3960</v>
      </c>
      <c r="H1579" s="5">
        <f t="shared" si="41"/>
        <v>0</v>
      </c>
      <c r="I1579" s="508"/>
    </row>
    <row r="1580" spans="1:9" ht="15" x14ac:dyDescent="0.25">
      <c r="A1580" s="240">
        <v>41871</v>
      </c>
      <c r="B1580" s="438" t="s">
        <v>1455</v>
      </c>
      <c r="C1580" s="429" t="s">
        <v>4698</v>
      </c>
      <c r="D1580" s="235" t="s">
        <v>6</v>
      </c>
      <c r="E1580" s="236">
        <v>3808</v>
      </c>
      <c r="F1580" s="117">
        <v>41871</v>
      </c>
      <c r="G1580" s="22">
        <v>3808</v>
      </c>
      <c r="H1580" s="5">
        <f t="shared" ref="H1580:H1652" si="42">E1580-G1580</f>
        <v>0</v>
      </c>
      <c r="I1580" s="508"/>
    </row>
    <row r="1581" spans="1:9" ht="15" x14ac:dyDescent="0.25">
      <c r="A1581" s="240">
        <v>41871</v>
      </c>
      <c r="B1581" s="438" t="s">
        <v>1507</v>
      </c>
      <c r="C1581" s="429" t="s">
        <v>4698</v>
      </c>
      <c r="D1581" s="235" t="s">
        <v>6</v>
      </c>
      <c r="E1581" s="236">
        <v>8580</v>
      </c>
      <c r="F1581" s="117">
        <v>41872</v>
      </c>
      <c r="G1581" s="30">
        <v>8580</v>
      </c>
      <c r="H1581" s="5">
        <f t="shared" si="42"/>
        <v>0</v>
      </c>
      <c r="I1581" s="508"/>
    </row>
    <row r="1582" spans="1:9" ht="15" x14ac:dyDescent="0.25">
      <c r="A1582" s="240">
        <v>41874</v>
      </c>
      <c r="B1582" s="241" t="s">
        <v>1725</v>
      </c>
      <c r="C1582" s="394" t="s">
        <v>4401</v>
      </c>
      <c r="D1582" s="8" t="s">
        <v>6</v>
      </c>
      <c r="E1582" s="252">
        <v>4290</v>
      </c>
      <c r="F1582" s="117">
        <v>41874</v>
      </c>
      <c r="G1582" s="30">
        <v>4290</v>
      </c>
      <c r="H1582" s="5">
        <f t="shared" si="42"/>
        <v>0</v>
      </c>
      <c r="I1582" s="508"/>
    </row>
    <row r="1583" spans="1:9" ht="15" x14ac:dyDescent="0.25">
      <c r="A1583" s="240">
        <v>41874</v>
      </c>
      <c r="B1583" s="241" t="s">
        <v>1737</v>
      </c>
      <c r="C1583" s="394" t="s">
        <v>4401</v>
      </c>
      <c r="D1583" s="8" t="s">
        <v>6</v>
      </c>
      <c r="E1583" s="252">
        <v>8210.5</v>
      </c>
      <c r="F1583" s="117">
        <v>41874</v>
      </c>
      <c r="G1583" s="30">
        <v>8210.5</v>
      </c>
      <c r="H1583" s="5">
        <f t="shared" si="42"/>
        <v>0</v>
      </c>
      <c r="I1583" s="508"/>
    </row>
    <row r="1584" spans="1:9" ht="15" x14ac:dyDescent="0.25">
      <c r="A1584" s="240">
        <v>41874</v>
      </c>
      <c r="B1584" s="241" t="s">
        <v>1821</v>
      </c>
      <c r="C1584" s="394" t="s">
        <v>4401</v>
      </c>
      <c r="D1584" s="8" t="s">
        <v>6</v>
      </c>
      <c r="E1584" s="252">
        <v>3986.5</v>
      </c>
      <c r="F1584" s="294">
        <v>41875</v>
      </c>
      <c r="G1584" s="30">
        <v>3986.5</v>
      </c>
      <c r="H1584" s="5">
        <f t="shared" si="42"/>
        <v>0</v>
      </c>
      <c r="I1584" s="508"/>
    </row>
    <row r="1585" spans="1:9" ht="15" x14ac:dyDescent="0.25">
      <c r="A1585" s="240">
        <v>41875</v>
      </c>
      <c r="B1585" s="241" t="s">
        <v>1832</v>
      </c>
      <c r="C1585" s="394" t="s">
        <v>4401</v>
      </c>
      <c r="D1585" s="235" t="s">
        <v>6</v>
      </c>
      <c r="E1585" s="236">
        <v>2534.4</v>
      </c>
      <c r="F1585" s="294">
        <v>41875</v>
      </c>
      <c r="G1585" s="30">
        <v>2534.4</v>
      </c>
      <c r="H1585" s="5">
        <f t="shared" si="42"/>
        <v>0</v>
      </c>
      <c r="I1585" s="508"/>
    </row>
    <row r="1586" spans="1:9" ht="15" x14ac:dyDescent="0.25">
      <c r="A1586" s="240">
        <v>41875</v>
      </c>
      <c r="B1586" s="241" t="s">
        <v>1865</v>
      </c>
      <c r="C1586" s="394" t="s">
        <v>4401</v>
      </c>
      <c r="D1586" s="235" t="s">
        <v>6</v>
      </c>
      <c r="E1586" s="236">
        <v>8210.4</v>
      </c>
      <c r="F1586" s="117">
        <v>41875</v>
      </c>
      <c r="G1586" s="30">
        <v>8210.4</v>
      </c>
      <c r="H1586" s="5">
        <f t="shared" si="42"/>
        <v>0</v>
      </c>
      <c r="I1586" s="508"/>
    </row>
    <row r="1587" spans="1:9" ht="15" x14ac:dyDescent="0.25">
      <c r="A1587" s="240">
        <v>41877</v>
      </c>
      <c r="B1587" s="241" t="s">
        <v>1982</v>
      </c>
      <c r="C1587" s="394" t="s">
        <v>4401</v>
      </c>
      <c r="D1587" s="8" t="s">
        <v>6</v>
      </c>
      <c r="E1587" s="252">
        <v>2610.5</v>
      </c>
      <c r="F1587" s="117">
        <v>41877</v>
      </c>
      <c r="G1587" s="30">
        <v>2610.5</v>
      </c>
      <c r="H1587" s="5">
        <f t="shared" si="42"/>
        <v>0</v>
      </c>
      <c r="I1587" s="508"/>
    </row>
    <row r="1588" spans="1:9" ht="15" x14ac:dyDescent="0.25">
      <c r="A1588" s="240">
        <v>41877</v>
      </c>
      <c r="B1588" s="241" t="s">
        <v>2078</v>
      </c>
      <c r="C1588" s="394" t="s">
        <v>4401</v>
      </c>
      <c r="D1588" s="8" t="s">
        <v>6</v>
      </c>
      <c r="E1588" s="252">
        <v>6400</v>
      </c>
      <c r="F1588" s="117">
        <v>41879</v>
      </c>
      <c r="G1588" s="30">
        <v>6400</v>
      </c>
      <c r="H1588" s="5">
        <f t="shared" si="42"/>
        <v>0</v>
      </c>
      <c r="I1588" s="508"/>
    </row>
    <row r="1589" spans="1:9" ht="15" x14ac:dyDescent="0.25">
      <c r="A1589" s="240">
        <v>41879</v>
      </c>
      <c r="B1589" s="241" t="s">
        <v>2162</v>
      </c>
      <c r="C1589" s="394" t="s">
        <v>4401</v>
      </c>
      <c r="D1589" s="235" t="s">
        <v>6</v>
      </c>
      <c r="E1589" s="236">
        <v>8960</v>
      </c>
      <c r="F1589" s="117">
        <v>41879</v>
      </c>
      <c r="G1589" s="30">
        <v>8960</v>
      </c>
      <c r="H1589" s="5">
        <f t="shared" si="42"/>
        <v>0</v>
      </c>
      <c r="I1589" s="508"/>
    </row>
    <row r="1590" spans="1:9" ht="15" x14ac:dyDescent="0.25">
      <c r="A1590" s="240">
        <v>41879</v>
      </c>
      <c r="B1590" s="241" t="s">
        <v>2259</v>
      </c>
      <c r="C1590" s="394" t="s">
        <v>4401</v>
      </c>
      <c r="D1590" s="235" t="s">
        <v>6</v>
      </c>
      <c r="E1590" s="236">
        <v>8680</v>
      </c>
      <c r="F1590" s="495" t="s">
        <v>4883</v>
      </c>
      <c r="G1590" s="30">
        <v>8680</v>
      </c>
      <c r="H1590" s="5">
        <f t="shared" si="42"/>
        <v>0</v>
      </c>
      <c r="I1590" s="508" t="s">
        <v>14</v>
      </c>
    </row>
    <row r="1591" spans="1:9" ht="15" x14ac:dyDescent="0.25">
      <c r="A1591" s="240">
        <v>41880</v>
      </c>
      <c r="B1591" s="241" t="s">
        <v>1173</v>
      </c>
      <c r="C1591" s="394" t="s">
        <v>4401</v>
      </c>
      <c r="D1591" s="8" t="s">
        <v>6</v>
      </c>
      <c r="E1591" s="252">
        <v>7930</v>
      </c>
      <c r="F1591" s="117">
        <v>41881</v>
      </c>
      <c r="G1591" s="30">
        <v>7930</v>
      </c>
      <c r="H1591" s="5">
        <f t="shared" si="42"/>
        <v>0</v>
      </c>
      <c r="I1591" s="508"/>
    </row>
    <row r="1592" spans="1:9" ht="15" x14ac:dyDescent="0.25">
      <c r="A1592" s="240">
        <v>41881</v>
      </c>
      <c r="B1592" s="241" t="s">
        <v>1189</v>
      </c>
      <c r="C1592" s="394" t="s">
        <v>4401</v>
      </c>
      <c r="D1592" s="235" t="s">
        <v>6</v>
      </c>
      <c r="E1592" s="236">
        <v>5459.5</v>
      </c>
      <c r="F1592" s="117">
        <v>41881</v>
      </c>
      <c r="G1592" s="30">
        <v>5459.5</v>
      </c>
      <c r="H1592" s="5">
        <f t="shared" si="42"/>
        <v>0</v>
      </c>
      <c r="I1592" s="508"/>
    </row>
    <row r="1593" spans="1:9" ht="15" x14ac:dyDescent="0.25">
      <c r="A1593" s="240">
        <v>41881</v>
      </c>
      <c r="B1593" s="241" t="s">
        <v>1277</v>
      </c>
      <c r="C1593" s="394" t="s">
        <v>4401</v>
      </c>
      <c r="D1593" s="235" t="s">
        <v>6</v>
      </c>
      <c r="E1593" s="236">
        <v>4270</v>
      </c>
      <c r="F1593" s="117">
        <v>41881</v>
      </c>
      <c r="G1593" s="30">
        <v>4270</v>
      </c>
      <c r="H1593" s="5">
        <f t="shared" si="42"/>
        <v>0</v>
      </c>
      <c r="I1593" s="508" t="s">
        <v>57</v>
      </c>
    </row>
    <row r="1594" spans="1:9" ht="15" x14ac:dyDescent="0.25">
      <c r="A1594" s="240">
        <v>41881</v>
      </c>
      <c r="B1594" s="241" t="s">
        <v>1290</v>
      </c>
      <c r="C1594" s="394" t="s">
        <v>4401</v>
      </c>
      <c r="D1594" s="235" t="s">
        <v>6</v>
      </c>
      <c r="E1594" s="236">
        <v>9052.5</v>
      </c>
      <c r="F1594" s="313">
        <v>41883</v>
      </c>
      <c r="G1594" s="247">
        <v>9052.5</v>
      </c>
      <c r="H1594" s="5">
        <f t="shared" si="42"/>
        <v>0</v>
      </c>
      <c r="I1594" s="508" t="s">
        <v>23</v>
      </c>
    </row>
    <row r="1595" spans="1:9" ht="15" x14ac:dyDescent="0.25">
      <c r="A1595" s="240">
        <v>41882</v>
      </c>
      <c r="B1595" s="241" t="s">
        <v>1351</v>
      </c>
      <c r="C1595" s="394" t="s">
        <v>4401</v>
      </c>
      <c r="D1595" s="235" t="s">
        <v>6</v>
      </c>
      <c r="E1595" s="236">
        <v>2964</v>
      </c>
      <c r="F1595" s="313">
        <v>41883</v>
      </c>
      <c r="G1595" s="247">
        <v>2964</v>
      </c>
      <c r="H1595" s="5">
        <f t="shared" si="42"/>
        <v>0</v>
      </c>
      <c r="I1595" s="508" t="s">
        <v>23</v>
      </c>
    </row>
    <row r="1596" spans="1:9" ht="15" x14ac:dyDescent="0.25">
      <c r="A1596" s="240"/>
      <c r="B1596" s="241"/>
      <c r="C1596" s="394"/>
      <c r="D1596" s="235"/>
      <c r="E1596" s="236"/>
      <c r="F1596" s="313"/>
      <c r="G1596" s="247">
        <f>SUM(G1561:G1595)</f>
        <v>260749.8</v>
      </c>
      <c r="H1596" s="5"/>
      <c r="I1596" s="508"/>
    </row>
    <row r="1597" spans="1:9" ht="15" x14ac:dyDescent="0.25">
      <c r="A1597" s="240"/>
      <c r="B1597" s="241"/>
      <c r="C1597" s="394"/>
      <c r="D1597" s="235"/>
      <c r="E1597" s="236"/>
      <c r="F1597" s="313"/>
      <c r="G1597" s="247"/>
      <c r="H1597" s="5"/>
      <c r="I1597" s="508"/>
    </row>
    <row r="1598" spans="1:9" ht="15" x14ac:dyDescent="0.25">
      <c r="A1598" s="240">
        <v>41874</v>
      </c>
      <c r="B1598" s="241" t="s">
        <v>1745</v>
      </c>
      <c r="C1598" s="394" t="s">
        <v>4401</v>
      </c>
      <c r="D1598" s="8" t="s">
        <v>2364</v>
      </c>
      <c r="E1598" s="252">
        <v>2350</v>
      </c>
      <c r="F1598" s="117">
        <v>41876</v>
      </c>
      <c r="G1598" s="30">
        <v>2350</v>
      </c>
      <c r="H1598" s="5">
        <f t="shared" si="42"/>
        <v>0</v>
      </c>
      <c r="I1598" s="508" t="s">
        <v>23</v>
      </c>
    </row>
    <row r="1599" spans="1:9" ht="15" x14ac:dyDescent="0.25">
      <c r="A1599" s="240"/>
      <c r="B1599" s="241"/>
      <c r="C1599" s="394"/>
      <c r="D1599" s="8"/>
      <c r="E1599" s="252"/>
      <c r="F1599" s="117"/>
      <c r="G1599" s="30"/>
      <c r="H1599" s="5"/>
      <c r="I1599" s="508"/>
    </row>
    <row r="1600" spans="1:9" ht="15" x14ac:dyDescent="0.25">
      <c r="A1600" s="240">
        <v>41869</v>
      </c>
      <c r="B1600" s="438" t="s">
        <v>1179</v>
      </c>
      <c r="C1600" s="429" t="s">
        <v>4698</v>
      </c>
      <c r="D1600" s="235" t="s">
        <v>64</v>
      </c>
      <c r="E1600" s="236">
        <v>202.5</v>
      </c>
      <c r="F1600" s="117">
        <v>41869</v>
      </c>
      <c r="G1600" s="30">
        <v>202.5</v>
      </c>
      <c r="H1600" s="5">
        <f t="shared" si="42"/>
        <v>0</v>
      </c>
      <c r="I1600" s="508"/>
    </row>
    <row r="1601" spans="1:9" ht="15" x14ac:dyDescent="0.25">
      <c r="A1601" s="240">
        <v>41882</v>
      </c>
      <c r="B1601" s="241" t="s">
        <v>1328</v>
      </c>
      <c r="C1601" s="394" t="s">
        <v>4401</v>
      </c>
      <c r="D1601" s="235" t="s">
        <v>64</v>
      </c>
      <c r="E1601" s="236">
        <v>2496.5</v>
      </c>
      <c r="F1601" s="294">
        <v>41882</v>
      </c>
      <c r="G1601" s="30">
        <v>2496.5</v>
      </c>
      <c r="H1601" s="5">
        <f t="shared" si="42"/>
        <v>0</v>
      </c>
      <c r="I1601" s="508" t="s">
        <v>4805</v>
      </c>
    </row>
    <row r="1602" spans="1:9" ht="15" x14ac:dyDescent="0.25">
      <c r="A1602" s="240">
        <v>41858</v>
      </c>
      <c r="B1602" s="241" t="s">
        <v>1536</v>
      </c>
      <c r="C1602" s="394" t="s">
        <v>4641</v>
      </c>
      <c r="D1602" s="8" t="s">
        <v>4695</v>
      </c>
      <c r="E1602" s="252">
        <v>41622</v>
      </c>
      <c r="F1602" s="117">
        <v>41881</v>
      </c>
      <c r="G1602" s="30">
        <v>41622</v>
      </c>
      <c r="H1602" s="5">
        <f t="shared" si="42"/>
        <v>0</v>
      </c>
      <c r="I1602" s="508" t="s">
        <v>14</v>
      </c>
    </row>
    <row r="1603" spans="1:9" ht="15" x14ac:dyDescent="0.25">
      <c r="A1603" s="240"/>
      <c r="B1603" s="241"/>
      <c r="C1603" s="394"/>
      <c r="D1603" s="8"/>
      <c r="E1603" s="252"/>
      <c r="F1603" s="117"/>
      <c r="G1603" s="30">
        <f>SUM(G1600:G1602)</f>
        <v>44321</v>
      </c>
      <c r="H1603" s="5"/>
      <c r="I1603" s="508"/>
    </row>
    <row r="1604" spans="1:9" ht="15" x14ac:dyDescent="0.25">
      <c r="A1604" s="240"/>
      <c r="B1604" s="241"/>
      <c r="C1604" s="394"/>
      <c r="D1604" s="8"/>
      <c r="E1604" s="252"/>
      <c r="F1604" s="117"/>
      <c r="G1604" s="30"/>
      <c r="H1604" s="5"/>
      <c r="I1604" s="508"/>
    </row>
    <row r="1605" spans="1:9" ht="15" x14ac:dyDescent="0.25">
      <c r="A1605" s="240">
        <v>41852</v>
      </c>
      <c r="B1605" s="241" t="s">
        <v>2254</v>
      </c>
      <c r="C1605" s="394" t="s">
        <v>4641</v>
      </c>
      <c r="D1605" s="235" t="s">
        <v>171</v>
      </c>
      <c r="E1605" s="236">
        <v>20800</v>
      </c>
      <c r="F1605" s="117">
        <v>41867</v>
      </c>
      <c r="G1605" s="30">
        <v>20800</v>
      </c>
      <c r="H1605" s="24">
        <f t="shared" si="42"/>
        <v>0</v>
      </c>
      <c r="I1605" s="508" t="s">
        <v>14</v>
      </c>
    </row>
    <row r="1606" spans="1:9" ht="15" x14ac:dyDescent="0.25">
      <c r="A1606" s="496">
        <v>41855</v>
      </c>
      <c r="B1606" s="241" t="s">
        <v>1255</v>
      </c>
      <c r="C1606" s="394" t="s">
        <v>4641</v>
      </c>
      <c r="D1606" s="8" t="s">
        <v>171</v>
      </c>
      <c r="E1606" s="252">
        <v>31498</v>
      </c>
      <c r="F1606" s="117">
        <v>41862</v>
      </c>
      <c r="G1606" s="30">
        <v>31498</v>
      </c>
      <c r="H1606" s="5">
        <f t="shared" si="42"/>
        <v>0</v>
      </c>
      <c r="I1606" s="508"/>
    </row>
    <row r="1607" spans="1:9" ht="15" x14ac:dyDescent="0.25">
      <c r="A1607" s="240">
        <v>41856</v>
      </c>
      <c r="B1607" s="241" t="s">
        <v>1403</v>
      </c>
      <c r="C1607" s="394" t="s">
        <v>4641</v>
      </c>
      <c r="D1607" s="235" t="s">
        <v>171</v>
      </c>
      <c r="E1607" s="236">
        <v>14528</v>
      </c>
      <c r="F1607" s="461" t="s">
        <v>4678</v>
      </c>
      <c r="G1607" s="30">
        <v>14528</v>
      </c>
      <c r="H1607" s="5">
        <f t="shared" si="42"/>
        <v>0</v>
      </c>
      <c r="I1607" s="508"/>
    </row>
    <row r="1608" spans="1:9" ht="15" x14ac:dyDescent="0.25">
      <c r="A1608" s="496">
        <v>41857</v>
      </c>
      <c r="B1608" s="241" t="s">
        <v>1473</v>
      </c>
      <c r="C1608" s="394" t="s">
        <v>4641</v>
      </c>
      <c r="D1608" s="235" t="s">
        <v>171</v>
      </c>
      <c r="E1608" s="236">
        <v>2274</v>
      </c>
      <c r="F1608" s="117">
        <v>41877</v>
      </c>
      <c r="G1608" s="30">
        <v>2274</v>
      </c>
      <c r="H1608" s="5">
        <f t="shared" si="42"/>
        <v>0</v>
      </c>
      <c r="I1608" s="508"/>
    </row>
    <row r="1609" spans="1:9" ht="15" x14ac:dyDescent="0.25">
      <c r="A1609" s="496">
        <v>41857</v>
      </c>
      <c r="B1609" s="241" t="s">
        <v>1526</v>
      </c>
      <c r="C1609" s="394" t="s">
        <v>4641</v>
      </c>
      <c r="D1609" s="235" t="s">
        <v>171</v>
      </c>
      <c r="E1609" s="236">
        <v>9145</v>
      </c>
      <c r="F1609" s="117">
        <v>41869</v>
      </c>
      <c r="G1609" s="30">
        <v>9145</v>
      </c>
      <c r="H1609" s="439">
        <f t="shared" si="42"/>
        <v>0</v>
      </c>
      <c r="I1609" s="508"/>
    </row>
    <row r="1610" spans="1:9" ht="15" x14ac:dyDescent="0.25">
      <c r="A1610" s="240">
        <v>41858</v>
      </c>
      <c r="B1610" s="438" t="s">
        <v>1592</v>
      </c>
      <c r="C1610" s="429" t="s">
        <v>4698</v>
      </c>
      <c r="D1610" s="8" t="s">
        <v>171</v>
      </c>
      <c r="E1610" s="252">
        <v>24061.599999999999</v>
      </c>
      <c r="F1610" s="117">
        <v>41869</v>
      </c>
      <c r="G1610" s="30">
        <v>24061.599999999999</v>
      </c>
      <c r="H1610" s="5">
        <f t="shared" si="42"/>
        <v>0</v>
      </c>
      <c r="I1610" s="508"/>
    </row>
    <row r="1611" spans="1:9" ht="15" x14ac:dyDescent="0.25">
      <c r="A1611" s="496">
        <v>41859</v>
      </c>
      <c r="B1611" s="438" t="s">
        <v>1691</v>
      </c>
      <c r="C1611" s="429" t="s">
        <v>4698</v>
      </c>
      <c r="D1611" s="235" t="s">
        <v>171</v>
      </c>
      <c r="E1611" s="236">
        <v>12931</v>
      </c>
      <c r="F1611" s="117">
        <v>41869</v>
      </c>
      <c r="G1611" s="418">
        <v>12031</v>
      </c>
      <c r="H1611" s="507">
        <f t="shared" si="42"/>
        <v>900</v>
      </c>
      <c r="I1611" s="508"/>
    </row>
    <row r="1612" spans="1:9" ht="15" x14ac:dyDescent="0.25">
      <c r="A1612" s="240">
        <v>41862</v>
      </c>
      <c r="B1612" s="438" t="s">
        <v>1940</v>
      </c>
      <c r="C1612" s="429" t="s">
        <v>4698</v>
      </c>
      <c r="D1612" s="235" t="s">
        <v>171</v>
      </c>
      <c r="E1612" s="236">
        <v>13440</v>
      </c>
      <c r="F1612" s="117">
        <v>41877</v>
      </c>
      <c r="G1612" s="30">
        <v>13440</v>
      </c>
      <c r="H1612" s="5">
        <f t="shared" si="42"/>
        <v>0</v>
      </c>
      <c r="I1612" s="508"/>
    </row>
    <row r="1613" spans="1:9" ht="15" x14ac:dyDescent="0.25">
      <c r="A1613" s="240">
        <v>41864</v>
      </c>
      <c r="B1613" s="438" t="s">
        <v>2081</v>
      </c>
      <c r="C1613" s="429" t="s">
        <v>4698</v>
      </c>
      <c r="D1613" s="8" t="s">
        <v>171</v>
      </c>
      <c r="E1613" s="252">
        <v>12787</v>
      </c>
      <c r="F1613" s="117">
        <v>41877</v>
      </c>
      <c r="G1613" s="22">
        <v>12787</v>
      </c>
      <c r="H1613" s="5">
        <f t="shared" si="42"/>
        <v>0</v>
      </c>
      <c r="I1613" s="508"/>
    </row>
    <row r="1614" spans="1:9" ht="15" x14ac:dyDescent="0.25">
      <c r="A1614" s="240">
        <v>41864</v>
      </c>
      <c r="B1614" s="438" t="s">
        <v>2133</v>
      </c>
      <c r="C1614" s="429" t="s">
        <v>4698</v>
      </c>
      <c r="D1614" s="8" t="s">
        <v>171</v>
      </c>
      <c r="E1614" s="252">
        <v>11696</v>
      </c>
      <c r="F1614" s="117">
        <v>41877</v>
      </c>
      <c r="G1614" s="22">
        <v>11696</v>
      </c>
      <c r="H1614" s="5">
        <f t="shared" si="42"/>
        <v>0</v>
      </c>
      <c r="I1614" s="508"/>
    </row>
    <row r="1615" spans="1:9" ht="15" x14ac:dyDescent="0.25">
      <c r="A1615" s="240">
        <v>41865</v>
      </c>
      <c r="B1615" s="438" t="s">
        <v>2193</v>
      </c>
      <c r="C1615" s="429" t="s">
        <v>4698</v>
      </c>
      <c r="D1615" s="235" t="s">
        <v>171</v>
      </c>
      <c r="E1615" s="236">
        <v>5859</v>
      </c>
      <c r="F1615" s="462" t="s">
        <v>4762</v>
      </c>
      <c r="G1615" s="30">
        <v>5859</v>
      </c>
      <c r="H1615" s="5">
        <f t="shared" si="42"/>
        <v>0</v>
      </c>
      <c r="I1615" s="508"/>
    </row>
    <row r="1616" spans="1:9" ht="15" x14ac:dyDescent="0.25">
      <c r="A1616" s="240">
        <v>41869</v>
      </c>
      <c r="B1616" s="438" t="s">
        <v>1190</v>
      </c>
      <c r="C1616" s="429" t="s">
        <v>4698</v>
      </c>
      <c r="D1616" s="235" t="s">
        <v>171</v>
      </c>
      <c r="E1616" s="236">
        <v>21374.6</v>
      </c>
      <c r="F1616" s="461">
        <v>41883</v>
      </c>
      <c r="G1616" s="247">
        <v>21374.6</v>
      </c>
      <c r="H1616" s="5">
        <f t="shared" si="42"/>
        <v>0</v>
      </c>
      <c r="I1616" s="508"/>
    </row>
    <row r="1617" spans="1:9" ht="15" x14ac:dyDescent="0.25">
      <c r="A1617" s="518">
        <v>41866</v>
      </c>
      <c r="B1617" s="516" t="s">
        <v>1233</v>
      </c>
      <c r="C1617" s="517" t="s">
        <v>4698</v>
      </c>
      <c r="D1617" s="235" t="s">
        <v>171</v>
      </c>
      <c r="E1617" s="236">
        <v>5768</v>
      </c>
      <c r="F1617" s="117">
        <v>41877</v>
      </c>
      <c r="G1617" s="30">
        <v>5768</v>
      </c>
      <c r="H1617" s="5">
        <f t="shared" si="42"/>
        <v>0</v>
      </c>
      <c r="I1617" s="508"/>
    </row>
    <row r="1618" spans="1:9" ht="15" x14ac:dyDescent="0.25">
      <c r="A1618" s="518">
        <v>41866</v>
      </c>
      <c r="B1618" s="516" t="s">
        <v>1276</v>
      </c>
      <c r="C1618" s="517" t="s">
        <v>4698</v>
      </c>
      <c r="D1618" s="235" t="s">
        <v>171</v>
      </c>
      <c r="E1618" s="236">
        <v>7433</v>
      </c>
      <c r="F1618" s="117">
        <v>41877</v>
      </c>
      <c r="G1618" s="30">
        <v>7433</v>
      </c>
      <c r="H1618" s="5">
        <f t="shared" si="42"/>
        <v>0</v>
      </c>
      <c r="I1618" s="508"/>
    </row>
    <row r="1619" spans="1:9" ht="15" x14ac:dyDescent="0.25">
      <c r="A1619" s="240">
        <v>41871</v>
      </c>
      <c r="B1619" s="438" t="s">
        <v>1453</v>
      </c>
      <c r="C1619" s="429" t="s">
        <v>4698</v>
      </c>
      <c r="D1619" s="235" t="s">
        <v>171</v>
      </c>
      <c r="E1619" s="236">
        <v>24535.599999999999</v>
      </c>
      <c r="F1619" s="461">
        <v>41883</v>
      </c>
      <c r="G1619" s="28">
        <v>24535.599999999999</v>
      </c>
      <c r="H1619" s="5">
        <f t="shared" si="42"/>
        <v>0</v>
      </c>
      <c r="I1619" s="508"/>
    </row>
    <row r="1620" spans="1:9" ht="15" x14ac:dyDescent="0.25">
      <c r="A1620" s="240">
        <v>41873</v>
      </c>
      <c r="B1620" s="241" t="s">
        <v>1697</v>
      </c>
      <c r="C1620" s="394" t="s">
        <v>4401</v>
      </c>
      <c r="D1620" s="235" t="s">
        <v>171</v>
      </c>
      <c r="E1620" s="236">
        <v>2080</v>
      </c>
      <c r="F1620" s="117">
        <v>41873</v>
      </c>
      <c r="G1620" s="251">
        <v>2080</v>
      </c>
      <c r="H1620" s="5">
        <f t="shared" si="42"/>
        <v>0</v>
      </c>
      <c r="I1620" s="508"/>
    </row>
    <row r="1621" spans="1:9" ht="15" x14ac:dyDescent="0.25">
      <c r="A1621" s="240">
        <v>41873</v>
      </c>
      <c r="B1621" s="241" t="s">
        <v>1703</v>
      </c>
      <c r="C1621" s="394" t="s">
        <v>4401</v>
      </c>
      <c r="D1621" s="235" t="s">
        <v>171</v>
      </c>
      <c r="E1621" s="236">
        <v>8747.5</v>
      </c>
      <c r="F1621" s="461">
        <v>41883</v>
      </c>
      <c r="G1621" s="247">
        <v>8747.5</v>
      </c>
      <c r="H1621" s="5">
        <f t="shared" si="42"/>
        <v>0</v>
      </c>
      <c r="I1621" s="508"/>
    </row>
    <row r="1622" spans="1:9" ht="15" x14ac:dyDescent="0.25">
      <c r="A1622" s="240">
        <v>41876</v>
      </c>
      <c r="B1622" s="241" t="s">
        <v>1914</v>
      </c>
      <c r="C1622" s="394" t="s">
        <v>4401</v>
      </c>
      <c r="D1622" s="235" t="s">
        <v>171</v>
      </c>
      <c r="E1622" s="236">
        <v>23781</v>
      </c>
      <c r="F1622" s="461">
        <v>41883</v>
      </c>
      <c r="G1622" s="247">
        <v>23781</v>
      </c>
      <c r="H1622" s="5">
        <f t="shared" si="42"/>
        <v>0</v>
      </c>
      <c r="I1622" s="508"/>
    </row>
    <row r="1623" spans="1:9" ht="15" x14ac:dyDescent="0.25">
      <c r="A1623" s="240">
        <v>41878</v>
      </c>
      <c r="B1623" s="241" t="s">
        <v>2102</v>
      </c>
      <c r="C1623" s="394" t="s">
        <v>4401</v>
      </c>
      <c r="D1623" s="235" t="s">
        <v>171</v>
      </c>
      <c r="E1623" s="236">
        <v>14919</v>
      </c>
      <c r="F1623" s="461">
        <v>41890</v>
      </c>
      <c r="G1623" s="482">
        <v>14509.5</v>
      </c>
      <c r="H1623" s="507">
        <f t="shared" si="42"/>
        <v>409.5</v>
      </c>
      <c r="I1623" s="508"/>
    </row>
    <row r="1624" spans="1:9" ht="15" x14ac:dyDescent="0.25">
      <c r="A1624" s="240">
        <v>41880</v>
      </c>
      <c r="B1624" s="241" t="s">
        <v>1070</v>
      </c>
      <c r="C1624" s="394" t="s">
        <v>4401</v>
      </c>
      <c r="D1624" s="8" t="s">
        <v>171</v>
      </c>
      <c r="E1624" s="252">
        <v>27542.400000000001</v>
      </c>
      <c r="F1624" s="461">
        <v>41890</v>
      </c>
      <c r="G1624" s="247">
        <v>27542.400000000001</v>
      </c>
      <c r="H1624" s="5">
        <f t="shared" si="42"/>
        <v>0</v>
      </c>
      <c r="I1624" s="508"/>
    </row>
    <row r="1625" spans="1:9" ht="15" x14ac:dyDescent="0.25">
      <c r="A1625" s="240"/>
      <c r="B1625" s="241"/>
      <c r="C1625" s="394"/>
      <c r="D1625" s="8"/>
      <c r="E1625" s="252"/>
      <c r="F1625" s="461"/>
      <c r="G1625" s="247">
        <f>SUM(G1605:G1624)</f>
        <v>293891.20000000007</v>
      </c>
      <c r="H1625" s="5"/>
      <c r="I1625" s="508"/>
    </row>
    <row r="1626" spans="1:9" ht="15" x14ac:dyDescent="0.25">
      <c r="A1626" s="240"/>
      <c r="B1626" s="241"/>
      <c r="C1626" s="394"/>
      <c r="D1626" s="8"/>
      <c r="E1626" s="252"/>
      <c r="F1626" s="461"/>
      <c r="G1626" s="247"/>
      <c r="H1626" s="5"/>
      <c r="I1626" s="508"/>
    </row>
    <row r="1627" spans="1:9" ht="15" x14ac:dyDescent="0.25">
      <c r="A1627" s="240">
        <v>41854</v>
      </c>
      <c r="B1627" s="241" t="s">
        <v>1224</v>
      </c>
      <c r="C1627" s="394" t="s">
        <v>4641</v>
      </c>
      <c r="D1627" s="8" t="s">
        <v>3</v>
      </c>
      <c r="E1627" s="252">
        <v>32143.200000000001</v>
      </c>
      <c r="F1627" s="117">
        <v>41869</v>
      </c>
      <c r="G1627" s="30">
        <v>32143.200000000001</v>
      </c>
      <c r="H1627" s="24">
        <f t="shared" si="42"/>
        <v>0</v>
      </c>
      <c r="I1627" s="508"/>
    </row>
    <row r="1628" spans="1:9" ht="15" x14ac:dyDescent="0.25">
      <c r="A1628" s="496">
        <v>41855</v>
      </c>
      <c r="B1628" s="241" t="s">
        <v>1331</v>
      </c>
      <c r="C1628" s="394" t="s">
        <v>4641</v>
      </c>
      <c r="D1628" s="8" t="s">
        <v>3</v>
      </c>
      <c r="E1628" s="252">
        <v>39009.599999999999</v>
      </c>
      <c r="F1628" s="117">
        <v>41881</v>
      </c>
      <c r="G1628" s="30">
        <v>39009.599999999999</v>
      </c>
      <c r="H1628" s="5">
        <f t="shared" si="42"/>
        <v>0</v>
      </c>
      <c r="I1628" s="508" t="s">
        <v>57</v>
      </c>
    </row>
    <row r="1629" spans="1:9" ht="15" x14ac:dyDescent="0.25">
      <c r="A1629" s="240">
        <v>41856</v>
      </c>
      <c r="B1629" s="241" t="s">
        <v>1424</v>
      </c>
      <c r="C1629" s="394" t="s">
        <v>4641</v>
      </c>
      <c r="D1629" s="235" t="s">
        <v>3</v>
      </c>
      <c r="E1629" s="236">
        <v>50044</v>
      </c>
      <c r="F1629" s="117">
        <v>41881</v>
      </c>
      <c r="G1629" s="30">
        <v>50044</v>
      </c>
      <c r="H1629" s="5">
        <f t="shared" si="42"/>
        <v>0</v>
      </c>
      <c r="I1629" s="508"/>
    </row>
    <row r="1630" spans="1:9" ht="15" x14ac:dyDescent="0.25">
      <c r="A1630" s="240">
        <v>41858</v>
      </c>
      <c r="B1630" s="241" t="s">
        <v>1542</v>
      </c>
      <c r="C1630" s="394" t="s">
        <v>4641</v>
      </c>
      <c r="D1630" s="8" t="s">
        <v>3</v>
      </c>
      <c r="E1630" s="252">
        <v>65820.5</v>
      </c>
      <c r="F1630" s="117">
        <v>41881</v>
      </c>
      <c r="G1630" s="30">
        <v>65820.5</v>
      </c>
      <c r="H1630" s="5">
        <f t="shared" si="42"/>
        <v>0</v>
      </c>
      <c r="I1630" s="508" t="s">
        <v>23</v>
      </c>
    </row>
    <row r="1631" spans="1:9" ht="15" x14ac:dyDescent="0.25">
      <c r="A1631" s="240">
        <v>41858</v>
      </c>
      <c r="B1631" s="438" t="s">
        <v>1628</v>
      </c>
      <c r="C1631" s="429" t="s">
        <v>4698</v>
      </c>
      <c r="D1631" s="8" t="s">
        <v>3</v>
      </c>
      <c r="E1631" s="252">
        <v>31081.200000000001</v>
      </c>
      <c r="F1631" s="117">
        <v>41881</v>
      </c>
      <c r="G1631" s="30">
        <v>31081.200000000001</v>
      </c>
      <c r="H1631" s="5">
        <f t="shared" si="42"/>
        <v>0</v>
      </c>
      <c r="I1631" s="508"/>
    </row>
    <row r="1632" spans="1:9" ht="15" x14ac:dyDescent="0.25">
      <c r="A1632" s="496">
        <v>41859</v>
      </c>
      <c r="B1632" s="438" t="s">
        <v>1743</v>
      </c>
      <c r="C1632" s="429" t="s">
        <v>4698</v>
      </c>
      <c r="D1632" s="235" t="s">
        <v>3</v>
      </c>
      <c r="E1632" s="236">
        <v>48108.6</v>
      </c>
      <c r="F1632" s="117">
        <v>41881</v>
      </c>
      <c r="G1632" s="30">
        <v>48108.6</v>
      </c>
      <c r="H1632" s="5">
        <f t="shared" si="42"/>
        <v>0</v>
      </c>
      <c r="I1632" s="508" t="s">
        <v>57</v>
      </c>
    </row>
    <row r="1633" spans="1:9" ht="15" x14ac:dyDescent="0.25">
      <c r="A1633" s="240">
        <v>41862</v>
      </c>
      <c r="B1633" s="438" t="s">
        <v>1919</v>
      </c>
      <c r="C1633" s="429" t="s">
        <v>4698</v>
      </c>
      <c r="D1633" s="235" t="s">
        <v>3</v>
      </c>
      <c r="E1633" s="236">
        <v>38691</v>
      </c>
      <c r="F1633" s="117">
        <v>41881</v>
      </c>
      <c r="G1633" s="30">
        <v>38691</v>
      </c>
      <c r="H1633" s="5">
        <f t="shared" si="42"/>
        <v>0</v>
      </c>
      <c r="I1633" s="508"/>
    </row>
    <row r="1634" spans="1:9" ht="15" x14ac:dyDescent="0.25">
      <c r="A1634" s="240">
        <v>41864</v>
      </c>
      <c r="B1634" s="438" t="s">
        <v>2094</v>
      </c>
      <c r="C1634" s="429" t="s">
        <v>4698</v>
      </c>
      <c r="D1634" s="8" t="s">
        <v>3</v>
      </c>
      <c r="E1634" s="252">
        <v>40701</v>
      </c>
      <c r="F1634" s="117">
        <v>41881</v>
      </c>
      <c r="G1634" s="22">
        <v>40701</v>
      </c>
      <c r="H1634" s="5">
        <f t="shared" si="42"/>
        <v>0</v>
      </c>
      <c r="I1634" s="508"/>
    </row>
    <row r="1635" spans="1:9" ht="15" x14ac:dyDescent="0.25">
      <c r="A1635" s="518">
        <v>41866</v>
      </c>
      <c r="B1635" s="516" t="s">
        <v>1265</v>
      </c>
      <c r="C1635" s="517" t="s">
        <v>4698</v>
      </c>
      <c r="D1635" s="235" t="s">
        <v>3</v>
      </c>
      <c r="E1635" s="236">
        <v>27178.400000000001</v>
      </c>
      <c r="F1635" s="117">
        <v>41881</v>
      </c>
      <c r="G1635" s="30">
        <v>27178.400000000001</v>
      </c>
      <c r="H1635" s="5">
        <f t="shared" si="42"/>
        <v>0</v>
      </c>
      <c r="I1635" s="491"/>
    </row>
    <row r="1636" spans="1:9" ht="15" x14ac:dyDescent="0.25">
      <c r="A1636" s="240">
        <v>41871</v>
      </c>
      <c r="B1636" s="438" t="s">
        <v>1463</v>
      </c>
      <c r="C1636" s="429" t="s">
        <v>4698</v>
      </c>
      <c r="D1636" s="235" t="s">
        <v>3</v>
      </c>
      <c r="E1636" s="236">
        <v>29915</v>
      </c>
      <c r="F1636" s="117">
        <v>41881</v>
      </c>
      <c r="G1636" s="22">
        <v>29915</v>
      </c>
      <c r="H1636" s="5">
        <f t="shared" si="42"/>
        <v>0</v>
      </c>
      <c r="I1636" s="491"/>
    </row>
    <row r="1637" spans="1:9" ht="15" x14ac:dyDescent="0.25">
      <c r="A1637" s="240">
        <v>41872</v>
      </c>
      <c r="B1637" s="438" t="s">
        <v>1516</v>
      </c>
      <c r="C1637" s="429" t="s">
        <v>4698</v>
      </c>
      <c r="D1637" s="8" t="s">
        <v>3</v>
      </c>
      <c r="E1637" s="252">
        <v>61224.37</v>
      </c>
      <c r="F1637" s="117">
        <v>41881</v>
      </c>
      <c r="G1637" s="30">
        <v>61224.37</v>
      </c>
      <c r="H1637" s="5">
        <f t="shared" si="42"/>
        <v>0</v>
      </c>
      <c r="I1637" s="491"/>
    </row>
    <row r="1638" spans="1:9" ht="15" x14ac:dyDescent="0.25">
      <c r="A1638" s="240">
        <v>41873</v>
      </c>
      <c r="B1638" s="241" t="s">
        <v>1622</v>
      </c>
      <c r="C1638" s="394" t="s">
        <v>4401</v>
      </c>
      <c r="D1638" s="235" t="s">
        <v>3</v>
      </c>
      <c r="E1638" s="236">
        <v>35464</v>
      </c>
      <c r="F1638" s="117">
        <v>41881</v>
      </c>
      <c r="G1638" s="251">
        <v>35464</v>
      </c>
      <c r="H1638" s="5">
        <f t="shared" si="42"/>
        <v>0</v>
      </c>
      <c r="I1638" s="491"/>
    </row>
    <row r="1639" spans="1:9" ht="15" x14ac:dyDescent="0.25">
      <c r="A1639" s="240">
        <v>41873</v>
      </c>
      <c r="B1639" s="241" t="s">
        <v>1624</v>
      </c>
      <c r="C1639" s="394" t="s">
        <v>4401</v>
      </c>
      <c r="D1639" s="235" t="s">
        <v>3</v>
      </c>
      <c r="E1639" s="236">
        <v>35150</v>
      </c>
      <c r="F1639" s="461">
        <v>41883</v>
      </c>
      <c r="G1639" s="247">
        <v>35150</v>
      </c>
      <c r="H1639" s="5">
        <f t="shared" si="42"/>
        <v>0</v>
      </c>
      <c r="I1639" s="491" t="s">
        <v>23</v>
      </c>
    </row>
    <row r="1640" spans="1:9" ht="15" x14ac:dyDescent="0.25">
      <c r="A1640" s="240">
        <v>41873</v>
      </c>
      <c r="B1640" s="241" t="s">
        <v>1717</v>
      </c>
      <c r="C1640" s="394" t="s">
        <v>4401</v>
      </c>
      <c r="D1640" s="235" t="s">
        <v>3</v>
      </c>
      <c r="E1640" s="236">
        <v>29388</v>
      </c>
      <c r="F1640" s="117">
        <v>41881</v>
      </c>
      <c r="G1640" s="251">
        <v>29388</v>
      </c>
      <c r="H1640" s="5">
        <f t="shared" si="42"/>
        <v>0</v>
      </c>
      <c r="I1640" s="491" t="s">
        <v>23</v>
      </c>
    </row>
    <row r="1641" spans="1:9" ht="15" x14ac:dyDescent="0.25">
      <c r="A1641" s="240">
        <v>41874</v>
      </c>
      <c r="B1641" s="241" t="s">
        <v>1782</v>
      </c>
      <c r="C1641" s="394" t="s">
        <v>4401</v>
      </c>
      <c r="D1641" s="8" t="s">
        <v>3</v>
      </c>
      <c r="E1641" s="252">
        <v>29730.6</v>
      </c>
      <c r="F1641" s="117">
        <v>41881</v>
      </c>
      <c r="G1641" s="30">
        <v>29730.6</v>
      </c>
      <c r="H1641" s="5">
        <f t="shared" si="42"/>
        <v>0</v>
      </c>
      <c r="I1641" s="491" t="s">
        <v>23</v>
      </c>
    </row>
    <row r="1642" spans="1:9" ht="18" customHeight="1" x14ac:dyDescent="0.25">
      <c r="A1642" s="240">
        <v>41876</v>
      </c>
      <c r="B1642" s="241" t="s">
        <v>1892</v>
      </c>
      <c r="C1642" s="394" t="s">
        <v>4401</v>
      </c>
      <c r="D1642" s="235" t="s">
        <v>3</v>
      </c>
      <c r="E1642" s="236">
        <v>31836.6</v>
      </c>
      <c r="F1642" s="504" t="s">
        <v>4840</v>
      </c>
      <c r="G1642" s="247">
        <v>31836.6</v>
      </c>
      <c r="H1642" s="5">
        <f t="shared" si="42"/>
        <v>0</v>
      </c>
      <c r="I1642" s="491"/>
    </row>
    <row r="1643" spans="1:9" ht="15" x14ac:dyDescent="0.25">
      <c r="A1643" s="240">
        <v>41877</v>
      </c>
      <c r="B1643" s="241" t="s">
        <v>2001</v>
      </c>
      <c r="C1643" s="394" t="s">
        <v>4401</v>
      </c>
      <c r="D1643" s="8" t="s">
        <v>3</v>
      </c>
      <c r="E1643" s="252">
        <v>25672</v>
      </c>
      <c r="F1643" s="461">
        <v>41892</v>
      </c>
      <c r="G1643" s="247">
        <v>25672</v>
      </c>
      <c r="H1643" s="5">
        <f t="shared" si="42"/>
        <v>0</v>
      </c>
      <c r="I1643" s="491"/>
    </row>
    <row r="1644" spans="1:9" ht="15" x14ac:dyDescent="0.25">
      <c r="A1644" s="240">
        <v>41878</v>
      </c>
      <c r="B1644" s="241" t="s">
        <v>2138</v>
      </c>
      <c r="C1644" s="394" t="s">
        <v>4401</v>
      </c>
      <c r="D1644" s="235" t="s">
        <v>3</v>
      </c>
      <c r="E1644" s="236">
        <v>26938</v>
      </c>
      <c r="F1644" s="461">
        <v>41892</v>
      </c>
      <c r="G1644" s="247">
        <v>26938</v>
      </c>
      <c r="H1644" s="5">
        <f t="shared" si="42"/>
        <v>0</v>
      </c>
      <c r="I1644" s="491"/>
    </row>
    <row r="1645" spans="1:9" ht="15" x14ac:dyDescent="0.25">
      <c r="A1645" s="240">
        <v>41879</v>
      </c>
      <c r="B1645" s="241" t="s">
        <v>2166</v>
      </c>
      <c r="C1645" s="394" t="s">
        <v>4401</v>
      </c>
      <c r="D1645" s="235" t="s">
        <v>3</v>
      </c>
      <c r="E1645" s="236">
        <v>57946.5</v>
      </c>
      <c r="F1645" s="461">
        <v>41892</v>
      </c>
      <c r="G1645" s="247">
        <v>57946.5</v>
      </c>
      <c r="H1645" s="5">
        <f t="shared" si="42"/>
        <v>0</v>
      </c>
      <c r="I1645" s="491"/>
    </row>
    <row r="1646" spans="1:9" ht="15" x14ac:dyDescent="0.25">
      <c r="A1646" s="240">
        <v>41880</v>
      </c>
      <c r="B1646" s="241" t="s">
        <v>1136</v>
      </c>
      <c r="C1646" s="394" t="s">
        <v>4401</v>
      </c>
      <c r="D1646" s="8" t="s">
        <v>3</v>
      </c>
      <c r="E1646" s="252">
        <v>63753.4</v>
      </c>
      <c r="F1646" s="461">
        <v>41892</v>
      </c>
      <c r="G1646" s="247">
        <v>63753.4</v>
      </c>
      <c r="H1646" s="5">
        <f t="shared" si="42"/>
        <v>0</v>
      </c>
      <c r="I1646" s="491" t="s">
        <v>196</v>
      </c>
    </row>
    <row r="1647" spans="1:9" ht="15" x14ac:dyDescent="0.25">
      <c r="A1647" s="240">
        <v>41881</v>
      </c>
      <c r="B1647" s="241" t="s">
        <v>1276</v>
      </c>
      <c r="C1647" s="394" t="s">
        <v>4401</v>
      </c>
      <c r="D1647" s="235" t="s">
        <v>3</v>
      </c>
      <c r="E1647" s="236">
        <v>27585.56</v>
      </c>
      <c r="F1647" s="461">
        <v>41892</v>
      </c>
      <c r="G1647" s="247">
        <v>27585.56</v>
      </c>
      <c r="H1647" s="5">
        <f t="shared" si="42"/>
        <v>0</v>
      </c>
      <c r="I1647" s="491"/>
    </row>
    <row r="1648" spans="1:9" ht="15" x14ac:dyDescent="0.25">
      <c r="A1648" s="240">
        <v>41882</v>
      </c>
      <c r="B1648" s="241" t="s">
        <v>1300</v>
      </c>
      <c r="C1648" s="394" t="s">
        <v>4401</v>
      </c>
      <c r="D1648" s="235" t="s">
        <v>3</v>
      </c>
      <c r="E1648" s="236">
        <v>29682.68</v>
      </c>
      <c r="F1648" s="313">
        <v>41892</v>
      </c>
      <c r="G1648" s="247">
        <v>29682.68</v>
      </c>
      <c r="H1648" s="5">
        <f t="shared" si="42"/>
        <v>0</v>
      </c>
      <c r="I1648" s="491"/>
    </row>
    <row r="1649" spans="1:9" ht="15" x14ac:dyDescent="0.25">
      <c r="A1649" s="240"/>
      <c r="B1649" s="241"/>
      <c r="C1649" s="394"/>
      <c r="D1649" s="235"/>
      <c r="E1649" s="236"/>
      <c r="F1649" s="313"/>
      <c r="G1649" s="247">
        <f>SUM(G1627:G1648)</f>
        <v>857064.21000000008</v>
      </c>
      <c r="H1649" s="5"/>
      <c r="I1649" s="491"/>
    </row>
    <row r="1650" spans="1:9" ht="15" x14ac:dyDescent="0.25">
      <c r="A1650" s="240"/>
      <c r="B1650" s="241"/>
      <c r="C1650" s="394"/>
      <c r="D1650" s="235"/>
      <c r="E1650" s="236"/>
      <c r="F1650" s="313"/>
      <c r="G1650" s="247"/>
      <c r="H1650" s="5"/>
      <c r="I1650" s="491"/>
    </row>
    <row r="1651" spans="1:9" ht="15" x14ac:dyDescent="0.25">
      <c r="A1651" s="240">
        <v>41852</v>
      </c>
      <c r="B1651" s="241" t="s">
        <v>2251</v>
      </c>
      <c r="C1651" s="394" t="s">
        <v>4641</v>
      </c>
      <c r="D1651" s="235" t="s">
        <v>121</v>
      </c>
      <c r="E1651" s="236">
        <v>2589</v>
      </c>
      <c r="F1651" s="117">
        <v>41852</v>
      </c>
      <c r="G1651" s="30">
        <v>2589</v>
      </c>
      <c r="H1651" s="24">
        <f t="shared" si="42"/>
        <v>0</v>
      </c>
      <c r="I1651" s="491"/>
    </row>
    <row r="1652" spans="1:9" ht="15" x14ac:dyDescent="0.25">
      <c r="A1652" s="240">
        <v>41854</v>
      </c>
      <c r="B1652" s="241" t="s">
        <v>1220</v>
      </c>
      <c r="C1652" s="394" t="s">
        <v>4641</v>
      </c>
      <c r="D1652" s="8" t="s">
        <v>121</v>
      </c>
      <c r="E1652" s="252">
        <v>17858</v>
      </c>
      <c r="F1652" s="117">
        <v>41854</v>
      </c>
      <c r="G1652" s="30">
        <v>17858</v>
      </c>
      <c r="H1652" s="24">
        <f t="shared" si="42"/>
        <v>0</v>
      </c>
      <c r="I1652" s="491" t="s">
        <v>14</v>
      </c>
    </row>
    <row r="1653" spans="1:9" ht="15" x14ac:dyDescent="0.25">
      <c r="A1653" s="240">
        <v>41867</v>
      </c>
      <c r="B1653" s="438" t="s">
        <v>1064</v>
      </c>
      <c r="C1653" s="429" t="s">
        <v>4698</v>
      </c>
      <c r="D1653" s="235" t="s">
        <v>121</v>
      </c>
      <c r="E1653" s="236">
        <v>2360</v>
      </c>
      <c r="F1653" s="117">
        <v>41867</v>
      </c>
      <c r="G1653" s="30">
        <v>2360</v>
      </c>
      <c r="H1653" s="5">
        <f t="shared" ref="H1653:H1733" si="43">E1653-G1653</f>
        <v>0</v>
      </c>
      <c r="I1653" s="491" t="s">
        <v>14</v>
      </c>
    </row>
    <row r="1654" spans="1:9" ht="15" x14ac:dyDescent="0.25">
      <c r="A1654" s="240">
        <v>41867</v>
      </c>
      <c r="B1654" s="438" t="s">
        <v>1119</v>
      </c>
      <c r="C1654" s="429" t="s">
        <v>4698</v>
      </c>
      <c r="D1654" s="235" t="s">
        <v>121</v>
      </c>
      <c r="E1654" s="236">
        <v>26911</v>
      </c>
      <c r="F1654" s="117">
        <v>41867</v>
      </c>
      <c r="G1654" s="30">
        <v>26911</v>
      </c>
      <c r="H1654" s="5">
        <f t="shared" si="43"/>
        <v>0</v>
      </c>
      <c r="I1654" s="491"/>
    </row>
    <row r="1655" spans="1:9" ht="15" x14ac:dyDescent="0.25">
      <c r="A1655" s="240">
        <v>41869</v>
      </c>
      <c r="B1655" s="438" t="s">
        <v>1217</v>
      </c>
      <c r="C1655" s="429" t="s">
        <v>4698</v>
      </c>
      <c r="D1655" s="235" t="s">
        <v>121</v>
      </c>
      <c r="E1655" s="236">
        <v>2400</v>
      </c>
      <c r="F1655" s="117">
        <v>41869</v>
      </c>
      <c r="G1655" s="30">
        <v>2400</v>
      </c>
      <c r="H1655" s="5">
        <f t="shared" si="43"/>
        <v>0</v>
      </c>
      <c r="I1655" s="491"/>
    </row>
    <row r="1656" spans="1:9" ht="15" x14ac:dyDescent="0.25">
      <c r="A1656" s="240">
        <v>41872</v>
      </c>
      <c r="B1656" s="241" t="s">
        <v>1596</v>
      </c>
      <c r="C1656" s="394" t="s">
        <v>4401</v>
      </c>
      <c r="D1656" s="8" t="s">
        <v>121</v>
      </c>
      <c r="E1656" s="252">
        <v>2469.6</v>
      </c>
      <c r="F1656" s="117">
        <v>41872</v>
      </c>
      <c r="G1656" s="30">
        <v>2469.6</v>
      </c>
      <c r="H1656" s="5">
        <f t="shared" si="43"/>
        <v>0</v>
      </c>
      <c r="I1656" s="491"/>
    </row>
    <row r="1657" spans="1:9" ht="15" x14ac:dyDescent="0.25">
      <c r="A1657" s="240">
        <v>41875</v>
      </c>
      <c r="B1657" s="241" t="s">
        <v>1856</v>
      </c>
      <c r="C1657" s="394" t="s">
        <v>4401</v>
      </c>
      <c r="D1657" s="235" t="s">
        <v>121</v>
      </c>
      <c r="E1657" s="236">
        <v>35613.5</v>
      </c>
      <c r="F1657" s="294">
        <v>41875</v>
      </c>
      <c r="G1657" s="30">
        <v>35613.5</v>
      </c>
      <c r="H1657" s="5">
        <f t="shared" si="43"/>
        <v>0</v>
      </c>
      <c r="I1657" s="491"/>
    </row>
    <row r="1658" spans="1:9" ht="15" x14ac:dyDescent="0.25">
      <c r="A1658" s="240">
        <v>41875</v>
      </c>
      <c r="B1658" s="241" t="s">
        <v>1867</v>
      </c>
      <c r="C1658" s="394" t="s">
        <v>4401</v>
      </c>
      <c r="D1658" s="235" t="s">
        <v>121</v>
      </c>
      <c r="E1658" s="236">
        <v>2438</v>
      </c>
      <c r="F1658" s="117">
        <v>41875</v>
      </c>
      <c r="G1658" s="30">
        <v>2438</v>
      </c>
      <c r="H1658" s="5">
        <f t="shared" si="43"/>
        <v>0</v>
      </c>
      <c r="I1658" s="491" t="s">
        <v>4809</v>
      </c>
    </row>
    <row r="1659" spans="1:9" ht="15" x14ac:dyDescent="0.25">
      <c r="A1659" s="240">
        <v>41879</v>
      </c>
      <c r="B1659" s="241" t="s">
        <v>2229</v>
      </c>
      <c r="C1659" s="394" t="s">
        <v>4401</v>
      </c>
      <c r="D1659" s="235" t="s">
        <v>121</v>
      </c>
      <c r="E1659" s="236">
        <v>19731.599999999999</v>
      </c>
      <c r="F1659" s="117">
        <v>41879</v>
      </c>
      <c r="G1659" s="30">
        <v>19731.599999999999</v>
      </c>
      <c r="H1659" s="5">
        <f t="shared" si="43"/>
        <v>0</v>
      </c>
      <c r="I1659" s="491"/>
    </row>
    <row r="1660" spans="1:9" ht="15" x14ac:dyDescent="0.25">
      <c r="A1660" s="240">
        <v>41882</v>
      </c>
      <c r="B1660" s="241" t="s">
        <v>1339</v>
      </c>
      <c r="C1660" s="394" t="s">
        <v>4401</v>
      </c>
      <c r="D1660" s="235" t="s">
        <v>121</v>
      </c>
      <c r="E1660" s="236">
        <v>15127.5</v>
      </c>
      <c r="F1660" s="294">
        <v>41882</v>
      </c>
      <c r="G1660" s="30">
        <v>15127.5</v>
      </c>
      <c r="H1660" s="5">
        <f t="shared" si="43"/>
        <v>0</v>
      </c>
      <c r="I1660" s="491" t="s">
        <v>196</v>
      </c>
    </row>
    <row r="1661" spans="1:9" ht="15" x14ac:dyDescent="0.25">
      <c r="A1661" s="240"/>
      <c r="B1661" s="241"/>
      <c r="C1661" s="394"/>
      <c r="D1661" s="235"/>
      <c r="E1661" s="236"/>
      <c r="F1661" s="294"/>
      <c r="G1661" s="30">
        <f>SUM(G1651:G1660)</f>
        <v>127498.20000000001</v>
      </c>
      <c r="H1661" s="5"/>
      <c r="I1661" s="491"/>
    </row>
    <row r="1662" spans="1:9" ht="15" x14ac:dyDescent="0.25">
      <c r="A1662" s="240"/>
      <c r="B1662" s="241"/>
      <c r="C1662" s="394"/>
      <c r="D1662" s="235"/>
      <c r="E1662" s="236"/>
      <c r="F1662" s="294"/>
      <c r="G1662" s="30"/>
      <c r="H1662" s="5"/>
      <c r="I1662" s="491"/>
    </row>
    <row r="1663" spans="1:9" ht="15" x14ac:dyDescent="0.25">
      <c r="A1663" s="240">
        <v>41860</v>
      </c>
      <c r="B1663" s="438" t="s">
        <v>1824</v>
      </c>
      <c r="C1663" s="429" t="s">
        <v>4698</v>
      </c>
      <c r="D1663" s="8" t="s">
        <v>175</v>
      </c>
      <c r="E1663" s="252">
        <v>19091.599999999999</v>
      </c>
      <c r="F1663" s="117" t="s">
        <v>4728</v>
      </c>
      <c r="G1663" s="30">
        <v>19091.599999999999</v>
      </c>
      <c r="H1663" s="5">
        <f t="shared" si="43"/>
        <v>0</v>
      </c>
      <c r="I1663" s="491" t="s">
        <v>196</v>
      </c>
    </row>
    <row r="1664" spans="1:9" ht="15" x14ac:dyDescent="0.25">
      <c r="A1664" s="240">
        <v>41862</v>
      </c>
      <c r="B1664" s="438" t="s">
        <v>1953</v>
      </c>
      <c r="C1664" s="429" t="s">
        <v>4698</v>
      </c>
      <c r="D1664" s="235" t="s">
        <v>175</v>
      </c>
      <c r="E1664" s="236">
        <v>2988</v>
      </c>
      <c r="F1664" s="117">
        <v>41863</v>
      </c>
      <c r="G1664" s="22">
        <v>2988</v>
      </c>
      <c r="H1664" s="5">
        <f t="shared" si="43"/>
        <v>0</v>
      </c>
      <c r="I1664" s="491" t="s">
        <v>196</v>
      </c>
    </row>
    <row r="1665" spans="1:9" ht="15" x14ac:dyDescent="0.25">
      <c r="A1665" s="240"/>
      <c r="B1665" s="438"/>
      <c r="C1665" s="429"/>
      <c r="D1665" s="235"/>
      <c r="E1665" s="236"/>
      <c r="F1665" s="117"/>
      <c r="G1665" s="22">
        <f>SUM(G1663:G1664)</f>
        <v>22079.599999999999</v>
      </c>
      <c r="H1665" s="5"/>
      <c r="I1665" s="491"/>
    </row>
    <row r="1666" spans="1:9" ht="15" x14ac:dyDescent="0.25">
      <c r="A1666" s="240"/>
      <c r="B1666" s="438"/>
      <c r="C1666" s="429"/>
      <c r="D1666" s="235"/>
      <c r="E1666" s="236"/>
      <c r="F1666" s="117"/>
      <c r="G1666" s="22"/>
      <c r="H1666" s="5"/>
      <c r="I1666" s="491"/>
    </row>
    <row r="1667" spans="1:9" ht="15" x14ac:dyDescent="0.25">
      <c r="A1667" s="240">
        <v>41864</v>
      </c>
      <c r="B1667" s="438" t="s">
        <v>2118</v>
      </c>
      <c r="C1667" s="429" t="s">
        <v>4698</v>
      </c>
      <c r="D1667" s="8" t="s">
        <v>4889</v>
      </c>
      <c r="E1667" s="252">
        <v>1185</v>
      </c>
      <c r="F1667" s="117">
        <v>41864</v>
      </c>
      <c r="G1667" s="22">
        <v>1185</v>
      </c>
      <c r="H1667" s="5">
        <f t="shared" si="43"/>
        <v>0</v>
      </c>
      <c r="I1667" s="491" t="s">
        <v>196</v>
      </c>
    </row>
    <row r="1668" spans="1:9" ht="15" x14ac:dyDescent="0.25">
      <c r="A1668" s="240">
        <v>41880</v>
      </c>
      <c r="B1668" s="241" t="s">
        <v>1073</v>
      </c>
      <c r="C1668" s="394" t="s">
        <v>4401</v>
      </c>
      <c r="D1668" s="8" t="s">
        <v>4889</v>
      </c>
      <c r="E1668" s="252">
        <v>10671</v>
      </c>
      <c r="F1668" s="117">
        <v>41881</v>
      </c>
      <c r="G1668" s="30">
        <v>10671</v>
      </c>
      <c r="H1668" s="5">
        <f t="shared" si="43"/>
        <v>0</v>
      </c>
      <c r="I1668" s="491"/>
    </row>
    <row r="1669" spans="1:9" ht="15" x14ac:dyDescent="0.25">
      <c r="A1669" s="240"/>
      <c r="B1669" s="241"/>
      <c r="C1669" s="394"/>
      <c r="D1669" s="8"/>
      <c r="E1669" s="252"/>
      <c r="F1669" s="117"/>
      <c r="G1669" s="30">
        <f>SUM(G1667:G1668)</f>
        <v>11856</v>
      </c>
      <c r="H1669" s="5"/>
      <c r="I1669" s="491"/>
    </row>
    <row r="1670" spans="1:9" ht="15" x14ac:dyDescent="0.25">
      <c r="A1670" s="240"/>
      <c r="B1670" s="241"/>
      <c r="C1670" s="394"/>
      <c r="D1670" s="8"/>
      <c r="E1670" s="252"/>
      <c r="F1670" s="117"/>
      <c r="G1670" s="30"/>
      <c r="H1670" s="5"/>
      <c r="I1670" s="491"/>
    </row>
    <row r="1671" spans="1:9" ht="15" x14ac:dyDescent="0.25">
      <c r="A1671" s="240">
        <v>41858</v>
      </c>
      <c r="B1671" s="438" t="s">
        <v>1599</v>
      </c>
      <c r="C1671" s="429" t="s">
        <v>4698</v>
      </c>
      <c r="D1671" s="8" t="s">
        <v>4701</v>
      </c>
      <c r="E1671" s="252">
        <v>12454</v>
      </c>
      <c r="F1671" s="117">
        <v>41858</v>
      </c>
      <c r="G1671" s="30">
        <v>12454</v>
      </c>
      <c r="H1671" s="5">
        <f t="shared" si="43"/>
        <v>0</v>
      </c>
      <c r="I1671" s="491"/>
    </row>
    <row r="1672" spans="1:9" ht="15" x14ac:dyDescent="0.25">
      <c r="A1672" s="240">
        <v>41865</v>
      </c>
      <c r="B1672" s="438" t="s">
        <v>2217</v>
      </c>
      <c r="C1672" s="429" t="s">
        <v>4698</v>
      </c>
      <c r="D1672" s="235" t="s">
        <v>4701</v>
      </c>
      <c r="E1672" s="236">
        <v>9595</v>
      </c>
      <c r="F1672" s="117">
        <v>41865</v>
      </c>
      <c r="G1672" s="30">
        <v>9595</v>
      </c>
      <c r="H1672" s="5">
        <f t="shared" si="43"/>
        <v>0</v>
      </c>
      <c r="I1672" s="491" t="s">
        <v>14</v>
      </c>
    </row>
    <row r="1673" spans="1:9" ht="15" x14ac:dyDescent="0.25">
      <c r="A1673" s="240">
        <v>41873</v>
      </c>
      <c r="B1673" s="241" t="s">
        <v>1711</v>
      </c>
      <c r="C1673" s="394" t="s">
        <v>4401</v>
      </c>
      <c r="D1673" s="235" t="s">
        <v>4831</v>
      </c>
      <c r="E1673" s="236">
        <v>4768</v>
      </c>
      <c r="F1673" s="117">
        <v>41873</v>
      </c>
      <c r="G1673" s="251">
        <v>4768</v>
      </c>
      <c r="H1673" s="5">
        <f t="shared" si="43"/>
        <v>0</v>
      </c>
      <c r="I1673" s="491" t="s">
        <v>146</v>
      </c>
    </row>
    <row r="1674" spans="1:9" ht="15" x14ac:dyDescent="0.25">
      <c r="A1674" s="240"/>
      <c r="B1674" s="241"/>
      <c r="C1674" s="394"/>
      <c r="D1674" s="235"/>
      <c r="E1674" s="236"/>
      <c r="F1674" s="117"/>
      <c r="G1674" s="251">
        <f>SUM(G1671:G1673)</f>
        <v>26817</v>
      </c>
      <c r="H1674" s="5"/>
      <c r="I1674" s="491"/>
    </row>
    <row r="1675" spans="1:9" ht="15" x14ac:dyDescent="0.25">
      <c r="A1675" s="240"/>
      <c r="B1675" s="241"/>
      <c r="C1675" s="394"/>
      <c r="D1675" s="235"/>
      <c r="E1675" s="236"/>
      <c r="F1675" s="117"/>
      <c r="G1675" s="251"/>
      <c r="H1675" s="5"/>
      <c r="I1675" s="491"/>
    </row>
    <row r="1676" spans="1:9" ht="15" x14ac:dyDescent="0.25">
      <c r="A1676" s="240">
        <v>41866</v>
      </c>
      <c r="B1676" s="438" t="s">
        <v>2255</v>
      </c>
      <c r="C1676" s="429" t="s">
        <v>4698</v>
      </c>
      <c r="D1676" s="235" t="s">
        <v>308</v>
      </c>
      <c r="E1676" s="236">
        <v>2836</v>
      </c>
      <c r="F1676" s="117">
        <v>41866</v>
      </c>
      <c r="G1676" s="30">
        <v>2836</v>
      </c>
      <c r="H1676" s="5">
        <f t="shared" si="43"/>
        <v>0</v>
      </c>
      <c r="I1676" s="491"/>
    </row>
    <row r="1677" spans="1:9" ht="15" x14ac:dyDescent="0.25">
      <c r="A1677" s="240">
        <v>41860</v>
      </c>
      <c r="B1677" s="438" t="s">
        <v>1833</v>
      </c>
      <c r="C1677" s="429" t="s">
        <v>4698</v>
      </c>
      <c r="D1677" s="8" t="s">
        <v>118</v>
      </c>
      <c r="E1677" s="252">
        <v>648</v>
      </c>
      <c r="F1677" s="117">
        <v>41860</v>
      </c>
      <c r="G1677" s="30">
        <v>648</v>
      </c>
      <c r="H1677" s="5">
        <f t="shared" si="43"/>
        <v>0</v>
      </c>
      <c r="I1677" s="497"/>
    </row>
    <row r="1678" spans="1:9" ht="15" x14ac:dyDescent="0.25">
      <c r="A1678" s="240">
        <v>41881</v>
      </c>
      <c r="B1678" s="241" t="s">
        <v>1201</v>
      </c>
      <c r="C1678" s="394" t="s">
        <v>4401</v>
      </c>
      <c r="D1678" s="235" t="s">
        <v>118</v>
      </c>
      <c r="E1678" s="236">
        <v>663</v>
      </c>
      <c r="F1678" s="117">
        <v>41882</v>
      </c>
      <c r="G1678" s="30">
        <v>663</v>
      </c>
      <c r="H1678" s="5">
        <f t="shared" si="43"/>
        <v>0</v>
      </c>
      <c r="I1678" s="497"/>
    </row>
    <row r="1679" spans="1:9" ht="15" x14ac:dyDescent="0.25">
      <c r="A1679" s="240"/>
      <c r="B1679" s="241"/>
      <c r="C1679" s="394"/>
      <c r="D1679" s="235"/>
      <c r="E1679" s="236"/>
      <c r="F1679" s="117"/>
      <c r="G1679" s="30"/>
      <c r="H1679" s="5"/>
      <c r="I1679" s="497"/>
    </row>
    <row r="1680" spans="1:9" ht="15" x14ac:dyDescent="0.25">
      <c r="A1680" s="240">
        <v>41862</v>
      </c>
      <c r="B1680" s="438" t="s">
        <v>1958</v>
      </c>
      <c r="C1680" s="429" t="s">
        <v>4698</v>
      </c>
      <c r="D1680" s="235" t="s">
        <v>60</v>
      </c>
      <c r="E1680" s="236">
        <v>150</v>
      </c>
      <c r="F1680" s="117">
        <v>41863</v>
      </c>
      <c r="G1680" s="22">
        <v>150</v>
      </c>
      <c r="H1680" s="5">
        <f t="shared" si="43"/>
        <v>0</v>
      </c>
      <c r="I1680" s="497" t="s">
        <v>4812</v>
      </c>
    </row>
    <row r="1681" spans="1:9" ht="15" x14ac:dyDescent="0.25">
      <c r="A1681" s="496">
        <v>41869</v>
      </c>
      <c r="B1681" s="438" t="s">
        <v>1308</v>
      </c>
      <c r="C1681" s="429" t="s">
        <v>4698</v>
      </c>
      <c r="D1681" s="235" t="s">
        <v>60</v>
      </c>
      <c r="E1681" s="236">
        <v>130</v>
      </c>
      <c r="F1681" s="117">
        <v>41869</v>
      </c>
      <c r="G1681" s="30">
        <v>130</v>
      </c>
      <c r="H1681" s="5">
        <f t="shared" si="43"/>
        <v>0</v>
      </c>
      <c r="I1681" s="497" t="s">
        <v>23</v>
      </c>
    </row>
    <row r="1682" spans="1:9" ht="15" x14ac:dyDescent="0.25">
      <c r="A1682" s="240">
        <v>41873</v>
      </c>
      <c r="B1682" s="241" t="s">
        <v>1687</v>
      </c>
      <c r="C1682" s="394" t="s">
        <v>4401</v>
      </c>
      <c r="D1682" s="235" t="s">
        <v>60</v>
      </c>
      <c r="E1682" s="236">
        <v>120</v>
      </c>
      <c r="F1682" s="117">
        <v>41873</v>
      </c>
      <c r="G1682" s="251">
        <v>120</v>
      </c>
      <c r="H1682" s="5">
        <f t="shared" si="43"/>
        <v>0</v>
      </c>
      <c r="I1682" s="497" t="s">
        <v>2781</v>
      </c>
    </row>
    <row r="1683" spans="1:9" ht="15" x14ac:dyDescent="0.25">
      <c r="A1683" s="240">
        <v>41876</v>
      </c>
      <c r="B1683" s="241" t="s">
        <v>1950</v>
      </c>
      <c r="C1683" s="394" t="s">
        <v>4401</v>
      </c>
      <c r="D1683" s="235" t="s">
        <v>60</v>
      </c>
      <c r="E1683" s="236">
        <v>110</v>
      </c>
      <c r="F1683" s="117">
        <v>41877</v>
      </c>
      <c r="G1683" s="30">
        <v>110</v>
      </c>
      <c r="H1683" s="5">
        <f t="shared" si="43"/>
        <v>0</v>
      </c>
      <c r="I1683" s="497"/>
    </row>
    <row r="1684" spans="1:9" ht="15" x14ac:dyDescent="0.25">
      <c r="A1684" s="240">
        <v>41877</v>
      </c>
      <c r="B1684" s="241" t="s">
        <v>2031</v>
      </c>
      <c r="C1684" s="394" t="s">
        <v>4401</v>
      </c>
      <c r="D1684" s="8" t="s">
        <v>60</v>
      </c>
      <c r="E1684" s="252">
        <v>1742</v>
      </c>
      <c r="F1684" s="117">
        <v>41878</v>
      </c>
      <c r="G1684" s="30">
        <v>1742</v>
      </c>
      <c r="H1684" s="5">
        <f t="shared" si="43"/>
        <v>0</v>
      </c>
      <c r="I1684" s="497"/>
    </row>
    <row r="1685" spans="1:9" ht="15" x14ac:dyDescent="0.25">
      <c r="A1685" s="240">
        <v>41880</v>
      </c>
      <c r="B1685" s="241" t="s">
        <v>1144</v>
      </c>
      <c r="C1685" s="394" t="s">
        <v>4401</v>
      </c>
      <c r="D1685" s="8" t="s">
        <v>60</v>
      </c>
      <c r="E1685" s="252">
        <v>72</v>
      </c>
      <c r="F1685" s="117">
        <v>41881</v>
      </c>
      <c r="G1685" s="30">
        <v>72</v>
      </c>
      <c r="H1685" s="5">
        <f t="shared" si="43"/>
        <v>0</v>
      </c>
      <c r="I1685" s="497"/>
    </row>
    <row r="1686" spans="1:9" ht="15" x14ac:dyDescent="0.25">
      <c r="A1686" s="240"/>
      <c r="B1686" s="241"/>
      <c r="C1686" s="394"/>
      <c r="D1686" s="8"/>
      <c r="E1686" s="252"/>
      <c r="F1686" s="117"/>
      <c r="G1686" s="30">
        <f>SUM(G1680:G1685)</f>
        <v>2324</v>
      </c>
      <c r="H1686" s="5"/>
      <c r="I1686" s="497"/>
    </row>
    <row r="1687" spans="1:9" ht="15" x14ac:dyDescent="0.25">
      <c r="A1687" s="240"/>
      <c r="B1687" s="241"/>
      <c r="C1687" s="394"/>
      <c r="D1687" s="8"/>
      <c r="E1687" s="252"/>
      <c r="F1687" s="117"/>
      <c r="G1687" s="30"/>
      <c r="H1687" s="5"/>
      <c r="I1687" s="497"/>
    </row>
    <row r="1688" spans="1:9" ht="15" x14ac:dyDescent="0.25">
      <c r="A1688" s="240">
        <v>41852</v>
      </c>
      <c r="B1688" s="241" t="s">
        <v>2247</v>
      </c>
      <c r="C1688" s="394" t="s">
        <v>4641</v>
      </c>
      <c r="D1688" s="235" t="s">
        <v>458</v>
      </c>
      <c r="E1688" s="236">
        <v>1120</v>
      </c>
      <c r="F1688" s="117">
        <v>41852</v>
      </c>
      <c r="G1688" s="30">
        <v>1120</v>
      </c>
      <c r="H1688" s="24">
        <f t="shared" si="43"/>
        <v>0</v>
      </c>
      <c r="I1688" s="497"/>
    </row>
    <row r="1689" spans="1:9" ht="15" x14ac:dyDescent="0.25">
      <c r="A1689" s="240">
        <v>41854</v>
      </c>
      <c r="B1689" s="241" t="s">
        <v>1194</v>
      </c>
      <c r="C1689" s="394" t="s">
        <v>4641</v>
      </c>
      <c r="D1689" s="8" t="s">
        <v>458</v>
      </c>
      <c r="E1689" s="252">
        <v>2626</v>
      </c>
      <c r="F1689" s="117">
        <v>41854</v>
      </c>
      <c r="G1689" s="30">
        <v>2626</v>
      </c>
      <c r="H1689" s="24">
        <f t="shared" si="43"/>
        <v>0</v>
      </c>
      <c r="I1689" s="432"/>
    </row>
    <row r="1690" spans="1:9" ht="15" x14ac:dyDescent="0.25">
      <c r="A1690" s="240">
        <v>41866</v>
      </c>
      <c r="B1690" s="438" t="s">
        <v>2259</v>
      </c>
      <c r="C1690" s="429" t="s">
        <v>4698</v>
      </c>
      <c r="D1690" s="235" t="s">
        <v>458</v>
      </c>
      <c r="E1690" s="236">
        <v>1010</v>
      </c>
      <c r="F1690" s="117">
        <v>41866</v>
      </c>
      <c r="G1690" s="30">
        <v>1010</v>
      </c>
      <c r="H1690" s="5">
        <f t="shared" si="43"/>
        <v>0</v>
      </c>
      <c r="I1690" s="432"/>
    </row>
    <row r="1691" spans="1:9" ht="15" x14ac:dyDescent="0.25">
      <c r="A1691" s="240">
        <v>41868</v>
      </c>
      <c r="B1691" s="438" t="s">
        <v>1128</v>
      </c>
      <c r="C1691" s="429" t="s">
        <v>4698</v>
      </c>
      <c r="D1691" s="235" t="s">
        <v>458</v>
      </c>
      <c r="E1691" s="236">
        <v>1479</v>
      </c>
      <c r="F1691" s="117">
        <v>41868</v>
      </c>
      <c r="G1691" s="30">
        <v>1479</v>
      </c>
      <c r="H1691" s="5">
        <f t="shared" si="43"/>
        <v>0</v>
      </c>
      <c r="I1691" s="432"/>
    </row>
    <row r="1692" spans="1:9" ht="15" x14ac:dyDescent="0.25">
      <c r="A1692" s="240">
        <v>41870</v>
      </c>
      <c r="B1692" s="438" t="s">
        <v>1400</v>
      </c>
      <c r="C1692" s="429" t="s">
        <v>4698</v>
      </c>
      <c r="D1692" s="235" t="s">
        <v>458</v>
      </c>
      <c r="E1692" s="236">
        <v>498.5</v>
      </c>
      <c r="F1692" s="117">
        <v>41870</v>
      </c>
      <c r="G1692" s="30">
        <v>498.5</v>
      </c>
      <c r="H1692" s="5">
        <f t="shared" si="43"/>
        <v>0</v>
      </c>
      <c r="I1692" s="432"/>
    </row>
    <row r="1693" spans="1:9" ht="15" x14ac:dyDescent="0.25">
      <c r="A1693" s="240">
        <v>41879</v>
      </c>
      <c r="B1693" s="241" t="s">
        <v>2204</v>
      </c>
      <c r="C1693" s="394" t="s">
        <v>4401</v>
      </c>
      <c r="D1693" s="235" t="s">
        <v>458</v>
      </c>
      <c r="E1693" s="236">
        <v>257</v>
      </c>
      <c r="F1693" s="117">
        <v>41879</v>
      </c>
      <c r="G1693" s="30">
        <v>257</v>
      </c>
      <c r="H1693" s="5">
        <f t="shared" si="43"/>
        <v>0</v>
      </c>
      <c r="I1693" s="432"/>
    </row>
    <row r="1694" spans="1:9" ht="15" x14ac:dyDescent="0.25">
      <c r="A1694" s="240">
        <v>41879</v>
      </c>
      <c r="B1694" s="241" t="s">
        <v>2251</v>
      </c>
      <c r="C1694" s="394" t="s">
        <v>4401</v>
      </c>
      <c r="D1694" s="235" t="s">
        <v>458</v>
      </c>
      <c r="E1694" s="236">
        <v>835</v>
      </c>
      <c r="F1694" s="117">
        <v>41879</v>
      </c>
      <c r="G1694" s="30">
        <v>835</v>
      </c>
      <c r="H1694" s="5">
        <f t="shared" si="43"/>
        <v>0</v>
      </c>
      <c r="I1694" s="432"/>
    </row>
    <row r="1695" spans="1:9" ht="15" x14ac:dyDescent="0.25">
      <c r="A1695" s="240">
        <v>41881</v>
      </c>
      <c r="B1695" s="241" t="s">
        <v>1218</v>
      </c>
      <c r="C1695" s="394" t="s">
        <v>4401</v>
      </c>
      <c r="D1695" s="235" t="s">
        <v>458</v>
      </c>
      <c r="E1695" s="236">
        <v>188</v>
      </c>
      <c r="F1695" s="117">
        <v>41881</v>
      </c>
      <c r="G1695" s="30">
        <v>188</v>
      </c>
      <c r="H1695" s="5">
        <f t="shared" si="43"/>
        <v>0</v>
      </c>
      <c r="I1695" s="432"/>
    </row>
    <row r="1696" spans="1:9" ht="15" x14ac:dyDescent="0.25">
      <c r="A1696" s="240"/>
      <c r="B1696" s="241"/>
      <c r="C1696" s="394"/>
      <c r="D1696" s="235"/>
      <c r="E1696" s="236"/>
      <c r="F1696" s="117"/>
      <c r="G1696" s="30">
        <f>SUM(G1688:G1695)</f>
        <v>8013.5</v>
      </c>
      <c r="H1696" s="5"/>
      <c r="I1696" s="432"/>
    </row>
    <row r="1697" spans="1:9" ht="15" x14ac:dyDescent="0.25">
      <c r="A1697" s="240"/>
      <c r="B1697" s="241"/>
      <c r="C1697" s="394"/>
      <c r="D1697" s="235"/>
      <c r="E1697" s="236"/>
      <c r="F1697" s="117"/>
      <c r="G1697" s="30"/>
      <c r="H1697" s="5"/>
      <c r="I1697" s="432"/>
    </row>
    <row r="1698" spans="1:9" ht="15" x14ac:dyDescent="0.25">
      <c r="A1698" s="240">
        <v>41873</v>
      </c>
      <c r="B1698" s="241" t="s">
        <v>1654</v>
      </c>
      <c r="C1698" s="394" t="s">
        <v>4401</v>
      </c>
      <c r="D1698" s="235" t="s">
        <v>4827</v>
      </c>
      <c r="E1698" s="236">
        <v>14374.6</v>
      </c>
      <c r="F1698" s="117">
        <v>41874</v>
      </c>
      <c r="G1698" s="251">
        <v>14374.6</v>
      </c>
      <c r="H1698" s="5">
        <f t="shared" si="43"/>
        <v>0</v>
      </c>
      <c r="I1698" s="432" t="s">
        <v>23</v>
      </c>
    </row>
    <row r="1699" spans="1:9" ht="15" x14ac:dyDescent="0.25">
      <c r="A1699" s="240">
        <v>41871</v>
      </c>
      <c r="B1699" s="438" t="s">
        <v>1495</v>
      </c>
      <c r="C1699" s="429" t="s">
        <v>4698</v>
      </c>
      <c r="D1699" s="235" t="s">
        <v>268</v>
      </c>
      <c r="E1699" s="236">
        <v>518</v>
      </c>
      <c r="F1699" s="117">
        <v>41871</v>
      </c>
      <c r="G1699" s="30">
        <v>518</v>
      </c>
      <c r="H1699" s="5">
        <f t="shared" si="43"/>
        <v>0</v>
      </c>
      <c r="I1699" s="432"/>
    </row>
    <row r="1700" spans="1:9" ht="15" x14ac:dyDescent="0.25">
      <c r="A1700" s="240">
        <v>41878</v>
      </c>
      <c r="B1700" s="241" t="s">
        <v>2143</v>
      </c>
      <c r="C1700" s="394" t="s">
        <v>4401</v>
      </c>
      <c r="D1700" s="235" t="s">
        <v>4873</v>
      </c>
      <c r="E1700" s="236">
        <v>395.5</v>
      </c>
      <c r="F1700" s="117">
        <v>41878</v>
      </c>
      <c r="G1700" s="30">
        <v>395.5</v>
      </c>
      <c r="H1700" s="5">
        <f t="shared" si="43"/>
        <v>0</v>
      </c>
      <c r="I1700" s="432"/>
    </row>
    <row r="1701" spans="1:9" ht="15" x14ac:dyDescent="0.25">
      <c r="A1701" s="240">
        <v>41880</v>
      </c>
      <c r="B1701" s="241" t="s">
        <v>1130</v>
      </c>
      <c r="C1701" s="394" t="s">
        <v>4401</v>
      </c>
      <c r="D1701" s="8" t="s">
        <v>4873</v>
      </c>
      <c r="E1701" s="252">
        <v>544</v>
      </c>
      <c r="F1701" s="117">
        <v>41880</v>
      </c>
      <c r="G1701" s="30">
        <v>544</v>
      </c>
      <c r="H1701" s="5">
        <f t="shared" si="43"/>
        <v>0</v>
      </c>
      <c r="I1701" s="432"/>
    </row>
    <row r="1702" spans="1:9" ht="15" x14ac:dyDescent="0.25">
      <c r="A1702" s="240">
        <v>41880</v>
      </c>
      <c r="B1702" s="241" t="s">
        <v>1141</v>
      </c>
      <c r="C1702" s="394" t="s">
        <v>4401</v>
      </c>
      <c r="D1702" s="8" t="s">
        <v>4896</v>
      </c>
      <c r="E1702" s="252">
        <v>2337</v>
      </c>
      <c r="F1702" s="117">
        <v>41880</v>
      </c>
      <c r="G1702" s="30">
        <v>2337</v>
      </c>
      <c r="H1702" s="5">
        <f t="shared" si="43"/>
        <v>0</v>
      </c>
      <c r="I1702" s="432"/>
    </row>
    <row r="1703" spans="1:9" ht="15" x14ac:dyDescent="0.25">
      <c r="A1703" s="240">
        <v>41873</v>
      </c>
      <c r="B1703" s="241" t="s">
        <v>1663</v>
      </c>
      <c r="C1703" s="394" t="s">
        <v>4401</v>
      </c>
      <c r="D1703" s="235" t="s">
        <v>4829</v>
      </c>
      <c r="E1703" s="236">
        <v>2929.5</v>
      </c>
      <c r="F1703" s="117">
        <v>41873</v>
      </c>
      <c r="G1703" s="251">
        <v>2929.5</v>
      </c>
      <c r="H1703" s="5">
        <f t="shared" si="43"/>
        <v>0</v>
      </c>
      <c r="I1703" s="497"/>
    </row>
    <row r="1704" spans="1:9" ht="15" x14ac:dyDescent="0.25">
      <c r="A1704" s="240">
        <v>41874</v>
      </c>
      <c r="B1704" s="241" t="s">
        <v>1736</v>
      </c>
      <c r="C1704" s="394" t="s">
        <v>4401</v>
      </c>
      <c r="D1704" s="8" t="s">
        <v>4833</v>
      </c>
      <c r="E1704" s="252">
        <v>7319</v>
      </c>
      <c r="F1704" s="117">
        <v>41874</v>
      </c>
      <c r="G1704" s="30">
        <v>7319</v>
      </c>
      <c r="H1704" s="5">
        <f t="shared" si="43"/>
        <v>0</v>
      </c>
      <c r="I1704" s="497"/>
    </row>
    <row r="1705" spans="1:9" ht="15" x14ac:dyDescent="0.25">
      <c r="A1705" s="240">
        <v>41881</v>
      </c>
      <c r="B1705" s="241" t="s">
        <v>1185</v>
      </c>
      <c r="C1705" s="394" t="s">
        <v>4401</v>
      </c>
      <c r="D1705" s="235" t="s">
        <v>297</v>
      </c>
      <c r="E1705" s="236">
        <v>6210</v>
      </c>
      <c r="F1705" s="117">
        <v>41881</v>
      </c>
      <c r="G1705" s="30">
        <v>6210</v>
      </c>
      <c r="H1705" s="5">
        <f t="shared" si="43"/>
        <v>0</v>
      </c>
      <c r="I1705" s="497"/>
    </row>
    <row r="1706" spans="1:9" ht="15" x14ac:dyDescent="0.25">
      <c r="A1706" s="496">
        <v>41855</v>
      </c>
      <c r="B1706" s="241" t="s">
        <v>1286</v>
      </c>
      <c r="C1706" s="394" t="s">
        <v>4641</v>
      </c>
      <c r="D1706" s="8" t="s">
        <v>2491</v>
      </c>
      <c r="E1706" s="252">
        <v>530.5</v>
      </c>
      <c r="F1706" s="117">
        <v>41856</v>
      </c>
      <c r="G1706" s="30">
        <v>530.5</v>
      </c>
      <c r="H1706" s="5">
        <f t="shared" si="43"/>
        <v>0</v>
      </c>
      <c r="I1706" s="497"/>
    </row>
    <row r="1707" spans="1:9" ht="15" x14ac:dyDescent="0.25">
      <c r="A1707" s="518">
        <v>41866</v>
      </c>
      <c r="B1707" s="516" t="s">
        <v>1254</v>
      </c>
      <c r="C1707" s="517" t="s">
        <v>4698</v>
      </c>
      <c r="D1707" s="235" t="s">
        <v>2491</v>
      </c>
      <c r="E1707" s="236">
        <v>1867.5</v>
      </c>
      <c r="F1707" s="117">
        <v>41867</v>
      </c>
      <c r="G1707" s="30">
        <v>1867.5</v>
      </c>
      <c r="H1707" s="5">
        <f t="shared" si="43"/>
        <v>0</v>
      </c>
      <c r="I1707" s="497"/>
    </row>
    <row r="1708" spans="1:9" ht="15" x14ac:dyDescent="0.25">
      <c r="A1708" s="518"/>
      <c r="B1708" s="516"/>
      <c r="C1708" s="517"/>
      <c r="D1708" s="235"/>
      <c r="E1708" s="236"/>
      <c r="F1708" s="117"/>
      <c r="G1708" s="30"/>
      <c r="H1708" s="5"/>
      <c r="I1708" s="497"/>
    </row>
    <row r="1709" spans="1:9" ht="15" x14ac:dyDescent="0.25">
      <c r="A1709" s="240">
        <v>41877</v>
      </c>
      <c r="B1709" s="241" t="s">
        <v>1998</v>
      </c>
      <c r="C1709" s="394" t="s">
        <v>4401</v>
      </c>
      <c r="D1709" s="8" t="s">
        <v>34</v>
      </c>
      <c r="E1709" s="252">
        <v>13685</v>
      </c>
      <c r="F1709" s="117">
        <v>41877</v>
      </c>
      <c r="G1709" s="30">
        <v>13685</v>
      </c>
      <c r="H1709" s="5">
        <f t="shared" si="43"/>
        <v>0</v>
      </c>
      <c r="I1709" s="497"/>
    </row>
    <row r="1710" spans="1:9" ht="15" x14ac:dyDescent="0.25">
      <c r="A1710" s="240"/>
      <c r="B1710" s="241"/>
      <c r="C1710" s="394"/>
      <c r="D1710" s="8"/>
      <c r="E1710" s="252"/>
      <c r="F1710" s="117"/>
      <c r="G1710" s="30"/>
      <c r="H1710" s="5"/>
      <c r="I1710" s="497"/>
    </row>
    <row r="1711" spans="1:9" ht="15" x14ac:dyDescent="0.25">
      <c r="A1711" s="496">
        <v>41853</v>
      </c>
      <c r="B1711" s="241" t="s">
        <v>1101</v>
      </c>
      <c r="C1711" s="394" t="s">
        <v>4641</v>
      </c>
      <c r="D1711" s="8" t="s">
        <v>245</v>
      </c>
      <c r="E1711" s="252">
        <v>2645</v>
      </c>
      <c r="F1711" s="117">
        <v>41853</v>
      </c>
      <c r="G1711" s="30">
        <v>2645</v>
      </c>
      <c r="H1711" s="24">
        <f t="shared" si="43"/>
        <v>0</v>
      </c>
      <c r="I1711" s="497"/>
    </row>
    <row r="1712" spans="1:9" ht="15" x14ac:dyDescent="0.25">
      <c r="A1712" s="240">
        <v>41854</v>
      </c>
      <c r="B1712" s="241" t="s">
        <v>1229</v>
      </c>
      <c r="C1712" s="394" t="s">
        <v>4641</v>
      </c>
      <c r="D1712" s="8" t="s">
        <v>245</v>
      </c>
      <c r="E1712" s="252">
        <v>727</v>
      </c>
      <c r="F1712" s="117">
        <v>41854</v>
      </c>
      <c r="G1712" s="30">
        <v>727</v>
      </c>
      <c r="H1712" s="24">
        <f t="shared" si="43"/>
        <v>0</v>
      </c>
      <c r="I1712" s="497" t="s">
        <v>294</v>
      </c>
    </row>
    <row r="1713" spans="1:9" ht="15" x14ac:dyDescent="0.25">
      <c r="A1713" s="496">
        <v>41855</v>
      </c>
      <c r="B1713" s="241" t="s">
        <v>1243</v>
      </c>
      <c r="C1713" s="394" t="s">
        <v>4641</v>
      </c>
      <c r="D1713" s="8" t="s">
        <v>245</v>
      </c>
      <c r="E1713" s="252">
        <v>3468</v>
      </c>
      <c r="F1713" s="117">
        <v>41855</v>
      </c>
      <c r="G1713" s="30">
        <v>3468</v>
      </c>
      <c r="H1713" s="5">
        <f t="shared" si="43"/>
        <v>0</v>
      </c>
      <c r="I1713" s="497"/>
    </row>
    <row r="1714" spans="1:9" ht="15" x14ac:dyDescent="0.25">
      <c r="A1714" s="496">
        <v>41855</v>
      </c>
      <c r="B1714" s="241" t="s">
        <v>1354</v>
      </c>
      <c r="C1714" s="394" t="s">
        <v>4641</v>
      </c>
      <c r="D1714" s="8" t="s">
        <v>245</v>
      </c>
      <c r="E1714" s="252">
        <v>7241</v>
      </c>
      <c r="F1714" s="117">
        <v>41858</v>
      </c>
      <c r="G1714" s="30">
        <v>7241</v>
      </c>
      <c r="H1714" s="5">
        <f t="shared" si="43"/>
        <v>0</v>
      </c>
      <c r="I1714" s="497" t="s">
        <v>23</v>
      </c>
    </row>
    <row r="1715" spans="1:9" ht="15" x14ac:dyDescent="0.25">
      <c r="A1715" s="496">
        <v>41857</v>
      </c>
      <c r="B1715" s="241" t="s">
        <v>1464</v>
      </c>
      <c r="C1715" s="394" t="s">
        <v>4641</v>
      </c>
      <c r="D1715" s="235" t="s">
        <v>245</v>
      </c>
      <c r="E1715" s="236">
        <v>7217.5</v>
      </c>
      <c r="F1715" s="117">
        <v>41857</v>
      </c>
      <c r="G1715" s="30">
        <v>7217.5</v>
      </c>
      <c r="H1715" s="5">
        <f t="shared" si="43"/>
        <v>0</v>
      </c>
      <c r="I1715" s="497"/>
    </row>
    <row r="1716" spans="1:9" ht="15" x14ac:dyDescent="0.25">
      <c r="A1716" s="240">
        <v>41858</v>
      </c>
      <c r="B1716" s="241" t="s">
        <v>1537</v>
      </c>
      <c r="C1716" s="394" t="s">
        <v>4641</v>
      </c>
      <c r="D1716" s="8" t="s">
        <v>245</v>
      </c>
      <c r="E1716" s="252">
        <v>7881.5</v>
      </c>
      <c r="F1716" s="117">
        <v>41858</v>
      </c>
      <c r="G1716" s="30">
        <v>7881.5</v>
      </c>
      <c r="H1716" s="5">
        <f t="shared" si="43"/>
        <v>0</v>
      </c>
      <c r="I1716" s="497" t="s">
        <v>23</v>
      </c>
    </row>
    <row r="1717" spans="1:9" ht="15" x14ac:dyDescent="0.25">
      <c r="A1717" s="240">
        <v>41858</v>
      </c>
      <c r="B1717" s="241" t="s">
        <v>1539</v>
      </c>
      <c r="C1717" s="394" t="s">
        <v>4641</v>
      </c>
      <c r="D1717" s="8" t="s">
        <v>245</v>
      </c>
      <c r="E1717" s="252">
        <v>3369</v>
      </c>
      <c r="F1717" s="117">
        <v>41858</v>
      </c>
      <c r="G1717" s="30">
        <v>3369</v>
      </c>
      <c r="H1717" s="5">
        <f t="shared" si="43"/>
        <v>0</v>
      </c>
      <c r="I1717" s="497"/>
    </row>
    <row r="1718" spans="1:9" ht="15" x14ac:dyDescent="0.25">
      <c r="A1718" s="240">
        <v>41858</v>
      </c>
      <c r="B1718" s="438" t="s">
        <v>1573</v>
      </c>
      <c r="C1718" s="429" t="s">
        <v>4698</v>
      </c>
      <c r="D1718" s="8" t="s">
        <v>245</v>
      </c>
      <c r="E1718" s="252">
        <v>2303.5</v>
      </c>
      <c r="F1718" s="117">
        <v>41859</v>
      </c>
      <c r="G1718" s="30">
        <v>2303.5</v>
      </c>
      <c r="H1718" s="5">
        <f t="shared" si="43"/>
        <v>0</v>
      </c>
      <c r="I1718" s="497"/>
    </row>
    <row r="1719" spans="1:9" ht="15" x14ac:dyDescent="0.25">
      <c r="A1719" s="496">
        <v>41859</v>
      </c>
      <c r="B1719" s="438" t="s">
        <v>1633</v>
      </c>
      <c r="C1719" s="429" t="s">
        <v>4698</v>
      </c>
      <c r="D1719" s="235" t="s">
        <v>245</v>
      </c>
      <c r="E1719" s="236">
        <v>5016</v>
      </c>
      <c r="F1719" s="117">
        <v>41859</v>
      </c>
      <c r="G1719" s="30">
        <v>5016</v>
      </c>
      <c r="H1719" s="5">
        <f t="shared" si="43"/>
        <v>0</v>
      </c>
      <c r="I1719" s="497"/>
    </row>
    <row r="1720" spans="1:9" ht="15" x14ac:dyDescent="0.25">
      <c r="A1720" s="496">
        <v>41861</v>
      </c>
      <c r="B1720" s="438" t="s">
        <v>1885</v>
      </c>
      <c r="C1720" s="429" t="s">
        <v>4698</v>
      </c>
      <c r="D1720" s="235" t="s">
        <v>245</v>
      </c>
      <c r="E1720" s="236">
        <v>868</v>
      </c>
      <c r="F1720" s="117">
        <v>41861</v>
      </c>
      <c r="G1720" s="30">
        <v>868</v>
      </c>
      <c r="H1720" s="5">
        <f t="shared" si="43"/>
        <v>0</v>
      </c>
      <c r="I1720" s="497"/>
    </row>
    <row r="1721" spans="1:9" ht="15" x14ac:dyDescent="0.25">
      <c r="A1721" s="240">
        <v>41864</v>
      </c>
      <c r="B1721" s="438" t="s">
        <v>2065</v>
      </c>
      <c r="C1721" s="429" t="s">
        <v>4698</v>
      </c>
      <c r="D1721" s="8" t="s">
        <v>245</v>
      </c>
      <c r="E1721" s="252">
        <v>3624</v>
      </c>
      <c r="F1721" s="117">
        <v>41864</v>
      </c>
      <c r="G1721" s="30">
        <v>3624</v>
      </c>
      <c r="H1721" s="5">
        <f t="shared" si="43"/>
        <v>0</v>
      </c>
      <c r="I1721" s="497"/>
    </row>
    <row r="1722" spans="1:9" ht="15" x14ac:dyDescent="0.25">
      <c r="A1722" s="240">
        <v>41866</v>
      </c>
      <c r="B1722" s="438" t="s">
        <v>2245</v>
      </c>
      <c r="C1722" s="429" t="s">
        <v>4698</v>
      </c>
      <c r="D1722" s="235" t="s">
        <v>245</v>
      </c>
      <c r="E1722" s="236">
        <v>1619</v>
      </c>
      <c r="F1722" s="117">
        <v>41866</v>
      </c>
      <c r="G1722" s="30">
        <v>1619</v>
      </c>
      <c r="H1722" s="5">
        <f t="shared" si="43"/>
        <v>0</v>
      </c>
      <c r="I1722" s="497" t="s">
        <v>294</v>
      </c>
    </row>
    <row r="1723" spans="1:9" ht="15" x14ac:dyDescent="0.25">
      <c r="A1723" s="240">
        <v>41870</v>
      </c>
      <c r="B1723" s="438" t="s">
        <v>1376</v>
      </c>
      <c r="C1723" s="429" t="s">
        <v>4698</v>
      </c>
      <c r="D1723" s="235" t="s">
        <v>245</v>
      </c>
      <c r="E1723" s="236">
        <v>2784</v>
      </c>
      <c r="F1723" s="117">
        <v>41870</v>
      </c>
      <c r="G1723" s="30">
        <v>2784</v>
      </c>
      <c r="H1723" s="5">
        <f t="shared" si="43"/>
        <v>0</v>
      </c>
      <c r="I1723" s="497"/>
    </row>
    <row r="1724" spans="1:9" ht="15" x14ac:dyDescent="0.25">
      <c r="A1724" s="240">
        <v>41871</v>
      </c>
      <c r="B1724" s="438" t="s">
        <v>1452</v>
      </c>
      <c r="C1724" s="429" t="s">
        <v>4698</v>
      </c>
      <c r="D1724" s="235" t="s">
        <v>245</v>
      </c>
      <c r="E1724" s="236">
        <v>4371</v>
      </c>
      <c r="F1724" s="117">
        <v>41871</v>
      </c>
      <c r="G1724" s="22">
        <v>4371</v>
      </c>
      <c r="H1724" s="5">
        <f t="shared" si="43"/>
        <v>0</v>
      </c>
      <c r="I1724" s="497"/>
    </row>
    <row r="1725" spans="1:9" ht="15" x14ac:dyDescent="0.25">
      <c r="A1725" s="240">
        <v>41875</v>
      </c>
      <c r="B1725" s="241" t="s">
        <v>1860</v>
      </c>
      <c r="C1725" s="394" t="s">
        <v>4401</v>
      </c>
      <c r="D1725" s="235" t="s">
        <v>245</v>
      </c>
      <c r="E1725" s="236">
        <v>12075</v>
      </c>
      <c r="F1725" s="294">
        <v>41875</v>
      </c>
      <c r="G1725" s="30">
        <v>12075</v>
      </c>
      <c r="H1725" s="5">
        <f t="shared" si="43"/>
        <v>0</v>
      </c>
      <c r="I1725" s="497"/>
    </row>
    <row r="1726" spans="1:9" ht="15" x14ac:dyDescent="0.25">
      <c r="A1726" s="240">
        <v>41876</v>
      </c>
      <c r="B1726" s="241" t="s">
        <v>1943</v>
      </c>
      <c r="C1726" s="394" t="s">
        <v>4401</v>
      </c>
      <c r="D1726" s="235" t="s">
        <v>245</v>
      </c>
      <c r="E1726" s="236">
        <v>3067.2</v>
      </c>
      <c r="F1726" s="117">
        <v>41876</v>
      </c>
      <c r="G1726" s="30">
        <v>3067.2</v>
      </c>
      <c r="H1726" s="5">
        <f t="shared" si="43"/>
        <v>0</v>
      </c>
      <c r="I1726" s="497"/>
    </row>
    <row r="1727" spans="1:9" ht="15" x14ac:dyDescent="0.25">
      <c r="A1727" s="240">
        <v>41879</v>
      </c>
      <c r="B1727" s="241" t="s">
        <v>2267</v>
      </c>
      <c r="C1727" s="394" t="s">
        <v>4401</v>
      </c>
      <c r="D1727" s="235" t="s">
        <v>245</v>
      </c>
      <c r="E1727" s="236">
        <v>5813.5</v>
      </c>
      <c r="F1727" s="117">
        <v>41879</v>
      </c>
      <c r="G1727" s="30">
        <v>5813.5</v>
      </c>
      <c r="H1727" s="5">
        <f t="shared" si="43"/>
        <v>0</v>
      </c>
      <c r="I1727" s="497"/>
    </row>
    <row r="1728" spans="1:9" ht="15" x14ac:dyDescent="0.25">
      <c r="A1728" s="240">
        <v>41881</v>
      </c>
      <c r="B1728" s="241" t="s">
        <v>1239</v>
      </c>
      <c r="C1728" s="394" t="s">
        <v>4401</v>
      </c>
      <c r="D1728" s="235" t="s">
        <v>245</v>
      </c>
      <c r="E1728" s="236">
        <v>230</v>
      </c>
      <c r="F1728" s="117">
        <v>41881</v>
      </c>
      <c r="G1728" s="30">
        <v>230</v>
      </c>
      <c r="H1728" s="5">
        <f t="shared" si="43"/>
        <v>0</v>
      </c>
      <c r="I1728" s="497"/>
    </row>
    <row r="1729" spans="1:9" ht="15" x14ac:dyDescent="0.25">
      <c r="A1729" s="240">
        <v>41882</v>
      </c>
      <c r="B1729" s="241" t="s">
        <v>1346</v>
      </c>
      <c r="C1729" s="394" t="s">
        <v>4401</v>
      </c>
      <c r="D1729" s="235" t="s">
        <v>245</v>
      </c>
      <c r="E1729" s="236">
        <v>2889</v>
      </c>
      <c r="F1729" s="294">
        <v>41882</v>
      </c>
      <c r="G1729" s="30">
        <v>2889</v>
      </c>
      <c r="H1729" s="5">
        <f t="shared" si="43"/>
        <v>0</v>
      </c>
      <c r="I1729" s="497"/>
    </row>
    <row r="1730" spans="1:9" ht="15" x14ac:dyDescent="0.25">
      <c r="A1730" s="240">
        <v>41879</v>
      </c>
      <c r="B1730" s="241" t="s">
        <v>2175</v>
      </c>
      <c r="C1730" s="394" t="s">
        <v>4401</v>
      </c>
      <c r="D1730" s="235" t="s">
        <v>1478</v>
      </c>
      <c r="E1730" s="236">
        <v>2237.1999999999998</v>
      </c>
      <c r="F1730" s="117">
        <v>41879</v>
      </c>
      <c r="G1730" s="30">
        <v>2237.1999999999998</v>
      </c>
      <c r="H1730" s="5">
        <f t="shared" si="43"/>
        <v>0</v>
      </c>
      <c r="I1730" s="497"/>
    </row>
    <row r="1731" spans="1:9" ht="15" x14ac:dyDescent="0.25">
      <c r="A1731" s="240"/>
      <c r="B1731" s="241"/>
      <c r="C1731" s="394"/>
      <c r="D1731" s="235"/>
      <c r="E1731" s="236"/>
      <c r="F1731" s="117"/>
      <c r="G1731" s="30">
        <f>SUM(G1711:G1730)</f>
        <v>79446.399999999994</v>
      </c>
      <c r="H1731" s="5"/>
      <c r="I1731" s="497"/>
    </row>
    <row r="1732" spans="1:9" ht="15" x14ac:dyDescent="0.25">
      <c r="A1732" s="240"/>
      <c r="B1732" s="241"/>
      <c r="C1732" s="394"/>
      <c r="D1732" s="235"/>
      <c r="E1732" s="236"/>
      <c r="F1732" s="117"/>
      <c r="G1732" s="30"/>
      <c r="H1732" s="5"/>
      <c r="I1732" s="497"/>
    </row>
    <row r="1733" spans="1:9" ht="15" x14ac:dyDescent="0.25">
      <c r="A1733" s="240">
        <v>41882</v>
      </c>
      <c r="B1733" s="241" t="s">
        <v>1306</v>
      </c>
      <c r="C1733" s="394" t="s">
        <v>4401</v>
      </c>
      <c r="D1733" s="235" t="s">
        <v>2599</v>
      </c>
      <c r="E1733" s="236">
        <v>3131.1</v>
      </c>
      <c r="F1733" s="23">
        <v>41882</v>
      </c>
      <c r="G1733" s="30">
        <v>3131.1</v>
      </c>
      <c r="H1733" s="5">
        <f t="shared" si="43"/>
        <v>0</v>
      </c>
      <c r="I1733" s="497"/>
    </row>
    <row r="1734" spans="1:9" ht="15" x14ac:dyDescent="0.25">
      <c r="A1734" s="240"/>
      <c r="B1734" s="241"/>
      <c r="C1734" s="394"/>
      <c r="D1734" s="235"/>
      <c r="E1734" s="236"/>
      <c r="F1734" s="23"/>
      <c r="G1734" s="30"/>
      <c r="H1734" s="5"/>
      <c r="I1734" s="497"/>
    </row>
    <row r="1735" spans="1:9" ht="15" x14ac:dyDescent="0.25">
      <c r="A1735" s="240">
        <v>41864</v>
      </c>
      <c r="B1735" s="438" t="s">
        <v>2108</v>
      </c>
      <c r="C1735" s="429" t="s">
        <v>4698</v>
      </c>
      <c r="D1735" s="8" t="s">
        <v>386</v>
      </c>
      <c r="E1735" s="252">
        <v>4427</v>
      </c>
      <c r="F1735" s="117">
        <v>41865</v>
      </c>
      <c r="G1735" s="22">
        <v>4427</v>
      </c>
      <c r="H1735" s="5">
        <f t="shared" ref="H1735:H1807" si="44">E1735-G1735</f>
        <v>0</v>
      </c>
      <c r="I1735" s="497"/>
    </row>
    <row r="1736" spans="1:9" ht="15" x14ac:dyDescent="0.25">
      <c r="A1736" s="240">
        <v>41865</v>
      </c>
      <c r="B1736" s="438" t="s">
        <v>2215</v>
      </c>
      <c r="C1736" s="429" t="s">
        <v>4698</v>
      </c>
      <c r="D1736" s="235" t="s">
        <v>386</v>
      </c>
      <c r="E1736" s="236">
        <v>4328.6000000000004</v>
      </c>
      <c r="F1736" s="117">
        <v>41865</v>
      </c>
      <c r="G1736" s="30">
        <v>4328.6000000000004</v>
      </c>
      <c r="H1736" s="5">
        <f t="shared" si="44"/>
        <v>0</v>
      </c>
      <c r="I1736" s="497"/>
    </row>
    <row r="1737" spans="1:9" ht="15" x14ac:dyDescent="0.25">
      <c r="A1737" s="240">
        <v>41873</v>
      </c>
      <c r="B1737" s="241" t="s">
        <v>1721</v>
      </c>
      <c r="C1737" s="394" t="s">
        <v>4401</v>
      </c>
      <c r="D1737" s="235" t="s">
        <v>386</v>
      </c>
      <c r="E1737" s="236">
        <v>4432.2</v>
      </c>
      <c r="F1737" s="117">
        <v>41881</v>
      </c>
      <c r="G1737" s="251">
        <v>4432.2</v>
      </c>
      <c r="H1737" s="5">
        <f t="shared" si="44"/>
        <v>0</v>
      </c>
      <c r="I1737" s="497" t="s">
        <v>294</v>
      </c>
    </row>
    <row r="1738" spans="1:9" ht="15" x14ac:dyDescent="0.25">
      <c r="A1738" s="240"/>
      <c r="B1738" s="241"/>
      <c r="C1738" s="394"/>
      <c r="D1738" s="235"/>
      <c r="E1738" s="236"/>
      <c r="F1738" s="117"/>
      <c r="G1738" s="251">
        <f>SUM(G1735:G1737)</f>
        <v>13187.8</v>
      </c>
      <c r="H1738" s="5"/>
      <c r="I1738" s="497"/>
    </row>
    <row r="1739" spans="1:9" ht="15" x14ac:dyDescent="0.25">
      <c r="A1739" s="240"/>
      <c r="B1739" s="241"/>
      <c r="C1739" s="394"/>
      <c r="D1739" s="235"/>
      <c r="E1739" s="236"/>
      <c r="F1739" s="117"/>
      <c r="G1739" s="251"/>
      <c r="H1739" s="5"/>
      <c r="I1739" s="497"/>
    </row>
    <row r="1740" spans="1:9" ht="15" x14ac:dyDescent="0.25">
      <c r="A1740" s="240">
        <v>41882</v>
      </c>
      <c r="B1740" s="241" t="s">
        <v>1316</v>
      </c>
      <c r="C1740" s="394" t="s">
        <v>4401</v>
      </c>
      <c r="D1740" s="235" t="s">
        <v>4403</v>
      </c>
      <c r="E1740" s="236">
        <v>1978.7</v>
      </c>
      <c r="F1740" s="23">
        <v>41882</v>
      </c>
      <c r="G1740" s="30">
        <v>1978.7</v>
      </c>
      <c r="H1740" s="5">
        <f t="shared" si="44"/>
        <v>0</v>
      </c>
      <c r="I1740" s="497"/>
    </row>
    <row r="1741" spans="1:9" ht="15" x14ac:dyDescent="0.25">
      <c r="A1741" s="240"/>
      <c r="B1741" s="241"/>
      <c r="C1741" s="394"/>
      <c r="D1741" s="235"/>
      <c r="E1741" s="236"/>
      <c r="F1741" s="23"/>
      <c r="G1741" s="30"/>
      <c r="H1741" s="5"/>
      <c r="I1741" s="497"/>
    </row>
    <row r="1742" spans="1:9" ht="15" x14ac:dyDescent="0.25">
      <c r="A1742" s="240">
        <v>41881</v>
      </c>
      <c r="B1742" s="241" t="s">
        <v>1289</v>
      </c>
      <c r="C1742" s="394" t="s">
        <v>4401</v>
      </c>
      <c r="D1742" s="235" t="s">
        <v>9</v>
      </c>
      <c r="E1742" s="236">
        <v>26814.5</v>
      </c>
      <c r="F1742" s="313">
        <v>41883</v>
      </c>
      <c r="G1742" s="247">
        <v>26814.5</v>
      </c>
      <c r="H1742" s="5">
        <f t="shared" si="44"/>
        <v>0</v>
      </c>
      <c r="I1742" s="497"/>
    </row>
    <row r="1743" spans="1:9" ht="15" x14ac:dyDescent="0.25">
      <c r="A1743" s="240"/>
      <c r="B1743" s="241"/>
      <c r="C1743" s="394"/>
      <c r="D1743" s="235"/>
      <c r="E1743" s="236"/>
      <c r="F1743" s="313"/>
      <c r="G1743" s="247"/>
      <c r="H1743" s="5"/>
      <c r="I1743" s="497"/>
    </row>
    <row r="1744" spans="1:9" ht="15" x14ac:dyDescent="0.25">
      <c r="A1744" s="496">
        <v>41859</v>
      </c>
      <c r="B1744" s="438" t="s">
        <v>1713</v>
      </c>
      <c r="C1744" s="429" t="s">
        <v>4698</v>
      </c>
      <c r="D1744" s="235" t="s">
        <v>27</v>
      </c>
      <c r="E1744" s="236">
        <v>5400.4</v>
      </c>
      <c r="F1744" s="117">
        <v>41865</v>
      </c>
      <c r="G1744" s="30">
        <v>5400.4</v>
      </c>
      <c r="H1744" s="5">
        <f t="shared" si="44"/>
        <v>0</v>
      </c>
      <c r="I1744" s="497"/>
    </row>
    <row r="1745" spans="1:9" ht="15" x14ac:dyDescent="0.25">
      <c r="A1745" s="240">
        <v>41852</v>
      </c>
      <c r="B1745" s="241" t="s">
        <v>2271</v>
      </c>
      <c r="C1745" s="394" t="s">
        <v>4641</v>
      </c>
      <c r="D1745" s="235" t="s">
        <v>27</v>
      </c>
      <c r="E1745" s="236">
        <v>2573</v>
      </c>
      <c r="F1745" s="117">
        <v>41853</v>
      </c>
      <c r="G1745" s="30">
        <v>2573</v>
      </c>
      <c r="H1745" s="24">
        <f t="shared" si="44"/>
        <v>0</v>
      </c>
      <c r="I1745" s="497"/>
    </row>
    <row r="1746" spans="1:9" ht="15" x14ac:dyDescent="0.25">
      <c r="A1746" s="496">
        <v>41853</v>
      </c>
      <c r="B1746" s="241" t="s">
        <v>1104</v>
      </c>
      <c r="C1746" s="394" t="s">
        <v>4641</v>
      </c>
      <c r="D1746" s="8" t="s">
        <v>27</v>
      </c>
      <c r="E1746" s="252">
        <v>3187</v>
      </c>
      <c r="F1746" s="117">
        <v>41854</v>
      </c>
      <c r="G1746" s="30">
        <v>3187</v>
      </c>
      <c r="H1746" s="24">
        <f t="shared" si="44"/>
        <v>0</v>
      </c>
      <c r="I1746" s="497"/>
    </row>
    <row r="1747" spans="1:9" ht="15" x14ac:dyDescent="0.25">
      <c r="A1747" s="240">
        <v>41854</v>
      </c>
      <c r="B1747" s="241" t="s">
        <v>1204</v>
      </c>
      <c r="C1747" s="394" t="s">
        <v>4641</v>
      </c>
      <c r="D1747" s="8" t="s">
        <v>27</v>
      </c>
      <c r="E1747" s="252">
        <v>2319</v>
      </c>
      <c r="F1747" s="117">
        <v>41855</v>
      </c>
      <c r="G1747" s="30">
        <v>2319</v>
      </c>
      <c r="H1747" s="24">
        <f t="shared" si="44"/>
        <v>0</v>
      </c>
      <c r="I1747" s="497"/>
    </row>
    <row r="1748" spans="1:9" ht="15" x14ac:dyDescent="0.25">
      <c r="A1748" s="496">
        <v>41855</v>
      </c>
      <c r="B1748" s="241" t="s">
        <v>1312</v>
      </c>
      <c r="C1748" s="394" t="s">
        <v>4641</v>
      </c>
      <c r="D1748" s="8" t="s">
        <v>27</v>
      </c>
      <c r="E1748" s="252">
        <v>2474</v>
      </c>
      <c r="F1748" s="117">
        <v>41856</v>
      </c>
      <c r="G1748" s="30">
        <v>2474</v>
      </c>
      <c r="H1748" s="5">
        <f t="shared" si="44"/>
        <v>0</v>
      </c>
      <c r="I1748" s="497" t="s">
        <v>196</v>
      </c>
    </row>
    <row r="1749" spans="1:9" ht="15" x14ac:dyDescent="0.25">
      <c r="A1749" s="496">
        <v>41857</v>
      </c>
      <c r="B1749" s="241" t="s">
        <v>1484</v>
      </c>
      <c r="C1749" s="394" t="s">
        <v>4641</v>
      </c>
      <c r="D1749" s="235" t="s">
        <v>27</v>
      </c>
      <c r="E1749" s="236">
        <v>2502</v>
      </c>
      <c r="F1749" s="117">
        <v>41858</v>
      </c>
      <c r="G1749" s="30">
        <v>2502</v>
      </c>
      <c r="H1749" s="5">
        <f t="shared" si="44"/>
        <v>0</v>
      </c>
      <c r="I1749" s="497"/>
    </row>
    <row r="1750" spans="1:9" ht="15" x14ac:dyDescent="0.25">
      <c r="A1750" s="496">
        <v>41859</v>
      </c>
      <c r="B1750" s="438" t="s">
        <v>1663</v>
      </c>
      <c r="C1750" s="429" t="s">
        <v>4698</v>
      </c>
      <c r="D1750" s="235" t="s">
        <v>27</v>
      </c>
      <c r="E1750" s="236">
        <v>2337</v>
      </c>
      <c r="F1750" s="117">
        <v>41859</v>
      </c>
      <c r="G1750" s="30">
        <v>2337</v>
      </c>
      <c r="H1750" s="5">
        <f t="shared" si="44"/>
        <v>0</v>
      </c>
      <c r="I1750" s="497" t="s">
        <v>196</v>
      </c>
    </row>
    <row r="1751" spans="1:9" ht="15" x14ac:dyDescent="0.25">
      <c r="A1751" s="240">
        <v>41860</v>
      </c>
      <c r="B1751" s="438" t="s">
        <v>1788</v>
      </c>
      <c r="C1751" s="429" t="s">
        <v>4698</v>
      </c>
      <c r="D1751" s="8" t="s">
        <v>27</v>
      </c>
      <c r="E1751" s="252">
        <v>2715</v>
      </c>
      <c r="F1751" s="117">
        <v>41862</v>
      </c>
      <c r="G1751" s="30">
        <v>2715</v>
      </c>
      <c r="H1751" s="5">
        <f t="shared" si="44"/>
        <v>0</v>
      </c>
      <c r="I1751" s="497" t="s">
        <v>196</v>
      </c>
    </row>
    <row r="1752" spans="1:9" ht="15" x14ac:dyDescent="0.25">
      <c r="A1752" s="496">
        <v>41861</v>
      </c>
      <c r="B1752" s="438" t="s">
        <v>1856</v>
      </c>
      <c r="C1752" s="429" t="s">
        <v>4698</v>
      </c>
      <c r="D1752" s="235" t="s">
        <v>27</v>
      </c>
      <c r="E1752" s="236">
        <v>2644</v>
      </c>
      <c r="F1752" s="117">
        <v>41862</v>
      </c>
      <c r="G1752" s="30">
        <v>2644</v>
      </c>
      <c r="H1752" s="5">
        <f t="shared" si="44"/>
        <v>0</v>
      </c>
      <c r="I1752" s="497" t="s">
        <v>196</v>
      </c>
    </row>
    <row r="1753" spans="1:9" ht="15" x14ac:dyDescent="0.25">
      <c r="A1753" s="240">
        <v>41862</v>
      </c>
      <c r="B1753" s="438" t="s">
        <v>1915</v>
      </c>
      <c r="C1753" s="429" t="s">
        <v>4698</v>
      </c>
      <c r="D1753" s="235" t="s">
        <v>27</v>
      </c>
      <c r="E1753" s="236">
        <v>2126.5</v>
      </c>
      <c r="F1753" s="117">
        <v>41862</v>
      </c>
      <c r="G1753" s="30">
        <v>2126.5</v>
      </c>
      <c r="H1753" s="5">
        <f t="shared" si="44"/>
        <v>0</v>
      </c>
      <c r="I1753" s="497" t="s">
        <v>14</v>
      </c>
    </row>
    <row r="1754" spans="1:9" ht="15" x14ac:dyDescent="0.25">
      <c r="A1754" s="240">
        <v>41863</v>
      </c>
      <c r="B1754" s="438" t="s">
        <v>2019</v>
      </c>
      <c r="C1754" s="429" t="s">
        <v>4698</v>
      </c>
      <c r="D1754" s="8" t="s">
        <v>27</v>
      </c>
      <c r="E1754" s="252">
        <v>1934</v>
      </c>
      <c r="F1754" s="117">
        <v>41864</v>
      </c>
      <c r="G1754" s="22">
        <v>1934</v>
      </c>
      <c r="H1754" s="5">
        <f t="shared" si="44"/>
        <v>0</v>
      </c>
      <c r="I1754" s="497" t="s">
        <v>196</v>
      </c>
    </row>
    <row r="1755" spans="1:9" ht="15" x14ac:dyDescent="0.25">
      <c r="A1755" s="240">
        <v>41864</v>
      </c>
      <c r="B1755" s="438" t="s">
        <v>2084</v>
      </c>
      <c r="C1755" s="429" t="s">
        <v>4698</v>
      </c>
      <c r="D1755" s="8" t="s">
        <v>27</v>
      </c>
      <c r="E1755" s="252">
        <v>2068</v>
      </c>
      <c r="F1755" s="117">
        <v>41865</v>
      </c>
      <c r="G1755" s="22">
        <v>2068</v>
      </c>
      <c r="H1755" s="5">
        <f t="shared" si="44"/>
        <v>0</v>
      </c>
      <c r="I1755" s="497" t="s">
        <v>196</v>
      </c>
    </row>
    <row r="1756" spans="1:9" ht="15" x14ac:dyDescent="0.25">
      <c r="A1756" s="240">
        <v>41865</v>
      </c>
      <c r="B1756" s="438" t="s">
        <v>2172</v>
      </c>
      <c r="C1756" s="429" t="s">
        <v>4698</v>
      </c>
      <c r="D1756" s="235" t="s">
        <v>27</v>
      </c>
      <c r="E1756" s="236">
        <v>2384</v>
      </c>
      <c r="F1756" s="117">
        <v>41866</v>
      </c>
      <c r="G1756" s="30">
        <v>2384</v>
      </c>
      <c r="H1756" s="5">
        <f t="shared" si="44"/>
        <v>0</v>
      </c>
      <c r="I1756" s="497" t="s">
        <v>196</v>
      </c>
    </row>
    <row r="1757" spans="1:9" ht="15" x14ac:dyDescent="0.25">
      <c r="A1757" s="240">
        <v>41866</v>
      </c>
      <c r="B1757" s="438" t="s">
        <v>2271</v>
      </c>
      <c r="C1757" s="429" t="s">
        <v>4698</v>
      </c>
      <c r="D1757" s="235" t="s">
        <v>27</v>
      </c>
      <c r="E1757" s="236">
        <v>2354</v>
      </c>
      <c r="F1757" s="117">
        <v>41867</v>
      </c>
      <c r="G1757" s="30">
        <v>2354</v>
      </c>
      <c r="H1757" s="5">
        <f t="shared" si="44"/>
        <v>0</v>
      </c>
      <c r="I1757" s="497" t="s">
        <v>14</v>
      </c>
    </row>
    <row r="1758" spans="1:9" ht="15" x14ac:dyDescent="0.25">
      <c r="A1758" s="240">
        <v>41867</v>
      </c>
      <c r="B1758" s="438" t="s">
        <v>1074</v>
      </c>
      <c r="C1758" s="429" t="s">
        <v>4698</v>
      </c>
      <c r="D1758" s="235" t="s">
        <v>27</v>
      </c>
      <c r="E1758" s="236">
        <v>2006</v>
      </c>
      <c r="F1758" s="117">
        <v>41868</v>
      </c>
      <c r="G1758" s="30">
        <v>2006</v>
      </c>
      <c r="H1758" s="5">
        <f t="shared" si="44"/>
        <v>0</v>
      </c>
      <c r="I1758" s="497" t="s">
        <v>196</v>
      </c>
    </row>
    <row r="1759" spans="1:9" ht="15" x14ac:dyDescent="0.25">
      <c r="A1759" s="240">
        <v>41868</v>
      </c>
      <c r="B1759" s="438" t="s">
        <v>1147</v>
      </c>
      <c r="C1759" s="429" t="s">
        <v>4698</v>
      </c>
      <c r="D1759" s="235" t="s">
        <v>27</v>
      </c>
      <c r="E1759" s="236">
        <v>2236</v>
      </c>
      <c r="F1759" s="117">
        <v>41868</v>
      </c>
      <c r="G1759" s="30">
        <v>2236</v>
      </c>
      <c r="H1759" s="5">
        <f t="shared" si="44"/>
        <v>0</v>
      </c>
      <c r="I1759" s="497"/>
    </row>
    <row r="1760" spans="1:9" ht="15" x14ac:dyDescent="0.25">
      <c r="A1760" s="240">
        <v>41881</v>
      </c>
      <c r="B1760" s="241" t="s">
        <v>1198</v>
      </c>
      <c r="C1760" s="394" t="s">
        <v>4401</v>
      </c>
      <c r="D1760" s="235" t="s">
        <v>27</v>
      </c>
      <c r="E1760" s="236">
        <v>2557</v>
      </c>
      <c r="F1760" s="117">
        <v>41882</v>
      </c>
      <c r="G1760" s="30">
        <v>2557</v>
      </c>
      <c r="H1760" s="5">
        <f t="shared" si="44"/>
        <v>0</v>
      </c>
      <c r="I1760" s="497" t="s">
        <v>4</v>
      </c>
    </row>
    <row r="1761" spans="1:9" ht="15" x14ac:dyDescent="0.25">
      <c r="A1761" s="240">
        <v>41877</v>
      </c>
      <c r="B1761" s="241" t="s">
        <v>2020</v>
      </c>
      <c r="C1761" s="394" t="s">
        <v>4401</v>
      </c>
      <c r="D1761" s="8" t="s">
        <v>740</v>
      </c>
      <c r="E1761" s="252">
        <v>2040</v>
      </c>
      <c r="F1761" s="117">
        <v>41877</v>
      </c>
      <c r="G1761" s="30">
        <v>2040</v>
      </c>
      <c r="H1761" s="5">
        <f t="shared" si="44"/>
        <v>0</v>
      </c>
      <c r="I1761" s="497"/>
    </row>
    <row r="1762" spans="1:9" ht="15" x14ac:dyDescent="0.25">
      <c r="A1762" s="240">
        <v>41869</v>
      </c>
      <c r="B1762" s="438" t="s">
        <v>1204</v>
      </c>
      <c r="C1762" s="429" t="s">
        <v>4698</v>
      </c>
      <c r="D1762" s="235" t="s">
        <v>668</v>
      </c>
      <c r="E1762" s="236">
        <v>1983.6</v>
      </c>
      <c r="F1762" s="117">
        <v>41869</v>
      </c>
      <c r="G1762" s="30">
        <v>1983.6</v>
      </c>
      <c r="H1762" s="5">
        <f t="shared" si="44"/>
        <v>0</v>
      </c>
      <c r="I1762" s="497" t="s">
        <v>4</v>
      </c>
    </row>
    <row r="1763" spans="1:9" ht="15" x14ac:dyDescent="0.25">
      <c r="A1763" s="240">
        <v>41871</v>
      </c>
      <c r="B1763" s="438" t="s">
        <v>1473</v>
      </c>
      <c r="C1763" s="429" t="s">
        <v>4698</v>
      </c>
      <c r="D1763" s="235" t="s">
        <v>668</v>
      </c>
      <c r="E1763" s="236">
        <v>1983.6</v>
      </c>
      <c r="F1763" s="117">
        <v>41871</v>
      </c>
      <c r="G1763" s="22">
        <v>1983.6</v>
      </c>
      <c r="H1763" s="5">
        <f t="shared" si="44"/>
        <v>0</v>
      </c>
      <c r="I1763" s="497" t="s">
        <v>4</v>
      </c>
    </row>
    <row r="1764" spans="1:9" ht="15" x14ac:dyDescent="0.25">
      <c r="A1764" s="240">
        <v>41872</v>
      </c>
      <c r="B1764" s="438" t="s">
        <v>1544</v>
      </c>
      <c r="C1764" s="429" t="s">
        <v>4698</v>
      </c>
      <c r="D1764" s="8" t="s">
        <v>668</v>
      </c>
      <c r="E1764" s="252">
        <v>1745</v>
      </c>
      <c r="F1764" s="117">
        <v>41873</v>
      </c>
      <c r="G1764" s="30">
        <v>1745</v>
      </c>
      <c r="H1764" s="5">
        <f t="shared" si="44"/>
        <v>0</v>
      </c>
      <c r="I1764" s="497" t="s">
        <v>294</v>
      </c>
    </row>
    <row r="1765" spans="1:9" ht="15" x14ac:dyDescent="0.25">
      <c r="A1765" s="240">
        <v>41873</v>
      </c>
      <c r="B1765" s="241" t="s">
        <v>1680</v>
      </c>
      <c r="C1765" s="394" t="s">
        <v>4401</v>
      </c>
      <c r="D1765" s="235" t="s">
        <v>668</v>
      </c>
      <c r="E1765" s="236">
        <v>2025</v>
      </c>
      <c r="F1765" s="117">
        <v>41874</v>
      </c>
      <c r="G1765" s="251">
        <v>2025</v>
      </c>
      <c r="H1765" s="5">
        <f t="shared" si="44"/>
        <v>0</v>
      </c>
      <c r="I1765" s="497"/>
    </row>
    <row r="1766" spans="1:9" ht="15" x14ac:dyDescent="0.25">
      <c r="A1766" s="240">
        <v>41874</v>
      </c>
      <c r="B1766" s="241" t="s">
        <v>1772</v>
      </c>
      <c r="C1766" s="394" t="s">
        <v>4401</v>
      </c>
      <c r="D1766" s="8" t="s">
        <v>668</v>
      </c>
      <c r="E1766" s="252">
        <v>2580</v>
      </c>
      <c r="F1766" s="117">
        <v>41876</v>
      </c>
      <c r="G1766" s="30">
        <v>2580</v>
      </c>
      <c r="H1766" s="5">
        <f t="shared" si="44"/>
        <v>0</v>
      </c>
      <c r="I1766" s="497" t="s">
        <v>294</v>
      </c>
    </row>
    <row r="1767" spans="1:9" ht="15" x14ac:dyDescent="0.25">
      <c r="A1767" s="240">
        <v>41876</v>
      </c>
      <c r="B1767" s="241" t="s">
        <v>1896</v>
      </c>
      <c r="C1767" s="394" t="s">
        <v>4401</v>
      </c>
      <c r="D1767" s="235" t="s">
        <v>668</v>
      </c>
      <c r="E1767" s="236">
        <v>1744.4</v>
      </c>
      <c r="F1767" s="117">
        <v>41876</v>
      </c>
      <c r="G1767" s="30">
        <v>1744.4</v>
      </c>
      <c r="H1767" s="5">
        <f t="shared" si="44"/>
        <v>0</v>
      </c>
      <c r="I1767" s="497"/>
    </row>
    <row r="1768" spans="1:9" ht="15" x14ac:dyDescent="0.25">
      <c r="A1768" s="240">
        <v>41880</v>
      </c>
      <c r="B1768" s="241" t="s">
        <v>1084</v>
      </c>
      <c r="C1768" s="394" t="s">
        <v>4401</v>
      </c>
      <c r="D1768" s="8" t="s">
        <v>668</v>
      </c>
      <c r="E1768" s="252">
        <v>2397</v>
      </c>
      <c r="F1768" s="117">
        <v>41881</v>
      </c>
      <c r="G1768" s="30">
        <v>2397</v>
      </c>
      <c r="H1768" s="5">
        <f t="shared" si="44"/>
        <v>0</v>
      </c>
      <c r="I1768" s="497" t="s">
        <v>146</v>
      </c>
    </row>
    <row r="1769" spans="1:9" ht="15" x14ac:dyDescent="0.25">
      <c r="A1769" s="240">
        <v>41856</v>
      </c>
      <c r="B1769" s="241" t="s">
        <v>1410</v>
      </c>
      <c r="C1769" s="394" t="s">
        <v>4641</v>
      </c>
      <c r="D1769" s="235" t="s">
        <v>5734</v>
      </c>
      <c r="E1769" s="236">
        <v>2480</v>
      </c>
      <c r="F1769" s="117">
        <v>41857</v>
      </c>
      <c r="G1769" s="30">
        <v>2480</v>
      </c>
      <c r="H1769" s="5">
        <f>E1769-G1769</f>
        <v>0</v>
      </c>
      <c r="I1769" s="497"/>
    </row>
    <row r="1770" spans="1:9" ht="15" x14ac:dyDescent="0.25">
      <c r="A1770" s="240"/>
      <c r="B1770" s="241"/>
      <c r="C1770" s="394"/>
      <c r="D1770" s="8"/>
      <c r="E1770" s="252"/>
      <c r="F1770" s="117"/>
      <c r="G1770" s="30">
        <f>SUM(G1744:G1769)</f>
        <v>62795.5</v>
      </c>
      <c r="H1770" s="5"/>
      <c r="I1770" s="497"/>
    </row>
    <row r="1771" spans="1:9" ht="15" x14ac:dyDescent="0.25">
      <c r="A1771" s="240"/>
      <c r="B1771" s="241"/>
      <c r="C1771" s="394"/>
      <c r="D1771" s="8"/>
      <c r="E1771" s="252"/>
      <c r="F1771" s="117"/>
      <c r="G1771" s="30"/>
      <c r="H1771" s="5"/>
      <c r="I1771" s="497"/>
    </row>
    <row r="1772" spans="1:9" ht="15" x14ac:dyDescent="0.25">
      <c r="A1772" s="240">
        <v>41852</v>
      </c>
      <c r="B1772" s="241" t="s">
        <v>2272</v>
      </c>
      <c r="C1772" s="394" t="s">
        <v>4641</v>
      </c>
      <c r="D1772" s="235" t="s">
        <v>307</v>
      </c>
      <c r="E1772" s="236">
        <v>556</v>
      </c>
      <c r="F1772" s="117">
        <v>41853</v>
      </c>
      <c r="G1772" s="30">
        <v>556</v>
      </c>
      <c r="H1772" s="24">
        <f t="shared" si="44"/>
        <v>0</v>
      </c>
      <c r="I1772" s="491"/>
    </row>
    <row r="1773" spans="1:9" ht="15" x14ac:dyDescent="0.25">
      <c r="A1773" s="496">
        <v>41855</v>
      </c>
      <c r="B1773" s="241" t="s">
        <v>1298</v>
      </c>
      <c r="C1773" s="394" t="s">
        <v>4641</v>
      </c>
      <c r="D1773" s="8" t="s">
        <v>307</v>
      </c>
      <c r="E1773" s="252">
        <v>767</v>
      </c>
      <c r="F1773" s="117">
        <v>41856</v>
      </c>
      <c r="G1773" s="30">
        <v>767</v>
      </c>
      <c r="H1773" s="5">
        <f t="shared" si="44"/>
        <v>0</v>
      </c>
      <c r="I1773" s="491" t="s">
        <v>2781</v>
      </c>
    </row>
    <row r="1774" spans="1:9" ht="15" x14ac:dyDescent="0.25">
      <c r="A1774" s="496">
        <v>41859</v>
      </c>
      <c r="B1774" s="438" t="s">
        <v>1676</v>
      </c>
      <c r="C1774" s="429" t="s">
        <v>4698</v>
      </c>
      <c r="D1774" s="235" t="s">
        <v>307</v>
      </c>
      <c r="E1774" s="236">
        <v>550</v>
      </c>
      <c r="F1774" s="117">
        <v>41859</v>
      </c>
      <c r="G1774" s="30">
        <v>550</v>
      </c>
      <c r="H1774" s="5">
        <f t="shared" si="44"/>
        <v>0</v>
      </c>
      <c r="I1774" s="491" t="s">
        <v>146</v>
      </c>
    </row>
    <row r="1775" spans="1:9" ht="15" x14ac:dyDescent="0.25">
      <c r="A1775" s="240">
        <v>41863</v>
      </c>
      <c r="B1775" s="438" t="s">
        <v>2018</v>
      </c>
      <c r="C1775" s="429" t="s">
        <v>4698</v>
      </c>
      <c r="D1775" s="8" t="s">
        <v>307</v>
      </c>
      <c r="E1775" s="252">
        <v>675</v>
      </c>
      <c r="F1775" s="117">
        <v>41864</v>
      </c>
      <c r="G1775" s="22">
        <v>675</v>
      </c>
      <c r="H1775" s="5">
        <f t="shared" si="44"/>
        <v>0</v>
      </c>
      <c r="I1775" s="491"/>
    </row>
    <row r="1776" spans="1:9" ht="15" x14ac:dyDescent="0.25">
      <c r="A1776" s="240">
        <v>41865</v>
      </c>
      <c r="B1776" s="438" t="s">
        <v>2170</v>
      </c>
      <c r="C1776" s="429" t="s">
        <v>4698</v>
      </c>
      <c r="D1776" s="235" t="s">
        <v>307</v>
      </c>
      <c r="E1776" s="236">
        <v>426.4</v>
      </c>
      <c r="F1776" s="117">
        <v>41866</v>
      </c>
      <c r="G1776" s="30">
        <v>426.4</v>
      </c>
      <c r="H1776" s="5">
        <f t="shared" si="44"/>
        <v>0</v>
      </c>
      <c r="I1776" s="491"/>
    </row>
    <row r="1777" spans="1:9" ht="15" x14ac:dyDescent="0.25">
      <c r="A1777" s="240">
        <v>41867</v>
      </c>
      <c r="B1777" s="438" t="s">
        <v>1091</v>
      </c>
      <c r="C1777" s="429" t="s">
        <v>4698</v>
      </c>
      <c r="D1777" s="235" t="s">
        <v>307</v>
      </c>
      <c r="E1777" s="236">
        <v>262</v>
      </c>
      <c r="F1777" s="117">
        <v>41868</v>
      </c>
      <c r="G1777" s="30">
        <v>262</v>
      </c>
      <c r="H1777" s="5">
        <f t="shared" si="44"/>
        <v>0</v>
      </c>
      <c r="I1777" s="491"/>
    </row>
    <row r="1778" spans="1:9" ht="15" x14ac:dyDescent="0.25">
      <c r="A1778" s="240">
        <v>41870</v>
      </c>
      <c r="B1778" s="438" t="s">
        <v>1380</v>
      </c>
      <c r="C1778" s="429" t="s">
        <v>4698</v>
      </c>
      <c r="D1778" s="235" t="s">
        <v>307</v>
      </c>
      <c r="E1778" s="236">
        <v>854.4</v>
      </c>
      <c r="F1778" s="117">
        <v>41870</v>
      </c>
      <c r="G1778" s="30">
        <v>854.4</v>
      </c>
      <c r="H1778" s="5">
        <f t="shared" si="44"/>
        <v>0</v>
      </c>
      <c r="I1778" s="491"/>
    </row>
    <row r="1779" spans="1:9" ht="15" x14ac:dyDescent="0.25">
      <c r="A1779" s="240">
        <v>41874</v>
      </c>
      <c r="B1779" s="241" t="s">
        <v>1762</v>
      </c>
      <c r="C1779" s="394" t="s">
        <v>4401</v>
      </c>
      <c r="D1779" s="8" t="s">
        <v>307</v>
      </c>
      <c r="E1779" s="252">
        <v>593</v>
      </c>
      <c r="F1779" s="117">
        <v>41876</v>
      </c>
      <c r="G1779" s="30">
        <v>593</v>
      </c>
      <c r="H1779" s="5">
        <f t="shared" si="44"/>
        <v>0</v>
      </c>
      <c r="I1779" s="491"/>
    </row>
    <row r="1780" spans="1:9" ht="15" x14ac:dyDescent="0.25">
      <c r="A1780" s="240">
        <v>41877</v>
      </c>
      <c r="B1780" s="241" t="s">
        <v>2013</v>
      </c>
      <c r="C1780" s="394" t="s">
        <v>4401</v>
      </c>
      <c r="D1780" s="8" t="s">
        <v>307</v>
      </c>
      <c r="E1780" s="252">
        <v>634</v>
      </c>
      <c r="F1780" s="117">
        <v>41877</v>
      </c>
      <c r="G1780" s="30">
        <v>634</v>
      </c>
      <c r="H1780" s="5">
        <f t="shared" si="44"/>
        <v>0</v>
      </c>
      <c r="I1780" s="491"/>
    </row>
    <row r="1781" spans="1:9" ht="15" x14ac:dyDescent="0.25">
      <c r="A1781" s="240">
        <v>41879</v>
      </c>
      <c r="B1781" s="241" t="s">
        <v>2176</v>
      </c>
      <c r="C1781" s="394" t="s">
        <v>4401</v>
      </c>
      <c r="D1781" s="235" t="s">
        <v>307</v>
      </c>
      <c r="E1781" s="236">
        <v>1042.5999999999999</v>
      </c>
      <c r="F1781" s="117">
        <v>41879</v>
      </c>
      <c r="G1781" s="30">
        <v>1042.5999999999999</v>
      </c>
      <c r="H1781" s="5">
        <f t="shared" si="44"/>
        <v>0</v>
      </c>
      <c r="I1781" s="491"/>
    </row>
    <row r="1782" spans="1:9" ht="15" x14ac:dyDescent="0.25">
      <c r="A1782" s="232"/>
      <c r="B1782" s="597"/>
      <c r="C1782" s="598"/>
      <c r="D1782" s="42"/>
      <c r="E1782" s="43"/>
      <c r="F1782" s="117"/>
      <c r="G1782" s="30">
        <f>SUM(G1772:G1781)</f>
        <v>6360.4</v>
      </c>
      <c r="H1782" s="30"/>
      <c r="I1782" s="491"/>
    </row>
    <row r="1783" spans="1:9" ht="15" x14ac:dyDescent="0.25">
      <c r="A1783" s="9"/>
      <c r="B1783" s="9"/>
      <c r="C1783" s="9"/>
      <c r="E1783" s="9"/>
      <c r="F1783" s="9"/>
      <c r="G1783" s="9"/>
      <c r="H1783" s="9"/>
      <c r="I1783" s="491"/>
    </row>
    <row r="1784" spans="1:9" ht="15" x14ac:dyDescent="0.25">
      <c r="A1784" s="240">
        <v>41867</v>
      </c>
      <c r="B1784" s="438" t="s">
        <v>1058</v>
      </c>
      <c r="C1784" s="429" t="s">
        <v>4698</v>
      </c>
      <c r="D1784" s="235" t="s">
        <v>506</v>
      </c>
      <c r="E1784" s="236">
        <v>2560</v>
      </c>
      <c r="F1784" s="117">
        <v>41867</v>
      </c>
      <c r="G1784" s="30">
        <v>2560</v>
      </c>
      <c r="H1784" s="5">
        <f t="shared" si="44"/>
        <v>0</v>
      </c>
      <c r="I1784" s="491"/>
    </row>
    <row r="1785" spans="1:9" ht="15" x14ac:dyDescent="0.25">
      <c r="A1785" s="240">
        <v>41876</v>
      </c>
      <c r="B1785" s="241" t="s">
        <v>1905</v>
      </c>
      <c r="C1785" s="394" t="s">
        <v>4401</v>
      </c>
      <c r="D1785" s="235" t="s">
        <v>506</v>
      </c>
      <c r="E1785" s="236">
        <v>2405.6</v>
      </c>
      <c r="F1785" s="117">
        <v>41876</v>
      </c>
      <c r="G1785" s="30">
        <v>2405.6</v>
      </c>
      <c r="H1785" s="5">
        <f t="shared" si="44"/>
        <v>0</v>
      </c>
      <c r="I1785" s="491"/>
    </row>
    <row r="1786" spans="1:9" ht="15" x14ac:dyDescent="0.25">
      <c r="A1786" s="240"/>
      <c r="B1786" s="241"/>
      <c r="C1786" s="394"/>
      <c r="D1786" s="235"/>
      <c r="E1786" s="236"/>
      <c r="F1786" s="117"/>
      <c r="G1786" s="30"/>
      <c r="H1786" s="5"/>
      <c r="I1786" s="491"/>
    </row>
    <row r="1787" spans="1:9" ht="15" x14ac:dyDescent="0.25">
      <c r="A1787" s="240">
        <v>41852</v>
      </c>
      <c r="B1787" s="241" t="s">
        <v>2248</v>
      </c>
      <c r="C1787" s="394" t="s">
        <v>4641</v>
      </c>
      <c r="D1787" s="235" t="s">
        <v>1</v>
      </c>
      <c r="E1787" s="236">
        <v>205</v>
      </c>
      <c r="F1787" s="117">
        <v>41852</v>
      </c>
      <c r="G1787" s="30">
        <v>205</v>
      </c>
      <c r="H1787" s="24">
        <f t="shared" si="44"/>
        <v>0</v>
      </c>
      <c r="I1787" s="491"/>
    </row>
    <row r="1788" spans="1:9" ht="15" x14ac:dyDescent="0.25">
      <c r="A1788" s="240">
        <v>41852</v>
      </c>
      <c r="B1788" s="241" t="s">
        <v>1058</v>
      </c>
      <c r="C1788" s="394" t="s">
        <v>4641</v>
      </c>
      <c r="D1788" s="235" t="s">
        <v>1</v>
      </c>
      <c r="E1788" s="236">
        <v>10467</v>
      </c>
      <c r="F1788" s="117">
        <v>41852</v>
      </c>
      <c r="G1788" s="30">
        <v>10467</v>
      </c>
      <c r="H1788" s="24">
        <f t="shared" si="44"/>
        <v>0</v>
      </c>
      <c r="I1788" s="491"/>
    </row>
    <row r="1789" spans="1:9" ht="15" x14ac:dyDescent="0.25">
      <c r="A1789" s="240">
        <v>41852</v>
      </c>
      <c r="B1789" s="241" t="s">
        <v>1062</v>
      </c>
      <c r="C1789" s="394" t="s">
        <v>4641</v>
      </c>
      <c r="D1789" s="235" t="s">
        <v>1</v>
      </c>
      <c r="E1789" s="236">
        <v>640</v>
      </c>
      <c r="F1789" s="117">
        <v>41852</v>
      </c>
      <c r="G1789" s="30">
        <v>640</v>
      </c>
      <c r="H1789" s="24">
        <f t="shared" si="44"/>
        <v>0</v>
      </c>
      <c r="I1789" s="491"/>
    </row>
    <row r="1790" spans="1:9" ht="15" x14ac:dyDescent="0.25">
      <c r="A1790" s="496">
        <v>41853</v>
      </c>
      <c r="B1790" s="241" t="s">
        <v>1108</v>
      </c>
      <c r="C1790" s="394" t="s">
        <v>4641</v>
      </c>
      <c r="D1790" s="8" t="s">
        <v>1</v>
      </c>
      <c r="E1790" s="252">
        <v>1851</v>
      </c>
      <c r="F1790" s="117">
        <v>41853</v>
      </c>
      <c r="G1790" s="30">
        <v>1851</v>
      </c>
      <c r="H1790" s="24">
        <f t="shared" si="44"/>
        <v>0</v>
      </c>
      <c r="I1790" s="491"/>
    </row>
    <row r="1791" spans="1:9" ht="15" x14ac:dyDescent="0.25">
      <c r="A1791" s="496">
        <v>41853</v>
      </c>
      <c r="B1791" s="241" t="s">
        <v>1119</v>
      </c>
      <c r="C1791" s="394" t="s">
        <v>4641</v>
      </c>
      <c r="D1791" s="8" t="s">
        <v>1</v>
      </c>
      <c r="E1791" s="252">
        <v>5706</v>
      </c>
      <c r="F1791" s="117">
        <v>41853</v>
      </c>
      <c r="G1791" s="30">
        <v>5706</v>
      </c>
      <c r="H1791" s="24">
        <f t="shared" si="44"/>
        <v>0</v>
      </c>
      <c r="I1791" s="491"/>
    </row>
    <row r="1792" spans="1:9" ht="15" x14ac:dyDescent="0.25">
      <c r="A1792" s="496">
        <v>41853</v>
      </c>
      <c r="B1792" s="241" t="s">
        <v>1122</v>
      </c>
      <c r="C1792" s="394" t="s">
        <v>4641</v>
      </c>
      <c r="D1792" s="8" t="s">
        <v>1</v>
      </c>
      <c r="E1792" s="252">
        <v>4039</v>
      </c>
      <c r="F1792" s="117">
        <v>41853</v>
      </c>
      <c r="G1792" s="30">
        <v>4039</v>
      </c>
      <c r="H1792" s="24">
        <f t="shared" si="44"/>
        <v>0</v>
      </c>
      <c r="I1792" s="491"/>
    </row>
    <row r="1793" spans="1:9" ht="15" x14ac:dyDescent="0.25">
      <c r="A1793" s="496">
        <v>41853</v>
      </c>
      <c r="B1793" s="241" t="s">
        <v>1138</v>
      </c>
      <c r="C1793" s="394" t="s">
        <v>4641</v>
      </c>
      <c r="D1793" s="8" t="s">
        <v>1</v>
      </c>
      <c r="E1793" s="252">
        <v>720</v>
      </c>
      <c r="F1793" s="117">
        <v>41853</v>
      </c>
      <c r="G1793" s="30">
        <v>720</v>
      </c>
      <c r="H1793" s="24">
        <f t="shared" si="44"/>
        <v>0</v>
      </c>
      <c r="I1793" s="491"/>
    </row>
    <row r="1794" spans="1:9" ht="15" x14ac:dyDescent="0.25">
      <c r="A1794" s="496">
        <v>41853</v>
      </c>
      <c r="B1794" s="241" t="s">
        <v>1172</v>
      </c>
      <c r="C1794" s="394" t="s">
        <v>4641</v>
      </c>
      <c r="D1794" s="8" t="s">
        <v>1</v>
      </c>
      <c r="E1794" s="252">
        <v>1542</v>
      </c>
      <c r="F1794" s="117">
        <v>41853</v>
      </c>
      <c r="G1794" s="30">
        <v>1542</v>
      </c>
      <c r="H1794" s="24">
        <f t="shared" si="44"/>
        <v>0</v>
      </c>
      <c r="I1794" s="491"/>
    </row>
    <row r="1795" spans="1:9" ht="15" x14ac:dyDescent="0.25">
      <c r="A1795" s="496">
        <v>41853</v>
      </c>
      <c r="B1795" s="241" t="s">
        <v>1177</v>
      </c>
      <c r="C1795" s="394" t="s">
        <v>4641</v>
      </c>
      <c r="D1795" s="8" t="s">
        <v>1</v>
      </c>
      <c r="E1795" s="252">
        <v>242</v>
      </c>
      <c r="F1795" s="117">
        <v>41853</v>
      </c>
      <c r="G1795" s="30">
        <v>242</v>
      </c>
      <c r="H1795" s="24">
        <f t="shared" si="44"/>
        <v>0</v>
      </c>
      <c r="I1795" s="491" t="s">
        <v>2781</v>
      </c>
    </row>
    <row r="1796" spans="1:9" ht="15" x14ac:dyDescent="0.25">
      <c r="A1796" s="496">
        <v>41853</v>
      </c>
      <c r="B1796" s="241" t="s">
        <v>1182</v>
      </c>
      <c r="C1796" s="394" t="s">
        <v>4641</v>
      </c>
      <c r="D1796" s="8" t="s">
        <v>1</v>
      </c>
      <c r="E1796" s="252">
        <v>509</v>
      </c>
      <c r="F1796" s="117">
        <v>41853</v>
      </c>
      <c r="G1796" s="30">
        <v>509</v>
      </c>
      <c r="H1796" s="24">
        <f t="shared" si="44"/>
        <v>0</v>
      </c>
      <c r="I1796" s="491"/>
    </row>
    <row r="1797" spans="1:9" ht="15" x14ac:dyDescent="0.25">
      <c r="A1797" s="496">
        <v>41853</v>
      </c>
      <c r="B1797" s="241" t="s">
        <v>1187</v>
      </c>
      <c r="C1797" s="394" t="s">
        <v>4641</v>
      </c>
      <c r="D1797" s="8" t="s">
        <v>1</v>
      </c>
      <c r="E1797" s="252">
        <v>2899</v>
      </c>
      <c r="F1797" s="117">
        <v>41853</v>
      </c>
      <c r="G1797" s="30">
        <v>2899</v>
      </c>
      <c r="H1797" s="24">
        <f t="shared" si="44"/>
        <v>0</v>
      </c>
      <c r="I1797" s="491"/>
    </row>
    <row r="1798" spans="1:9" ht="15" x14ac:dyDescent="0.25">
      <c r="A1798" s="240">
        <v>41854</v>
      </c>
      <c r="B1798" s="241" t="s">
        <v>1195</v>
      </c>
      <c r="C1798" s="394" t="s">
        <v>4641</v>
      </c>
      <c r="D1798" s="8" t="s">
        <v>1</v>
      </c>
      <c r="E1798" s="252">
        <v>438.5</v>
      </c>
      <c r="F1798" s="117">
        <v>41854</v>
      </c>
      <c r="G1798" s="30">
        <v>438.5</v>
      </c>
      <c r="H1798" s="24">
        <f t="shared" si="44"/>
        <v>0</v>
      </c>
      <c r="I1798" s="491"/>
    </row>
    <row r="1799" spans="1:9" ht="15" x14ac:dyDescent="0.25">
      <c r="A1799" s="240">
        <v>41854</v>
      </c>
      <c r="B1799" s="241" t="s">
        <v>1196</v>
      </c>
      <c r="C1799" s="394" t="s">
        <v>4641</v>
      </c>
      <c r="D1799" s="8" t="s">
        <v>1</v>
      </c>
      <c r="E1799" s="252">
        <v>1065</v>
      </c>
      <c r="F1799" s="117">
        <v>41854</v>
      </c>
      <c r="G1799" s="30">
        <v>1065</v>
      </c>
      <c r="H1799" s="24">
        <f t="shared" si="44"/>
        <v>0</v>
      </c>
      <c r="I1799" s="491"/>
    </row>
    <row r="1800" spans="1:9" ht="15" x14ac:dyDescent="0.25">
      <c r="A1800" s="496">
        <v>41855</v>
      </c>
      <c r="B1800" s="241" t="s">
        <v>1250</v>
      </c>
      <c r="C1800" s="394" t="s">
        <v>4641</v>
      </c>
      <c r="D1800" s="8" t="s">
        <v>1</v>
      </c>
      <c r="E1800" s="252">
        <v>462</v>
      </c>
      <c r="F1800" s="117">
        <v>41855</v>
      </c>
      <c r="G1800" s="30">
        <v>462</v>
      </c>
      <c r="H1800" s="5">
        <f t="shared" si="44"/>
        <v>0</v>
      </c>
      <c r="I1800" s="491"/>
    </row>
    <row r="1801" spans="1:9" ht="15" x14ac:dyDescent="0.25">
      <c r="A1801" s="496">
        <v>41855</v>
      </c>
      <c r="B1801" s="241" t="s">
        <v>1251</v>
      </c>
      <c r="C1801" s="394" t="s">
        <v>4641</v>
      </c>
      <c r="D1801" s="8" t="s">
        <v>1</v>
      </c>
      <c r="E1801" s="252">
        <v>6192</v>
      </c>
      <c r="F1801" s="117">
        <v>41855</v>
      </c>
      <c r="G1801" s="30">
        <v>6192</v>
      </c>
      <c r="H1801" s="5">
        <f t="shared" si="44"/>
        <v>0</v>
      </c>
      <c r="I1801" s="491"/>
    </row>
    <row r="1802" spans="1:9" ht="15" x14ac:dyDescent="0.25">
      <c r="A1802" s="496">
        <v>41855</v>
      </c>
      <c r="B1802" s="241" t="s">
        <v>1263</v>
      </c>
      <c r="C1802" s="394" t="s">
        <v>4641</v>
      </c>
      <c r="D1802" s="8" t="s">
        <v>1</v>
      </c>
      <c r="E1802" s="252">
        <v>4438.6000000000004</v>
      </c>
      <c r="F1802" s="117">
        <v>41855</v>
      </c>
      <c r="G1802" s="30">
        <v>4438.6000000000004</v>
      </c>
      <c r="H1802" s="5">
        <f t="shared" si="44"/>
        <v>0</v>
      </c>
      <c r="I1802" s="491" t="s">
        <v>294</v>
      </c>
    </row>
    <row r="1803" spans="1:9" ht="15" x14ac:dyDescent="0.25">
      <c r="A1803" s="496">
        <v>41855</v>
      </c>
      <c r="B1803" s="241" t="s">
        <v>1323</v>
      </c>
      <c r="C1803" s="394" t="s">
        <v>4641</v>
      </c>
      <c r="D1803" s="8" t="s">
        <v>1</v>
      </c>
      <c r="E1803" s="252">
        <v>812.5</v>
      </c>
      <c r="F1803" s="117">
        <v>41855</v>
      </c>
      <c r="G1803" s="30">
        <v>812.5</v>
      </c>
      <c r="H1803" s="5">
        <f t="shared" si="44"/>
        <v>0</v>
      </c>
      <c r="I1803" s="491"/>
    </row>
    <row r="1804" spans="1:9" ht="15" x14ac:dyDescent="0.25">
      <c r="A1804" s="496">
        <v>41855</v>
      </c>
      <c r="B1804" s="241" t="s">
        <v>1357</v>
      </c>
      <c r="C1804" s="394" t="s">
        <v>4641</v>
      </c>
      <c r="D1804" s="8" t="s">
        <v>1</v>
      </c>
      <c r="E1804" s="252">
        <v>1190</v>
      </c>
      <c r="F1804" s="117">
        <v>41855</v>
      </c>
      <c r="G1804" s="30">
        <v>1190</v>
      </c>
      <c r="H1804" s="5">
        <f t="shared" si="44"/>
        <v>0</v>
      </c>
      <c r="I1804" s="491" t="s">
        <v>294</v>
      </c>
    </row>
    <row r="1805" spans="1:9" ht="15" x14ac:dyDescent="0.25">
      <c r="A1805" s="240">
        <v>41856</v>
      </c>
      <c r="B1805" s="241" t="s">
        <v>1443</v>
      </c>
      <c r="C1805" s="394" t="s">
        <v>4641</v>
      </c>
      <c r="D1805" s="235" t="s">
        <v>1</v>
      </c>
      <c r="E1805" s="236">
        <v>2195</v>
      </c>
      <c r="F1805" s="117">
        <v>41856</v>
      </c>
      <c r="G1805" s="30">
        <v>2195</v>
      </c>
      <c r="H1805" s="5">
        <f t="shared" si="44"/>
        <v>0</v>
      </c>
      <c r="I1805" s="491" t="s">
        <v>20</v>
      </c>
    </row>
    <row r="1806" spans="1:9" ht="15" x14ac:dyDescent="0.25">
      <c r="A1806" s="240">
        <v>41856</v>
      </c>
      <c r="B1806" s="241" t="s">
        <v>1446</v>
      </c>
      <c r="C1806" s="394" t="s">
        <v>4641</v>
      </c>
      <c r="D1806" s="235" t="s">
        <v>1</v>
      </c>
      <c r="E1806" s="236">
        <v>2505</v>
      </c>
      <c r="F1806" s="117">
        <v>41856</v>
      </c>
      <c r="G1806" s="30">
        <v>2505</v>
      </c>
      <c r="H1806" s="5">
        <f t="shared" si="44"/>
        <v>0</v>
      </c>
      <c r="I1806" s="491" t="s">
        <v>294</v>
      </c>
    </row>
    <row r="1807" spans="1:9" ht="15" x14ac:dyDescent="0.25">
      <c r="A1807" s="496">
        <v>41857</v>
      </c>
      <c r="B1807" s="241" t="s">
        <v>1483</v>
      </c>
      <c r="C1807" s="394" t="s">
        <v>4641</v>
      </c>
      <c r="D1807" s="235" t="s">
        <v>1</v>
      </c>
      <c r="E1807" s="236">
        <v>276.5</v>
      </c>
      <c r="F1807" s="117">
        <v>41857</v>
      </c>
      <c r="G1807" s="30">
        <v>276.5</v>
      </c>
      <c r="H1807" s="5">
        <f t="shared" si="44"/>
        <v>0</v>
      </c>
      <c r="I1807" s="491" t="s">
        <v>294</v>
      </c>
    </row>
    <row r="1808" spans="1:9" ht="15" x14ac:dyDescent="0.25">
      <c r="A1808" s="496">
        <v>41857</v>
      </c>
      <c r="B1808" s="241" t="s">
        <v>1508</v>
      </c>
      <c r="C1808" s="394" t="s">
        <v>4641</v>
      </c>
      <c r="D1808" s="235" t="s">
        <v>1</v>
      </c>
      <c r="E1808" s="236">
        <v>582</v>
      </c>
      <c r="F1808" s="117">
        <v>41857</v>
      </c>
      <c r="G1808" s="30">
        <v>582</v>
      </c>
      <c r="H1808" s="5">
        <f t="shared" ref="H1808:H1871" si="45">E1808-G1808</f>
        <v>0</v>
      </c>
      <c r="I1808" s="491"/>
    </row>
    <row r="1809" spans="1:9" ht="15" x14ac:dyDescent="0.25">
      <c r="A1809" s="496">
        <v>41857</v>
      </c>
      <c r="B1809" s="241" t="s">
        <v>1509</v>
      </c>
      <c r="C1809" s="394" t="s">
        <v>4641</v>
      </c>
      <c r="D1809" s="235" t="s">
        <v>1</v>
      </c>
      <c r="E1809" s="236">
        <v>1689.7</v>
      </c>
      <c r="F1809" s="117">
        <v>41857</v>
      </c>
      <c r="G1809" s="30">
        <v>1689.7</v>
      </c>
      <c r="H1809" s="5">
        <f t="shared" si="45"/>
        <v>0</v>
      </c>
      <c r="I1809" s="491"/>
    </row>
    <row r="1810" spans="1:9" ht="15" x14ac:dyDescent="0.25">
      <c r="A1810" s="496">
        <v>41857</v>
      </c>
      <c r="B1810" s="241" t="s">
        <v>1511</v>
      </c>
      <c r="C1810" s="394" t="s">
        <v>4641</v>
      </c>
      <c r="D1810" s="235" t="s">
        <v>1</v>
      </c>
      <c r="E1810" s="236">
        <v>11411.4</v>
      </c>
      <c r="F1810" s="117">
        <v>41857</v>
      </c>
      <c r="G1810" s="30">
        <v>11411.4</v>
      </c>
      <c r="H1810" s="5">
        <f t="shared" si="45"/>
        <v>0</v>
      </c>
      <c r="I1810" s="491"/>
    </row>
    <row r="1811" spans="1:9" ht="15" x14ac:dyDescent="0.25">
      <c r="A1811" s="496">
        <v>41857</v>
      </c>
      <c r="B1811" s="241" t="s">
        <v>1512</v>
      </c>
      <c r="C1811" s="394" t="s">
        <v>4641</v>
      </c>
      <c r="D1811" s="235" t="s">
        <v>1</v>
      </c>
      <c r="E1811" s="236">
        <v>4368</v>
      </c>
      <c r="F1811" s="117">
        <v>41857</v>
      </c>
      <c r="G1811" s="30">
        <v>4368</v>
      </c>
      <c r="H1811" s="5">
        <f t="shared" si="45"/>
        <v>0</v>
      </c>
      <c r="I1811" s="491"/>
    </row>
    <row r="1812" spans="1:9" ht="15" x14ac:dyDescent="0.25">
      <c r="A1812" s="240">
        <v>41858</v>
      </c>
      <c r="B1812" s="438" t="s">
        <v>1594</v>
      </c>
      <c r="C1812" s="429" t="s">
        <v>4698</v>
      </c>
      <c r="D1812" s="8" t="s">
        <v>1</v>
      </c>
      <c r="E1812" s="252">
        <v>3957.5</v>
      </c>
      <c r="F1812" s="117">
        <v>41858</v>
      </c>
      <c r="G1812" s="30">
        <v>3957.5</v>
      </c>
      <c r="H1812" s="5">
        <f t="shared" si="45"/>
        <v>0</v>
      </c>
      <c r="I1812" s="491"/>
    </row>
    <row r="1813" spans="1:9" ht="15" x14ac:dyDescent="0.25">
      <c r="A1813" s="240">
        <v>41858</v>
      </c>
      <c r="B1813" s="438" t="s">
        <v>1624</v>
      </c>
      <c r="C1813" s="429" t="s">
        <v>4698</v>
      </c>
      <c r="D1813" s="8" t="s">
        <v>1</v>
      </c>
      <c r="E1813" s="252">
        <v>498.5</v>
      </c>
      <c r="F1813" s="117">
        <v>41858</v>
      </c>
      <c r="G1813" s="30">
        <v>498.5</v>
      </c>
      <c r="H1813" s="5">
        <f t="shared" si="45"/>
        <v>0</v>
      </c>
      <c r="I1813" s="491"/>
    </row>
    <row r="1814" spans="1:9" ht="15" x14ac:dyDescent="0.25">
      <c r="A1814" s="496">
        <v>41859</v>
      </c>
      <c r="B1814" s="438" t="s">
        <v>1640</v>
      </c>
      <c r="C1814" s="429" t="s">
        <v>4698</v>
      </c>
      <c r="D1814" s="235" t="s">
        <v>1</v>
      </c>
      <c r="E1814" s="236">
        <v>1343</v>
      </c>
      <c r="F1814" s="117">
        <v>41859</v>
      </c>
      <c r="G1814" s="30">
        <v>1343</v>
      </c>
      <c r="H1814" s="5">
        <f t="shared" si="45"/>
        <v>0</v>
      </c>
      <c r="I1814" s="491"/>
    </row>
    <row r="1815" spans="1:9" ht="15" x14ac:dyDescent="0.25">
      <c r="A1815" s="496">
        <v>41859</v>
      </c>
      <c r="B1815" s="438" t="s">
        <v>1641</v>
      </c>
      <c r="C1815" s="429" t="s">
        <v>4698</v>
      </c>
      <c r="D1815" s="235" t="s">
        <v>1</v>
      </c>
      <c r="E1815" s="236">
        <v>174</v>
      </c>
      <c r="F1815" s="117">
        <v>41859</v>
      </c>
      <c r="G1815" s="30">
        <v>174</v>
      </c>
      <c r="H1815" s="5">
        <f t="shared" si="45"/>
        <v>0</v>
      </c>
      <c r="I1815" s="491" t="s">
        <v>294</v>
      </c>
    </row>
    <row r="1816" spans="1:9" ht="15" x14ac:dyDescent="0.25">
      <c r="A1816" s="496">
        <v>41859</v>
      </c>
      <c r="B1816" s="438" t="s">
        <v>1644</v>
      </c>
      <c r="C1816" s="429" t="s">
        <v>4698</v>
      </c>
      <c r="D1816" s="235" t="s">
        <v>1</v>
      </c>
      <c r="E1816" s="236">
        <v>6221.5</v>
      </c>
      <c r="F1816" s="117">
        <v>41859</v>
      </c>
      <c r="G1816" s="30">
        <v>6221.5</v>
      </c>
      <c r="H1816" s="5">
        <f t="shared" si="45"/>
        <v>0</v>
      </c>
      <c r="I1816" s="491"/>
    </row>
    <row r="1817" spans="1:9" ht="15" x14ac:dyDescent="0.25">
      <c r="A1817" s="496">
        <v>41859</v>
      </c>
      <c r="B1817" s="438" t="s">
        <v>1652</v>
      </c>
      <c r="C1817" s="429" t="s">
        <v>4698</v>
      </c>
      <c r="D1817" s="235" t="s">
        <v>1</v>
      </c>
      <c r="E1817" s="236">
        <v>5644</v>
      </c>
      <c r="F1817" s="117">
        <v>41859</v>
      </c>
      <c r="G1817" s="30">
        <v>5644</v>
      </c>
      <c r="H1817" s="5">
        <f t="shared" si="45"/>
        <v>0</v>
      </c>
      <c r="I1817" s="491"/>
    </row>
    <row r="1818" spans="1:9" ht="15" x14ac:dyDescent="0.25">
      <c r="A1818" s="496">
        <v>41859</v>
      </c>
      <c r="B1818" s="438" t="s">
        <v>1653</v>
      </c>
      <c r="C1818" s="429" t="s">
        <v>4698</v>
      </c>
      <c r="D1818" s="235" t="s">
        <v>1</v>
      </c>
      <c r="E1818" s="236">
        <v>371</v>
      </c>
      <c r="F1818" s="117">
        <v>41859</v>
      </c>
      <c r="G1818" s="30">
        <v>371</v>
      </c>
      <c r="H1818" s="5">
        <f t="shared" si="45"/>
        <v>0</v>
      </c>
      <c r="I1818" s="491"/>
    </row>
    <row r="1819" spans="1:9" ht="15" x14ac:dyDescent="0.25">
      <c r="A1819" s="496">
        <v>41859</v>
      </c>
      <c r="B1819" s="438" t="s">
        <v>1655</v>
      </c>
      <c r="C1819" s="429" t="s">
        <v>4698</v>
      </c>
      <c r="D1819" s="235" t="s">
        <v>1</v>
      </c>
      <c r="E1819" s="236">
        <v>228</v>
      </c>
      <c r="F1819" s="117">
        <v>41859</v>
      </c>
      <c r="G1819" s="30">
        <v>228</v>
      </c>
      <c r="H1819" s="5">
        <f t="shared" si="45"/>
        <v>0</v>
      </c>
      <c r="I1819" s="491"/>
    </row>
    <row r="1820" spans="1:9" ht="15" x14ac:dyDescent="0.25">
      <c r="A1820" s="496">
        <v>41859</v>
      </c>
      <c r="B1820" s="438" t="s">
        <v>1680</v>
      </c>
      <c r="C1820" s="429" t="s">
        <v>4698</v>
      </c>
      <c r="D1820" s="235" t="s">
        <v>1</v>
      </c>
      <c r="E1820" s="236">
        <v>4658.2</v>
      </c>
      <c r="F1820" s="117">
        <v>41859</v>
      </c>
      <c r="G1820" s="30">
        <v>4658.2</v>
      </c>
      <c r="H1820" s="5">
        <f t="shared" si="45"/>
        <v>0</v>
      </c>
      <c r="I1820" s="491"/>
    </row>
    <row r="1821" spans="1:9" ht="15" x14ac:dyDescent="0.25">
      <c r="A1821" s="496">
        <v>41859</v>
      </c>
      <c r="B1821" s="438" t="s">
        <v>1681</v>
      </c>
      <c r="C1821" s="429" t="s">
        <v>4698</v>
      </c>
      <c r="D1821" s="235" t="s">
        <v>1</v>
      </c>
      <c r="E1821" s="236">
        <v>251</v>
      </c>
      <c r="F1821" s="117">
        <v>41859</v>
      </c>
      <c r="G1821" s="30">
        <v>251</v>
      </c>
      <c r="H1821" s="5">
        <f t="shared" si="45"/>
        <v>0</v>
      </c>
      <c r="I1821" s="491"/>
    </row>
    <row r="1822" spans="1:9" ht="15" x14ac:dyDescent="0.25">
      <c r="A1822" s="240">
        <v>41860</v>
      </c>
      <c r="B1822" s="438" t="s">
        <v>1780</v>
      </c>
      <c r="C1822" s="429" t="s">
        <v>4698</v>
      </c>
      <c r="D1822" s="8" t="s">
        <v>1</v>
      </c>
      <c r="E1822" s="252">
        <v>769.6</v>
      </c>
      <c r="F1822" s="117">
        <v>41860</v>
      </c>
      <c r="G1822" s="30">
        <v>769.6</v>
      </c>
      <c r="H1822" s="5">
        <f t="shared" si="45"/>
        <v>0</v>
      </c>
      <c r="I1822" s="491"/>
    </row>
    <row r="1823" spans="1:9" ht="15" x14ac:dyDescent="0.25">
      <c r="A1823" s="240">
        <v>41860</v>
      </c>
      <c r="B1823" s="438" t="s">
        <v>1781</v>
      </c>
      <c r="C1823" s="429" t="s">
        <v>4698</v>
      </c>
      <c r="D1823" s="8" t="s">
        <v>1</v>
      </c>
      <c r="E1823" s="252">
        <v>4098.5</v>
      </c>
      <c r="F1823" s="117">
        <v>41860</v>
      </c>
      <c r="G1823" s="30">
        <v>4098.5</v>
      </c>
      <c r="H1823" s="5">
        <f t="shared" si="45"/>
        <v>0</v>
      </c>
      <c r="I1823" s="491"/>
    </row>
    <row r="1824" spans="1:9" ht="15" x14ac:dyDescent="0.25">
      <c r="A1824" s="240">
        <v>41860</v>
      </c>
      <c r="B1824" s="438" t="s">
        <v>1783</v>
      </c>
      <c r="C1824" s="429" t="s">
        <v>4698</v>
      </c>
      <c r="D1824" s="8" t="s">
        <v>1</v>
      </c>
      <c r="E1824" s="252">
        <v>505</v>
      </c>
      <c r="F1824" s="117">
        <v>41860</v>
      </c>
      <c r="G1824" s="30">
        <v>505</v>
      </c>
      <c r="H1824" s="5">
        <f t="shared" si="45"/>
        <v>0</v>
      </c>
      <c r="I1824" s="491" t="s">
        <v>294</v>
      </c>
    </row>
    <row r="1825" spans="1:9" ht="15" x14ac:dyDescent="0.25">
      <c r="A1825" s="240">
        <v>41860</v>
      </c>
      <c r="B1825" s="438" t="s">
        <v>1789</v>
      </c>
      <c r="C1825" s="429" t="s">
        <v>4698</v>
      </c>
      <c r="D1825" s="8" t="s">
        <v>1</v>
      </c>
      <c r="E1825" s="252">
        <v>1061</v>
      </c>
      <c r="F1825" s="117">
        <v>41860</v>
      </c>
      <c r="G1825" s="30">
        <v>1061</v>
      </c>
      <c r="H1825" s="5">
        <f t="shared" si="45"/>
        <v>0</v>
      </c>
      <c r="I1825" s="491"/>
    </row>
    <row r="1826" spans="1:9" ht="15" x14ac:dyDescent="0.25">
      <c r="A1826" s="240">
        <v>41860</v>
      </c>
      <c r="B1826" s="438" t="s">
        <v>1807</v>
      </c>
      <c r="C1826" s="429" t="s">
        <v>4698</v>
      </c>
      <c r="D1826" s="8" t="s">
        <v>1</v>
      </c>
      <c r="E1826" s="252">
        <v>356</v>
      </c>
      <c r="F1826" s="117">
        <v>41860</v>
      </c>
      <c r="G1826" s="30">
        <v>356</v>
      </c>
      <c r="H1826" s="5">
        <f t="shared" si="45"/>
        <v>0</v>
      </c>
      <c r="I1826" s="491"/>
    </row>
    <row r="1827" spans="1:9" ht="15" x14ac:dyDescent="0.25">
      <c r="A1827" s="496">
        <v>41861</v>
      </c>
      <c r="B1827" s="438" t="s">
        <v>1841</v>
      </c>
      <c r="C1827" s="429" t="s">
        <v>4698</v>
      </c>
      <c r="D1827" s="235" t="s">
        <v>1</v>
      </c>
      <c r="E1827" s="236">
        <v>956</v>
      </c>
      <c r="F1827" s="117">
        <v>41861</v>
      </c>
      <c r="G1827" s="30">
        <v>956</v>
      </c>
      <c r="H1827" s="5">
        <f t="shared" si="45"/>
        <v>0</v>
      </c>
      <c r="I1827" s="491"/>
    </row>
    <row r="1828" spans="1:9" ht="15" x14ac:dyDescent="0.25">
      <c r="A1828" s="496">
        <v>41861</v>
      </c>
      <c r="B1828" s="438" t="s">
        <v>1845</v>
      </c>
      <c r="C1828" s="429" t="s">
        <v>4698</v>
      </c>
      <c r="D1828" s="235" t="s">
        <v>1</v>
      </c>
      <c r="E1828" s="236">
        <v>939.5</v>
      </c>
      <c r="F1828" s="117">
        <v>41861</v>
      </c>
      <c r="G1828" s="30">
        <v>939.5</v>
      </c>
      <c r="H1828" s="5">
        <f t="shared" si="45"/>
        <v>0</v>
      </c>
      <c r="I1828" s="491"/>
    </row>
    <row r="1829" spans="1:9" ht="15" x14ac:dyDescent="0.25">
      <c r="A1829" s="496">
        <v>41861</v>
      </c>
      <c r="B1829" s="438" t="s">
        <v>1848</v>
      </c>
      <c r="C1829" s="429" t="s">
        <v>4698</v>
      </c>
      <c r="D1829" s="235" t="s">
        <v>1</v>
      </c>
      <c r="E1829" s="236">
        <v>112</v>
      </c>
      <c r="F1829" s="117">
        <v>41861</v>
      </c>
      <c r="G1829" s="30">
        <v>112</v>
      </c>
      <c r="H1829" s="5">
        <f t="shared" si="45"/>
        <v>0</v>
      </c>
      <c r="I1829" s="491"/>
    </row>
    <row r="1830" spans="1:9" ht="15" x14ac:dyDescent="0.25">
      <c r="A1830" s="496">
        <v>41861</v>
      </c>
      <c r="B1830" s="438" t="s">
        <v>1866</v>
      </c>
      <c r="C1830" s="429" t="s">
        <v>4698</v>
      </c>
      <c r="D1830" s="235" t="s">
        <v>1</v>
      </c>
      <c r="E1830" s="236">
        <v>5997</v>
      </c>
      <c r="F1830" s="117">
        <v>41861</v>
      </c>
      <c r="G1830" s="30">
        <v>5997</v>
      </c>
      <c r="H1830" s="5">
        <f t="shared" si="45"/>
        <v>0</v>
      </c>
      <c r="I1830" s="491"/>
    </row>
    <row r="1831" spans="1:9" ht="15" x14ac:dyDescent="0.25">
      <c r="A1831" s="496">
        <v>41861</v>
      </c>
      <c r="B1831" s="438" t="s">
        <v>1874</v>
      </c>
      <c r="C1831" s="429" t="s">
        <v>4698</v>
      </c>
      <c r="D1831" s="235" t="s">
        <v>1</v>
      </c>
      <c r="E1831" s="236">
        <v>1139.2</v>
      </c>
      <c r="F1831" s="117">
        <v>41861</v>
      </c>
      <c r="G1831" s="30">
        <v>1139.2</v>
      </c>
      <c r="H1831" s="5">
        <f t="shared" si="45"/>
        <v>0</v>
      </c>
      <c r="I1831" s="491"/>
    </row>
    <row r="1832" spans="1:9" ht="15" x14ac:dyDescent="0.25">
      <c r="A1832" s="240">
        <v>41862</v>
      </c>
      <c r="B1832" s="438" t="s">
        <v>1933</v>
      </c>
      <c r="C1832" s="429" t="s">
        <v>4698</v>
      </c>
      <c r="D1832" s="235" t="s">
        <v>1</v>
      </c>
      <c r="E1832" s="236">
        <v>687</v>
      </c>
      <c r="F1832" s="117">
        <v>41862</v>
      </c>
      <c r="G1832" s="30">
        <v>687</v>
      </c>
      <c r="H1832" s="5">
        <f t="shared" si="45"/>
        <v>0</v>
      </c>
      <c r="I1832" s="491" t="s">
        <v>294</v>
      </c>
    </row>
    <row r="1833" spans="1:9" ht="15" x14ac:dyDescent="0.25">
      <c r="A1833" s="240">
        <v>41863</v>
      </c>
      <c r="B1833" s="438" t="s">
        <v>2017</v>
      </c>
      <c r="C1833" s="429" t="s">
        <v>4698</v>
      </c>
      <c r="D1833" s="8" t="s">
        <v>1</v>
      </c>
      <c r="E1833" s="252">
        <v>451</v>
      </c>
      <c r="F1833" s="117">
        <v>41863</v>
      </c>
      <c r="G1833" s="22">
        <v>451</v>
      </c>
      <c r="H1833" s="5">
        <f t="shared" si="45"/>
        <v>0</v>
      </c>
      <c r="I1833" s="491"/>
    </row>
    <row r="1834" spans="1:9" ht="15" x14ac:dyDescent="0.25">
      <c r="A1834" s="240">
        <v>41863</v>
      </c>
      <c r="B1834" s="438" t="s">
        <v>2050</v>
      </c>
      <c r="C1834" s="429" t="s">
        <v>4698</v>
      </c>
      <c r="D1834" s="8" t="s">
        <v>1</v>
      </c>
      <c r="E1834" s="252">
        <v>1341.5</v>
      </c>
      <c r="F1834" s="117">
        <v>41863</v>
      </c>
      <c r="G1834" s="22">
        <v>1341.5</v>
      </c>
      <c r="H1834" s="5">
        <f t="shared" si="45"/>
        <v>0</v>
      </c>
      <c r="I1834" s="491"/>
    </row>
    <row r="1835" spans="1:9" ht="15" x14ac:dyDescent="0.25">
      <c r="A1835" s="240">
        <v>41864</v>
      </c>
      <c r="B1835" s="438" t="s">
        <v>2069</v>
      </c>
      <c r="C1835" s="429" t="s">
        <v>4698</v>
      </c>
      <c r="D1835" s="8" t="s">
        <v>1</v>
      </c>
      <c r="E1835" s="252">
        <v>417</v>
      </c>
      <c r="F1835" s="117">
        <v>41864</v>
      </c>
      <c r="G1835" s="30">
        <v>417</v>
      </c>
      <c r="H1835" s="5">
        <f t="shared" si="45"/>
        <v>0</v>
      </c>
      <c r="I1835" s="491"/>
    </row>
    <row r="1836" spans="1:9" ht="15" x14ac:dyDescent="0.25">
      <c r="A1836" s="240">
        <v>41864</v>
      </c>
      <c r="B1836" s="438" t="s">
        <v>2105</v>
      </c>
      <c r="C1836" s="429" t="s">
        <v>4698</v>
      </c>
      <c r="D1836" s="8" t="s">
        <v>1</v>
      </c>
      <c r="E1836" s="252">
        <v>3075</v>
      </c>
      <c r="F1836" s="117">
        <v>41864</v>
      </c>
      <c r="G1836" s="22">
        <v>3075</v>
      </c>
      <c r="H1836" s="5">
        <f t="shared" si="45"/>
        <v>0</v>
      </c>
      <c r="I1836" s="491"/>
    </row>
    <row r="1837" spans="1:9" ht="15" x14ac:dyDescent="0.25">
      <c r="A1837" s="240">
        <v>41864</v>
      </c>
      <c r="B1837" s="438" t="s">
        <v>2113</v>
      </c>
      <c r="C1837" s="429" t="s">
        <v>4698</v>
      </c>
      <c r="D1837" s="8" t="s">
        <v>1</v>
      </c>
      <c r="E1837" s="252">
        <v>465</v>
      </c>
      <c r="F1837" s="117">
        <v>41864</v>
      </c>
      <c r="G1837" s="22">
        <v>465</v>
      </c>
      <c r="H1837" s="5">
        <f t="shared" si="45"/>
        <v>0</v>
      </c>
      <c r="I1837" s="491"/>
    </row>
    <row r="1838" spans="1:9" ht="15" x14ac:dyDescent="0.25">
      <c r="A1838" s="240">
        <v>41864</v>
      </c>
      <c r="B1838" s="438" t="s">
        <v>2134</v>
      </c>
      <c r="C1838" s="429" t="s">
        <v>4698</v>
      </c>
      <c r="D1838" s="8" t="s">
        <v>1</v>
      </c>
      <c r="E1838" s="252">
        <v>52</v>
      </c>
      <c r="F1838" s="117">
        <v>41864</v>
      </c>
      <c r="G1838" s="22">
        <v>52</v>
      </c>
      <c r="H1838" s="5">
        <f t="shared" si="45"/>
        <v>0</v>
      </c>
      <c r="I1838" s="491"/>
    </row>
    <row r="1839" spans="1:9" ht="15" x14ac:dyDescent="0.25">
      <c r="A1839" s="240">
        <v>41865</v>
      </c>
      <c r="B1839" s="438" t="s">
        <v>2157</v>
      </c>
      <c r="C1839" s="429" t="s">
        <v>4698</v>
      </c>
      <c r="D1839" s="235" t="s">
        <v>1</v>
      </c>
      <c r="E1839" s="236">
        <v>5984.5</v>
      </c>
      <c r="F1839" s="117">
        <v>41865</v>
      </c>
      <c r="G1839" s="30">
        <v>5984.5</v>
      </c>
      <c r="H1839" s="5">
        <f t="shared" si="45"/>
        <v>0</v>
      </c>
      <c r="I1839" s="491"/>
    </row>
    <row r="1840" spans="1:9" ht="15" x14ac:dyDescent="0.25">
      <c r="A1840" s="240">
        <v>41865</v>
      </c>
      <c r="B1840" s="438" t="s">
        <v>2166</v>
      </c>
      <c r="C1840" s="429" t="s">
        <v>4698</v>
      </c>
      <c r="D1840" s="235" t="s">
        <v>1</v>
      </c>
      <c r="E1840" s="236">
        <v>893</v>
      </c>
      <c r="F1840" s="117">
        <v>41865</v>
      </c>
      <c r="G1840" s="30">
        <v>893</v>
      </c>
      <c r="H1840" s="5">
        <f t="shared" si="45"/>
        <v>0</v>
      </c>
      <c r="I1840" s="491"/>
    </row>
    <row r="1841" spans="1:9" ht="15" x14ac:dyDescent="0.25">
      <c r="A1841" s="240">
        <v>41866</v>
      </c>
      <c r="B1841" s="438" t="s">
        <v>2273</v>
      </c>
      <c r="C1841" s="429" t="s">
        <v>4698</v>
      </c>
      <c r="D1841" s="235" t="s">
        <v>1</v>
      </c>
      <c r="E1841" s="236">
        <v>720</v>
      </c>
      <c r="F1841" s="117">
        <v>41866</v>
      </c>
      <c r="G1841" s="30">
        <v>720</v>
      </c>
      <c r="H1841" s="5">
        <f t="shared" si="45"/>
        <v>0</v>
      </c>
      <c r="I1841" s="491" t="s">
        <v>14</v>
      </c>
    </row>
    <row r="1842" spans="1:9" ht="15" x14ac:dyDescent="0.25">
      <c r="A1842" s="240">
        <v>41866</v>
      </c>
      <c r="B1842" s="438" t="s">
        <v>1055</v>
      </c>
      <c r="C1842" s="429" t="s">
        <v>4698</v>
      </c>
      <c r="D1842" s="235" t="s">
        <v>1</v>
      </c>
      <c r="E1842" s="236">
        <v>1737</v>
      </c>
      <c r="F1842" s="117">
        <v>41866</v>
      </c>
      <c r="G1842" s="30">
        <v>1737</v>
      </c>
      <c r="H1842" s="5">
        <f t="shared" si="45"/>
        <v>0</v>
      </c>
      <c r="I1842" s="491"/>
    </row>
    <row r="1843" spans="1:9" ht="15" x14ac:dyDescent="0.25">
      <c r="A1843" s="240">
        <v>41867</v>
      </c>
      <c r="B1843" s="438" t="s">
        <v>1076</v>
      </c>
      <c r="C1843" s="429" t="s">
        <v>4698</v>
      </c>
      <c r="D1843" s="235" t="s">
        <v>1</v>
      </c>
      <c r="E1843" s="236">
        <v>194.5</v>
      </c>
      <c r="F1843" s="117">
        <v>41867</v>
      </c>
      <c r="G1843" s="30">
        <v>194.5</v>
      </c>
      <c r="H1843" s="5">
        <f t="shared" si="45"/>
        <v>0</v>
      </c>
      <c r="I1843" s="491" t="s">
        <v>14</v>
      </c>
    </row>
    <row r="1844" spans="1:9" ht="15" x14ac:dyDescent="0.25">
      <c r="A1844" s="240">
        <v>41867</v>
      </c>
      <c r="B1844" s="438" t="s">
        <v>1086</v>
      </c>
      <c r="C1844" s="429" t="s">
        <v>4698</v>
      </c>
      <c r="D1844" s="235" t="s">
        <v>1</v>
      </c>
      <c r="E1844" s="236">
        <v>6074</v>
      </c>
      <c r="F1844" s="117">
        <v>41867</v>
      </c>
      <c r="G1844" s="30">
        <v>6074</v>
      </c>
      <c r="H1844" s="5">
        <f t="shared" si="45"/>
        <v>0</v>
      </c>
      <c r="I1844" s="491"/>
    </row>
    <row r="1845" spans="1:9" ht="15" x14ac:dyDescent="0.25">
      <c r="A1845" s="240">
        <v>41868</v>
      </c>
      <c r="B1845" s="438" t="s">
        <v>1126</v>
      </c>
      <c r="C1845" s="429" t="s">
        <v>4698</v>
      </c>
      <c r="D1845" s="235" t="s">
        <v>1</v>
      </c>
      <c r="E1845" s="236">
        <v>1450</v>
      </c>
      <c r="F1845" s="117">
        <v>41868</v>
      </c>
      <c r="G1845" s="30">
        <v>1450</v>
      </c>
      <c r="H1845" s="5">
        <f t="shared" si="45"/>
        <v>0</v>
      </c>
      <c r="I1845" s="491"/>
    </row>
    <row r="1846" spans="1:9" ht="15" x14ac:dyDescent="0.25">
      <c r="A1846" s="240">
        <v>41868</v>
      </c>
      <c r="B1846" s="438" t="s">
        <v>1134</v>
      </c>
      <c r="C1846" s="429" t="s">
        <v>4698</v>
      </c>
      <c r="D1846" s="235" t="s">
        <v>1</v>
      </c>
      <c r="E1846" s="236">
        <v>1186</v>
      </c>
      <c r="F1846" s="117">
        <v>41868</v>
      </c>
      <c r="G1846" s="30">
        <v>1186</v>
      </c>
      <c r="H1846" s="5">
        <f t="shared" si="45"/>
        <v>0</v>
      </c>
      <c r="I1846" s="491"/>
    </row>
    <row r="1847" spans="1:9" ht="15" x14ac:dyDescent="0.25">
      <c r="A1847" s="240">
        <v>41868</v>
      </c>
      <c r="B1847" s="438" t="s">
        <v>1135</v>
      </c>
      <c r="C1847" s="429" t="s">
        <v>4698</v>
      </c>
      <c r="D1847" s="235" t="s">
        <v>1</v>
      </c>
      <c r="E1847" s="236">
        <v>847</v>
      </c>
      <c r="F1847" s="117">
        <v>41868</v>
      </c>
      <c r="G1847" s="30">
        <v>847</v>
      </c>
      <c r="H1847" s="5">
        <f t="shared" si="45"/>
        <v>0</v>
      </c>
      <c r="I1847" s="491"/>
    </row>
    <row r="1848" spans="1:9" ht="15" x14ac:dyDescent="0.25">
      <c r="A1848" s="240">
        <v>41868</v>
      </c>
      <c r="B1848" s="438" t="s">
        <v>1163</v>
      </c>
      <c r="C1848" s="429" t="s">
        <v>4698</v>
      </c>
      <c r="D1848" s="235" t="s">
        <v>1</v>
      </c>
      <c r="E1848" s="236">
        <v>3189</v>
      </c>
      <c r="F1848" s="117">
        <v>41868</v>
      </c>
      <c r="G1848" s="30">
        <v>3189</v>
      </c>
      <c r="H1848" s="5">
        <f t="shared" si="45"/>
        <v>0</v>
      </c>
      <c r="I1848" s="491" t="s">
        <v>4</v>
      </c>
    </row>
    <row r="1849" spans="1:9" ht="15" x14ac:dyDescent="0.25">
      <c r="A1849" s="240">
        <v>41868</v>
      </c>
      <c r="B1849" s="438" t="s">
        <v>1167</v>
      </c>
      <c r="C1849" s="429" t="s">
        <v>4698</v>
      </c>
      <c r="D1849" s="235" t="s">
        <v>1</v>
      </c>
      <c r="E1849" s="236">
        <v>1159</v>
      </c>
      <c r="F1849" s="117">
        <v>41868</v>
      </c>
      <c r="G1849" s="30">
        <v>1159</v>
      </c>
      <c r="H1849" s="5">
        <f t="shared" si="45"/>
        <v>0</v>
      </c>
      <c r="I1849" s="491" t="s">
        <v>4</v>
      </c>
    </row>
    <row r="1850" spans="1:9" ht="15" x14ac:dyDescent="0.25">
      <c r="A1850" s="240">
        <v>41868</v>
      </c>
      <c r="B1850" s="438" t="s">
        <v>1169</v>
      </c>
      <c r="C1850" s="429" t="s">
        <v>4698</v>
      </c>
      <c r="D1850" s="235" t="s">
        <v>1</v>
      </c>
      <c r="E1850" s="236">
        <v>399.6</v>
      </c>
      <c r="F1850" s="117">
        <v>41868</v>
      </c>
      <c r="G1850" s="30">
        <v>399.6</v>
      </c>
      <c r="H1850" s="5">
        <f t="shared" si="45"/>
        <v>0</v>
      </c>
      <c r="I1850" s="491" t="s">
        <v>4</v>
      </c>
    </row>
    <row r="1851" spans="1:9" ht="15" x14ac:dyDescent="0.25">
      <c r="A1851" s="240">
        <v>41868</v>
      </c>
      <c r="B1851" s="438" t="s">
        <v>1172</v>
      </c>
      <c r="C1851" s="429" t="s">
        <v>4698</v>
      </c>
      <c r="D1851" s="235" t="s">
        <v>1</v>
      </c>
      <c r="E1851" s="236">
        <v>157.5</v>
      </c>
      <c r="F1851" s="117">
        <v>41868</v>
      </c>
      <c r="G1851" s="30">
        <v>157.5</v>
      </c>
      <c r="H1851" s="5">
        <f t="shared" si="45"/>
        <v>0</v>
      </c>
      <c r="I1851" s="491" t="s">
        <v>4</v>
      </c>
    </row>
    <row r="1852" spans="1:9" ht="15" x14ac:dyDescent="0.25">
      <c r="A1852" s="240">
        <v>41869</v>
      </c>
      <c r="B1852" s="438" t="s">
        <v>1180</v>
      </c>
      <c r="C1852" s="429" t="s">
        <v>4698</v>
      </c>
      <c r="D1852" s="235" t="s">
        <v>1</v>
      </c>
      <c r="E1852" s="236">
        <v>7453.2</v>
      </c>
      <c r="F1852" s="117">
        <v>41869</v>
      </c>
      <c r="G1852" s="30">
        <v>7453.2</v>
      </c>
      <c r="H1852" s="5">
        <f t="shared" si="45"/>
        <v>0</v>
      </c>
      <c r="I1852" s="491"/>
    </row>
    <row r="1853" spans="1:9" ht="15" x14ac:dyDescent="0.25">
      <c r="A1853" s="240">
        <v>41869</v>
      </c>
      <c r="B1853" s="438" t="s">
        <v>1181</v>
      </c>
      <c r="C1853" s="429" t="s">
        <v>4698</v>
      </c>
      <c r="D1853" s="235" t="s">
        <v>1</v>
      </c>
      <c r="E1853" s="236">
        <v>2433.6</v>
      </c>
      <c r="F1853" s="117">
        <v>41869</v>
      </c>
      <c r="G1853" s="30">
        <v>2433.6</v>
      </c>
      <c r="H1853" s="5">
        <f t="shared" si="45"/>
        <v>0</v>
      </c>
      <c r="I1853" s="491"/>
    </row>
    <row r="1854" spans="1:9" ht="15" x14ac:dyDescent="0.25">
      <c r="A1854" s="240">
        <v>41869</v>
      </c>
      <c r="B1854" s="438" t="s">
        <v>1185</v>
      </c>
      <c r="C1854" s="429" t="s">
        <v>4698</v>
      </c>
      <c r="D1854" s="235" t="s">
        <v>1</v>
      </c>
      <c r="E1854" s="236">
        <v>1064</v>
      </c>
      <c r="F1854" s="117">
        <v>41869</v>
      </c>
      <c r="G1854" s="30">
        <v>1064</v>
      </c>
      <c r="H1854" s="5">
        <f t="shared" si="45"/>
        <v>0</v>
      </c>
      <c r="I1854" s="491" t="s">
        <v>196</v>
      </c>
    </row>
    <row r="1855" spans="1:9" ht="15" x14ac:dyDescent="0.25">
      <c r="A1855" s="240">
        <v>41869</v>
      </c>
      <c r="B1855" s="438" t="s">
        <v>1223</v>
      </c>
      <c r="C1855" s="429" t="s">
        <v>4698</v>
      </c>
      <c r="D1855" s="235" t="s">
        <v>1</v>
      </c>
      <c r="E1855" s="236">
        <v>1970</v>
      </c>
      <c r="F1855" s="117">
        <v>41869</v>
      </c>
      <c r="G1855" s="30">
        <v>1970</v>
      </c>
      <c r="H1855" s="5">
        <f t="shared" si="45"/>
        <v>0</v>
      </c>
      <c r="I1855" s="491" t="s">
        <v>196</v>
      </c>
    </row>
    <row r="1856" spans="1:9" ht="15" x14ac:dyDescent="0.25">
      <c r="A1856" s="240">
        <v>41869</v>
      </c>
      <c r="B1856" s="438" t="s">
        <v>1226</v>
      </c>
      <c r="C1856" s="429" t="s">
        <v>4698</v>
      </c>
      <c r="D1856" s="235" t="s">
        <v>1</v>
      </c>
      <c r="E1856" s="236">
        <v>363</v>
      </c>
      <c r="F1856" s="117">
        <v>41869</v>
      </c>
      <c r="G1856" s="30">
        <v>363</v>
      </c>
      <c r="H1856" s="5">
        <f t="shared" si="45"/>
        <v>0</v>
      </c>
      <c r="I1856" s="491"/>
    </row>
    <row r="1857" spans="1:9" ht="15" x14ac:dyDescent="0.25">
      <c r="A1857" s="518">
        <v>41866</v>
      </c>
      <c r="B1857" s="516" t="s">
        <v>1239</v>
      </c>
      <c r="C1857" s="517" t="s">
        <v>4698</v>
      </c>
      <c r="D1857" s="235" t="s">
        <v>1</v>
      </c>
      <c r="E1857" s="236">
        <v>3223</v>
      </c>
      <c r="F1857" s="117">
        <v>41866</v>
      </c>
      <c r="G1857" s="30">
        <v>3223</v>
      </c>
      <c r="H1857" s="5">
        <f t="shared" si="45"/>
        <v>0</v>
      </c>
      <c r="I1857" s="491"/>
    </row>
    <row r="1858" spans="1:9" ht="15" x14ac:dyDescent="0.25">
      <c r="A1858" s="518">
        <v>41866</v>
      </c>
      <c r="B1858" s="516" t="s">
        <v>1243</v>
      </c>
      <c r="C1858" s="517" t="s">
        <v>4698</v>
      </c>
      <c r="D1858" s="235" t="s">
        <v>1</v>
      </c>
      <c r="E1858" s="236">
        <v>1006</v>
      </c>
      <c r="F1858" s="117">
        <v>41866</v>
      </c>
      <c r="G1858" s="30">
        <v>1006</v>
      </c>
      <c r="H1858" s="5">
        <f t="shared" si="45"/>
        <v>0</v>
      </c>
      <c r="I1858" s="491"/>
    </row>
    <row r="1859" spans="1:9" ht="15" x14ac:dyDescent="0.25">
      <c r="A1859" s="518">
        <v>41866</v>
      </c>
      <c r="B1859" s="516" t="s">
        <v>1272</v>
      </c>
      <c r="C1859" s="517" t="s">
        <v>4698</v>
      </c>
      <c r="D1859" s="235" t="s">
        <v>1</v>
      </c>
      <c r="E1859" s="236">
        <v>2254.4</v>
      </c>
      <c r="F1859" s="117">
        <v>41866</v>
      </c>
      <c r="G1859" s="30">
        <v>2254.4</v>
      </c>
      <c r="H1859" s="5">
        <f t="shared" si="45"/>
        <v>0</v>
      </c>
      <c r="I1859" s="491"/>
    </row>
    <row r="1860" spans="1:9" ht="15" x14ac:dyDescent="0.25">
      <c r="A1860" s="518">
        <v>41866</v>
      </c>
      <c r="B1860" s="516" t="s">
        <v>1273</v>
      </c>
      <c r="C1860" s="517" t="s">
        <v>4698</v>
      </c>
      <c r="D1860" s="235" t="s">
        <v>1</v>
      </c>
      <c r="E1860" s="236">
        <v>1829</v>
      </c>
      <c r="F1860" s="117">
        <v>41866</v>
      </c>
      <c r="G1860" s="30">
        <v>1829</v>
      </c>
      <c r="H1860" s="5">
        <f t="shared" si="45"/>
        <v>0</v>
      </c>
      <c r="I1860" s="491" t="s">
        <v>274</v>
      </c>
    </row>
    <row r="1861" spans="1:9" ht="15" x14ac:dyDescent="0.25">
      <c r="A1861" s="518">
        <v>41866</v>
      </c>
      <c r="B1861" s="516" t="s">
        <v>1274</v>
      </c>
      <c r="C1861" s="517" t="s">
        <v>4698</v>
      </c>
      <c r="D1861" s="235" t="s">
        <v>1</v>
      </c>
      <c r="E1861" s="236">
        <v>614</v>
      </c>
      <c r="F1861" s="117">
        <v>41866</v>
      </c>
      <c r="G1861" s="30">
        <v>614</v>
      </c>
      <c r="H1861" s="5">
        <f t="shared" si="45"/>
        <v>0</v>
      </c>
      <c r="I1861" s="491"/>
    </row>
    <row r="1862" spans="1:9" ht="15" x14ac:dyDescent="0.25">
      <c r="A1862" s="496">
        <v>41869</v>
      </c>
      <c r="B1862" s="438" t="s">
        <v>1296</v>
      </c>
      <c r="C1862" s="429" t="s">
        <v>4698</v>
      </c>
      <c r="D1862" s="235" t="s">
        <v>1</v>
      </c>
      <c r="E1862" s="236">
        <v>321</v>
      </c>
      <c r="F1862" s="117">
        <v>41869</v>
      </c>
      <c r="G1862" s="30">
        <v>321</v>
      </c>
      <c r="H1862" s="5">
        <f t="shared" si="45"/>
        <v>0</v>
      </c>
      <c r="I1862" s="491"/>
    </row>
    <row r="1863" spans="1:9" ht="15" x14ac:dyDescent="0.25">
      <c r="A1863" s="496">
        <v>41869</v>
      </c>
      <c r="B1863" s="438" t="s">
        <v>1326</v>
      </c>
      <c r="C1863" s="429" t="s">
        <v>4698</v>
      </c>
      <c r="D1863" s="235" t="s">
        <v>1</v>
      </c>
      <c r="E1863" s="236">
        <v>80</v>
      </c>
      <c r="F1863" s="117">
        <v>41869</v>
      </c>
      <c r="G1863" s="30">
        <v>80</v>
      </c>
      <c r="H1863" s="5">
        <f t="shared" si="45"/>
        <v>0</v>
      </c>
      <c r="I1863" s="491" t="s">
        <v>57</v>
      </c>
    </row>
    <row r="1864" spans="1:9" ht="15" x14ac:dyDescent="0.25">
      <c r="A1864" s="496">
        <v>41869</v>
      </c>
      <c r="B1864" s="438" t="s">
        <v>1343</v>
      </c>
      <c r="C1864" s="429" t="s">
        <v>4698</v>
      </c>
      <c r="D1864" s="235" t="s">
        <v>1</v>
      </c>
      <c r="E1864" s="236">
        <v>465.5</v>
      </c>
      <c r="F1864" s="117">
        <v>41869</v>
      </c>
      <c r="G1864" s="30">
        <v>465.5</v>
      </c>
      <c r="H1864" s="5">
        <f t="shared" si="45"/>
        <v>0</v>
      </c>
      <c r="I1864" s="491" t="s">
        <v>57</v>
      </c>
    </row>
    <row r="1865" spans="1:9" ht="15" x14ac:dyDescent="0.25">
      <c r="A1865" s="240">
        <v>41870</v>
      </c>
      <c r="B1865" s="438" t="s">
        <v>1355</v>
      </c>
      <c r="C1865" s="429" t="s">
        <v>4698</v>
      </c>
      <c r="D1865" s="235" t="s">
        <v>1</v>
      </c>
      <c r="E1865" s="236">
        <v>1524.6</v>
      </c>
      <c r="F1865" s="117">
        <v>41870</v>
      </c>
      <c r="G1865" s="30">
        <v>1524.6</v>
      </c>
      <c r="H1865" s="5">
        <f t="shared" si="45"/>
        <v>0</v>
      </c>
      <c r="I1865" s="491" t="s">
        <v>14</v>
      </c>
    </row>
    <row r="1866" spans="1:9" ht="15" x14ac:dyDescent="0.25">
      <c r="A1866" s="240">
        <v>41870</v>
      </c>
      <c r="B1866" s="438" t="s">
        <v>1383</v>
      </c>
      <c r="C1866" s="429" t="s">
        <v>4698</v>
      </c>
      <c r="D1866" s="235" t="s">
        <v>1</v>
      </c>
      <c r="E1866" s="236">
        <v>4633.6000000000004</v>
      </c>
      <c r="F1866" s="117">
        <v>41870</v>
      </c>
      <c r="G1866" s="30">
        <v>4633.6000000000004</v>
      </c>
      <c r="H1866" s="5">
        <f t="shared" si="45"/>
        <v>0</v>
      </c>
      <c r="I1866" s="491"/>
    </row>
    <row r="1867" spans="1:9" ht="15" x14ac:dyDescent="0.25">
      <c r="A1867" s="240">
        <v>41870</v>
      </c>
      <c r="B1867" s="438" t="s">
        <v>1437</v>
      </c>
      <c r="C1867" s="429" t="s">
        <v>4698</v>
      </c>
      <c r="D1867" s="235" t="s">
        <v>1</v>
      </c>
      <c r="E1867" s="236">
        <v>8057.5</v>
      </c>
      <c r="F1867" s="117">
        <v>41870</v>
      </c>
      <c r="G1867" s="22">
        <v>8057.5</v>
      </c>
      <c r="H1867" s="5">
        <f t="shared" si="45"/>
        <v>0</v>
      </c>
      <c r="I1867" s="491" t="s">
        <v>57</v>
      </c>
    </row>
    <row r="1868" spans="1:9" ht="15" x14ac:dyDescent="0.25">
      <c r="A1868" s="240">
        <v>41871</v>
      </c>
      <c r="B1868" s="438" t="s">
        <v>1454</v>
      </c>
      <c r="C1868" s="429" t="s">
        <v>4698</v>
      </c>
      <c r="D1868" s="235" t="s">
        <v>1</v>
      </c>
      <c r="E1868" s="236">
        <v>2543</v>
      </c>
      <c r="F1868" s="117">
        <v>41871</v>
      </c>
      <c r="G1868" s="22">
        <v>2543</v>
      </c>
      <c r="H1868" s="5">
        <f t="shared" si="45"/>
        <v>0</v>
      </c>
      <c r="I1868" s="491"/>
    </row>
    <row r="1869" spans="1:9" ht="15" x14ac:dyDescent="0.25">
      <c r="A1869" s="240">
        <v>41871</v>
      </c>
      <c r="B1869" s="438" t="s">
        <v>1456</v>
      </c>
      <c r="C1869" s="429" t="s">
        <v>4698</v>
      </c>
      <c r="D1869" s="235" t="s">
        <v>1</v>
      </c>
      <c r="E1869" s="236">
        <v>3712</v>
      </c>
      <c r="F1869" s="117">
        <v>41871</v>
      </c>
      <c r="G1869" s="22">
        <v>3712</v>
      </c>
      <c r="H1869" s="5">
        <f t="shared" si="45"/>
        <v>0</v>
      </c>
      <c r="I1869" s="491"/>
    </row>
    <row r="1870" spans="1:9" ht="15" x14ac:dyDescent="0.25">
      <c r="A1870" s="240">
        <v>41871</v>
      </c>
      <c r="B1870" s="438" t="s">
        <v>1460</v>
      </c>
      <c r="C1870" s="429" t="s">
        <v>4698</v>
      </c>
      <c r="D1870" s="235" t="s">
        <v>1</v>
      </c>
      <c r="E1870" s="236">
        <v>1160.4000000000001</v>
      </c>
      <c r="F1870" s="117">
        <v>41871</v>
      </c>
      <c r="G1870" s="22">
        <v>1160.4000000000001</v>
      </c>
      <c r="H1870" s="5">
        <f t="shared" si="45"/>
        <v>0</v>
      </c>
      <c r="I1870" s="491" t="s">
        <v>294</v>
      </c>
    </row>
    <row r="1871" spans="1:9" ht="15" x14ac:dyDescent="0.25">
      <c r="A1871" s="240">
        <v>41871</v>
      </c>
      <c r="B1871" s="438" t="s">
        <v>1504</v>
      </c>
      <c r="C1871" s="429" t="s">
        <v>4698</v>
      </c>
      <c r="D1871" s="235" t="s">
        <v>1</v>
      </c>
      <c r="E1871" s="236">
        <v>2217.6</v>
      </c>
      <c r="F1871" s="117">
        <v>41871</v>
      </c>
      <c r="G1871" s="30">
        <v>2217.6</v>
      </c>
      <c r="H1871" s="5">
        <f t="shared" si="45"/>
        <v>0</v>
      </c>
      <c r="I1871" s="497"/>
    </row>
    <row r="1872" spans="1:9" ht="15" x14ac:dyDescent="0.25">
      <c r="A1872" s="240">
        <v>41872</v>
      </c>
      <c r="B1872" s="438" t="s">
        <v>1511</v>
      </c>
      <c r="C1872" s="429" t="s">
        <v>4698</v>
      </c>
      <c r="D1872" s="8" t="s">
        <v>1</v>
      </c>
      <c r="E1872" s="252">
        <v>702</v>
      </c>
      <c r="F1872" s="117">
        <v>41872</v>
      </c>
      <c r="G1872" s="30">
        <v>702</v>
      </c>
      <c r="H1872" s="5">
        <f t="shared" ref="H1872:H1939" si="46">E1872-G1872</f>
        <v>0</v>
      </c>
      <c r="I1872" s="497"/>
    </row>
    <row r="1873" spans="1:9" ht="15" x14ac:dyDescent="0.25">
      <c r="A1873" s="240">
        <v>41872</v>
      </c>
      <c r="B1873" s="438" t="s">
        <v>1537</v>
      </c>
      <c r="C1873" s="429" t="s">
        <v>4698</v>
      </c>
      <c r="D1873" s="8" t="s">
        <v>1</v>
      </c>
      <c r="E1873" s="252">
        <v>717.5</v>
      </c>
      <c r="F1873" s="117">
        <v>41872</v>
      </c>
      <c r="G1873" s="30">
        <v>717.5</v>
      </c>
      <c r="H1873" s="5">
        <f t="shared" si="46"/>
        <v>0</v>
      </c>
      <c r="I1873" s="497" t="s">
        <v>4</v>
      </c>
    </row>
    <row r="1874" spans="1:9" ht="15" x14ac:dyDescent="0.25">
      <c r="A1874" s="240">
        <v>41872</v>
      </c>
      <c r="B1874" s="241" t="s">
        <v>1553</v>
      </c>
      <c r="C1874" s="394" t="s">
        <v>4401</v>
      </c>
      <c r="D1874" s="8" t="s">
        <v>1</v>
      </c>
      <c r="E1874" s="252">
        <v>2341.5</v>
      </c>
      <c r="F1874" s="117">
        <v>41872</v>
      </c>
      <c r="G1874" s="30">
        <v>2341.5</v>
      </c>
      <c r="H1874" s="5">
        <f t="shared" si="46"/>
        <v>0</v>
      </c>
      <c r="I1874" s="497"/>
    </row>
    <row r="1875" spans="1:9" ht="15" x14ac:dyDescent="0.25">
      <c r="A1875" s="240">
        <v>41872</v>
      </c>
      <c r="B1875" s="241" t="s">
        <v>1570</v>
      </c>
      <c r="C1875" s="394" t="s">
        <v>4401</v>
      </c>
      <c r="D1875" s="8" t="s">
        <v>1</v>
      </c>
      <c r="E1875" s="252">
        <v>529.1</v>
      </c>
      <c r="F1875" s="117">
        <v>41872</v>
      </c>
      <c r="G1875" s="30">
        <v>529.1</v>
      </c>
      <c r="H1875" s="5">
        <f t="shared" si="46"/>
        <v>0</v>
      </c>
      <c r="I1875" s="497"/>
    </row>
    <row r="1876" spans="1:9" ht="15" x14ac:dyDescent="0.25">
      <c r="A1876" s="240">
        <v>41873</v>
      </c>
      <c r="B1876" s="241" t="s">
        <v>1608</v>
      </c>
      <c r="C1876" s="394" t="s">
        <v>4401</v>
      </c>
      <c r="D1876" s="235" t="s">
        <v>1</v>
      </c>
      <c r="E1876" s="236">
        <v>135</v>
      </c>
      <c r="F1876" s="117">
        <v>41873</v>
      </c>
      <c r="G1876" s="251">
        <v>135</v>
      </c>
      <c r="H1876" s="5">
        <f t="shared" si="46"/>
        <v>0</v>
      </c>
      <c r="I1876" s="497"/>
    </row>
    <row r="1877" spans="1:9" ht="15" x14ac:dyDescent="0.25">
      <c r="A1877" s="240">
        <v>41873</v>
      </c>
      <c r="B1877" s="241" t="s">
        <v>1628</v>
      </c>
      <c r="C1877" s="394" t="s">
        <v>4401</v>
      </c>
      <c r="D1877" s="235" t="s">
        <v>1</v>
      </c>
      <c r="E1877" s="236">
        <v>560</v>
      </c>
      <c r="F1877" s="117">
        <v>41873</v>
      </c>
      <c r="G1877" s="251">
        <v>560</v>
      </c>
      <c r="H1877" s="5">
        <f t="shared" si="46"/>
        <v>0</v>
      </c>
      <c r="I1877" s="497"/>
    </row>
    <row r="1878" spans="1:9" ht="15" x14ac:dyDescent="0.25">
      <c r="A1878" s="240">
        <v>41873</v>
      </c>
      <c r="B1878" s="241" t="s">
        <v>1629</v>
      </c>
      <c r="C1878" s="394" t="s">
        <v>4401</v>
      </c>
      <c r="D1878" s="235" t="s">
        <v>1</v>
      </c>
      <c r="E1878" s="236">
        <v>2110</v>
      </c>
      <c r="F1878" s="117">
        <v>41873</v>
      </c>
      <c r="G1878" s="251">
        <v>2110</v>
      </c>
      <c r="H1878" s="5">
        <f t="shared" si="46"/>
        <v>0</v>
      </c>
      <c r="I1878" s="497"/>
    </row>
    <row r="1879" spans="1:9" ht="15" x14ac:dyDescent="0.25">
      <c r="A1879" s="240">
        <v>41873</v>
      </c>
      <c r="B1879" s="241" t="s">
        <v>1633</v>
      </c>
      <c r="C1879" s="394" t="s">
        <v>4401</v>
      </c>
      <c r="D1879" s="235" t="s">
        <v>1</v>
      </c>
      <c r="E1879" s="236">
        <v>161</v>
      </c>
      <c r="F1879" s="117">
        <v>41873</v>
      </c>
      <c r="G1879" s="251">
        <v>161</v>
      </c>
      <c r="H1879" s="5">
        <f t="shared" si="46"/>
        <v>0</v>
      </c>
      <c r="I1879" s="497"/>
    </row>
    <row r="1880" spans="1:9" ht="15" x14ac:dyDescent="0.25">
      <c r="A1880" s="240">
        <v>41873</v>
      </c>
      <c r="B1880" s="241" t="s">
        <v>1637</v>
      </c>
      <c r="C1880" s="394" t="s">
        <v>4401</v>
      </c>
      <c r="D1880" s="235" t="s">
        <v>1</v>
      </c>
      <c r="E1880" s="236">
        <v>6374</v>
      </c>
      <c r="F1880" s="117">
        <v>41873</v>
      </c>
      <c r="G1880" s="251">
        <v>6374</v>
      </c>
      <c r="H1880" s="5">
        <f t="shared" si="46"/>
        <v>0</v>
      </c>
      <c r="I1880" s="497"/>
    </row>
    <row r="1881" spans="1:9" ht="15" x14ac:dyDescent="0.25">
      <c r="A1881" s="240">
        <v>41873</v>
      </c>
      <c r="B1881" s="241" t="s">
        <v>1639</v>
      </c>
      <c r="C1881" s="394" t="s">
        <v>4401</v>
      </c>
      <c r="D1881" s="235" t="s">
        <v>1</v>
      </c>
      <c r="E1881" s="236">
        <v>1090</v>
      </c>
      <c r="F1881" s="117">
        <v>41873</v>
      </c>
      <c r="G1881" s="251">
        <v>1090</v>
      </c>
      <c r="H1881" s="5">
        <f t="shared" si="46"/>
        <v>0</v>
      </c>
      <c r="I1881" s="497" t="s">
        <v>57</v>
      </c>
    </row>
    <row r="1882" spans="1:9" ht="15" x14ac:dyDescent="0.25">
      <c r="A1882" s="240">
        <v>41873</v>
      </c>
      <c r="B1882" s="241" t="s">
        <v>1640</v>
      </c>
      <c r="C1882" s="394" t="s">
        <v>4401</v>
      </c>
      <c r="D1882" s="235" t="s">
        <v>1</v>
      </c>
      <c r="E1882" s="236">
        <v>436</v>
      </c>
      <c r="F1882" s="117">
        <v>41873</v>
      </c>
      <c r="G1882" s="251">
        <v>436</v>
      </c>
      <c r="H1882" s="5">
        <f t="shared" si="46"/>
        <v>0</v>
      </c>
      <c r="I1882" s="497"/>
    </row>
    <row r="1883" spans="1:9" ht="15" x14ac:dyDescent="0.25">
      <c r="A1883" s="240">
        <v>41873</v>
      </c>
      <c r="B1883" s="241" t="s">
        <v>1685</v>
      </c>
      <c r="C1883" s="394" t="s">
        <v>4401</v>
      </c>
      <c r="D1883" s="235" t="s">
        <v>1</v>
      </c>
      <c r="E1883" s="236">
        <v>458</v>
      </c>
      <c r="F1883" s="117">
        <v>41873</v>
      </c>
      <c r="G1883" s="251">
        <v>458</v>
      </c>
      <c r="H1883" s="5">
        <f t="shared" si="46"/>
        <v>0</v>
      </c>
      <c r="I1883" s="497"/>
    </row>
    <row r="1884" spans="1:9" ht="15" x14ac:dyDescent="0.25">
      <c r="A1884" s="240">
        <v>41873</v>
      </c>
      <c r="B1884" s="241" t="s">
        <v>1689</v>
      </c>
      <c r="C1884" s="394" t="s">
        <v>4401</v>
      </c>
      <c r="D1884" s="235" t="s">
        <v>1</v>
      </c>
      <c r="E1884" s="236">
        <v>3732.5</v>
      </c>
      <c r="F1884" s="117">
        <v>41873</v>
      </c>
      <c r="G1884" s="251">
        <v>3732.5</v>
      </c>
      <c r="H1884" s="5">
        <f t="shared" si="46"/>
        <v>0</v>
      </c>
      <c r="I1884" s="497"/>
    </row>
    <row r="1885" spans="1:9" ht="15" x14ac:dyDescent="0.25">
      <c r="A1885" s="240">
        <v>41873</v>
      </c>
      <c r="B1885" s="241" t="s">
        <v>1690</v>
      </c>
      <c r="C1885" s="394" t="s">
        <v>4401</v>
      </c>
      <c r="D1885" s="235" t="s">
        <v>1</v>
      </c>
      <c r="E1885" s="236">
        <v>986.6</v>
      </c>
      <c r="F1885" s="117">
        <v>41873</v>
      </c>
      <c r="G1885" s="251">
        <v>986.6</v>
      </c>
      <c r="H1885" s="5">
        <f t="shared" si="46"/>
        <v>0</v>
      </c>
      <c r="I1885" s="497"/>
    </row>
    <row r="1886" spans="1:9" ht="15" x14ac:dyDescent="0.25">
      <c r="A1886" s="240">
        <v>41873</v>
      </c>
      <c r="B1886" s="241" t="s">
        <v>1710</v>
      </c>
      <c r="C1886" s="394" t="s">
        <v>4401</v>
      </c>
      <c r="D1886" s="235" t="s">
        <v>1</v>
      </c>
      <c r="E1886" s="236">
        <v>1415.5</v>
      </c>
      <c r="F1886" s="117">
        <v>41873</v>
      </c>
      <c r="G1886" s="251">
        <v>1415.5</v>
      </c>
      <c r="H1886" s="5">
        <f t="shared" si="46"/>
        <v>0</v>
      </c>
      <c r="I1886" s="497" t="s">
        <v>23</v>
      </c>
    </row>
    <row r="1887" spans="1:9" ht="15" x14ac:dyDescent="0.25">
      <c r="A1887" s="240">
        <v>41874</v>
      </c>
      <c r="B1887" s="241" t="s">
        <v>1734</v>
      </c>
      <c r="C1887" s="394" t="s">
        <v>4401</v>
      </c>
      <c r="D1887" s="8" t="s">
        <v>1</v>
      </c>
      <c r="E1887" s="252">
        <v>3919</v>
      </c>
      <c r="F1887" s="117">
        <v>41874</v>
      </c>
      <c r="G1887" s="30">
        <v>3919</v>
      </c>
      <c r="H1887" s="5">
        <f t="shared" si="46"/>
        <v>0</v>
      </c>
      <c r="I1887" s="497" t="s">
        <v>23</v>
      </c>
    </row>
    <row r="1888" spans="1:9" ht="15" x14ac:dyDescent="0.25">
      <c r="A1888" s="240">
        <v>41874</v>
      </c>
      <c r="B1888" s="241" t="s">
        <v>1739</v>
      </c>
      <c r="C1888" s="394" t="s">
        <v>4401</v>
      </c>
      <c r="D1888" s="8" t="s">
        <v>1</v>
      </c>
      <c r="E1888" s="252">
        <v>1558</v>
      </c>
      <c r="F1888" s="117">
        <v>41874</v>
      </c>
      <c r="G1888" s="30">
        <v>1558</v>
      </c>
      <c r="H1888" s="5">
        <f t="shared" si="46"/>
        <v>0</v>
      </c>
      <c r="I1888" s="497" t="s">
        <v>23</v>
      </c>
    </row>
    <row r="1889" spans="1:9" ht="15" x14ac:dyDescent="0.25">
      <c r="A1889" s="240">
        <v>41874</v>
      </c>
      <c r="B1889" s="241" t="s">
        <v>1781</v>
      </c>
      <c r="C1889" s="394" t="s">
        <v>4401</v>
      </c>
      <c r="D1889" s="8" t="s">
        <v>1</v>
      </c>
      <c r="E1889" s="252">
        <v>792.7</v>
      </c>
      <c r="F1889" s="117">
        <v>41874</v>
      </c>
      <c r="G1889" s="30">
        <v>792.7</v>
      </c>
      <c r="H1889" s="5">
        <f t="shared" si="46"/>
        <v>0</v>
      </c>
      <c r="I1889" s="497" t="s">
        <v>23</v>
      </c>
    </row>
    <row r="1890" spans="1:9" ht="15" x14ac:dyDescent="0.25">
      <c r="A1890" s="240">
        <v>41874</v>
      </c>
      <c r="B1890" s="241" t="s">
        <v>1796</v>
      </c>
      <c r="C1890" s="394" t="s">
        <v>4401</v>
      </c>
      <c r="D1890" s="8" t="s">
        <v>1</v>
      </c>
      <c r="E1890" s="252">
        <v>1298.5999999999999</v>
      </c>
      <c r="F1890" s="117">
        <v>41874</v>
      </c>
      <c r="G1890" s="30">
        <v>1298.5999999999999</v>
      </c>
      <c r="H1890" s="5">
        <f t="shared" si="46"/>
        <v>0</v>
      </c>
      <c r="I1890" s="497" t="s">
        <v>23</v>
      </c>
    </row>
    <row r="1891" spans="1:9" ht="15" x14ac:dyDescent="0.25">
      <c r="A1891" s="240">
        <v>41874</v>
      </c>
      <c r="B1891" s="241" t="s">
        <v>1822</v>
      </c>
      <c r="C1891" s="394" t="s">
        <v>4401</v>
      </c>
      <c r="D1891" s="8" t="s">
        <v>1</v>
      </c>
      <c r="E1891" s="252">
        <v>708</v>
      </c>
      <c r="F1891" s="294">
        <v>41874</v>
      </c>
      <c r="G1891" s="30">
        <v>708</v>
      </c>
      <c r="H1891" s="5">
        <f t="shared" si="46"/>
        <v>0</v>
      </c>
      <c r="I1891" s="497" t="s">
        <v>23</v>
      </c>
    </row>
    <row r="1892" spans="1:9" ht="15" x14ac:dyDescent="0.25">
      <c r="A1892" s="240">
        <v>41875</v>
      </c>
      <c r="B1892" s="241" t="s">
        <v>1824</v>
      </c>
      <c r="C1892" s="394" t="s">
        <v>4401</v>
      </c>
      <c r="D1892" s="235" t="s">
        <v>1</v>
      </c>
      <c r="E1892" s="236">
        <v>2347.5</v>
      </c>
      <c r="F1892" s="294">
        <v>41875</v>
      </c>
      <c r="G1892" s="30">
        <v>2347.5</v>
      </c>
      <c r="H1892" s="5">
        <f t="shared" si="46"/>
        <v>0</v>
      </c>
      <c r="I1892" s="497" t="s">
        <v>23</v>
      </c>
    </row>
    <row r="1893" spans="1:9" ht="15" x14ac:dyDescent="0.25">
      <c r="A1893" s="240">
        <v>41875</v>
      </c>
      <c r="B1893" s="241" t="s">
        <v>1825</v>
      </c>
      <c r="C1893" s="394" t="s">
        <v>4401</v>
      </c>
      <c r="D1893" s="235" t="s">
        <v>1</v>
      </c>
      <c r="E1893" s="236">
        <v>494</v>
      </c>
      <c r="F1893" s="294">
        <v>41875</v>
      </c>
      <c r="G1893" s="30">
        <v>494</v>
      </c>
      <c r="H1893" s="5">
        <f t="shared" si="46"/>
        <v>0</v>
      </c>
      <c r="I1893" s="497" t="s">
        <v>23</v>
      </c>
    </row>
    <row r="1894" spans="1:9" ht="15" x14ac:dyDescent="0.25">
      <c r="A1894" s="240">
        <v>41875</v>
      </c>
      <c r="B1894" s="241" t="s">
        <v>1828</v>
      </c>
      <c r="C1894" s="394" t="s">
        <v>4401</v>
      </c>
      <c r="D1894" s="235" t="s">
        <v>1</v>
      </c>
      <c r="E1894" s="236">
        <v>653.4</v>
      </c>
      <c r="F1894" s="294">
        <v>41875</v>
      </c>
      <c r="G1894" s="30">
        <v>653.4</v>
      </c>
      <c r="H1894" s="5">
        <f t="shared" si="46"/>
        <v>0</v>
      </c>
      <c r="I1894" s="497" t="s">
        <v>4</v>
      </c>
    </row>
    <row r="1895" spans="1:9" ht="15" x14ac:dyDescent="0.25">
      <c r="A1895" s="240">
        <v>41875</v>
      </c>
      <c r="B1895" s="241" t="s">
        <v>1830</v>
      </c>
      <c r="C1895" s="394" t="s">
        <v>4401</v>
      </c>
      <c r="D1895" s="235" t="s">
        <v>1</v>
      </c>
      <c r="E1895" s="236">
        <v>1508.5</v>
      </c>
      <c r="F1895" s="294">
        <v>41875</v>
      </c>
      <c r="G1895" s="30">
        <v>1508.5</v>
      </c>
      <c r="H1895" s="5">
        <f t="shared" si="46"/>
        <v>0</v>
      </c>
      <c r="I1895" s="497" t="s">
        <v>4</v>
      </c>
    </row>
    <row r="1896" spans="1:9" ht="15" x14ac:dyDescent="0.25">
      <c r="A1896" s="240">
        <v>41875</v>
      </c>
      <c r="B1896" s="241" t="s">
        <v>1831</v>
      </c>
      <c r="C1896" s="394" t="s">
        <v>4401</v>
      </c>
      <c r="D1896" s="235" t="s">
        <v>1</v>
      </c>
      <c r="E1896" s="236">
        <v>822.5</v>
      </c>
      <c r="F1896" s="294">
        <v>41875</v>
      </c>
      <c r="G1896" s="30">
        <v>822.5</v>
      </c>
      <c r="H1896" s="5">
        <f t="shared" si="46"/>
        <v>0</v>
      </c>
      <c r="I1896" s="497" t="s">
        <v>146</v>
      </c>
    </row>
    <row r="1897" spans="1:9" ht="15" x14ac:dyDescent="0.25">
      <c r="A1897" s="240">
        <v>41875</v>
      </c>
      <c r="B1897" s="241" t="s">
        <v>1839</v>
      </c>
      <c r="C1897" s="394" t="s">
        <v>4401</v>
      </c>
      <c r="D1897" s="235" t="s">
        <v>1</v>
      </c>
      <c r="E1897" s="236">
        <v>4006.8</v>
      </c>
      <c r="F1897" s="294">
        <v>41875</v>
      </c>
      <c r="G1897" s="30">
        <v>4006.8</v>
      </c>
      <c r="H1897" s="5">
        <f t="shared" si="46"/>
        <v>0</v>
      </c>
      <c r="I1897" s="497" t="s">
        <v>4</v>
      </c>
    </row>
    <row r="1898" spans="1:9" ht="15" x14ac:dyDescent="0.25">
      <c r="A1898" s="240">
        <v>41875</v>
      </c>
      <c r="B1898" s="241" t="s">
        <v>1853</v>
      </c>
      <c r="C1898" s="394" t="s">
        <v>4401</v>
      </c>
      <c r="D1898" s="235" t="s">
        <v>1</v>
      </c>
      <c r="E1898" s="236">
        <v>3415</v>
      </c>
      <c r="F1898" s="294">
        <v>41875</v>
      </c>
      <c r="G1898" s="30">
        <v>3415</v>
      </c>
      <c r="H1898" s="5">
        <f t="shared" si="46"/>
        <v>0</v>
      </c>
      <c r="I1898" s="497" t="s">
        <v>4</v>
      </c>
    </row>
    <row r="1899" spans="1:9" ht="15" x14ac:dyDescent="0.25">
      <c r="A1899" s="240">
        <v>41876</v>
      </c>
      <c r="B1899" s="241" t="s">
        <v>1901</v>
      </c>
      <c r="C1899" s="394" t="s">
        <v>4401</v>
      </c>
      <c r="D1899" s="235" t="s">
        <v>1</v>
      </c>
      <c r="E1899" s="236">
        <v>2228</v>
      </c>
      <c r="F1899" s="117">
        <v>41876</v>
      </c>
      <c r="G1899" s="30">
        <v>2228</v>
      </c>
      <c r="H1899" s="5">
        <f t="shared" si="46"/>
        <v>0</v>
      </c>
      <c r="I1899" s="497" t="s">
        <v>4</v>
      </c>
    </row>
    <row r="1900" spans="1:9" ht="15" x14ac:dyDescent="0.25">
      <c r="A1900" s="240">
        <v>41876</v>
      </c>
      <c r="B1900" s="241" t="s">
        <v>1904</v>
      </c>
      <c r="C1900" s="394" t="s">
        <v>4401</v>
      </c>
      <c r="D1900" s="235" t="s">
        <v>1</v>
      </c>
      <c r="E1900" s="236">
        <v>5008.3999999999996</v>
      </c>
      <c r="F1900" s="117">
        <v>41876</v>
      </c>
      <c r="G1900" s="30">
        <v>5008.3999999999996</v>
      </c>
      <c r="H1900" s="5">
        <f t="shared" si="46"/>
        <v>0</v>
      </c>
      <c r="I1900" s="497" t="s">
        <v>4</v>
      </c>
    </row>
    <row r="1901" spans="1:9" ht="15" x14ac:dyDescent="0.25">
      <c r="A1901" s="240">
        <v>41876</v>
      </c>
      <c r="B1901" s="241" t="s">
        <v>1936</v>
      </c>
      <c r="C1901" s="394" t="s">
        <v>4401</v>
      </c>
      <c r="D1901" s="235" t="s">
        <v>1</v>
      </c>
      <c r="E1901" s="236">
        <v>2467.5</v>
      </c>
      <c r="F1901" s="117">
        <v>41876</v>
      </c>
      <c r="G1901" s="30">
        <v>2467.5</v>
      </c>
      <c r="H1901" s="5">
        <f t="shared" si="46"/>
        <v>0</v>
      </c>
      <c r="I1901" s="497" t="s">
        <v>23</v>
      </c>
    </row>
    <row r="1902" spans="1:9" ht="15" x14ac:dyDescent="0.25">
      <c r="A1902" s="240">
        <v>41876</v>
      </c>
      <c r="B1902" s="241" t="s">
        <v>1938</v>
      </c>
      <c r="C1902" s="394" t="s">
        <v>4401</v>
      </c>
      <c r="D1902" s="235" t="s">
        <v>1</v>
      </c>
      <c r="E1902" s="236">
        <v>5571.2</v>
      </c>
      <c r="F1902" s="117">
        <v>41876</v>
      </c>
      <c r="G1902" s="30">
        <v>5571.2</v>
      </c>
      <c r="H1902" s="5">
        <f t="shared" si="46"/>
        <v>0</v>
      </c>
      <c r="I1902" s="497"/>
    </row>
    <row r="1903" spans="1:9" ht="15" x14ac:dyDescent="0.25">
      <c r="A1903" s="240">
        <v>41876</v>
      </c>
      <c r="B1903" s="241" t="s">
        <v>1942</v>
      </c>
      <c r="C1903" s="394" t="s">
        <v>4401</v>
      </c>
      <c r="D1903" s="235" t="s">
        <v>1</v>
      </c>
      <c r="E1903" s="236">
        <v>507.5</v>
      </c>
      <c r="F1903" s="117">
        <v>41876</v>
      </c>
      <c r="G1903" s="30">
        <v>507.5</v>
      </c>
      <c r="H1903" s="5">
        <f t="shared" si="46"/>
        <v>0</v>
      </c>
      <c r="I1903" s="497" t="s">
        <v>23</v>
      </c>
    </row>
    <row r="1904" spans="1:9" ht="15" x14ac:dyDescent="0.25">
      <c r="A1904" s="240">
        <v>41876</v>
      </c>
      <c r="B1904" s="241" t="s">
        <v>1946</v>
      </c>
      <c r="C1904" s="394" t="s">
        <v>4401</v>
      </c>
      <c r="D1904" s="235" t="s">
        <v>1</v>
      </c>
      <c r="E1904" s="236">
        <v>419</v>
      </c>
      <c r="F1904" s="117">
        <v>41876</v>
      </c>
      <c r="G1904" s="30">
        <v>419</v>
      </c>
      <c r="H1904" s="5">
        <f t="shared" si="46"/>
        <v>0</v>
      </c>
      <c r="I1904" s="497" t="s">
        <v>196</v>
      </c>
    </row>
    <row r="1905" spans="1:9" ht="15" x14ac:dyDescent="0.25">
      <c r="A1905" s="240">
        <v>41877</v>
      </c>
      <c r="B1905" s="241" t="s">
        <v>1984</v>
      </c>
      <c r="C1905" s="394" t="s">
        <v>4401</v>
      </c>
      <c r="D1905" s="8" t="s">
        <v>1</v>
      </c>
      <c r="E1905" s="252">
        <v>3319</v>
      </c>
      <c r="F1905" s="117">
        <v>41877</v>
      </c>
      <c r="G1905" s="30">
        <v>3319</v>
      </c>
      <c r="H1905" s="5">
        <f t="shared" si="46"/>
        <v>0</v>
      </c>
      <c r="I1905" s="497" t="s">
        <v>23</v>
      </c>
    </row>
    <row r="1906" spans="1:9" ht="15" x14ac:dyDescent="0.25">
      <c r="A1906" s="240">
        <v>41877</v>
      </c>
      <c r="B1906" s="241" t="s">
        <v>2019</v>
      </c>
      <c r="C1906" s="394" t="s">
        <v>4401</v>
      </c>
      <c r="D1906" s="8" t="s">
        <v>1</v>
      </c>
      <c r="E1906" s="252">
        <v>545</v>
      </c>
      <c r="F1906" s="117">
        <v>41877</v>
      </c>
      <c r="G1906" s="30">
        <v>545</v>
      </c>
      <c r="H1906" s="5">
        <f t="shared" si="46"/>
        <v>0</v>
      </c>
      <c r="I1906" s="497" t="s">
        <v>196</v>
      </c>
    </row>
    <row r="1907" spans="1:9" ht="15" x14ac:dyDescent="0.25">
      <c r="A1907" s="240">
        <v>41877</v>
      </c>
      <c r="B1907" s="241" t="s">
        <v>2052</v>
      </c>
      <c r="C1907" s="394" t="s">
        <v>4401</v>
      </c>
      <c r="D1907" s="8" t="s">
        <v>1</v>
      </c>
      <c r="E1907" s="252">
        <v>954.5</v>
      </c>
      <c r="F1907" s="117">
        <v>41877</v>
      </c>
      <c r="G1907" s="30">
        <v>954.5</v>
      </c>
      <c r="H1907" s="5">
        <f t="shared" si="46"/>
        <v>0</v>
      </c>
      <c r="I1907" s="497" t="s">
        <v>196</v>
      </c>
    </row>
    <row r="1908" spans="1:9" ht="15" x14ac:dyDescent="0.25">
      <c r="A1908" s="240">
        <v>41877</v>
      </c>
      <c r="B1908" s="241" t="s">
        <v>2056</v>
      </c>
      <c r="C1908" s="394" t="s">
        <v>4401</v>
      </c>
      <c r="D1908" s="8" t="s">
        <v>1</v>
      </c>
      <c r="E1908" s="252">
        <v>2534.5</v>
      </c>
      <c r="F1908" s="117">
        <v>41877</v>
      </c>
      <c r="G1908" s="30">
        <v>2534.5</v>
      </c>
      <c r="H1908" s="5">
        <f t="shared" si="46"/>
        <v>0</v>
      </c>
      <c r="I1908" s="497" t="s">
        <v>23</v>
      </c>
    </row>
    <row r="1909" spans="1:9" ht="15" x14ac:dyDescent="0.25">
      <c r="A1909" s="240">
        <v>41877</v>
      </c>
      <c r="B1909" s="241" t="s">
        <v>2058</v>
      </c>
      <c r="C1909" s="394" t="s">
        <v>4401</v>
      </c>
      <c r="D1909" s="8" t="s">
        <v>1</v>
      </c>
      <c r="E1909" s="252">
        <v>12412</v>
      </c>
      <c r="F1909" s="117">
        <v>41877</v>
      </c>
      <c r="G1909" s="30">
        <v>12412</v>
      </c>
      <c r="H1909" s="5">
        <f t="shared" si="46"/>
        <v>0</v>
      </c>
      <c r="I1909" s="497" t="s">
        <v>57</v>
      </c>
    </row>
    <row r="1910" spans="1:9" ht="15" x14ac:dyDescent="0.25">
      <c r="A1910" s="240">
        <v>41878</v>
      </c>
      <c r="B1910" s="241" t="s">
        <v>2084</v>
      </c>
      <c r="C1910" s="394" t="s">
        <v>4401</v>
      </c>
      <c r="D1910" s="235" t="s">
        <v>1</v>
      </c>
      <c r="E1910" s="236">
        <v>8983</v>
      </c>
      <c r="F1910" s="117">
        <v>41878</v>
      </c>
      <c r="G1910" s="30">
        <v>8983</v>
      </c>
      <c r="H1910" s="5">
        <f t="shared" si="46"/>
        <v>0</v>
      </c>
      <c r="I1910" s="497" t="s">
        <v>57</v>
      </c>
    </row>
    <row r="1911" spans="1:9" ht="15" x14ac:dyDescent="0.25">
      <c r="A1911" s="240">
        <v>41878</v>
      </c>
      <c r="B1911" s="241" t="s">
        <v>2090</v>
      </c>
      <c r="C1911" s="394" t="s">
        <v>4401</v>
      </c>
      <c r="D1911" s="235" t="s">
        <v>1</v>
      </c>
      <c r="E1911" s="236">
        <v>2736</v>
      </c>
      <c r="F1911" s="117">
        <v>41878</v>
      </c>
      <c r="G1911" s="30">
        <v>2736</v>
      </c>
      <c r="H1911" s="5">
        <f t="shared" si="46"/>
        <v>0</v>
      </c>
      <c r="I1911" s="497" t="s">
        <v>196</v>
      </c>
    </row>
    <row r="1912" spans="1:9" ht="15" x14ac:dyDescent="0.25">
      <c r="A1912" s="240">
        <v>41879</v>
      </c>
      <c r="B1912" s="241" t="s">
        <v>2167</v>
      </c>
      <c r="C1912" s="394" t="s">
        <v>4401</v>
      </c>
      <c r="D1912" s="235" t="s">
        <v>1</v>
      </c>
      <c r="E1912" s="236">
        <v>6290.4</v>
      </c>
      <c r="F1912" s="117">
        <v>41879</v>
      </c>
      <c r="G1912" s="30">
        <v>6290.4</v>
      </c>
      <c r="H1912" s="5">
        <f t="shared" si="46"/>
        <v>0</v>
      </c>
      <c r="I1912" s="497" t="s">
        <v>23</v>
      </c>
    </row>
    <row r="1913" spans="1:9" ht="15" x14ac:dyDescent="0.25">
      <c r="A1913" s="240">
        <v>41879</v>
      </c>
      <c r="B1913" s="241" t="s">
        <v>2183</v>
      </c>
      <c r="C1913" s="394" t="s">
        <v>4401</v>
      </c>
      <c r="D1913" s="235" t="s">
        <v>1</v>
      </c>
      <c r="E1913" s="236">
        <v>376</v>
      </c>
      <c r="F1913" s="117">
        <v>41879</v>
      </c>
      <c r="G1913" s="30">
        <v>376</v>
      </c>
      <c r="H1913" s="5">
        <f t="shared" si="46"/>
        <v>0</v>
      </c>
      <c r="I1913" s="497" t="s">
        <v>57</v>
      </c>
    </row>
    <row r="1914" spans="1:9" ht="15" x14ac:dyDescent="0.25">
      <c r="A1914" s="240">
        <v>41879</v>
      </c>
      <c r="B1914" s="241" t="s">
        <v>2199</v>
      </c>
      <c r="C1914" s="394" t="s">
        <v>4401</v>
      </c>
      <c r="D1914" s="235" t="s">
        <v>1</v>
      </c>
      <c r="E1914" s="236">
        <v>479</v>
      </c>
      <c r="F1914" s="117">
        <v>41879</v>
      </c>
      <c r="G1914" s="30">
        <v>479</v>
      </c>
      <c r="H1914" s="5">
        <f t="shared" si="46"/>
        <v>0</v>
      </c>
      <c r="I1914" s="497" t="s">
        <v>57</v>
      </c>
    </row>
    <row r="1915" spans="1:9" ht="15" x14ac:dyDescent="0.25">
      <c r="A1915" s="240">
        <v>41879</v>
      </c>
      <c r="B1915" s="241" t="s">
        <v>2202</v>
      </c>
      <c r="C1915" s="394" t="s">
        <v>4401</v>
      </c>
      <c r="D1915" s="235" t="s">
        <v>1</v>
      </c>
      <c r="E1915" s="236">
        <v>4381.6000000000004</v>
      </c>
      <c r="F1915" s="117">
        <v>41879</v>
      </c>
      <c r="G1915" s="30">
        <v>4381.6000000000004</v>
      </c>
      <c r="H1915" s="5">
        <f t="shared" si="46"/>
        <v>0</v>
      </c>
      <c r="I1915" s="497"/>
    </row>
    <row r="1916" spans="1:9" ht="15" x14ac:dyDescent="0.25">
      <c r="A1916" s="240">
        <v>41879</v>
      </c>
      <c r="B1916" s="241" t="s">
        <v>2206</v>
      </c>
      <c r="C1916" s="394" t="s">
        <v>4401</v>
      </c>
      <c r="D1916" s="235" t="s">
        <v>1</v>
      </c>
      <c r="E1916" s="236">
        <v>324</v>
      </c>
      <c r="F1916" s="117">
        <v>41879</v>
      </c>
      <c r="G1916" s="30">
        <v>324</v>
      </c>
      <c r="H1916" s="5">
        <f t="shared" si="46"/>
        <v>0</v>
      </c>
      <c r="I1916" s="497" t="s">
        <v>57</v>
      </c>
    </row>
    <row r="1917" spans="1:9" ht="15" x14ac:dyDescent="0.25">
      <c r="A1917" s="240">
        <v>41880</v>
      </c>
      <c r="B1917" s="241" t="s">
        <v>1074</v>
      </c>
      <c r="C1917" s="394" t="s">
        <v>4401</v>
      </c>
      <c r="D1917" s="8" t="s">
        <v>1</v>
      </c>
      <c r="E1917" s="252">
        <v>1020</v>
      </c>
      <c r="F1917" s="117">
        <v>41880</v>
      </c>
      <c r="G1917" s="30">
        <v>1020</v>
      </c>
      <c r="H1917" s="5">
        <f t="shared" si="46"/>
        <v>0</v>
      </c>
      <c r="I1917" s="497" t="s">
        <v>57</v>
      </c>
    </row>
    <row r="1918" spans="1:9" ht="15" x14ac:dyDescent="0.25">
      <c r="A1918" s="240">
        <v>41880</v>
      </c>
      <c r="B1918" s="241" t="s">
        <v>1080</v>
      </c>
      <c r="C1918" s="394" t="s">
        <v>4401</v>
      </c>
      <c r="D1918" s="8" t="s">
        <v>1</v>
      </c>
      <c r="E1918" s="252">
        <v>910</v>
      </c>
      <c r="F1918" s="117">
        <v>41880</v>
      </c>
      <c r="G1918" s="30">
        <v>910</v>
      </c>
      <c r="H1918" s="5">
        <f t="shared" si="46"/>
        <v>0</v>
      </c>
      <c r="I1918" s="497" t="s">
        <v>57</v>
      </c>
    </row>
    <row r="1919" spans="1:9" ht="15" x14ac:dyDescent="0.25">
      <c r="A1919" s="240">
        <v>41880</v>
      </c>
      <c r="B1919" s="241" t="s">
        <v>1098</v>
      </c>
      <c r="C1919" s="394" t="s">
        <v>4401</v>
      </c>
      <c r="D1919" s="8" t="s">
        <v>1</v>
      </c>
      <c r="E1919" s="252">
        <v>1908</v>
      </c>
      <c r="F1919" s="117">
        <v>41880</v>
      </c>
      <c r="G1919" s="30">
        <v>1908</v>
      </c>
      <c r="H1919" s="5">
        <f t="shared" si="46"/>
        <v>0</v>
      </c>
      <c r="I1919" s="497"/>
    </row>
    <row r="1920" spans="1:9" ht="15" x14ac:dyDescent="0.25">
      <c r="A1920" s="240">
        <v>41880</v>
      </c>
      <c r="B1920" s="241" t="s">
        <v>1109</v>
      </c>
      <c r="C1920" s="394" t="s">
        <v>4401</v>
      </c>
      <c r="D1920" s="8" t="s">
        <v>1</v>
      </c>
      <c r="E1920" s="252">
        <v>2739.9</v>
      </c>
      <c r="F1920" s="117">
        <v>41880</v>
      </c>
      <c r="G1920" s="30">
        <v>2739.9</v>
      </c>
      <c r="H1920" s="5">
        <f t="shared" si="46"/>
        <v>0</v>
      </c>
      <c r="I1920" s="497"/>
    </row>
    <row r="1921" spans="1:9" ht="15" x14ac:dyDescent="0.25">
      <c r="A1921" s="240">
        <v>41880</v>
      </c>
      <c r="B1921" s="241" t="s">
        <v>1110</v>
      </c>
      <c r="C1921" s="394" t="s">
        <v>4401</v>
      </c>
      <c r="D1921" s="8" t="s">
        <v>1</v>
      </c>
      <c r="E1921" s="252">
        <v>96</v>
      </c>
      <c r="F1921" s="117">
        <v>41880</v>
      </c>
      <c r="G1921" s="30">
        <v>96</v>
      </c>
      <c r="H1921" s="5">
        <f t="shared" si="46"/>
        <v>0</v>
      </c>
      <c r="I1921" s="497" t="s">
        <v>14</v>
      </c>
    </row>
    <row r="1922" spans="1:9" ht="15" x14ac:dyDescent="0.25">
      <c r="A1922" s="240">
        <v>41880</v>
      </c>
      <c r="B1922" s="241" t="s">
        <v>1111</v>
      </c>
      <c r="C1922" s="394" t="s">
        <v>4401</v>
      </c>
      <c r="D1922" s="8" t="s">
        <v>1</v>
      </c>
      <c r="E1922" s="252">
        <v>656</v>
      </c>
      <c r="F1922" s="117">
        <v>41880</v>
      </c>
      <c r="G1922" s="30">
        <v>656</v>
      </c>
      <c r="H1922" s="5">
        <f t="shared" si="46"/>
        <v>0</v>
      </c>
      <c r="I1922" s="497" t="s">
        <v>14</v>
      </c>
    </row>
    <row r="1923" spans="1:9" ht="15" x14ac:dyDescent="0.25">
      <c r="A1923" s="240">
        <v>41880</v>
      </c>
      <c r="B1923" s="241" t="s">
        <v>1113</v>
      </c>
      <c r="C1923" s="394" t="s">
        <v>4401</v>
      </c>
      <c r="D1923" s="8" t="s">
        <v>1</v>
      </c>
      <c r="E1923" s="252">
        <v>953.5</v>
      </c>
      <c r="F1923" s="117">
        <v>41880</v>
      </c>
      <c r="G1923" s="30">
        <v>953.5</v>
      </c>
      <c r="H1923" s="5">
        <f t="shared" si="46"/>
        <v>0</v>
      </c>
      <c r="I1923" s="497" t="s">
        <v>14</v>
      </c>
    </row>
    <row r="1924" spans="1:9" ht="15" x14ac:dyDescent="0.25">
      <c r="A1924" s="240">
        <v>41880</v>
      </c>
      <c r="B1924" s="241" t="s">
        <v>1126</v>
      </c>
      <c r="C1924" s="394" t="s">
        <v>4401</v>
      </c>
      <c r="D1924" s="8" t="s">
        <v>1</v>
      </c>
      <c r="E1924" s="252">
        <v>1947.5</v>
      </c>
      <c r="F1924" s="117">
        <v>41880</v>
      </c>
      <c r="G1924" s="30">
        <v>1947.5</v>
      </c>
      <c r="H1924" s="5">
        <f t="shared" si="46"/>
        <v>0</v>
      </c>
      <c r="I1924" s="497"/>
    </row>
    <row r="1925" spans="1:9" ht="15" x14ac:dyDescent="0.25">
      <c r="A1925" s="240">
        <v>41880</v>
      </c>
      <c r="B1925" s="241" t="s">
        <v>1160</v>
      </c>
      <c r="C1925" s="394" t="s">
        <v>4401</v>
      </c>
      <c r="D1925" s="8" t="s">
        <v>1</v>
      </c>
      <c r="E1925" s="252">
        <v>1163.5</v>
      </c>
      <c r="F1925" s="117">
        <v>41880</v>
      </c>
      <c r="G1925" s="30">
        <v>1163.5</v>
      </c>
      <c r="H1925" s="5">
        <f t="shared" si="46"/>
        <v>0</v>
      </c>
      <c r="I1925" s="497" t="s">
        <v>14</v>
      </c>
    </row>
    <row r="1926" spans="1:9" ht="15" x14ac:dyDescent="0.25">
      <c r="A1926" s="240">
        <v>41881</v>
      </c>
      <c r="B1926" s="241" t="s">
        <v>1186</v>
      </c>
      <c r="C1926" s="394" t="s">
        <v>4401</v>
      </c>
      <c r="D1926" s="235" t="s">
        <v>1</v>
      </c>
      <c r="E1926" s="236">
        <v>320</v>
      </c>
      <c r="F1926" s="117">
        <v>41881</v>
      </c>
      <c r="G1926" s="30">
        <v>320</v>
      </c>
      <c r="H1926" s="5">
        <f t="shared" si="46"/>
        <v>0</v>
      </c>
      <c r="I1926" s="497" t="s">
        <v>14</v>
      </c>
    </row>
    <row r="1927" spans="1:9" ht="15" x14ac:dyDescent="0.25">
      <c r="A1927" s="240">
        <v>41882</v>
      </c>
      <c r="B1927" s="241" t="s">
        <v>1296</v>
      </c>
      <c r="C1927" s="394" t="s">
        <v>4401</v>
      </c>
      <c r="D1927" s="235" t="s">
        <v>1</v>
      </c>
      <c r="E1927" s="236">
        <v>1114.5</v>
      </c>
      <c r="F1927" s="294">
        <v>41882</v>
      </c>
      <c r="G1927" s="30">
        <v>1114.5</v>
      </c>
      <c r="H1927" s="5">
        <f t="shared" si="46"/>
        <v>0</v>
      </c>
      <c r="I1927" s="497"/>
    </row>
    <row r="1928" spans="1:9" ht="15" x14ac:dyDescent="0.25">
      <c r="A1928" s="240">
        <v>41882</v>
      </c>
      <c r="B1928" s="241" t="s">
        <v>1338</v>
      </c>
      <c r="C1928" s="394" t="s">
        <v>4401</v>
      </c>
      <c r="D1928" s="235" t="s">
        <v>1</v>
      </c>
      <c r="E1928" s="236">
        <v>244.5</v>
      </c>
      <c r="F1928" s="294">
        <v>41882</v>
      </c>
      <c r="G1928" s="30">
        <v>244.5</v>
      </c>
      <c r="H1928" s="5">
        <f t="shared" si="46"/>
        <v>0</v>
      </c>
      <c r="I1928" s="497"/>
    </row>
    <row r="1929" spans="1:9" ht="15" x14ac:dyDescent="0.25">
      <c r="A1929" s="240">
        <v>41882</v>
      </c>
      <c r="B1929" s="241" t="s">
        <v>1353</v>
      </c>
      <c r="C1929" s="394" t="s">
        <v>4401</v>
      </c>
      <c r="D1929" s="235" t="s">
        <v>1</v>
      </c>
      <c r="E1929" s="236">
        <v>164</v>
      </c>
      <c r="F1929" s="294">
        <v>41882</v>
      </c>
      <c r="G1929" s="30">
        <v>164</v>
      </c>
      <c r="H1929" s="5">
        <f t="shared" si="46"/>
        <v>0</v>
      </c>
      <c r="I1929" s="497"/>
    </row>
    <row r="1930" spans="1:9" ht="15" x14ac:dyDescent="0.25">
      <c r="A1930" s="240"/>
      <c r="B1930" s="241"/>
      <c r="C1930" s="394"/>
      <c r="D1930" s="235"/>
      <c r="E1930" s="236"/>
      <c r="F1930" s="294"/>
      <c r="G1930" s="30"/>
      <c r="H1930" s="5"/>
      <c r="I1930" s="497"/>
    </row>
    <row r="1931" spans="1:9" ht="15" x14ac:dyDescent="0.25">
      <c r="A1931" s="240">
        <v>41866</v>
      </c>
      <c r="B1931" s="438" t="s">
        <v>2237</v>
      </c>
      <c r="C1931" s="429" t="s">
        <v>4698</v>
      </c>
      <c r="D1931" s="235" t="s">
        <v>4773</v>
      </c>
      <c r="E1931" s="236">
        <v>40587</v>
      </c>
      <c r="F1931" s="117">
        <v>41867</v>
      </c>
      <c r="G1931" s="30">
        <v>40587</v>
      </c>
      <c r="H1931" s="5">
        <f t="shared" si="46"/>
        <v>0</v>
      </c>
      <c r="I1931" s="497" t="s">
        <v>294</v>
      </c>
    </row>
    <row r="1932" spans="1:9" ht="15" x14ac:dyDescent="0.25">
      <c r="A1932" s="240"/>
      <c r="B1932" s="438"/>
      <c r="C1932" s="429"/>
      <c r="D1932" s="235"/>
      <c r="E1932" s="236"/>
      <c r="F1932" s="117"/>
      <c r="G1932" s="30"/>
      <c r="H1932" s="5"/>
      <c r="I1932" s="497"/>
    </row>
    <row r="1933" spans="1:9" ht="15" x14ac:dyDescent="0.25">
      <c r="A1933" s="240">
        <v>41860</v>
      </c>
      <c r="B1933" s="438" t="s">
        <v>1828</v>
      </c>
      <c r="C1933" s="429" t="s">
        <v>4698</v>
      </c>
      <c r="D1933" s="8" t="s">
        <v>2433</v>
      </c>
      <c r="E1933" s="252">
        <v>8789</v>
      </c>
      <c r="F1933" s="117">
        <v>41860</v>
      </c>
      <c r="G1933" s="30">
        <v>8789</v>
      </c>
      <c r="H1933" s="5">
        <f t="shared" si="46"/>
        <v>0</v>
      </c>
      <c r="I1933" s="497"/>
    </row>
    <row r="1934" spans="1:9" ht="15" x14ac:dyDescent="0.25">
      <c r="A1934" s="240">
        <v>41864</v>
      </c>
      <c r="B1934" s="438" t="s">
        <v>2074</v>
      </c>
      <c r="C1934" s="429" t="s">
        <v>4698</v>
      </c>
      <c r="D1934" s="8" t="s">
        <v>2433</v>
      </c>
      <c r="E1934" s="252">
        <v>7535</v>
      </c>
      <c r="F1934" s="117">
        <v>41864</v>
      </c>
      <c r="G1934" s="30">
        <v>7535</v>
      </c>
      <c r="H1934" s="5">
        <f t="shared" si="46"/>
        <v>0</v>
      </c>
      <c r="I1934" s="497"/>
    </row>
    <row r="1935" spans="1:9" ht="15" x14ac:dyDescent="0.25">
      <c r="A1935" s="240"/>
      <c r="B1935" s="438"/>
      <c r="C1935" s="429"/>
      <c r="D1935" s="8"/>
      <c r="E1935" s="252"/>
      <c r="F1935" s="117"/>
      <c r="G1935" s="30">
        <f>SUM(G1933:G1934)</f>
        <v>16324</v>
      </c>
      <c r="H1935" s="5"/>
      <c r="I1935" s="497"/>
    </row>
    <row r="1936" spans="1:9" ht="15" x14ac:dyDescent="0.25">
      <c r="A1936" s="240"/>
      <c r="B1936" s="438"/>
      <c r="C1936" s="429"/>
      <c r="D1936" s="8"/>
      <c r="E1936" s="252"/>
      <c r="F1936" s="117"/>
      <c r="G1936" s="30"/>
      <c r="H1936" s="5"/>
      <c r="I1936" s="497"/>
    </row>
    <row r="1937" spans="1:9" ht="15" x14ac:dyDescent="0.25">
      <c r="A1937" s="240">
        <v>41872</v>
      </c>
      <c r="B1937" s="438" t="s">
        <v>1520</v>
      </c>
      <c r="C1937" s="429" t="s">
        <v>4698</v>
      </c>
      <c r="D1937" s="8" t="s">
        <v>2641</v>
      </c>
      <c r="E1937" s="252">
        <v>3003</v>
      </c>
      <c r="F1937" s="117">
        <v>41872</v>
      </c>
      <c r="G1937" s="30">
        <v>3003</v>
      </c>
      <c r="H1937" s="5">
        <f t="shared" si="46"/>
        <v>0</v>
      </c>
      <c r="I1937" s="497"/>
    </row>
    <row r="1938" spans="1:9" ht="15" x14ac:dyDescent="0.25">
      <c r="A1938" s="240">
        <v>41873</v>
      </c>
      <c r="B1938" s="241" t="s">
        <v>1696</v>
      </c>
      <c r="C1938" s="394" t="s">
        <v>4401</v>
      </c>
      <c r="D1938" s="235" t="s">
        <v>2641</v>
      </c>
      <c r="E1938" s="236">
        <v>3613.5</v>
      </c>
      <c r="F1938" s="117">
        <v>41873</v>
      </c>
      <c r="G1938" s="251">
        <v>3613.5</v>
      </c>
      <c r="H1938" s="5">
        <f t="shared" si="46"/>
        <v>0</v>
      </c>
      <c r="I1938" s="497" t="s">
        <v>196</v>
      </c>
    </row>
    <row r="1939" spans="1:9" ht="15" x14ac:dyDescent="0.25">
      <c r="A1939" s="240">
        <v>41875</v>
      </c>
      <c r="B1939" s="241" t="s">
        <v>1851</v>
      </c>
      <c r="C1939" s="394" t="s">
        <v>4401</v>
      </c>
      <c r="D1939" s="235" t="s">
        <v>2641</v>
      </c>
      <c r="E1939" s="236">
        <v>2835</v>
      </c>
      <c r="F1939" s="294">
        <v>41875</v>
      </c>
      <c r="G1939" s="30">
        <v>2835</v>
      </c>
      <c r="H1939" s="5">
        <f t="shared" si="46"/>
        <v>0</v>
      </c>
      <c r="I1939" s="497" t="s">
        <v>196</v>
      </c>
    </row>
    <row r="1940" spans="1:9" ht="15" x14ac:dyDescent="0.25">
      <c r="A1940" s="240"/>
      <c r="B1940" s="241"/>
      <c r="C1940" s="394"/>
      <c r="D1940" s="235"/>
      <c r="E1940" s="236"/>
      <c r="F1940" s="294"/>
      <c r="G1940" s="30"/>
      <c r="H1940" s="5"/>
      <c r="I1940" s="497"/>
    </row>
    <row r="1941" spans="1:9" ht="15" x14ac:dyDescent="0.25">
      <c r="A1941" s="240">
        <v>41874</v>
      </c>
      <c r="B1941" s="241" t="s">
        <v>1811</v>
      </c>
      <c r="C1941" s="394" t="s">
        <v>4401</v>
      </c>
      <c r="D1941" s="8" t="s">
        <v>4836</v>
      </c>
      <c r="E1941" s="252">
        <v>1944</v>
      </c>
      <c r="F1941" s="294">
        <v>41876</v>
      </c>
      <c r="G1941" s="30">
        <v>1944</v>
      </c>
      <c r="H1941" s="5">
        <f t="shared" ref="H1941:H2016" si="47">E1941-G1941</f>
        <v>0</v>
      </c>
      <c r="I1941" s="497" t="s">
        <v>294</v>
      </c>
    </row>
    <row r="1942" spans="1:9" ht="15" x14ac:dyDescent="0.25">
      <c r="A1942" s="240"/>
      <c r="B1942" s="241"/>
      <c r="C1942" s="394"/>
      <c r="D1942" s="8"/>
      <c r="E1942" s="252"/>
      <c r="F1942" s="294"/>
      <c r="G1942" s="30"/>
      <c r="H1942" s="5"/>
      <c r="I1942" s="497"/>
    </row>
    <row r="1943" spans="1:9" ht="15" x14ac:dyDescent="0.25">
      <c r="A1943" s="240">
        <v>41852</v>
      </c>
      <c r="B1943" s="241" t="s">
        <v>2266</v>
      </c>
      <c r="C1943" s="394" t="s">
        <v>4641</v>
      </c>
      <c r="D1943" s="235" t="s">
        <v>22</v>
      </c>
      <c r="E1943" s="236">
        <v>9002.5</v>
      </c>
      <c r="F1943" s="117">
        <v>41853</v>
      </c>
      <c r="G1943" s="30">
        <v>9002.5</v>
      </c>
      <c r="H1943" s="24">
        <f t="shared" si="47"/>
        <v>0</v>
      </c>
      <c r="I1943" s="497"/>
    </row>
    <row r="1944" spans="1:9" ht="15" x14ac:dyDescent="0.25">
      <c r="A1944" s="496">
        <v>41853</v>
      </c>
      <c r="B1944" s="241" t="s">
        <v>1136</v>
      </c>
      <c r="C1944" s="394" t="s">
        <v>4641</v>
      </c>
      <c r="D1944" s="8" t="s">
        <v>22</v>
      </c>
      <c r="E1944" s="252">
        <v>9222.5</v>
      </c>
      <c r="F1944" s="117">
        <v>41854</v>
      </c>
      <c r="G1944" s="30">
        <v>9222.5</v>
      </c>
      <c r="H1944" s="24">
        <f t="shared" si="47"/>
        <v>0</v>
      </c>
      <c r="I1944" s="497"/>
    </row>
    <row r="1945" spans="1:9" ht="15" x14ac:dyDescent="0.25">
      <c r="A1945" s="496">
        <v>41853</v>
      </c>
      <c r="B1945" s="241" t="s">
        <v>1150</v>
      </c>
      <c r="C1945" s="394" t="s">
        <v>4641</v>
      </c>
      <c r="D1945" s="8" t="s">
        <v>22</v>
      </c>
      <c r="E1945" s="252">
        <v>2185.5</v>
      </c>
      <c r="F1945" s="117">
        <v>41854</v>
      </c>
      <c r="G1945" s="30">
        <v>2185.5</v>
      </c>
      <c r="H1945" s="24">
        <f t="shared" si="47"/>
        <v>0</v>
      </c>
      <c r="I1945" s="497" t="s">
        <v>146</v>
      </c>
    </row>
    <row r="1946" spans="1:9" ht="15" x14ac:dyDescent="0.25">
      <c r="A1946" s="240">
        <v>41854</v>
      </c>
      <c r="B1946" s="241" t="s">
        <v>1207</v>
      </c>
      <c r="C1946" s="394" t="s">
        <v>4641</v>
      </c>
      <c r="D1946" s="8" t="s">
        <v>22</v>
      </c>
      <c r="E1946" s="252">
        <v>6113.2</v>
      </c>
      <c r="F1946" s="117">
        <v>41855</v>
      </c>
      <c r="G1946" s="30">
        <v>6113.2</v>
      </c>
      <c r="H1946" s="24">
        <f t="shared" si="47"/>
        <v>0</v>
      </c>
      <c r="I1946" s="497" t="s">
        <v>146</v>
      </c>
    </row>
    <row r="1947" spans="1:9" ht="15" x14ac:dyDescent="0.25">
      <c r="A1947" s="496">
        <v>41855</v>
      </c>
      <c r="B1947" s="241" t="s">
        <v>1313</v>
      </c>
      <c r="C1947" s="394" t="s">
        <v>4641</v>
      </c>
      <c r="D1947" s="8" t="s">
        <v>22</v>
      </c>
      <c r="E1947" s="252">
        <v>8556</v>
      </c>
      <c r="F1947" s="463" t="s">
        <v>4662</v>
      </c>
      <c r="G1947" s="30">
        <v>8556</v>
      </c>
      <c r="H1947" s="5">
        <f t="shared" si="47"/>
        <v>0</v>
      </c>
      <c r="I1947" s="497" t="s">
        <v>2781</v>
      </c>
    </row>
    <row r="1948" spans="1:9" ht="15" x14ac:dyDescent="0.25">
      <c r="A1948" s="240">
        <v>41856</v>
      </c>
      <c r="B1948" s="241" t="s">
        <v>1412</v>
      </c>
      <c r="C1948" s="394" t="s">
        <v>4641</v>
      </c>
      <c r="D1948" s="235" t="s">
        <v>22</v>
      </c>
      <c r="E1948" s="236">
        <v>5509</v>
      </c>
      <c r="F1948" s="117">
        <v>41857</v>
      </c>
      <c r="G1948" s="30">
        <v>5509</v>
      </c>
      <c r="H1948" s="5">
        <f t="shared" si="47"/>
        <v>0</v>
      </c>
      <c r="I1948" s="497"/>
    </row>
    <row r="1949" spans="1:9" ht="15" x14ac:dyDescent="0.25">
      <c r="A1949" s="496">
        <v>41857</v>
      </c>
      <c r="B1949" s="241" t="s">
        <v>1492</v>
      </c>
      <c r="C1949" s="394" t="s">
        <v>4641</v>
      </c>
      <c r="D1949" s="235" t="s">
        <v>22</v>
      </c>
      <c r="E1949" s="236">
        <v>4684</v>
      </c>
      <c r="F1949" s="117">
        <v>41858</v>
      </c>
      <c r="G1949" s="30">
        <v>4684</v>
      </c>
      <c r="H1949" s="5">
        <f t="shared" si="47"/>
        <v>0</v>
      </c>
      <c r="I1949" s="497"/>
    </row>
    <row r="1950" spans="1:9" ht="15" x14ac:dyDescent="0.25">
      <c r="A1950" s="240">
        <v>41858</v>
      </c>
      <c r="B1950" s="438" t="s">
        <v>1574</v>
      </c>
      <c r="C1950" s="429" t="s">
        <v>4698</v>
      </c>
      <c r="D1950" s="8" t="s">
        <v>22</v>
      </c>
      <c r="E1950" s="252">
        <v>5301</v>
      </c>
      <c r="F1950" s="117">
        <v>41859</v>
      </c>
      <c r="G1950" s="30">
        <v>5301</v>
      </c>
      <c r="H1950" s="5">
        <f t="shared" si="47"/>
        <v>0</v>
      </c>
      <c r="I1950" s="497" t="s">
        <v>4</v>
      </c>
    </row>
    <row r="1951" spans="1:9" ht="15" x14ac:dyDescent="0.25">
      <c r="A1951" s="496">
        <v>41859</v>
      </c>
      <c r="B1951" s="438" t="s">
        <v>1669</v>
      </c>
      <c r="C1951" s="429" t="s">
        <v>4698</v>
      </c>
      <c r="D1951" s="235" t="s">
        <v>22</v>
      </c>
      <c r="E1951" s="236">
        <v>4495</v>
      </c>
      <c r="F1951" s="117">
        <v>41859</v>
      </c>
      <c r="G1951" s="30">
        <v>4495</v>
      </c>
      <c r="H1951" s="5">
        <f t="shared" si="47"/>
        <v>0</v>
      </c>
      <c r="I1951" s="497" t="s">
        <v>14</v>
      </c>
    </row>
    <row r="1952" spans="1:9" ht="15" x14ac:dyDescent="0.25">
      <c r="A1952" s="240">
        <v>41860</v>
      </c>
      <c r="B1952" s="438" t="s">
        <v>1793</v>
      </c>
      <c r="C1952" s="429" t="s">
        <v>4698</v>
      </c>
      <c r="D1952" s="8" t="s">
        <v>22</v>
      </c>
      <c r="E1952" s="252">
        <v>4923</v>
      </c>
      <c r="F1952" s="117">
        <v>41862</v>
      </c>
      <c r="G1952" s="30">
        <v>4923</v>
      </c>
      <c r="H1952" s="5">
        <f t="shared" si="47"/>
        <v>0</v>
      </c>
      <c r="I1952" s="497"/>
    </row>
    <row r="1953" spans="1:9" ht="15" x14ac:dyDescent="0.25">
      <c r="A1953" s="496">
        <v>41861</v>
      </c>
      <c r="B1953" s="438" t="s">
        <v>1846</v>
      </c>
      <c r="C1953" s="429" t="s">
        <v>4698</v>
      </c>
      <c r="D1953" s="235" t="s">
        <v>22</v>
      </c>
      <c r="E1953" s="236">
        <v>4761.5</v>
      </c>
      <c r="F1953" s="117">
        <v>41862</v>
      </c>
      <c r="G1953" s="30">
        <v>4761.5</v>
      </c>
      <c r="H1953" s="5">
        <f t="shared" si="47"/>
        <v>0</v>
      </c>
      <c r="I1953" s="497"/>
    </row>
    <row r="1954" spans="1:9" ht="15" x14ac:dyDescent="0.25">
      <c r="A1954" s="240">
        <v>41862</v>
      </c>
      <c r="B1954" s="438" t="s">
        <v>1917</v>
      </c>
      <c r="C1954" s="429" t="s">
        <v>4698</v>
      </c>
      <c r="D1954" s="235" t="s">
        <v>22</v>
      </c>
      <c r="E1954" s="236">
        <v>5223.5</v>
      </c>
      <c r="F1954" s="117">
        <v>41862</v>
      </c>
      <c r="G1954" s="30">
        <v>5223.5</v>
      </c>
      <c r="H1954" s="5">
        <f t="shared" si="47"/>
        <v>0</v>
      </c>
      <c r="I1954" s="497" t="s">
        <v>14</v>
      </c>
    </row>
    <row r="1955" spans="1:9" ht="15" x14ac:dyDescent="0.25">
      <c r="A1955" s="240">
        <v>41863</v>
      </c>
      <c r="B1955" s="438" t="s">
        <v>2012</v>
      </c>
      <c r="C1955" s="429" t="s">
        <v>4698</v>
      </c>
      <c r="D1955" s="8" t="s">
        <v>22</v>
      </c>
      <c r="E1955" s="252">
        <v>5013</v>
      </c>
      <c r="F1955" s="117">
        <v>41864</v>
      </c>
      <c r="G1955" s="22">
        <v>5013</v>
      </c>
      <c r="H1955" s="5">
        <f t="shared" si="47"/>
        <v>0</v>
      </c>
      <c r="I1955" s="497"/>
    </row>
    <row r="1956" spans="1:9" ht="15" x14ac:dyDescent="0.25">
      <c r="A1956" s="240">
        <v>41864</v>
      </c>
      <c r="B1956" s="438" t="s">
        <v>2087</v>
      </c>
      <c r="C1956" s="429" t="s">
        <v>4698</v>
      </c>
      <c r="D1956" s="8" t="s">
        <v>22</v>
      </c>
      <c r="E1956" s="252">
        <v>4362</v>
      </c>
      <c r="F1956" s="117">
        <v>41865</v>
      </c>
      <c r="G1956" s="22">
        <v>4362</v>
      </c>
      <c r="H1956" s="5">
        <f t="shared" si="47"/>
        <v>0</v>
      </c>
      <c r="I1956" s="491"/>
    </row>
    <row r="1957" spans="1:9" ht="15" x14ac:dyDescent="0.25">
      <c r="A1957" s="240">
        <v>41865</v>
      </c>
      <c r="B1957" s="438" t="s">
        <v>2177</v>
      </c>
      <c r="C1957" s="429" t="s">
        <v>4698</v>
      </c>
      <c r="D1957" s="235" t="s">
        <v>22</v>
      </c>
      <c r="E1957" s="236">
        <v>9411.6</v>
      </c>
      <c r="F1957" s="117">
        <v>41866</v>
      </c>
      <c r="G1957" s="30">
        <v>9411.5</v>
      </c>
      <c r="H1957" s="5">
        <f t="shared" si="47"/>
        <v>0.1000000000003638</v>
      </c>
      <c r="I1957" s="492"/>
    </row>
    <row r="1958" spans="1:9" ht="15" x14ac:dyDescent="0.25">
      <c r="A1958" s="240">
        <v>41866</v>
      </c>
      <c r="B1958" s="438" t="s">
        <v>1053</v>
      </c>
      <c r="C1958" s="429" t="s">
        <v>4698</v>
      </c>
      <c r="D1958" s="235" t="s">
        <v>22</v>
      </c>
      <c r="E1958" s="236">
        <v>7009</v>
      </c>
      <c r="F1958" s="117">
        <v>41867</v>
      </c>
      <c r="G1958" s="30">
        <v>7009</v>
      </c>
      <c r="H1958" s="5">
        <f t="shared" si="47"/>
        <v>0</v>
      </c>
      <c r="I1958" s="491"/>
    </row>
    <row r="1959" spans="1:9" ht="15" x14ac:dyDescent="0.25">
      <c r="A1959" s="240">
        <v>41867</v>
      </c>
      <c r="B1959" s="438" t="s">
        <v>1071</v>
      </c>
      <c r="C1959" s="429" t="s">
        <v>4698</v>
      </c>
      <c r="D1959" s="235" t="s">
        <v>22</v>
      </c>
      <c r="E1959" s="236">
        <v>7022</v>
      </c>
      <c r="F1959" s="117">
        <v>41868</v>
      </c>
      <c r="G1959" s="30">
        <v>7022</v>
      </c>
      <c r="H1959" s="5">
        <f t="shared" si="47"/>
        <v>0</v>
      </c>
      <c r="I1959" s="491"/>
    </row>
    <row r="1960" spans="1:9" ht="15" x14ac:dyDescent="0.25">
      <c r="A1960" s="240">
        <v>41868</v>
      </c>
      <c r="B1960" s="438" t="s">
        <v>1144</v>
      </c>
      <c r="C1960" s="429" t="s">
        <v>4698</v>
      </c>
      <c r="D1960" s="235" t="s">
        <v>22</v>
      </c>
      <c r="E1960" s="236">
        <v>6395</v>
      </c>
      <c r="F1960" s="495" t="s">
        <v>4787</v>
      </c>
      <c r="G1960" s="30">
        <v>6395</v>
      </c>
      <c r="H1960" s="5">
        <f t="shared" si="47"/>
        <v>0</v>
      </c>
      <c r="I1960" s="491"/>
    </row>
    <row r="1961" spans="1:9" ht="15" x14ac:dyDescent="0.25">
      <c r="A1961" s="240">
        <v>41869</v>
      </c>
      <c r="B1961" s="438" t="s">
        <v>1200</v>
      </c>
      <c r="C1961" s="429" t="s">
        <v>4698</v>
      </c>
      <c r="D1961" s="235" t="s">
        <v>22</v>
      </c>
      <c r="E1961" s="236">
        <v>6161.7</v>
      </c>
      <c r="F1961" s="117">
        <v>41869</v>
      </c>
      <c r="G1961" s="30">
        <v>6161.7</v>
      </c>
      <c r="H1961" s="5">
        <f t="shared" si="47"/>
        <v>0</v>
      </c>
      <c r="I1961" s="491"/>
    </row>
    <row r="1962" spans="1:9" ht="15" x14ac:dyDescent="0.25">
      <c r="A1962" s="240">
        <v>41870</v>
      </c>
      <c r="B1962" s="438" t="s">
        <v>1382</v>
      </c>
      <c r="C1962" s="429" t="s">
        <v>4698</v>
      </c>
      <c r="D1962" s="235" t="s">
        <v>22</v>
      </c>
      <c r="E1962" s="236">
        <v>5617.9</v>
      </c>
      <c r="F1962" s="117">
        <v>41870</v>
      </c>
      <c r="G1962" s="30">
        <v>5617.9</v>
      </c>
      <c r="H1962" s="5">
        <f t="shared" si="47"/>
        <v>0</v>
      </c>
      <c r="I1962" s="491"/>
    </row>
    <row r="1963" spans="1:9" ht="15" x14ac:dyDescent="0.25">
      <c r="A1963" s="240">
        <v>41871</v>
      </c>
      <c r="B1963" s="438" t="s">
        <v>1469</v>
      </c>
      <c r="C1963" s="429" t="s">
        <v>4698</v>
      </c>
      <c r="D1963" s="235" t="s">
        <v>22</v>
      </c>
      <c r="E1963" s="236">
        <v>5073</v>
      </c>
      <c r="F1963" s="117">
        <v>41871</v>
      </c>
      <c r="G1963" s="22">
        <v>5073</v>
      </c>
      <c r="H1963" s="5">
        <f t="shared" si="47"/>
        <v>0</v>
      </c>
      <c r="I1963" s="491"/>
    </row>
    <row r="1964" spans="1:9" ht="15" x14ac:dyDescent="0.25">
      <c r="A1964" s="240">
        <v>41872</v>
      </c>
      <c r="B1964" s="438" t="s">
        <v>1542</v>
      </c>
      <c r="C1964" s="429" t="s">
        <v>4698</v>
      </c>
      <c r="D1964" s="8" t="s">
        <v>22</v>
      </c>
      <c r="E1964" s="252">
        <v>4162.5</v>
      </c>
      <c r="F1964" s="117">
        <v>41873</v>
      </c>
      <c r="G1964" s="30">
        <v>4162.5</v>
      </c>
      <c r="H1964" s="5">
        <f t="shared" si="47"/>
        <v>0</v>
      </c>
      <c r="I1964" s="491"/>
    </row>
    <row r="1965" spans="1:9" ht="15" x14ac:dyDescent="0.25">
      <c r="A1965" s="240">
        <v>41873</v>
      </c>
      <c r="B1965" s="241" t="s">
        <v>1649</v>
      </c>
      <c r="C1965" s="394" t="s">
        <v>4401</v>
      </c>
      <c r="D1965" s="235" t="s">
        <v>22</v>
      </c>
      <c r="E1965" s="236">
        <v>6937</v>
      </c>
      <c r="F1965" s="117">
        <v>41874</v>
      </c>
      <c r="G1965" s="251">
        <v>6937</v>
      </c>
      <c r="H1965" s="5">
        <f t="shared" si="47"/>
        <v>0</v>
      </c>
      <c r="I1965" s="491"/>
    </row>
    <row r="1966" spans="1:9" ht="15" x14ac:dyDescent="0.25">
      <c r="A1966" s="240">
        <v>41874</v>
      </c>
      <c r="B1966" s="241" t="s">
        <v>1765</v>
      </c>
      <c r="C1966" s="394" t="s">
        <v>4401</v>
      </c>
      <c r="D1966" s="8" t="s">
        <v>22</v>
      </c>
      <c r="E1966" s="252">
        <v>8028.65</v>
      </c>
      <c r="F1966" s="117">
        <v>41876</v>
      </c>
      <c r="G1966" s="30">
        <v>8028.65</v>
      </c>
      <c r="H1966" s="5">
        <f t="shared" si="47"/>
        <v>0</v>
      </c>
      <c r="I1966" s="491"/>
    </row>
    <row r="1967" spans="1:9" ht="15" x14ac:dyDescent="0.25">
      <c r="A1967" s="240">
        <v>41875</v>
      </c>
      <c r="B1967" s="241" t="s">
        <v>1841</v>
      </c>
      <c r="C1967" s="394" t="s">
        <v>4401</v>
      </c>
      <c r="D1967" s="235" t="s">
        <v>22</v>
      </c>
      <c r="E1967" s="236">
        <v>6928</v>
      </c>
      <c r="F1967" s="294">
        <v>41875</v>
      </c>
      <c r="G1967" s="30">
        <v>6928</v>
      </c>
      <c r="H1967" s="5">
        <f t="shared" si="47"/>
        <v>0</v>
      </c>
      <c r="I1967" s="491"/>
    </row>
    <row r="1968" spans="1:9" ht="15" x14ac:dyDescent="0.25">
      <c r="A1968" s="240">
        <v>41876</v>
      </c>
      <c r="B1968" s="241" t="s">
        <v>1891</v>
      </c>
      <c r="C1968" s="394" t="s">
        <v>4401</v>
      </c>
      <c r="D1968" s="235" t="s">
        <v>22</v>
      </c>
      <c r="E1968" s="236">
        <v>6347</v>
      </c>
      <c r="F1968" s="117">
        <v>41876</v>
      </c>
      <c r="G1968" s="30">
        <v>6347</v>
      </c>
      <c r="H1968" s="5">
        <f t="shared" si="47"/>
        <v>0</v>
      </c>
      <c r="I1968" s="491"/>
    </row>
    <row r="1969" spans="1:9" ht="15" x14ac:dyDescent="0.25">
      <c r="A1969" s="240">
        <v>41877</v>
      </c>
      <c r="B1969" s="241" t="s">
        <v>2015</v>
      </c>
      <c r="C1969" s="394" t="s">
        <v>4401</v>
      </c>
      <c r="D1969" s="8" t="s">
        <v>22</v>
      </c>
      <c r="E1969" s="252">
        <v>7212</v>
      </c>
      <c r="F1969" s="117">
        <v>41877</v>
      </c>
      <c r="G1969" s="30">
        <v>7212</v>
      </c>
      <c r="H1969" s="5">
        <f t="shared" si="47"/>
        <v>0</v>
      </c>
      <c r="I1969" s="491"/>
    </row>
    <row r="1970" spans="1:9" ht="15" x14ac:dyDescent="0.25">
      <c r="A1970" s="240">
        <v>41878</v>
      </c>
      <c r="B1970" s="241" t="s">
        <v>2091</v>
      </c>
      <c r="C1970" s="394" t="s">
        <v>4401</v>
      </c>
      <c r="D1970" s="235" t="s">
        <v>22</v>
      </c>
      <c r="E1970" s="236">
        <v>8965</v>
      </c>
      <c r="F1970" s="117">
        <v>41879</v>
      </c>
      <c r="G1970" s="30">
        <v>8965</v>
      </c>
      <c r="H1970" s="5">
        <f t="shared" si="47"/>
        <v>0</v>
      </c>
      <c r="I1970" s="491"/>
    </row>
    <row r="1971" spans="1:9" ht="15" x14ac:dyDescent="0.25">
      <c r="A1971" s="240">
        <v>41879</v>
      </c>
      <c r="B1971" s="241" t="s">
        <v>2170</v>
      </c>
      <c r="C1971" s="394" t="s">
        <v>4401</v>
      </c>
      <c r="D1971" s="235" t="s">
        <v>22</v>
      </c>
      <c r="E1971" s="236">
        <v>8779.1</v>
      </c>
      <c r="F1971" s="117">
        <v>41879</v>
      </c>
      <c r="G1971" s="30">
        <v>8779.1</v>
      </c>
      <c r="H1971" s="5">
        <f t="shared" si="47"/>
        <v>0</v>
      </c>
      <c r="I1971" s="491"/>
    </row>
    <row r="1972" spans="1:9" ht="15" x14ac:dyDescent="0.25">
      <c r="A1972" s="240">
        <v>41880</v>
      </c>
      <c r="B1972" s="241" t="s">
        <v>1077</v>
      </c>
      <c r="C1972" s="394" t="s">
        <v>4401</v>
      </c>
      <c r="D1972" s="8" t="s">
        <v>22</v>
      </c>
      <c r="E1972" s="252">
        <v>13838</v>
      </c>
      <c r="F1972" s="117">
        <v>41881</v>
      </c>
      <c r="G1972" s="30">
        <v>13838</v>
      </c>
      <c r="H1972" s="5">
        <f t="shared" si="47"/>
        <v>0</v>
      </c>
      <c r="I1972" s="491"/>
    </row>
    <row r="1973" spans="1:9" ht="15" x14ac:dyDescent="0.25">
      <c r="A1973" s="240">
        <v>41881</v>
      </c>
      <c r="B1973" s="241" t="s">
        <v>1221</v>
      </c>
      <c r="C1973" s="394" t="s">
        <v>4401</v>
      </c>
      <c r="D1973" s="235" t="s">
        <v>22</v>
      </c>
      <c r="E1973" s="236">
        <v>13417.5</v>
      </c>
      <c r="F1973" s="117">
        <v>41882</v>
      </c>
      <c r="G1973" s="30">
        <v>13417.5</v>
      </c>
      <c r="H1973" s="5">
        <f t="shared" si="47"/>
        <v>0</v>
      </c>
      <c r="I1973" s="491"/>
    </row>
    <row r="1974" spans="1:9" ht="15" x14ac:dyDescent="0.25">
      <c r="A1974" s="240">
        <v>41882</v>
      </c>
      <c r="B1974" s="241" t="s">
        <v>1312</v>
      </c>
      <c r="C1974" s="394" t="s">
        <v>4401</v>
      </c>
      <c r="D1974" s="235" t="s">
        <v>22</v>
      </c>
      <c r="E1974" s="236">
        <v>6362.8</v>
      </c>
      <c r="F1974" s="23">
        <v>41882</v>
      </c>
      <c r="G1974" s="30">
        <v>6362.8</v>
      </c>
      <c r="H1974" s="5">
        <f t="shared" si="47"/>
        <v>0</v>
      </c>
      <c r="I1974" s="491"/>
    </row>
    <row r="1975" spans="1:9" ht="15" x14ac:dyDescent="0.25">
      <c r="A1975" s="240"/>
      <c r="B1975" s="241"/>
      <c r="C1975" s="394"/>
      <c r="D1975" s="235"/>
      <c r="E1975" s="236"/>
      <c r="F1975" s="23"/>
      <c r="G1975" s="30">
        <f>SUM(G1943:G1974)</f>
        <v>217019.34999999998</v>
      </c>
      <c r="H1975" s="5"/>
      <c r="I1975" s="491"/>
    </row>
    <row r="1976" spans="1:9" ht="15" x14ac:dyDescent="0.25">
      <c r="A1976" s="240"/>
      <c r="B1976" s="241"/>
      <c r="C1976" s="394"/>
      <c r="D1976" s="235"/>
      <c r="E1976" s="236"/>
      <c r="F1976" s="23"/>
      <c r="G1976" s="30"/>
      <c r="H1976" s="5"/>
      <c r="I1976" s="491"/>
    </row>
    <row r="1977" spans="1:9" ht="15" x14ac:dyDescent="0.25">
      <c r="A1977" s="240">
        <v>41871</v>
      </c>
      <c r="B1977" s="438" t="s">
        <v>1471</v>
      </c>
      <c r="C1977" s="429" t="s">
        <v>4698</v>
      </c>
      <c r="D1977" s="235" t="s">
        <v>4806</v>
      </c>
      <c r="E1977" s="236">
        <v>2728</v>
      </c>
      <c r="F1977" s="495" t="s">
        <v>4807</v>
      </c>
      <c r="G1977" s="22">
        <v>2728</v>
      </c>
      <c r="H1977" s="5">
        <f t="shared" si="47"/>
        <v>0</v>
      </c>
      <c r="I1977" s="491"/>
    </row>
    <row r="1978" spans="1:9" ht="15" x14ac:dyDescent="0.25">
      <c r="A1978" s="240">
        <v>41879</v>
      </c>
      <c r="B1978" s="241" t="s">
        <v>2174</v>
      </c>
      <c r="C1978" s="394" t="s">
        <v>4401</v>
      </c>
      <c r="D1978" s="235" t="s">
        <v>2612</v>
      </c>
      <c r="E1978" s="236">
        <v>2112</v>
      </c>
      <c r="F1978" s="117">
        <v>41879</v>
      </c>
      <c r="G1978" s="30">
        <v>2112</v>
      </c>
      <c r="H1978" s="5">
        <f t="shared" si="47"/>
        <v>0</v>
      </c>
      <c r="I1978" s="491"/>
    </row>
    <row r="1979" spans="1:9" ht="15" x14ac:dyDescent="0.25">
      <c r="A1979" s="240"/>
      <c r="B1979" s="241"/>
      <c r="C1979" s="394"/>
      <c r="D1979" s="235"/>
      <c r="E1979" s="236"/>
      <c r="F1979" s="117"/>
      <c r="G1979" s="30"/>
      <c r="H1979" s="5"/>
      <c r="I1979" s="491"/>
    </row>
    <row r="1980" spans="1:9" ht="15" x14ac:dyDescent="0.25">
      <c r="A1980" s="240">
        <v>41865</v>
      </c>
      <c r="B1980" s="438" t="s">
        <v>2167</v>
      </c>
      <c r="C1980" s="429" t="s">
        <v>4698</v>
      </c>
      <c r="D1980" s="235" t="s">
        <v>13</v>
      </c>
      <c r="E1980" s="236">
        <v>6707</v>
      </c>
      <c r="F1980" s="117">
        <v>41866</v>
      </c>
      <c r="G1980" s="30">
        <v>6707</v>
      </c>
      <c r="H1980" s="5">
        <f t="shared" si="47"/>
        <v>0</v>
      </c>
      <c r="I1980" s="491"/>
    </row>
    <row r="1981" spans="1:9" ht="15" x14ac:dyDescent="0.25">
      <c r="A1981" s="240">
        <v>41870</v>
      </c>
      <c r="B1981" s="438" t="s">
        <v>1444</v>
      </c>
      <c r="C1981" s="429" t="s">
        <v>4698</v>
      </c>
      <c r="D1981" s="235" t="s">
        <v>13</v>
      </c>
      <c r="E1981" s="236">
        <v>5941</v>
      </c>
      <c r="F1981" s="117">
        <v>41870</v>
      </c>
      <c r="G1981" s="22">
        <v>5941</v>
      </c>
      <c r="H1981" s="5">
        <f t="shared" si="47"/>
        <v>0</v>
      </c>
      <c r="I1981" s="491"/>
    </row>
    <row r="1982" spans="1:9" ht="15" x14ac:dyDescent="0.25">
      <c r="A1982" s="240">
        <v>41873</v>
      </c>
      <c r="B1982" s="241" t="s">
        <v>1714</v>
      </c>
      <c r="C1982" s="394" t="s">
        <v>4401</v>
      </c>
      <c r="D1982" s="235" t="s">
        <v>13</v>
      </c>
      <c r="E1982" s="236">
        <v>6296.5</v>
      </c>
      <c r="F1982" s="117">
        <v>41873</v>
      </c>
      <c r="G1982" s="251">
        <v>6296.5</v>
      </c>
      <c r="H1982" s="5">
        <f t="shared" si="47"/>
        <v>0</v>
      </c>
      <c r="I1982" s="491"/>
    </row>
    <row r="1983" spans="1:9" ht="15" x14ac:dyDescent="0.25">
      <c r="A1983" s="240">
        <v>41877</v>
      </c>
      <c r="B1983" s="241" t="s">
        <v>2023</v>
      </c>
      <c r="C1983" s="394" t="s">
        <v>4401</v>
      </c>
      <c r="D1983" s="8" t="s">
        <v>13</v>
      </c>
      <c r="E1983" s="252">
        <v>4840</v>
      </c>
      <c r="F1983" s="117">
        <v>41878</v>
      </c>
      <c r="G1983" s="30">
        <v>4840</v>
      </c>
      <c r="H1983" s="5">
        <f t="shared" si="47"/>
        <v>0</v>
      </c>
      <c r="I1983" s="491"/>
    </row>
    <row r="1984" spans="1:9" ht="15" x14ac:dyDescent="0.25">
      <c r="A1984" s="240">
        <v>41880</v>
      </c>
      <c r="B1984" s="241" t="s">
        <v>1171</v>
      </c>
      <c r="C1984" s="394" t="s">
        <v>4401</v>
      </c>
      <c r="D1984" s="8" t="s">
        <v>13</v>
      </c>
      <c r="E1984" s="252">
        <v>5716</v>
      </c>
      <c r="F1984" s="117">
        <v>41880</v>
      </c>
      <c r="G1984" s="30">
        <v>5716</v>
      </c>
      <c r="H1984" s="5">
        <f t="shared" si="47"/>
        <v>0</v>
      </c>
      <c r="I1984" s="491"/>
    </row>
    <row r="1985" spans="1:9" ht="15" x14ac:dyDescent="0.25">
      <c r="A1985" s="240"/>
      <c r="B1985" s="241"/>
      <c r="C1985" s="394"/>
      <c r="D1985" s="8"/>
      <c r="E1985" s="252"/>
      <c r="F1985" s="117"/>
      <c r="G1985" s="30">
        <f>SUM(G1980:G1984)</f>
        <v>29500.5</v>
      </c>
      <c r="H1985" s="5"/>
      <c r="I1985" s="491"/>
    </row>
    <row r="1986" spans="1:9" ht="15" x14ac:dyDescent="0.25">
      <c r="A1986" s="240"/>
      <c r="B1986" s="241"/>
      <c r="C1986" s="394"/>
      <c r="D1986" s="8"/>
      <c r="E1986" s="252"/>
      <c r="F1986" s="117"/>
      <c r="G1986" s="30"/>
      <c r="H1986" s="5"/>
      <c r="I1986" s="491"/>
    </row>
    <row r="1987" spans="1:9" ht="15" x14ac:dyDescent="0.25">
      <c r="A1987" s="240">
        <v>41852</v>
      </c>
      <c r="B1987" s="241" t="s">
        <v>1059</v>
      </c>
      <c r="C1987" s="394" t="s">
        <v>4641</v>
      </c>
      <c r="D1987" s="235" t="s">
        <v>29</v>
      </c>
      <c r="E1987" s="236">
        <v>11507.44</v>
      </c>
      <c r="F1987" s="495" t="s">
        <v>4648</v>
      </c>
      <c r="G1987" s="30">
        <v>11507.44</v>
      </c>
      <c r="H1987" s="24">
        <f t="shared" si="47"/>
        <v>0</v>
      </c>
      <c r="I1987" s="491" t="s">
        <v>4</v>
      </c>
    </row>
    <row r="1988" spans="1:9" ht="15" x14ac:dyDescent="0.25">
      <c r="A1988" s="496">
        <v>41853</v>
      </c>
      <c r="B1988" s="241" t="s">
        <v>1115</v>
      </c>
      <c r="C1988" s="394" t="s">
        <v>4641</v>
      </c>
      <c r="D1988" s="8" t="s">
        <v>29</v>
      </c>
      <c r="E1988" s="252">
        <v>3797</v>
      </c>
      <c r="F1988" s="117">
        <v>41853</v>
      </c>
      <c r="G1988" s="30">
        <v>3797</v>
      </c>
      <c r="H1988" s="24">
        <f t="shared" si="47"/>
        <v>0</v>
      </c>
      <c r="I1988" s="491"/>
    </row>
    <row r="1989" spans="1:9" ht="15" x14ac:dyDescent="0.25">
      <c r="A1989" s="496">
        <v>41853</v>
      </c>
      <c r="B1989" s="241" t="s">
        <v>1132</v>
      </c>
      <c r="C1989" s="394" t="s">
        <v>4641</v>
      </c>
      <c r="D1989" s="8" t="s">
        <v>29</v>
      </c>
      <c r="E1989" s="252">
        <v>5530</v>
      </c>
      <c r="F1989" s="117">
        <v>41854</v>
      </c>
      <c r="G1989" s="30">
        <v>5530</v>
      </c>
      <c r="H1989" s="24">
        <f t="shared" si="47"/>
        <v>0</v>
      </c>
      <c r="I1989" s="491"/>
    </row>
    <row r="1990" spans="1:9" ht="15" x14ac:dyDescent="0.25">
      <c r="A1990" s="240">
        <v>41854</v>
      </c>
      <c r="B1990" s="241" t="s">
        <v>1234</v>
      </c>
      <c r="C1990" s="394" t="s">
        <v>4641</v>
      </c>
      <c r="D1990" s="8" t="s">
        <v>29</v>
      </c>
      <c r="E1990" s="252">
        <v>9829</v>
      </c>
      <c r="F1990" s="117">
        <v>41854</v>
      </c>
      <c r="G1990" s="30">
        <v>9829</v>
      </c>
      <c r="H1990" s="24">
        <f t="shared" si="47"/>
        <v>0</v>
      </c>
      <c r="I1990" s="491"/>
    </row>
    <row r="1991" spans="1:9" ht="15" x14ac:dyDescent="0.25">
      <c r="A1991" s="240">
        <v>41863</v>
      </c>
      <c r="B1991" s="438" t="s">
        <v>2028</v>
      </c>
      <c r="C1991" s="429" t="s">
        <v>4698</v>
      </c>
      <c r="D1991" s="8" t="s">
        <v>29</v>
      </c>
      <c r="E1991" s="252">
        <v>8209.85</v>
      </c>
      <c r="F1991" s="495" t="s">
        <v>4750</v>
      </c>
      <c r="G1991" s="22">
        <v>8209.85</v>
      </c>
      <c r="H1991" s="5">
        <f t="shared" si="47"/>
        <v>0</v>
      </c>
      <c r="I1991" s="491"/>
    </row>
    <row r="1992" spans="1:9" ht="15" x14ac:dyDescent="0.25">
      <c r="A1992" s="240">
        <v>41867</v>
      </c>
      <c r="B1992" s="438" t="s">
        <v>1062</v>
      </c>
      <c r="C1992" s="429" t="s">
        <v>4698</v>
      </c>
      <c r="D1992" s="235" t="s">
        <v>29</v>
      </c>
      <c r="E1992" s="236">
        <v>5882</v>
      </c>
      <c r="F1992" s="117">
        <v>41867</v>
      </c>
      <c r="G1992" s="30">
        <v>5882</v>
      </c>
      <c r="H1992" s="5">
        <f t="shared" si="47"/>
        <v>0</v>
      </c>
      <c r="I1992" s="491"/>
    </row>
    <row r="1993" spans="1:9" ht="15" x14ac:dyDescent="0.25">
      <c r="A1993" s="240">
        <v>41868</v>
      </c>
      <c r="B1993" s="438" t="s">
        <v>1174</v>
      </c>
      <c r="C1993" s="429" t="s">
        <v>4698</v>
      </c>
      <c r="D1993" s="235" t="s">
        <v>29</v>
      </c>
      <c r="E1993" s="236">
        <v>18634.5</v>
      </c>
      <c r="F1993" s="117">
        <v>41869</v>
      </c>
      <c r="G1993" s="30">
        <v>18634.5</v>
      </c>
      <c r="H1993" s="5">
        <f t="shared" si="47"/>
        <v>0</v>
      </c>
      <c r="I1993" s="491"/>
    </row>
    <row r="1994" spans="1:9" ht="15" x14ac:dyDescent="0.25">
      <c r="A1994" s="496">
        <v>41869</v>
      </c>
      <c r="B1994" s="438" t="s">
        <v>1300</v>
      </c>
      <c r="C1994" s="429" t="s">
        <v>4698</v>
      </c>
      <c r="D1994" s="235" t="s">
        <v>29</v>
      </c>
      <c r="E1994" s="236">
        <v>12382</v>
      </c>
      <c r="F1994" s="117">
        <v>41869</v>
      </c>
      <c r="G1994" s="30">
        <v>12382</v>
      </c>
      <c r="H1994" s="5">
        <f t="shared" si="47"/>
        <v>0</v>
      </c>
      <c r="I1994" s="491" t="s">
        <v>14</v>
      </c>
    </row>
    <row r="1995" spans="1:9" ht="15" x14ac:dyDescent="0.25">
      <c r="A1995" s="496">
        <v>41869</v>
      </c>
      <c r="B1995" s="438" t="s">
        <v>1302</v>
      </c>
      <c r="C1995" s="429" t="s">
        <v>4698</v>
      </c>
      <c r="D1995" s="235" t="s">
        <v>29</v>
      </c>
      <c r="E1995" s="236">
        <v>3476</v>
      </c>
      <c r="F1995" s="117">
        <v>41869</v>
      </c>
      <c r="G1995" s="30">
        <v>3476</v>
      </c>
      <c r="H1995" s="5">
        <f t="shared" si="47"/>
        <v>0</v>
      </c>
      <c r="I1995" s="491" t="s">
        <v>57</v>
      </c>
    </row>
    <row r="1996" spans="1:9" ht="15" x14ac:dyDescent="0.25">
      <c r="A1996" s="240">
        <v>41871</v>
      </c>
      <c r="B1996" s="438" t="s">
        <v>1494</v>
      </c>
      <c r="C1996" s="429" t="s">
        <v>4698</v>
      </c>
      <c r="D1996" s="235" t="s">
        <v>29</v>
      </c>
      <c r="E1996" s="236">
        <v>9450.5</v>
      </c>
      <c r="F1996" s="117">
        <v>41871</v>
      </c>
      <c r="G1996" s="30">
        <v>9450.5</v>
      </c>
      <c r="H1996" s="5">
        <f t="shared" si="47"/>
        <v>0</v>
      </c>
      <c r="I1996" s="491"/>
    </row>
    <row r="1997" spans="1:9" ht="15" x14ac:dyDescent="0.25">
      <c r="A1997" s="240">
        <v>41873</v>
      </c>
      <c r="B1997" s="241" t="s">
        <v>1693</v>
      </c>
      <c r="C1997" s="394" t="s">
        <v>4401</v>
      </c>
      <c r="D1997" s="235" t="s">
        <v>29</v>
      </c>
      <c r="E1997" s="236">
        <v>11398.2</v>
      </c>
      <c r="F1997" s="117">
        <v>41873</v>
      </c>
      <c r="G1997" s="251">
        <v>11398.2</v>
      </c>
      <c r="H1997" s="5">
        <f t="shared" si="47"/>
        <v>0</v>
      </c>
      <c r="I1997" s="491"/>
    </row>
    <row r="1998" spans="1:9" ht="15" x14ac:dyDescent="0.25">
      <c r="A1998" s="240">
        <v>41880</v>
      </c>
      <c r="B1998" s="241" t="s">
        <v>1117</v>
      </c>
      <c r="C1998" s="394" t="s">
        <v>4401</v>
      </c>
      <c r="D1998" s="8" t="s">
        <v>29</v>
      </c>
      <c r="E1998" s="252">
        <v>3570</v>
      </c>
      <c r="F1998" s="117">
        <v>41880</v>
      </c>
      <c r="G1998" s="30">
        <v>3570</v>
      </c>
      <c r="H1998" s="5">
        <f t="shared" si="47"/>
        <v>0</v>
      </c>
      <c r="I1998" s="491"/>
    </row>
    <row r="1999" spans="1:9" ht="15" x14ac:dyDescent="0.25">
      <c r="A1999" s="240">
        <v>41880</v>
      </c>
      <c r="B1999" s="241" t="s">
        <v>1154</v>
      </c>
      <c r="C1999" s="394" t="s">
        <v>4401</v>
      </c>
      <c r="D1999" s="8" t="s">
        <v>29</v>
      </c>
      <c r="E1999" s="252">
        <v>6542.5</v>
      </c>
      <c r="F1999" s="117">
        <v>41881</v>
      </c>
      <c r="G1999" s="30">
        <v>6542.5</v>
      </c>
      <c r="H1999" s="5">
        <f t="shared" si="47"/>
        <v>0</v>
      </c>
      <c r="I1999" s="491"/>
    </row>
    <row r="2000" spans="1:9" ht="15" x14ac:dyDescent="0.25">
      <c r="A2000" s="240">
        <v>41881</v>
      </c>
      <c r="B2000" s="241" t="s">
        <v>1222</v>
      </c>
      <c r="C2000" s="394" t="s">
        <v>4401</v>
      </c>
      <c r="D2000" s="235" t="s">
        <v>29</v>
      </c>
      <c r="E2000" s="236">
        <v>31708.5</v>
      </c>
      <c r="F2000" s="117">
        <v>41882</v>
      </c>
      <c r="G2000" s="30">
        <v>31708.5</v>
      </c>
      <c r="H2000" s="5">
        <f t="shared" si="47"/>
        <v>0</v>
      </c>
      <c r="I2000" s="491"/>
    </row>
    <row r="2001" spans="1:9" ht="15" x14ac:dyDescent="0.25">
      <c r="A2001" s="240">
        <v>41882</v>
      </c>
      <c r="B2001" s="241" t="s">
        <v>1317</v>
      </c>
      <c r="C2001" s="394" t="s">
        <v>4401</v>
      </c>
      <c r="D2001" s="235" t="s">
        <v>29</v>
      </c>
      <c r="E2001" s="236">
        <v>37448</v>
      </c>
      <c r="F2001" s="23">
        <v>41882</v>
      </c>
      <c r="G2001" s="30">
        <v>37448</v>
      </c>
      <c r="H2001" s="5">
        <f t="shared" si="47"/>
        <v>0</v>
      </c>
      <c r="I2001" s="491" t="s">
        <v>4838</v>
      </c>
    </row>
    <row r="2002" spans="1:9" ht="15" x14ac:dyDescent="0.25">
      <c r="A2002" s="240"/>
      <c r="B2002" s="241"/>
      <c r="C2002" s="394"/>
      <c r="D2002" s="235"/>
      <c r="E2002" s="236"/>
      <c r="F2002" s="23"/>
      <c r="G2002" s="30">
        <f>SUM(G1987:G2001)</f>
        <v>179365.49</v>
      </c>
      <c r="H2002" s="5"/>
      <c r="I2002" s="491"/>
    </row>
    <row r="2003" spans="1:9" ht="15" x14ac:dyDescent="0.25">
      <c r="A2003" s="240"/>
      <c r="B2003" s="241"/>
      <c r="C2003" s="394"/>
      <c r="D2003" s="235"/>
      <c r="E2003" s="236"/>
      <c r="F2003" s="23"/>
      <c r="G2003" s="30"/>
      <c r="H2003" s="5"/>
      <c r="I2003" s="491"/>
    </row>
    <row r="2004" spans="1:9" ht="15" x14ac:dyDescent="0.25">
      <c r="A2004" s="496">
        <v>41859</v>
      </c>
      <c r="B2004" s="438" t="s">
        <v>1690</v>
      </c>
      <c r="C2004" s="429" t="s">
        <v>4698</v>
      </c>
      <c r="D2004" s="235" t="s">
        <v>78</v>
      </c>
      <c r="E2004" s="236">
        <v>6100</v>
      </c>
      <c r="F2004" s="117">
        <v>41860</v>
      </c>
      <c r="G2004" s="30">
        <v>6100</v>
      </c>
      <c r="H2004" s="5">
        <f t="shared" si="47"/>
        <v>0</v>
      </c>
      <c r="I2004" s="491"/>
    </row>
    <row r="2005" spans="1:9" ht="15" x14ac:dyDescent="0.25">
      <c r="A2005" s="240">
        <v>41860</v>
      </c>
      <c r="B2005" s="438" t="s">
        <v>1802</v>
      </c>
      <c r="C2005" s="429" t="s">
        <v>4698</v>
      </c>
      <c r="D2005" s="8" t="s">
        <v>78</v>
      </c>
      <c r="E2005" s="252">
        <v>7275</v>
      </c>
      <c r="F2005" s="117">
        <v>41862</v>
      </c>
      <c r="G2005" s="30">
        <v>7275</v>
      </c>
      <c r="H2005" s="5">
        <f t="shared" si="47"/>
        <v>0</v>
      </c>
      <c r="I2005" s="491" t="s">
        <v>23</v>
      </c>
    </row>
    <row r="2006" spans="1:9" ht="15" x14ac:dyDescent="0.25">
      <c r="A2006" s="240">
        <v>41865</v>
      </c>
      <c r="B2006" s="438" t="s">
        <v>2159</v>
      </c>
      <c r="C2006" s="429" t="s">
        <v>4698</v>
      </c>
      <c r="D2006" s="235" t="s">
        <v>78</v>
      </c>
      <c r="E2006" s="236">
        <v>7075.28</v>
      </c>
      <c r="F2006" s="495" t="s">
        <v>4759</v>
      </c>
      <c r="G2006" s="30">
        <v>7075.28</v>
      </c>
      <c r="H2006" s="5">
        <f t="shared" si="47"/>
        <v>0</v>
      </c>
      <c r="I2006" s="491"/>
    </row>
    <row r="2007" spans="1:9" ht="15" x14ac:dyDescent="0.25">
      <c r="A2007" s="240">
        <v>41877</v>
      </c>
      <c r="B2007" s="241" t="s">
        <v>2045</v>
      </c>
      <c r="C2007" s="394" t="s">
        <v>4401</v>
      </c>
      <c r="D2007" s="8" t="s">
        <v>78</v>
      </c>
      <c r="E2007" s="252">
        <v>9574</v>
      </c>
      <c r="F2007" s="117">
        <v>41878</v>
      </c>
      <c r="G2007" s="30">
        <v>9574</v>
      </c>
      <c r="H2007" s="5">
        <f t="shared" si="47"/>
        <v>0</v>
      </c>
      <c r="I2007" s="491" t="s">
        <v>2781</v>
      </c>
    </row>
    <row r="2008" spans="1:9" ht="15" x14ac:dyDescent="0.25">
      <c r="A2008" s="240"/>
      <c r="B2008" s="241"/>
      <c r="C2008" s="394"/>
      <c r="D2008" s="8"/>
      <c r="E2008" s="252"/>
      <c r="F2008" s="117"/>
      <c r="G2008" s="30">
        <f>SUM(G2004:G2007)</f>
        <v>30024.28</v>
      </c>
      <c r="H2008" s="5"/>
      <c r="I2008" s="491"/>
    </row>
    <row r="2009" spans="1:9" ht="15" x14ac:dyDescent="0.25">
      <c r="A2009" s="240"/>
      <c r="B2009" s="241"/>
      <c r="C2009" s="394"/>
      <c r="D2009" s="8"/>
      <c r="E2009" s="252"/>
      <c r="F2009" s="117"/>
      <c r="G2009" s="30"/>
      <c r="H2009" s="5"/>
      <c r="I2009" s="491"/>
    </row>
    <row r="2010" spans="1:9" ht="15" x14ac:dyDescent="0.25">
      <c r="A2010" s="496">
        <v>41853</v>
      </c>
      <c r="B2010" s="241" t="s">
        <v>1103</v>
      </c>
      <c r="C2010" s="394" t="s">
        <v>4641</v>
      </c>
      <c r="D2010" s="8" t="s">
        <v>4404</v>
      </c>
      <c r="E2010" s="252">
        <v>20721</v>
      </c>
      <c r="F2010" s="117">
        <v>41856</v>
      </c>
      <c r="G2010" s="251">
        <v>20721</v>
      </c>
      <c r="H2010" s="24">
        <f t="shared" si="47"/>
        <v>0</v>
      </c>
      <c r="I2010" s="491"/>
    </row>
    <row r="2011" spans="1:9" ht="15" x14ac:dyDescent="0.25">
      <c r="A2011" s="496">
        <v>41855</v>
      </c>
      <c r="B2011" s="241" t="s">
        <v>1254</v>
      </c>
      <c r="C2011" s="394" t="s">
        <v>4641</v>
      </c>
      <c r="D2011" s="8" t="s">
        <v>4404</v>
      </c>
      <c r="E2011" s="252">
        <v>35241</v>
      </c>
      <c r="F2011" s="117">
        <v>41880</v>
      </c>
      <c r="G2011" s="30">
        <v>35241</v>
      </c>
      <c r="H2011" s="5">
        <f t="shared" si="47"/>
        <v>0</v>
      </c>
      <c r="I2011" s="491"/>
    </row>
    <row r="2012" spans="1:9" ht="15" x14ac:dyDescent="0.25">
      <c r="A2012" s="240">
        <v>41880</v>
      </c>
      <c r="B2012" s="241" t="s">
        <v>1063</v>
      </c>
      <c r="C2012" s="394" t="s">
        <v>4401</v>
      </c>
      <c r="D2012" s="8" t="s">
        <v>4404</v>
      </c>
      <c r="E2012" s="252">
        <v>13528</v>
      </c>
      <c r="F2012" s="117">
        <v>41882</v>
      </c>
      <c r="G2012" s="30">
        <v>13528</v>
      </c>
      <c r="H2012" s="5">
        <f t="shared" si="47"/>
        <v>0</v>
      </c>
      <c r="I2012" s="491"/>
    </row>
    <row r="2013" spans="1:9" ht="15" x14ac:dyDescent="0.25">
      <c r="A2013" s="240">
        <v>41882</v>
      </c>
      <c r="B2013" s="241" t="s">
        <v>1294</v>
      </c>
      <c r="C2013" s="394" t="s">
        <v>4401</v>
      </c>
      <c r="D2013" s="235" t="s">
        <v>4404</v>
      </c>
      <c r="E2013" s="236">
        <v>8746.2000000000007</v>
      </c>
      <c r="F2013" s="313">
        <v>41883</v>
      </c>
      <c r="G2013" s="247">
        <v>8746.2000000000007</v>
      </c>
      <c r="H2013" s="5">
        <f t="shared" si="47"/>
        <v>0</v>
      </c>
      <c r="I2013" s="491" t="s">
        <v>14</v>
      </c>
    </row>
    <row r="2014" spans="1:9" ht="15" x14ac:dyDescent="0.25">
      <c r="A2014" s="240"/>
      <c r="B2014" s="241"/>
      <c r="C2014" s="394"/>
      <c r="D2014" s="235"/>
      <c r="E2014" s="236"/>
      <c r="F2014" s="313"/>
      <c r="G2014" s="247">
        <f>SUM(G2010:G2013)</f>
        <v>78236.2</v>
      </c>
      <c r="H2014" s="5"/>
      <c r="I2014" s="491"/>
    </row>
    <row r="2015" spans="1:9" ht="15" x14ac:dyDescent="0.25">
      <c r="A2015" s="240"/>
      <c r="B2015" s="241"/>
      <c r="C2015" s="394"/>
      <c r="D2015" s="235"/>
      <c r="E2015" s="236"/>
      <c r="F2015" s="313"/>
      <c r="G2015" s="247"/>
      <c r="H2015" s="5"/>
      <c r="I2015" s="491"/>
    </row>
    <row r="2016" spans="1:9" ht="15" x14ac:dyDescent="0.25">
      <c r="A2016" s="240">
        <v>41875</v>
      </c>
      <c r="B2016" s="241" t="s">
        <v>1836</v>
      </c>
      <c r="C2016" s="394" t="s">
        <v>4401</v>
      </c>
      <c r="D2016" s="235" t="s">
        <v>2530</v>
      </c>
      <c r="E2016" s="236">
        <v>30498</v>
      </c>
      <c r="F2016" s="294">
        <v>41875</v>
      </c>
      <c r="G2016" s="30">
        <v>30498</v>
      </c>
      <c r="H2016" s="5">
        <f t="shared" si="47"/>
        <v>0</v>
      </c>
      <c r="I2016" s="491"/>
    </row>
    <row r="2017" spans="1:9" ht="15" x14ac:dyDescent="0.25">
      <c r="A2017" s="240">
        <v>41879</v>
      </c>
      <c r="B2017" s="241" t="s">
        <v>2191</v>
      </c>
      <c r="C2017" s="394" t="s">
        <v>4401</v>
      </c>
      <c r="D2017" s="235" t="s">
        <v>2530</v>
      </c>
      <c r="E2017" s="236">
        <v>29050</v>
      </c>
      <c r="F2017" s="117">
        <v>41879</v>
      </c>
      <c r="G2017" s="30">
        <v>29050</v>
      </c>
      <c r="H2017" s="5">
        <f t="shared" ref="H2017:H2093" si="48">E2017-G2017</f>
        <v>0</v>
      </c>
      <c r="I2017" s="491"/>
    </row>
    <row r="2018" spans="1:9" ht="15" x14ac:dyDescent="0.25">
      <c r="A2018" s="240">
        <v>41880</v>
      </c>
      <c r="B2018" s="241" t="s">
        <v>1164</v>
      </c>
      <c r="C2018" s="394" t="s">
        <v>4401</v>
      </c>
      <c r="D2018" s="8" t="s">
        <v>2530</v>
      </c>
      <c r="E2018" s="252">
        <v>5275.2</v>
      </c>
      <c r="F2018" s="117">
        <v>41881</v>
      </c>
      <c r="G2018" s="30">
        <v>5275.2</v>
      </c>
      <c r="H2018" s="5">
        <f t="shared" si="48"/>
        <v>0</v>
      </c>
      <c r="I2018" s="491"/>
    </row>
    <row r="2019" spans="1:9" ht="15" x14ac:dyDescent="0.25">
      <c r="A2019" s="240"/>
      <c r="B2019" s="241"/>
      <c r="C2019" s="394"/>
      <c r="D2019" s="8"/>
      <c r="E2019" s="252"/>
      <c r="F2019" s="117"/>
      <c r="G2019" s="30">
        <f>SUM(G2016:G2018)</f>
        <v>64823.199999999997</v>
      </c>
      <c r="H2019" s="5"/>
      <c r="I2019" s="491"/>
    </row>
    <row r="2020" spans="1:9" ht="15" x14ac:dyDescent="0.25">
      <c r="A2020" s="240"/>
      <c r="B2020" s="241"/>
      <c r="C2020" s="394"/>
      <c r="D2020" s="8"/>
      <c r="E2020" s="252"/>
      <c r="F2020" s="117"/>
      <c r="G2020" s="30"/>
      <c r="H2020" s="5"/>
      <c r="I2020" s="491"/>
    </row>
    <row r="2021" spans="1:9" ht="15" x14ac:dyDescent="0.25">
      <c r="A2021" s="240">
        <v>41881</v>
      </c>
      <c r="B2021" s="241" t="s">
        <v>1237</v>
      </c>
      <c r="C2021" s="394" t="s">
        <v>4401</v>
      </c>
      <c r="D2021" s="235" t="s">
        <v>4905</v>
      </c>
      <c r="E2021" s="236">
        <v>5348.5</v>
      </c>
      <c r="F2021" s="117">
        <v>41881</v>
      </c>
      <c r="G2021" s="30">
        <v>5348.5</v>
      </c>
      <c r="H2021" s="5">
        <f t="shared" si="48"/>
        <v>0</v>
      </c>
      <c r="I2021" s="491"/>
    </row>
    <row r="2022" spans="1:9" ht="15" x14ac:dyDescent="0.25">
      <c r="A2022" s="9"/>
      <c r="B2022" s="9"/>
      <c r="C2022" s="9"/>
      <c r="E2022" s="9"/>
      <c r="F2022" s="9"/>
      <c r="G2022" s="9"/>
      <c r="H2022" s="9"/>
      <c r="I2022" s="491"/>
    </row>
    <row r="2023" spans="1:9" ht="15" x14ac:dyDescent="0.25">
      <c r="A2023" s="9"/>
      <c r="B2023" s="9"/>
      <c r="C2023" s="9"/>
      <c r="E2023" s="9"/>
      <c r="F2023" s="9"/>
      <c r="G2023" s="9"/>
      <c r="H2023" s="9"/>
      <c r="I2023" s="491"/>
    </row>
    <row r="2024" spans="1:9" ht="15" x14ac:dyDescent="0.25">
      <c r="A2024" s="240">
        <v>41872</v>
      </c>
      <c r="B2024" s="241" t="s">
        <v>4814</v>
      </c>
      <c r="C2024" s="394" t="s">
        <v>4401</v>
      </c>
      <c r="D2024" s="8" t="s">
        <v>40</v>
      </c>
      <c r="E2024" s="252">
        <v>4438</v>
      </c>
      <c r="F2024" s="117">
        <v>41873</v>
      </c>
      <c r="G2024" s="30">
        <v>4438</v>
      </c>
      <c r="H2024" s="5">
        <f t="shared" si="48"/>
        <v>0</v>
      </c>
      <c r="I2024" s="491"/>
    </row>
    <row r="2025" spans="1:9" ht="15" x14ac:dyDescent="0.25">
      <c r="A2025" s="240">
        <v>41852</v>
      </c>
      <c r="B2025" s="241" t="s">
        <v>2275</v>
      </c>
      <c r="C2025" s="394" t="s">
        <v>4641</v>
      </c>
      <c r="D2025" s="235" t="s">
        <v>40</v>
      </c>
      <c r="E2025" s="236">
        <v>3210</v>
      </c>
      <c r="F2025" s="117">
        <v>41853</v>
      </c>
      <c r="G2025" s="30">
        <v>3210</v>
      </c>
      <c r="H2025" s="24">
        <f t="shared" si="48"/>
        <v>0</v>
      </c>
      <c r="I2025" s="491"/>
    </row>
    <row r="2026" spans="1:9" ht="15" x14ac:dyDescent="0.25">
      <c r="A2026" s="240">
        <v>41856</v>
      </c>
      <c r="B2026" s="241" t="s">
        <v>1421</v>
      </c>
      <c r="C2026" s="394" t="s">
        <v>4641</v>
      </c>
      <c r="D2026" s="235" t="s">
        <v>40</v>
      </c>
      <c r="E2026" s="236">
        <v>40</v>
      </c>
      <c r="F2026" s="117">
        <v>41857</v>
      </c>
      <c r="G2026" s="30">
        <v>40</v>
      </c>
      <c r="H2026" s="5">
        <f t="shared" si="48"/>
        <v>0</v>
      </c>
      <c r="I2026" s="491" t="s">
        <v>23</v>
      </c>
    </row>
    <row r="2027" spans="1:9" ht="15" x14ac:dyDescent="0.25">
      <c r="A2027" s="240">
        <v>41866</v>
      </c>
      <c r="B2027" s="438" t="s">
        <v>1054</v>
      </c>
      <c r="C2027" s="429" t="s">
        <v>4698</v>
      </c>
      <c r="D2027" s="235" t="s">
        <v>40</v>
      </c>
      <c r="E2027" s="236">
        <v>200</v>
      </c>
      <c r="F2027" s="117">
        <v>41867</v>
      </c>
      <c r="G2027" s="30">
        <v>200</v>
      </c>
      <c r="H2027" s="5">
        <f t="shared" si="48"/>
        <v>0</v>
      </c>
      <c r="I2027" s="491" t="s">
        <v>23</v>
      </c>
    </row>
    <row r="2028" spans="1:9" ht="15" x14ac:dyDescent="0.25">
      <c r="A2028" s="240">
        <v>41870</v>
      </c>
      <c r="B2028" s="438" t="s">
        <v>1436</v>
      </c>
      <c r="C2028" s="429" t="s">
        <v>4698</v>
      </c>
      <c r="D2028" s="235" t="s">
        <v>40</v>
      </c>
      <c r="E2028" s="236">
        <v>3336</v>
      </c>
      <c r="F2028" s="117">
        <v>41871</v>
      </c>
      <c r="G2028" s="22">
        <v>3336</v>
      </c>
      <c r="H2028" s="5">
        <f t="shared" si="48"/>
        <v>0</v>
      </c>
      <c r="I2028" s="491"/>
    </row>
    <row r="2029" spans="1:9" ht="15" x14ac:dyDescent="0.25">
      <c r="A2029" s="240">
        <v>41871</v>
      </c>
      <c r="B2029" s="438" t="s">
        <v>1475</v>
      </c>
      <c r="C2029" s="429" t="s">
        <v>4698</v>
      </c>
      <c r="D2029" s="235" t="s">
        <v>40</v>
      </c>
      <c r="E2029" s="236">
        <v>2621.6</v>
      </c>
      <c r="F2029" s="117">
        <v>41871</v>
      </c>
      <c r="G2029" s="30">
        <v>2621.6</v>
      </c>
      <c r="H2029" s="5">
        <f t="shared" si="48"/>
        <v>0</v>
      </c>
      <c r="I2029" s="491" t="s">
        <v>23</v>
      </c>
    </row>
    <row r="2030" spans="1:9" ht="15" x14ac:dyDescent="0.25">
      <c r="A2030" s="240">
        <v>41873</v>
      </c>
      <c r="B2030" s="241" t="s">
        <v>1662</v>
      </c>
      <c r="C2030" s="394" t="s">
        <v>4401</v>
      </c>
      <c r="D2030" s="235" t="s">
        <v>40</v>
      </c>
      <c r="E2030" s="236">
        <v>3686</v>
      </c>
      <c r="F2030" s="117">
        <v>41874</v>
      </c>
      <c r="G2030" s="251">
        <v>3686</v>
      </c>
      <c r="H2030" s="5">
        <f t="shared" si="48"/>
        <v>0</v>
      </c>
      <c r="I2030" s="491" t="s">
        <v>23</v>
      </c>
    </row>
    <row r="2031" spans="1:9" ht="15" x14ac:dyDescent="0.25">
      <c r="A2031" s="240">
        <v>41874</v>
      </c>
      <c r="B2031" s="241" t="s">
        <v>1741</v>
      </c>
      <c r="C2031" s="394" t="s">
        <v>4401</v>
      </c>
      <c r="D2031" s="8" t="s">
        <v>40</v>
      </c>
      <c r="E2031" s="252">
        <v>5991.5</v>
      </c>
      <c r="F2031" s="117">
        <v>41876</v>
      </c>
      <c r="G2031" s="30">
        <v>5991.5</v>
      </c>
      <c r="H2031" s="5">
        <f t="shared" si="48"/>
        <v>0</v>
      </c>
      <c r="I2031" s="491"/>
    </row>
    <row r="2032" spans="1:9" ht="15" x14ac:dyDescent="0.25">
      <c r="A2032" s="240">
        <v>41875</v>
      </c>
      <c r="B2032" s="241" t="s">
        <v>1842</v>
      </c>
      <c r="C2032" s="394" t="s">
        <v>4401</v>
      </c>
      <c r="D2032" s="235" t="s">
        <v>40</v>
      </c>
      <c r="E2032" s="236">
        <v>3169</v>
      </c>
      <c r="F2032" s="294">
        <v>41875</v>
      </c>
      <c r="G2032" s="30">
        <v>3169</v>
      </c>
      <c r="H2032" s="5">
        <f t="shared" si="48"/>
        <v>0</v>
      </c>
      <c r="I2032" s="491"/>
    </row>
    <row r="2033" spans="1:10" ht="15" x14ac:dyDescent="0.25">
      <c r="A2033" s="240">
        <v>41876</v>
      </c>
      <c r="B2033" s="241" t="s">
        <v>1906</v>
      </c>
      <c r="C2033" s="394" t="s">
        <v>4401</v>
      </c>
      <c r="D2033" s="235" t="s">
        <v>40</v>
      </c>
      <c r="E2033" s="236">
        <v>3192</v>
      </c>
      <c r="F2033" s="117">
        <v>41876</v>
      </c>
      <c r="G2033" s="30">
        <v>3192</v>
      </c>
      <c r="H2033" s="5">
        <f t="shared" si="48"/>
        <v>0</v>
      </c>
      <c r="I2033" s="491"/>
    </row>
    <row r="2034" spans="1:10" ht="15" x14ac:dyDescent="0.25">
      <c r="A2034" s="240">
        <v>41877</v>
      </c>
      <c r="B2034" s="241" t="s">
        <v>2011</v>
      </c>
      <c r="C2034" s="394" t="s">
        <v>4401</v>
      </c>
      <c r="D2034" s="8" t="s">
        <v>40</v>
      </c>
      <c r="E2034" s="252">
        <v>3297.5</v>
      </c>
      <c r="F2034" s="117">
        <v>41877</v>
      </c>
      <c r="G2034" s="30">
        <v>3297.5</v>
      </c>
      <c r="H2034" s="5">
        <f t="shared" si="48"/>
        <v>0</v>
      </c>
      <c r="I2034" s="491"/>
    </row>
    <row r="2035" spans="1:10" ht="15" x14ac:dyDescent="0.25">
      <c r="A2035" s="240">
        <v>41878</v>
      </c>
      <c r="B2035" s="241" t="s">
        <v>2095</v>
      </c>
      <c r="C2035" s="394" t="s">
        <v>4401</v>
      </c>
      <c r="D2035" s="235" t="s">
        <v>40</v>
      </c>
      <c r="E2035" s="236">
        <v>2904.1</v>
      </c>
      <c r="F2035" s="117">
        <v>41879</v>
      </c>
      <c r="G2035" s="30">
        <v>2904.1</v>
      </c>
      <c r="H2035" s="5">
        <f t="shared" si="48"/>
        <v>0</v>
      </c>
      <c r="I2035" s="491"/>
    </row>
    <row r="2036" spans="1:10" ht="15" x14ac:dyDescent="0.25">
      <c r="A2036" s="240">
        <v>41879</v>
      </c>
      <c r="B2036" s="241" t="s">
        <v>2178</v>
      </c>
      <c r="C2036" s="394" t="s">
        <v>4401</v>
      </c>
      <c r="D2036" s="235" t="s">
        <v>40</v>
      </c>
      <c r="E2036" s="236">
        <v>3015</v>
      </c>
      <c r="F2036" s="117">
        <v>41879</v>
      </c>
      <c r="G2036" s="30">
        <v>3015</v>
      </c>
      <c r="H2036" s="5">
        <f t="shared" si="48"/>
        <v>0</v>
      </c>
      <c r="I2036" s="491"/>
    </row>
    <row r="2037" spans="1:10" ht="15" x14ac:dyDescent="0.25">
      <c r="A2037" s="240">
        <v>41880</v>
      </c>
      <c r="B2037" s="241" t="s">
        <v>1083</v>
      </c>
      <c r="C2037" s="394" t="s">
        <v>4401</v>
      </c>
      <c r="D2037" s="8" t="s">
        <v>40</v>
      </c>
      <c r="E2037" s="252">
        <v>3106.5</v>
      </c>
      <c r="F2037" s="117">
        <v>41881</v>
      </c>
      <c r="G2037" s="30">
        <v>3106.5</v>
      </c>
      <c r="H2037" s="5">
        <f t="shared" si="48"/>
        <v>0</v>
      </c>
      <c r="I2037" s="491" t="s">
        <v>146</v>
      </c>
    </row>
    <row r="2038" spans="1:10" ht="15" x14ac:dyDescent="0.25">
      <c r="A2038" s="240">
        <v>41881</v>
      </c>
      <c r="B2038" s="241" t="s">
        <v>1210</v>
      </c>
      <c r="C2038" s="394" t="s">
        <v>4401</v>
      </c>
      <c r="D2038" s="235" t="s">
        <v>40</v>
      </c>
      <c r="E2038" s="236">
        <v>3996.4</v>
      </c>
      <c r="F2038" s="117">
        <v>41882</v>
      </c>
      <c r="G2038" s="30">
        <v>3996.4</v>
      </c>
      <c r="H2038" s="5">
        <f t="shared" si="48"/>
        <v>0</v>
      </c>
      <c r="I2038" s="682" t="s">
        <v>4841</v>
      </c>
      <c r="J2038" s="682"/>
    </row>
    <row r="2039" spans="1:10" ht="15" x14ac:dyDescent="0.25">
      <c r="A2039" s="240">
        <v>41882</v>
      </c>
      <c r="B2039" s="241" t="s">
        <v>1311</v>
      </c>
      <c r="C2039" s="394" t="s">
        <v>4401</v>
      </c>
      <c r="D2039" s="235" t="s">
        <v>40</v>
      </c>
      <c r="E2039" s="236">
        <v>4627.6000000000004</v>
      </c>
      <c r="F2039" s="23">
        <v>41882</v>
      </c>
      <c r="G2039" s="30">
        <v>4627.6000000000004</v>
      </c>
      <c r="H2039" s="5">
        <f t="shared" si="48"/>
        <v>0</v>
      </c>
      <c r="I2039" s="491" t="s">
        <v>23</v>
      </c>
    </row>
    <row r="2040" spans="1:10" ht="15" x14ac:dyDescent="0.25">
      <c r="A2040" s="240"/>
      <c r="B2040" s="241"/>
      <c r="C2040" s="394"/>
      <c r="D2040" s="235"/>
      <c r="E2040" s="236"/>
      <c r="F2040" s="23"/>
      <c r="G2040" s="30">
        <f>SUM(G2024:G2039)</f>
        <v>50831.199999999997</v>
      </c>
      <c r="H2040" s="5"/>
      <c r="I2040" s="491"/>
    </row>
    <row r="2041" spans="1:10" ht="15" x14ac:dyDescent="0.25">
      <c r="A2041" s="240"/>
      <c r="B2041" s="241"/>
      <c r="C2041" s="394"/>
      <c r="D2041" s="235"/>
      <c r="E2041" s="236"/>
      <c r="F2041" s="23"/>
      <c r="G2041" s="30"/>
      <c r="H2041" s="5"/>
      <c r="I2041" s="491"/>
    </row>
    <row r="2042" spans="1:10" ht="15" x14ac:dyDescent="0.25">
      <c r="A2042" s="496">
        <v>41855</v>
      </c>
      <c r="B2042" s="241" t="s">
        <v>1274</v>
      </c>
      <c r="C2042" s="394" t="s">
        <v>4641</v>
      </c>
      <c r="D2042" s="8" t="s">
        <v>480</v>
      </c>
      <c r="E2042" s="252">
        <v>3717</v>
      </c>
      <c r="F2042" s="117">
        <v>41855</v>
      </c>
      <c r="G2042" s="30">
        <v>3717</v>
      </c>
      <c r="H2042" s="5">
        <f t="shared" si="48"/>
        <v>0</v>
      </c>
      <c r="I2042" s="491"/>
    </row>
    <row r="2043" spans="1:10" ht="15" x14ac:dyDescent="0.25">
      <c r="A2043" s="240">
        <v>41862</v>
      </c>
      <c r="B2043" s="438" t="s">
        <v>1981</v>
      </c>
      <c r="C2043" s="429" t="s">
        <v>4698</v>
      </c>
      <c r="D2043" s="235" t="s">
        <v>480</v>
      </c>
      <c r="E2043" s="236">
        <v>7135</v>
      </c>
      <c r="F2043" s="117">
        <v>41864</v>
      </c>
      <c r="G2043" s="22">
        <v>7135</v>
      </c>
      <c r="H2043" s="5">
        <f t="shared" si="48"/>
        <v>0</v>
      </c>
      <c r="I2043" s="491" t="s">
        <v>23</v>
      </c>
    </row>
    <row r="2044" spans="1:10" ht="15" x14ac:dyDescent="0.25">
      <c r="A2044" s="240">
        <v>41865</v>
      </c>
      <c r="B2044" s="438" t="s">
        <v>2171</v>
      </c>
      <c r="C2044" s="429" t="s">
        <v>4698</v>
      </c>
      <c r="D2044" s="235" t="s">
        <v>480</v>
      </c>
      <c r="E2044" s="236">
        <v>3229.5</v>
      </c>
      <c r="F2044" s="117">
        <v>41865</v>
      </c>
      <c r="G2044" s="30">
        <v>3229.5</v>
      </c>
      <c r="H2044" s="5">
        <f t="shared" si="48"/>
        <v>0</v>
      </c>
      <c r="I2044" s="491"/>
    </row>
    <row r="2045" spans="1:10" ht="15" x14ac:dyDescent="0.25">
      <c r="A2045" s="496">
        <v>41853</v>
      </c>
      <c r="B2045" s="241" t="s">
        <v>1093</v>
      </c>
      <c r="C2045" s="394" t="s">
        <v>4641</v>
      </c>
      <c r="D2045" s="8" t="s">
        <v>480</v>
      </c>
      <c r="E2045" s="252">
        <v>2940</v>
      </c>
      <c r="F2045" s="117">
        <v>41855</v>
      </c>
      <c r="G2045" s="30">
        <v>2940</v>
      </c>
      <c r="H2045" s="24">
        <f t="shared" si="48"/>
        <v>0</v>
      </c>
      <c r="I2045" s="491" t="s">
        <v>2781</v>
      </c>
    </row>
    <row r="2046" spans="1:10" ht="15" x14ac:dyDescent="0.25">
      <c r="A2046" s="496"/>
      <c r="B2046" s="241"/>
      <c r="C2046" s="394"/>
      <c r="D2046" s="8"/>
      <c r="E2046" s="252"/>
      <c r="F2046" s="117"/>
      <c r="G2046" s="30">
        <f>SUM(G2042:G2045)</f>
        <v>17021.5</v>
      </c>
      <c r="H2046" s="24"/>
      <c r="I2046" s="491"/>
    </row>
    <row r="2047" spans="1:10" ht="15" x14ac:dyDescent="0.25">
      <c r="A2047" s="496"/>
      <c r="B2047" s="241"/>
      <c r="C2047" s="394"/>
      <c r="D2047" s="8"/>
      <c r="E2047" s="252"/>
      <c r="F2047" s="117"/>
      <c r="G2047" s="30"/>
      <c r="H2047" s="24"/>
      <c r="I2047" s="491"/>
    </row>
    <row r="2048" spans="1:10" ht="15" x14ac:dyDescent="0.25">
      <c r="A2048" s="496">
        <v>41853</v>
      </c>
      <c r="B2048" s="241" t="s">
        <v>1111</v>
      </c>
      <c r="C2048" s="394" t="s">
        <v>4641</v>
      </c>
      <c r="D2048" s="8" t="s">
        <v>214</v>
      </c>
      <c r="E2048" s="252">
        <v>11456.7</v>
      </c>
      <c r="F2048" s="117">
        <v>41853</v>
      </c>
      <c r="G2048" s="30">
        <v>11456.7</v>
      </c>
      <c r="H2048" s="24">
        <f t="shared" si="48"/>
        <v>0</v>
      </c>
      <c r="I2048" s="491"/>
    </row>
    <row r="2049" spans="1:9" ht="15" x14ac:dyDescent="0.25">
      <c r="A2049" s="496">
        <v>41855</v>
      </c>
      <c r="B2049" s="241" t="s">
        <v>1257</v>
      </c>
      <c r="C2049" s="394" t="s">
        <v>4641</v>
      </c>
      <c r="D2049" s="8" t="s">
        <v>214</v>
      </c>
      <c r="E2049" s="252">
        <v>13624</v>
      </c>
      <c r="F2049" s="117">
        <v>41855</v>
      </c>
      <c r="G2049" s="30">
        <v>13624</v>
      </c>
      <c r="H2049" s="5">
        <f t="shared" si="48"/>
        <v>0</v>
      </c>
      <c r="I2049" s="491" t="s">
        <v>14</v>
      </c>
    </row>
    <row r="2050" spans="1:9" ht="15" x14ac:dyDescent="0.25">
      <c r="A2050" s="496">
        <v>41857</v>
      </c>
      <c r="B2050" s="241" t="s">
        <v>1494</v>
      </c>
      <c r="C2050" s="394" t="s">
        <v>4641</v>
      </c>
      <c r="D2050" s="235" t="s">
        <v>214</v>
      </c>
      <c r="E2050" s="236">
        <v>11995</v>
      </c>
      <c r="F2050" s="117">
        <v>41857</v>
      </c>
      <c r="G2050" s="30">
        <v>11995</v>
      </c>
      <c r="H2050" s="5">
        <f t="shared" si="48"/>
        <v>0</v>
      </c>
      <c r="I2050" s="491" t="s">
        <v>14</v>
      </c>
    </row>
    <row r="2051" spans="1:9" ht="15" x14ac:dyDescent="0.25">
      <c r="A2051" s="240">
        <v>41860</v>
      </c>
      <c r="B2051" s="438" t="s">
        <v>1784</v>
      </c>
      <c r="C2051" s="429" t="s">
        <v>4698</v>
      </c>
      <c r="D2051" s="8" t="s">
        <v>214</v>
      </c>
      <c r="E2051" s="252">
        <v>10616</v>
      </c>
      <c r="F2051" s="117">
        <v>41860</v>
      </c>
      <c r="G2051" s="30">
        <v>10616</v>
      </c>
      <c r="H2051" s="5">
        <f t="shared" si="48"/>
        <v>0</v>
      </c>
      <c r="I2051" s="491" t="s">
        <v>14</v>
      </c>
    </row>
    <row r="2052" spans="1:9" ht="15" x14ac:dyDescent="0.25">
      <c r="A2052" s="240">
        <v>41862</v>
      </c>
      <c r="B2052" s="438" t="s">
        <v>1942</v>
      </c>
      <c r="C2052" s="429" t="s">
        <v>4698</v>
      </c>
      <c r="D2052" s="235" t="s">
        <v>214</v>
      </c>
      <c r="E2052" s="236">
        <v>10670</v>
      </c>
      <c r="F2052" s="117">
        <v>41862</v>
      </c>
      <c r="G2052" s="30">
        <v>10670</v>
      </c>
      <c r="H2052" s="5">
        <f t="shared" si="48"/>
        <v>0</v>
      </c>
      <c r="I2052" s="491" t="s">
        <v>14</v>
      </c>
    </row>
    <row r="2053" spans="1:9" ht="15" x14ac:dyDescent="0.25">
      <c r="A2053" s="240">
        <v>41865</v>
      </c>
      <c r="B2053" s="438" t="s">
        <v>2190</v>
      </c>
      <c r="C2053" s="429" t="s">
        <v>4698</v>
      </c>
      <c r="D2053" s="235" t="s">
        <v>214</v>
      </c>
      <c r="E2053" s="236">
        <v>8760.2000000000007</v>
      </c>
      <c r="F2053" s="117">
        <v>41865</v>
      </c>
      <c r="G2053" s="30">
        <v>8760.2000000000007</v>
      </c>
      <c r="H2053" s="5">
        <f t="shared" si="48"/>
        <v>0</v>
      </c>
      <c r="I2053" s="491" t="s">
        <v>57</v>
      </c>
    </row>
    <row r="2054" spans="1:9" ht="15" x14ac:dyDescent="0.25">
      <c r="A2054" s="240">
        <v>41866</v>
      </c>
      <c r="B2054" s="438" t="s">
        <v>2272</v>
      </c>
      <c r="C2054" s="429" t="s">
        <v>4698</v>
      </c>
      <c r="D2054" s="235" t="s">
        <v>214</v>
      </c>
      <c r="E2054" s="236">
        <v>12071.5</v>
      </c>
      <c r="F2054" s="117">
        <v>41867</v>
      </c>
      <c r="G2054" s="30">
        <v>12071.5</v>
      </c>
      <c r="H2054" s="5">
        <f t="shared" si="48"/>
        <v>0</v>
      </c>
      <c r="I2054" s="491"/>
    </row>
    <row r="2055" spans="1:9" ht="15" x14ac:dyDescent="0.25">
      <c r="A2055" s="240">
        <v>41869</v>
      </c>
      <c r="B2055" s="438" t="s">
        <v>1194</v>
      </c>
      <c r="C2055" s="429" t="s">
        <v>4698</v>
      </c>
      <c r="D2055" s="235" t="s">
        <v>214</v>
      </c>
      <c r="E2055" s="236">
        <v>894.7</v>
      </c>
      <c r="F2055" s="117">
        <v>41869</v>
      </c>
      <c r="G2055" s="30">
        <v>894.7</v>
      </c>
      <c r="H2055" s="5">
        <f t="shared" si="48"/>
        <v>0</v>
      </c>
      <c r="I2055" s="491" t="s">
        <v>294</v>
      </c>
    </row>
    <row r="2056" spans="1:9" ht="15" x14ac:dyDescent="0.25">
      <c r="A2056" s="240">
        <v>41872</v>
      </c>
      <c r="B2056" s="241" t="s">
        <v>1567</v>
      </c>
      <c r="C2056" s="394" t="s">
        <v>4401</v>
      </c>
      <c r="D2056" s="8" t="s">
        <v>214</v>
      </c>
      <c r="E2056" s="252">
        <v>10130</v>
      </c>
      <c r="F2056" s="117">
        <v>41872</v>
      </c>
      <c r="G2056" s="30">
        <v>10130</v>
      </c>
      <c r="H2056" s="5">
        <f t="shared" si="48"/>
        <v>0</v>
      </c>
      <c r="I2056" s="491"/>
    </row>
    <row r="2057" spans="1:9" ht="15" x14ac:dyDescent="0.25">
      <c r="A2057" s="240">
        <v>41874</v>
      </c>
      <c r="B2057" s="241" t="s">
        <v>1789</v>
      </c>
      <c r="C2057" s="394" t="s">
        <v>4401</v>
      </c>
      <c r="D2057" s="8" t="s">
        <v>214</v>
      </c>
      <c r="E2057" s="252">
        <v>11114</v>
      </c>
      <c r="F2057" s="117">
        <v>41874</v>
      </c>
      <c r="G2057" s="30">
        <v>11114</v>
      </c>
      <c r="H2057" s="5">
        <f t="shared" si="48"/>
        <v>0</v>
      </c>
      <c r="I2057" s="491"/>
    </row>
    <row r="2058" spans="1:9" ht="15" x14ac:dyDescent="0.25">
      <c r="A2058" s="240">
        <v>41876</v>
      </c>
      <c r="B2058" s="241" t="s">
        <v>1919</v>
      </c>
      <c r="C2058" s="394" t="s">
        <v>4401</v>
      </c>
      <c r="D2058" s="235" t="s">
        <v>214</v>
      </c>
      <c r="E2058" s="236">
        <v>8040</v>
      </c>
      <c r="F2058" s="117">
        <v>41876</v>
      </c>
      <c r="G2058" s="30">
        <v>8040</v>
      </c>
      <c r="H2058" s="5">
        <f t="shared" si="48"/>
        <v>0</v>
      </c>
      <c r="I2058" s="491"/>
    </row>
    <row r="2059" spans="1:9" ht="15" x14ac:dyDescent="0.25">
      <c r="A2059" s="240">
        <v>41880</v>
      </c>
      <c r="B2059" s="241" t="s">
        <v>1120</v>
      </c>
      <c r="C2059" s="394" t="s">
        <v>4401</v>
      </c>
      <c r="D2059" s="8" t="s">
        <v>214</v>
      </c>
      <c r="E2059" s="252">
        <v>7802</v>
      </c>
      <c r="F2059" s="117">
        <v>41880</v>
      </c>
      <c r="G2059" s="30">
        <v>7802</v>
      </c>
      <c r="H2059" s="5">
        <f t="shared" si="48"/>
        <v>0</v>
      </c>
      <c r="I2059" s="491"/>
    </row>
    <row r="2060" spans="1:9" ht="15" x14ac:dyDescent="0.25">
      <c r="A2060" s="240">
        <v>41881</v>
      </c>
      <c r="B2060" s="241" t="s">
        <v>1229</v>
      </c>
      <c r="C2060" s="394" t="s">
        <v>4401</v>
      </c>
      <c r="D2060" s="235" t="s">
        <v>214</v>
      </c>
      <c r="E2060" s="236">
        <v>4982</v>
      </c>
      <c r="F2060" s="117">
        <v>41881</v>
      </c>
      <c r="G2060" s="30">
        <v>4982</v>
      </c>
      <c r="H2060" s="5">
        <f t="shared" si="48"/>
        <v>0</v>
      </c>
      <c r="I2060" s="491"/>
    </row>
    <row r="2061" spans="1:9" ht="15" x14ac:dyDescent="0.25">
      <c r="A2061" s="240"/>
      <c r="B2061" s="241"/>
      <c r="C2061" s="394"/>
      <c r="D2061" s="235"/>
      <c r="E2061" s="236"/>
      <c r="F2061" s="117"/>
      <c r="G2061" s="30">
        <f>SUM(G2048:G2060)</f>
        <v>122156.09999999999</v>
      </c>
      <c r="H2061" s="5"/>
      <c r="I2061" s="491"/>
    </row>
    <row r="2062" spans="1:9" ht="15" x14ac:dyDescent="0.25">
      <c r="A2062" s="240"/>
      <c r="B2062" s="241"/>
      <c r="C2062" s="394"/>
      <c r="D2062" s="235"/>
      <c r="E2062" s="236"/>
      <c r="F2062" s="117"/>
      <c r="G2062" s="30"/>
      <c r="H2062" s="5"/>
      <c r="I2062" s="491"/>
    </row>
    <row r="2063" spans="1:9" ht="15" x14ac:dyDescent="0.25">
      <c r="A2063" s="496">
        <v>41855</v>
      </c>
      <c r="B2063" s="241" t="s">
        <v>1249</v>
      </c>
      <c r="C2063" s="394" t="s">
        <v>4641</v>
      </c>
      <c r="D2063" s="8" t="s">
        <v>87</v>
      </c>
      <c r="E2063" s="252">
        <v>46340</v>
      </c>
      <c r="F2063" s="117">
        <v>41863</v>
      </c>
      <c r="G2063" s="30">
        <v>46340</v>
      </c>
      <c r="H2063" s="5">
        <f t="shared" si="48"/>
        <v>0</v>
      </c>
      <c r="I2063" s="491"/>
    </row>
    <row r="2064" spans="1:9" ht="15" x14ac:dyDescent="0.25">
      <c r="A2064" s="496">
        <v>41855</v>
      </c>
      <c r="B2064" s="241" t="s">
        <v>1306</v>
      </c>
      <c r="C2064" s="394" t="s">
        <v>4641</v>
      </c>
      <c r="D2064" s="8" t="s">
        <v>87</v>
      </c>
      <c r="E2064" s="252">
        <v>17421</v>
      </c>
      <c r="F2064" s="117">
        <v>41863</v>
      </c>
      <c r="G2064" s="30">
        <v>17421</v>
      </c>
      <c r="H2064" s="5">
        <f t="shared" si="48"/>
        <v>0</v>
      </c>
      <c r="I2064" s="491"/>
    </row>
    <row r="2065" spans="1:9" ht="15" x14ac:dyDescent="0.25">
      <c r="A2065" s="240">
        <v>41862</v>
      </c>
      <c r="B2065" s="438" t="s">
        <v>1902</v>
      </c>
      <c r="C2065" s="429" t="s">
        <v>4698</v>
      </c>
      <c r="D2065" s="235" t="s">
        <v>87</v>
      </c>
      <c r="E2065" s="236">
        <v>70663</v>
      </c>
      <c r="F2065" s="117">
        <v>41863</v>
      </c>
      <c r="G2065" s="30">
        <v>70663</v>
      </c>
      <c r="H2065" s="5">
        <f t="shared" si="48"/>
        <v>0</v>
      </c>
      <c r="I2065" s="491"/>
    </row>
    <row r="2066" spans="1:9" ht="15" x14ac:dyDescent="0.25">
      <c r="A2066" s="240">
        <v>41869</v>
      </c>
      <c r="B2066" s="438" t="s">
        <v>1213</v>
      </c>
      <c r="C2066" s="429" t="s">
        <v>4698</v>
      </c>
      <c r="D2066" s="235" t="s">
        <v>87</v>
      </c>
      <c r="E2066" s="236">
        <v>72473.600000000006</v>
      </c>
      <c r="F2066" s="117">
        <v>41869</v>
      </c>
      <c r="G2066" s="30">
        <v>72473.600000000006</v>
      </c>
      <c r="H2066" s="5">
        <f t="shared" si="48"/>
        <v>0</v>
      </c>
      <c r="I2066" s="491"/>
    </row>
    <row r="2067" spans="1:9" ht="15" x14ac:dyDescent="0.25">
      <c r="A2067" s="240">
        <v>41876</v>
      </c>
      <c r="B2067" s="241" t="s">
        <v>1940</v>
      </c>
      <c r="C2067" s="394" t="s">
        <v>4401</v>
      </c>
      <c r="D2067" s="235" t="s">
        <v>87</v>
      </c>
      <c r="E2067" s="236">
        <v>24796</v>
      </c>
      <c r="F2067" s="461">
        <v>41884</v>
      </c>
      <c r="G2067" s="247">
        <v>24796</v>
      </c>
      <c r="H2067" s="5">
        <f t="shared" si="48"/>
        <v>0</v>
      </c>
      <c r="I2067" s="491" t="s">
        <v>4</v>
      </c>
    </row>
    <row r="2068" spans="1:9" ht="15" x14ac:dyDescent="0.25">
      <c r="A2068" s="240"/>
      <c r="B2068" s="241"/>
      <c r="C2068" s="394"/>
      <c r="D2068" s="235"/>
      <c r="E2068" s="236"/>
      <c r="F2068" s="461"/>
      <c r="G2068" s="247">
        <f>SUM(G2063:G2067)</f>
        <v>231693.6</v>
      </c>
      <c r="H2068" s="5"/>
      <c r="I2068" s="491"/>
    </row>
    <row r="2069" spans="1:9" ht="15" x14ac:dyDescent="0.25">
      <c r="A2069" s="240"/>
      <c r="B2069" s="241"/>
      <c r="C2069" s="394"/>
      <c r="D2069" s="235"/>
      <c r="E2069" s="236"/>
      <c r="F2069" s="461"/>
      <c r="G2069" s="247"/>
      <c r="H2069" s="5"/>
      <c r="I2069" s="491"/>
    </row>
    <row r="2070" spans="1:9" ht="15" x14ac:dyDescent="0.25">
      <c r="A2070" s="240">
        <v>41863</v>
      </c>
      <c r="B2070" s="438" t="s">
        <v>2058</v>
      </c>
      <c r="C2070" s="429" t="s">
        <v>4698</v>
      </c>
      <c r="D2070" s="8" t="s">
        <v>4423</v>
      </c>
      <c r="E2070" s="252">
        <v>3582</v>
      </c>
      <c r="F2070" s="117">
        <v>41863</v>
      </c>
      <c r="G2070" s="30">
        <v>3582</v>
      </c>
      <c r="H2070" s="5">
        <f t="shared" si="48"/>
        <v>0</v>
      </c>
      <c r="I2070" s="491"/>
    </row>
    <row r="2071" spans="1:9" ht="15" x14ac:dyDescent="0.25">
      <c r="A2071" s="240"/>
      <c r="B2071" s="438"/>
      <c r="C2071" s="429"/>
      <c r="D2071" s="8"/>
      <c r="E2071" s="252"/>
      <c r="F2071" s="117"/>
      <c r="G2071" s="30"/>
      <c r="H2071" s="5"/>
      <c r="I2071" s="491"/>
    </row>
    <row r="2072" spans="1:9" ht="15" x14ac:dyDescent="0.25">
      <c r="A2072" s="240">
        <v>41881</v>
      </c>
      <c r="B2072" s="241" t="s">
        <v>1288</v>
      </c>
      <c r="C2072" s="394" t="s">
        <v>4401</v>
      </c>
      <c r="D2072" s="235" t="s">
        <v>469</v>
      </c>
      <c r="E2072" s="236">
        <v>26799.99</v>
      </c>
      <c r="F2072" s="117">
        <v>41882</v>
      </c>
      <c r="G2072" s="30">
        <v>26799.99</v>
      </c>
      <c r="H2072" s="5">
        <f t="shared" si="48"/>
        <v>0</v>
      </c>
      <c r="I2072" s="491"/>
    </row>
    <row r="2073" spans="1:9" ht="15" x14ac:dyDescent="0.25">
      <c r="A2073" s="240"/>
      <c r="B2073" s="241"/>
      <c r="C2073" s="394"/>
      <c r="D2073" s="235"/>
      <c r="E2073" s="236"/>
      <c r="F2073" s="117"/>
      <c r="G2073" s="30"/>
      <c r="H2073" s="5"/>
      <c r="I2073" s="491"/>
    </row>
    <row r="2074" spans="1:9" ht="15" x14ac:dyDescent="0.25">
      <c r="A2074" s="496">
        <v>41859</v>
      </c>
      <c r="B2074" s="438" t="s">
        <v>1737</v>
      </c>
      <c r="C2074" s="429" t="s">
        <v>4698</v>
      </c>
      <c r="D2074" s="235" t="s">
        <v>443</v>
      </c>
      <c r="E2074" s="236">
        <v>1308</v>
      </c>
      <c r="F2074" s="117">
        <v>41860</v>
      </c>
      <c r="G2074" s="30">
        <v>1308</v>
      </c>
      <c r="H2074" s="5">
        <f t="shared" si="48"/>
        <v>0</v>
      </c>
      <c r="I2074" s="491"/>
    </row>
    <row r="2075" spans="1:9" ht="15" x14ac:dyDescent="0.25">
      <c r="A2075" s="240">
        <v>41881</v>
      </c>
      <c r="B2075" s="241" t="s">
        <v>1247</v>
      </c>
      <c r="C2075" s="394" t="s">
        <v>4401</v>
      </c>
      <c r="D2075" s="235" t="s">
        <v>443</v>
      </c>
      <c r="E2075" s="236">
        <v>813</v>
      </c>
      <c r="F2075" s="117">
        <v>41882</v>
      </c>
      <c r="G2075" s="30">
        <v>813</v>
      </c>
      <c r="H2075" s="5">
        <f t="shared" si="48"/>
        <v>0</v>
      </c>
      <c r="I2075" s="491"/>
    </row>
    <row r="2076" spans="1:9" ht="15" x14ac:dyDescent="0.25">
      <c r="A2076" s="240"/>
      <c r="B2076" s="241"/>
      <c r="C2076" s="394"/>
      <c r="D2076" s="235"/>
      <c r="E2076" s="236"/>
      <c r="F2076" s="117"/>
      <c r="G2076" s="30"/>
      <c r="H2076" s="5"/>
      <c r="I2076" s="491"/>
    </row>
    <row r="2077" spans="1:9" ht="15" x14ac:dyDescent="0.25">
      <c r="A2077" s="240">
        <v>41852</v>
      </c>
      <c r="B2077" s="241" t="s">
        <v>2265</v>
      </c>
      <c r="C2077" s="394" t="s">
        <v>4641</v>
      </c>
      <c r="D2077" s="235" t="s">
        <v>25</v>
      </c>
      <c r="E2077" s="236">
        <v>13953.5</v>
      </c>
      <c r="F2077" s="117">
        <v>41853</v>
      </c>
      <c r="G2077" s="30">
        <v>13953.5</v>
      </c>
      <c r="H2077" s="24">
        <f t="shared" si="48"/>
        <v>0</v>
      </c>
      <c r="I2077" s="491"/>
    </row>
    <row r="2078" spans="1:9" ht="15" x14ac:dyDescent="0.25">
      <c r="A2078" s="496">
        <v>41853</v>
      </c>
      <c r="B2078" s="241" t="s">
        <v>1152</v>
      </c>
      <c r="C2078" s="394" t="s">
        <v>4641</v>
      </c>
      <c r="D2078" s="8" t="s">
        <v>25</v>
      </c>
      <c r="E2078" s="252">
        <v>6979.2</v>
      </c>
      <c r="F2078" s="117">
        <v>41854</v>
      </c>
      <c r="G2078" s="30">
        <v>6979.2</v>
      </c>
      <c r="H2078" s="24">
        <f t="shared" si="48"/>
        <v>0</v>
      </c>
      <c r="I2078" s="491" t="s">
        <v>57</v>
      </c>
    </row>
    <row r="2079" spans="1:9" ht="15" x14ac:dyDescent="0.25">
      <c r="A2079" s="496">
        <v>41855</v>
      </c>
      <c r="B2079" s="241" t="s">
        <v>1299</v>
      </c>
      <c r="C2079" s="394" t="s">
        <v>4641</v>
      </c>
      <c r="D2079" s="8" t="s">
        <v>25</v>
      </c>
      <c r="E2079" s="252">
        <v>9945.6</v>
      </c>
      <c r="F2079" s="117">
        <v>41856</v>
      </c>
      <c r="G2079" s="30">
        <v>9945.6</v>
      </c>
      <c r="H2079" s="5">
        <f t="shared" si="48"/>
        <v>0</v>
      </c>
      <c r="I2079" s="491" t="s">
        <v>57</v>
      </c>
    </row>
    <row r="2080" spans="1:9" ht="15" x14ac:dyDescent="0.25">
      <c r="A2080" s="240">
        <v>41856</v>
      </c>
      <c r="B2080" s="241" t="s">
        <v>1402</v>
      </c>
      <c r="C2080" s="394" t="s">
        <v>4641</v>
      </c>
      <c r="D2080" s="235" t="s">
        <v>25</v>
      </c>
      <c r="E2080" s="236">
        <v>17787</v>
      </c>
      <c r="F2080" s="117">
        <v>41857</v>
      </c>
      <c r="G2080" s="30">
        <v>17787</v>
      </c>
      <c r="H2080" s="5">
        <f t="shared" si="48"/>
        <v>0</v>
      </c>
      <c r="I2080" s="491" t="s">
        <v>57</v>
      </c>
    </row>
    <row r="2081" spans="1:9" ht="15" x14ac:dyDescent="0.25">
      <c r="A2081" s="496">
        <v>41857</v>
      </c>
      <c r="B2081" s="241" t="s">
        <v>1476</v>
      </c>
      <c r="C2081" s="394" t="s">
        <v>4641</v>
      </c>
      <c r="D2081" s="235" t="s">
        <v>25</v>
      </c>
      <c r="E2081" s="236">
        <v>17044</v>
      </c>
      <c r="F2081" s="117">
        <v>41858</v>
      </c>
      <c r="G2081" s="30">
        <v>17044</v>
      </c>
      <c r="H2081" s="5">
        <f t="shared" si="48"/>
        <v>0</v>
      </c>
      <c r="I2081" s="491"/>
    </row>
    <row r="2082" spans="1:9" ht="15" x14ac:dyDescent="0.25">
      <c r="A2082" s="240">
        <v>41858</v>
      </c>
      <c r="B2082" s="438" t="s">
        <v>1571</v>
      </c>
      <c r="C2082" s="429" t="s">
        <v>4698</v>
      </c>
      <c r="D2082" s="8" t="s">
        <v>25</v>
      </c>
      <c r="E2082" s="252">
        <v>11535</v>
      </c>
      <c r="F2082" s="117">
        <v>41859</v>
      </c>
      <c r="G2082" s="30">
        <v>11535</v>
      </c>
      <c r="H2082" s="5">
        <f t="shared" si="48"/>
        <v>0</v>
      </c>
      <c r="I2082" s="491" t="s">
        <v>4</v>
      </c>
    </row>
    <row r="2083" spans="1:9" ht="15" x14ac:dyDescent="0.25">
      <c r="A2083" s="240">
        <v>41863</v>
      </c>
      <c r="B2083" s="438" t="s">
        <v>2023</v>
      </c>
      <c r="C2083" s="429" t="s">
        <v>4698</v>
      </c>
      <c r="D2083" s="8" t="s">
        <v>25</v>
      </c>
      <c r="E2083" s="252">
        <v>9239</v>
      </c>
      <c r="F2083" s="117">
        <v>41864</v>
      </c>
      <c r="G2083" s="22">
        <v>9239</v>
      </c>
      <c r="H2083" s="5">
        <f t="shared" si="48"/>
        <v>0</v>
      </c>
      <c r="I2083" s="491" t="s">
        <v>146</v>
      </c>
    </row>
    <row r="2084" spans="1:9" ht="15" x14ac:dyDescent="0.25">
      <c r="A2084" s="240">
        <v>41864</v>
      </c>
      <c r="B2084" s="438" t="s">
        <v>2098</v>
      </c>
      <c r="C2084" s="429" t="s">
        <v>4698</v>
      </c>
      <c r="D2084" s="8" t="s">
        <v>25</v>
      </c>
      <c r="E2084" s="252">
        <v>9402</v>
      </c>
      <c r="F2084" s="117">
        <v>41865</v>
      </c>
      <c r="G2084" s="22">
        <v>9402</v>
      </c>
      <c r="H2084" s="5">
        <f t="shared" si="48"/>
        <v>0</v>
      </c>
      <c r="I2084" s="491" t="s">
        <v>146</v>
      </c>
    </row>
    <row r="2085" spans="1:9" ht="15" x14ac:dyDescent="0.25">
      <c r="A2085" s="240">
        <v>41865</v>
      </c>
      <c r="B2085" s="438" t="s">
        <v>2181</v>
      </c>
      <c r="C2085" s="429" t="s">
        <v>4698</v>
      </c>
      <c r="D2085" s="235" t="s">
        <v>25</v>
      </c>
      <c r="E2085" s="236">
        <v>9286</v>
      </c>
      <c r="F2085" s="117">
        <v>41866</v>
      </c>
      <c r="G2085" s="30">
        <v>9286</v>
      </c>
      <c r="H2085" s="5">
        <f t="shared" si="48"/>
        <v>0</v>
      </c>
      <c r="I2085" s="491" t="s">
        <v>146</v>
      </c>
    </row>
    <row r="2086" spans="1:9" ht="15" x14ac:dyDescent="0.25">
      <c r="A2086" s="240">
        <v>41867</v>
      </c>
      <c r="B2086" s="438" t="s">
        <v>1082</v>
      </c>
      <c r="C2086" s="429" t="s">
        <v>4698</v>
      </c>
      <c r="D2086" s="235" t="s">
        <v>25</v>
      </c>
      <c r="E2086" s="236">
        <v>5267</v>
      </c>
      <c r="F2086" s="117">
        <v>41868</v>
      </c>
      <c r="G2086" s="30">
        <v>5267</v>
      </c>
      <c r="H2086" s="5">
        <f t="shared" si="48"/>
        <v>0</v>
      </c>
      <c r="I2086" s="491" t="s">
        <v>146</v>
      </c>
    </row>
    <row r="2087" spans="1:9" ht="15" x14ac:dyDescent="0.25">
      <c r="A2087" s="240">
        <v>41869</v>
      </c>
      <c r="B2087" s="438" t="s">
        <v>1206</v>
      </c>
      <c r="C2087" s="429" t="s">
        <v>4698</v>
      </c>
      <c r="D2087" s="235" t="s">
        <v>25</v>
      </c>
      <c r="E2087" s="236">
        <v>10823.25</v>
      </c>
      <c r="F2087" s="117">
        <v>41869</v>
      </c>
      <c r="G2087" s="30">
        <v>10823.25</v>
      </c>
      <c r="H2087" s="5">
        <f t="shared" si="48"/>
        <v>0</v>
      </c>
      <c r="I2087" s="491" t="s">
        <v>294</v>
      </c>
    </row>
    <row r="2088" spans="1:9" ht="15" x14ac:dyDescent="0.25">
      <c r="A2088" s="240">
        <v>41870</v>
      </c>
      <c r="B2088" s="438" t="s">
        <v>1435</v>
      </c>
      <c r="C2088" s="429" t="s">
        <v>4698</v>
      </c>
      <c r="D2088" s="235" t="s">
        <v>25</v>
      </c>
      <c r="E2088" s="236">
        <v>7239</v>
      </c>
      <c r="F2088" s="117">
        <v>41871</v>
      </c>
      <c r="G2088" s="22">
        <v>7239</v>
      </c>
      <c r="H2088" s="5">
        <f t="shared" si="48"/>
        <v>0</v>
      </c>
      <c r="I2088" s="491" t="s">
        <v>146</v>
      </c>
    </row>
    <row r="2089" spans="1:9" ht="15" x14ac:dyDescent="0.25">
      <c r="A2089" s="240">
        <v>41871</v>
      </c>
      <c r="B2089" s="438" t="s">
        <v>1481</v>
      </c>
      <c r="C2089" s="429" t="s">
        <v>4698</v>
      </c>
      <c r="D2089" s="235" t="s">
        <v>25</v>
      </c>
      <c r="E2089" s="236">
        <v>7686</v>
      </c>
      <c r="F2089" s="117">
        <v>41871</v>
      </c>
      <c r="G2089" s="30">
        <v>7686</v>
      </c>
      <c r="H2089" s="5">
        <f t="shared" si="48"/>
        <v>0</v>
      </c>
      <c r="I2089" s="491" t="s">
        <v>23</v>
      </c>
    </row>
    <row r="2090" spans="1:9" ht="15" x14ac:dyDescent="0.25">
      <c r="A2090" s="240">
        <v>41872</v>
      </c>
      <c r="B2090" s="241" t="s">
        <v>1551</v>
      </c>
      <c r="C2090" s="394" t="s">
        <v>4401</v>
      </c>
      <c r="D2090" s="8" t="s">
        <v>25</v>
      </c>
      <c r="E2090" s="252">
        <v>11923.2</v>
      </c>
      <c r="F2090" s="117">
        <v>41873</v>
      </c>
      <c r="G2090" s="30">
        <v>11923.2</v>
      </c>
      <c r="H2090" s="5">
        <f t="shared" si="48"/>
        <v>0</v>
      </c>
      <c r="I2090" s="491" t="s">
        <v>146</v>
      </c>
    </row>
    <row r="2091" spans="1:9" ht="15" x14ac:dyDescent="0.25">
      <c r="A2091" s="240">
        <v>41873</v>
      </c>
      <c r="B2091" s="241" t="s">
        <v>1683</v>
      </c>
      <c r="C2091" s="394" t="s">
        <v>4401</v>
      </c>
      <c r="D2091" s="235" t="s">
        <v>25</v>
      </c>
      <c r="E2091" s="236">
        <v>13025</v>
      </c>
      <c r="F2091" s="117">
        <v>41874</v>
      </c>
      <c r="G2091" s="251">
        <v>13025</v>
      </c>
      <c r="H2091" s="5">
        <f t="shared" si="48"/>
        <v>0</v>
      </c>
      <c r="I2091" s="491" t="s">
        <v>146</v>
      </c>
    </row>
    <row r="2092" spans="1:9" ht="15" x14ac:dyDescent="0.25">
      <c r="A2092" s="240">
        <v>41876</v>
      </c>
      <c r="B2092" s="241" t="s">
        <v>1874</v>
      </c>
      <c r="C2092" s="394" t="s">
        <v>4401</v>
      </c>
      <c r="D2092" s="235" t="s">
        <v>25</v>
      </c>
      <c r="E2092" s="236">
        <v>454.3</v>
      </c>
      <c r="F2092" s="117">
        <v>41876</v>
      </c>
      <c r="G2092" s="30">
        <v>454.3</v>
      </c>
      <c r="H2092" s="5">
        <f t="shared" si="48"/>
        <v>0</v>
      </c>
      <c r="I2092" s="491" t="s">
        <v>146</v>
      </c>
    </row>
    <row r="2093" spans="1:9" ht="15" x14ac:dyDescent="0.25">
      <c r="A2093" s="240">
        <v>41876</v>
      </c>
      <c r="B2093" s="241" t="s">
        <v>1961</v>
      </c>
      <c r="C2093" s="394" t="s">
        <v>4401</v>
      </c>
      <c r="D2093" s="235" t="s">
        <v>25</v>
      </c>
      <c r="E2093" s="236">
        <v>7637</v>
      </c>
      <c r="F2093" s="117">
        <v>41877</v>
      </c>
      <c r="G2093" s="30">
        <v>7637</v>
      </c>
      <c r="H2093" s="5">
        <f t="shared" si="48"/>
        <v>0</v>
      </c>
      <c r="I2093" s="491" t="s">
        <v>146</v>
      </c>
    </row>
    <row r="2094" spans="1:9" ht="15" x14ac:dyDescent="0.25">
      <c r="A2094" s="240">
        <v>41877</v>
      </c>
      <c r="B2094" s="241" t="s">
        <v>2022</v>
      </c>
      <c r="C2094" s="394" t="s">
        <v>4401</v>
      </c>
      <c r="D2094" s="8" t="s">
        <v>25</v>
      </c>
      <c r="E2094" s="252">
        <v>12606</v>
      </c>
      <c r="F2094" s="117">
        <v>41877</v>
      </c>
      <c r="G2094" s="30">
        <v>12606</v>
      </c>
      <c r="H2094" s="5">
        <f t="shared" ref="H2094:H2168" si="49">E2094-G2094</f>
        <v>0</v>
      </c>
      <c r="I2094" s="491" t="s">
        <v>146</v>
      </c>
    </row>
    <row r="2095" spans="1:9" ht="15" x14ac:dyDescent="0.25">
      <c r="A2095" s="240">
        <v>41878</v>
      </c>
      <c r="B2095" s="241" t="s">
        <v>2105</v>
      </c>
      <c r="C2095" s="394" t="s">
        <v>4401</v>
      </c>
      <c r="D2095" s="235" t="s">
        <v>25</v>
      </c>
      <c r="E2095" s="236">
        <v>3657</v>
      </c>
      <c r="F2095" s="117">
        <v>41879</v>
      </c>
      <c r="G2095" s="30">
        <v>3657</v>
      </c>
      <c r="H2095" s="5">
        <f t="shared" si="49"/>
        <v>0</v>
      </c>
      <c r="I2095" s="491" t="s">
        <v>146</v>
      </c>
    </row>
    <row r="2096" spans="1:9" ht="15" x14ac:dyDescent="0.25">
      <c r="A2096" s="240">
        <v>41879</v>
      </c>
      <c r="B2096" s="241" t="s">
        <v>2179</v>
      </c>
      <c r="C2096" s="394" t="s">
        <v>4401</v>
      </c>
      <c r="D2096" s="235" t="s">
        <v>25</v>
      </c>
      <c r="E2096" s="236">
        <v>11742</v>
      </c>
      <c r="F2096" s="117">
        <v>41879</v>
      </c>
      <c r="G2096" s="30">
        <v>11742</v>
      </c>
      <c r="H2096" s="5">
        <f t="shared" si="49"/>
        <v>0</v>
      </c>
      <c r="I2096" s="491" t="s">
        <v>146</v>
      </c>
    </row>
    <row r="2097" spans="1:10" ht="15" x14ac:dyDescent="0.25">
      <c r="A2097" s="240">
        <v>41880</v>
      </c>
      <c r="B2097" s="241" t="s">
        <v>1105</v>
      </c>
      <c r="C2097" s="394" t="s">
        <v>4401</v>
      </c>
      <c r="D2097" s="8" t="s">
        <v>25</v>
      </c>
      <c r="E2097" s="252">
        <v>16582</v>
      </c>
      <c r="F2097" s="117">
        <v>41881</v>
      </c>
      <c r="G2097" s="30">
        <v>16582</v>
      </c>
      <c r="H2097" s="5">
        <f t="shared" si="49"/>
        <v>0</v>
      </c>
      <c r="I2097" s="491" t="s">
        <v>146</v>
      </c>
    </row>
    <row r="2098" spans="1:10" ht="15" x14ac:dyDescent="0.25">
      <c r="A2098" s="240"/>
      <c r="B2098" s="241"/>
      <c r="C2098" s="394"/>
      <c r="D2098" s="8"/>
      <c r="E2098" s="252"/>
      <c r="F2098" s="117"/>
      <c r="G2098" s="30">
        <f>SUM(G2077:G2097)</f>
        <v>213813.05</v>
      </c>
      <c r="H2098" s="5"/>
      <c r="I2098" s="491"/>
    </row>
    <row r="2099" spans="1:10" ht="15" x14ac:dyDescent="0.25">
      <c r="A2099" s="240"/>
      <c r="B2099" s="241"/>
      <c r="C2099" s="394"/>
      <c r="D2099" s="8"/>
      <c r="E2099" s="252"/>
      <c r="F2099" s="117"/>
      <c r="G2099" s="30"/>
      <c r="H2099" s="5"/>
      <c r="I2099" s="491"/>
    </row>
    <row r="2100" spans="1:10" ht="15" x14ac:dyDescent="0.25">
      <c r="A2100" s="240">
        <v>41882</v>
      </c>
      <c r="B2100" s="241" t="s">
        <v>1321</v>
      </c>
      <c r="C2100" s="394" t="s">
        <v>4401</v>
      </c>
      <c r="D2100" s="235" t="s">
        <v>2571</v>
      </c>
      <c r="E2100" s="236">
        <v>6677.8</v>
      </c>
      <c r="F2100" s="23">
        <v>41882</v>
      </c>
      <c r="G2100" s="30">
        <v>6677.8</v>
      </c>
      <c r="H2100" s="5">
        <f t="shared" si="49"/>
        <v>0</v>
      </c>
      <c r="I2100" s="491"/>
    </row>
    <row r="2101" spans="1:10" ht="15" x14ac:dyDescent="0.25">
      <c r="A2101" s="240"/>
      <c r="B2101" s="241"/>
      <c r="C2101" s="394"/>
      <c r="D2101" s="235"/>
      <c r="E2101" s="236"/>
      <c r="F2101" s="23"/>
      <c r="G2101" s="30"/>
      <c r="H2101" s="5"/>
      <c r="I2101" s="491"/>
    </row>
    <row r="2102" spans="1:10" ht="15" x14ac:dyDescent="0.25">
      <c r="A2102" s="240"/>
      <c r="B2102" s="241"/>
      <c r="C2102" s="394"/>
      <c r="D2102" s="235"/>
      <c r="E2102" s="236"/>
      <c r="F2102" s="23"/>
      <c r="G2102" s="30"/>
      <c r="H2102" s="5"/>
      <c r="I2102" s="491"/>
    </row>
    <row r="2103" spans="1:10" ht="15" x14ac:dyDescent="0.25">
      <c r="A2103" s="496">
        <v>41855</v>
      </c>
      <c r="B2103" s="241" t="s">
        <v>1340</v>
      </c>
      <c r="C2103" s="394" t="s">
        <v>4641</v>
      </c>
      <c r="D2103" s="8" t="s">
        <v>2828</v>
      </c>
      <c r="E2103" s="252">
        <v>8434.2999999999993</v>
      </c>
      <c r="F2103" s="461" t="s">
        <v>4666</v>
      </c>
      <c r="G2103" s="30">
        <v>8434.2999999999993</v>
      </c>
      <c r="H2103" s="5">
        <f t="shared" si="49"/>
        <v>0</v>
      </c>
      <c r="I2103" s="491"/>
    </row>
    <row r="2104" spans="1:10" ht="15" x14ac:dyDescent="0.25">
      <c r="A2104" s="240">
        <v>41862</v>
      </c>
      <c r="B2104" s="438" t="s">
        <v>1957</v>
      </c>
      <c r="C2104" s="429" t="s">
        <v>4698</v>
      </c>
      <c r="D2104" s="235" t="s">
        <v>2828</v>
      </c>
      <c r="E2104" s="236">
        <v>5039.3</v>
      </c>
      <c r="F2104" s="461" t="s">
        <v>4740</v>
      </c>
      <c r="G2104" s="22">
        <v>5039.3</v>
      </c>
      <c r="H2104" s="5">
        <f t="shared" si="49"/>
        <v>0</v>
      </c>
      <c r="I2104" s="491"/>
    </row>
    <row r="2105" spans="1:10" ht="15" x14ac:dyDescent="0.25">
      <c r="A2105" s="496">
        <v>41869</v>
      </c>
      <c r="B2105" s="438" t="s">
        <v>1328</v>
      </c>
      <c r="C2105" s="429" t="s">
        <v>4698</v>
      </c>
      <c r="D2105" s="235" t="s">
        <v>2828</v>
      </c>
      <c r="E2105" s="236">
        <v>3962.7</v>
      </c>
      <c r="F2105" s="117">
        <v>41877</v>
      </c>
      <c r="G2105" s="30">
        <v>3962.7</v>
      </c>
      <c r="H2105" s="5">
        <f t="shared" si="49"/>
        <v>0</v>
      </c>
      <c r="I2105" s="491"/>
    </row>
    <row r="2106" spans="1:10" ht="15" x14ac:dyDescent="0.25">
      <c r="A2106" s="240">
        <v>41876</v>
      </c>
      <c r="B2106" s="241" t="s">
        <v>1952</v>
      </c>
      <c r="C2106" s="394" t="s">
        <v>4401</v>
      </c>
      <c r="D2106" s="235" t="s">
        <v>2828</v>
      </c>
      <c r="E2106" s="236">
        <v>4979.3999999999996</v>
      </c>
      <c r="F2106" s="461" t="s">
        <v>4843</v>
      </c>
      <c r="G2106" s="30">
        <v>4979.3999999999996</v>
      </c>
      <c r="H2106" s="5">
        <f t="shared" si="49"/>
        <v>0</v>
      </c>
      <c r="I2106" s="491"/>
    </row>
    <row r="2107" spans="1:10" ht="15" x14ac:dyDescent="0.25">
      <c r="A2107" s="240"/>
      <c r="B2107" s="241"/>
      <c r="C2107" s="394"/>
      <c r="D2107" s="235"/>
      <c r="E2107" s="236"/>
      <c r="F2107" s="461"/>
      <c r="G2107" s="30">
        <f>SUM(G2103:G2106)</f>
        <v>22415.699999999997</v>
      </c>
      <c r="H2107" s="5"/>
      <c r="I2107" s="491"/>
    </row>
    <row r="2108" spans="1:10" ht="15" x14ac:dyDescent="0.25">
      <c r="A2108" s="240"/>
      <c r="B2108" s="241"/>
      <c r="C2108" s="394"/>
      <c r="D2108" s="235"/>
      <c r="E2108" s="236"/>
      <c r="F2108" s="461"/>
      <c r="G2108" s="30"/>
      <c r="H2108" s="5"/>
      <c r="I2108" s="491"/>
    </row>
    <row r="2109" spans="1:10" ht="15" x14ac:dyDescent="0.25">
      <c r="A2109" s="496">
        <v>41853</v>
      </c>
      <c r="B2109" s="241" t="s">
        <v>1102</v>
      </c>
      <c r="C2109" s="394" t="s">
        <v>4641</v>
      </c>
      <c r="D2109" s="8" t="s">
        <v>96</v>
      </c>
      <c r="E2109" s="252">
        <v>33621.199999999997</v>
      </c>
      <c r="F2109" s="117">
        <v>41862</v>
      </c>
      <c r="G2109" s="30">
        <v>33621.199999999997</v>
      </c>
      <c r="H2109" s="24">
        <f t="shared" si="49"/>
        <v>0</v>
      </c>
      <c r="I2109" s="497" t="s">
        <v>14</v>
      </c>
      <c r="J2109" s="24"/>
    </row>
    <row r="2110" spans="1:10" ht="15" x14ac:dyDescent="0.25">
      <c r="A2110" s="496">
        <v>41853</v>
      </c>
      <c r="B2110" s="241" t="s">
        <v>1167</v>
      </c>
      <c r="C2110" s="394" t="s">
        <v>4641</v>
      </c>
      <c r="D2110" s="8" t="s">
        <v>96</v>
      </c>
      <c r="E2110" s="252">
        <v>5172</v>
      </c>
      <c r="F2110" s="117">
        <v>41859</v>
      </c>
      <c r="G2110" s="30">
        <v>5172</v>
      </c>
      <c r="H2110" s="24">
        <f t="shared" si="49"/>
        <v>0</v>
      </c>
      <c r="I2110" s="497"/>
      <c r="J2110" s="20"/>
    </row>
    <row r="2111" spans="1:10" ht="15" x14ac:dyDescent="0.25">
      <c r="A2111" s="240">
        <v>41856</v>
      </c>
      <c r="B2111" s="241" t="s">
        <v>1371</v>
      </c>
      <c r="C2111" s="394" t="s">
        <v>4641</v>
      </c>
      <c r="D2111" s="235" t="s">
        <v>96</v>
      </c>
      <c r="E2111" s="236">
        <v>439650</v>
      </c>
      <c r="F2111" s="117">
        <v>41866</v>
      </c>
      <c r="G2111" s="30">
        <v>439650</v>
      </c>
      <c r="H2111" s="5">
        <f t="shared" si="49"/>
        <v>0</v>
      </c>
      <c r="I2111" s="497" t="s">
        <v>146</v>
      </c>
      <c r="J2111" s="20"/>
    </row>
    <row r="2112" spans="1:10" ht="15" x14ac:dyDescent="0.25">
      <c r="A2112" s="240">
        <v>41856</v>
      </c>
      <c r="B2112" s="241" t="s">
        <v>1372</v>
      </c>
      <c r="C2112" s="394" t="s">
        <v>4641</v>
      </c>
      <c r="D2112" s="235" t="s">
        <v>96</v>
      </c>
      <c r="E2112" s="236">
        <v>127458</v>
      </c>
      <c r="F2112" s="117">
        <v>41862</v>
      </c>
      <c r="G2112" s="30">
        <v>127458</v>
      </c>
      <c r="H2112" s="5">
        <f t="shared" si="49"/>
        <v>0</v>
      </c>
      <c r="I2112" s="497"/>
      <c r="J2112" s="20"/>
    </row>
    <row r="2113" spans="1:10" ht="15" x14ac:dyDescent="0.25">
      <c r="A2113" s="240">
        <v>41856</v>
      </c>
      <c r="B2113" s="241" t="s">
        <v>1374</v>
      </c>
      <c r="C2113" s="394" t="s">
        <v>4641</v>
      </c>
      <c r="D2113" s="235" t="s">
        <v>96</v>
      </c>
      <c r="E2113" s="236">
        <v>113922.15</v>
      </c>
      <c r="F2113" s="117">
        <v>41862</v>
      </c>
      <c r="G2113" s="30">
        <v>113922.15</v>
      </c>
      <c r="H2113" s="5">
        <f t="shared" si="49"/>
        <v>0</v>
      </c>
      <c r="I2113" s="497" t="s">
        <v>196</v>
      </c>
      <c r="J2113" s="24"/>
    </row>
    <row r="2114" spans="1:10" ht="15" x14ac:dyDescent="0.25">
      <c r="A2114" s="240">
        <v>41856</v>
      </c>
      <c r="B2114" s="241" t="s">
        <v>1382</v>
      </c>
      <c r="C2114" s="394" t="s">
        <v>4641</v>
      </c>
      <c r="D2114" s="235" t="s">
        <v>96</v>
      </c>
      <c r="E2114" s="236">
        <v>5000</v>
      </c>
      <c r="F2114" s="117">
        <v>41859</v>
      </c>
      <c r="G2114" s="30">
        <v>5000</v>
      </c>
      <c r="H2114" s="5">
        <f t="shared" si="49"/>
        <v>0</v>
      </c>
      <c r="I2114" s="497" t="s">
        <v>146</v>
      </c>
      <c r="J2114" s="24"/>
    </row>
    <row r="2115" spans="1:10" ht="15" x14ac:dyDescent="0.25">
      <c r="A2115" s="496">
        <v>41857</v>
      </c>
      <c r="B2115" s="241" t="s">
        <v>1499</v>
      </c>
      <c r="C2115" s="394" t="s">
        <v>4641</v>
      </c>
      <c r="D2115" s="235" t="s">
        <v>96</v>
      </c>
      <c r="E2115" s="236">
        <v>167754</v>
      </c>
      <c r="F2115" s="117">
        <v>41862</v>
      </c>
      <c r="G2115" s="30">
        <v>167754</v>
      </c>
      <c r="H2115" s="5">
        <f t="shared" si="49"/>
        <v>0</v>
      </c>
      <c r="I2115" s="497"/>
      <c r="J2115" s="20"/>
    </row>
    <row r="2116" spans="1:10" ht="15" x14ac:dyDescent="0.25">
      <c r="A2116" s="240">
        <v>41858</v>
      </c>
      <c r="B2116" s="438" t="s">
        <v>1577</v>
      </c>
      <c r="C2116" s="429" t="s">
        <v>4698</v>
      </c>
      <c r="D2116" s="8" t="s">
        <v>96</v>
      </c>
      <c r="E2116" s="252">
        <v>7938</v>
      </c>
      <c r="F2116" s="117">
        <v>41862</v>
      </c>
      <c r="G2116" s="30">
        <v>7938</v>
      </c>
      <c r="H2116" s="5">
        <f t="shared" si="49"/>
        <v>0</v>
      </c>
      <c r="I2116" s="497"/>
      <c r="J2116" s="20" t="s">
        <v>4850</v>
      </c>
    </row>
    <row r="2117" spans="1:10" ht="15" x14ac:dyDescent="0.25">
      <c r="A2117" s="496">
        <v>41859</v>
      </c>
      <c r="B2117" s="438" t="s">
        <v>1678</v>
      </c>
      <c r="C2117" s="429" t="s">
        <v>4698</v>
      </c>
      <c r="D2117" s="235" t="s">
        <v>96</v>
      </c>
      <c r="E2117" s="236">
        <v>15491.3</v>
      </c>
      <c r="F2117" s="117">
        <v>41862</v>
      </c>
      <c r="G2117" s="30">
        <v>15491.3</v>
      </c>
      <c r="H2117" s="5">
        <f t="shared" si="49"/>
        <v>0</v>
      </c>
      <c r="I2117" s="497"/>
      <c r="J2117" s="20" t="s">
        <v>4852</v>
      </c>
    </row>
    <row r="2118" spans="1:10" ht="15" x14ac:dyDescent="0.25">
      <c r="A2118" s="240">
        <v>41860</v>
      </c>
      <c r="B2118" s="438" t="s">
        <v>1757</v>
      </c>
      <c r="C2118" s="429" t="s">
        <v>4698</v>
      </c>
      <c r="D2118" s="8" t="s">
        <v>96</v>
      </c>
      <c r="E2118" s="252">
        <v>13065.5</v>
      </c>
      <c r="F2118" s="117">
        <v>41866</v>
      </c>
      <c r="G2118" s="30">
        <v>13065.5</v>
      </c>
      <c r="H2118" s="5">
        <f t="shared" si="49"/>
        <v>0</v>
      </c>
      <c r="I2118" s="497"/>
      <c r="J2118" s="20"/>
    </row>
    <row r="2119" spans="1:10" ht="15" x14ac:dyDescent="0.25">
      <c r="A2119" s="240">
        <v>41862</v>
      </c>
      <c r="B2119" s="438" t="s">
        <v>1890</v>
      </c>
      <c r="C2119" s="429" t="s">
        <v>4698</v>
      </c>
      <c r="D2119" s="235" t="s">
        <v>96</v>
      </c>
      <c r="E2119" s="236">
        <v>21624</v>
      </c>
      <c r="F2119" s="117">
        <v>41866</v>
      </c>
      <c r="G2119" s="30">
        <v>21624</v>
      </c>
      <c r="H2119" s="5">
        <f t="shared" si="49"/>
        <v>0</v>
      </c>
      <c r="I2119" s="497"/>
      <c r="J2119" s="20"/>
    </row>
    <row r="2120" spans="1:10" ht="15" x14ac:dyDescent="0.25">
      <c r="A2120" s="240">
        <v>41865</v>
      </c>
      <c r="B2120" s="438" t="s">
        <v>2138</v>
      </c>
      <c r="C2120" s="429" t="s">
        <v>4698</v>
      </c>
      <c r="D2120" s="235" t="s">
        <v>96</v>
      </c>
      <c r="E2120" s="236">
        <v>74147</v>
      </c>
      <c r="F2120" s="461">
        <v>41891</v>
      </c>
      <c r="G2120" s="28">
        <v>74147</v>
      </c>
      <c r="H2120" s="5">
        <f t="shared" si="49"/>
        <v>0</v>
      </c>
      <c r="I2120" s="497" t="s">
        <v>294</v>
      </c>
      <c r="J2120" s="20"/>
    </row>
    <row r="2121" spans="1:10" ht="15" x14ac:dyDescent="0.25">
      <c r="A2121" s="240">
        <v>41865</v>
      </c>
      <c r="B2121" s="438" t="s">
        <v>2139</v>
      </c>
      <c r="C2121" s="429" t="s">
        <v>4698</v>
      </c>
      <c r="D2121" s="235" t="s">
        <v>96</v>
      </c>
      <c r="E2121" s="236">
        <v>277205</v>
      </c>
      <c r="F2121" s="117">
        <v>41867</v>
      </c>
      <c r="G2121" s="22">
        <v>277205</v>
      </c>
      <c r="H2121" s="5">
        <f t="shared" si="49"/>
        <v>0</v>
      </c>
      <c r="I2121" s="497"/>
      <c r="J2121" s="20"/>
    </row>
    <row r="2122" spans="1:10" ht="15" x14ac:dyDescent="0.25">
      <c r="A2122" s="240">
        <v>41865</v>
      </c>
      <c r="B2122" s="438" t="s">
        <v>2140</v>
      </c>
      <c r="C2122" s="429" t="s">
        <v>4698</v>
      </c>
      <c r="D2122" s="235" t="s">
        <v>96</v>
      </c>
      <c r="E2122" s="236">
        <v>562239</v>
      </c>
      <c r="F2122" s="117">
        <v>41881</v>
      </c>
      <c r="G2122" s="22">
        <v>562239</v>
      </c>
      <c r="H2122" s="5">
        <f t="shared" si="49"/>
        <v>0</v>
      </c>
      <c r="I2122" s="497"/>
      <c r="J2122" s="20"/>
    </row>
    <row r="2123" spans="1:10" ht="15" x14ac:dyDescent="0.25">
      <c r="A2123" s="240">
        <v>41865</v>
      </c>
      <c r="B2123" s="438" t="s">
        <v>2141</v>
      </c>
      <c r="C2123" s="429" t="s">
        <v>4698</v>
      </c>
      <c r="D2123" s="235" t="s">
        <v>96</v>
      </c>
      <c r="E2123" s="236">
        <v>347140</v>
      </c>
      <c r="F2123" s="117">
        <v>41870</v>
      </c>
      <c r="G2123" s="30">
        <v>347140</v>
      </c>
      <c r="H2123" s="5">
        <f t="shared" si="49"/>
        <v>0</v>
      </c>
      <c r="I2123" s="497"/>
      <c r="J2123" s="20"/>
    </row>
    <row r="2124" spans="1:10" ht="15" x14ac:dyDescent="0.25">
      <c r="A2124" s="240">
        <v>41865</v>
      </c>
      <c r="B2124" s="438" t="s">
        <v>2142</v>
      </c>
      <c r="C2124" s="429" t="s">
        <v>4698</v>
      </c>
      <c r="D2124" s="235" t="s">
        <v>96</v>
      </c>
      <c r="E2124" s="236">
        <v>97570</v>
      </c>
      <c r="F2124" s="117">
        <v>41867</v>
      </c>
      <c r="G2124" s="30">
        <v>97570</v>
      </c>
      <c r="H2124" s="5">
        <f t="shared" si="49"/>
        <v>0</v>
      </c>
      <c r="I2124" s="497"/>
      <c r="J2124" s="20"/>
    </row>
    <row r="2125" spans="1:10" ht="15" x14ac:dyDescent="0.25">
      <c r="A2125" s="240">
        <v>41865</v>
      </c>
      <c r="B2125" s="438" t="s">
        <v>2186</v>
      </c>
      <c r="C2125" s="429" t="s">
        <v>4698</v>
      </c>
      <c r="D2125" s="235" t="s">
        <v>96</v>
      </c>
      <c r="E2125" s="236">
        <v>3360</v>
      </c>
      <c r="F2125" s="117">
        <v>41867</v>
      </c>
      <c r="G2125" s="30">
        <v>3360</v>
      </c>
      <c r="H2125" s="5">
        <f t="shared" si="49"/>
        <v>0</v>
      </c>
      <c r="I2125" s="497"/>
      <c r="J2125" s="20"/>
    </row>
    <row r="2126" spans="1:10" ht="15" x14ac:dyDescent="0.25">
      <c r="A2126" s="240">
        <v>41866</v>
      </c>
      <c r="B2126" s="438" t="s">
        <v>2220</v>
      </c>
      <c r="C2126" s="429" t="s">
        <v>4698</v>
      </c>
      <c r="D2126" s="235" t="s">
        <v>96</v>
      </c>
      <c r="E2126" s="236">
        <v>177670</v>
      </c>
      <c r="F2126" s="117">
        <v>41867</v>
      </c>
      <c r="G2126" s="30">
        <v>177670</v>
      </c>
      <c r="H2126" s="5">
        <f t="shared" si="49"/>
        <v>0</v>
      </c>
      <c r="I2126" s="497" t="s">
        <v>4854</v>
      </c>
      <c r="J2126" s="20"/>
    </row>
    <row r="2127" spans="1:10" ht="15" x14ac:dyDescent="0.25">
      <c r="A2127" s="518">
        <v>41867</v>
      </c>
      <c r="B2127" s="516" t="s">
        <v>1294</v>
      </c>
      <c r="C2127" s="517" t="s">
        <v>4698</v>
      </c>
      <c r="D2127" s="8" t="s">
        <v>96</v>
      </c>
      <c r="E2127" s="252">
        <v>413446</v>
      </c>
      <c r="F2127" s="117">
        <v>41873</v>
      </c>
      <c r="G2127" s="30">
        <v>413446</v>
      </c>
      <c r="H2127" s="5">
        <f t="shared" si="49"/>
        <v>0</v>
      </c>
      <c r="I2127" s="497"/>
      <c r="J2127" s="20"/>
    </row>
    <row r="2128" spans="1:10" ht="15" x14ac:dyDescent="0.25">
      <c r="A2128" s="240">
        <v>41870</v>
      </c>
      <c r="B2128" s="438" t="s">
        <v>1350</v>
      </c>
      <c r="C2128" s="429" t="s">
        <v>4698</v>
      </c>
      <c r="D2128" s="235" t="s">
        <v>96</v>
      </c>
      <c r="E2128" s="236">
        <v>338110</v>
      </c>
      <c r="F2128" s="461">
        <v>41891</v>
      </c>
      <c r="G2128" s="247">
        <v>338110</v>
      </c>
      <c r="H2128" s="5">
        <f t="shared" si="49"/>
        <v>0</v>
      </c>
      <c r="I2128" s="497"/>
      <c r="J2128" s="20"/>
    </row>
    <row r="2129" spans="1:10" ht="15" x14ac:dyDescent="0.25">
      <c r="A2129" s="240">
        <v>41870</v>
      </c>
      <c r="B2129" s="438" t="s">
        <v>1431</v>
      </c>
      <c r="C2129" s="429" t="s">
        <v>4698</v>
      </c>
      <c r="D2129" s="235" t="s">
        <v>96</v>
      </c>
      <c r="E2129" s="236">
        <v>13065.6</v>
      </c>
      <c r="F2129" s="117">
        <v>41881</v>
      </c>
      <c r="G2129" s="22">
        <v>13065.6</v>
      </c>
      <c r="H2129" s="5">
        <f t="shared" si="49"/>
        <v>0</v>
      </c>
      <c r="I2129" s="497" t="s">
        <v>196</v>
      </c>
      <c r="J2129" s="20"/>
    </row>
    <row r="2130" spans="1:10" ht="15" x14ac:dyDescent="0.25">
      <c r="A2130" s="240">
        <v>41872</v>
      </c>
      <c r="B2130" s="438" t="s">
        <v>1531</v>
      </c>
      <c r="C2130" s="429" t="s">
        <v>4698</v>
      </c>
      <c r="D2130" s="8" t="s">
        <v>96</v>
      </c>
      <c r="E2130" s="252">
        <v>171304</v>
      </c>
      <c r="F2130" s="117">
        <v>41881</v>
      </c>
      <c r="G2130" s="22">
        <v>171304</v>
      </c>
      <c r="H2130" s="5">
        <f t="shared" si="49"/>
        <v>0</v>
      </c>
      <c r="I2130" s="497" t="s">
        <v>196</v>
      </c>
      <c r="J2130" s="20"/>
    </row>
    <row r="2131" spans="1:10" ht="15" x14ac:dyDescent="0.25">
      <c r="A2131" s="240">
        <v>41872</v>
      </c>
      <c r="B2131" s="241" t="s">
        <v>1603</v>
      </c>
      <c r="C2131" s="394" t="s">
        <v>4401</v>
      </c>
      <c r="D2131" s="8" t="s">
        <v>96</v>
      </c>
      <c r="E2131" s="252">
        <v>318177.59999999998</v>
      </c>
      <c r="F2131" s="117">
        <v>41881</v>
      </c>
      <c r="G2131" s="30">
        <v>318177.59999999998</v>
      </c>
      <c r="H2131" s="5">
        <f t="shared" si="49"/>
        <v>0</v>
      </c>
      <c r="I2131" s="497" t="s">
        <v>2781</v>
      </c>
      <c r="J2131" s="20"/>
    </row>
    <row r="2132" spans="1:10" ht="15" x14ac:dyDescent="0.25">
      <c r="A2132" s="240">
        <v>41873</v>
      </c>
      <c r="B2132" s="241" t="s">
        <v>1676</v>
      </c>
      <c r="C2132" s="394" t="s">
        <v>4401</v>
      </c>
      <c r="D2132" s="235" t="s">
        <v>96</v>
      </c>
      <c r="E2132" s="236">
        <v>15454.6</v>
      </c>
      <c r="F2132" s="117">
        <v>41881</v>
      </c>
      <c r="G2132" s="251">
        <v>15454.6</v>
      </c>
      <c r="H2132" s="5">
        <f t="shared" si="49"/>
        <v>0</v>
      </c>
      <c r="I2132" s="497" t="s">
        <v>196</v>
      </c>
      <c r="J2132" s="20"/>
    </row>
    <row r="2133" spans="1:10" ht="15" x14ac:dyDescent="0.25">
      <c r="A2133" s="240">
        <v>41874</v>
      </c>
      <c r="B2133" s="241" t="s">
        <v>1726</v>
      </c>
      <c r="C2133" s="394" t="s">
        <v>4401</v>
      </c>
      <c r="D2133" s="8" t="s">
        <v>96</v>
      </c>
      <c r="E2133" s="252">
        <v>393229</v>
      </c>
      <c r="F2133" s="461">
        <v>41887</v>
      </c>
      <c r="G2133" s="247">
        <v>393229</v>
      </c>
      <c r="H2133" s="5">
        <f t="shared" si="49"/>
        <v>0</v>
      </c>
      <c r="I2133" s="497"/>
      <c r="J2133" s="20"/>
    </row>
    <row r="2134" spans="1:10" ht="15" x14ac:dyDescent="0.25">
      <c r="A2134" s="240">
        <v>41876</v>
      </c>
      <c r="B2134" s="241" t="s">
        <v>1902</v>
      </c>
      <c r="C2134" s="394" t="s">
        <v>4401</v>
      </c>
      <c r="D2134" s="235" t="s">
        <v>96</v>
      </c>
      <c r="E2134" s="236">
        <v>20520</v>
      </c>
      <c r="F2134" s="117">
        <v>41881</v>
      </c>
      <c r="G2134" s="30">
        <v>20520</v>
      </c>
      <c r="H2134" s="5">
        <f t="shared" si="49"/>
        <v>0</v>
      </c>
      <c r="I2134" s="497" t="s">
        <v>196</v>
      </c>
      <c r="J2134" s="20"/>
    </row>
    <row r="2135" spans="1:10" ht="15" x14ac:dyDescent="0.25">
      <c r="A2135" s="240">
        <v>41878</v>
      </c>
      <c r="B2135" s="241" t="s">
        <v>2085</v>
      </c>
      <c r="C2135" s="394" t="s">
        <v>4401</v>
      </c>
      <c r="D2135" s="235" t="s">
        <v>96</v>
      </c>
      <c r="E2135" s="236">
        <v>143144.5</v>
      </c>
      <c r="F2135" s="117">
        <v>41881</v>
      </c>
      <c r="G2135" s="30">
        <v>143144.5</v>
      </c>
      <c r="H2135" s="5">
        <f t="shared" si="49"/>
        <v>0</v>
      </c>
      <c r="I2135" s="497" t="s">
        <v>196</v>
      </c>
      <c r="J2135" s="20"/>
    </row>
    <row r="2136" spans="1:10" ht="15" x14ac:dyDescent="0.25">
      <c r="A2136" s="240">
        <v>41878</v>
      </c>
      <c r="B2136" s="241" t="s">
        <v>2087</v>
      </c>
      <c r="C2136" s="394" t="s">
        <v>4401</v>
      </c>
      <c r="D2136" s="235" t="s">
        <v>96</v>
      </c>
      <c r="E2136" s="236">
        <v>325800.5</v>
      </c>
      <c r="F2136" s="461">
        <v>41887</v>
      </c>
      <c r="G2136" s="247">
        <v>325800.5</v>
      </c>
      <c r="H2136" s="5">
        <f t="shared" si="49"/>
        <v>0</v>
      </c>
      <c r="I2136" s="497" t="s">
        <v>23</v>
      </c>
      <c r="J2136" s="20"/>
    </row>
    <row r="2137" spans="1:10" ht="15" x14ac:dyDescent="0.25">
      <c r="A2137" s="240">
        <v>41878</v>
      </c>
      <c r="B2137" s="241" t="s">
        <v>2155</v>
      </c>
      <c r="C2137" s="394" t="s">
        <v>4401</v>
      </c>
      <c r="D2137" s="235" t="s">
        <v>96</v>
      </c>
      <c r="E2137" s="236">
        <v>159360.79999999999</v>
      </c>
      <c r="F2137" s="461">
        <v>41920</v>
      </c>
      <c r="G2137" s="247">
        <v>159360.79999999999</v>
      </c>
      <c r="H2137" s="5">
        <f t="shared" si="49"/>
        <v>0</v>
      </c>
      <c r="I2137" s="497" t="s">
        <v>2781</v>
      </c>
      <c r="J2137" s="20"/>
    </row>
    <row r="2138" spans="1:10" ht="15" x14ac:dyDescent="0.25">
      <c r="A2138" s="240">
        <v>41879</v>
      </c>
      <c r="B2138" s="241" t="s">
        <v>2194</v>
      </c>
      <c r="C2138" s="394" t="s">
        <v>4401</v>
      </c>
      <c r="D2138" s="235" t="s">
        <v>96</v>
      </c>
      <c r="E2138" s="236">
        <v>21912.400000000001</v>
      </c>
      <c r="F2138" s="461">
        <v>41887</v>
      </c>
      <c r="G2138" s="247">
        <v>21912.400000000001</v>
      </c>
      <c r="H2138" s="5">
        <f t="shared" si="49"/>
        <v>0</v>
      </c>
      <c r="I2138" s="497" t="s">
        <v>23</v>
      </c>
      <c r="J2138" s="20"/>
    </row>
    <row r="2139" spans="1:10" ht="15" x14ac:dyDescent="0.25">
      <c r="A2139" s="240">
        <v>41881</v>
      </c>
      <c r="B2139" s="241" t="s">
        <v>1179</v>
      </c>
      <c r="C2139" s="394" t="s">
        <v>4401</v>
      </c>
      <c r="D2139" s="235" t="s">
        <v>96</v>
      </c>
      <c r="E2139" s="236">
        <v>121720</v>
      </c>
      <c r="F2139" s="461">
        <v>41887</v>
      </c>
      <c r="G2139" s="247">
        <v>121720</v>
      </c>
      <c r="H2139" s="5">
        <f t="shared" si="49"/>
        <v>0</v>
      </c>
      <c r="I2139" s="497" t="s">
        <v>23</v>
      </c>
      <c r="J2139" s="20"/>
    </row>
    <row r="2140" spans="1:10" ht="15" x14ac:dyDescent="0.25">
      <c r="A2140" s="240">
        <v>41881</v>
      </c>
      <c r="B2140" s="241" t="s">
        <v>1184</v>
      </c>
      <c r="C2140" s="394" t="s">
        <v>4401</v>
      </c>
      <c r="D2140" s="235" t="s">
        <v>96</v>
      </c>
      <c r="E2140" s="236">
        <v>314704</v>
      </c>
      <c r="F2140" s="461">
        <v>41887</v>
      </c>
      <c r="G2140" s="247">
        <v>314704</v>
      </c>
      <c r="H2140" s="5">
        <f t="shared" si="49"/>
        <v>0</v>
      </c>
      <c r="I2140" s="497" t="s">
        <v>23</v>
      </c>
      <c r="J2140" s="20"/>
    </row>
    <row r="2141" spans="1:10" ht="15" x14ac:dyDescent="0.25">
      <c r="A2141" s="240"/>
      <c r="B2141" s="241"/>
      <c r="C2141" s="394"/>
      <c r="D2141" s="235"/>
      <c r="E2141" s="236"/>
      <c r="F2141" s="461"/>
      <c r="G2141" s="247">
        <f>SUM(G2109:G2140)</f>
        <v>5259976.1500000004</v>
      </c>
      <c r="H2141" s="5"/>
      <c r="I2141" s="497"/>
      <c r="J2141" s="20"/>
    </row>
    <row r="2142" spans="1:10" ht="15" x14ac:dyDescent="0.25">
      <c r="A2142" s="240"/>
      <c r="B2142" s="241"/>
      <c r="C2142" s="394"/>
      <c r="D2142" s="235"/>
      <c r="E2142" s="236"/>
      <c r="F2142" s="461"/>
      <c r="G2142" s="247"/>
      <c r="H2142" s="5"/>
      <c r="I2142" s="497"/>
      <c r="J2142" s="20"/>
    </row>
    <row r="2143" spans="1:10" ht="15" x14ac:dyDescent="0.25">
      <c r="A2143" s="496">
        <v>41857</v>
      </c>
      <c r="B2143" s="241" t="s">
        <v>1496</v>
      </c>
      <c r="C2143" s="394" t="s">
        <v>4641</v>
      </c>
      <c r="D2143" s="235" t="s">
        <v>52</v>
      </c>
      <c r="E2143" s="236">
        <v>3497</v>
      </c>
      <c r="F2143" s="461" t="s">
        <v>4688</v>
      </c>
      <c r="G2143" s="30">
        <v>3497</v>
      </c>
      <c r="H2143" s="5">
        <f t="shared" si="49"/>
        <v>0</v>
      </c>
      <c r="I2143" s="497"/>
      <c r="J2143" s="20"/>
    </row>
    <row r="2144" spans="1:10" ht="15" x14ac:dyDescent="0.25">
      <c r="A2144" s="240">
        <v>41871</v>
      </c>
      <c r="B2144" s="438" t="s">
        <v>1493</v>
      </c>
      <c r="C2144" s="429" t="s">
        <v>4698</v>
      </c>
      <c r="D2144" s="235" t="s">
        <v>52</v>
      </c>
      <c r="E2144" s="236">
        <v>3536</v>
      </c>
      <c r="F2144" s="117">
        <v>41874</v>
      </c>
      <c r="G2144" s="30">
        <v>3536</v>
      </c>
      <c r="H2144" s="439">
        <f t="shared" si="49"/>
        <v>0</v>
      </c>
      <c r="I2144" s="497" t="s">
        <v>23</v>
      </c>
      <c r="J2144" s="20"/>
    </row>
    <row r="2145" spans="1:10" ht="15" x14ac:dyDescent="0.25">
      <c r="A2145" s="240"/>
      <c r="B2145" s="438"/>
      <c r="C2145" s="429"/>
      <c r="D2145" s="235"/>
      <c r="E2145" s="236"/>
      <c r="F2145" s="117"/>
      <c r="G2145" s="30" t="s">
        <v>4956</v>
      </c>
      <c r="H2145" s="439"/>
      <c r="I2145" s="497"/>
      <c r="J2145" s="20"/>
    </row>
    <row r="2146" spans="1:10" ht="15" x14ac:dyDescent="0.25">
      <c r="A2146" s="240"/>
      <c r="B2146" s="438"/>
      <c r="C2146" s="429"/>
      <c r="D2146" s="235"/>
      <c r="E2146" s="236"/>
      <c r="F2146" s="117"/>
      <c r="G2146" s="30"/>
      <c r="H2146" s="439"/>
      <c r="I2146" s="497"/>
      <c r="J2146" s="20"/>
    </row>
    <row r="2147" spans="1:10" ht="15" x14ac:dyDescent="0.25">
      <c r="A2147" s="240">
        <v>41876</v>
      </c>
      <c r="B2147" s="241" t="s">
        <v>1877</v>
      </c>
      <c r="C2147" s="394" t="s">
        <v>4401</v>
      </c>
      <c r="D2147" s="235" t="s">
        <v>4839</v>
      </c>
      <c r="E2147" s="236">
        <v>44945</v>
      </c>
      <c r="F2147" s="117">
        <v>41877</v>
      </c>
      <c r="G2147" s="30">
        <v>44945</v>
      </c>
      <c r="H2147" s="5">
        <f t="shared" si="49"/>
        <v>0</v>
      </c>
      <c r="I2147" s="497" t="s">
        <v>274</v>
      </c>
      <c r="J2147" s="20"/>
    </row>
    <row r="2148" spans="1:10" ht="15" x14ac:dyDescent="0.25">
      <c r="A2148" s="240"/>
      <c r="B2148" s="241"/>
      <c r="C2148" s="394"/>
      <c r="D2148" s="235"/>
      <c r="E2148" s="236"/>
      <c r="F2148" s="117"/>
      <c r="G2148" s="30"/>
      <c r="H2148" s="5"/>
      <c r="I2148" s="497"/>
      <c r="J2148" s="20"/>
    </row>
    <row r="2149" spans="1:10" ht="15" x14ac:dyDescent="0.25">
      <c r="A2149" s="240">
        <v>41852</v>
      </c>
      <c r="B2149" s="241" t="s">
        <v>1061</v>
      </c>
      <c r="C2149" s="394" t="s">
        <v>4641</v>
      </c>
      <c r="D2149" s="235" t="s">
        <v>210</v>
      </c>
      <c r="E2149" s="236">
        <v>1502</v>
      </c>
      <c r="F2149" s="117">
        <v>41853</v>
      </c>
      <c r="G2149" s="30">
        <v>1502</v>
      </c>
      <c r="H2149" s="24">
        <f t="shared" si="49"/>
        <v>0</v>
      </c>
      <c r="I2149" s="497" t="s">
        <v>23</v>
      </c>
      <c r="J2149" s="20"/>
    </row>
    <row r="2150" spans="1:10" ht="15" x14ac:dyDescent="0.25">
      <c r="A2150" s="496">
        <v>41853</v>
      </c>
      <c r="B2150" s="241" t="s">
        <v>1160</v>
      </c>
      <c r="C2150" s="394" t="s">
        <v>4641</v>
      </c>
      <c r="D2150" s="8" t="s">
        <v>210</v>
      </c>
      <c r="E2150" s="252">
        <v>1159.5999999999999</v>
      </c>
      <c r="F2150" s="117">
        <v>41854</v>
      </c>
      <c r="G2150" s="30">
        <v>1159.5999999999999</v>
      </c>
      <c r="H2150" s="24">
        <f t="shared" si="49"/>
        <v>0</v>
      </c>
      <c r="I2150" s="497" t="s">
        <v>23</v>
      </c>
      <c r="J2150" s="20"/>
    </row>
    <row r="2151" spans="1:10" ht="15" x14ac:dyDescent="0.25">
      <c r="A2151" s="496">
        <v>41855</v>
      </c>
      <c r="B2151" s="241" t="s">
        <v>1308</v>
      </c>
      <c r="C2151" s="394" t="s">
        <v>4641</v>
      </c>
      <c r="D2151" s="8" t="s">
        <v>210</v>
      </c>
      <c r="E2151" s="252">
        <v>920.4</v>
      </c>
      <c r="F2151" s="117">
        <v>41856</v>
      </c>
      <c r="G2151" s="30">
        <v>920.4</v>
      </c>
      <c r="H2151" s="5">
        <f t="shared" si="49"/>
        <v>0</v>
      </c>
      <c r="I2151" s="497" t="s">
        <v>23</v>
      </c>
      <c r="J2151" s="20"/>
    </row>
    <row r="2152" spans="1:10" ht="15" x14ac:dyDescent="0.25">
      <c r="A2152" s="240">
        <v>41856</v>
      </c>
      <c r="B2152" s="241" t="s">
        <v>1431</v>
      </c>
      <c r="C2152" s="394" t="s">
        <v>4641</v>
      </c>
      <c r="D2152" s="235" t="s">
        <v>210</v>
      </c>
      <c r="E2152" s="236">
        <v>616.20000000000005</v>
      </c>
      <c r="F2152" s="117">
        <v>41857</v>
      </c>
      <c r="G2152" s="30">
        <v>616.20000000000005</v>
      </c>
      <c r="H2152" s="5">
        <f t="shared" si="49"/>
        <v>0</v>
      </c>
      <c r="I2152" s="497" t="s">
        <v>57</v>
      </c>
      <c r="J2152" s="20"/>
    </row>
    <row r="2153" spans="1:10" ht="15" x14ac:dyDescent="0.25">
      <c r="A2153" s="496">
        <v>41857</v>
      </c>
      <c r="B2153" s="241" t="s">
        <v>1519</v>
      </c>
      <c r="C2153" s="394" t="s">
        <v>4641</v>
      </c>
      <c r="D2153" s="235" t="s">
        <v>210</v>
      </c>
      <c r="E2153" s="236">
        <v>875</v>
      </c>
      <c r="F2153" s="117">
        <v>41858</v>
      </c>
      <c r="G2153" s="30">
        <v>875</v>
      </c>
      <c r="H2153" s="5">
        <f t="shared" si="49"/>
        <v>0</v>
      </c>
      <c r="I2153" s="497" t="s">
        <v>57</v>
      </c>
      <c r="J2153" s="20"/>
    </row>
    <row r="2154" spans="1:10" ht="15" x14ac:dyDescent="0.25">
      <c r="A2154" s="240">
        <v>41858</v>
      </c>
      <c r="B2154" s="438" t="s">
        <v>1567</v>
      </c>
      <c r="C2154" s="429" t="s">
        <v>4698</v>
      </c>
      <c r="D2154" s="8" t="s">
        <v>210</v>
      </c>
      <c r="E2154" s="252">
        <v>1050.5</v>
      </c>
      <c r="F2154" s="117">
        <v>41859</v>
      </c>
      <c r="G2154" s="30">
        <v>1050.5</v>
      </c>
      <c r="H2154" s="5">
        <f t="shared" si="49"/>
        <v>0</v>
      </c>
      <c r="I2154" s="497"/>
      <c r="J2154" s="20"/>
    </row>
    <row r="2155" spans="1:10" ht="15" x14ac:dyDescent="0.25">
      <c r="A2155" s="496">
        <v>41859</v>
      </c>
      <c r="B2155" s="438" t="s">
        <v>1740</v>
      </c>
      <c r="C2155" s="429" t="s">
        <v>4698</v>
      </c>
      <c r="D2155" s="235" t="s">
        <v>210</v>
      </c>
      <c r="E2155" s="236">
        <v>1305.5</v>
      </c>
      <c r="F2155" s="117">
        <v>41860</v>
      </c>
      <c r="G2155" s="30">
        <v>1305.5</v>
      </c>
      <c r="H2155" s="5">
        <f t="shared" si="49"/>
        <v>0</v>
      </c>
      <c r="I2155" s="497" t="s">
        <v>23</v>
      </c>
      <c r="J2155" s="20"/>
    </row>
    <row r="2156" spans="1:10" ht="15" x14ac:dyDescent="0.25">
      <c r="A2156" s="240">
        <v>41860</v>
      </c>
      <c r="B2156" s="438" t="s">
        <v>1827</v>
      </c>
      <c r="C2156" s="429" t="s">
        <v>4698</v>
      </c>
      <c r="D2156" s="8" t="s">
        <v>210</v>
      </c>
      <c r="E2156" s="252">
        <v>1040</v>
      </c>
      <c r="F2156" s="117">
        <v>41861</v>
      </c>
      <c r="G2156" s="30">
        <v>1040</v>
      </c>
      <c r="H2156" s="5">
        <f t="shared" si="49"/>
        <v>0</v>
      </c>
      <c r="I2156" s="497" t="s">
        <v>14</v>
      </c>
      <c r="J2156" s="20"/>
    </row>
    <row r="2157" spans="1:10" ht="15" x14ac:dyDescent="0.25">
      <c r="A2157" s="240">
        <v>41862</v>
      </c>
      <c r="B2157" s="438" t="s">
        <v>1949</v>
      </c>
      <c r="C2157" s="429" t="s">
        <v>4698</v>
      </c>
      <c r="D2157" s="235" t="s">
        <v>210</v>
      </c>
      <c r="E2157" s="236">
        <v>931</v>
      </c>
      <c r="F2157" s="117">
        <v>41863</v>
      </c>
      <c r="G2157" s="22">
        <v>931</v>
      </c>
      <c r="H2157" s="5">
        <f t="shared" si="49"/>
        <v>0</v>
      </c>
      <c r="I2157" s="497" t="s">
        <v>196</v>
      </c>
      <c r="J2157" s="20"/>
    </row>
    <row r="2158" spans="1:10" ht="15" x14ac:dyDescent="0.25">
      <c r="A2158" s="240">
        <v>41864</v>
      </c>
      <c r="B2158" s="438" t="s">
        <v>2071</v>
      </c>
      <c r="C2158" s="429" t="s">
        <v>4698</v>
      </c>
      <c r="D2158" s="8" t="s">
        <v>210</v>
      </c>
      <c r="E2158" s="252">
        <v>1371</v>
      </c>
      <c r="F2158" s="117">
        <v>41864</v>
      </c>
      <c r="G2158" s="30">
        <v>1371</v>
      </c>
      <c r="H2158" s="5">
        <f t="shared" si="49"/>
        <v>0</v>
      </c>
      <c r="I2158" s="497" t="s">
        <v>14</v>
      </c>
      <c r="J2158" s="20"/>
    </row>
    <row r="2159" spans="1:10" ht="15" x14ac:dyDescent="0.25">
      <c r="A2159" s="240">
        <v>41864</v>
      </c>
      <c r="B2159" s="438" t="s">
        <v>2072</v>
      </c>
      <c r="C2159" s="429" t="s">
        <v>4698</v>
      </c>
      <c r="D2159" s="8" t="s">
        <v>210</v>
      </c>
      <c r="E2159" s="252">
        <v>240</v>
      </c>
      <c r="F2159" s="117">
        <v>41864</v>
      </c>
      <c r="G2159" s="30">
        <v>240</v>
      </c>
      <c r="H2159" s="5">
        <f t="shared" si="49"/>
        <v>0</v>
      </c>
      <c r="I2159" s="497" t="s">
        <v>57</v>
      </c>
      <c r="J2159" s="20"/>
    </row>
    <row r="2160" spans="1:10" ht="15" x14ac:dyDescent="0.25">
      <c r="A2160" s="240">
        <v>41864</v>
      </c>
      <c r="B2160" s="438" t="s">
        <v>2100</v>
      </c>
      <c r="C2160" s="429" t="s">
        <v>4698</v>
      </c>
      <c r="D2160" s="8" t="s">
        <v>210</v>
      </c>
      <c r="E2160" s="252">
        <v>998</v>
      </c>
      <c r="F2160" s="117">
        <v>41865</v>
      </c>
      <c r="G2160" s="22">
        <v>998</v>
      </c>
      <c r="H2160" s="5">
        <f t="shared" si="49"/>
        <v>0</v>
      </c>
      <c r="I2160" s="497" t="s">
        <v>14</v>
      </c>
      <c r="J2160" s="20"/>
    </row>
    <row r="2161" spans="1:10" ht="15" x14ac:dyDescent="0.25">
      <c r="A2161" s="240">
        <v>41865</v>
      </c>
      <c r="B2161" s="438" t="s">
        <v>2160</v>
      </c>
      <c r="C2161" s="429" t="s">
        <v>4698</v>
      </c>
      <c r="D2161" s="235" t="s">
        <v>210</v>
      </c>
      <c r="E2161" s="236">
        <v>1681.6</v>
      </c>
      <c r="F2161" s="117">
        <v>41866</v>
      </c>
      <c r="G2161" s="30">
        <v>1681.6</v>
      </c>
      <c r="H2161" s="5">
        <f t="shared" si="49"/>
        <v>0</v>
      </c>
      <c r="I2161" s="497" t="s">
        <v>4</v>
      </c>
      <c r="J2161" s="20" t="s">
        <v>4857</v>
      </c>
    </row>
    <row r="2162" spans="1:10" ht="15" x14ac:dyDescent="0.25">
      <c r="A2162" s="240">
        <v>41867</v>
      </c>
      <c r="B2162" s="438" t="s">
        <v>1117</v>
      </c>
      <c r="C2162" s="429" t="s">
        <v>4698</v>
      </c>
      <c r="D2162" s="235" t="s">
        <v>210</v>
      </c>
      <c r="E2162" s="236">
        <v>984.4</v>
      </c>
      <c r="F2162" s="117">
        <v>41868</v>
      </c>
      <c r="G2162" s="30">
        <v>984.4</v>
      </c>
      <c r="H2162" s="5">
        <f t="shared" si="49"/>
        <v>0</v>
      </c>
      <c r="I2162" s="497" t="s">
        <v>57</v>
      </c>
      <c r="J2162" s="20"/>
    </row>
    <row r="2163" spans="1:10" ht="15" x14ac:dyDescent="0.25">
      <c r="A2163" s="240">
        <v>41869</v>
      </c>
      <c r="B2163" s="438" t="s">
        <v>1225</v>
      </c>
      <c r="C2163" s="429" t="s">
        <v>4698</v>
      </c>
      <c r="D2163" s="235" t="s">
        <v>210</v>
      </c>
      <c r="E2163" s="236">
        <v>920</v>
      </c>
      <c r="F2163" s="117">
        <v>41869</v>
      </c>
      <c r="G2163" s="30">
        <v>920</v>
      </c>
      <c r="H2163" s="5">
        <f t="shared" si="49"/>
        <v>0</v>
      </c>
      <c r="I2163" s="497" t="s">
        <v>14</v>
      </c>
      <c r="J2163" s="20"/>
    </row>
    <row r="2164" spans="1:10" ht="15" x14ac:dyDescent="0.25">
      <c r="A2164" s="518">
        <v>41866</v>
      </c>
      <c r="B2164" s="516" t="s">
        <v>1249</v>
      </c>
      <c r="C2164" s="517" t="s">
        <v>4698</v>
      </c>
      <c r="D2164" s="235" t="s">
        <v>210</v>
      </c>
      <c r="E2164" s="236">
        <v>6798</v>
      </c>
      <c r="F2164" s="117">
        <v>41867</v>
      </c>
      <c r="G2164" s="30">
        <v>6798</v>
      </c>
      <c r="H2164" s="5">
        <f t="shared" si="49"/>
        <v>0</v>
      </c>
      <c r="I2164" s="497" t="s">
        <v>14</v>
      </c>
      <c r="J2164" s="20"/>
    </row>
    <row r="2165" spans="1:10" ht="15" x14ac:dyDescent="0.25">
      <c r="A2165" s="240">
        <v>41871</v>
      </c>
      <c r="B2165" s="438" t="s">
        <v>1502</v>
      </c>
      <c r="C2165" s="429" t="s">
        <v>4698</v>
      </c>
      <c r="D2165" s="235" t="s">
        <v>210</v>
      </c>
      <c r="E2165" s="236">
        <v>973.2</v>
      </c>
      <c r="F2165" s="117">
        <v>41872</v>
      </c>
      <c r="G2165" s="30">
        <v>973.2</v>
      </c>
      <c r="H2165" s="5">
        <f t="shared" si="49"/>
        <v>0</v>
      </c>
      <c r="I2165" s="497" t="s">
        <v>57</v>
      </c>
      <c r="J2165" s="20"/>
    </row>
    <row r="2166" spans="1:10" ht="15" x14ac:dyDescent="0.25">
      <c r="A2166" s="240">
        <v>41872</v>
      </c>
      <c r="B2166" s="241" t="s">
        <v>1587</v>
      </c>
      <c r="C2166" s="394" t="s">
        <v>4401</v>
      </c>
      <c r="D2166" s="8" t="s">
        <v>210</v>
      </c>
      <c r="E2166" s="252">
        <v>1329.6</v>
      </c>
      <c r="F2166" s="117">
        <v>41873</v>
      </c>
      <c r="G2166" s="30">
        <v>1329.6</v>
      </c>
      <c r="H2166" s="5">
        <f t="shared" si="49"/>
        <v>0</v>
      </c>
      <c r="I2166" s="497" t="s">
        <v>57</v>
      </c>
      <c r="J2166" s="20"/>
    </row>
    <row r="2167" spans="1:10" ht="15" x14ac:dyDescent="0.25">
      <c r="A2167" s="240">
        <v>41873</v>
      </c>
      <c r="B2167" s="241" t="s">
        <v>1701</v>
      </c>
      <c r="C2167" s="394" t="s">
        <v>4401</v>
      </c>
      <c r="D2167" s="235" t="s">
        <v>210</v>
      </c>
      <c r="E2167" s="236">
        <v>3911.5</v>
      </c>
      <c r="F2167" s="117">
        <v>41874</v>
      </c>
      <c r="G2167" s="251">
        <v>3911.5</v>
      </c>
      <c r="H2167" s="5">
        <f t="shared" si="49"/>
        <v>0</v>
      </c>
      <c r="I2167" s="497" t="s">
        <v>455</v>
      </c>
      <c r="J2167" s="20"/>
    </row>
    <row r="2168" spans="1:10" ht="15" x14ac:dyDescent="0.25">
      <c r="A2168" s="240">
        <v>41874</v>
      </c>
      <c r="B2168" s="241" t="s">
        <v>1753</v>
      </c>
      <c r="C2168" s="394" t="s">
        <v>4401</v>
      </c>
      <c r="D2168" s="8" t="s">
        <v>210</v>
      </c>
      <c r="E2168" s="252">
        <v>7940</v>
      </c>
      <c r="F2168" s="117">
        <v>41874</v>
      </c>
      <c r="G2168" s="30">
        <v>7940</v>
      </c>
      <c r="H2168" s="5">
        <f t="shared" si="49"/>
        <v>0</v>
      </c>
      <c r="I2168" s="497" t="s">
        <v>4860</v>
      </c>
      <c r="J2168" s="20"/>
    </row>
    <row r="2169" spans="1:10" ht="15" x14ac:dyDescent="0.25">
      <c r="A2169" s="240">
        <v>41876</v>
      </c>
      <c r="B2169" s="241" t="s">
        <v>1928</v>
      </c>
      <c r="C2169" s="394" t="s">
        <v>4401</v>
      </c>
      <c r="D2169" s="235" t="s">
        <v>210</v>
      </c>
      <c r="E2169" s="236">
        <v>4690.5</v>
      </c>
      <c r="F2169" s="117">
        <v>41877</v>
      </c>
      <c r="G2169" s="30">
        <v>4690.5</v>
      </c>
      <c r="H2169" s="5">
        <f t="shared" ref="H2169:H2249" si="50">E2169-G2169</f>
        <v>0</v>
      </c>
      <c r="I2169" s="497" t="s">
        <v>274</v>
      </c>
      <c r="J2169" s="20"/>
    </row>
    <row r="2170" spans="1:10" ht="15" x14ac:dyDescent="0.25">
      <c r="A2170" s="240">
        <v>41877</v>
      </c>
      <c r="B2170" s="241" t="s">
        <v>2034</v>
      </c>
      <c r="C2170" s="394" t="s">
        <v>4401</v>
      </c>
      <c r="D2170" s="8" t="s">
        <v>210</v>
      </c>
      <c r="E2170" s="252">
        <v>1791</v>
      </c>
      <c r="F2170" s="117">
        <v>41878</v>
      </c>
      <c r="G2170" s="30">
        <v>1791</v>
      </c>
      <c r="H2170" s="5">
        <f t="shared" si="50"/>
        <v>0</v>
      </c>
      <c r="I2170" s="497" t="s">
        <v>4732</v>
      </c>
      <c r="J2170" s="20"/>
    </row>
    <row r="2171" spans="1:10" ht="15" x14ac:dyDescent="0.25">
      <c r="A2171" s="240">
        <v>41880</v>
      </c>
      <c r="B2171" s="241" t="s">
        <v>1152</v>
      </c>
      <c r="C2171" s="394" t="s">
        <v>4401</v>
      </c>
      <c r="D2171" s="8" t="s">
        <v>210</v>
      </c>
      <c r="E2171" s="252">
        <v>2453.5</v>
      </c>
      <c r="F2171" s="117">
        <v>41881</v>
      </c>
      <c r="G2171" s="30">
        <v>2453.5</v>
      </c>
      <c r="H2171" s="5">
        <f t="shared" si="50"/>
        <v>0</v>
      </c>
      <c r="I2171" s="497"/>
      <c r="J2171" s="20"/>
    </row>
    <row r="2172" spans="1:10" ht="15" x14ac:dyDescent="0.25">
      <c r="A2172" s="240">
        <v>41881</v>
      </c>
      <c r="B2172" s="241" t="s">
        <v>1243</v>
      </c>
      <c r="C2172" s="394" t="s">
        <v>4401</v>
      </c>
      <c r="D2172" s="235" t="s">
        <v>210</v>
      </c>
      <c r="E2172" s="236">
        <v>3321.5</v>
      </c>
      <c r="F2172" s="117">
        <v>41882</v>
      </c>
      <c r="G2172" s="30">
        <v>3321.5</v>
      </c>
      <c r="H2172" s="5">
        <f t="shared" si="50"/>
        <v>0</v>
      </c>
      <c r="I2172" s="497"/>
      <c r="J2172" s="20"/>
    </row>
    <row r="2173" spans="1:10" ht="15" x14ac:dyDescent="0.25">
      <c r="A2173" s="240"/>
      <c r="B2173" s="241"/>
      <c r="C2173" s="394"/>
      <c r="D2173" s="235"/>
      <c r="E2173" s="236"/>
      <c r="F2173" s="117"/>
      <c r="G2173" s="30">
        <f>SUM(G2149:G2172)</f>
        <v>48804</v>
      </c>
      <c r="H2173" s="5"/>
      <c r="I2173" s="497"/>
      <c r="J2173" s="20"/>
    </row>
    <row r="2174" spans="1:10" ht="15" x14ac:dyDescent="0.25">
      <c r="A2174" s="240"/>
      <c r="B2174" s="241"/>
      <c r="C2174" s="394"/>
      <c r="D2174" s="235"/>
      <c r="E2174" s="236"/>
      <c r="F2174" s="117"/>
      <c r="G2174" s="30"/>
      <c r="H2174" s="5"/>
      <c r="I2174" s="497"/>
      <c r="J2174" s="20"/>
    </row>
    <row r="2175" spans="1:10" ht="15" x14ac:dyDescent="0.25">
      <c r="A2175" s="240">
        <v>41852</v>
      </c>
      <c r="B2175" s="241" t="s">
        <v>1079</v>
      </c>
      <c r="C2175" s="394" t="s">
        <v>4641</v>
      </c>
      <c r="D2175" s="235" t="s">
        <v>42</v>
      </c>
      <c r="E2175" s="236">
        <v>492</v>
      </c>
      <c r="F2175" s="117">
        <v>41852</v>
      </c>
      <c r="G2175" s="30">
        <v>492</v>
      </c>
      <c r="H2175" s="5">
        <f t="shared" si="50"/>
        <v>0</v>
      </c>
      <c r="I2175" s="497"/>
      <c r="J2175" s="20"/>
    </row>
    <row r="2176" spans="1:10" ht="15" x14ac:dyDescent="0.25">
      <c r="A2176" s="496">
        <v>41853</v>
      </c>
      <c r="B2176" s="241" t="s">
        <v>1156</v>
      </c>
      <c r="C2176" s="394" t="s">
        <v>4641</v>
      </c>
      <c r="D2176" s="8" t="s">
        <v>42</v>
      </c>
      <c r="E2176" s="252">
        <v>1652</v>
      </c>
      <c r="F2176" s="117">
        <v>41853</v>
      </c>
      <c r="G2176" s="30">
        <v>1652</v>
      </c>
      <c r="H2176" s="5">
        <f t="shared" si="50"/>
        <v>0</v>
      </c>
      <c r="I2176" s="497"/>
      <c r="J2176" s="20"/>
    </row>
    <row r="2177" spans="1:10" ht="15" x14ac:dyDescent="0.25">
      <c r="A2177" s="496">
        <v>41853</v>
      </c>
      <c r="B2177" s="241" t="s">
        <v>1157</v>
      </c>
      <c r="C2177" s="394" t="s">
        <v>4641</v>
      </c>
      <c r="D2177" s="8" t="s">
        <v>42</v>
      </c>
      <c r="E2177" s="252">
        <v>433</v>
      </c>
      <c r="F2177" s="117">
        <v>41853</v>
      </c>
      <c r="G2177" s="30">
        <v>433</v>
      </c>
      <c r="H2177" s="24">
        <f t="shared" si="50"/>
        <v>0</v>
      </c>
      <c r="I2177" s="497"/>
      <c r="J2177" s="20"/>
    </row>
    <row r="2178" spans="1:10" ht="15" x14ac:dyDescent="0.25">
      <c r="A2178" s="496">
        <v>41857</v>
      </c>
      <c r="B2178" s="241" t="s">
        <v>1502</v>
      </c>
      <c r="C2178" s="394" t="s">
        <v>4641</v>
      </c>
      <c r="D2178" s="235" t="s">
        <v>42</v>
      </c>
      <c r="E2178" s="236">
        <v>1325.5</v>
      </c>
      <c r="F2178" s="117">
        <v>41857</v>
      </c>
      <c r="G2178" s="30">
        <v>1325.5</v>
      </c>
      <c r="H2178" s="5">
        <f t="shared" si="50"/>
        <v>0</v>
      </c>
      <c r="I2178" s="497"/>
      <c r="J2178" s="20"/>
    </row>
    <row r="2179" spans="1:10" ht="15" x14ac:dyDescent="0.25">
      <c r="A2179" s="240">
        <v>41860</v>
      </c>
      <c r="B2179" s="438" t="s">
        <v>1800</v>
      </c>
      <c r="C2179" s="429" t="s">
        <v>4698</v>
      </c>
      <c r="D2179" s="8" t="s">
        <v>42</v>
      </c>
      <c r="E2179" s="252">
        <v>873</v>
      </c>
      <c r="F2179" s="117">
        <v>41860</v>
      </c>
      <c r="G2179" s="30">
        <v>873</v>
      </c>
      <c r="H2179" s="5">
        <f t="shared" si="50"/>
        <v>0</v>
      </c>
      <c r="I2179" s="497"/>
      <c r="J2179" s="20"/>
    </row>
    <row r="2180" spans="1:10" ht="15" x14ac:dyDescent="0.25">
      <c r="A2180" s="240">
        <v>41867</v>
      </c>
      <c r="B2180" s="438" t="s">
        <v>1109</v>
      </c>
      <c r="C2180" s="429" t="s">
        <v>4698</v>
      </c>
      <c r="D2180" s="235" t="s">
        <v>42</v>
      </c>
      <c r="E2180" s="236">
        <v>392.5</v>
      </c>
      <c r="F2180" s="117">
        <v>41867</v>
      </c>
      <c r="G2180" s="30">
        <v>392.5</v>
      </c>
      <c r="H2180" s="5">
        <f t="shared" si="50"/>
        <v>0</v>
      </c>
      <c r="I2180" s="497"/>
      <c r="J2180" s="20"/>
    </row>
    <row r="2181" spans="1:10" ht="15" x14ac:dyDescent="0.25">
      <c r="A2181" s="240">
        <v>41872</v>
      </c>
      <c r="B2181" s="241" t="s">
        <v>1582</v>
      </c>
      <c r="C2181" s="394" t="s">
        <v>4401</v>
      </c>
      <c r="D2181" s="8" t="s">
        <v>42</v>
      </c>
      <c r="E2181" s="252">
        <v>1895.4</v>
      </c>
      <c r="F2181" s="117">
        <v>41872</v>
      </c>
      <c r="G2181" s="30">
        <v>1895.4</v>
      </c>
      <c r="H2181" s="5">
        <f t="shared" si="50"/>
        <v>0</v>
      </c>
      <c r="I2181" s="497"/>
      <c r="J2181" s="20"/>
    </row>
    <row r="2182" spans="1:10" ht="15" x14ac:dyDescent="0.25">
      <c r="A2182" s="240">
        <v>41877</v>
      </c>
      <c r="B2182" s="241" t="s">
        <v>2066</v>
      </c>
      <c r="C2182" s="394" t="s">
        <v>4401</v>
      </c>
      <c r="D2182" s="8" t="s">
        <v>42</v>
      </c>
      <c r="E2182" s="252">
        <v>216</v>
      </c>
      <c r="F2182" s="117">
        <v>41877</v>
      </c>
      <c r="G2182" s="30">
        <v>216</v>
      </c>
      <c r="H2182" s="5">
        <f t="shared" si="50"/>
        <v>0</v>
      </c>
      <c r="I2182" s="497" t="s">
        <v>274</v>
      </c>
      <c r="J2182" s="20"/>
    </row>
    <row r="2183" spans="1:10" ht="15" x14ac:dyDescent="0.25">
      <c r="A2183" s="240"/>
      <c r="B2183" s="241"/>
      <c r="C2183" s="394"/>
      <c r="D2183" s="8"/>
      <c r="E2183" s="252"/>
      <c r="F2183" s="117"/>
      <c r="G2183" s="30">
        <f>SUM(G2175:G2182)</f>
        <v>7279.4</v>
      </c>
      <c r="H2183" s="5"/>
      <c r="I2183" s="497"/>
      <c r="J2183" s="20"/>
    </row>
    <row r="2184" spans="1:10" ht="15" x14ac:dyDescent="0.25">
      <c r="A2184" s="240"/>
      <c r="B2184" s="241"/>
      <c r="C2184" s="394"/>
      <c r="D2184" s="8"/>
      <c r="E2184" s="252"/>
      <c r="F2184" s="117"/>
      <c r="G2184" s="30"/>
      <c r="H2184" s="5"/>
      <c r="I2184" s="497"/>
      <c r="J2184" s="20"/>
    </row>
    <row r="2185" spans="1:10" ht="15" x14ac:dyDescent="0.25">
      <c r="A2185" s="240"/>
      <c r="B2185" s="241"/>
      <c r="C2185" s="394"/>
      <c r="D2185" s="8"/>
      <c r="E2185" s="252"/>
      <c r="F2185" s="117"/>
      <c r="G2185" s="30"/>
      <c r="H2185" s="5"/>
      <c r="I2185" s="497"/>
      <c r="J2185" s="20"/>
    </row>
    <row r="2186" spans="1:10" ht="15" x14ac:dyDescent="0.25">
      <c r="A2186" s="240">
        <v>41877</v>
      </c>
      <c r="B2186" s="241" t="s">
        <v>2070</v>
      </c>
      <c r="C2186" s="394" t="s">
        <v>4401</v>
      </c>
      <c r="D2186" s="8" t="s">
        <v>2736</v>
      </c>
      <c r="E2186" s="252">
        <v>311.39999999999998</v>
      </c>
      <c r="F2186" s="117">
        <v>41877</v>
      </c>
      <c r="G2186" s="30">
        <v>311.39999999999998</v>
      </c>
      <c r="H2186" s="5">
        <f t="shared" si="50"/>
        <v>0</v>
      </c>
      <c r="I2186" s="497"/>
      <c r="J2186" s="20"/>
    </row>
    <row r="2187" spans="1:10" ht="15" x14ac:dyDescent="0.25">
      <c r="A2187" s="240"/>
      <c r="B2187" s="241"/>
      <c r="C2187" s="394"/>
      <c r="D2187" s="8"/>
      <c r="E2187" s="252"/>
      <c r="F2187" s="117"/>
      <c r="G2187" s="30"/>
      <c r="H2187" s="5"/>
      <c r="I2187" s="497"/>
      <c r="J2187" s="20"/>
    </row>
    <row r="2188" spans="1:10" ht="15" x14ac:dyDescent="0.25">
      <c r="A2188" s="496">
        <v>41853</v>
      </c>
      <c r="B2188" s="241" t="s">
        <v>1179</v>
      </c>
      <c r="C2188" s="394" t="s">
        <v>4641</v>
      </c>
      <c r="D2188" s="8" t="s">
        <v>101</v>
      </c>
      <c r="E2188" s="252">
        <v>119190</v>
      </c>
      <c r="F2188" s="117">
        <v>41859</v>
      </c>
      <c r="G2188" s="30">
        <v>119190</v>
      </c>
      <c r="H2188" s="24">
        <f t="shared" si="50"/>
        <v>0</v>
      </c>
      <c r="I2188" s="497"/>
      <c r="J2188" s="20"/>
    </row>
    <row r="2189" spans="1:10" ht="15" x14ac:dyDescent="0.25">
      <c r="A2189" s="496">
        <v>41859</v>
      </c>
      <c r="B2189" s="438" t="s">
        <v>1735</v>
      </c>
      <c r="C2189" s="429" t="s">
        <v>4698</v>
      </c>
      <c r="D2189" s="235" t="s">
        <v>101</v>
      </c>
      <c r="E2189" s="236">
        <v>57837.7</v>
      </c>
      <c r="F2189" s="495" t="s">
        <v>4720</v>
      </c>
      <c r="G2189" s="30">
        <v>57837.7</v>
      </c>
      <c r="H2189" s="5">
        <f t="shared" si="50"/>
        <v>0</v>
      </c>
      <c r="I2189" s="497"/>
      <c r="J2189" s="20"/>
    </row>
    <row r="2190" spans="1:10" ht="15" x14ac:dyDescent="0.25">
      <c r="A2190" s="240">
        <v>41867</v>
      </c>
      <c r="B2190" s="438" t="s">
        <v>1092</v>
      </c>
      <c r="C2190" s="429" t="s">
        <v>4698</v>
      </c>
      <c r="D2190" s="235" t="s">
        <v>101</v>
      </c>
      <c r="E2190" s="236">
        <v>25630.799999999999</v>
      </c>
      <c r="F2190" s="495" t="s">
        <v>4779</v>
      </c>
      <c r="G2190" s="30">
        <v>25630.799999999999</v>
      </c>
      <c r="H2190" s="5">
        <f t="shared" si="50"/>
        <v>0</v>
      </c>
      <c r="I2190" s="497"/>
      <c r="J2190" s="20"/>
    </row>
    <row r="2191" spans="1:10" ht="15" x14ac:dyDescent="0.25">
      <c r="A2191" s="240">
        <v>41868</v>
      </c>
      <c r="B2191" s="438" t="s">
        <v>1138</v>
      </c>
      <c r="C2191" s="429" t="s">
        <v>4698</v>
      </c>
      <c r="D2191" s="235" t="s">
        <v>101</v>
      </c>
      <c r="E2191" s="236">
        <v>26669.599999999999</v>
      </c>
      <c r="F2191" s="461">
        <v>41887</v>
      </c>
      <c r="G2191" s="247">
        <v>26669.599999999999</v>
      </c>
      <c r="H2191" s="5">
        <f t="shared" si="50"/>
        <v>0</v>
      </c>
      <c r="I2191" s="497"/>
      <c r="J2191" s="20"/>
    </row>
    <row r="2192" spans="1:10" ht="15" x14ac:dyDescent="0.25">
      <c r="A2192" s="240"/>
      <c r="B2192" s="438"/>
      <c r="C2192" s="429"/>
      <c r="D2192" s="235"/>
      <c r="E2192" s="236"/>
      <c r="F2192" s="461"/>
      <c r="G2192" s="247">
        <f>SUM(G2188:G2191)</f>
        <v>229328.1</v>
      </c>
      <c r="H2192" s="5"/>
      <c r="I2192" s="497"/>
      <c r="J2192" s="20"/>
    </row>
    <row r="2193" spans="1:10" ht="15" x14ac:dyDescent="0.25">
      <c r="A2193" s="240"/>
      <c r="B2193" s="438"/>
      <c r="C2193" s="429"/>
      <c r="D2193" s="235"/>
      <c r="E2193" s="236"/>
      <c r="F2193" s="461"/>
      <c r="G2193" s="247"/>
      <c r="H2193" s="5"/>
      <c r="I2193" s="497"/>
      <c r="J2193" s="20"/>
    </row>
    <row r="2194" spans="1:10" ht="15" x14ac:dyDescent="0.25">
      <c r="A2194" s="496">
        <v>41853</v>
      </c>
      <c r="B2194" s="241" t="s">
        <v>1117</v>
      </c>
      <c r="C2194" s="394" t="s">
        <v>4641</v>
      </c>
      <c r="D2194" s="8" t="s">
        <v>51</v>
      </c>
      <c r="E2194" s="252">
        <v>31397</v>
      </c>
      <c r="F2194" s="117">
        <v>41853</v>
      </c>
      <c r="G2194" s="30">
        <v>31397</v>
      </c>
      <c r="H2194" s="24">
        <f t="shared" si="50"/>
        <v>0</v>
      </c>
      <c r="I2194" s="497" t="s">
        <v>14</v>
      </c>
      <c r="J2194" s="20"/>
    </row>
    <row r="2195" spans="1:10" ht="15" x14ac:dyDescent="0.25">
      <c r="A2195" s="496">
        <v>41857</v>
      </c>
      <c r="B2195" s="241" t="s">
        <v>1514</v>
      </c>
      <c r="C2195" s="394" t="s">
        <v>4641</v>
      </c>
      <c r="D2195" s="235" t="s">
        <v>51</v>
      </c>
      <c r="E2195" s="236">
        <v>29664.15</v>
      </c>
      <c r="F2195" s="503" t="s">
        <v>4691</v>
      </c>
      <c r="G2195" s="30">
        <v>29664.15</v>
      </c>
      <c r="H2195" s="5">
        <f t="shared" si="50"/>
        <v>0</v>
      </c>
      <c r="I2195" s="497"/>
      <c r="J2195" s="20"/>
    </row>
    <row r="2196" spans="1:10" ht="15" x14ac:dyDescent="0.25">
      <c r="A2196" s="240">
        <v>41863</v>
      </c>
      <c r="B2196" s="438" t="s">
        <v>2043</v>
      </c>
      <c r="C2196" s="429" t="s">
        <v>4698</v>
      </c>
      <c r="D2196" s="8" t="s">
        <v>51</v>
      </c>
      <c r="E2196" s="252">
        <v>25311</v>
      </c>
      <c r="F2196" s="117">
        <v>41863</v>
      </c>
      <c r="G2196" s="22">
        <v>25311</v>
      </c>
      <c r="H2196" s="5">
        <f t="shared" si="50"/>
        <v>0</v>
      </c>
      <c r="I2196" s="497"/>
      <c r="J2196" s="20"/>
    </row>
    <row r="2197" spans="1:10" ht="15" x14ac:dyDescent="0.25">
      <c r="A2197" s="240">
        <v>41863</v>
      </c>
      <c r="B2197" s="438" t="s">
        <v>2045</v>
      </c>
      <c r="C2197" s="429" t="s">
        <v>4698</v>
      </c>
      <c r="D2197" s="8" t="s">
        <v>51</v>
      </c>
      <c r="E2197" s="252">
        <v>1344</v>
      </c>
      <c r="F2197" s="117">
        <v>41863</v>
      </c>
      <c r="G2197" s="22">
        <v>1344</v>
      </c>
      <c r="H2197" s="5">
        <f t="shared" si="50"/>
        <v>0</v>
      </c>
      <c r="I2197" s="497"/>
      <c r="J2197" s="20"/>
    </row>
    <row r="2198" spans="1:10" ht="15" x14ac:dyDescent="0.25">
      <c r="A2198" s="240">
        <v>41865</v>
      </c>
      <c r="B2198" s="438" t="s">
        <v>2191</v>
      </c>
      <c r="C2198" s="429" t="s">
        <v>4698</v>
      </c>
      <c r="D2198" s="235" t="s">
        <v>51</v>
      </c>
      <c r="E2198" s="236">
        <v>1802.5</v>
      </c>
      <c r="F2198" s="117">
        <v>41870</v>
      </c>
      <c r="G2198" s="30">
        <v>1802.5</v>
      </c>
      <c r="H2198" s="5">
        <f t="shared" si="50"/>
        <v>0</v>
      </c>
      <c r="I2198" s="497" t="s">
        <v>4864</v>
      </c>
      <c r="J2198" s="20"/>
    </row>
    <row r="2199" spans="1:10" ht="15" x14ac:dyDescent="0.25">
      <c r="A2199" s="240">
        <v>41867</v>
      </c>
      <c r="B2199" s="438" t="s">
        <v>1103</v>
      </c>
      <c r="C2199" s="429" t="s">
        <v>4698</v>
      </c>
      <c r="D2199" s="235" t="s">
        <v>51</v>
      </c>
      <c r="E2199" s="236">
        <v>3806</v>
      </c>
      <c r="F2199" s="117">
        <v>41870</v>
      </c>
      <c r="G2199" s="30">
        <v>3806</v>
      </c>
      <c r="H2199" s="5">
        <f t="shared" si="50"/>
        <v>0</v>
      </c>
      <c r="I2199" s="497"/>
      <c r="J2199" s="20"/>
    </row>
    <row r="2200" spans="1:10" ht="15" x14ac:dyDescent="0.25">
      <c r="A2200" s="496">
        <v>41869</v>
      </c>
      <c r="B2200" s="438" t="s">
        <v>1316</v>
      </c>
      <c r="C2200" s="429" t="s">
        <v>4698</v>
      </c>
      <c r="D2200" s="235" t="s">
        <v>51</v>
      </c>
      <c r="E2200" s="236">
        <v>59305</v>
      </c>
      <c r="F2200" s="117">
        <v>41870</v>
      </c>
      <c r="G2200" s="30">
        <v>59305</v>
      </c>
      <c r="H2200" s="5">
        <f t="shared" si="50"/>
        <v>0</v>
      </c>
      <c r="I2200" s="497"/>
      <c r="J2200" s="20"/>
    </row>
    <row r="2201" spans="1:10" ht="15" x14ac:dyDescent="0.25">
      <c r="A2201" s="240">
        <v>41870</v>
      </c>
      <c r="B2201" s="438" t="s">
        <v>1428</v>
      </c>
      <c r="C2201" s="429" t="s">
        <v>4698</v>
      </c>
      <c r="D2201" s="235" t="s">
        <v>51</v>
      </c>
      <c r="E2201" s="236">
        <v>77500</v>
      </c>
      <c r="F2201" s="117">
        <v>41870</v>
      </c>
      <c r="G2201" s="22">
        <v>77500</v>
      </c>
      <c r="H2201" s="5">
        <f t="shared" si="50"/>
        <v>0</v>
      </c>
      <c r="I2201" s="497" t="s">
        <v>14</v>
      </c>
      <c r="J2201" s="20"/>
    </row>
    <row r="2202" spans="1:10" ht="15" x14ac:dyDescent="0.25">
      <c r="A2202" s="240">
        <v>41874</v>
      </c>
      <c r="B2202" s="241" t="s">
        <v>1790</v>
      </c>
      <c r="C2202" s="394" t="s">
        <v>4401</v>
      </c>
      <c r="D2202" s="8" t="s">
        <v>51</v>
      </c>
      <c r="E2202" s="252">
        <v>56796</v>
      </c>
      <c r="F2202" s="117">
        <v>41874</v>
      </c>
      <c r="G2202" s="30">
        <v>56796</v>
      </c>
      <c r="H2202" s="5">
        <f t="shared" si="50"/>
        <v>0</v>
      </c>
      <c r="I2202" s="497"/>
      <c r="J2202" s="20"/>
    </row>
    <row r="2203" spans="1:10" ht="15" x14ac:dyDescent="0.25">
      <c r="A2203" s="240">
        <v>41881</v>
      </c>
      <c r="B2203" s="241" t="s">
        <v>1234</v>
      </c>
      <c r="C2203" s="394" t="s">
        <v>4401</v>
      </c>
      <c r="D2203" s="235" t="s">
        <v>51</v>
      </c>
      <c r="E2203" s="236">
        <v>120008.9</v>
      </c>
      <c r="F2203" s="461" t="s">
        <v>4904</v>
      </c>
      <c r="G2203" s="30">
        <v>120008.9</v>
      </c>
      <c r="H2203" s="5">
        <f t="shared" si="50"/>
        <v>0</v>
      </c>
      <c r="I2203" s="497"/>
      <c r="J2203" s="20"/>
    </row>
    <row r="2204" spans="1:10" ht="15" x14ac:dyDescent="0.25">
      <c r="A2204" s="240"/>
      <c r="B2204" s="241"/>
      <c r="C2204" s="394"/>
      <c r="D2204" s="235"/>
      <c r="E2204" s="236"/>
      <c r="F2204" s="461"/>
      <c r="G2204" s="30">
        <f>SUM(G2194:G2203)</f>
        <v>406934.55000000005</v>
      </c>
      <c r="H2204" s="5"/>
      <c r="I2204" s="497"/>
      <c r="J2204" s="20"/>
    </row>
    <row r="2205" spans="1:10" ht="15" x14ac:dyDescent="0.25">
      <c r="A2205" s="240"/>
      <c r="B2205" s="241"/>
      <c r="C2205" s="394"/>
      <c r="D2205" s="235"/>
      <c r="E2205" s="236"/>
      <c r="F2205" s="461"/>
      <c r="G2205" s="30"/>
      <c r="H2205" s="5"/>
      <c r="I2205" s="497"/>
      <c r="J2205" s="20"/>
    </row>
    <row r="2206" spans="1:10" ht="15" x14ac:dyDescent="0.25">
      <c r="A2206" s="496">
        <v>41857</v>
      </c>
      <c r="B2206" s="241" t="s">
        <v>1480</v>
      </c>
      <c r="C2206" s="394" t="s">
        <v>4641</v>
      </c>
      <c r="D2206" s="235" t="s">
        <v>165</v>
      </c>
      <c r="E2206" s="236">
        <v>6860</v>
      </c>
      <c r="F2206" s="117">
        <v>41858</v>
      </c>
      <c r="G2206" s="30">
        <v>6860</v>
      </c>
      <c r="H2206" s="5">
        <f t="shared" si="50"/>
        <v>0</v>
      </c>
      <c r="I2206" s="497" t="s">
        <v>23</v>
      </c>
      <c r="J2206" s="20"/>
    </row>
    <row r="2207" spans="1:10" ht="15" x14ac:dyDescent="0.25">
      <c r="A2207" s="496">
        <v>41859</v>
      </c>
      <c r="B2207" s="438" t="s">
        <v>1687</v>
      </c>
      <c r="C2207" s="429" t="s">
        <v>4698</v>
      </c>
      <c r="D2207" s="235" t="s">
        <v>165</v>
      </c>
      <c r="E2207" s="236">
        <v>12836</v>
      </c>
      <c r="F2207" s="117">
        <v>41859</v>
      </c>
      <c r="G2207" s="30">
        <v>12836</v>
      </c>
      <c r="H2207" s="5">
        <f t="shared" si="50"/>
        <v>0</v>
      </c>
      <c r="I2207" s="497"/>
      <c r="J2207" s="20"/>
    </row>
    <row r="2208" spans="1:10" ht="15" x14ac:dyDescent="0.25">
      <c r="A2208" s="240">
        <v>41863</v>
      </c>
      <c r="B2208" s="438" t="s">
        <v>2016</v>
      </c>
      <c r="C2208" s="429" t="s">
        <v>4698</v>
      </c>
      <c r="D2208" s="8" t="s">
        <v>165</v>
      </c>
      <c r="E2208" s="252">
        <v>16841</v>
      </c>
      <c r="F2208" s="117">
        <v>41864</v>
      </c>
      <c r="G2208" s="22">
        <v>16841</v>
      </c>
      <c r="H2208" s="5">
        <f t="shared" si="50"/>
        <v>0</v>
      </c>
      <c r="I2208" s="497"/>
      <c r="J2208" s="20"/>
    </row>
    <row r="2209" spans="1:10" ht="15" x14ac:dyDescent="0.25">
      <c r="A2209" s="240">
        <v>41864</v>
      </c>
      <c r="B2209" s="438" t="s">
        <v>2096</v>
      </c>
      <c r="C2209" s="429" t="s">
        <v>4698</v>
      </c>
      <c r="D2209" s="8" t="s">
        <v>165</v>
      </c>
      <c r="E2209" s="252">
        <v>15672</v>
      </c>
      <c r="F2209" s="117">
        <v>41866</v>
      </c>
      <c r="G2209" s="22">
        <v>15672</v>
      </c>
      <c r="H2209" s="5">
        <f t="shared" si="50"/>
        <v>0</v>
      </c>
      <c r="I2209" s="491"/>
    </row>
    <row r="2210" spans="1:10" ht="15" x14ac:dyDescent="0.25">
      <c r="A2210" s="518">
        <v>41866</v>
      </c>
      <c r="B2210" s="516" t="s">
        <v>1232</v>
      </c>
      <c r="C2210" s="517" t="s">
        <v>4698</v>
      </c>
      <c r="D2210" s="235" t="s">
        <v>165</v>
      </c>
      <c r="E2210" s="236">
        <v>9364</v>
      </c>
      <c r="F2210" s="117">
        <v>41867</v>
      </c>
      <c r="G2210" s="30">
        <v>9364</v>
      </c>
      <c r="H2210" s="5">
        <f t="shared" si="50"/>
        <v>0</v>
      </c>
      <c r="I2210" s="491"/>
    </row>
    <row r="2211" spans="1:10" ht="15" x14ac:dyDescent="0.25">
      <c r="A2211" s="518"/>
      <c r="B2211" s="516"/>
      <c r="C2211" s="517"/>
      <c r="D2211" s="235"/>
      <c r="E2211" s="236"/>
      <c r="F2211" s="117"/>
      <c r="G2211" s="30">
        <f>SUM(G2206:G2210)</f>
        <v>61573</v>
      </c>
      <c r="H2211" s="5"/>
      <c r="I2211" s="491"/>
    </row>
    <row r="2212" spans="1:10" ht="15" x14ac:dyDescent="0.25">
      <c r="A2212" s="518"/>
      <c r="B2212" s="516"/>
      <c r="C2212" s="517"/>
      <c r="D2212" s="235"/>
      <c r="E2212" s="236"/>
      <c r="F2212" s="117"/>
      <c r="G2212" s="30"/>
      <c r="H2212" s="5"/>
      <c r="I2212" s="491"/>
    </row>
    <row r="2213" spans="1:10" ht="15" x14ac:dyDescent="0.25">
      <c r="A2213" s="240">
        <v>41852</v>
      </c>
      <c r="B2213" s="241" t="s">
        <v>2273</v>
      </c>
      <c r="C2213" s="394" t="s">
        <v>4641</v>
      </c>
      <c r="D2213" s="235" t="s">
        <v>47</v>
      </c>
      <c r="E2213" s="236">
        <v>8328</v>
      </c>
      <c r="F2213" s="117">
        <v>41852</v>
      </c>
      <c r="G2213" s="30">
        <v>8328</v>
      </c>
      <c r="H2213" s="24">
        <f t="shared" si="50"/>
        <v>0</v>
      </c>
      <c r="I2213" s="491"/>
    </row>
    <row r="2214" spans="1:10" ht="15" x14ac:dyDescent="0.25">
      <c r="A2214" s="496">
        <v>41855</v>
      </c>
      <c r="B2214" s="241" t="s">
        <v>1291</v>
      </c>
      <c r="C2214" s="394" t="s">
        <v>4641</v>
      </c>
      <c r="D2214" s="8" t="s">
        <v>47</v>
      </c>
      <c r="E2214" s="252">
        <v>10171</v>
      </c>
      <c r="F2214" s="117">
        <v>41858</v>
      </c>
      <c r="G2214" s="30">
        <v>10171</v>
      </c>
      <c r="H2214" s="5">
        <f t="shared" si="50"/>
        <v>0</v>
      </c>
      <c r="I2214" s="491"/>
    </row>
    <row r="2215" spans="1:10" ht="15" x14ac:dyDescent="0.25">
      <c r="A2215" s="240">
        <v>41865</v>
      </c>
      <c r="B2215" s="438" t="s">
        <v>2182</v>
      </c>
      <c r="C2215" s="429" t="s">
        <v>4698</v>
      </c>
      <c r="D2215" s="235" t="s">
        <v>47</v>
      </c>
      <c r="E2215" s="236">
        <v>20455.72</v>
      </c>
      <c r="F2215" s="462" t="s">
        <v>4761</v>
      </c>
      <c r="G2215" s="30">
        <v>20455.72</v>
      </c>
      <c r="H2215" s="5">
        <f t="shared" si="50"/>
        <v>0</v>
      </c>
      <c r="I2215" s="491" t="s">
        <v>57</v>
      </c>
    </row>
    <row r="2216" spans="1:10" ht="15" x14ac:dyDescent="0.25">
      <c r="A2216" s="240">
        <v>41867</v>
      </c>
      <c r="B2216" s="438" t="s">
        <v>1090</v>
      </c>
      <c r="C2216" s="429" t="s">
        <v>4698</v>
      </c>
      <c r="D2216" s="235" t="s">
        <v>47</v>
      </c>
      <c r="E2216" s="236">
        <v>4644.5</v>
      </c>
      <c r="F2216" s="117">
        <v>41868</v>
      </c>
      <c r="G2216" s="30">
        <v>4644.5</v>
      </c>
      <c r="H2216" s="5">
        <f t="shared" si="50"/>
        <v>0</v>
      </c>
      <c r="I2216" s="491"/>
    </row>
    <row r="2217" spans="1:10" ht="15" x14ac:dyDescent="0.25">
      <c r="A2217" s="240">
        <v>41870</v>
      </c>
      <c r="B2217" s="438" t="s">
        <v>1363</v>
      </c>
      <c r="C2217" s="429" t="s">
        <v>4698</v>
      </c>
      <c r="D2217" s="235" t="s">
        <v>47</v>
      </c>
      <c r="E2217" s="236">
        <v>9679.4</v>
      </c>
      <c r="F2217" s="117">
        <v>41870</v>
      </c>
      <c r="G2217" s="30">
        <v>9679.4</v>
      </c>
      <c r="H2217" s="5">
        <f t="shared" si="50"/>
        <v>0</v>
      </c>
      <c r="I2217" s="491" t="s">
        <v>23</v>
      </c>
    </row>
    <row r="2218" spans="1:10" ht="15" x14ac:dyDescent="0.25">
      <c r="A2218" s="240">
        <v>41872</v>
      </c>
      <c r="B2218" s="438" t="s">
        <v>1539</v>
      </c>
      <c r="C2218" s="429" t="s">
        <v>4698</v>
      </c>
      <c r="D2218" s="8" t="s">
        <v>47</v>
      </c>
      <c r="E2218" s="252">
        <v>11851</v>
      </c>
      <c r="F2218" s="117">
        <v>41873</v>
      </c>
      <c r="G2218" s="30">
        <v>11851</v>
      </c>
      <c r="H2218" s="5">
        <f t="shared" si="50"/>
        <v>0</v>
      </c>
      <c r="I2218" s="491"/>
    </row>
    <row r="2219" spans="1:10" ht="15" x14ac:dyDescent="0.25">
      <c r="A2219" s="240">
        <v>41873</v>
      </c>
      <c r="B2219" s="241" t="s">
        <v>1718</v>
      </c>
      <c r="C2219" s="394" t="s">
        <v>4401</v>
      </c>
      <c r="D2219" s="235" t="s">
        <v>47</v>
      </c>
      <c r="E2219" s="236">
        <v>12629.6</v>
      </c>
      <c r="F2219" s="117">
        <v>41874</v>
      </c>
      <c r="G2219" s="251">
        <v>12629.6</v>
      </c>
      <c r="H2219" s="5">
        <f t="shared" si="50"/>
        <v>0</v>
      </c>
      <c r="I2219" s="491"/>
    </row>
    <row r="2220" spans="1:10" ht="15" x14ac:dyDescent="0.25">
      <c r="A2220" s="240">
        <v>41874</v>
      </c>
      <c r="B2220" s="241" t="s">
        <v>1749</v>
      </c>
      <c r="C2220" s="394" t="s">
        <v>4401</v>
      </c>
      <c r="D2220" s="8" t="s">
        <v>47</v>
      </c>
      <c r="E2220" s="252">
        <v>33130</v>
      </c>
      <c r="F2220" s="117">
        <v>41874</v>
      </c>
      <c r="G2220" s="30">
        <v>33130</v>
      </c>
      <c r="H2220" s="5">
        <f t="shared" si="50"/>
        <v>0</v>
      </c>
      <c r="I2220" s="491"/>
    </row>
    <row r="2221" spans="1:10" ht="15" x14ac:dyDescent="0.25">
      <c r="A2221" s="240">
        <v>41876</v>
      </c>
      <c r="B2221" s="241" t="s">
        <v>1910</v>
      </c>
      <c r="C2221" s="394" t="s">
        <v>4401</v>
      </c>
      <c r="D2221" s="235" t="s">
        <v>47</v>
      </c>
      <c r="E2221" s="236">
        <v>30007.5</v>
      </c>
      <c r="F2221" s="117">
        <v>41876</v>
      </c>
      <c r="G2221" s="30">
        <v>30007.5</v>
      </c>
      <c r="H2221" s="5">
        <f t="shared" si="50"/>
        <v>0</v>
      </c>
      <c r="I2221" s="491" t="s">
        <v>2781</v>
      </c>
    </row>
    <row r="2222" spans="1:10" ht="15" x14ac:dyDescent="0.25">
      <c r="A2222" s="240">
        <v>41877</v>
      </c>
      <c r="B2222" s="241" t="s">
        <v>2060</v>
      </c>
      <c r="C2222" s="394" t="s">
        <v>4401</v>
      </c>
      <c r="D2222" s="8" t="s">
        <v>47</v>
      </c>
      <c r="E2222" s="252">
        <v>9423</v>
      </c>
      <c r="F2222" s="117">
        <v>41880</v>
      </c>
      <c r="G2222" s="30">
        <v>9423</v>
      </c>
      <c r="H2222" s="5">
        <f t="shared" si="50"/>
        <v>0</v>
      </c>
      <c r="I2222" s="491"/>
    </row>
    <row r="2223" spans="1:10" ht="15" x14ac:dyDescent="0.25">
      <c r="A2223" s="240">
        <v>41878</v>
      </c>
      <c r="B2223" s="241" t="s">
        <v>2101</v>
      </c>
      <c r="C2223" s="394" t="s">
        <v>4401</v>
      </c>
      <c r="D2223" s="235" t="s">
        <v>47</v>
      </c>
      <c r="E2223" s="236">
        <v>8413</v>
      </c>
      <c r="F2223" s="117">
        <v>41879</v>
      </c>
      <c r="G2223" s="30">
        <v>8413</v>
      </c>
      <c r="H2223" s="5">
        <f t="shared" si="50"/>
        <v>0</v>
      </c>
      <c r="I2223" s="491"/>
    </row>
    <row r="2224" spans="1:10" ht="15" x14ac:dyDescent="0.25">
      <c r="A2224" s="240">
        <v>41879</v>
      </c>
      <c r="B2224" s="241" t="s">
        <v>2192</v>
      </c>
      <c r="C2224" s="394" t="s">
        <v>4401</v>
      </c>
      <c r="D2224" s="235" t="s">
        <v>47</v>
      </c>
      <c r="E2224" s="236">
        <v>6707.6</v>
      </c>
      <c r="F2224" s="117">
        <v>41879</v>
      </c>
      <c r="G2224" s="30">
        <v>6707.6</v>
      </c>
      <c r="H2224" s="5">
        <f t="shared" si="50"/>
        <v>0</v>
      </c>
      <c r="I2224" s="491"/>
      <c r="J2224" s="431"/>
    </row>
    <row r="2225" spans="1:10" ht="15" x14ac:dyDescent="0.25">
      <c r="A2225" s="240">
        <v>41881</v>
      </c>
      <c r="B2225" s="241" t="s">
        <v>1220</v>
      </c>
      <c r="C2225" s="394" t="s">
        <v>4401</v>
      </c>
      <c r="D2225" s="235" t="s">
        <v>47</v>
      </c>
      <c r="E2225" s="236">
        <v>4276</v>
      </c>
      <c r="F2225" s="117">
        <v>41882</v>
      </c>
      <c r="G2225" s="30">
        <v>4276</v>
      </c>
      <c r="H2225" s="5">
        <f t="shared" si="50"/>
        <v>0</v>
      </c>
      <c r="I2225" s="491"/>
      <c r="J2225" s="431"/>
    </row>
    <row r="2226" spans="1:10" ht="15" x14ac:dyDescent="0.25">
      <c r="A2226" s="240"/>
      <c r="B2226" s="241"/>
      <c r="C2226" s="394"/>
      <c r="D2226" s="235"/>
      <c r="E2226" s="236"/>
      <c r="F2226" s="117"/>
      <c r="G2226" s="30">
        <f>SUM(G2213:G2225)</f>
        <v>169716.32</v>
      </c>
      <c r="H2226" s="5"/>
      <c r="I2226" s="491"/>
      <c r="J2226" s="431"/>
    </row>
    <row r="2227" spans="1:10" ht="15" x14ac:dyDescent="0.25">
      <c r="A2227" s="240"/>
      <c r="B2227" s="241"/>
      <c r="C2227" s="394"/>
      <c r="D2227" s="235"/>
      <c r="E2227" s="236"/>
      <c r="F2227" s="117"/>
      <c r="G2227" s="30"/>
      <c r="H2227" s="5"/>
      <c r="I2227" s="491"/>
      <c r="J2227" s="431"/>
    </row>
    <row r="2228" spans="1:10" ht="15" x14ac:dyDescent="0.25">
      <c r="A2228" s="240">
        <v>41881</v>
      </c>
      <c r="B2228" s="241" t="s">
        <v>1217</v>
      </c>
      <c r="C2228" s="394" t="s">
        <v>4401</v>
      </c>
      <c r="D2228" s="235" t="s">
        <v>17</v>
      </c>
      <c r="E2228" s="236">
        <v>7175.5</v>
      </c>
      <c r="F2228" s="117">
        <v>41881</v>
      </c>
      <c r="G2228" s="30">
        <v>7175.5</v>
      </c>
      <c r="H2228" s="5">
        <f t="shared" si="50"/>
        <v>0</v>
      </c>
      <c r="I2228" s="491"/>
      <c r="J2228" s="431"/>
    </row>
    <row r="2229" spans="1:10" ht="15" x14ac:dyDescent="0.25">
      <c r="A2229" s="496">
        <v>41857</v>
      </c>
      <c r="B2229" s="241" t="s">
        <v>1523</v>
      </c>
      <c r="C2229" s="394" t="s">
        <v>4641</v>
      </c>
      <c r="D2229" s="235" t="s">
        <v>4693</v>
      </c>
      <c r="E2229" s="236">
        <v>854.5</v>
      </c>
      <c r="F2229" s="117">
        <v>41858</v>
      </c>
      <c r="G2229" s="30">
        <v>854.5</v>
      </c>
      <c r="H2229" s="5">
        <f t="shared" si="50"/>
        <v>0</v>
      </c>
      <c r="I2229" s="491" t="s">
        <v>23</v>
      </c>
      <c r="J2229" s="519"/>
    </row>
    <row r="2230" spans="1:10" ht="15" x14ac:dyDescent="0.25">
      <c r="A2230" s="496"/>
      <c r="B2230" s="241"/>
      <c r="C2230" s="394"/>
      <c r="D2230" s="235"/>
      <c r="E2230" s="236"/>
      <c r="F2230" s="117"/>
      <c r="G2230" s="30"/>
      <c r="H2230" s="5"/>
      <c r="I2230" s="491"/>
      <c r="J2230" s="519"/>
    </row>
    <row r="2231" spans="1:10" ht="15" x14ac:dyDescent="0.25">
      <c r="A2231" s="240">
        <v>41852</v>
      </c>
      <c r="B2231" s="241" t="s">
        <v>2264</v>
      </c>
      <c r="C2231" s="394" t="s">
        <v>4641</v>
      </c>
      <c r="D2231" s="235" t="s">
        <v>4</v>
      </c>
      <c r="E2231" s="236">
        <v>40711</v>
      </c>
      <c r="F2231" s="117">
        <v>41852</v>
      </c>
      <c r="G2231" s="30">
        <v>40711</v>
      </c>
      <c r="H2231" s="24">
        <f t="shared" si="50"/>
        <v>0</v>
      </c>
      <c r="I2231" s="491"/>
      <c r="J2231" s="431"/>
    </row>
    <row r="2232" spans="1:10" ht="15" x14ac:dyDescent="0.25">
      <c r="A2232" s="240">
        <v>41856</v>
      </c>
      <c r="B2232" s="241" t="s">
        <v>1386</v>
      </c>
      <c r="C2232" s="394" t="s">
        <v>4641</v>
      </c>
      <c r="D2232" s="235" t="s">
        <v>4</v>
      </c>
      <c r="E2232" s="236">
        <v>332.5</v>
      </c>
      <c r="F2232" s="117">
        <v>41856</v>
      </c>
      <c r="G2232" s="30">
        <v>332.5</v>
      </c>
      <c r="H2232" s="5">
        <f t="shared" si="50"/>
        <v>0</v>
      </c>
      <c r="I2232" s="491"/>
      <c r="J2232" s="520"/>
    </row>
    <row r="2233" spans="1:10" ht="15" x14ac:dyDescent="0.25">
      <c r="A2233" s="240">
        <v>41864</v>
      </c>
      <c r="B2233" s="438" t="s">
        <v>2076</v>
      </c>
      <c r="C2233" s="429" t="s">
        <v>4698</v>
      </c>
      <c r="D2233" s="8" t="s">
        <v>4</v>
      </c>
      <c r="E2233" s="252">
        <v>22705</v>
      </c>
      <c r="F2233" s="117">
        <v>41864</v>
      </c>
      <c r="G2233" s="30">
        <v>22705</v>
      </c>
      <c r="H2233" s="5">
        <f t="shared" si="50"/>
        <v>0</v>
      </c>
      <c r="I2233" s="491"/>
      <c r="J2233" s="431"/>
    </row>
    <row r="2234" spans="1:10" ht="15" x14ac:dyDescent="0.25">
      <c r="A2234" s="240">
        <v>41867</v>
      </c>
      <c r="B2234" s="438" t="s">
        <v>1093</v>
      </c>
      <c r="C2234" s="429" t="s">
        <v>4698</v>
      </c>
      <c r="D2234" s="235" t="s">
        <v>4</v>
      </c>
      <c r="E2234" s="236">
        <v>308</v>
      </c>
      <c r="F2234" s="117">
        <v>41867</v>
      </c>
      <c r="G2234" s="30">
        <v>308</v>
      </c>
      <c r="H2234" s="5">
        <f t="shared" si="50"/>
        <v>0</v>
      </c>
      <c r="I2234" s="491"/>
      <c r="J2234" s="431"/>
    </row>
    <row r="2235" spans="1:10" ht="15" x14ac:dyDescent="0.25">
      <c r="A2235" s="518">
        <v>41866</v>
      </c>
      <c r="B2235" s="516" t="s">
        <v>1248</v>
      </c>
      <c r="C2235" s="517" t="s">
        <v>4698</v>
      </c>
      <c r="D2235" s="235" t="s">
        <v>4</v>
      </c>
      <c r="E2235" s="236">
        <v>42507</v>
      </c>
      <c r="F2235" s="117">
        <v>41866</v>
      </c>
      <c r="G2235" s="30">
        <v>42507</v>
      </c>
      <c r="H2235" s="5">
        <f t="shared" si="50"/>
        <v>0</v>
      </c>
      <c r="I2235" s="491"/>
      <c r="J2235" s="431"/>
    </row>
    <row r="2236" spans="1:10" ht="15" x14ac:dyDescent="0.25">
      <c r="A2236" s="240">
        <v>41874</v>
      </c>
      <c r="B2236" s="241" t="s">
        <v>1728</v>
      </c>
      <c r="C2236" s="394" t="s">
        <v>4401</v>
      </c>
      <c r="D2236" s="8" t="s">
        <v>4</v>
      </c>
      <c r="E2236" s="252">
        <v>201</v>
      </c>
      <c r="F2236" s="117">
        <v>41874</v>
      </c>
      <c r="G2236" s="30">
        <v>201</v>
      </c>
      <c r="H2236" s="5">
        <f t="shared" si="50"/>
        <v>0</v>
      </c>
      <c r="I2236" s="491"/>
      <c r="J2236" s="431"/>
    </row>
    <row r="2237" spans="1:10" ht="15" x14ac:dyDescent="0.25">
      <c r="A2237" s="240">
        <v>41882</v>
      </c>
      <c r="B2237" s="241" t="s">
        <v>1352</v>
      </c>
      <c r="C2237" s="394" t="s">
        <v>4401</v>
      </c>
      <c r="D2237" s="235" t="s">
        <v>4</v>
      </c>
      <c r="E2237" s="236">
        <v>101</v>
      </c>
      <c r="F2237" s="294">
        <v>41882</v>
      </c>
      <c r="G2237" s="30">
        <v>101</v>
      </c>
      <c r="H2237" s="5">
        <f t="shared" si="50"/>
        <v>0</v>
      </c>
      <c r="I2237" s="491"/>
      <c r="J2237" s="431"/>
    </row>
    <row r="2238" spans="1:10" ht="15" x14ac:dyDescent="0.25">
      <c r="A2238" s="240"/>
      <c r="B2238" s="241"/>
      <c r="C2238" s="394"/>
      <c r="D2238" s="235"/>
      <c r="E2238" s="236"/>
      <c r="F2238" s="294"/>
      <c r="G2238" s="30">
        <f>SUM(G2231:G2237)</f>
        <v>106865.5</v>
      </c>
      <c r="H2238" s="5"/>
      <c r="I2238" s="491"/>
      <c r="J2238" s="431"/>
    </row>
    <row r="2239" spans="1:10" ht="15" x14ac:dyDescent="0.25">
      <c r="A2239" s="240"/>
      <c r="B2239" s="241"/>
      <c r="C2239" s="394"/>
      <c r="D2239" s="235"/>
      <c r="E2239" s="236"/>
      <c r="F2239" s="294"/>
      <c r="G2239" s="30"/>
      <c r="H2239" s="5"/>
      <c r="I2239" s="491"/>
      <c r="J2239" s="431"/>
    </row>
    <row r="2240" spans="1:10" ht="15" x14ac:dyDescent="0.25">
      <c r="A2240" s="240">
        <v>41852</v>
      </c>
      <c r="B2240" s="241" t="s">
        <v>2261</v>
      </c>
      <c r="C2240" s="394" t="s">
        <v>4641</v>
      </c>
      <c r="D2240" s="235" t="s">
        <v>170</v>
      </c>
      <c r="E2240" s="236">
        <v>8912.5</v>
      </c>
      <c r="F2240" s="117">
        <v>41856</v>
      </c>
      <c r="G2240" s="30">
        <v>8912.5</v>
      </c>
      <c r="H2240" s="24">
        <f t="shared" si="50"/>
        <v>0</v>
      </c>
      <c r="I2240" s="491"/>
      <c r="J2240" s="431"/>
    </row>
    <row r="2241" spans="1:10" ht="15" x14ac:dyDescent="0.25">
      <c r="A2241" s="496">
        <v>41853</v>
      </c>
      <c r="B2241" s="241" t="s">
        <v>1128</v>
      </c>
      <c r="C2241" s="394" t="s">
        <v>4641</v>
      </c>
      <c r="D2241" s="8" t="s">
        <v>170</v>
      </c>
      <c r="E2241" s="252">
        <v>12063.6</v>
      </c>
      <c r="F2241" s="117">
        <v>41859</v>
      </c>
      <c r="G2241" s="30">
        <v>12063.6</v>
      </c>
      <c r="H2241" s="24">
        <f t="shared" si="50"/>
        <v>0</v>
      </c>
      <c r="I2241" s="491"/>
      <c r="J2241" s="431"/>
    </row>
    <row r="2242" spans="1:10" ht="15" x14ac:dyDescent="0.25">
      <c r="A2242" s="240">
        <v>41854</v>
      </c>
      <c r="B2242" s="241" t="s">
        <v>1202</v>
      </c>
      <c r="C2242" s="394" t="s">
        <v>4641</v>
      </c>
      <c r="D2242" s="8" t="s">
        <v>170</v>
      </c>
      <c r="E2242" s="252">
        <v>12441.6</v>
      </c>
      <c r="F2242" s="117">
        <v>41855</v>
      </c>
      <c r="G2242" s="30">
        <v>12441.6</v>
      </c>
      <c r="H2242" s="24">
        <f t="shared" si="50"/>
        <v>0</v>
      </c>
      <c r="I2242" s="491"/>
      <c r="J2242" s="431"/>
    </row>
    <row r="2243" spans="1:10" ht="15" x14ac:dyDescent="0.25">
      <c r="A2243" s="496">
        <v>41855</v>
      </c>
      <c r="B2243" s="241" t="s">
        <v>1260</v>
      </c>
      <c r="C2243" s="394" t="s">
        <v>4641</v>
      </c>
      <c r="D2243" s="8" t="s">
        <v>170</v>
      </c>
      <c r="E2243" s="252">
        <v>7877</v>
      </c>
      <c r="F2243" s="117">
        <v>41858</v>
      </c>
      <c r="G2243" s="30">
        <v>7877</v>
      </c>
      <c r="H2243" s="5">
        <f t="shared" si="50"/>
        <v>0</v>
      </c>
      <c r="I2243" s="491"/>
      <c r="J2243" s="431"/>
    </row>
    <row r="2244" spans="1:10" ht="15" x14ac:dyDescent="0.25">
      <c r="A2244" s="240">
        <v>41856</v>
      </c>
      <c r="B2244" s="241" t="s">
        <v>1405</v>
      </c>
      <c r="C2244" s="394" t="s">
        <v>4641</v>
      </c>
      <c r="D2244" s="235" t="s">
        <v>170</v>
      </c>
      <c r="E2244" s="236">
        <v>346</v>
      </c>
      <c r="F2244" s="117">
        <v>41858</v>
      </c>
      <c r="G2244" s="30">
        <v>346</v>
      </c>
      <c r="H2244" s="5">
        <f t="shared" si="50"/>
        <v>0</v>
      </c>
      <c r="I2244" s="491" t="s">
        <v>20</v>
      </c>
      <c r="J2244" s="431"/>
    </row>
    <row r="2245" spans="1:10" ht="15" x14ac:dyDescent="0.25">
      <c r="A2245" s="240">
        <v>41858</v>
      </c>
      <c r="B2245" s="438" t="s">
        <v>1586</v>
      </c>
      <c r="C2245" s="429" t="s">
        <v>4698</v>
      </c>
      <c r="D2245" s="8" t="s">
        <v>170</v>
      </c>
      <c r="E2245" s="252">
        <v>9062.5</v>
      </c>
      <c r="F2245" s="117">
        <v>41862</v>
      </c>
      <c r="G2245" s="30">
        <v>9062.5</v>
      </c>
      <c r="H2245" s="5">
        <f t="shared" si="50"/>
        <v>0</v>
      </c>
      <c r="I2245" s="491" t="s">
        <v>14</v>
      </c>
      <c r="J2245" s="431"/>
    </row>
    <row r="2246" spans="1:10" ht="15" x14ac:dyDescent="0.25">
      <c r="A2246" s="240">
        <v>41858</v>
      </c>
      <c r="B2246" s="438" t="s">
        <v>1590</v>
      </c>
      <c r="C2246" s="429" t="s">
        <v>4698</v>
      </c>
      <c r="D2246" s="8" t="s">
        <v>170</v>
      </c>
      <c r="E2246" s="252">
        <v>5214</v>
      </c>
      <c r="F2246" s="117">
        <v>41859</v>
      </c>
      <c r="G2246" s="30">
        <v>5214</v>
      </c>
      <c r="H2246" s="5">
        <f t="shared" si="50"/>
        <v>0</v>
      </c>
      <c r="I2246" s="491" t="s">
        <v>455</v>
      </c>
      <c r="J2246" s="431"/>
    </row>
    <row r="2247" spans="1:10" ht="15" x14ac:dyDescent="0.25">
      <c r="A2247" s="496">
        <v>41859</v>
      </c>
      <c r="B2247" s="438" t="s">
        <v>1686</v>
      </c>
      <c r="C2247" s="429" t="s">
        <v>4698</v>
      </c>
      <c r="D2247" s="235" t="s">
        <v>170</v>
      </c>
      <c r="E2247" s="236">
        <v>6283.4</v>
      </c>
      <c r="F2247" s="117">
        <v>41860</v>
      </c>
      <c r="G2247" s="30">
        <v>6283.4</v>
      </c>
      <c r="H2247" s="5">
        <f t="shared" si="50"/>
        <v>0</v>
      </c>
      <c r="I2247" s="491"/>
      <c r="J2247" s="431"/>
    </row>
    <row r="2248" spans="1:10" ht="15" x14ac:dyDescent="0.25">
      <c r="A2248" s="240">
        <v>41860</v>
      </c>
      <c r="B2248" s="438" t="s">
        <v>1779</v>
      </c>
      <c r="C2248" s="429" t="s">
        <v>4698</v>
      </c>
      <c r="D2248" s="8" t="s">
        <v>170</v>
      </c>
      <c r="E2248" s="252">
        <v>21346</v>
      </c>
      <c r="F2248" s="462" t="s">
        <v>4725</v>
      </c>
      <c r="G2248" s="30">
        <v>21346</v>
      </c>
      <c r="H2248" s="5">
        <f t="shared" si="50"/>
        <v>0</v>
      </c>
      <c r="I2248" s="491" t="s">
        <v>20</v>
      </c>
      <c r="J2248" s="431"/>
    </row>
    <row r="2249" spans="1:10" ht="15" x14ac:dyDescent="0.25">
      <c r="A2249" s="496">
        <v>41861</v>
      </c>
      <c r="B2249" s="438" t="s">
        <v>1882</v>
      </c>
      <c r="C2249" s="429" t="s">
        <v>4698</v>
      </c>
      <c r="D2249" s="235" t="s">
        <v>170</v>
      </c>
      <c r="E2249" s="236">
        <v>7356.5</v>
      </c>
      <c r="F2249" s="117">
        <v>41862</v>
      </c>
      <c r="G2249" s="30">
        <v>7356.5</v>
      </c>
      <c r="H2249" s="5">
        <f t="shared" si="50"/>
        <v>0</v>
      </c>
      <c r="I2249" s="491" t="s">
        <v>196</v>
      </c>
      <c r="J2249" s="431"/>
    </row>
    <row r="2250" spans="1:10" ht="15" x14ac:dyDescent="0.25">
      <c r="A2250" s="240">
        <v>41862</v>
      </c>
      <c r="B2250" s="438" t="s">
        <v>1941</v>
      </c>
      <c r="C2250" s="429" t="s">
        <v>4698</v>
      </c>
      <c r="D2250" s="235" t="s">
        <v>170</v>
      </c>
      <c r="E2250" s="236">
        <v>2536.4</v>
      </c>
      <c r="F2250" s="117">
        <v>41863</v>
      </c>
      <c r="G2250" s="30">
        <v>2536.4</v>
      </c>
      <c r="H2250" s="5">
        <f t="shared" ref="H2250:H2323" si="51">E2250-G2250</f>
        <v>0</v>
      </c>
      <c r="I2250" s="491" t="s">
        <v>14</v>
      </c>
      <c r="J2250" s="431"/>
    </row>
    <row r="2251" spans="1:10" ht="15" x14ac:dyDescent="0.25">
      <c r="A2251" s="240">
        <v>41862</v>
      </c>
      <c r="B2251" s="438" t="s">
        <v>1945</v>
      </c>
      <c r="C2251" s="429" t="s">
        <v>4698</v>
      </c>
      <c r="D2251" s="235" t="s">
        <v>170</v>
      </c>
      <c r="E2251" s="236">
        <v>382</v>
      </c>
      <c r="F2251" s="117">
        <v>41863</v>
      </c>
      <c r="G2251" s="22">
        <v>382</v>
      </c>
      <c r="H2251" s="5">
        <f t="shared" si="51"/>
        <v>0</v>
      </c>
      <c r="I2251" s="491" t="s">
        <v>20</v>
      </c>
      <c r="J2251" s="431"/>
    </row>
    <row r="2252" spans="1:10" ht="15" x14ac:dyDescent="0.25">
      <c r="A2252" s="240">
        <v>41863</v>
      </c>
      <c r="B2252" s="438" t="s">
        <v>2035</v>
      </c>
      <c r="C2252" s="429" t="s">
        <v>4698</v>
      </c>
      <c r="D2252" s="8" t="s">
        <v>170</v>
      </c>
      <c r="E2252" s="252">
        <v>6177</v>
      </c>
      <c r="F2252" s="117">
        <v>41864</v>
      </c>
      <c r="G2252" s="30">
        <v>6177</v>
      </c>
      <c r="H2252" s="5">
        <f t="shared" si="51"/>
        <v>0</v>
      </c>
      <c r="I2252" s="491" t="s">
        <v>20</v>
      </c>
      <c r="J2252" s="431"/>
    </row>
    <row r="2253" spans="1:10" ht="15" x14ac:dyDescent="0.25">
      <c r="A2253" s="240">
        <v>41864</v>
      </c>
      <c r="B2253" s="438" t="s">
        <v>2110</v>
      </c>
      <c r="C2253" s="429" t="s">
        <v>4698</v>
      </c>
      <c r="D2253" s="8" t="s">
        <v>170</v>
      </c>
      <c r="E2253" s="252">
        <v>4743</v>
      </c>
      <c r="F2253" s="117">
        <v>41865</v>
      </c>
      <c r="G2253" s="22">
        <v>4743</v>
      </c>
      <c r="H2253" s="5">
        <f t="shared" si="51"/>
        <v>0</v>
      </c>
      <c r="I2253" s="491" t="s">
        <v>20</v>
      </c>
      <c r="J2253" s="431"/>
    </row>
    <row r="2254" spans="1:10" ht="15" x14ac:dyDescent="0.25">
      <c r="A2254" s="240">
        <v>41865</v>
      </c>
      <c r="B2254" s="438" t="s">
        <v>2187</v>
      </c>
      <c r="C2254" s="429" t="s">
        <v>4698</v>
      </c>
      <c r="D2254" s="235" t="s">
        <v>170</v>
      </c>
      <c r="E2254" s="236">
        <v>5972.4</v>
      </c>
      <c r="F2254" s="117">
        <v>41868</v>
      </c>
      <c r="G2254" s="30">
        <v>5972.4</v>
      </c>
      <c r="H2254" s="5">
        <f t="shared" si="51"/>
        <v>0</v>
      </c>
      <c r="I2254" s="491"/>
      <c r="J2254" s="431"/>
    </row>
    <row r="2255" spans="1:10" ht="15" x14ac:dyDescent="0.25">
      <c r="A2255" s="240">
        <v>41867</v>
      </c>
      <c r="B2255" s="438" t="s">
        <v>1097</v>
      </c>
      <c r="C2255" s="429" t="s">
        <v>4698</v>
      </c>
      <c r="D2255" s="235" t="s">
        <v>170</v>
      </c>
      <c r="E2255" s="236">
        <v>11606</v>
      </c>
      <c r="F2255" s="117">
        <v>41868</v>
      </c>
      <c r="G2255" s="30">
        <v>11606</v>
      </c>
      <c r="H2255" s="5">
        <f t="shared" si="51"/>
        <v>0</v>
      </c>
      <c r="I2255" s="491" t="s">
        <v>20</v>
      </c>
      <c r="J2255" s="431"/>
    </row>
    <row r="2256" spans="1:10" ht="15" x14ac:dyDescent="0.25">
      <c r="A2256" s="240">
        <v>41867</v>
      </c>
      <c r="B2256" s="438" t="s">
        <v>1099</v>
      </c>
      <c r="C2256" s="429" t="s">
        <v>4698</v>
      </c>
      <c r="D2256" s="235" t="s">
        <v>170</v>
      </c>
      <c r="E2256" s="236">
        <v>2617.6999999999998</v>
      </c>
      <c r="F2256" s="117">
        <v>41868</v>
      </c>
      <c r="G2256" s="30">
        <v>2617.6999999999998</v>
      </c>
      <c r="H2256" s="5">
        <f t="shared" si="51"/>
        <v>0</v>
      </c>
      <c r="I2256" s="491" t="s">
        <v>196</v>
      </c>
      <c r="J2256" s="431"/>
    </row>
    <row r="2257" spans="1:10" ht="15" x14ac:dyDescent="0.25">
      <c r="A2257" s="240">
        <v>41868</v>
      </c>
      <c r="B2257" s="438" t="s">
        <v>1150</v>
      </c>
      <c r="C2257" s="429" t="s">
        <v>4698</v>
      </c>
      <c r="D2257" s="235" t="s">
        <v>170</v>
      </c>
      <c r="E2257" s="236">
        <v>13355.4</v>
      </c>
      <c r="F2257" s="117">
        <v>41870</v>
      </c>
      <c r="G2257" s="30">
        <v>13355.4</v>
      </c>
      <c r="H2257" s="5">
        <f t="shared" si="51"/>
        <v>0</v>
      </c>
      <c r="I2257" s="491" t="s">
        <v>196</v>
      </c>
      <c r="J2257" s="431"/>
    </row>
    <row r="2258" spans="1:10" ht="15" x14ac:dyDescent="0.25">
      <c r="A2258" s="240">
        <v>41869</v>
      </c>
      <c r="B2258" s="438" t="s">
        <v>1195</v>
      </c>
      <c r="C2258" s="429" t="s">
        <v>4698</v>
      </c>
      <c r="D2258" s="235" t="s">
        <v>170</v>
      </c>
      <c r="E2258" s="236">
        <v>6894</v>
      </c>
      <c r="F2258" s="117">
        <v>41869</v>
      </c>
      <c r="G2258" s="30">
        <v>6894</v>
      </c>
      <c r="H2258" s="5">
        <f t="shared" si="51"/>
        <v>0</v>
      </c>
      <c r="I2258" s="491" t="s">
        <v>196</v>
      </c>
      <c r="J2258" s="431"/>
    </row>
    <row r="2259" spans="1:10" ht="15" x14ac:dyDescent="0.25">
      <c r="A2259" s="518">
        <v>41866</v>
      </c>
      <c r="B2259" s="516" t="s">
        <v>1240</v>
      </c>
      <c r="C2259" s="517" t="s">
        <v>4698</v>
      </c>
      <c r="D2259" s="235" t="s">
        <v>170</v>
      </c>
      <c r="E2259" s="236">
        <v>8599</v>
      </c>
      <c r="F2259" s="117">
        <v>41868</v>
      </c>
      <c r="G2259" s="30">
        <v>8599</v>
      </c>
      <c r="H2259" s="5">
        <f t="shared" si="51"/>
        <v>0</v>
      </c>
      <c r="I2259" s="491" t="s">
        <v>196</v>
      </c>
      <c r="J2259" s="431"/>
    </row>
    <row r="2260" spans="1:10" ht="15" x14ac:dyDescent="0.25">
      <c r="A2260" s="496">
        <v>41869</v>
      </c>
      <c r="B2260" s="438" t="s">
        <v>1317</v>
      </c>
      <c r="C2260" s="429" t="s">
        <v>4698</v>
      </c>
      <c r="D2260" s="235" t="s">
        <v>170</v>
      </c>
      <c r="E2260" s="236">
        <v>1604</v>
      </c>
      <c r="F2260" s="117">
        <v>41870</v>
      </c>
      <c r="G2260" s="30">
        <v>1604</v>
      </c>
      <c r="H2260" s="5">
        <f t="shared" si="51"/>
        <v>0</v>
      </c>
      <c r="I2260" s="491" t="s">
        <v>196</v>
      </c>
      <c r="J2260" s="431"/>
    </row>
    <row r="2261" spans="1:10" ht="15" x14ac:dyDescent="0.25">
      <c r="A2261" s="240">
        <v>41870</v>
      </c>
      <c r="B2261" s="438" t="s">
        <v>1404</v>
      </c>
      <c r="C2261" s="429" t="s">
        <v>4698</v>
      </c>
      <c r="D2261" s="235" t="s">
        <v>170</v>
      </c>
      <c r="E2261" s="236">
        <v>8173.5</v>
      </c>
      <c r="F2261" s="117">
        <v>41874</v>
      </c>
      <c r="G2261" s="22">
        <v>8173.5</v>
      </c>
      <c r="H2261" s="5">
        <f t="shared" si="51"/>
        <v>0</v>
      </c>
      <c r="I2261" s="491" t="s">
        <v>57</v>
      </c>
      <c r="J2261" s="431"/>
    </row>
    <row r="2262" spans="1:10" ht="15" x14ac:dyDescent="0.25">
      <c r="A2262" s="240">
        <v>41872</v>
      </c>
      <c r="B2262" s="241" t="s">
        <v>1568</v>
      </c>
      <c r="C2262" s="394" t="s">
        <v>4401</v>
      </c>
      <c r="D2262" s="8" t="s">
        <v>170</v>
      </c>
      <c r="E2262" s="252">
        <v>772.2</v>
      </c>
      <c r="F2262" s="117">
        <v>41872</v>
      </c>
      <c r="G2262" s="30">
        <v>772.2</v>
      </c>
      <c r="H2262" s="5">
        <f t="shared" si="51"/>
        <v>0</v>
      </c>
      <c r="I2262" s="491" t="s">
        <v>57</v>
      </c>
      <c r="J2262" s="431"/>
    </row>
    <row r="2263" spans="1:10" ht="15" x14ac:dyDescent="0.25">
      <c r="A2263" s="240">
        <v>41873</v>
      </c>
      <c r="B2263" s="241" t="s">
        <v>1692</v>
      </c>
      <c r="C2263" s="394" t="s">
        <v>4401</v>
      </c>
      <c r="D2263" s="235" t="s">
        <v>170</v>
      </c>
      <c r="E2263" s="236">
        <v>9422.5</v>
      </c>
      <c r="F2263" s="117">
        <v>41873</v>
      </c>
      <c r="G2263" s="251">
        <v>9422.5</v>
      </c>
      <c r="H2263" s="5">
        <f t="shared" si="51"/>
        <v>0</v>
      </c>
      <c r="I2263" s="491" t="s">
        <v>57</v>
      </c>
      <c r="J2263" s="431"/>
    </row>
    <row r="2264" spans="1:10" ht="15" x14ac:dyDescent="0.25">
      <c r="A2264" s="240">
        <v>41874</v>
      </c>
      <c r="B2264" s="241" t="s">
        <v>1793</v>
      </c>
      <c r="C2264" s="394" t="s">
        <v>4401</v>
      </c>
      <c r="D2264" s="8" t="s">
        <v>170</v>
      </c>
      <c r="E2264" s="252">
        <v>12290.7</v>
      </c>
      <c r="F2264" s="117">
        <v>41876</v>
      </c>
      <c r="G2264" s="30">
        <v>12290.7</v>
      </c>
      <c r="H2264" s="5">
        <f t="shared" si="51"/>
        <v>0</v>
      </c>
      <c r="I2264" s="491" t="s">
        <v>196</v>
      </c>
      <c r="J2264" s="431"/>
    </row>
    <row r="2265" spans="1:10" ht="15" x14ac:dyDescent="0.25">
      <c r="A2265" s="240">
        <v>41876</v>
      </c>
      <c r="B2265" s="241" t="s">
        <v>1912</v>
      </c>
      <c r="C2265" s="394" t="s">
        <v>4401</v>
      </c>
      <c r="D2265" s="235" t="s">
        <v>170</v>
      </c>
      <c r="E2265" s="236">
        <v>6252</v>
      </c>
      <c r="F2265" s="117">
        <v>41877</v>
      </c>
      <c r="G2265" s="30">
        <v>6252</v>
      </c>
      <c r="H2265" s="5">
        <f t="shared" si="51"/>
        <v>0</v>
      </c>
      <c r="I2265" s="491" t="s">
        <v>57</v>
      </c>
      <c r="J2265" s="431"/>
    </row>
    <row r="2266" spans="1:10" ht="15" x14ac:dyDescent="0.25">
      <c r="A2266" s="240">
        <v>41877</v>
      </c>
      <c r="B2266" s="241" t="s">
        <v>2032</v>
      </c>
      <c r="C2266" s="394" t="s">
        <v>4401</v>
      </c>
      <c r="D2266" s="8" t="s">
        <v>170</v>
      </c>
      <c r="E2266" s="252">
        <v>8266.5</v>
      </c>
      <c r="F2266" s="117">
        <v>41879</v>
      </c>
      <c r="G2266" s="30">
        <v>8266.5</v>
      </c>
      <c r="H2266" s="5">
        <f t="shared" si="51"/>
        <v>0</v>
      </c>
      <c r="I2266" s="491" t="s">
        <v>57</v>
      </c>
      <c r="J2266" s="431"/>
    </row>
    <row r="2267" spans="1:10" ht="15" x14ac:dyDescent="0.25">
      <c r="A2267" s="240">
        <v>41879</v>
      </c>
      <c r="B2267" s="241" t="s">
        <v>2219</v>
      </c>
      <c r="C2267" s="394" t="s">
        <v>4401</v>
      </c>
      <c r="D2267" s="235" t="s">
        <v>170</v>
      </c>
      <c r="E2267" s="236">
        <v>6645.6</v>
      </c>
      <c r="F2267" s="117">
        <v>41880</v>
      </c>
      <c r="G2267" s="30">
        <v>6645.6</v>
      </c>
      <c r="H2267" s="5">
        <f t="shared" si="51"/>
        <v>0</v>
      </c>
      <c r="I2267" s="491"/>
      <c r="J2267" s="431"/>
    </row>
    <row r="2268" spans="1:10" ht="18" customHeight="1" x14ac:dyDescent="0.25">
      <c r="A2268" s="240">
        <v>41880</v>
      </c>
      <c r="B2268" s="241" t="s">
        <v>1116</v>
      </c>
      <c r="C2268" s="394" t="s">
        <v>4401</v>
      </c>
      <c r="D2268" s="8" t="s">
        <v>170</v>
      </c>
      <c r="E2268" s="252">
        <v>14977</v>
      </c>
      <c r="F2268" s="504" t="s">
        <v>4894</v>
      </c>
      <c r="G2268" s="30">
        <v>14977</v>
      </c>
      <c r="H2268" s="5">
        <f t="shared" si="51"/>
        <v>0</v>
      </c>
      <c r="I2268" s="491"/>
      <c r="J2268" s="431"/>
    </row>
    <row r="2269" spans="1:10" ht="15" x14ac:dyDescent="0.25">
      <c r="A2269" s="240">
        <v>41882</v>
      </c>
      <c r="B2269" s="241" t="s">
        <v>1332</v>
      </c>
      <c r="C2269" s="394" t="s">
        <v>4401</v>
      </c>
      <c r="D2269" s="235" t="s">
        <v>170</v>
      </c>
      <c r="E2269" s="236">
        <v>4692.1000000000004</v>
      </c>
      <c r="F2269" s="294">
        <v>41882</v>
      </c>
      <c r="G2269" s="30">
        <v>4692.1000000000004</v>
      </c>
      <c r="H2269" s="5">
        <f t="shared" si="51"/>
        <v>0</v>
      </c>
      <c r="I2269" s="491"/>
      <c r="J2269" s="431"/>
    </row>
    <row r="2270" spans="1:10" ht="15" x14ac:dyDescent="0.25">
      <c r="A2270" s="240"/>
      <c r="B2270" s="241"/>
      <c r="C2270" s="394"/>
      <c r="D2270" s="235"/>
      <c r="E2270" s="236"/>
      <c r="F2270" s="294"/>
      <c r="G2270" s="30">
        <f>SUM(G2240:G2269)</f>
        <v>226882.10000000003</v>
      </c>
      <c r="H2270" s="5"/>
      <c r="I2270" s="491"/>
      <c r="J2270" s="431"/>
    </row>
    <row r="2271" spans="1:10" ht="15" x14ac:dyDescent="0.25">
      <c r="A2271" s="240"/>
      <c r="B2271" s="241"/>
      <c r="C2271" s="394"/>
      <c r="D2271" s="235"/>
      <c r="E2271" s="236"/>
      <c r="F2271" s="294"/>
      <c r="G2271" s="30"/>
      <c r="H2271" s="5"/>
      <c r="I2271" s="491"/>
      <c r="J2271" s="431"/>
    </row>
    <row r="2272" spans="1:10" ht="15" x14ac:dyDescent="0.25">
      <c r="A2272" s="240">
        <v>41858</v>
      </c>
      <c r="B2272" s="438" t="s">
        <v>1555</v>
      </c>
      <c r="C2272" s="429" t="s">
        <v>4698</v>
      </c>
      <c r="D2272" s="8" t="s">
        <v>43</v>
      </c>
      <c r="E2272" s="252">
        <v>8038</v>
      </c>
      <c r="F2272" s="117">
        <v>41858</v>
      </c>
      <c r="G2272" s="30">
        <v>8038</v>
      </c>
      <c r="H2272" s="5">
        <f t="shared" si="51"/>
        <v>0</v>
      </c>
      <c r="I2272" s="491"/>
      <c r="J2272" s="431"/>
    </row>
    <row r="2273" spans="1:10" ht="15" x14ac:dyDescent="0.25">
      <c r="A2273" s="240">
        <v>41864</v>
      </c>
      <c r="B2273" s="438" t="s">
        <v>2125</v>
      </c>
      <c r="C2273" s="429" t="s">
        <v>4698</v>
      </c>
      <c r="D2273" s="8" t="s">
        <v>43</v>
      </c>
      <c r="E2273" s="252">
        <v>8484</v>
      </c>
      <c r="F2273" s="117">
        <v>41864</v>
      </c>
      <c r="G2273" s="22">
        <v>8484</v>
      </c>
      <c r="H2273" s="5">
        <f t="shared" si="51"/>
        <v>0</v>
      </c>
      <c r="I2273" s="491"/>
      <c r="J2273" s="431"/>
    </row>
    <row r="2274" spans="1:10" ht="15" x14ac:dyDescent="0.25">
      <c r="A2274" s="240">
        <v>41864</v>
      </c>
      <c r="B2274" s="438" t="s">
        <v>2128</v>
      </c>
      <c r="C2274" s="429" t="s">
        <v>4698</v>
      </c>
      <c r="D2274" s="8" t="s">
        <v>43</v>
      </c>
      <c r="E2274" s="252">
        <v>1102</v>
      </c>
      <c r="F2274" s="117">
        <v>41879</v>
      </c>
      <c r="G2274" s="22">
        <v>1102</v>
      </c>
      <c r="H2274" s="5">
        <f t="shared" si="51"/>
        <v>0</v>
      </c>
      <c r="I2274" s="491"/>
      <c r="J2274" s="431"/>
    </row>
    <row r="2275" spans="1:10" ht="15" x14ac:dyDescent="0.25">
      <c r="A2275" s="240">
        <v>41865</v>
      </c>
      <c r="B2275" s="438" t="s">
        <v>2145</v>
      </c>
      <c r="C2275" s="429" t="s">
        <v>4698</v>
      </c>
      <c r="D2275" s="235" t="s">
        <v>43</v>
      </c>
      <c r="E2275" s="236">
        <v>5155.5</v>
      </c>
      <c r="F2275" s="117">
        <v>41865</v>
      </c>
      <c r="G2275" s="30">
        <v>5155.5</v>
      </c>
      <c r="H2275" s="5">
        <f t="shared" si="51"/>
        <v>0</v>
      </c>
      <c r="I2275" s="491"/>
      <c r="J2275" s="431"/>
    </row>
    <row r="2276" spans="1:10" ht="15" x14ac:dyDescent="0.25">
      <c r="A2276" s="240">
        <v>41872</v>
      </c>
      <c r="B2276" s="438" t="s">
        <v>1528</v>
      </c>
      <c r="C2276" s="429" t="s">
        <v>4698</v>
      </c>
      <c r="D2276" s="8" t="s">
        <v>43</v>
      </c>
      <c r="E2276" s="252">
        <v>4598.6000000000004</v>
      </c>
      <c r="F2276" s="117">
        <v>41872</v>
      </c>
      <c r="G2276" s="22">
        <v>4598.6000000000004</v>
      </c>
      <c r="H2276" s="5">
        <f t="shared" si="51"/>
        <v>0</v>
      </c>
      <c r="I2276" s="491"/>
      <c r="J2276" s="431"/>
    </row>
    <row r="2277" spans="1:10" ht="15" x14ac:dyDescent="0.25">
      <c r="A2277" s="240">
        <v>41872</v>
      </c>
      <c r="B2277" s="438" t="s">
        <v>1530</v>
      </c>
      <c r="C2277" s="429" t="s">
        <v>4698</v>
      </c>
      <c r="D2277" s="8" t="s">
        <v>43</v>
      </c>
      <c r="E2277" s="252">
        <v>366</v>
      </c>
      <c r="F2277" s="117">
        <v>41872</v>
      </c>
      <c r="G2277" s="22">
        <v>366</v>
      </c>
      <c r="H2277" s="5">
        <f t="shared" si="51"/>
        <v>0</v>
      </c>
      <c r="I2277" s="491" t="s">
        <v>14</v>
      </c>
      <c r="J2277" s="431"/>
    </row>
    <row r="2278" spans="1:10" ht="15" x14ac:dyDescent="0.25">
      <c r="A2278" s="240">
        <v>41876</v>
      </c>
      <c r="B2278" s="241" t="s">
        <v>1925</v>
      </c>
      <c r="C2278" s="394" t="s">
        <v>4401</v>
      </c>
      <c r="D2278" s="235" t="s">
        <v>43</v>
      </c>
      <c r="E2278" s="236">
        <v>5653</v>
      </c>
      <c r="F2278" s="117">
        <v>41876</v>
      </c>
      <c r="G2278" s="30">
        <v>5653</v>
      </c>
      <c r="H2278" s="5">
        <f t="shared" si="51"/>
        <v>0</v>
      </c>
      <c r="I2278" s="491"/>
      <c r="J2278" s="431"/>
    </row>
    <row r="2279" spans="1:10" ht="15" x14ac:dyDescent="0.25">
      <c r="A2279" s="240">
        <v>41879</v>
      </c>
      <c r="B2279" s="241" t="s">
        <v>2190</v>
      </c>
      <c r="C2279" s="394" t="s">
        <v>4401</v>
      </c>
      <c r="D2279" s="235" t="s">
        <v>43</v>
      </c>
      <c r="E2279" s="236">
        <v>3616.5</v>
      </c>
      <c r="F2279" s="117">
        <v>41879</v>
      </c>
      <c r="G2279" s="30">
        <v>3616.5</v>
      </c>
      <c r="H2279" s="5">
        <f t="shared" si="51"/>
        <v>0</v>
      </c>
      <c r="I2279" s="491"/>
      <c r="J2279" s="431"/>
    </row>
    <row r="2280" spans="1:10" ht="15" x14ac:dyDescent="0.25">
      <c r="A2280" s="240"/>
      <c r="B2280" s="241"/>
      <c r="C2280" s="394"/>
      <c r="D2280" s="235"/>
      <c r="E2280" s="236"/>
      <c r="F2280" s="117"/>
      <c r="G2280" s="30">
        <f>SUM(G2272:G2279)</f>
        <v>37013.599999999999</v>
      </c>
      <c r="H2280" s="5"/>
      <c r="I2280" s="491"/>
      <c r="J2280" s="431"/>
    </row>
    <row r="2281" spans="1:10" ht="15" x14ac:dyDescent="0.25">
      <c r="A2281" s="240"/>
      <c r="B2281" s="241"/>
      <c r="C2281" s="394"/>
      <c r="D2281" s="235"/>
      <c r="E2281" s="236"/>
      <c r="F2281" s="117"/>
      <c r="G2281" s="30"/>
      <c r="H2281" s="5"/>
      <c r="I2281" s="491"/>
      <c r="J2281" s="431"/>
    </row>
    <row r="2282" spans="1:10" ht="15" x14ac:dyDescent="0.25">
      <c r="A2282" s="240">
        <v>41875</v>
      </c>
      <c r="B2282" s="241" t="s">
        <v>1833</v>
      </c>
      <c r="C2282" s="394" t="s">
        <v>4401</v>
      </c>
      <c r="D2282" s="235" t="s">
        <v>162</v>
      </c>
      <c r="E2282" s="236">
        <v>28506.5</v>
      </c>
      <c r="F2282" s="294">
        <v>41875</v>
      </c>
      <c r="G2282" s="30">
        <v>28506.5</v>
      </c>
      <c r="H2282" s="5">
        <f t="shared" si="51"/>
        <v>0</v>
      </c>
      <c r="I2282" s="491"/>
      <c r="J2282" s="431"/>
    </row>
    <row r="2283" spans="1:10" ht="15" x14ac:dyDescent="0.25">
      <c r="A2283" s="240">
        <v>41852</v>
      </c>
      <c r="B2283" s="241" t="s">
        <v>1055</v>
      </c>
      <c r="C2283" s="394" t="s">
        <v>4641</v>
      </c>
      <c r="D2283" s="235" t="s">
        <v>162</v>
      </c>
      <c r="E2283" s="236">
        <v>35199.4</v>
      </c>
      <c r="F2283" s="493" t="s">
        <v>4647</v>
      </c>
      <c r="G2283" s="494">
        <f>3000+2500+2500+2500+4000+4000</f>
        <v>18500</v>
      </c>
      <c r="H2283" s="75">
        <f t="shared" si="51"/>
        <v>16699.400000000001</v>
      </c>
      <c r="I2283" s="491"/>
      <c r="J2283" s="431"/>
    </row>
    <row r="2284" spans="1:10" ht="15" x14ac:dyDescent="0.25">
      <c r="A2284" s="496">
        <v>41853</v>
      </c>
      <c r="B2284" s="241" t="s">
        <v>1180</v>
      </c>
      <c r="C2284" s="394" t="s">
        <v>4641</v>
      </c>
      <c r="D2284" s="8" t="s">
        <v>162</v>
      </c>
      <c r="E2284" s="252">
        <v>17782.5</v>
      </c>
      <c r="F2284" s="117">
        <v>41854</v>
      </c>
      <c r="G2284" s="30">
        <v>17782.5</v>
      </c>
      <c r="H2284" s="24">
        <f t="shared" si="51"/>
        <v>0</v>
      </c>
      <c r="I2284" s="491" t="s">
        <v>196</v>
      </c>
      <c r="J2284" s="431"/>
    </row>
    <row r="2285" spans="1:10" ht="15" x14ac:dyDescent="0.25">
      <c r="A2285" s="496">
        <v>41853</v>
      </c>
      <c r="B2285" s="241" t="s">
        <v>1188</v>
      </c>
      <c r="C2285" s="394" t="s">
        <v>4641</v>
      </c>
      <c r="D2285" s="8" t="s">
        <v>162</v>
      </c>
      <c r="E2285" s="252">
        <v>29842</v>
      </c>
      <c r="F2285" s="117">
        <v>41853</v>
      </c>
      <c r="G2285" s="30">
        <v>29842</v>
      </c>
      <c r="H2285" s="24">
        <f t="shared" si="51"/>
        <v>0</v>
      </c>
      <c r="I2285" s="491"/>
      <c r="J2285" s="431"/>
    </row>
    <row r="2286" spans="1:10" ht="15" x14ac:dyDescent="0.25">
      <c r="A2286" s="240">
        <v>41854</v>
      </c>
      <c r="B2286" s="241" t="s">
        <v>1226</v>
      </c>
      <c r="C2286" s="394" t="s">
        <v>4641</v>
      </c>
      <c r="D2286" s="8" t="s">
        <v>162</v>
      </c>
      <c r="E2286" s="252">
        <v>24407</v>
      </c>
      <c r="F2286" s="117">
        <v>41855</v>
      </c>
      <c r="G2286" s="30">
        <v>24407</v>
      </c>
      <c r="H2286" s="24">
        <f t="shared" si="51"/>
        <v>0</v>
      </c>
      <c r="I2286" s="491" t="s">
        <v>23</v>
      </c>
      <c r="J2286" s="431"/>
    </row>
    <row r="2287" spans="1:10" ht="15" x14ac:dyDescent="0.25">
      <c r="A2287" s="496">
        <v>41855</v>
      </c>
      <c r="B2287" s="241" t="s">
        <v>1332</v>
      </c>
      <c r="C2287" s="394" t="s">
        <v>4641</v>
      </c>
      <c r="D2287" s="8" t="s">
        <v>162</v>
      </c>
      <c r="E2287" s="252">
        <v>25813.1</v>
      </c>
      <c r="F2287" s="463" t="s">
        <v>4665</v>
      </c>
      <c r="G2287" s="30">
        <v>25813.1</v>
      </c>
      <c r="H2287" s="5">
        <f t="shared" si="51"/>
        <v>0</v>
      </c>
      <c r="I2287" s="491"/>
      <c r="J2287" s="431"/>
    </row>
    <row r="2288" spans="1:10" ht="15" x14ac:dyDescent="0.25">
      <c r="A2288" s="496">
        <v>41855</v>
      </c>
      <c r="B2288" s="241" t="s">
        <v>1360</v>
      </c>
      <c r="C2288" s="394" t="s">
        <v>4641</v>
      </c>
      <c r="D2288" s="8" t="s">
        <v>162</v>
      </c>
      <c r="E2288" s="252">
        <v>16261.55</v>
      </c>
      <c r="F2288" s="117">
        <v>41855</v>
      </c>
      <c r="G2288" s="30">
        <v>16261.55</v>
      </c>
      <c r="H2288" s="5">
        <f t="shared" si="51"/>
        <v>0</v>
      </c>
      <c r="I2288" s="491"/>
      <c r="J2288" s="431"/>
    </row>
    <row r="2289" spans="1:10" ht="15" x14ac:dyDescent="0.25">
      <c r="A2289" s="240">
        <v>41856</v>
      </c>
      <c r="B2289" s="241" t="s">
        <v>1435</v>
      </c>
      <c r="C2289" s="394" t="s">
        <v>4641</v>
      </c>
      <c r="D2289" s="8" t="s">
        <v>162</v>
      </c>
      <c r="E2289" s="252">
        <v>19128</v>
      </c>
      <c r="F2289" s="117">
        <v>41857</v>
      </c>
      <c r="G2289" s="30">
        <v>19128</v>
      </c>
      <c r="H2289" s="5">
        <f t="shared" si="51"/>
        <v>0</v>
      </c>
      <c r="I2289" s="491"/>
      <c r="J2289" s="431"/>
    </row>
    <row r="2290" spans="1:10" ht="15" x14ac:dyDescent="0.25">
      <c r="A2290" s="240">
        <v>41856</v>
      </c>
      <c r="B2290" s="241" t="s">
        <v>1458</v>
      </c>
      <c r="C2290" s="394" t="s">
        <v>4641</v>
      </c>
      <c r="D2290" s="8" t="s">
        <v>162</v>
      </c>
      <c r="E2290" s="252">
        <v>3706.6</v>
      </c>
      <c r="F2290" s="117">
        <v>41856</v>
      </c>
      <c r="G2290" s="30">
        <v>3706.6</v>
      </c>
      <c r="H2290" s="5">
        <f t="shared" si="51"/>
        <v>0</v>
      </c>
      <c r="I2290" s="491"/>
      <c r="J2290" s="431"/>
    </row>
    <row r="2291" spans="1:10" ht="15" x14ac:dyDescent="0.25">
      <c r="A2291" s="496">
        <v>41857</v>
      </c>
      <c r="B2291" s="241" t="s">
        <v>1503</v>
      </c>
      <c r="C2291" s="394" t="s">
        <v>4641</v>
      </c>
      <c r="D2291" s="235" t="s">
        <v>162</v>
      </c>
      <c r="E2291" s="236">
        <v>23027.7</v>
      </c>
      <c r="F2291" s="495" t="s">
        <v>4689</v>
      </c>
      <c r="G2291" s="30">
        <v>23027.7</v>
      </c>
      <c r="H2291" s="5">
        <f t="shared" si="51"/>
        <v>0</v>
      </c>
      <c r="I2291" s="491" t="s">
        <v>14</v>
      </c>
      <c r="J2291" s="431"/>
    </row>
    <row r="2292" spans="1:10" ht="15" x14ac:dyDescent="0.25">
      <c r="A2292" s="496">
        <v>41857</v>
      </c>
      <c r="B2292" s="241" t="s">
        <v>1527</v>
      </c>
      <c r="C2292" s="394" t="s">
        <v>4641</v>
      </c>
      <c r="D2292" s="235" t="s">
        <v>162</v>
      </c>
      <c r="E2292" s="236">
        <v>12059</v>
      </c>
      <c r="F2292" s="117">
        <v>41857</v>
      </c>
      <c r="G2292" s="30">
        <v>12059</v>
      </c>
      <c r="H2292" s="5">
        <f t="shared" si="51"/>
        <v>0</v>
      </c>
      <c r="I2292" s="491"/>
      <c r="J2292" s="431"/>
    </row>
    <row r="2293" spans="1:10" ht="15" x14ac:dyDescent="0.25">
      <c r="A2293" s="240">
        <v>41858</v>
      </c>
      <c r="B2293" s="438" t="s">
        <v>1617</v>
      </c>
      <c r="C2293" s="429" t="s">
        <v>4698</v>
      </c>
      <c r="D2293" s="8" t="s">
        <v>162</v>
      </c>
      <c r="E2293" s="252">
        <v>21523</v>
      </c>
      <c r="F2293" s="117">
        <v>41859</v>
      </c>
      <c r="G2293" s="30">
        <v>21523</v>
      </c>
      <c r="H2293" s="5">
        <f t="shared" si="51"/>
        <v>0</v>
      </c>
      <c r="I2293" s="491" t="s">
        <v>23</v>
      </c>
      <c r="J2293" s="431"/>
    </row>
    <row r="2294" spans="1:10" ht="15" x14ac:dyDescent="0.25">
      <c r="A2294" s="240">
        <v>41858</v>
      </c>
      <c r="B2294" s="438" t="s">
        <v>1623</v>
      </c>
      <c r="C2294" s="429" t="s">
        <v>4698</v>
      </c>
      <c r="D2294" s="8" t="s">
        <v>162</v>
      </c>
      <c r="E2294" s="252">
        <v>14578</v>
      </c>
      <c r="F2294" s="117">
        <v>41858</v>
      </c>
      <c r="G2294" s="30">
        <v>14578</v>
      </c>
      <c r="H2294" s="5">
        <f t="shared" si="51"/>
        <v>0</v>
      </c>
      <c r="I2294" s="491"/>
      <c r="J2294" s="431"/>
    </row>
    <row r="2295" spans="1:10" ht="15" x14ac:dyDescent="0.25">
      <c r="A2295" s="496">
        <v>41859</v>
      </c>
      <c r="B2295" s="438" t="s">
        <v>1715</v>
      </c>
      <c r="C2295" s="429" t="s">
        <v>4698</v>
      </c>
      <c r="D2295" s="235" t="s">
        <v>162</v>
      </c>
      <c r="E2295" s="236">
        <v>16496</v>
      </c>
      <c r="F2295" s="117">
        <v>41860</v>
      </c>
      <c r="G2295" s="30">
        <v>16496</v>
      </c>
      <c r="H2295" s="5">
        <f t="shared" si="51"/>
        <v>0</v>
      </c>
      <c r="I2295" s="491" t="s">
        <v>23</v>
      </c>
      <c r="J2295" s="431"/>
    </row>
    <row r="2296" spans="1:10" ht="15" x14ac:dyDescent="0.25">
      <c r="A2296" s="496">
        <v>41859</v>
      </c>
      <c r="B2296" s="438" t="s">
        <v>1750</v>
      </c>
      <c r="C2296" s="429" t="s">
        <v>4698</v>
      </c>
      <c r="D2296" s="235" t="s">
        <v>162</v>
      </c>
      <c r="E2296" s="236">
        <v>16402</v>
      </c>
      <c r="F2296" s="117">
        <v>41859</v>
      </c>
      <c r="G2296" s="30">
        <v>16402</v>
      </c>
      <c r="H2296" s="5">
        <f t="shared" si="51"/>
        <v>0</v>
      </c>
      <c r="I2296" s="491" t="s">
        <v>23</v>
      </c>
      <c r="J2296" s="431"/>
    </row>
    <row r="2297" spans="1:10" ht="15" x14ac:dyDescent="0.25">
      <c r="A2297" s="240">
        <v>41860</v>
      </c>
      <c r="B2297" s="438" t="s">
        <v>1772</v>
      </c>
      <c r="C2297" s="429" t="s">
        <v>4698</v>
      </c>
      <c r="D2297" s="8" t="s">
        <v>162</v>
      </c>
      <c r="E2297" s="252">
        <v>24095.5</v>
      </c>
      <c r="F2297" s="117">
        <v>41860</v>
      </c>
      <c r="G2297" s="30">
        <v>24095.5</v>
      </c>
      <c r="H2297" s="5">
        <f t="shared" si="51"/>
        <v>0</v>
      </c>
      <c r="I2297" s="491"/>
      <c r="J2297" s="431"/>
    </row>
    <row r="2298" spans="1:10" ht="15" x14ac:dyDescent="0.25">
      <c r="A2298" s="496">
        <v>41861</v>
      </c>
      <c r="B2298" s="438" t="s">
        <v>1865</v>
      </c>
      <c r="C2298" s="429" t="s">
        <v>4698</v>
      </c>
      <c r="D2298" s="235" t="s">
        <v>162</v>
      </c>
      <c r="E2298" s="236">
        <v>17977</v>
      </c>
      <c r="F2298" s="117">
        <v>41861</v>
      </c>
      <c r="G2298" s="30">
        <v>17977</v>
      </c>
      <c r="H2298" s="5">
        <f t="shared" si="51"/>
        <v>0</v>
      </c>
      <c r="I2298" s="491" t="s">
        <v>23</v>
      </c>
      <c r="J2298" s="431"/>
    </row>
    <row r="2299" spans="1:10" ht="15" x14ac:dyDescent="0.25">
      <c r="A2299" s="496">
        <v>41861</v>
      </c>
      <c r="B2299" s="438" t="s">
        <v>1884</v>
      </c>
      <c r="C2299" s="429" t="s">
        <v>4698</v>
      </c>
      <c r="D2299" s="235" t="s">
        <v>162</v>
      </c>
      <c r="E2299" s="236">
        <v>17877</v>
      </c>
      <c r="F2299" s="117">
        <v>41861</v>
      </c>
      <c r="G2299" s="30">
        <v>17877</v>
      </c>
      <c r="H2299" s="5">
        <f t="shared" si="51"/>
        <v>0</v>
      </c>
      <c r="I2299" s="491" t="s">
        <v>23</v>
      </c>
      <c r="J2299" s="431"/>
    </row>
    <row r="2300" spans="1:10" ht="15" x14ac:dyDescent="0.25">
      <c r="A2300" s="240">
        <v>41862</v>
      </c>
      <c r="B2300" s="438" t="s">
        <v>1964</v>
      </c>
      <c r="C2300" s="429" t="s">
        <v>4698</v>
      </c>
      <c r="D2300" s="235" t="s">
        <v>162</v>
      </c>
      <c r="E2300" s="236">
        <v>27252.6</v>
      </c>
      <c r="F2300" s="117">
        <v>41863</v>
      </c>
      <c r="G2300" s="22">
        <v>27252.6</v>
      </c>
      <c r="H2300" s="5">
        <f t="shared" si="51"/>
        <v>0</v>
      </c>
      <c r="I2300" s="491" t="s">
        <v>23</v>
      </c>
      <c r="J2300" s="431"/>
    </row>
    <row r="2301" spans="1:10" ht="15" x14ac:dyDescent="0.25">
      <c r="A2301" s="240">
        <v>41863</v>
      </c>
      <c r="B2301" s="438" t="s">
        <v>2007</v>
      </c>
      <c r="C2301" s="429" t="s">
        <v>4698</v>
      </c>
      <c r="D2301" s="8" t="s">
        <v>162</v>
      </c>
      <c r="E2301" s="252">
        <v>23034.5</v>
      </c>
      <c r="F2301" s="117">
        <v>41863</v>
      </c>
      <c r="G2301" s="22">
        <v>23034.5</v>
      </c>
      <c r="H2301" s="5">
        <f t="shared" si="51"/>
        <v>0</v>
      </c>
      <c r="I2301" s="491" t="s">
        <v>23</v>
      </c>
      <c r="J2301" s="431"/>
    </row>
    <row r="2302" spans="1:10" ht="15" x14ac:dyDescent="0.25">
      <c r="A2302" s="240">
        <v>41865</v>
      </c>
      <c r="B2302" s="438" t="s">
        <v>2205</v>
      </c>
      <c r="C2302" s="429" t="s">
        <v>4698</v>
      </c>
      <c r="D2302" s="235" t="s">
        <v>162</v>
      </c>
      <c r="E2302" s="236">
        <v>2279</v>
      </c>
      <c r="F2302" s="117">
        <v>41865</v>
      </c>
      <c r="G2302" s="30">
        <v>2279</v>
      </c>
      <c r="H2302" s="5">
        <f t="shared" si="51"/>
        <v>0</v>
      </c>
      <c r="I2302" s="491" t="s">
        <v>23</v>
      </c>
      <c r="J2302" s="431"/>
    </row>
    <row r="2303" spans="1:10" ht="15" x14ac:dyDescent="0.25">
      <c r="A2303" s="240">
        <v>41867</v>
      </c>
      <c r="B2303" s="438" t="s">
        <v>1095</v>
      </c>
      <c r="C2303" s="429" t="s">
        <v>4698</v>
      </c>
      <c r="D2303" s="235" t="s">
        <v>162</v>
      </c>
      <c r="E2303" s="236">
        <v>37312</v>
      </c>
      <c r="F2303" s="495" t="s">
        <v>4780</v>
      </c>
      <c r="G2303" s="30">
        <v>37312</v>
      </c>
      <c r="H2303" s="5">
        <f t="shared" si="51"/>
        <v>0</v>
      </c>
      <c r="I2303" s="491" t="s">
        <v>294</v>
      </c>
      <c r="J2303" s="431"/>
    </row>
    <row r="2304" spans="1:10" ht="15" x14ac:dyDescent="0.25">
      <c r="A2304" s="240">
        <v>41868</v>
      </c>
      <c r="B2304" s="438" t="s">
        <v>1145</v>
      </c>
      <c r="C2304" s="429" t="s">
        <v>4698</v>
      </c>
      <c r="D2304" s="235" t="s">
        <v>162</v>
      </c>
      <c r="E2304" s="236">
        <v>26489.5</v>
      </c>
      <c r="F2304" s="117">
        <v>41868</v>
      </c>
      <c r="G2304" s="30">
        <v>26489.5</v>
      </c>
      <c r="H2304" s="5">
        <f t="shared" si="51"/>
        <v>0</v>
      </c>
      <c r="I2304" s="491" t="s">
        <v>23</v>
      </c>
    </row>
    <row r="2305" spans="1:9" ht="15" x14ac:dyDescent="0.25">
      <c r="A2305" s="518">
        <v>41866</v>
      </c>
      <c r="B2305" s="516" t="s">
        <v>1263</v>
      </c>
      <c r="C2305" s="517" t="s">
        <v>4698</v>
      </c>
      <c r="D2305" s="235" t="s">
        <v>162</v>
      </c>
      <c r="E2305" s="236">
        <v>7280</v>
      </c>
      <c r="F2305" s="117">
        <v>41866</v>
      </c>
      <c r="G2305" s="30">
        <v>7280</v>
      </c>
      <c r="H2305" s="5">
        <f t="shared" si="51"/>
        <v>0</v>
      </c>
      <c r="I2305" s="491"/>
    </row>
    <row r="2306" spans="1:9" ht="15" x14ac:dyDescent="0.25">
      <c r="A2306" s="240">
        <v>41870</v>
      </c>
      <c r="B2306" s="438" t="s">
        <v>1433</v>
      </c>
      <c r="C2306" s="429" t="s">
        <v>4698</v>
      </c>
      <c r="D2306" s="235" t="s">
        <v>162</v>
      </c>
      <c r="E2306" s="236">
        <v>16297.6</v>
      </c>
      <c r="F2306" s="117">
        <v>41870</v>
      </c>
      <c r="G2306" s="22">
        <v>16297.6</v>
      </c>
      <c r="H2306" s="5">
        <f t="shared" si="51"/>
        <v>0</v>
      </c>
      <c r="I2306" s="491"/>
    </row>
    <row r="2307" spans="1:9" ht="15" x14ac:dyDescent="0.25">
      <c r="A2307" s="240">
        <v>41871</v>
      </c>
      <c r="B2307" s="438" t="s">
        <v>1462</v>
      </c>
      <c r="C2307" s="429" t="s">
        <v>4698</v>
      </c>
      <c r="D2307" s="8" t="s">
        <v>162</v>
      </c>
      <c r="E2307" s="236">
        <v>32449</v>
      </c>
      <c r="F2307" s="117">
        <v>41871</v>
      </c>
      <c r="G2307" s="22">
        <v>32449</v>
      </c>
      <c r="H2307" s="5">
        <f t="shared" si="51"/>
        <v>0</v>
      </c>
      <c r="I2307" s="491" t="s">
        <v>196</v>
      </c>
    </row>
    <row r="2308" spans="1:9" ht="15" x14ac:dyDescent="0.25">
      <c r="A2308" s="240">
        <v>41874</v>
      </c>
      <c r="B2308" s="241" t="s">
        <v>1783</v>
      </c>
      <c r="C2308" s="394" t="s">
        <v>4401</v>
      </c>
      <c r="D2308" s="8" t="s">
        <v>162</v>
      </c>
      <c r="E2308" s="252">
        <v>40745.64</v>
      </c>
      <c r="F2308" s="117">
        <v>41875</v>
      </c>
      <c r="G2308" s="30">
        <v>40745.64</v>
      </c>
      <c r="H2308" s="5">
        <f t="shared" si="51"/>
        <v>0</v>
      </c>
      <c r="I2308" s="491" t="s">
        <v>196</v>
      </c>
    </row>
    <row r="2309" spans="1:9" ht="15" x14ac:dyDescent="0.25">
      <c r="A2309" s="240">
        <v>41876</v>
      </c>
      <c r="B2309" s="241" t="s">
        <v>1873</v>
      </c>
      <c r="C2309" s="394" t="s">
        <v>4401</v>
      </c>
      <c r="D2309" s="235" t="s">
        <v>162</v>
      </c>
      <c r="E2309" s="236">
        <v>32310.36</v>
      </c>
      <c r="F2309" s="117">
        <v>41876</v>
      </c>
      <c r="G2309" s="30">
        <v>32310.36</v>
      </c>
      <c r="H2309" s="5">
        <f t="shared" si="51"/>
        <v>0</v>
      </c>
      <c r="I2309" s="491" t="s">
        <v>196</v>
      </c>
    </row>
    <row r="2310" spans="1:9" ht="15" x14ac:dyDescent="0.25">
      <c r="A2310" s="240">
        <v>41880</v>
      </c>
      <c r="B2310" s="241" t="s">
        <v>1135</v>
      </c>
      <c r="C2310" s="394" t="s">
        <v>4401</v>
      </c>
      <c r="D2310" s="8" t="s">
        <v>162</v>
      </c>
      <c r="E2310" s="252">
        <v>31337.8</v>
      </c>
      <c r="F2310" s="117">
        <v>41881</v>
      </c>
      <c r="G2310" s="30">
        <v>31337.8</v>
      </c>
      <c r="H2310" s="5">
        <f t="shared" si="51"/>
        <v>0</v>
      </c>
      <c r="I2310" s="491"/>
    </row>
    <row r="2311" spans="1:9" ht="15" x14ac:dyDescent="0.25">
      <c r="A2311" s="240">
        <v>41880</v>
      </c>
      <c r="B2311" s="241" t="s">
        <v>1155</v>
      </c>
      <c r="C2311" s="394" t="s">
        <v>4401</v>
      </c>
      <c r="D2311" s="8" t="s">
        <v>162</v>
      </c>
      <c r="E2311" s="252">
        <v>1000</v>
      </c>
      <c r="F2311" s="117">
        <v>41880</v>
      </c>
      <c r="G2311" s="30">
        <v>1000</v>
      </c>
      <c r="H2311" s="5">
        <f t="shared" si="51"/>
        <v>0</v>
      </c>
      <c r="I2311" s="491" t="s">
        <v>43</v>
      </c>
    </row>
    <row r="2312" spans="1:9" ht="15" x14ac:dyDescent="0.25">
      <c r="A2312" s="240">
        <v>41881</v>
      </c>
      <c r="B2312" s="241" t="s">
        <v>1274</v>
      </c>
      <c r="C2312" s="394" t="s">
        <v>4401</v>
      </c>
      <c r="D2312" s="235" t="s">
        <v>162</v>
      </c>
      <c r="E2312" s="236">
        <v>27616.1</v>
      </c>
      <c r="F2312" s="117">
        <v>41882</v>
      </c>
      <c r="G2312" s="30">
        <v>27616.1</v>
      </c>
      <c r="H2312" s="5">
        <f t="shared" si="51"/>
        <v>0</v>
      </c>
      <c r="I2312" s="491" t="s">
        <v>23</v>
      </c>
    </row>
    <row r="2313" spans="1:9" ht="15" x14ac:dyDescent="0.25">
      <c r="A2313" s="240">
        <v>41882</v>
      </c>
      <c r="B2313" s="241" t="s">
        <v>1298</v>
      </c>
      <c r="C2313" s="394" t="s">
        <v>4401</v>
      </c>
      <c r="D2313" s="235" t="s">
        <v>162</v>
      </c>
      <c r="E2313" s="236">
        <v>25673.4</v>
      </c>
      <c r="F2313" s="294">
        <v>41882</v>
      </c>
      <c r="G2313" s="30">
        <v>25673.4</v>
      </c>
      <c r="H2313" s="5">
        <f t="shared" si="51"/>
        <v>0</v>
      </c>
      <c r="I2313" s="491" t="s">
        <v>4</v>
      </c>
    </row>
    <row r="2314" spans="1:9" ht="15" x14ac:dyDescent="0.25">
      <c r="A2314" s="240"/>
      <c r="B2314" s="241"/>
      <c r="C2314" s="394"/>
      <c r="D2314" s="235"/>
      <c r="E2314" s="236"/>
      <c r="F2314" s="294"/>
      <c r="G2314" s="30">
        <f>SUM(G2282:G2313)</f>
        <v>679059.95</v>
      </c>
      <c r="H2314" s="5"/>
      <c r="I2314" s="491"/>
    </row>
    <row r="2315" spans="1:9" ht="15" x14ac:dyDescent="0.25">
      <c r="A2315" s="240"/>
      <c r="B2315" s="241"/>
      <c r="C2315" s="394"/>
      <c r="D2315" s="235"/>
      <c r="E2315" s="236"/>
      <c r="F2315" s="294"/>
      <c r="G2315" s="30"/>
      <c r="H2315" s="5"/>
      <c r="I2315" s="491"/>
    </row>
    <row r="2316" spans="1:9" ht="15" x14ac:dyDescent="0.25">
      <c r="A2316" s="240">
        <v>41873</v>
      </c>
      <c r="B2316" s="241" t="s">
        <v>1618</v>
      </c>
      <c r="C2316" s="394" t="s">
        <v>4401</v>
      </c>
      <c r="D2316" s="235" t="s">
        <v>160</v>
      </c>
      <c r="E2316" s="236">
        <v>5257</v>
      </c>
      <c r="F2316" s="117">
        <v>41874</v>
      </c>
      <c r="G2316" s="251">
        <v>5257</v>
      </c>
      <c r="H2316" s="5">
        <f t="shared" si="51"/>
        <v>0</v>
      </c>
      <c r="I2316" s="491"/>
    </row>
    <row r="2317" spans="1:9" ht="15" x14ac:dyDescent="0.25">
      <c r="A2317" s="240">
        <v>41880</v>
      </c>
      <c r="B2317" s="241" t="s">
        <v>2277</v>
      </c>
      <c r="C2317" s="394" t="s">
        <v>4401</v>
      </c>
      <c r="D2317" s="8" t="s">
        <v>160</v>
      </c>
      <c r="E2317" s="252">
        <v>3643.2</v>
      </c>
      <c r="F2317" s="117">
        <v>41881</v>
      </c>
      <c r="G2317" s="30">
        <v>3643.2</v>
      </c>
      <c r="H2317" s="5">
        <f t="shared" si="51"/>
        <v>0</v>
      </c>
      <c r="I2317" s="491" t="s">
        <v>2781</v>
      </c>
    </row>
    <row r="2318" spans="1:9" ht="15" x14ac:dyDescent="0.25">
      <c r="A2318" s="240"/>
      <c r="B2318" s="241"/>
      <c r="C2318" s="394"/>
      <c r="D2318" s="8"/>
      <c r="E2318" s="252"/>
      <c r="F2318" s="117"/>
      <c r="G2318" s="30">
        <f>SUM(G2316:G2317)</f>
        <v>8900.2000000000007</v>
      </c>
      <c r="H2318" s="5"/>
      <c r="I2318" s="491"/>
    </row>
    <row r="2319" spans="1:9" ht="15" x14ac:dyDescent="0.25">
      <c r="A2319" s="240"/>
      <c r="B2319" s="241"/>
      <c r="C2319" s="394"/>
      <c r="D2319" s="8"/>
      <c r="E2319" s="252"/>
      <c r="F2319" s="117"/>
      <c r="G2319" s="30"/>
      <c r="H2319" s="5"/>
      <c r="I2319" s="491"/>
    </row>
    <row r="2320" spans="1:9" ht="15" x14ac:dyDescent="0.25">
      <c r="A2320" s="496">
        <v>41859</v>
      </c>
      <c r="B2320" s="438" t="s">
        <v>1728</v>
      </c>
      <c r="C2320" s="429" t="s">
        <v>4698</v>
      </c>
      <c r="D2320" s="235" t="s">
        <v>4715</v>
      </c>
      <c r="E2320" s="236">
        <v>149.6</v>
      </c>
      <c r="F2320" s="117">
        <v>41859</v>
      </c>
      <c r="G2320" s="30">
        <v>149.6</v>
      </c>
      <c r="H2320" s="5">
        <f t="shared" si="51"/>
        <v>0</v>
      </c>
      <c r="I2320" s="491" t="s">
        <v>4</v>
      </c>
    </row>
    <row r="2321" spans="1:9" ht="15" x14ac:dyDescent="0.25">
      <c r="A2321" s="496"/>
      <c r="B2321" s="438"/>
      <c r="C2321" s="429"/>
      <c r="D2321" s="235"/>
      <c r="E2321" s="236"/>
      <c r="F2321" s="117"/>
      <c r="G2321" s="30"/>
      <c r="H2321" s="5"/>
      <c r="I2321" s="491"/>
    </row>
    <row r="2322" spans="1:9" ht="15" x14ac:dyDescent="0.25">
      <c r="A2322" s="496"/>
      <c r="B2322" s="438"/>
      <c r="C2322" s="429"/>
      <c r="D2322" s="235"/>
      <c r="E2322" s="236"/>
      <c r="F2322" s="117"/>
      <c r="G2322" s="30"/>
      <c r="H2322" s="5"/>
      <c r="I2322" s="491"/>
    </row>
    <row r="2323" spans="1:9" ht="15" x14ac:dyDescent="0.25">
      <c r="A2323" s="240">
        <v>41875</v>
      </c>
      <c r="B2323" s="241" t="s">
        <v>1848</v>
      </c>
      <c r="C2323" s="394" t="s">
        <v>4401</v>
      </c>
      <c r="D2323" s="235" t="s">
        <v>74</v>
      </c>
      <c r="E2323" s="236">
        <v>7384</v>
      </c>
      <c r="F2323" s="294">
        <v>41876</v>
      </c>
      <c r="G2323" s="30">
        <v>7384</v>
      </c>
      <c r="H2323" s="5">
        <f t="shared" si="51"/>
        <v>0</v>
      </c>
      <c r="I2323" s="491"/>
    </row>
    <row r="2324" spans="1:9" ht="15" x14ac:dyDescent="0.25">
      <c r="A2324" s="240">
        <v>41878</v>
      </c>
      <c r="B2324" s="241" t="s">
        <v>2122</v>
      </c>
      <c r="C2324" s="394" t="s">
        <v>4401</v>
      </c>
      <c r="D2324" s="235" t="s">
        <v>74</v>
      </c>
      <c r="E2324" s="236">
        <v>4149</v>
      </c>
      <c r="F2324" s="117">
        <v>41878</v>
      </c>
      <c r="G2324" s="30">
        <v>4149</v>
      </c>
      <c r="H2324" s="5">
        <f t="shared" ref="H2324:H2396" si="52">E2324-G2324</f>
        <v>0</v>
      </c>
      <c r="I2324" s="491"/>
    </row>
    <row r="2325" spans="1:9" ht="15" x14ac:dyDescent="0.25">
      <c r="A2325" s="240"/>
      <c r="B2325" s="241"/>
      <c r="C2325" s="394"/>
      <c r="D2325" s="235"/>
      <c r="E2325" s="236"/>
      <c r="F2325" s="117"/>
      <c r="G2325" s="30">
        <f>SUM(G2323:G2324)</f>
        <v>11533</v>
      </c>
      <c r="H2325" s="5"/>
      <c r="I2325" s="491"/>
    </row>
    <row r="2326" spans="1:9" ht="15" x14ac:dyDescent="0.25">
      <c r="A2326" s="240"/>
      <c r="B2326" s="241"/>
      <c r="C2326" s="394"/>
      <c r="D2326" s="235"/>
      <c r="E2326" s="236"/>
      <c r="F2326" s="117"/>
      <c r="G2326" s="30"/>
      <c r="H2326" s="5"/>
      <c r="I2326" s="491"/>
    </row>
    <row r="2327" spans="1:9" ht="15" x14ac:dyDescent="0.25">
      <c r="A2327" s="240">
        <v>41852</v>
      </c>
      <c r="B2327" s="241" t="s">
        <v>1069</v>
      </c>
      <c r="C2327" s="394" t="s">
        <v>4641</v>
      </c>
      <c r="D2327" s="235" t="s">
        <v>317</v>
      </c>
      <c r="E2327" s="236">
        <v>925</v>
      </c>
      <c r="F2327" s="117">
        <v>41853</v>
      </c>
      <c r="G2327" s="30">
        <v>925</v>
      </c>
      <c r="H2327" s="24">
        <f t="shared" si="52"/>
        <v>0</v>
      </c>
      <c r="I2327" s="491"/>
    </row>
    <row r="2328" spans="1:9" ht="15" x14ac:dyDescent="0.25">
      <c r="A2328" s="496">
        <v>41859</v>
      </c>
      <c r="B2328" s="438" t="s">
        <v>1736</v>
      </c>
      <c r="C2328" s="429" t="s">
        <v>4698</v>
      </c>
      <c r="D2328" s="235" t="s">
        <v>317</v>
      </c>
      <c r="E2328" s="236">
        <v>1034.5</v>
      </c>
      <c r="F2328" s="117">
        <v>41860</v>
      </c>
      <c r="G2328" s="30">
        <v>1034.5</v>
      </c>
      <c r="H2328" s="5">
        <f t="shared" si="52"/>
        <v>0</v>
      </c>
      <c r="I2328" s="491"/>
    </row>
    <row r="2329" spans="1:9" ht="15" x14ac:dyDescent="0.25">
      <c r="A2329" s="240">
        <v>41862</v>
      </c>
      <c r="B2329" s="438" t="s">
        <v>1947</v>
      </c>
      <c r="C2329" s="429" t="s">
        <v>4698</v>
      </c>
      <c r="D2329" s="235" t="s">
        <v>317</v>
      </c>
      <c r="E2329" s="236">
        <v>762</v>
      </c>
      <c r="F2329" s="117">
        <v>41863</v>
      </c>
      <c r="G2329" s="22">
        <v>762</v>
      </c>
      <c r="H2329" s="5">
        <f t="shared" si="52"/>
        <v>0</v>
      </c>
      <c r="I2329" s="491" t="s">
        <v>4877</v>
      </c>
    </row>
    <row r="2330" spans="1:9" ht="15" x14ac:dyDescent="0.25">
      <c r="A2330" s="240">
        <v>41865</v>
      </c>
      <c r="B2330" s="438" t="s">
        <v>2174</v>
      </c>
      <c r="C2330" s="429" t="s">
        <v>4698</v>
      </c>
      <c r="D2330" s="235" t="s">
        <v>317</v>
      </c>
      <c r="E2330" s="236">
        <v>1034.5</v>
      </c>
      <c r="F2330" s="117">
        <v>41866</v>
      </c>
      <c r="G2330" s="30">
        <v>1034.5</v>
      </c>
      <c r="H2330" s="5">
        <f t="shared" si="52"/>
        <v>0</v>
      </c>
      <c r="I2330" s="491"/>
    </row>
    <row r="2331" spans="1:9" ht="15" x14ac:dyDescent="0.25">
      <c r="A2331" s="240">
        <v>41872</v>
      </c>
      <c r="B2331" s="241" t="s">
        <v>1592</v>
      </c>
      <c r="C2331" s="394" t="s">
        <v>4401</v>
      </c>
      <c r="D2331" s="8" t="s">
        <v>317</v>
      </c>
      <c r="E2331" s="252">
        <v>1034.5</v>
      </c>
      <c r="F2331" s="117">
        <v>41873</v>
      </c>
      <c r="G2331" s="30">
        <v>1034.5</v>
      </c>
      <c r="H2331" s="439">
        <f t="shared" si="52"/>
        <v>0</v>
      </c>
      <c r="I2331" s="491"/>
    </row>
    <row r="2332" spans="1:9" ht="15" x14ac:dyDescent="0.25">
      <c r="A2332" s="240">
        <v>41879</v>
      </c>
      <c r="B2332" s="241" t="s">
        <v>2238</v>
      </c>
      <c r="C2332" s="394" t="s">
        <v>4401</v>
      </c>
      <c r="D2332" s="235" t="s">
        <v>317</v>
      </c>
      <c r="E2332" s="236">
        <v>1983.5</v>
      </c>
      <c r="F2332" s="117">
        <v>41880</v>
      </c>
      <c r="G2332" s="30">
        <v>1983.5</v>
      </c>
      <c r="H2332" s="5">
        <f t="shared" si="52"/>
        <v>0</v>
      </c>
      <c r="I2332" s="491"/>
    </row>
    <row r="2333" spans="1:9" ht="15" x14ac:dyDescent="0.25">
      <c r="A2333" s="240"/>
      <c r="B2333" s="241"/>
      <c r="C2333" s="394"/>
      <c r="D2333" s="235"/>
      <c r="E2333" s="236"/>
      <c r="F2333" s="117"/>
      <c r="G2333" s="30">
        <f>SUM(G2327:G2332)</f>
        <v>6774</v>
      </c>
      <c r="H2333" s="5"/>
      <c r="I2333" s="491"/>
    </row>
    <row r="2334" spans="1:9" ht="15" x14ac:dyDescent="0.25">
      <c r="A2334" s="240"/>
      <c r="B2334" s="241"/>
      <c r="C2334" s="394"/>
      <c r="D2334" s="235"/>
      <c r="E2334" s="236"/>
      <c r="F2334" s="117"/>
      <c r="G2334" s="30"/>
      <c r="H2334" s="5"/>
      <c r="I2334" s="491"/>
    </row>
    <row r="2335" spans="1:9" ht="15" x14ac:dyDescent="0.25">
      <c r="A2335" s="240">
        <v>41878</v>
      </c>
      <c r="B2335" s="241" t="s">
        <v>2109</v>
      </c>
      <c r="C2335" s="394" t="s">
        <v>4401</v>
      </c>
      <c r="D2335" s="235" t="s">
        <v>753</v>
      </c>
      <c r="E2335" s="236">
        <v>14673.5</v>
      </c>
      <c r="F2335" s="117">
        <v>41878</v>
      </c>
      <c r="G2335" s="30">
        <v>14673.5</v>
      </c>
      <c r="H2335" s="5">
        <f t="shared" si="52"/>
        <v>0</v>
      </c>
      <c r="I2335" s="491"/>
    </row>
    <row r="2336" spans="1:9" ht="15" x14ac:dyDescent="0.25">
      <c r="A2336" s="240">
        <v>41878</v>
      </c>
      <c r="B2336" s="241" t="s">
        <v>2115</v>
      </c>
      <c r="C2336" s="394" t="s">
        <v>4401</v>
      </c>
      <c r="D2336" s="235" t="s">
        <v>753</v>
      </c>
      <c r="E2336" s="236">
        <v>462</v>
      </c>
      <c r="F2336" s="117">
        <v>41878</v>
      </c>
      <c r="G2336" s="30">
        <v>462</v>
      </c>
      <c r="H2336" s="5">
        <f t="shared" si="52"/>
        <v>0</v>
      </c>
      <c r="I2336" s="491" t="s">
        <v>57</v>
      </c>
    </row>
    <row r="2337" spans="1:9" ht="15" x14ac:dyDescent="0.25">
      <c r="A2337" s="240"/>
      <c r="B2337" s="241"/>
      <c r="C2337" s="394"/>
      <c r="D2337" s="235"/>
      <c r="E2337" s="236"/>
      <c r="F2337" s="117"/>
      <c r="G2337" s="30"/>
      <c r="H2337" s="5"/>
      <c r="I2337" s="491"/>
    </row>
    <row r="2338" spans="1:9" ht="15" x14ac:dyDescent="0.25">
      <c r="A2338" s="496">
        <v>41853</v>
      </c>
      <c r="B2338" s="241" t="s">
        <v>1135</v>
      </c>
      <c r="C2338" s="394" t="s">
        <v>4641</v>
      </c>
      <c r="D2338" s="8" t="s">
        <v>58</v>
      </c>
      <c r="E2338" s="252">
        <v>2214</v>
      </c>
      <c r="F2338" s="117">
        <v>41854</v>
      </c>
      <c r="G2338" s="30">
        <v>2214</v>
      </c>
      <c r="H2338" s="24">
        <f t="shared" si="52"/>
        <v>0</v>
      </c>
      <c r="I2338" s="491" t="s">
        <v>294</v>
      </c>
    </row>
    <row r="2339" spans="1:9" ht="15" x14ac:dyDescent="0.25">
      <c r="A2339" s="496">
        <v>41855</v>
      </c>
      <c r="B2339" s="241" t="s">
        <v>1277</v>
      </c>
      <c r="C2339" s="394" t="s">
        <v>4641</v>
      </c>
      <c r="D2339" s="8" t="s">
        <v>58</v>
      </c>
      <c r="E2339" s="252">
        <v>1869</v>
      </c>
      <c r="F2339" s="117">
        <v>41855</v>
      </c>
      <c r="G2339" s="30">
        <v>1869</v>
      </c>
      <c r="H2339" s="5">
        <f t="shared" si="52"/>
        <v>0</v>
      </c>
      <c r="I2339" s="491" t="s">
        <v>294</v>
      </c>
    </row>
    <row r="2340" spans="1:9" ht="15" x14ac:dyDescent="0.25">
      <c r="A2340" s="496">
        <v>41857</v>
      </c>
      <c r="B2340" s="241" t="s">
        <v>1488</v>
      </c>
      <c r="C2340" s="394" t="s">
        <v>4641</v>
      </c>
      <c r="D2340" s="235" t="s">
        <v>58</v>
      </c>
      <c r="E2340" s="236">
        <v>1758</v>
      </c>
      <c r="F2340" s="117">
        <v>41857</v>
      </c>
      <c r="G2340" s="30">
        <v>1758</v>
      </c>
      <c r="H2340" s="5">
        <f t="shared" si="52"/>
        <v>0</v>
      </c>
      <c r="I2340" s="491"/>
    </row>
    <row r="2341" spans="1:9" ht="15" x14ac:dyDescent="0.25">
      <c r="A2341" s="240">
        <v>41858</v>
      </c>
      <c r="B2341" s="438" t="s">
        <v>1585</v>
      </c>
      <c r="C2341" s="429" t="s">
        <v>4698</v>
      </c>
      <c r="D2341" s="8" t="s">
        <v>58</v>
      </c>
      <c r="E2341" s="252">
        <v>1843.2</v>
      </c>
      <c r="F2341" s="117">
        <v>41858</v>
      </c>
      <c r="G2341" s="30">
        <v>1843.2</v>
      </c>
      <c r="H2341" s="5">
        <f t="shared" si="52"/>
        <v>0</v>
      </c>
      <c r="I2341" s="491" t="s">
        <v>294</v>
      </c>
    </row>
    <row r="2342" spans="1:9" ht="15" x14ac:dyDescent="0.25">
      <c r="A2342" s="496">
        <v>41859</v>
      </c>
      <c r="B2342" s="438" t="s">
        <v>1666</v>
      </c>
      <c r="C2342" s="429" t="s">
        <v>4698</v>
      </c>
      <c r="D2342" s="235" t="s">
        <v>58</v>
      </c>
      <c r="E2342" s="236">
        <v>2470</v>
      </c>
      <c r="F2342" s="117">
        <v>41859</v>
      </c>
      <c r="G2342" s="30">
        <v>2470</v>
      </c>
      <c r="H2342" s="5">
        <f t="shared" si="52"/>
        <v>0</v>
      </c>
      <c r="I2342" s="491" t="s">
        <v>14</v>
      </c>
    </row>
    <row r="2343" spans="1:9" ht="15" x14ac:dyDescent="0.25">
      <c r="A2343" s="240">
        <v>41862</v>
      </c>
      <c r="B2343" s="438" t="s">
        <v>1911</v>
      </c>
      <c r="C2343" s="429" t="s">
        <v>4698</v>
      </c>
      <c r="D2343" s="235" t="s">
        <v>58</v>
      </c>
      <c r="E2343" s="236">
        <v>1884.8</v>
      </c>
      <c r="F2343" s="117">
        <v>41862</v>
      </c>
      <c r="G2343" s="30">
        <v>1884.8</v>
      </c>
      <c r="H2343" s="5">
        <f t="shared" si="52"/>
        <v>0</v>
      </c>
      <c r="I2343" s="491"/>
    </row>
    <row r="2344" spans="1:9" ht="15" x14ac:dyDescent="0.25">
      <c r="A2344" s="240">
        <v>41862</v>
      </c>
      <c r="B2344" s="438" t="s">
        <v>1925</v>
      </c>
      <c r="C2344" s="429" t="s">
        <v>4698</v>
      </c>
      <c r="D2344" s="235" t="s">
        <v>58</v>
      </c>
      <c r="E2344" s="236">
        <v>1866.2</v>
      </c>
      <c r="F2344" s="117">
        <v>41862</v>
      </c>
      <c r="G2344" s="30">
        <v>1866.2</v>
      </c>
      <c r="H2344" s="5">
        <f t="shared" si="52"/>
        <v>0</v>
      </c>
      <c r="I2344" s="491" t="s">
        <v>14</v>
      </c>
    </row>
    <row r="2345" spans="1:9" ht="15" x14ac:dyDescent="0.25">
      <c r="A2345" s="240">
        <v>41864</v>
      </c>
      <c r="B2345" s="438" t="s">
        <v>2085</v>
      </c>
      <c r="C2345" s="429" t="s">
        <v>4698</v>
      </c>
      <c r="D2345" s="8" t="s">
        <v>58</v>
      </c>
      <c r="E2345" s="252">
        <v>2224</v>
      </c>
      <c r="F2345" s="117">
        <v>41864</v>
      </c>
      <c r="G2345" s="22">
        <v>2224</v>
      </c>
      <c r="H2345" s="5">
        <f t="shared" si="52"/>
        <v>0</v>
      </c>
      <c r="I2345" s="491" t="s">
        <v>14</v>
      </c>
    </row>
    <row r="2346" spans="1:9" ht="15" x14ac:dyDescent="0.25">
      <c r="A2346" s="240">
        <v>41864</v>
      </c>
      <c r="B2346" s="438" t="s">
        <v>2120</v>
      </c>
      <c r="C2346" s="429" t="s">
        <v>4698</v>
      </c>
      <c r="D2346" s="8" t="s">
        <v>58</v>
      </c>
      <c r="E2346" s="252">
        <v>1709</v>
      </c>
      <c r="F2346" s="117">
        <v>41865</v>
      </c>
      <c r="G2346" s="22">
        <v>1709</v>
      </c>
      <c r="H2346" s="5">
        <f t="shared" si="52"/>
        <v>0</v>
      </c>
      <c r="I2346" s="491" t="s">
        <v>2781</v>
      </c>
    </row>
    <row r="2347" spans="1:9" ht="15" x14ac:dyDescent="0.25">
      <c r="A2347" s="240">
        <v>41864</v>
      </c>
      <c r="B2347" s="438" t="s">
        <v>2121</v>
      </c>
      <c r="C2347" s="429" t="s">
        <v>4698</v>
      </c>
      <c r="D2347" s="8" t="s">
        <v>58</v>
      </c>
      <c r="E2347" s="252">
        <v>1696</v>
      </c>
      <c r="F2347" s="117">
        <v>41865</v>
      </c>
      <c r="G2347" s="22">
        <v>1696</v>
      </c>
      <c r="H2347" s="5">
        <f t="shared" si="52"/>
        <v>0</v>
      </c>
      <c r="I2347" s="491" t="s">
        <v>2781</v>
      </c>
    </row>
    <row r="2348" spans="1:9" ht="15" x14ac:dyDescent="0.25">
      <c r="A2348" s="240">
        <v>41866</v>
      </c>
      <c r="B2348" s="438" t="s">
        <v>2266</v>
      </c>
      <c r="C2348" s="429" t="s">
        <v>4698</v>
      </c>
      <c r="D2348" s="235" t="s">
        <v>58</v>
      </c>
      <c r="E2348" s="236">
        <v>1984</v>
      </c>
      <c r="F2348" s="117">
        <v>41866</v>
      </c>
      <c r="G2348" s="30">
        <v>1984</v>
      </c>
      <c r="H2348" s="5">
        <f t="shared" si="52"/>
        <v>0</v>
      </c>
      <c r="I2348" s="491"/>
    </row>
    <row r="2349" spans="1:9" ht="15" x14ac:dyDescent="0.25">
      <c r="A2349" s="240">
        <v>41867</v>
      </c>
      <c r="B2349" s="438" t="s">
        <v>1083</v>
      </c>
      <c r="C2349" s="429" t="s">
        <v>4698</v>
      </c>
      <c r="D2349" s="235" t="s">
        <v>58</v>
      </c>
      <c r="E2349" s="236">
        <v>2229</v>
      </c>
      <c r="F2349" s="117">
        <v>41867</v>
      </c>
      <c r="G2349" s="30">
        <v>2229</v>
      </c>
      <c r="H2349" s="5">
        <f t="shared" si="52"/>
        <v>0</v>
      </c>
      <c r="I2349" s="491"/>
    </row>
    <row r="2350" spans="1:9" ht="15" x14ac:dyDescent="0.25">
      <c r="A2350" s="240">
        <v>41870</v>
      </c>
      <c r="B2350" s="438" t="s">
        <v>1390</v>
      </c>
      <c r="C2350" s="429" t="s">
        <v>4698</v>
      </c>
      <c r="D2350" s="235" t="s">
        <v>58</v>
      </c>
      <c r="E2350" s="236">
        <v>2275.4</v>
      </c>
      <c r="F2350" s="117">
        <v>41870</v>
      </c>
      <c r="G2350" s="30">
        <v>2275.4</v>
      </c>
      <c r="H2350" s="5">
        <f t="shared" si="52"/>
        <v>0</v>
      </c>
      <c r="I2350" s="491" t="s">
        <v>274</v>
      </c>
    </row>
    <row r="2351" spans="1:9" ht="15" x14ac:dyDescent="0.25">
      <c r="A2351" s="240">
        <v>41872</v>
      </c>
      <c r="B2351" s="241" t="s">
        <v>1549</v>
      </c>
      <c r="C2351" s="394" t="s">
        <v>4401</v>
      </c>
      <c r="D2351" s="8" t="s">
        <v>58</v>
      </c>
      <c r="E2351" s="252">
        <v>2765.2</v>
      </c>
      <c r="F2351" s="117">
        <v>41873</v>
      </c>
      <c r="G2351" s="30">
        <v>2765.2</v>
      </c>
      <c r="H2351" s="5">
        <f t="shared" si="52"/>
        <v>0</v>
      </c>
      <c r="I2351" s="491"/>
    </row>
    <row r="2352" spans="1:9" ht="15" x14ac:dyDescent="0.25">
      <c r="A2352" s="240">
        <v>41877</v>
      </c>
      <c r="B2352" s="241" t="s">
        <v>2043</v>
      </c>
      <c r="C2352" s="394" t="s">
        <v>4401</v>
      </c>
      <c r="D2352" s="8" t="s">
        <v>58</v>
      </c>
      <c r="E2352" s="252">
        <v>1929</v>
      </c>
      <c r="F2352" s="117">
        <v>41877</v>
      </c>
      <c r="G2352" s="30">
        <v>1929</v>
      </c>
      <c r="H2352" s="5">
        <f t="shared" si="52"/>
        <v>0</v>
      </c>
      <c r="I2352" s="491"/>
    </row>
    <row r="2353" spans="1:9" ht="15" x14ac:dyDescent="0.25">
      <c r="A2353" s="240">
        <v>41881</v>
      </c>
      <c r="B2353" s="241" t="s">
        <v>1194</v>
      </c>
      <c r="C2353" s="394" t="s">
        <v>4401</v>
      </c>
      <c r="D2353" s="235" t="s">
        <v>58</v>
      </c>
      <c r="E2353" s="236">
        <v>2280</v>
      </c>
      <c r="F2353" s="117">
        <v>41881</v>
      </c>
      <c r="G2353" s="30">
        <v>2280</v>
      </c>
      <c r="H2353" s="5">
        <f t="shared" si="52"/>
        <v>0</v>
      </c>
      <c r="I2353" s="491" t="s">
        <v>294</v>
      </c>
    </row>
    <row r="2354" spans="1:9" ht="15" x14ac:dyDescent="0.25">
      <c r="A2354" s="240">
        <v>41870</v>
      </c>
      <c r="B2354" s="438" t="s">
        <v>1394</v>
      </c>
      <c r="C2354" s="429" t="s">
        <v>4698</v>
      </c>
      <c r="D2354" s="235" t="s">
        <v>604</v>
      </c>
      <c r="E2354" s="236">
        <v>2114.1999999999998</v>
      </c>
      <c r="F2354" s="117">
        <v>41870</v>
      </c>
      <c r="G2354" s="30">
        <v>2114.1999999999998</v>
      </c>
      <c r="H2354" s="5">
        <f t="shared" si="52"/>
        <v>0</v>
      </c>
      <c r="I2354" s="491" t="s">
        <v>57</v>
      </c>
    </row>
    <row r="2355" spans="1:9" ht="15" x14ac:dyDescent="0.25">
      <c r="A2355" s="240">
        <v>41872</v>
      </c>
      <c r="B2355" s="241" t="s">
        <v>1556</v>
      </c>
      <c r="C2355" s="394" t="s">
        <v>4401</v>
      </c>
      <c r="D2355" s="8" t="s">
        <v>604</v>
      </c>
      <c r="E2355" s="252">
        <v>1931.4</v>
      </c>
      <c r="F2355" s="117">
        <v>41872</v>
      </c>
      <c r="G2355" s="30">
        <v>1931.4</v>
      </c>
      <c r="H2355" s="5">
        <f t="shared" si="52"/>
        <v>0</v>
      </c>
      <c r="I2355" s="491" t="s">
        <v>294</v>
      </c>
    </row>
    <row r="2356" spans="1:9" ht="15" x14ac:dyDescent="0.25">
      <c r="A2356" s="240">
        <v>41874</v>
      </c>
      <c r="B2356" s="241" t="s">
        <v>1768</v>
      </c>
      <c r="C2356" s="394" t="s">
        <v>4401</v>
      </c>
      <c r="D2356" s="8" t="s">
        <v>604</v>
      </c>
      <c r="E2356" s="252">
        <v>2387</v>
      </c>
      <c r="F2356" s="117">
        <v>41874</v>
      </c>
      <c r="G2356" s="30">
        <v>2387</v>
      </c>
      <c r="H2356" s="5">
        <f t="shared" si="52"/>
        <v>0</v>
      </c>
      <c r="I2356" s="491" t="s">
        <v>57</v>
      </c>
    </row>
    <row r="2357" spans="1:9" ht="15" x14ac:dyDescent="0.25">
      <c r="A2357" s="240">
        <v>41878</v>
      </c>
      <c r="B2357" s="241" t="s">
        <v>2134</v>
      </c>
      <c r="C2357" s="394" t="s">
        <v>4401</v>
      </c>
      <c r="D2357" s="235" t="s">
        <v>604</v>
      </c>
      <c r="E2357" s="236">
        <v>1773</v>
      </c>
      <c r="F2357" s="117">
        <v>41878</v>
      </c>
      <c r="G2357" s="30">
        <v>1773</v>
      </c>
      <c r="H2357" s="5">
        <f t="shared" si="52"/>
        <v>0</v>
      </c>
      <c r="I2357" s="491" t="s">
        <v>57</v>
      </c>
    </row>
    <row r="2358" spans="1:9" ht="15" x14ac:dyDescent="0.25">
      <c r="A2358" s="240">
        <v>41874</v>
      </c>
      <c r="B2358" s="241" t="s">
        <v>1747</v>
      </c>
      <c r="C2358" s="394" t="s">
        <v>4401</v>
      </c>
      <c r="D2358" s="8" t="s">
        <v>961</v>
      </c>
      <c r="E2358" s="252">
        <v>1699</v>
      </c>
      <c r="F2358" s="117">
        <v>41876</v>
      </c>
      <c r="G2358" s="30">
        <v>1699</v>
      </c>
      <c r="H2358" s="5">
        <f t="shared" si="52"/>
        <v>0</v>
      </c>
      <c r="I2358" s="491" t="s">
        <v>57</v>
      </c>
    </row>
    <row r="2359" spans="1:9" ht="15" x14ac:dyDescent="0.25">
      <c r="A2359" s="240">
        <v>41873</v>
      </c>
      <c r="B2359" s="241" t="s">
        <v>1700</v>
      </c>
      <c r="C2359" s="394" t="s">
        <v>4401</v>
      </c>
      <c r="D2359" s="235" t="s">
        <v>889</v>
      </c>
      <c r="E2359" s="236">
        <v>1742</v>
      </c>
      <c r="F2359" s="117">
        <v>41874</v>
      </c>
      <c r="G2359" s="251">
        <v>1742</v>
      </c>
      <c r="H2359" s="5">
        <f t="shared" si="52"/>
        <v>0</v>
      </c>
      <c r="I2359" s="491" t="s">
        <v>57</v>
      </c>
    </row>
    <row r="2360" spans="1:9" ht="15" x14ac:dyDescent="0.25">
      <c r="A2360" s="240"/>
      <c r="B2360" s="241"/>
      <c r="C2360" s="394"/>
      <c r="D2360" s="235"/>
      <c r="E2360" s="236"/>
      <c r="F2360" s="117"/>
      <c r="G2360" s="251">
        <f>SUM(G2338:G2359)</f>
        <v>44643.4</v>
      </c>
      <c r="H2360" s="5"/>
      <c r="I2360" s="491"/>
    </row>
    <row r="2361" spans="1:9" ht="15" x14ac:dyDescent="0.25">
      <c r="A2361" s="240"/>
      <c r="B2361" s="241"/>
      <c r="C2361" s="394"/>
      <c r="D2361" s="235"/>
      <c r="E2361" s="236"/>
      <c r="F2361" s="117"/>
      <c r="G2361" s="251"/>
      <c r="H2361" s="5"/>
      <c r="I2361" s="491"/>
    </row>
    <row r="2362" spans="1:9" ht="15" x14ac:dyDescent="0.25">
      <c r="A2362" s="240">
        <v>41852</v>
      </c>
      <c r="B2362" s="241" t="s">
        <v>1057</v>
      </c>
      <c r="C2362" s="394" t="s">
        <v>4641</v>
      </c>
      <c r="D2362" s="235" t="s">
        <v>124</v>
      </c>
      <c r="E2362" s="236">
        <v>2867.5</v>
      </c>
      <c r="F2362" s="117">
        <v>41852</v>
      </c>
      <c r="G2362" s="30">
        <v>2867.5</v>
      </c>
      <c r="H2362" s="24">
        <f t="shared" si="52"/>
        <v>0</v>
      </c>
      <c r="I2362" s="491" t="s">
        <v>294</v>
      </c>
    </row>
    <row r="2363" spans="1:9" ht="15" x14ac:dyDescent="0.25">
      <c r="A2363" s="496">
        <v>41853</v>
      </c>
      <c r="B2363" s="241" t="s">
        <v>1170</v>
      </c>
      <c r="C2363" s="394" t="s">
        <v>4641</v>
      </c>
      <c r="D2363" s="8" t="s">
        <v>124</v>
      </c>
      <c r="E2363" s="252">
        <v>3469</v>
      </c>
      <c r="F2363" s="117">
        <v>41853</v>
      </c>
      <c r="G2363" s="30">
        <v>3469</v>
      </c>
      <c r="H2363" s="24">
        <f t="shared" si="52"/>
        <v>0</v>
      </c>
      <c r="I2363" s="491" t="s">
        <v>57</v>
      </c>
    </row>
    <row r="2364" spans="1:9" ht="15" x14ac:dyDescent="0.25">
      <c r="A2364" s="240">
        <v>41854</v>
      </c>
      <c r="B2364" s="241" t="s">
        <v>1192</v>
      </c>
      <c r="C2364" s="394" t="s">
        <v>4641</v>
      </c>
      <c r="D2364" s="8" t="s">
        <v>124</v>
      </c>
      <c r="E2364" s="252">
        <v>2873</v>
      </c>
      <c r="F2364" s="117">
        <v>41854</v>
      </c>
      <c r="G2364" s="30">
        <v>2873</v>
      </c>
      <c r="H2364" s="24">
        <f t="shared" si="52"/>
        <v>0</v>
      </c>
      <c r="I2364" s="491" t="s">
        <v>4</v>
      </c>
    </row>
    <row r="2365" spans="1:9" ht="15" x14ac:dyDescent="0.25">
      <c r="A2365" s="240">
        <v>41854</v>
      </c>
      <c r="B2365" s="241" t="s">
        <v>1200</v>
      </c>
      <c r="C2365" s="394" t="s">
        <v>4641</v>
      </c>
      <c r="D2365" s="8" t="s">
        <v>124</v>
      </c>
      <c r="E2365" s="252">
        <v>841</v>
      </c>
      <c r="F2365" s="117">
        <v>41854</v>
      </c>
      <c r="G2365" s="30">
        <v>841</v>
      </c>
      <c r="H2365" s="24">
        <f t="shared" si="52"/>
        <v>0</v>
      </c>
      <c r="I2365" s="491" t="s">
        <v>4</v>
      </c>
    </row>
    <row r="2366" spans="1:9" ht="15" x14ac:dyDescent="0.25">
      <c r="A2366" s="240">
        <v>41854</v>
      </c>
      <c r="B2366" s="241" t="s">
        <v>1218</v>
      </c>
      <c r="C2366" s="394" t="s">
        <v>4641</v>
      </c>
      <c r="D2366" s="8" t="s">
        <v>124</v>
      </c>
      <c r="E2366" s="252">
        <v>1696</v>
      </c>
      <c r="F2366" s="117">
        <v>41854</v>
      </c>
      <c r="G2366" s="30">
        <v>1696</v>
      </c>
      <c r="H2366" s="24">
        <f t="shared" si="52"/>
        <v>0</v>
      </c>
      <c r="I2366" s="491" t="s">
        <v>57</v>
      </c>
    </row>
    <row r="2367" spans="1:9" ht="15" x14ac:dyDescent="0.25">
      <c r="A2367" s="496">
        <v>41855</v>
      </c>
      <c r="B2367" s="241" t="s">
        <v>1338</v>
      </c>
      <c r="C2367" s="394" t="s">
        <v>4641</v>
      </c>
      <c r="D2367" s="8" t="s">
        <v>124</v>
      </c>
      <c r="E2367" s="252">
        <v>1176</v>
      </c>
      <c r="F2367" s="117">
        <v>41855</v>
      </c>
      <c r="G2367" s="30">
        <v>1176</v>
      </c>
      <c r="H2367" s="5">
        <f t="shared" si="52"/>
        <v>0</v>
      </c>
      <c r="I2367" s="491" t="s">
        <v>4</v>
      </c>
    </row>
    <row r="2368" spans="1:9" ht="15" x14ac:dyDescent="0.25">
      <c r="A2368" s="240">
        <v>41856</v>
      </c>
      <c r="B2368" s="241" t="s">
        <v>1436</v>
      </c>
      <c r="C2368" s="394" t="s">
        <v>4641</v>
      </c>
      <c r="D2368" s="235" t="s">
        <v>124</v>
      </c>
      <c r="E2368" s="236">
        <v>1256.5</v>
      </c>
      <c r="F2368" s="117">
        <v>41856</v>
      </c>
      <c r="G2368" s="30">
        <v>1256.5</v>
      </c>
      <c r="H2368" s="5">
        <f t="shared" si="52"/>
        <v>0</v>
      </c>
      <c r="I2368" s="491" t="s">
        <v>4</v>
      </c>
    </row>
    <row r="2369" spans="1:9" ht="15" x14ac:dyDescent="0.25">
      <c r="A2369" s="496">
        <v>41857</v>
      </c>
      <c r="B2369" s="241" t="s">
        <v>1493</v>
      </c>
      <c r="C2369" s="394" t="s">
        <v>4641</v>
      </c>
      <c r="D2369" s="235" t="s">
        <v>124</v>
      </c>
      <c r="E2369" s="236">
        <v>162</v>
      </c>
      <c r="F2369" s="117">
        <v>41857</v>
      </c>
      <c r="G2369" s="30">
        <v>162</v>
      </c>
      <c r="H2369" s="5">
        <f t="shared" si="52"/>
        <v>0</v>
      </c>
      <c r="I2369" s="491"/>
    </row>
    <row r="2370" spans="1:9" ht="15" x14ac:dyDescent="0.25">
      <c r="A2370" s="496">
        <v>41859</v>
      </c>
      <c r="B2370" s="438" t="s">
        <v>1729</v>
      </c>
      <c r="C2370" s="429" t="s">
        <v>4698</v>
      </c>
      <c r="D2370" s="235" t="s">
        <v>124</v>
      </c>
      <c r="E2370" s="236">
        <v>2630</v>
      </c>
      <c r="F2370" s="117">
        <v>41859</v>
      </c>
      <c r="G2370" s="30">
        <v>2630</v>
      </c>
      <c r="H2370" s="5">
        <f t="shared" si="52"/>
        <v>0</v>
      </c>
      <c r="I2370" s="491"/>
    </row>
    <row r="2371" spans="1:9" ht="15" x14ac:dyDescent="0.25">
      <c r="A2371" s="240">
        <v>41860</v>
      </c>
      <c r="B2371" s="438" t="s">
        <v>1797</v>
      </c>
      <c r="C2371" s="429" t="s">
        <v>4698</v>
      </c>
      <c r="D2371" s="8" t="s">
        <v>124</v>
      </c>
      <c r="E2371" s="252">
        <v>1531</v>
      </c>
      <c r="F2371" s="117">
        <v>41860</v>
      </c>
      <c r="G2371" s="30">
        <v>1531</v>
      </c>
      <c r="H2371" s="5">
        <f t="shared" si="52"/>
        <v>0</v>
      </c>
      <c r="I2371" s="491"/>
    </row>
    <row r="2372" spans="1:9" ht="15" x14ac:dyDescent="0.25">
      <c r="A2372" s="240">
        <v>41860</v>
      </c>
      <c r="B2372" s="438" t="s">
        <v>1826</v>
      </c>
      <c r="C2372" s="429" t="s">
        <v>4698</v>
      </c>
      <c r="D2372" s="8" t="s">
        <v>124</v>
      </c>
      <c r="E2372" s="252">
        <v>2608.1999999999998</v>
      </c>
      <c r="F2372" s="117">
        <v>41860</v>
      </c>
      <c r="G2372" s="30">
        <v>2608.1999999999998</v>
      </c>
      <c r="H2372" s="5">
        <f t="shared" si="52"/>
        <v>0</v>
      </c>
      <c r="I2372" s="491" t="s">
        <v>14</v>
      </c>
    </row>
    <row r="2373" spans="1:9" ht="15" x14ac:dyDescent="0.25">
      <c r="A2373" s="240">
        <v>41860</v>
      </c>
      <c r="B2373" s="438" t="s">
        <v>1831</v>
      </c>
      <c r="C2373" s="429" t="s">
        <v>4698</v>
      </c>
      <c r="D2373" s="8" t="s">
        <v>124</v>
      </c>
      <c r="E2373" s="252">
        <v>2990</v>
      </c>
      <c r="F2373" s="117">
        <v>41860</v>
      </c>
      <c r="G2373" s="30">
        <v>2990</v>
      </c>
      <c r="H2373" s="5">
        <f t="shared" si="52"/>
        <v>0</v>
      </c>
      <c r="I2373" s="491" t="s">
        <v>146</v>
      </c>
    </row>
    <row r="2374" spans="1:9" ht="15" x14ac:dyDescent="0.25">
      <c r="A2374" s="240">
        <v>41862</v>
      </c>
      <c r="B2374" s="438" t="s">
        <v>1908</v>
      </c>
      <c r="C2374" s="429" t="s">
        <v>4698</v>
      </c>
      <c r="D2374" s="235" t="s">
        <v>124</v>
      </c>
      <c r="E2374" s="236">
        <v>1678</v>
      </c>
      <c r="F2374" s="117">
        <v>41862</v>
      </c>
      <c r="G2374" s="30">
        <v>1678</v>
      </c>
      <c r="H2374" s="5">
        <f t="shared" si="52"/>
        <v>0</v>
      </c>
      <c r="I2374" s="491" t="s">
        <v>20</v>
      </c>
    </row>
    <row r="2375" spans="1:9" ht="15" x14ac:dyDescent="0.25">
      <c r="A2375" s="240">
        <v>41863</v>
      </c>
      <c r="B2375" s="438" t="s">
        <v>2047</v>
      </c>
      <c r="C2375" s="429" t="s">
        <v>4698</v>
      </c>
      <c r="D2375" s="8" t="s">
        <v>124</v>
      </c>
      <c r="E2375" s="252">
        <v>1734.5</v>
      </c>
      <c r="F2375" s="117">
        <v>41863</v>
      </c>
      <c r="G2375" s="22">
        <v>1734.5</v>
      </c>
      <c r="H2375" s="5">
        <f t="shared" si="52"/>
        <v>0</v>
      </c>
      <c r="I2375" s="491" t="s">
        <v>4881</v>
      </c>
    </row>
    <row r="2376" spans="1:9" ht="15" x14ac:dyDescent="0.25">
      <c r="A2376" s="240">
        <v>41864</v>
      </c>
      <c r="B2376" s="438" t="s">
        <v>2117</v>
      </c>
      <c r="C2376" s="429" t="s">
        <v>4698</v>
      </c>
      <c r="D2376" s="8" t="s">
        <v>124</v>
      </c>
      <c r="E2376" s="252">
        <v>560</v>
      </c>
      <c r="F2376" s="117">
        <v>41864</v>
      </c>
      <c r="G2376" s="22">
        <v>560</v>
      </c>
      <c r="H2376" s="5">
        <f t="shared" si="52"/>
        <v>0</v>
      </c>
      <c r="I2376" s="491" t="s">
        <v>146</v>
      </c>
    </row>
    <row r="2377" spans="1:9" ht="15" x14ac:dyDescent="0.25">
      <c r="A2377" s="240">
        <v>41867</v>
      </c>
      <c r="B2377" s="438" t="s">
        <v>1122</v>
      </c>
      <c r="C2377" s="429" t="s">
        <v>4698</v>
      </c>
      <c r="D2377" s="235" t="s">
        <v>124</v>
      </c>
      <c r="E2377" s="236">
        <v>4873.5</v>
      </c>
      <c r="F2377" s="117">
        <v>41867</v>
      </c>
      <c r="G2377" s="30">
        <v>4873.5</v>
      </c>
      <c r="H2377" s="5">
        <f t="shared" si="52"/>
        <v>0</v>
      </c>
      <c r="I2377" s="491" t="s">
        <v>20</v>
      </c>
    </row>
    <row r="2378" spans="1:9" ht="15" x14ac:dyDescent="0.25">
      <c r="A2378" s="240">
        <v>41868</v>
      </c>
      <c r="B2378" s="438" t="s">
        <v>1141</v>
      </c>
      <c r="C2378" s="429" t="s">
        <v>4698</v>
      </c>
      <c r="D2378" s="235" t="s">
        <v>124</v>
      </c>
      <c r="E2378" s="236">
        <v>3713</v>
      </c>
      <c r="F2378" s="117">
        <v>41868</v>
      </c>
      <c r="G2378" s="30">
        <v>3713</v>
      </c>
      <c r="H2378" s="5">
        <f t="shared" si="52"/>
        <v>0</v>
      </c>
      <c r="I2378" s="491"/>
    </row>
    <row r="2379" spans="1:9" ht="15" x14ac:dyDescent="0.25">
      <c r="A2379" s="518">
        <v>41866</v>
      </c>
      <c r="B2379" s="516" t="s">
        <v>1264</v>
      </c>
      <c r="C2379" s="517" t="s">
        <v>4698</v>
      </c>
      <c r="D2379" s="235" t="s">
        <v>124</v>
      </c>
      <c r="E2379" s="236">
        <v>2662.5</v>
      </c>
      <c r="F2379" s="117">
        <v>41866</v>
      </c>
      <c r="G2379" s="30">
        <v>2662.5</v>
      </c>
      <c r="H2379" s="5">
        <f t="shared" si="52"/>
        <v>0</v>
      </c>
      <c r="I2379" s="491"/>
    </row>
    <row r="2380" spans="1:9" ht="15" x14ac:dyDescent="0.25">
      <c r="A2380" s="496">
        <v>41869</v>
      </c>
      <c r="B2380" s="438" t="s">
        <v>1303</v>
      </c>
      <c r="C2380" s="429" t="s">
        <v>4698</v>
      </c>
      <c r="D2380" s="235" t="s">
        <v>124</v>
      </c>
      <c r="E2380" s="236">
        <v>2097.5</v>
      </c>
      <c r="F2380" s="117">
        <v>41869</v>
      </c>
      <c r="G2380" s="30">
        <v>2097.5</v>
      </c>
      <c r="H2380" s="5">
        <f t="shared" si="52"/>
        <v>0</v>
      </c>
      <c r="I2380" s="491" t="s">
        <v>146</v>
      </c>
    </row>
    <row r="2381" spans="1:9" ht="15" x14ac:dyDescent="0.25">
      <c r="A2381" s="240">
        <v>41871</v>
      </c>
      <c r="B2381" s="438" t="s">
        <v>1470</v>
      </c>
      <c r="C2381" s="429" t="s">
        <v>4698</v>
      </c>
      <c r="D2381" s="235" t="s">
        <v>124</v>
      </c>
      <c r="E2381" s="236">
        <v>765</v>
      </c>
      <c r="F2381" s="117">
        <v>41871</v>
      </c>
      <c r="G2381" s="22">
        <v>765</v>
      </c>
      <c r="H2381" s="5">
        <f t="shared" si="52"/>
        <v>0</v>
      </c>
      <c r="I2381" s="491" t="s">
        <v>196</v>
      </c>
    </row>
    <row r="2382" spans="1:9" ht="15" x14ac:dyDescent="0.25">
      <c r="A2382" s="240">
        <v>41873</v>
      </c>
      <c r="B2382" s="241" t="s">
        <v>1694</v>
      </c>
      <c r="C2382" s="394" t="s">
        <v>4401</v>
      </c>
      <c r="D2382" s="235" t="s">
        <v>124</v>
      </c>
      <c r="E2382" s="236">
        <v>2337.5</v>
      </c>
      <c r="F2382" s="117">
        <v>41873</v>
      </c>
      <c r="G2382" s="251">
        <v>2337.5</v>
      </c>
      <c r="H2382" s="5">
        <f t="shared" si="52"/>
        <v>0</v>
      </c>
      <c r="I2382" s="491" t="s">
        <v>146</v>
      </c>
    </row>
    <row r="2383" spans="1:9" ht="15" x14ac:dyDescent="0.25">
      <c r="A2383" s="240">
        <v>41874</v>
      </c>
      <c r="B2383" s="241" t="s">
        <v>1802</v>
      </c>
      <c r="C2383" s="394" t="s">
        <v>4401</v>
      </c>
      <c r="D2383" s="8" t="s">
        <v>124</v>
      </c>
      <c r="E2383" s="252">
        <v>5276.5</v>
      </c>
      <c r="F2383" s="294">
        <v>41874</v>
      </c>
      <c r="G2383" s="30">
        <v>5276.5</v>
      </c>
      <c r="H2383" s="5">
        <f t="shared" si="52"/>
        <v>0</v>
      </c>
      <c r="I2383" s="491"/>
    </row>
    <row r="2384" spans="1:9" ht="15" x14ac:dyDescent="0.25">
      <c r="A2384" s="240">
        <v>41875</v>
      </c>
      <c r="B2384" s="241" t="s">
        <v>1868</v>
      </c>
      <c r="C2384" s="394" t="s">
        <v>4401</v>
      </c>
      <c r="D2384" s="235" t="s">
        <v>124</v>
      </c>
      <c r="E2384" s="236">
        <v>723</v>
      </c>
      <c r="F2384" s="117">
        <v>41875</v>
      </c>
      <c r="G2384" s="30">
        <v>723</v>
      </c>
      <c r="H2384" s="5">
        <f t="shared" si="52"/>
        <v>0</v>
      </c>
      <c r="I2384" s="491"/>
    </row>
    <row r="2385" spans="1:9" ht="15" x14ac:dyDescent="0.25">
      <c r="A2385" s="240">
        <v>41876</v>
      </c>
      <c r="B2385" s="241" t="s">
        <v>1974</v>
      </c>
      <c r="C2385" s="394" t="s">
        <v>4401</v>
      </c>
      <c r="D2385" s="235" t="s">
        <v>124</v>
      </c>
      <c r="E2385" s="236">
        <v>1067</v>
      </c>
      <c r="F2385" s="117">
        <v>41876</v>
      </c>
      <c r="G2385" s="30">
        <v>1067</v>
      </c>
      <c r="H2385" s="5">
        <f t="shared" si="52"/>
        <v>0</v>
      </c>
      <c r="I2385" s="491"/>
    </row>
    <row r="2386" spans="1:9" ht="15" x14ac:dyDescent="0.25">
      <c r="A2386" s="240">
        <v>41877</v>
      </c>
      <c r="B2386" s="241" t="s">
        <v>2017</v>
      </c>
      <c r="C2386" s="394" t="s">
        <v>4401</v>
      </c>
      <c r="D2386" s="8" t="s">
        <v>124</v>
      </c>
      <c r="E2386" s="252">
        <v>377</v>
      </c>
      <c r="F2386" s="117">
        <v>41877</v>
      </c>
      <c r="G2386" s="30">
        <v>377</v>
      </c>
      <c r="H2386" s="5">
        <f t="shared" si="52"/>
        <v>0</v>
      </c>
      <c r="I2386" s="491"/>
    </row>
    <row r="2387" spans="1:9" ht="15" x14ac:dyDescent="0.25">
      <c r="A2387" s="240">
        <v>41877</v>
      </c>
      <c r="B2387" s="241" t="s">
        <v>2057</v>
      </c>
      <c r="C2387" s="394" t="s">
        <v>4401</v>
      </c>
      <c r="D2387" s="8" t="s">
        <v>124</v>
      </c>
      <c r="E2387" s="252">
        <v>385</v>
      </c>
      <c r="F2387" s="117">
        <v>41877</v>
      </c>
      <c r="G2387" s="30">
        <v>385</v>
      </c>
      <c r="H2387" s="5">
        <f t="shared" si="52"/>
        <v>0</v>
      </c>
      <c r="I2387" s="491" t="s">
        <v>146</v>
      </c>
    </row>
    <row r="2388" spans="1:9" ht="15" x14ac:dyDescent="0.25">
      <c r="A2388" s="240">
        <v>41878</v>
      </c>
      <c r="B2388" s="241" t="s">
        <v>2106</v>
      </c>
      <c r="C2388" s="394" t="s">
        <v>4401</v>
      </c>
      <c r="D2388" s="235" t="s">
        <v>124</v>
      </c>
      <c r="E2388" s="236">
        <v>1332</v>
      </c>
      <c r="F2388" s="117">
        <v>41878</v>
      </c>
      <c r="G2388" s="30">
        <v>1332</v>
      </c>
      <c r="H2388" s="5">
        <f t="shared" si="52"/>
        <v>0</v>
      </c>
      <c r="I2388" s="491" t="s">
        <v>146</v>
      </c>
    </row>
    <row r="2389" spans="1:9" ht="15" x14ac:dyDescent="0.25">
      <c r="A2389" s="240">
        <v>41880</v>
      </c>
      <c r="B2389" s="241" t="s">
        <v>1140</v>
      </c>
      <c r="C2389" s="394" t="s">
        <v>4401</v>
      </c>
      <c r="D2389" s="8" t="s">
        <v>124</v>
      </c>
      <c r="E2389" s="252">
        <v>2986.4</v>
      </c>
      <c r="F2389" s="117">
        <v>41880</v>
      </c>
      <c r="G2389" s="30">
        <v>2986.4</v>
      </c>
      <c r="H2389" s="5">
        <f t="shared" si="52"/>
        <v>0</v>
      </c>
      <c r="I2389" s="491" t="s">
        <v>4885</v>
      </c>
    </row>
    <row r="2390" spans="1:9" ht="15" x14ac:dyDescent="0.25">
      <c r="A2390" s="240">
        <v>41881</v>
      </c>
      <c r="B2390" s="241" t="s">
        <v>1263</v>
      </c>
      <c r="C2390" s="394" t="s">
        <v>4401</v>
      </c>
      <c r="D2390" s="235" t="s">
        <v>124</v>
      </c>
      <c r="E2390" s="236">
        <v>3000</v>
      </c>
      <c r="F2390" s="117">
        <v>41881</v>
      </c>
      <c r="G2390" s="30">
        <v>3000</v>
      </c>
      <c r="H2390" s="5">
        <f t="shared" si="52"/>
        <v>0</v>
      </c>
      <c r="I2390" s="491" t="s">
        <v>146</v>
      </c>
    </row>
    <row r="2391" spans="1:9" ht="15" x14ac:dyDescent="0.25">
      <c r="A2391" s="240">
        <v>41882</v>
      </c>
      <c r="B2391" s="241" t="s">
        <v>1323</v>
      </c>
      <c r="C2391" s="394" t="s">
        <v>4401</v>
      </c>
      <c r="D2391" s="235" t="s">
        <v>124</v>
      </c>
      <c r="E2391" s="236">
        <v>4193</v>
      </c>
      <c r="F2391" s="23">
        <v>41882</v>
      </c>
      <c r="G2391" s="30">
        <v>4193</v>
      </c>
      <c r="H2391" s="5">
        <f t="shared" si="52"/>
        <v>0</v>
      </c>
      <c r="I2391" s="491" t="s">
        <v>146</v>
      </c>
    </row>
    <row r="2392" spans="1:9" ht="15" x14ac:dyDescent="0.25">
      <c r="A2392" s="240"/>
      <c r="B2392" s="241"/>
      <c r="C2392" s="394"/>
      <c r="D2392" s="235"/>
      <c r="E2392" s="236"/>
      <c r="F2392" s="23"/>
      <c r="G2392" s="30">
        <f>SUM(G2362:G2391)</f>
        <v>63861.599999999999</v>
      </c>
      <c r="H2392" s="5"/>
      <c r="I2392" s="491"/>
    </row>
    <row r="2393" spans="1:9" ht="15" x14ac:dyDescent="0.25">
      <c r="A2393" s="240"/>
      <c r="B2393" s="241"/>
      <c r="C2393" s="394"/>
      <c r="D2393" s="235"/>
      <c r="E2393" s="236"/>
      <c r="F2393" s="23"/>
      <c r="G2393" s="30"/>
      <c r="H2393" s="5"/>
      <c r="I2393" s="491"/>
    </row>
    <row r="2394" spans="1:9" ht="15" x14ac:dyDescent="0.25">
      <c r="A2394" s="496">
        <v>41853</v>
      </c>
      <c r="B2394" s="241" t="s">
        <v>1100</v>
      </c>
      <c r="C2394" s="394" t="s">
        <v>4641</v>
      </c>
      <c r="D2394" s="8" t="s">
        <v>83</v>
      </c>
      <c r="E2394" s="252">
        <v>9647</v>
      </c>
      <c r="F2394" s="117">
        <v>41855</v>
      </c>
      <c r="G2394" s="30">
        <v>9647</v>
      </c>
      <c r="H2394" s="24">
        <f t="shared" si="52"/>
        <v>0</v>
      </c>
      <c r="I2394" s="497"/>
    </row>
    <row r="2395" spans="1:9" ht="15" x14ac:dyDescent="0.25">
      <c r="A2395" s="240">
        <v>41856</v>
      </c>
      <c r="B2395" s="241" t="s">
        <v>1455</v>
      </c>
      <c r="C2395" s="394" t="s">
        <v>4641</v>
      </c>
      <c r="D2395" s="235" t="s">
        <v>83</v>
      </c>
      <c r="E2395" s="236">
        <v>6547.2</v>
      </c>
      <c r="F2395" s="117">
        <v>41857</v>
      </c>
      <c r="G2395" s="30">
        <v>6547.2</v>
      </c>
      <c r="H2395" s="5">
        <f t="shared" si="52"/>
        <v>0</v>
      </c>
      <c r="I2395" s="497" t="s">
        <v>294</v>
      </c>
    </row>
    <row r="2396" spans="1:9" ht="15" x14ac:dyDescent="0.25">
      <c r="A2396" s="496">
        <v>41859</v>
      </c>
      <c r="B2396" s="438" t="s">
        <v>1727</v>
      </c>
      <c r="C2396" s="429" t="s">
        <v>4698</v>
      </c>
      <c r="D2396" s="235" t="s">
        <v>83</v>
      </c>
      <c r="E2396" s="236">
        <v>9399.2000000000007</v>
      </c>
      <c r="F2396" s="117">
        <v>41860</v>
      </c>
      <c r="G2396" s="30">
        <v>9399.2000000000007</v>
      </c>
      <c r="H2396" s="5">
        <f t="shared" si="52"/>
        <v>0</v>
      </c>
      <c r="I2396" s="497" t="s">
        <v>146</v>
      </c>
    </row>
    <row r="2397" spans="1:9" ht="15" x14ac:dyDescent="0.25">
      <c r="A2397" s="240">
        <v>41863</v>
      </c>
      <c r="B2397" s="438" t="s">
        <v>1995</v>
      </c>
      <c r="C2397" s="429" t="s">
        <v>4698</v>
      </c>
      <c r="D2397" s="8" t="s">
        <v>83</v>
      </c>
      <c r="E2397" s="252">
        <v>8068</v>
      </c>
      <c r="F2397" s="117">
        <v>41864</v>
      </c>
      <c r="G2397" s="22">
        <v>8068</v>
      </c>
      <c r="H2397" s="5">
        <f t="shared" ref="H2397:H2478" si="53">E2397-G2397</f>
        <v>0</v>
      </c>
      <c r="I2397" s="497" t="s">
        <v>20</v>
      </c>
    </row>
    <row r="2398" spans="1:9" ht="15" x14ac:dyDescent="0.25">
      <c r="A2398" s="240">
        <v>41866</v>
      </c>
      <c r="B2398" s="438" t="s">
        <v>2249</v>
      </c>
      <c r="C2398" s="429" t="s">
        <v>4698</v>
      </c>
      <c r="D2398" s="235" t="s">
        <v>83</v>
      </c>
      <c r="E2398" s="236">
        <v>6789.5</v>
      </c>
      <c r="F2398" s="117">
        <v>41867</v>
      </c>
      <c r="G2398" s="30">
        <v>6789.5</v>
      </c>
      <c r="H2398" s="5">
        <f t="shared" si="53"/>
        <v>0</v>
      </c>
      <c r="I2398" s="497" t="s">
        <v>146</v>
      </c>
    </row>
    <row r="2399" spans="1:9" ht="15" x14ac:dyDescent="0.25">
      <c r="A2399" s="240">
        <v>41869</v>
      </c>
      <c r="B2399" s="438" t="s">
        <v>1184</v>
      </c>
      <c r="C2399" s="429" t="s">
        <v>4698</v>
      </c>
      <c r="D2399" s="235" t="s">
        <v>83</v>
      </c>
      <c r="E2399" s="236">
        <v>10909.6</v>
      </c>
      <c r="F2399" s="117">
        <v>41869</v>
      </c>
      <c r="G2399" s="30">
        <v>10909.6</v>
      </c>
      <c r="H2399" s="5">
        <f t="shared" si="53"/>
        <v>0</v>
      </c>
      <c r="I2399" s="497" t="s">
        <v>146</v>
      </c>
    </row>
    <row r="2400" spans="1:9" ht="15" x14ac:dyDescent="0.25">
      <c r="A2400" s="240">
        <v>41870</v>
      </c>
      <c r="B2400" s="438" t="s">
        <v>1369</v>
      </c>
      <c r="C2400" s="429" t="s">
        <v>4698</v>
      </c>
      <c r="D2400" s="235" t="s">
        <v>83</v>
      </c>
      <c r="E2400" s="236">
        <v>2938.2</v>
      </c>
      <c r="F2400" s="117">
        <v>41871</v>
      </c>
      <c r="G2400" s="30">
        <v>2938.2</v>
      </c>
      <c r="H2400" s="5">
        <f t="shared" si="53"/>
        <v>0</v>
      </c>
      <c r="I2400" s="497"/>
    </row>
    <row r="2401" spans="1:11" ht="15" x14ac:dyDescent="0.25">
      <c r="A2401" s="240">
        <v>41872</v>
      </c>
      <c r="B2401" s="438" t="s">
        <v>1524</v>
      </c>
      <c r="C2401" s="429" t="s">
        <v>4698</v>
      </c>
      <c r="D2401" s="8" t="s">
        <v>83</v>
      </c>
      <c r="E2401" s="252">
        <v>9271.6</v>
      </c>
      <c r="F2401" s="117">
        <v>41873</v>
      </c>
      <c r="G2401" s="22">
        <v>9271.6</v>
      </c>
      <c r="H2401" s="5">
        <f t="shared" si="53"/>
        <v>0</v>
      </c>
      <c r="I2401" s="497" t="s">
        <v>20</v>
      </c>
    </row>
    <row r="2402" spans="1:11" ht="15" x14ac:dyDescent="0.25">
      <c r="A2402" s="240">
        <v>41873</v>
      </c>
      <c r="B2402" s="241" t="s">
        <v>1652</v>
      </c>
      <c r="C2402" s="394" t="s">
        <v>4401</v>
      </c>
      <c r="D2402" s="235" t="s">
        <v>83</v>
      </c>
      <c r="E2402" s="236">
        <v>1872</v>
      </c>
      <c r="F2402" s="117">
        <v>41874</v>
      </c>
      <c r="G2402" s="251">
        <v>1872</v>
      </c>
      <c r="H2402" s="5">
        <f t="shared" si="53"/>
        <v>0</v>
      </c>
      <c r="I2402" s="497" t="s">
        <v>20</v>
      </c>
    </row>
    <row r="2403" spans="1:11" ht="15" x14ac:dyDescent="0.25">
      <c r="A2403" s="240">
        <v>41877</v>
      </c>
      <c r="B2403" s="241" t="s">
        <v>1994</v>
      </c>
      <c r="C2403" s="394" t="s">
        <v>4401</v>
      </c>
      <c r="D2403" s="8" t="s">
        <v>83</v>
      </c>
      <c r="E2403" s="252">
        <v>8323.6</v>
      </c>
      <c r="F2403" s="117">
        <v>41878</v>
      </c>
      <c r="G2403" s="30">
        <v>8323.6</v>
      </c>
      <c r="H2403" s="5">
        <f t="shared" si="53"/>
        <v>0</v>
      </c>
      <c r="I2403" s="497" t="s">
        <v>20</v>
      </c>
    </row>
    <row r="2404" spans="1:11" ht="15" x14ac:dyDescent="0.25">
      <c r="A2404" s="240">
        <v>41877</v>
      </c>
      <c r="B2404" s="241" t="s">
        <v>1996</v>
      </c>
      <c r="C2404" s="394" t="s">
        <v>4401</v>
      </c>
      <c r="D2404" s="8" t="s">
        <v>83</v>
      </c>
      <c r="E2404" s="252">
        <v>2725</v>
      </c>
      <c r="F2404" s="117">
        <v>41878</v>
      </c>
      <c r="G2404" s="30">
        <v>2725</v>
      </c>
      <c r="H2404" s="5">
        <f t="shared" si="53"/>
        <v>0</v>
      </c>
      <c r="I2404" s="497" t="s">
        <v>294</v>
      </c>
    </row>
    <row r="2405" spans="1:11" ht="15" x14ac:dyDescent="0.25">
      <c r="A2405" s="240">
        <v>41880</v>
      </c>
      <c r="B2405" s="241" t="s">
        <v>1057</v>
      </c>
      <c r="C2405" s="394" t="s">
        <v>4401</v>
      </c>
      <c r="D2405" s="8" t="s">
        <v>83</v>
      </c>
      <c r="E2405" s="252">
        <v>7144</v>
      </c>
      <c r="F2405" s="117">
        <v>41881</v>
      </c>
      <c r="G2405" s="30">
        <v>7144</v>
      </c>
      <c r="H2405" s="5">
        <f t="shared" si="53"/>
        <v>0</v>
      </c>
      <c r="I2405" s="497" t="s">
        <v>20</v>
      </c>
    </row>
    <row r="2406" spans="1:11" ht="15" x14ac:dyDescent="0.25">
      <c r="A2406" s="240">
        <v>41878</v>
      </c>
      <c r="B2406" s="241" t="s">
        <v>2119</v>
      </c>
      <c r="C2406" s="394" t="s">
        <v>4401</v>
      </c>
      <c r="D2406" s="235" t="s">
        <v>769</v>
      </c>
      <c r="E2406" s="236">
        <v>5731.2</v>
      </c>
      <c r="F2406" s="117">
        <v>41879</v>
      </c>
      <c r="G2406" s="30">
        <v>5731.2</v>
      </c>
      <c r="H2406" s="5">
        <f t="shared" si="53"/>
        <v>0</v>
      </c>
      <c r="I2406" s="497" t="s">
        <v>20</v>
      </c>
    </row>
    <row r="2407" spans="1:11" ht="15" x14ac:dyDescent="0.25">
      <c r="A2407" s="240">
        <v>41856</v>
      </c>
      <c r="B2407" s="241" t="s">
        <v>1456</v>
      </c>
      <c r="C2407" s="394" t="s">
        <v>4641</v>
      </c>
      <c r="D2407" s="244" t="s">
        <v>4685</v>
      </c>
      <c r="E2407" s="245">
        <v>0</v>
      </c>
      <c r="F2407" s="501" t="s">
        <v>4680</v>
      </c>
      <c r="G2407" s="30">
        <v>0</v>
      </c>
      <c r="H2407" s="5">
        <f t="shared" si="53"/>
        <v>0</v>
      </c>
      <c r="I2407" s="497" t="s">
        <v>20</v>
      </c>
    </row>
    <row r="2408" spans="1:11" ht="15" x14ac:dyDescent="0.25">
      <c r="A2408" s="240"/>
      <c r="B2408" s="241"/>
      <c r="C2408" s="394"/>
      <c r="D2408" s="244"/>
      <c r="E2408" s="245"/>
      <c r="F2408" s="501"/>
      <c r="G2408" s="30">
        <f>SUM(G2394:G2407)</f>
        <v>89366.099999999991</v>
      </c>
      <c r="H2408" s="5"/>
      <c r="I2408" s="497"/>
    </row>
    <row r="2409" spans="1:11" ht="15" x14ac:dyDescent="0.25">
      <c r="A2409" s="240"/>
      <c r="B2409" s="241"/>
      <c r="C2409" s="394"/>
      <c r="D2409" s="244"/>
      <c r="E2409" s="245"/>
      <c r="F2409" s="501"/>
      <c r="G2409" s="30"/>
      <c r="H2409" s="5"/>
      <c r="I2409" s="497"/>
    </row>
    <row r="2410" spans="1:11" ht="15" x14ac:dyDescent="0.25">
      <c r="A2410" s="240">
        <v>41852</v>
      </c>
      <c r="B2410" s="241" t="s">
        <v>2249</v>
      </c>
      <c r="C2410" s="394" t="s">
        <v>4641</v>
      </c>
      <c r="D2410" s="235" t="s">
        <v>106</v>
      </c>
      <c r="E2410" s="236">
        <v>4238</v>
      </c>
      <c r="F2410" s="117">
        <v>41852</v>
      </c>
      <c r="G2410" s="30">
        <v>4238</v>
      </c>
      <c r="H2410" s="24">
        <f t="shared" si="53"/>
        <v>0</v>
      </c>
      <c r="I2410" s="497" t="s">
        <v>196</v>
      </c>
    </row>
    <row r="2411" spans="1:11" ht="15" x14ac:dyDescent="0.25">
      <c r="A2411" s="496">
        <v>41857</v>
      </c>
      <c r="B2411" s="241" t="s">
        <v>1471</v>
      </c>
      <c r="C2411" s="394" t="s">
        <v>4641</v>
      </c>
      <c r="D2411" s="235" t="s">
        <v>106</v>
      </c>
      <c r="E2411" s="236">
        <v>7041</v>
      </c>
      <c r="F2411" s="117">
        <v>41857</v>
      </c>
      <c r="G2411" s="30">
        <v>7041</v>
      </c>
      <c r="H2411" s="5">
        <f t="shared" si="53"/>
        <v>0</v>
      </c>
      <c r="I2411" s="497" t="s">
        <v>20</v>
      </c>
      <c r="J2411" s="13"/>
      <c r="K2411" s="13"/>
    </row>
    <row r="2412" spans="1:11" ht="15" x14ac:dyDescent="0.25">
      <c r="A2412" s="496">
        <v>41859</v>
      </c>
      <c r="B2412" s="438" t="s">
        <v>1643</v>
      </c>
      <c r="C2412" s="429" t="s">
        <v>4698</v>
      </c>
      <c r="D2412" s="235" t="s">
        <v>106</v>
      </c>
      <c r="E2412" s="236">
        <v>2875</v>
      </c>
      <c r="F2412" s="117">
        <v>41859</v>
      </c>
      <c r="G2412" s="30">
        <v>2875</v>
      </c>
      <c r="H2412" s="5">
        <f t="shared" si="53"/>
        <v>0</v>
      </c>
      <c r="I2412" s="497" t="s">
        <v>20</v>
      </c>
    </row>
    <row r="2413" spans="1:11" ht="15" x14ac:dyDescent="0.25">
      <c r="A2413" s="496">
        <v>41861</v>
      </c>
      <c r="B2413" s="438" t="s">
        <v>1844</v>
      </c>
      <c r="C2413" s="429" t="s">
        <v>4698</v>
      </c>
      <c r="D2413" s="235" t="s">
        <v>106</v>
      </c>
      <c r="E2413" s="236">
        <v>1061.5</v>
      </c>
      <c r="F2413" s="117">
        <v>41861</v>
      </c>
      <c r="G2413" s="30">
        <v>1061.5</v>
      </c>
      <c r="H2413" s="5">
        <f t="shared" si="53"/>
        <v>0</v>
      </c>
      <c r="I2413" s="497" t="s">
        <v>196</v>
      </c>
    </row>
    <row r="2414" spans="1:11" ht="15" x14ac:dyDescent="0.25">
      <c r="A2414" s="240">
        <v>41864</v>
      </c>
      <c r="B2414" s="438" t="s">
        <v>2070</v>
      </c>
      <c r="C2414" s="429" t="s">
        <v>4698</v>
      </c>
      <c r="D2414" s="8" t="s">
        <v>106</v>
      </c>
      <c r="E2414" s="252">
        <v>5678</v>
      </c>
      <c r="F2414" s="117">
        <v>41864</v>
      </c>
      <c r="G2414" s="30">
        <v>5678</v>
      </c>
      <c r="H2414" s="5">
        <f t="shared" si="53"/>
        <v>0</v>
      </c>
      <c r="I2414" s="497" t="s">
        <v>294</v>
      </c>
    </row>
    <row r="2415" spans="1:11" ht="15" x14ac:dyDescent="0.25">
      <c r="A2415" s="240">
        <v>41866</v>
      </c>
      <c r="B2415" s="438" t="s">
        <v>2262</v>
      </c>
      <c r="C2415" s="429" t="s">
        <v>4698</v>
      </c>
      <c r="D2415" s="235" t="s">
        <v>106</v>
      </c>
      <c r="E2415" s="236">
        <v>6297.6</v>
      </c>
      <c r="F2415" s="117">
        <v>41866</v>
      </c>
      <c r="G2415" s="30">
        <v>6297.6</v>
      </c>
      <c r="H2415" s="5">
        <f t="shared" si="53"/>
        <v>0</v>
      </c>
      <c r="I2415" s="497" t="s">
        <v>294</v>
      </c>
    </row>
    <row r="2416" spans="1:11" ht="15" x14ac:dyDescent="0.25">
      <c r="A2416" s="240">
        <v>41871</v>
      </c>
      <c r="B2416" s="438" t="s">
        <v>1458</v>
      </c>
      <c r="C2416" s="429" t="s">
        <v>4698</v>
      </c>
      <c r="D2416" s="235" t="s">
        <v>106</v>
      </c>
      <c r="E2416" s="236">
        <v>5841</v>
      </c>
      <c r="F2416" s="117">
        <v>41871</v>
      </c>
      <c r="G2416" s="22">
        <v>5841</v>
      </c>
      <c r="H2416" s="5">
        <f t="shared" si="53"/>
        <v>0</v>
      </c>
      <c r="I2416" s="497" t="s">
        <v>294</v>
      </c>
    </row>
    <row r="2417" spans="1:9" ht="15" x14ac:dyDescent="0.25">
      <c r="A2417" s="240">
        <v>41871</v>
      </c>
      <c r="B2417" s="438" t="s">
        <v>1459</v>
      </c>
      <c r="C2417" s="429" t="s">
        <v>4698</v>
      </c>
      <c r="D2417" s="235" t="s">
        <v>106</v>
      </c>
      <c r="E2417" s="236">
        <v>1035</v>
      </c>
      <c r="F2417" s="117">
        <v>41871</v>
      </c>
      <c r="G2417" s="22">
        <v>1035</v>
      </c>
      <c r="H2417" s="5">
        <f t="shared" si="53"/>
        <v>0</v>
      </c>
      <c r="I2417" s="497" t="s">
        <v>196</v>
      </c>
    </row>
    <row r="2418" spans="1:9" ht="15" x14ac:dyDescent="0.25">
      <c r="A2418" s="240">
        <v>41876</v>
      </c>
      <c r="B2418" s="241" t="s">
        <v>1885</v>
      </c>
      <c r="C2418" s="394" t="s">
        <v>4401</v>
      </c>
      <c r="D2418" s="235" t="s">
        <v>106</v>
      </c>
      <c r="E2418" s="236">
        <v>3724</v>
      </c>
      <c r="F2418" s="117">
        <v>41876</v>
      </c>
      <c r="G2418" s="30">
        <v>3724</v>
      </c>
      <c r="H2418" s="5">
        <f t="shared" si="53"/>
        <v>0</v>
      </c>
      <c r="I2418" s="497" t="s">
        <v>20</v>
      </c>
    </row>
    <row r="2419" spans="1:9" ht="15" x14ac:dyDescent="0.25">
      <c r="A2419" s="240">
        <v>41878</v>
      </c>
      <c r="B2419" s="241" t="s">
        <v>2092</v>
      </c>
      <c r="C2419" s="394" t="s">
        <v>4401</v>
      </c>
      <c r="D2419" s="235" t="s">
        <v>106</v>
      </c>
      <c r="E2419" s="236">
        <v>4569</v>
      </c>
      <c r="F2419" s="117">
        <v>41878</v>
      </c>
      <c r="G2419" s="30">
        <v>4569</v>
      </c>
      <c r="H2419" s="5">
        <f t="shared" si="53"/>
        <v>0</v>
      </c>
      <c r="I2419" s="497"/>
    </row>
    <row r="2420" spans="1:9" ht="15" x14ac:dyDescent="0.25">
      <c r="A2420" s="240"/>
      <c r="B2420" s="241"/>
      <c r="C2420" s="394"/>
      <c r="D2420" s="235"/>
      <c r="E2420" s="236"/>
      <c r="F2420" s="117"/>
      <c r="G2420" s="30">
        <f>SUM(G2410:G2419)</f>
        <v>42360.1</v>
      </c>
      <c r="H2420" s="5"/>
      <c r="I2420" s="497"/>
    </row>
    <row r="2421" spans="1:9" ht="15" x14ac:dyDescent="0.25">
      <c r="A2421" s="240"/>
      <c r="B2421" s="241"/>
      <c r="C2421" s="394"/>
      <c r="D2421" s="235"/>
      <c r="E2421" s="236"/>
      <c r="F2421" s="117"/>
      <c r="G2421" s="30"/>
      <c r="H2421" s="5"/>
      <c r="I2421" s="497"/>
    </row>
    <row r="2422" spans="1:9" ht="15" x14ac:dyDescent="0.25">
      <c r="A2422" s="240">
        <v>41852</v>
      </c>
      <c r="B2422" s="241" t="s">
        <v>2256</v>
      </c>
      <c r="C2422" s="394" t="s">
        <v>4641</v>
      </c>
      <c r="D2422" s="235" t="s">
        <v>4645</v>
      </c>
      <c r="E2422" s="236">
        <v>2677</v>
      </c>
      <c r="F2422" s="117">
        <v>41852</v>
      </c>
      <c r="G2422" s="30">
        <v>2677</v>
      </c>
      <c r="H2422" s="24">
        <f t="shared" si="53"/>
        <v>0</v>
      </c>
      <c r="I2422" s="497" t="s">
        <v>20</v>
      </c>
    </row>
    <row r="2423" spans="1:9" ht="15" x14ac:dyDescent="0.25">
      <c r="A2423" s="496">
        <v>41857</v>
      </c>
      <c r="B2423" s="241" t="s">
        <v>1490</v>
      </c>
      <c r="C2423" s="394" t="s">
        <v>4641</v>
      </c>
      <c r="D2423" s="235" t="s">
        <v>4645</v>
      </c>
      <c r="E2423" s="236">
        <v>1643</v>
      </c>
      <c r="F2423" s="117">
        <v>41857</v>
      </c>
      <c r="G2423" s="30">
        <v>1643</v>
      </c>
      <c r="H2423" s="5">
        <f t="shared" si="53"/>
        <v>0</v>
      </c>
      <c r="I2423" s="497"/>
    </row>
    <row r="2424" spans="1:9" ht="15" x14ac:dyDescent="0.25">
      <c r="A2424" s="240">
        <v>41867</v>
      </c>
      <c r="B2424" s="438" t="s">
        <v>1084</v>
      </c>
      <c r="C2424" s="429" t="s">
        <v>4698</v>
      </c>
      <c r="D2424" s="235" t="s">
        <v>4645</v>
      </c>
      <c r="E2424" s="236">
        <v>2244</v>
      </c>
      <c r="F2424" s="117">
        <v>41867</v>
      </c>
      <c r="G2424" s="30">
        <v>2244</v>
      </c>
      <c r="H2424" s="5">
        <f t="shared" si="53"/>
        <v>0</v>
      </c>
      <c r="I2424" s="497" t="s">
        <v>20</v>
      </c>
    </row>
    <row r="2425" spans="1:9" ht="15" x14ac:dyDescent="0.25">
      <c r="A2425" s="240">
        <v>41878</v>
      </c>
      <c r="B2425" s="241" t="s">
        <v>2121</v>
      </c>
      <c r="C2425" s="394" t="s">
        <v>4401</v>
      </c>
      <c r="D2425" s="235" t="s">
        <v>4645</v>
      </c>
      <c r="E2425" s="236">
        <v>2040</v>
      </c>
      <c r="F2425" s="117">
        <v>41878</v>
      </c>
      <c r="G2425" s="30">
        <v>2040</v>
      </c>
      <c r="H2425" s="5">
        <f t="shared" si="53"/>
        <v>0</v>
      </c>
      <c r="I2425" s="497" t="s">
        <v>20</v>
      </c>
    </row>
    <row r="2426" spans="1:9" ht="15" x14ac:dyDescent="0.25">
      <c r="A2426" s="240"/>
      <c r="B2426" s="241"/>
      <c r="C2426" s="394"/>
      <c r="D2426" s="235"/>
      <c r="E2426" s="236"/>
      <c r="F2426" s="117"/>
      <c r="G2426" s="30">
        <f>SUM(G2422:G2425)</f>
        <v>8604</v>
      </c>
      <c r="H2426" s="5"/>
      <c r="I2426" s="497"/>
    </row>
    <row r="2427" spans="1:9" ht="15" x14ac:dyDescent="0.25">
      <c r="A2427" s="240"/>
      <c r="B2427" s="241"/>
      <c r="C2427" s="394"/>
      <c r="D2427" s="235"/>
      <c r="E2427" s="236"/>
      <c r="F2427" s="117"/>
      <c r="G2427" s="30"/>
      <c r="H2427" s="5"/>
      <c r="I2427" s="497"/>
    </row>
    <row r="2428" spans="1:9" ht="15" x14ac:dyDescent="0.25">
      <c r="A2428" s="496">
        <v>41855</v>
      </c>
      <c r="B2428" s="241" t="s">
        <v>1349</v>
      </c>
      <c r="C2428" s="394" t="s">
        <v>4641</v>
      </c>
      <c r="D2428" s="8" t="s">
        <v>481</v>
      </c>
      <c r="E2428" s="252">
        <v>5414</v>
      </c>
      <c r="F2428" s="461" t="s">
        <v>4669</v>
      </c>
      <c r="G2428" s="30">
        <v>5414</v>
      </c>
      <c r="H2428" s="5">
        <f t="shared" si="53"/>
        <v>0</v>
      </c>
      <c r="I2428" s="497" t="s">
        <v>23</v>
      </c>
    </row>
    <row r="2429" spans="1:9" ht="15" x14ac:dyDescent="0.25">
      <c r="A2429" s="496">
        <v>41869</v>
      </c>
      <c r="B2429" s="438" t="s">
        <v>1340</v>
      </c>
      <c r="C2429" s="429" t="s">
        <v>4698</v>
      </c>
      <c r="D2429" s="235" t="s">
        <v>481</v>
      </c>
      <c r="E2429" s="236">
        <v>9228.52</v>
      </c>
      <c r="F2429" s="117">
        <v>41871</v>
      </c>
      <c r="G2429" s="30">
        <v>9228.52</v>
      </c>
      <c r="H2429" s="5">
        <f t="shared" si="53"/>
        <v>0</v>
      </c>
      <c r="I2429" s="497" t="s">
        <v>23</v>
      </c>
    </row>
    <row r="2430" spans="1:9" ht="15" x14ac:dyDescent="0.25">
      <c r="A2430" s="240">
        <v>41872</v>
      </c>
      <c r="B2430" s="241" t="s">
        <v>1601</v>
      </c>
      <c r="C2430" s="394" t="s">
        <v>4401</v>
      </c>
      <c r="D2430" s="8" t="s">
        <v>481</v>
      </c>
      <c r="E2430" s="252">
        <v>2674</v>
      </c>
      <c r="F2430" s="117">
        <v>41873</v>
      </c>
      <c r="G2430" s="30">
        <v>2674</v>
      </c>
      <c r="H2430" s="5">
        <f t="shared" si="53"/>
        <v>0</v>
      </c>
      <c r="I2430" s="497"/>
    </row>
    <row r="2431" spans="1:9" ht="15" x14ac:dyDescent="0.25">
      <c r="A2431" s="240">
        <v>41876</v>
      </c>
      <c r="B2431" s="241" t="s">
        <v>1968</v>
      </c>
      <c r="C2431" s="394" t="s">
        <v>4401</v>
      </c>
      <c r="D2431" s="235" t="s">
        <v>481</v>
      </c>
      <c r="E2431" s="236">
        <v>8691.5</v>
      </c>
      <c r="F2431" s="117">
        <v>41878</v>
      </c>
      <c r="G2431" s="30">
        <v>8691.5</v>
      </c>
      <c r="H2431" s="5">
        <f t="shared" si="53"/>
        <v>0</v>
      </c>
      <c r="I2431" s="497" t="s">
        <v>23</v>
      </c>
    </row>
    <row r="2432" spans="1:9" ht="15" x14ac:dyDescent="0.25">
      <c r="A2432" s="240"/>
      <c r="B2432" s="241"/>
      <c r="C2432" s="394"/>
      <c r="D2432" s="235"/>
      <c r="E2432" s="236"/>
      <c r="F2432" s="117"/>
      <c r="G2432" s="30">
        <f>SUM(G2428:G2431)</f>
        <v>26008.02</v>
      </c>
      <c r="H2432" s="5"/>
      <c r="I2432" s="497"/>
    </row>
    <row r="2433" spans="1:9" ht="15" x14ac:dyDescent="0.25">
      <c r="A2433" s="240"/>
      <c r="B2433" s="241"/>
      <c r="C2433" s="394"/>
      <c r="D2433" s="235"/>
      <c r="E2433" s="236"/>
      <c r="F2433" s="117"/>
      <c r="G2433" s="30"/>
      <c r="H2433" s="5"/>
      <c r="I2433" s="497"/>
    </row>
    <row r="2434" spans="1:9" ht="15" x14ac:dyDescent="0.25">
      <c r="A2434" s="496">
        <v>41859</v>
      </c>
      <c r="B2434" s="438" t="s">
        <v>1723</v>
      </c>
      <c r="C2434" s="429" t="s">
        <v>4698</v>
      </c>
      <c r="D2434" s="235" t="s">
        <v>905</v>
      </c>
      <c r="E2434" s="236">
        <v>5581.5</v>
      </c>
      <c r="F2434" s="117">
        <v>41859</v>
      </c>
      <c r="G2434" s="30">
        <v>5581.5</v>
      </c>
      <c r="H2434" s="5">
        <f t="shared" si="53"/>
        <v>0</v>
      </c>
      <c r="I2434" s="497" t="s">
        <v>23</v>
      </c>
    </row>
    <row r="2435" spans="1:9" ht="15" x14ac:dyDescent="0.25">
      <c r="A2435" s="496">
        <v>41861</v>
      </c>
      <c r="B2435" s="438" t="s">
        <v>1886</v>
      </c>
      <c r="C2435" s="429" t="s">
        <v>4698</v>
      </c>
      <c r="D2435" s="235" t="s">
        <v>905</v>
      </c>
      <c r="E2435" s="236">
        <v>5369</v>
      </c>
      <c r="F2435" s="117">
        <v>41861</v>
      </c>
      <c r="G2435" s="30">
        <v>5369</v>
      </c>
      <c r="H2435" s="5">
        <f t="shared" si="53"/>
        <v>0</v>
      </c>
      <c r="I2435" s="497" t="s">
        <v>23</v>
      </c>
    </row>
    <row r="2436" spans="1:9" ht="15" x14ac:dyDescent="0.25">
      <c r="A2436" s="240">
        <v>41877</v>
      </c>
      <c r="B2436" s="241" t="s">
        <v>2007</v>
      </c>
      <c r="C2436" s="394" t="s">
        <v>4401</v>
      </c>
      <c r="D2436" s="8" t="s">
        <v>905</v>
      </c>
      <c r="E2436" s="252">
        <v>31846.5</v>
      </c>
      <c r="F2436" s="117">
        <v>41877</v>
      </c>
      <c r="G2436" s="30">
        <v>31846.5</v>
      </c>
      <c r="H2436" s="5">
        <f t="shared" si="53"/>
        <v>0</v>
      </c>
      <c r="I2436" s="497" t="s">
        <v>23</v>
      </c>
    </row>
    <row r="2437" spans="1:9" ht="15" x14ac:dyDescent="0.25">
      <c r="A2437" s="240"/>
      <c r="B2437" s="241"/>
      <c r="C2437" s="394"/>
      <c r="D2437" s="8"/>
      <c r="E2437" s="252"/>
      <c r="F2437" s="117"/>
      <c r="G2437" s="30">
        <f>SUM(G2434:G2436)</f>
        <v>42797</v>
      </c>
      <c r="H2437" s="5"/>
      <c r="I2437" s="497"/>
    </row>
    <row r="2438" spans="1:9" ht="15" x14ac:dyDescent="0.25">
      <c r="A2438" s="240"/>
      <c r="B2438" s="241"/>
      <c r="C2438" s="394"/>
      <c r="D2438" s="8"/>
      <c r="E2438" s="252"/>
      <c r="F2438" s="117"/>
      <c r="G2438" s="30"/>
      <c r="H2438" s="5"/>
      <c r="I2438" s="497"/>
    </row>
    <row r="2439" spans="1:9" ht="15" x14ac:dyDescent="0.25">
      <c r="A2439" s="496">
        <v>41855</v>
      </c>
      <c r="B2439" s="241" t="s">
        <v>1347</v>
      </c>
      <c r="C2439" s="394" t="s">
        <v>4641</v>
      </c>
      <c r="D2439" s="8" t="s">
        <v>247</v>
      </c>
      <c r="E2439" s="252">
        <v>8310</v>
      </c>
      <c r="F2439" s="461" t="s">
        <v>4668</v>
      </c>
      <c r="G2439" s="30">
        <v>8310</v>
      </c>
      <c r="H2439" s="5">
        <f t="shared" si="53"/>
        <v>0</v>
      </c>
      <c r="I2439" s="497" t="s">
        <v>23</v>
      </c>
    </row>
    <row r="2440" spans="1:9" ht="15" x14ac:dyDescent="0.25">
      <c r="A2440" s="240">
        <v>41862</v>
      </c>
      <c r="B2440" s="438" t="s">
        <v>1980</v>
      </c>
      <c r="C2440" s="429" t="s">
        <v>4698</v>
      </c>
      <c r="D2440" s="235" t="s">
        <v>247</v>
      </c>
      <c r="E2440" s="236">
        <v>22409.200000000001</v>
      </c>
      <c r="F2440" s="461" t="s">
        <v>4745</v>
      </c>
      <c r="G2440" s="22">
        <v>22409.200000000001</v>
      </c>
      <c r="H2440" s="5">
        <f t="shared" si="53"/>
        <v>0</v>
      </c>
      <c r="I2440" s="497" t="s">
        <v>4</v>
      </c>
    </row>
    <row r="2441" spans="1:9" ht="15" x14ac:dyDescent="0.25">
      <c r="A2441" s="240">
        <v>41873</v>
      </c>
      <c r="B2441" s="241" t="s">
        <v>1614</v>
      </c>
      <c r="C2441" s="394" t="s">
        <v>4401</v>
      </c>
      <c r="D2441" s="235" t="s">
        <v>247</v>
      </c>
      <c r="E2441" s="236">
        <v>4527.6000000000004</v>
      </c>
      <c r="F2441" s="461" t="s">
        <v>4820</v>
      </c>
      <c r="G2441" s="251">
        <v>4527.6000000000004</v>
      </c>
      <c r="H2441" s="5">
        <f t="shared" si="53"/>
        <v>0</v>
      </c>
      <c r="I2441" s="497" t="s">
        <v>23</v>
      </c>
    </row>
    <row r="2442" spans="1:9" ht="15" x14ac:dyDescent="0.25">
      <c r="A2442" s="240">
        <v>41876</v>
      </c>
      <c r="B2442" s="241" t="s">
        <v>1967</v>
      </c>
      <c r="C2442" s="394" t="s">
        <v>4401</v>
      </c>
      <c r="D2442" s="235" t="s">
        <v>247</v>
      </c>
      <c r="E2442" s="236">
        <v>5503.5</v>
      </c>
      <c r="F2442" s="461" t="s">
        <v>4846</v>
      </c>
      <c r="G2442" s="247">
        <v>5503.5</v>
      </c>
      <c r="H2442" s="5">
        <f t="shared" si="53"/>
        <v>0</v>
      </c>
      <c r="I2442" s="497" t="s">
        <v>294</v>
      </c>
    </row>
    <row r="2443" spans="1:9" ht="15" x14ac:dyDescent="0.25">
      <c r="A2443" s="240">
        <v>41866</v>
      </c>
      <c r="B2443" s="438" t="s">
        <v>2227</v>
      </c>
      <c r="C2443" s="429" t="s">
        <v>4698</v>
      </c>
      <c r="D2443" s="235" t="s">
        <v>4767</v>
      </c>
      <c r="E2443" s="236">
        <v>9396</v>
      </c>
      <c r="F2443" s="461" t="s">
        <v>4768</v>
      </c>
      <c r="G2443" s="30">
        <v>9396</v>
      </c>
      <c r="H2443" s="5">
        <f>E2443-G2443</f>
        <v>0</v>
      </c>
      <c r="I2443" s="491" t="s">
        <v>294</v>
      </c>
    </row>
    <row r="2444" spans="1:9" ht="15" x14ac:dyDescent="0.25">
      <c r="A2444" s="496">
        <v>41869</v>
      </c>
      <c r="B2444" s="438" t="s">
        <v>1325</v>
      </c>
      <c r="C2444" s="429" t="s">
        <v>4698</v>
      </c>
      <c r="D2444" s="235" t="s">
        <v>247</v>
      </c>
      <c r="E2444" s="236">
        <v>12219</v>
      </c>
      <c r="F2444" s="467" t="s">
        <v>4798</v>
      </c>
      <c r="G2444" s="30">
        <v>12219</v>
      </c>
      <c r="H2444" s="5">
        <f>E2444-G2444</f>
        <v>0</v>
      </c>
      <c r="I2444" s="491"/>
    </row>
    <row r="2445" spans="1:9" ht="15" x14ac:dyDescent="0.25">
      <c r="A2445" s="240">
        <v>41858</v>
      </c>
      <c r="B2445" s="438" t="s">
        <v>1622</v>
      </c>
      <c r="C2445" s="429" t="s">
        <v>4698</v>
      </c>
      <c r="D2445" s="8" t="s">
        <v>247</v>
      </c>
      <c r="E2445" s="252">
        <v>26460.2</v>
      </c>
      <c r="F2445" s="461" t="s">
        <v>4707</v>
      </c>
      <c r="G2445" s="30">
        <v>26460.2</v>
      </c>
      <c r="H2445" s="5">
        <f>E2445-G2445</f>
        <v>0</v>
      </c>
      <c r="I2445" s="491"/>
    </row>
    <row r="2446" spans="1:9" ht="15" x14ac:dyDescent="0.25">
      <c r="A2446" s="240"/>
      <c r="B2446" s="241"/>
      <c r="C2446" s="394"/>
      <c r="D2446" s="235"/>
      <c r="E2446" s="236"/>
      <c r="F2446" s="461"/>
      <c r="G2446" s="247">
        <f>SUM(G2439:G2445)</f>
        <v>88825.5</v>
      </c>
      <c r="H2446" s="5"/>
      <c r="I2446" s="497"/>
    </row>
    <row r="2447" spans="1:9" ht="15" x14ac:dyDescent="0.25">
      <c r="A2447" s="240"/>
      <c r="B2447" s="241"/>
      <c r="C2447" s="394"/>
      <c r="D2447" s="235"/>
      <c r="E2447" s="236"/>
      <c r="F2447" s="461"/>
      <c r="G2447" s="247"/>
      <c r="H2447" s="5"/>
      <c r="I2447" s="497"/>
    </row>
    <row r="2448" spans="1:9" ht="15" x14ac:dyDescent="0.25">
      <c r="A2448" s="496">
        <v>41869</v>
      </c>
      <c r="B2448" s="438" t="s">
        <v>1306</v>
      </c>
      <c r="C2448" s="429" t="s">
        <v>4698</v>
      </c>
      <c r="D2448" s="235" t="s">
        <v>4794</v>
      </c>
      <c r="E2448" s="236">
        <v>1785</v>
      </c>
      <c r="F2448" s="117">
        <v>41869</v>
      </c>
      <c r="G2448" s="30">
        <v>1785</v>
      </c>
      <c r="H2448" s="5">
        <f t="shared" si="53"/>
        <v>0</v>
      </c>
      <c r="I2448" s="497" t="s">
        <v>4</v>
      </c>
    </row>
    <row r="2449" spans="1:9" ht="15" x14ac:dyDescent="0.25">
      <c r="A2449" s="496"/>
      <c r="B2449" s="438"/>
      <c r="C2449" s="429"/>
      <c r="D2449" s="235"/>
      <c r="E2449" s="236"/>
      <c r="F2449" s="117"/>
      <c r="G2449" s="30"/>
      <c r="H2449" s="5"/>
      <c r="I2449" s="497"/>
    </row>
    <row r="2450" spans="1:9" ht="15" x14ac:dyDescent="0.25">
      <c r="A2450" s="496">
        <v>41855</v>
      </c>
      <c r="B2450" s="241" t="s">
        <v>1353</v>
      </c>
      <c r="C2450" s="394" t="s">
        <v>4641</v>
      </c>
      <c r="D2450" s="8" t="s">
        <v>152</v>
      </c>
      <c r="E2450" s="252">
        <v>16382</v>
      </c>
      <c r="F2450" s="117">
        <v>41858</v>
      </c>
      <c r="G2450" s="30">
        <v>16382</v>
      </c>
      <c r="H2450" s="5">
        <f t="shared" si="53"/>
        <v>0</v>
      </c>
      <c r="I2450" s="497" t="s">
        <v>294</v>
      </c>
    </row>
    <row r="2451" spans="1:9" ht="15" x14ac:dyDescent="0.25">
      <c r="A2451" s="240">
        <v>41858</v>
      </c>
      <c r="B2451" s="438" t="s">
        <v>1611</v>
      </c>
      <c r="C2451" s="429" t="s">
        <v>4698</v>
      </c>
      <c r="D2451" s="8" t="s">
        <v>152</v>
      </c>
      <c r="E2451" s="252">
        <v>28159.3</v>
      </c>
      <c r="F2451" s="117">
        <v>41860</v>
      </c>
      <c r="G2451" s="30">
        <v>28159.3</v>
      </c>
      <c r="H2451" s="5">
        <f t="shared" si="53"/>
        <v>0</v>
      </c>
      <c r="I2451" s="497" t="s">
        <v>4</v>
      </c>
    </row>
    <row r="2452" spans="1:9" ht="15" x14ac:dyDescent="0.25">
      <c r="A2452" s="240">
        <v>41862</v>
      </c>
      <c r="B2452" s="438" t="s">
        <v>1982</v>
      </c>
      <c r="C2452" s="429" t="s">
        <v>4698</v>
      </c>
      <c r="D2452" s="235" t="s">
        <v>152</v>
      </c>
      <c r="E2452" s="236">
        <v>19250</v>
      </c>
      <c r="F2452" s="117">
        <v>41864</v>
      </c>
      <c r="G2452" s="22">
        <v>19250</v>
      </c>
      <c r="H2452" s="5">
        <f t="shared" si="53"/>
        <v>0</v>
      </c>
      <c r="I2452" s="497" t="s">
        <v>4</v>
      </c>
    </row>
    <row r="2453" spans="1:9" ht="15" x14ac:dyDescent="0.25">
      <c r="A2453" s="240">
        <v>41866</v>
      </c>
      <c r="B2453" s="438" t="s">
        <v>2231</v>
      </c>
      <c r="C2453" s="429" t="s">
        <v>4698</v>
      </c>
      <c r="D2453" s="235" t="s">
        <v>152</v>
      </c>
      <c r="E2453" s="236">
        <v>19311</v>
      </c>
      <c r="F2453" s="117">
        <v>41867</v>
      </c>
      <c r="G2453" s="30">
        <v>19311</v>
      </c>
      <c r="H2453" s="5">
        <f t="shared" si="53"/>
        <v>0</v>
      </c>
      <c r="I2453" s="497"/>
    </row>
    <row r="2454" spans="1:9" ht="15" x14ac:dyDescent="0.25">
      <c r="A2454" s="496">
        <v>41869</v>
      </c>
      <c r="B2454" s="438" t="s">
        <v>1339</v>
      </c>
      <c r="C2454" s="429" t="s">
        <v>4698</v>
      </c>
      <c r="D2454" s="235" t="s">
        <v>152</v>
      </c>
      <c r="E2454" s="236">
        <v>27027.5</v>
      </c>
      <c r="F2454" s="117">
        <v>41871</v>
      </c>
      <c r="G2454" s="30">
        <v>27027.5</v>
      </c>
      <c r="H2454" s="5">
        <f t="shared" si="53"/>
        <v>0</v>
      </c>
      <c r="I2454" s="497"/>
    </row>
    <row r="2455" spans="1:9" ht="15" x14ac:dyDescent="0.25">
      <c r="A2455" s="240">
        <v>41870</v>
      </c>
      <c r="B2455" s="438" t="s">
        <v>1349</v>
      </c>
      <c r="C2455" s="429" t="s">
        <v>4698</v>
      </c>
      <c r="D2455" s="235" t="s">
        <v>152</v>
      </c>
      <c r="E2455" s="236">
        <v>1220</v>
      </c>
      <c r="F2455" s="117">
        <v>41871</v>
      </c>
      <c r="G2455" s="30">
        <v>1220</v>
      </c>
      <c r="H2455" s="5">
        <f t="shared" si="53"/>
        <v>0</v>
      </c>
      <c r="I2455" s="497" t="s">
        <v>4</v>
      </c>
    </row>
    <row r="2456" spans="1:9" ht="15" x14ac:dyDescent="0.25">
      <c r="A2456" s="240">
        <v>41873</v>
      </c>
      <c r="B2456" s="241" t="s">
        <v>1612</v>
      </c>
      <c r="C2456" s="394" t="s">
        <v>4401</v>
      </c>
      <c r="D2456" s="235" t="s">
        <v>152</v>
      </c>
      <c r="E2456" s="236">
        <v>14694.7</v>
      </c>
      <c r="F2456" s="117">
        <v>41874</v>
      </c>
      <c r="G2456" s="251">
        <v>14694.7</v>
      </c>
      <c r="H2456" s="5">
        <f t="shared" si="53"/>
        <v>0</v>
      </c>
      <c r="I2456" s="497" t="s">
        <v>23</v>
      </c>
    </row>
    <row r="2457" spans="1:9" ht="15" x14ac:dyDescent="0.25">
      <c r="A2457" s="240">
        <v>41876</v>
      </c>
      <c r="B2457" s="241" t="s">
        <v>1965</v>
      </c>
      <c r="C2457" s="394" t="s">
        <v>4401</v>
      </c>
      <c r="D2457" s="235" t="s">
        <v>152</v>
      </c>
      <c r="E2457" s="236">
        <v>17286.3</v>
      </c>
      <c r="F2457" s="117">
        <v>41878</v>
      </c>
      <c r="G2457" s="30">
        <v>17286.3</v>
      </c>
      <c r="H2457" s="5">
        <f t="shared" si="53"/>
        <v>0</v>
      </c>
      <c r="I2457" s="497" t="s">
        <v>294</v>
      </c>
    </row>
    <row r="2458" spans="1:9" ht="15" x14ac:dyDescent="0.25">
      <c r="A2458" s="240">
        <v>41880</v>
      </c>
      <c r="B2458" s="241" t="s">
        <v>1053</v>
      </c>
      <c r="C2458" s="394" t="s">
        <v>4401</v>
      </c>
      <c r="D2458" s="8" t="s">
        <v>2594</v>
      </c>
      <c r="E2458" s="252">
        <v>2227.4</v>
      </c>
      <c r="F2458" s="117">
        <v>41881</v>
      </c>
      <c r="G2458" s="30">
        <v>2227.4</v>
      </c>
      <c r="H2458" s="5">
        <f t="shared" si="53"/>
        <v>0</v>
      </c>
      <c r="I2458" s="497" t="s">
        <v>4892</v>
      </c>
    </row>
    <row r="2459" spans="1:9" ht="15" x14ac:dyDescent="0.25">
      <c r="A2459" s="240"/>
      <c r="B2459" s="241"/>
      <c r="C2459" s="394"/>
      <c r="D2459" s="8"/>
      <c r="E2459" s="252"/>
      <c r="F2459" s="117"/>
      <c r="G2459" s="30">
        <f>SUM(G2450:G2458)</f>
        <v>145558.19999999998</v>
      </c>
      <c r="H2459" s="5"/>
      <c r="I2459" s="497"/>
    </row>
    <row r="2460" spans="1:9" ht="15" x14ac:dyDescent="0.25">
      <c r="A2460" s="240"/>
      <c r="B2460" s="241"/>
      <c r="C2460" s="394"/>
      <c r="D2460" s="8"/>
      <c r="E2460" s="252"/>
      <c r="F2460" s="117"/>
      <c r="G2460" s="30"/>
      <c r="H2460" s="5"/>
      <c r="I2460" s="497"/>
    </row>
    <row r="2461" spans="1:9" ht="15" x14ac:dyDescent="0.25">
      <c r="A2461" s="240">
        <v>41852</v>
      </c>
      <c r="B2461" s="241" t="s">
        <v>1073</v>
      </c>
      <c r="C2461" s="394" t="s">
        <v>4641</v>
      </c>
      <c r="D2461" s="235" t="s">
        <v>4452</v>
      </c>
      <c r="E2461" s="236">
        <v>12733</v>
      </c>
      <c r="F2461" s="117">
        <v>41852</v>
      </c>
      <c r="G2461" s="30">
        <v>12733</v>
      </c>
      <c r="H2461" s="24">
        <f t="shared" si="53"/>
        <v>0</v>
      </c>
      <c r="I2461" s="497" t="s">
        <v>23</v>
      </c>
    </row>
    <row r="2462" spans="1:9" ht="15" x14ac:dyDescent="0.25">
      <c r="A2462" s="496">
        <v>41859</v>
      </c>
      <c r="B2462" s="438" t="s">
        <v>1656</v>
      </c>
      <c r="C2462" s="429" t="s">
        <v>4698</v>
      </c>
      <c r="D2462" s="235" t="s">
        <v>4452</v>
      </c>
      <c r="E2462" s="236">
        <v>11921.65</v>
      </c>
      <c r="F2462" s="117">
        <v>41859</v>
      </c>
      <c r="G2462" s="30">
        <v>11921.65</v>
      </c>
      <c r="H2462" s="5">
        <f t="shared" si="53"/>
        <v>0</v>
      </c>
      <c r="I2462" s="497" t="s">
        <v>23</v>
      </c>
    </row>
    <row r="2463" spans="1:9" ht="15" x14ac:dyDescent="0.25">
      <c r="A2463" s="240">
        <v>41863</v>
      </c>
      <c r="B2463" s="438" t="s">
        <v>2000</v>
      </c>
      <c r="C2463" s="429" t="s">
        <v>4698</v>
      </c>
      <c r="D2463" s="8" t="s">
        <v>4452</v>
      </c>
      <c r="E2463" s="252">
        <v>7327.5</v>
      </c>
      <c r="F2463" s="117">
        <v>41863</v>
      </c>
      <c r="G2463" s="22">
        <v>7327.5</v>
      </c>
      <c r="H2463" s="5">
        <f t="shared" si="53"/>
        <v>0</v>
      </c>
      <c r="I2463" s="497" t="s">
        <v>23</v>
      </c>
    </row>
    <row r="2464" spans="1:9" ht="15" x14ac:dyDescent="0.25">
      <c r="A2464" s="240">
        <v>41864</v>
      </c>
      <c r="B2464" s="438" t="s">
        <v>2115</v>
      </c>
      <c r="C2464" s="429" t="s">
        <v>4698</v>
      </c>
      <c r="D2464" s="8" t="s">
        <v>4452</v>
      </c>
      <c r="E2464" s="252">
        <v>8944.5</v>
      </c>
      <c r="F2464" s="117">
        <v>41864</v>
      </c>
      <c r="G2464" s="22">
        <v>8944.5</v>
      </c>
      <c r="H2464" s="5">
        <f t="shared" si="53"/>
        <v>0</v>
      </c>
      <c r="I2464" s="497" t="s">
        <v>294</v>
      </c>
    </row>
    <row r="2465" spans="1:10" ht="15" x14ac:dyDescent="0.25">
      <c r="A2465" s="240">
        <v>41874</v>
      </c>
      <c r="B2465" s="241" t="s">
        <v>1820</v>
      </c>
      <c r="C2465" s="394" t="s">
        <v>4401</v>
      </c>
      <c r="D2465" s="8" t="s">
        <v>4452</v>
      </c>
      <c r="E2465" s="252">
        <v>3120</v>
      </c>
      <c r="F2465" s="294">
        <v>41874</v>
      </c>
      <c r="G2465" s="30">
        <v>3120</v>
      </c>
      <c r="H2465" s="5">
        <f t="shared" si="53"/>
        <v>0</v>
      </c>
      <c r="I2465" s="497" t="s">
        <v>23</v>
      </c>
    </row>
    <row r="2466" spans="1:10" ht="15" x14ac:dyDescent="0.25">
      <c r="A2466" s="240">
        <v>41878</v>
      </c>
      <c r="B2466" s="241" t="s">
        <v>2161</v>
      </c>
      <c r="C2466" s="394" t="s">
        <v>4401</v>
      </c>
      <c r="D2466" s="235" t="s">
        <v>4452</v>
      </c>
      <c r="E2466" s="236">
        <v>1401</v>
      </c>
      <c r="F2466" s="117">
        <v>41878</v>
      </c>
      <c r="G2466" s="30">
        <v>1401</v>
      </c>
      <c r="H2466" s="5">
        <f t="shared" si="53"/>
        <v>0</v>
      </c>
      <c r="I2466" s="497"/>
    </row>
    <row r="2467" spans="1:10" ht="15" x14ac:dyDescent="0.25">
      <c r="A2467" s="240">
        <v>41881</v>
      </c>
      <c r="B2467" s="241" t="s">
        <v>1267</v>
      </c>
      <c r="C2467" s="394" t="s">
        <v>4401</v>
      </c>
      <c r="D2467" s="235" t="s">
        <v>4452</v>
      </c>
      <c r="E2467" s="236">
        <v>10019</v>
      </c>
      <c r="F2467" s="117">
        <v>41881</v>
      </c>
      <c r="G2467" s="30">
        <v>10019</v>
      </c>
      <c r="H2467" s="5">
        <f t="shared" si="53"/>
        <v>0</v>
      </c>
      <c r="I2467" s="497"/>
    </row>
    <row r="2468" spans="1:10" ht="15" x14ac:dyDescent="0.25">
      <c r="A2468" s="240">
        <v>41852</v>
      </c>
      <c r="B2468" s="241" t="s">
        <v>1080</v>
      </c>
      <c r="C2468" s="394" t="s">
        <v>4641</v>
      </c>
      <c r="D2468" s="235" t="s">
        <v>21</v>
      </c>
      <c r="E2468" s="236">
        <v>1243</v>
      </c>
      <c r="F2468" s="117">
        <v>41852</v>
      </c>
      <c r="G2468" s="30">
        <v>1243</v>
      </c>
      <c r="H2468" s="24">
        <f t="shared" si="53"/>
        <v>0</v>
      </c>
      <c r="I2468" s="497"/>
    </row>
    <row r="2469" spans="1:10" ht="15" x14ac:dyDescent="0.25">
      <c r="A2469" s="496">
        <v>41853</v>
      </c>
      <c r="B2469" s="241" t="s">
        <v>1184</v>
      </c>
      <c r="C2469" s="394" t="s">
        <v>4641</v>
      </c>
      <c r="D2469" s="8" t="s">
        <v>21</v>
      </c>
      <c r="E2469" s="252">
        <v>6188.7</v>
      </c>
      <c r="F2469" s="117">
        <v>41853</v>
      </c>
      <c r="G2469" s="30">
        <v>6188.7</v>
      </c>
      <c r="H2469" s="24">
        <f t="shared" si="53"/>
        <v>0</v>
      </c>
      <c r="I2469" s="497"/>
    </row>
    <row r="2470" spans="1:10" ht="15" x14ac:dyDescent="0.25">
      <c r="A2470" s="496">
        <v>41853</v>
      </c>
      <c r="B2470" s="241" t="s">
        <v>1186</v>
      </c>
      <c r="C2470" s="394" t="s">
        <v>4641</v>
      </c>
      <c r="D2470" s="8" t="s">
        <v>21</v>
      </c>
      <c r="E2470" s="252">
        <v>1083.5</v>
      </c>
      <c r="F2470" s="117">
        <v>41853</v>
      </c>
      <c r="G2470" s="30">
        <v>1083.5</v>
      </c>
      <c r="H2470" s="24">
        <f t="shared" si="53"/>
        <v>0</v>
      </c>
      <c r="I2470" s="497"/>
    </row>
    <row r="2471" spans="1:10" ht="15" x14ac:dyDescent="0.25">
      <c r="A2471" s="240">
        <v>41854</v>
      </c>
      <c r="B2471" s="241" t="s">
        <v>1230</v>
      </c>
      <c r="C2471" s="394" t="s">
        <v>4641</v>
      </c>
      <c r="D2471" s="8" t="s">
        <v>21</v>
      </c>
      <c r="E2471" s="252">
        <v>1382</v>
      </c>
      <c r="F2471" s="117">
        <v>41854</v>
      </c>
      <c r="G2471" s="30">
        <v>1382</v>
      </c>
      <c r="H2471" s="24">
        <f t="shared" si="53"/>
        <v>0</v>
      </c>
      <c r="I2471" s="497"/>
    </row>
    <row r="2472" spans="1:10" ht="15" x14ac:dyDescent="0.25">
      <c r="A2472" s="496">
        <v>41855</v>
      </c>
      <c r="B2472" s="241" t="s">
        <v>1240</v>
      </c>
      <c r="C2472" s="394" t="s">
        <v>4641</v>
      </c>
      <c r="D2472" s="8" t="s">
        <v>21</v>
      </c>
      <c r="E2472" s="252">
        <v>10788</v>
      </c>
      <c r="F2472" s="117">
        <v>41855</v>
      </c>
      <c r="G2472" s="30">
        <v>10788</v>
      </c>
      <c r="H2472" s="24">
        <f t="shared" si="53"/>
        <v>0</v>
      </c>
      <c r="I2472" s="497" t="s">
        <v>14</v>
      </c>
    </row>
    <row r="2473" spans="1:10" ht="15" x14ac:dyDescent="0.25">
      <c r="A2473" s="240">
        <v>41856</v>
      </c>
      <c r="B2473" s="241" t="s">
        <v>1454</v>
      </c>
      <c r="C2473" s="394" t="s">
        <v>4641</v>
      </c>
      <c r="D2473" s="235" t="s">
        <v>21</v>
      </c>
      <c r="E2473" s="236">
        <v>8955</v>
      </c>
      <c r="F2473" s="117">
        <v>41856</v>
      </c>
      <c r="G2473" s="30">
        <v>8955</v>
      </c>
      <c r="H2473" s="5">
        <f t="shared" si="53"/>
        <v>0</v>
      </c>
      <c r="I2473" s="497" t="s">
        <v>455</v>
      </c>
    </row>
    <row r="2474" spans="1:10" ht="15" x14ac:dyDescent="0.25">
      <c r="A2474" s="496">
        <v>41857</v>
      </c>
      <c r="B2474" s="241" t="s">
        <v>1479</v>
      </c>
      <c r="C2474" s="394" t="s">
        <v>4641</v>
      </c>
      <c r="D2474" s="235" t="s">
        <v>21</v>
      </c>
      <c r="E2474" s="236">
        <v>4158</v>
      </c>
      <c r="F2474" s="117">
        <v>41857</v>
      </c>
      <c r="G2474" s="30">
        <v>4158</v>
      </c>
      <c r="H2474" s="5">
        <f t="shared" si="53"/>
        <v>0</v>
      </c>
      <c r="I2474" s="497" t="s">
        <v>14</v>
      </c>
    </row>
    <row r="2475" spans="1:10" ht="15" x14ac:dyDescent="0.25">
      <c r="A2475" s="496">
        <v>41857</v>
      </c>
      <c r="B2475" s="241" t="s">
        <v>1520</v>
      </c>
      <c r="C2475" s="394" t="s">
        <v>4641</v>
      </c>
      <c r="D2475" s="235" t="s">
        <v>21</v>
      </c>
      <c r="E2475" s="236">
        <v>8291</v>
      </c>
      <c r="F2475" s="117">
        <v>41857</v>
      </c>
      <c r="G2475" s="30">
        <v>8291</v>
      </c>
      <c r="H2475" s="5">
        <f t="shared" si="53"/>
        <v>0</v>
      </c>
      <c r="I2475" s="497"/>
      <c r="J2475" s="6"/>
    </row>
    <row r="2476" spans="1:10" ht="15" x14ac:dyDescent="0.25">
      <c r="A2476" s="496">
        <v>41859</v>
      </c>
      <c r="B2476" s="438" t="s">
        <v>1672</v>
      </c>
      <c r="C2476" s="429" t="s">
        <v>4698</v>
      </c>
      <c r="D2476" s="235" t="s">
        <v>21</v>
      </c>
      <c r="E2476" s="236">
        <v>4280</v>
      </c>
      <c r="F2476" s="117">
        <v>41859</v>
      </c>
      <c r="G2476" s="30">
        <v>4280</v>
      </c>
      <c r="H2476" s="5">
        <f t="shared" si="53"/>
        <v>0</v>
      </c>
      <c r="I2476" s="497" t="s">
        <v>14</v>
      </c>
      <c r="J2476" s="6"/>
    </row>
    <row r="2477" spans="1:10" ht="15" x14ac:dyDescent="0.25">
      <c r="A2477" s="240">
        <v>41860</v>
      </c>
      <c r="B2477" s="438" t="s">
        <v>1761</v>
      </c>
      <c r="C2477" s="429" t="s">
        <v>4698</v>
      </c>
      <c r="D2477" s="8" t="s">
        <v>21</v>
      </c>
      <c r="E2477" s="252">
        <v>5050</v>
      </c>
      <c r="F2477" s="117">
        <v>41860</v>
      </c>
      <c r="G2477" s="30">
        <v>5050</v>
      </c>
      <c r="H2477" s="5">
        <f t="shared" si="53"/>
        <v>0</v>
      </c>
      <c r="I2477" s="497" t="s">
        <v>455</v>
      </c>
      <c r="J2477" s="6"/>
    </row>
    <row r="2478" spans="1:10" ht="15" x14ac:dyDescent="0.25">
      <c r="A2478" s="240">
        <v>41860</v>
      </c>
      <c r="B2478" s="438" t="s">
        <v>1834</v>
      </c>
      <c r="C2478" s="429" t="s">
        <v>4698</v>
      </c>
      <c r="D2478" s="8" t="s">
        <v>21</v>
      </c>
      <c r="E2478" s="252">
        <v>1474.5</v>
      </c>
      <c r="F2478" s="117">
        <v>41860</v>
      </c>
      <c r="G2478" s="30">
        <v>1474.5</v>
      </c>
      <c r="H2478" s="5">
        <f t="shared" si="53"/>
        <v>0</v>
      </c>
      <c r="I2478" s="497" t="s">
        <v>14</v>
      </c>
      <c r="J2478" s="6"/>
    </row>
    <row r="2479" spans="1:10" ht="15" x14ac:dyDescent="0.25">
      <c r="A2479" s="240">
        <v>41862</v>
      </c>
      <c r="B2479" s="438" t="s">
        <v>1887</v>
      </c>
      <c r="C2479" s="429" t="s">
        <v>4698</v>
      </c>
      <c r="D2479" s="235" t="s">
        <v>21</v>
      </c>
      <c r="E2479" s="236">
        <v>2249</v>
      </c>
      <c r="F2479" s="117">
        <v>41862</v>
      </c>
      <c r="G2479" s="30">
        <v>2249</v>
      </c>
      <c r="H2479" s="5">
        <f t="shared" ref="H2479:H2556" si="54">E2479-G2479</f>
        <v>0</v>
      </c>
      <c r="I2479" s="497"/>
      <c r="J2479" s="6"/>
    </row>
    <row r="2480" spans="1:10" ht="15" x14ac:dyDescent="0.25">
      <c r="A2480" s="240">
        <v>41864</v>
      </c>
      <c r="B2480" s="438" t="s">
        <v>2080</v>
      </c>
      <c r="C2480" s="429" t="s">
        <v>4698</v>
      </c>
      <c r="D2480" s="8" t="s">
        <v>21</v>
      </c>
      <c r="E2480" s="252">
        <v>3155</v>
      </c>
      <c r="F2480" s="117">
        <v>41864</v>
      </c>
      <c r="G2480" s="22">
        <v>3155</v>
      </c>
      <c r="H2480" s="5">
        <f t="shared" si="54"/>
        <v>0</v>
      </c>
      <c r="I2480" s="497" t="s">
        <v>14</v>
      </c>
      <c r="J2480" s="6"/>
    </row>
    <row r="2481" spans="1:10" ht="15" x14ac:dyDescent="0.25">
      <c r="A2481" s="240">
        <v>41865</v>
      </c>
      <c r="B2481" s="438" t="s">
        <v>2169</v>
      </c>
      <c r="C2481" s="429" t="s">
        <v>4698</v>
      </c>
      <c r="D2481" s="235" t="s">
        <v>21</v>
      </c>
      <c r="E2481" s="236">
        <v>11044</v>
      </c>
      <c r="F2481" s="117">
        <v>41865</v>
      </c>
      <c r="G2481" s="30">
        <v>11044</v>
      </c>
      <c r="H2481" s="5">
        <f t="shared" si="54"/>
        <v>0</v>
      </c>
      <c r="I2481" s="497" t="s">
        <v>57</v>
      </c>
      <c r="J2481" s="6"/>
    </row>
    <row r="2482" spans="1:10" ht="15" x14ac:dyDescent="0.25">
      <c r="A2482" s="240">
        <v>41865</v>
      </c>
      <c r="B2482" s="438" t="s">
        <v>2203</v>
      </c>
      <c r="C2482" s="429" t="s">
        <v>4698</v>
      </c>
      <c r="D2482" s="235" t="s">
        <v>21</v>
      </c>
      <c r="E2482" s="236">
        <v>799</v>
      </c>
      <c r="F2482" s="117">
        <v>41865</v>
      </c>
      <c r="G2482" s="30">
        <v>799</v>
      </c>
      <c r="H2482" s="5">
        <f t="shared" si="54"/>
        <v>0</v>
      </c>
      <c r="I2482" s="497"/>
      <c r="J2482" s="6"/>
    </row>
    <row r="2483" spans="1:10" ht="15" x14ac:dyDescent="0.25">
      <c r="A2483" s="240">
        <v>41866</v>
      </c>
      <c r="B2483" s="438" t="s">
        <v>2260</v>
      </c>
      <c r="C2483" s="429" t="s">
        <v>4698</v>
      </c>
      <c r="D2483" s="235" t="s">
        <v>21</v>
      </c>
      <c r="E2483" s="236">
        <v>4600</v>
      </c>
      <c r="F2483" s="117">
        <v>41866</v>
      </c>
      <c r="G2483" s="30">
        <v>4600</v>
      </c>
      <c r="H2483" s="5">
        <f t="shared" si="54"/>
        <v>0</v>
      </c>
      <c r="I2483" s="497"/>
      <c r="J2483" s="6"/>
    </row>
    <row r="2484" spans="1:10" ht="15" x14ac:dyDescent="0.25">
      <c r="A2484" s="240">
        <v>41868</v>
      </c>
      <c r="B2484" s="438" t="s">
        <v>1177</v>
      </c>
      <c r="C2484" s="429" t="s">
        <v>4698</v>
      </c>
      <c r="D2484" s="235" t="s">
        <v>21</v>
      </c>
      <c r="E2484" s="236">
        <v>1542</v>
      </c>
      <c r="F2484" s="117">
        <v>41868</v>
      </c>
      <c r="G2484" s="30">
        <v>1542</v>
      </c>
      <c r="H2484" s="5">
        <f t="shared" si="54"/>
        <v>0</v>
      </c>
      <c r="I2484" s="497"/>
      <c r="J2484" s="6"/>
    </row>
    <row r="2485" spans="1:10" ht="15" x14ac:dyDescent="0.25">
      <c r="A2485" s="240">
        <v>41869</v>
      </c>
      <c r="B2485" s="438" t="s">
        <v>1182</v>
      </c>
      <c r="C2485" s="429" t="s">
        <v>4698</v>
      </c>
      <c r="D2485" s="235" t="s">
        <v>21</v>
      </c>
      <c r="E2485" s="236">
        <v>3637.5</v>
      </c>
      <c r="F2485" s="117">
        <v>41869</v>
      </c>
      <c r="G2485" s="30">
        <v>3637.5</v>
      </c>
      <c r="H2485" s="439">
        <f t="shared" si="54"/>
        <v>0</v>
      </c>
      <c r="I2485" s="497" t="s">
        <v>57</v>
      </c>
      <c r="J2485" s="6"/>
    </row>
    <row r="2486" spans="1:10" ht="15" x14ac:dyDescent="0.25">
      <c r="A2486" s="518">
        <v>41866</v>
      </c>
      <c r="B2486" s="516" t="s">
        <v>1285</v>
      </c>
      <c r="C2486" s="517" t="s">
        <v>4698</v>
      </c>
      <c r="D2486" s="235" t="s">
        <v>21</v>
      </c>
      <c r="E2486" s="236">
        <v>9338</v>
      </c>
      <c r="F2486" s="117">
        <v>41866</v>
      </c>
      <c r="G2486" s="30">
        <v>9338</v>
      </c>
      <c r="H2486" s="5">
        <f t="shared" si="54"/>
        <v>0</v>
      </c>
      <c r="I2486" s="497" t="s">
        <v>57</v>
      </c>
      <c r="J2486" s="6"/>
    </row>
    <row r="2487" spans="1:10" ht="15" x14ac:dyDescent="0.25">
      <c r="A2487" s="240">
        <v>41873</v>
      </c>
      <c r="B2487" s="241" t="s">
        <v>1631</v>
      </c>
      <c r="C2487" s="394" t="s">
        <v>4401</v>
      </c>
      <c r="D2487" s="235" t="s">
        <v>21</v>
      </c>
      <c r="E2487" s="236">
        <v>3526</v>
      </c>
      <c r="F2487" s="117">
        <v>41873</v>
      </c>
      <c r="G2487" s="251">
        <v>3526</v>
      </c>
      <c r="H2487" s="5">
        <f t="shared" si="54"/>
        <v>0</v>
      </c>
      <c r="I2487" s="497" t="s">
        <v>294</v>
      </c>
      <c r="J2487" s="6"/>
    </row>
    <row r="2488" spans="1:10" ht="15" x14ac:dyDescent="0.25">
      <c r="A2488" s="240">
        <v>41873</v>
      </c>
      <c r="B2488" s="241" t="s">
        <v>1709</v>
      </c>
      <c r="C2488" s="394" t="s">
        <v>4401</v>
      </c>
      <c r="D2488" s="235" t="s">
        <v>21</v>
      </c>
      <c r="E2488" s="236">
        <v>1375</v>
      </c>
      <c r="F2488" s="117">
        <v>41873</v>
      </c>
      <c r="G2488" s="251">
        <v>1375</v>
      </c>
      <c r="H2488" s="5">
        <f t="shared" si="54"/>
        <v>0</v>
      </c>
      <c r="I2488" s="497"/>
      <c r="J2488" s="6"/>
    </row>
    <row r="2489" spans="1:10" ht="15" x14ac:dyDescent="0.25">
      <c r="A2489" s="240">
        <v>41876</v>
      </c>
      <c r="B2489" s="241" t="s">
        <v>1876</v>
      </c>
      <c r="C2489" s="394" t="s">
        <v>4401</v>
      </c>
      <c r="D2489" s="235" t="s">
        <v>21</v>
      </c>
      <c r="E2489" s="236">
        <v>5865</v>
      </c>
      <c r="F2489" s="117">
        <v>41876</v>
      </c>
      <c r="G2489" s="30">
        <v>5865</v>
      </c>
      <c r="H2489" s="5">
        <f t="shared" si="54"/>
        <v>0</v>
      </c>
      <c r="I2489" s="497" t="s">
        <v>57</v>
      </c>
      <c r="J2489" s="6"/>
    </row>
    <row r="2490" spans="1:10" ht="15" x14ac:dyDescent="0.25">
      <c r="A2490" s="240">
        <v>41877</v>
      </c>
      <c r="B2490" s="241" t="s">
        <v>2059</v>
      </c>
      <c r="C2490" s="394" t="s">
        <v>4401</v>
      </c>
      <c r="D2490" s="8" t="s">
        <v>21</v>
      </c>
      <c r="E2490" s="252">
        <v>8058.5</v>
      </c>
      <c r="F2490" s="117">
        <v>41877</v>
      </c>
      <c r="G2490" s="30">
        <v>8058.5</v>
      </c>
      <c r="H2490" s="5">
        <f t="shared" si="54"/>
        <v>0</v>
      </c>
      <c r="I2490" s="497" t="s">
        <v>57</v>
      </c>
      <c r="J2490" s="6"/>
    </row>
    <row r="2491" spans="1:10" ht="15" x14ac:dyDescent="0.25">
      <c r="A2491" s="240">
        <v>41877</v>
      </c>
      <c r="B2491" s="241" t="s">
        <v>2067</v>
      </c>
      <c r="C2491" s="394" t="s">
        <v>4401</v>
      </c>
      <c r="D2491" s="8" t="s">
        <v>21</v>
      </c>
      <c r="E2491" s="252">
        <v>3558</v>
      </c>
      <c r="F2491" s="117">
        <v>41877</v>
      </c>
      <c r="G2491" s="30">
        <v>3558</v>
      </c>
      <c r="H2491" s="5">
        <f t="shared" si="54"/>
        <v>0</v>
      </c>
      <c r="I2491" s="497" t="s">
        <v>4895</v>
      </c>
      <c r="J2491" s="6"/>
    </row>
    <row r="2492" spans="1:10" ht="15" x14ac:dyDescent="0.25">
      <c r="A2492" s="240">
        <v>41879</v>
      </c>
      <c r="B2492" s="241" t="s">
        <v>2205</v>
      </c>
      <c r="C2492" s="394" t="s">
        <v>4401</v>
      </c>
      <c r="D2492" s="235" t="s">
        <v>21</v>
      </c>
      <c r="E2492" s="236">
        <v>10592.4</v>
      </c>
      <c r="F2492" s="117">
        <v>41879</v>
      </c>
      <c r="G2492" s="30">
        <v>10592.4</v>
      </c>
      <c r="H2492" s="5">
        <f t="shared" si="54"/>
        <v>0</v>
      </c>
      <c r="I2492" s="497" t="s">
        <v>57</v>
      </c>
      <c r="J2492" s="6"/>
    </row>
    <row r="2493" spans="1:10" ht="15" x14ac:dyDescent="0.25">
      <c r="A2493" s="240">
        <v>41879</v>
      </c>
      <c r="B2493" s="241" t="s">
        <v>2207</v>
      </c>
      <c r="C2493" s="394" t="s">
        <v>4401</v>
      </c>
      <c r="D2493" s="235" t="s">
        <v>21</v>
      </c>
      <c r="E2493" s="236">
        <v>2210</v>
      </c>
      <c r="F2493" s="117">
        <v>41879</v>
      </c>
      <c r="G2493" s="30">
        <v>2210</v>
      </c>
      <c r="H2493" s="5">
        <f t="shared" si="54"/>
        <v>0</v>
      </c>
      <c r="I2493" s="497"/>
      <c r="J2493" s="6"/>
    </row>
    <row r="2494" spans="1:10" ht="15" x14ac:dyDescent="0.25">
      <c r="A2494" s="240">
        <v>41880</v>
      </c>
      <c r="B2494" s="241" t="s">
        <v>1166</v>
      </c>
      <c r="C2494" s="394" t="s">
        <v>4401</v>
      </c>
      <c r="D2494" s="8" t="s">
        <v>21</v>
      </c>
      <c r="E2494" s="252">
        <v>15792</v>
      </c>
      <c r="F2494" s="117">
        <v>41880</v>
      </c>
      <c r="G2494" s="30">
        <v>15792</v>
      </c>
      <c r="H2494" s="5">
        <f t="shared" si="54"/>
        <v>0</v>
      </c>
      <c r="I2494" s="497"/>
      <c r="J2494" s="6"/>
    </row>
    <row r="2495" spans="1:10" ht="15" x14ac:dyDescent="0.25">
      <c r="A2495" s="240">
        <v>41880</v>
      </c>
      <c r="B2495" s="241" t="s">
        <v>1168</v>
      </c>
      <c r="C2495" s="394" t="s">
        <v>4401</v>
      </c>
      <c r="D2495" s="8" t="s">
        <v>21</v>
      </c>
      <c r="E2495" s="252">
        <v>455</v>
      </c>
      <c r="F2495" s="117">
        <v>41880</v>
      </c>
      <c r="G2495" s="30">
        <v>455</v>
      </c>
      <c r="H2495" s="5">
        <f t="shared" si="54"/>
        <v>0</v>
      </c>
      <c r="I2495" s="497" t="s">
        <v>57</v>
      </c>
      <c r="J2495" s="6"/>
    </row>
    <row r="2496" spans="1:10" ht="15" x14ac:dyDescent="0.25">
      <c r="A2496" s="240">
        <v>41880</v>
      </c>
      <c r="B2496" s="241" t="s">
        <v>1169</v>
      </c>
      <c r="C2496" s="394" t="s">
        <v>4401</v>
      </c>
      <c r="D2496" s="8" t="s">
        <v>21</v>
      </c>
      <c r="E2496" s="252">
        <v>714</v>
      </c>
      <c r="F2496" s="117">
        <v>41880</v>
      </c>
      <c r="G2496" s="30">
        <v>714</v>
      </c>
      <c r="H2496" s="5">
        <f t="shared" si="54"/>
        <v>0</v>
      </c>
      <c r="I2496" s="497" t="s">
        <v>57</v>
      </c>
      <c r="J2496" s="6"/>
    </row>
    <row r="2497" spans="1:10" ht="15" x14ac:dyDescent="0.25">
      <c r="A2497" s="240"/>
      <c r="B2497" s="241"/>
      <c r="C2497" s="394"/>
      <c r="D2497" s="8"/>
      <c r="E2497" s="252"/>
      <c r="F2497" s="117"/>
      <c r="G2497" s="30">
        <f>SUM(G2461:G2496)</f>
        <v>196870.75</v>
      </c>
      <c r="H2497" s="5"/>
      <c r="I2497" s="497"/>
      <c r="J2497" s="6"/>
    </row>
    <row r="2498" spans="1:10" ht="15" x14ac:dyDescent="0.25">
      <c r="A2498" s="240"/>
      <c r="B2498" s="241"/>
      <c r="C2498" s="394"/>
      <c r="D2498" s="8"/>
      <c r="E2498" s="252"/>
      <c r="F2498" s="117"/>
      <c r="G2498" s="30"/>
      <c r="H2498" s="5"/>
      <c r="I2498" s="497"/>
      <c r="J2498" s="6"/>
    </row>
    <row r="2499" spans="1:10" ht="15" x14ac:dyDescent="0.25">
      <c r="A2499" s="240">
        <v>41858</v>
      </c>
      <c r="B2499" s="438" t="s">
        <v>1578</v>
      </c>
      <c r="C2499" s="429" t="s">
        <v>4698</v>
      </c>
      <c r="D2499" s="8" t="s">
        <v>340</v>
      </c>
      <c r="E2499" s="252">
        <v>8088</v>
      </c>
      <c r="F2499" s="117">
        <v>41858</v>
      </c>
      <c r="G2499" s="30">
        <v>8088</v>
      </c>
      <c r="H2499" s="5">
        <f t="shared" si="54"/>
        <v>0</v>
      </c>
      <c r="I2499" s="497"/>
      <c r="J2499" s="6"/>
    </row>
    <row r="2500" spans="1:10" ht="15" x14ac:dyDescent="0.25">
      <c r="A2500" s="240">
        <v>41858</v>
      </c>
      <c r="B2500" s="438" t="s">
        <v>1579</v>
      </c>
      <c r="C2500" s="429" t="s">
        <v>4698</v>
      </c>
      <c r="D2500" s="8" t="s">
        <v>340</v>
      </c>
      <c r="E2500" s="252">
        <v>4284</v>
      </c>
      <c r="F2500" s="117">
        <v>41858</v>
      </c>
      <c r="G2500" s="30">
        <v>4284</v>
      </c>
      <c r="H2500" s="5">
        <f t="shared" si="54"/>
        <v>0</v>
      </c>
      <c r="I2500" s="497" t="s">
        <v>4</v>
      </c>
      <c r="J2500" s="6"/>
    </row>
    <row r="2501" spans="1:10" ht="15" x14ac:dyDescent="0.25">
      <c r="A2501" s="240">
        <v>41860</v>
      </c>
      <c r="B2501" s="438" t="s">
        <v>1766</v>
      </c>
      <c r="C2501" s="429" t="s">
        <v>4698</v>
      </c>
      <c r="D2501" s="8" t="s">
        <v>340</v>
      </c>
      <c r="E2501" s="252">
        <v>9701.5</v>
      </c>
      <c r="F2501" s="117">
        <v>41860</v>
      </c>
      <c r="G2501" s="30">
        <v>9701.5</v>
      </c>
      <c r="H2501" s="5">
        <f t="shared" si="54"/>
        <v>0</v>
      </c>
      <c r="I2501" s="497" t="s">
        <v>4</v>
      </c>
      <c r="J2501" s="6"/>
    </row>
    <row r="2502" spans="1:10" ht="15" x14ac:dyDescent="0.25">
      <c r="A2502" s="240">
        <v>41862</v>
      </c>
      <c r="B2502" s="438" t="s">
        <v>1888</v>
      </c>
      <c r="C2502" s="429" t="s">
        <v>4698</v>
      </c>
      <c r="D2502" s="235" t="s">
        <v>340</v>
      </c>
      <c r="E2502" s="236">
        <v>27592</v>
      </c>
      <c r="F2502" s="117">
        <v>41862</v>
      </c>
      <c r="G2502" s="30">
        <v>27592</v>
      </c>
      <c r="H2502" s="5">
        <f t="shared" si="54"/>
        <v>0</v>
      </c>
      <c r="I2502" s="497" t="s">
        <v>4</v>
      </c>
      <c r="J2502" s="6"/>
    </row>
    <row r="2503" spans="1:10" ht="15" x14ac:dyDescent="0.25">
      <c r="A2503" s="240">
        <v>41862</v>
      </c>
      <c r="B2503" s="438" t="s">
        <v>1954</v>
      </c>
      <c r="C2503" s="429" t="s">
        <v>4698</v>
      </c>
      <c r="D2503" s="235" t="s">
        <v>340</v>
      </c>
      <c r="E2503" s="236">
        <v>9766</v>
      </c>
      <c r="F2503" s="117">
        <v>41862</v>
      </c>
      <c r="G2503" s="22">
        <v>9766</v>
      </c>
      <c r="H2503" s="5">
        <f t="shared" si="54"/>
        <v>0</v>
      </c>
      <c r="I2503" s="497" t="s">
        <v>4</v>
      </c>
      <c r="J2503" s="6"/>
    </row>
    <row r="2504" spans="1:10" ht="15" x14ac:dyDescent="0.25">
      <c r="A2504" s="240">
        <v>41865</v>
      </c>
      <c r="B2504" s="438" t="s">
        <v>2154</v>
      </c>
      <c r="C2504" s="429" t="s">
        <v>4698</v>
      </c>
      <c r="D2504" s="235" t="s">
        <v>340</v>
      </c>
      <c r="E2504" s="236">
        <v>9576</v>
      </c>
      <c r="F2504" s="117">
        <v>41865</v>
      </c>
      <c r="G2504" s="30">
        <v>9576</v>
      </c>
      <c r="H2504" s="5">
        <f t="shared" si="54"/>
        <v>0</v>
      </c>
      <c r="I2504" s="497" t="s">
        <v>4</v>
      </c>
      <c r="J2504" s="6"/>
    </row>
    <row r="2505" spans="1:10" ht="15" x14ac:dyDescent="0.25">
      <c r="A2505" s="240">
        <v>41865</v>
      </c>
      <c r="B2505" s="438" t="s">
        <v>2156</v>
      </c>
      <c r="C2505" s="429" t="s">
        <v>4698</v>
      </c>
      <c r="D2505" s="235" t="s">
        <v>340</v>
      </c>
      <c r="E2505" s="236">
        <v>6000.5</v>
      </c>
      <c r="F2505" s="117">
        <v>41865</v>
      </c>
      <c r="G2505" s="30">
        <v>6000.5</v>
      </c>
      <c r="H2505" s="5">
        <f t="shared" si="54"/>
        <v>0</v>
      </c>
      <c r="I2505" s="497" t="s">
        <v>4</v>
      </c>
      <c r="J2505" s="6"/>
    </row>
    <row r="2506" spans="1:10" ht="15" x14ac:dyDescent="0.25">
      <c r="A2506" s="240">
        <v>41867</v>
      </c>
      <c r="B2506" s="438" t="s">
        <v>1063</v>
      </c>
      <c r="C2506" s="429" t="s">
        <v>4698</v>
      </c>
      <c r="D2506" s="235" t="s">
        <v>340</v>
      </c>
      <c r="E2506" s="236">
        <v>5975.5</v>
      </c>
      <c r="F2506" s="117">
        <v>41867</v>
      </c>
      <c r="G2506" s="30">
        <v>5975.5</v>
      </c>
      <c r="H2506" s="5">
        <f t="shared" si="54"/>
        <v>0</v>
      </c>
      <c r="I2506" s="497" t="s">
        <v>4</v>
      </c>
      <c r="J2506" s="6"/>
    </row>
    <row r="2507" spans="1:10" ht="15" x14ac:dyDescent="0.25">
      <c r="A2507" s="240">
        <v>41869</v>
      </c>
      <c r="B2507" s="438" t="s">
        <v>1218</v>
      </c>
      <c r="C2507" s="429" t="s">
        <v>4698</v>
      </c>
      <c r="D2507" s="235" t="s">
        <v>340</v>
      </c>
      <c r="E2507" s="236">
        <v>9912</v>
      </c>
      <c r="F2507" s="117">
        <v>41869</v>
      </c>
      <c r="G2507" s="30">
        <v>9912</v>
      </c>
      <c r="H2507" s="5">
        <f t="shared" si="54"/>
        <v>0</v>
      </c>
      <c r="I2507" s="497"/>
      <c r="J2507" s="6"/>
    </row>
    <row r="2508" spans="1:10" ht="15" x14ac:dyDescent="0.25">
      <c r="A2508" s="240">
        <v>41879</v>
      </c>
      <c r="B2508" s="241" t="s">
        <v>2200</v>
      </c>
      <c r="C2508" s="394" t="s">
        <v>4401</v>
      </c>
      <c r="D2508" s="235" t="s">
        <v>340</v>
      </c>
      <c r="E2508" s="236">
        <v>8396</v>
      </c>
      <c r="F2508" s="117">
        <v>41879</v>
      </c>
      <c r="G2508" s="30">
        <v>8396</v>
      </c>
      <c r="H2508" s="5">
        <f t="shared" si="54"/>
        <v>0</v>
      </c>
      <c r="I2508" s="497"/>
      <c r="J2508" s="6"/>
    </row>
    <row r="2509" spans="1:10" ht="15" x14ac:dyDescent="0.25">
      <c r="A2509" s="240"/>
      <c r="B2509" s="241"/>
      <c r="C2509" s="394"/>
      <c r="D2509" s="235"/>
      <c r="E2509" s="236"/>
      <c r="F2509" s="117"/>
      <c r="G2509" s="30">
        <f>SUM(G2499:G2508)</f>
        <v>99291.5</v>
      </c>
      <c r="H2509" s="5"/>
      <c r="I2509" s="497"/>
      <c r="J2509" s="6"/>
    </row>
    <row r="2510" spans="1:10" ht="15" x14ac:dyDescent="0.25">
      <c r="A2510" s="240"/>
      <c r="B2510" s="241"/>
      <c r="C2510" s="394"/>
      <c r="D2510" s="235"/>
      <c r="E2510" s="236"/>
      <c r="F2510" s="117"/>
      <c r="G2510" s="30"/>
      <c r="H2510" s="5"/>
      <c r="I2510" s="497"/>
      <c r="J2510" s="6"/>
    </row>
    <row r="2511" spans="1:10" ht="15" x14ac:dyDescent="0.25">
      <c r="A2511" s="240">
        <v>41862</v>
      </c>
      <c r="B2511" s="438" t="s">
        <v>1955</v>
      </c>
      <c r="C2511" s="429" t="s">
        <v>4698</v>
      </c>
      <c r="D2511" s="235" t="s">
        <v>4739</v>
      </c>
      <c r="E2511" s="236">
        <v>9496</v>
      </c>
      <c r="F2511" s="117">
        <v>41862</v>
      </c>
      <c r="G2511" s="22">
        <v>9496</v>
      </c>
      <c r="H2511" s="5">
        <f t="shared" si="54"/>
        <v>0</v>
      </c>
      <c r="I2511" s="497"/>
      <c r="J2511" s="6"/>
    </row>
    <row r="2512" spans="1:10" ht="15" x14ac:dyDescent="0.25">
      <c r="A2512" s="240">
        <v>41872</v>
      </c>
      <c r="B2512" s="241" t="s">
        <v>1576</v>
      </c>
      <c r="C2512" s="394" t="s">
        <v>4401</v>
      </c>
      <c r="D2512" s="8" t="s">
        <v>4739</v>
      </c>
      <c r="E2512" s="252">
        <v>7716</v>
      </c>
      <c r="F2512" s="117">
        <v>41872</v>
      </c>
      <c r="G2512" s="30">
        <v>7716</v>
      </c>
      <c r="H2512" s="5">
        <f t="shared" si="54"/>
        <v>0</v>
      </c>
      <c r="I2512" s="497" t="s">
        <v>294</v>
      </c>
      <c r="J2512" s="6"/>
    </row>
    <row r="2513" spans="1:10" ht="15" x14ac:dyDescent="0.25">
      <c r="A2513" s="240">
        <v>41881</v>
      </c>
      <c r="B2513" s="241" t="s">
        <v>1213</v>
      </c>
      <c r="C2513" s="394" t="s">
        <v>4401</v>
      </c>
      <c r="D2513" s="235" t="s">
        <v>4739</v>
      </c>
      <c r="E2513" s="236">
        <v>3190</v>
      </c>
      <c r="F2513" s="117">
        <v>41881</v>
      </c>
      <c r="G2513" s="30">
        <v>3190</v>
      </c>
      <c r="H2513" s="5">
        <f t="shared" si="54"/>
        <v>0</v>
      </c>
      <c r="I2513" s="497"/>
      <c r="J2513" s="6"/>
    </row>
    <row r="2514" spans="1:10" ht="15" x14ac:dyDescent="0.25">
      <c r="A2514" s="240"/>
      <c r="B2514" s="241"/>
      <c r="C2514" s="394"/>
      <c r="D2514" s="235"/>
      <c r="E2514" s="236"/>
      <c r="F2514" s="117"/>
      <c r="G2514" s="30">
        <f>SUM(G2511:G2513)</f>
        <v>20402</v>
      </c>
      <c r="H2514" s="5"/>
      <c r="I2514" s="497"/>
      <c r="J2514" s="6"/>
    </row>
    <row r="2515" spans="1:10" ht="15" x14ac:dyDescent="0.25">
      <c r="A2515" s="240"/>
      <c r="B2515" s="241"/>
      <c r="C2515" s="394"/>
      <c r="D2515" s="235"/>
      <c r="E2515" s="236"/>
      <c r="F2515" s="117"/>
      <c r="G2515" s="30"/>
      <c r="H2515" s="5"/>
      <c r="I2515" s="497"/>
      <c r="J2515" s="6"/>
    </row>
    <row r="2516" spans="1:10" ht="15" x14ac:dyDescent="0.25">
      <c r="A2516" s="240">
        <v>41854</v>
      </c>
      <c r="B2516" s="241" t="s">
        <v>1198</v>
      </c>
      <c r="C2516" s="394" t="s">
        <v>4641</v>
      </c>
      <c r="D2516" s="8" t="s">
        <v>599</v>
      </c>
      <c r="E2516" s="252">
        <v>38487</v>
      </c>
      <c r="F2516" s="117">
        <v>41855</v>
      </c>
      <c r="G2516" s="30">
        <v>38487</v>
      </c>
      <c r="H2516" s="24">
        <f t="shared" si="54"/>
        <v>0</v>
      </c>
      <c r="I2516" s="497" t="s">
        <v>196</v>
      </c>
      <c r="J2516" s="6"/>
    </row>
    <row r="2517" spans="1:10" ht="15" x14ac:dyDescent="0.25">
      <c r="A2517" s="240">
        <v>41856</v>
      </c>
      <c r="B2517" s="241" t="s">
        <v>1388</v>
      </c>
      <c r="C2517" s="394" t="s">
        <v>4641</v>
      </c>
      <c r="D2517" s="235" t="s">
        <v>599</v>
      </c>
      <c r="E2517" s="236">
        <v>37638.5</v>
      </c>
      <c r="F2517" s="117">
        <v>41856</v>
      </c>
      <c r="G2517" s="30">
        <v>37638.5</v>
      </c>
      <c r="H2517" s="5">
        <f t="shared" si="54"/>
        <v>0</v>
      </c>
      <c r="I2517" s="497" t="s">
        <v>196</v>
      </c>
      <c r="J2517" s="6"/>
    </row>
    <row r="2518" spans="1:10" ht="15" x14ac:dyDescent="0.25">
      <c r="A2518" s="240">
        <v>41873</v>
      </c>
      <c r="B2518" s="241" t="s">
        <v>1712</v>
      </c>
      <c r="C2518" s="394" t="s">
        <v>4401</v>
      </c>
      <c r="D2518" s="235" t="s">
        <v>599</v>
      </c>
      <c r="E2518" s="236">
        <v>2069</v>
      </c>
      <c r="F2518" s="117">
        <v>41873</v>
      </c>
      <c r="G2518" s="251">
        <v>2069</v>
      </c>
      <c r="H2518" s="5">
        <f t="shared" si="54"/>
        <v>0</v>
      </c>
      <c r="I2518" s="497" t="s">
        <v>196</v>
      </c>
      <c r="J2518" s="6"/>
    </row>
    <row r="2519" spans="1:10" ht="15" x14ac:dyDescent="0.25">
      <c r="A2519" s="240">
        <v>41878</v>
      </c>
      <c r="B2519" s="241" t="s">
        <v>2158</v>
      </c>
      <c r="C2519" s="394" t="s">
        <v>4401</v>
      </c>
      <c r="D2519" s="235" t="s">
        <v>599</v>
      </c>
      <c r="E2519" s="236">
        <v>27169.06</v>
      </c>
      <c r="F2519" s="462" t="s">
        <v>4874</v>
      </c>
      <c r="G2519" s="30">
        <v>27169.06</v>
      </c>
      <c r="H2519" s="5">
        <f t="shared" si="54"/>
        <v>0</v>
      </c>
      <c r="I2519" s="497"/>
      <c r="J2519" s="6"/>
    </row>
    <row r="2520" spans="1:10" ht="15" x14ac:dyDescent="0.25">
      <c r="A2520" s="240"/>
      <c r="B2520" s="241"/>
      <c r="C2520" s="394"/>
      <c r="D2520" s="235"/>
      <c r="E2520" s="236"/>
      <c r="F2520" s="462"/>
      <c r="G2520" s="30">
        <f>SUM(G2516:G2519)</f>
        <v>105363.56</v>
      </c>
      <c r="H2520" s="5"/>
      <c r="I2520" s="497"/>
      <c r="J2520" s="6"/>
    </row>
    <row r="2521" spans="1:10" ht="15" x14ac:dyDescent="0.25">
      <c r="A2521" s="240"/>
      <c r="B2521" s="241"/>
      <c r="C2521" s="394"/>
      <c r="D2521" s="235"/>
      <c r="E2521" s="236"/>
      <c r="F2521" s="462"/>
      <c r="G2521" s="30"/>
      <c r="H2521" s="5"/>
      <c r="I2521" s="497"/>
      <c r="J2521" s="6"/>
    </row>
    <row r="2522" spans="1:10" ht="15" x14ac:dyDescent="0.25">
      <c r="A2522" s="240">
        <v>41863</v>
      </c>
      <c r="B2522" s="438" t="s">
        <v>2055</v>
      </c>
      <c r="C2522" s="429" t="s">
        <v>4698</v>
      </c>
      <c r="D2522" s="8" t="s">
        <v>4751</v>
      </c>
      <c r="E2522" s="252">
        <v>3216</v>
      </c>
      <c r="F2522" s="117">
        <v>41863</v>
      </c>
      <c r="G2522" s="22">
        <v>3216</v>
      </c>
      <c r="H2522" s="5">
        <f t="shared" si="54"/>
        <v>0</v>
      </c>
      <c r="I2522" s="497"/>
      <c r="J2522" s="6"/>
    </row>
    <row r="2523" spans="1:10" ht="15" x14ac:dyDescent="0.25">
      <c r="A2523" s="240">
        <v>41863</v>
      </c>
      <c r="B2523" s="438" t="s">
        <v>2056</v>
      </c>
      <c r="C2523" s="429" t="s">
        <v>4698</v>
      </c>
      <c r="D2523" s="8" t="s">
        <v>4751</v>
      </c>
      <c r="E2523" s="252">
        <v>469</v>
      </c>
      <c r="F2523" s="117">
        <v>41863</v>
      </c>
      <c r="G2523" s="22">
        <v>469</v>
      </c>
      <c r="H2523" s="5">
        <f t="shared" si="54"/>
        <v>0</v>
      </c>
      <c r="I2523" s="497"/>
      <c r="J2523" s="6"/>
    </row>
    <row r="2524" spans="1:10" ht="15" x14ac:dyDescent="0.25">
      <c r="A2524" s="240"/>
      <c r="B2524" s="438"/>
      <c r="C2524" s="429"/>
      <c r="D2524" s="8"/>
      <c r="E2524" s="252"/>
      <c r="F2524" s="117"/>
      <c r="G2524" s="22"/>
      <c r="H2524" s="5"/>
      <c r="I2524" s="497"/>
      <c r="J2524" s="6"/>
    </row>
    <row r="2525" spans="1:10" ht="15" x14ac:dyDescent="0.25">
      <c r="A2525" s="240">
        <v>41858</v>
      </c>
      <c r="B2525" s="438" t="s">
        <v>1609</v>
      </c>
      <c r="C2525" s="429" t="s">
        <v>4698</v>
      </c>
      <c r="D2525" s="8" t="s">
        <v>375</v>
      </c>
      <c r="E2525" s="252">
        <v>9789.1</v>
      </c>
      <c r="F2525" s="117">
        <v>41860</v>
      </c>
      <c r="G2525" s="30">
        <v>9789.1</v>
      </c>
      <c r="H2525" s="5">
        <f t="shared" si="54"/>
        <v>0</v>
      </c>
      <c r="I2525" s="497"/>
      <c r="J2525" s="6"/>
    </row>
    <row r="2526" spans="1:10" ht="15" x14ac:dyDescent="0.25">
      <c r="A2526" s="496">
        <v>41869</v>
      </c>
      <c r="B2526" s="438" t="s">
        <v>1324</v>
      </c>
      <c r="C2526" s="429" t="s">
        <v>4698</v>
      </c>
      <c r="D2526" s="235" t="s">
        <v>375</v>
      </c>
      <c r="E2526" s="236">
        <v>3258</v>
      </c>
      <c r="F2526" s="117">
        <v>41871</v>
      </c>
      <c r="G2526" s="30">
        <v>3258</v>
      </c>
      <c r="H2526" s="5">
        <f t="shared" si="54"/>
        <v>0</v>
      </c>
      <c r="I2526" s="497" t="s">
        <v>14</v>
      </c>
      <c r="J2526" s="6"/>
    </row>
    <row r="2527" spans="1:10" ht="15" x14ac:dyDescent="0.25">
      <c r="A2527" s="240">
        <v>41876</v>
      </c>
      <c r="B2527" s="241" t="s">
        <v>1966</v>
      </c>
      <c r="C2527" s="394" t="s">
        <v>4401</v>
      </c>
      <c r="D2527" s="235" t="s">
        <v>375</v>
      </c>
      <c r="E2527" s="236">
        <v>4268.5</v>
      </c>
      <c r="F2527" s="117">
        <v>41878</v>
      </c>
      <c r="G2527" s="30">
        <v>4268.5</v>
      </c>
      <c r="H2527" s="5">
        <f t="shared" si="54"/>
        <v>0</v>
      </c>
      <c r="I2527" s="497"/>
      <c r="J2527" s="6"/>
    </row>
    <row r="2528" spans="1:10" ht="15" x14ac:dyDescent="0.25">
      <c r="A2528" s="240">
        <v>41880</v>
      </c>
      <c r="B2528" s="241" t="s">
        <v>1054</v>
      </c>
      <c r="C2528" s="394" t="s">
        <v>4401</v>
      </c>
      <c r="D2528" s="8" t="s">
        <v>375</v>
      </c>
      <c r="E2528" s="252">
        <v>10105</v>
      </c>
      <c r="F2528" s="117">
        <v>41881</v>
      </c>
      <c r="G2528" s="30">
        <v>10105</v>
      </c>
      <c r="H2528" s="5">
        <f t="shared" si="54"/>
        <v>0</v>
      </c>
      <c r="I2528" s="497"/>
      <c r="J2528" s="6"/>
    </row>
    <row r="2529" spans="1:10" ht="15" x14ac:dyDescent="0.25">
      <c r="A2529" s="240">
        <v>41862</v>
      </c>
      <c r="B2529" s="438" t="s">
        <v>1979</v>
      </c>
      <c r="C2529" s="429" t="s">
        <v>4698</v>
      </c>
      <c r="D2529" s="235" t="s">
        <v>488</v>
      </c>
      <c r="E2529" s="236">
        <v>2711.5</v>
      </c>
      <c r="F2529" s="117">
        <v>41864</v>
      </c>
      <c r="G2529" s="22">
        <v>2711.5</v>
      </c>
      <c r="H2529" s="5">
        <f t="shared" si="54"/>
        <v>0</v>
      </c>
      <c r="I2529" s="497" t="s">
        <v>14</v>
      </c>
      <c r="J2529" s="6"/>
    </row>
    <row r="2530" spans="1:10" ht="15" x14ac:dyDescent="0.25">
      <c r="A2530" s="240">
        <v>41866</v>
      </c>
      <c r="B2530" s="438" t="s">
        <v>2230</v>
      </c>
      <c r="C2530" s="429" t="s">
        <v>4698</v>
      </c>
      <c r="D2530" s="235" t="s">
        <v>488</v>
      </c>
      <c r="E2530" s="236">
        <v>11671.5</v>
      </c>
      <c r="F2530" s="117">
        <v>41867</v>
      </c>
      <c r="G2530" s="30">
        <v>11671.5</v>
      </c>
      <c r="H2530" s="5">
        <f t="shared" si="54"/>
        <v>0</v>
      </c>
      <c r="I2530" s="497"/>
      <c r="J2530" s="6"/>
    </row>
    <row r="2531" spans="1:10" ht="15" x14ac:dyDescent="0.25">
      <c r="A2531" s="240">
        <v>41873</v>
      </c>
      <c r="B2531" s="241" t="s">
        <v>1620</v>
      </c>
      <c r="C2531" s="394" t="s">
        <v>4401</v>
      </c>
      <c r="D2531" s="235" t="s">
        <v>4822</v>
      </c>
      <c r="E2531" s="236">
        <v>20306.5</v>
      </c>
      <c r="F2531" s="117">
        <v>41874</v>
      </c>
      <c r="G2531" s="251">
        <v>20306.5</v>
      </c>
      <c r="H2531" s="5">
        <f t="shared" si="54"/>
        <v>0</v>
      </c>
      <c r="I2531" s="491"/>
      <c r="J2531" s="6"/>
    </row>
    <row r="2532" spans="1:10" ht="15" x14ac:dyDescent="0.25">
      <c r="A2532" s="240"/>
      <c r="B2532" s="241"/>
      <c r="C2532" s="394"/>
      <c r="D2532" s="235"/>
      <c r="E2532" s="236"/>
      <c r="F2532" s="117"/>
      <c r="G2532" s="251">
        <f>SUM(G2525:G2531)</f>
        <v>62110.1</v>
      </c>
      <c r="H2532" s="5"/>
      <c r="I2532" s="491"/>
      <c r="J2532" s="6"/>
    </row>
    <row r="2533" spans="1:10" ht="15" x14ac:dyDescent="0.25">
      <c r="A2533" s="240"/>
      <c r="B2533" s="241"/>
      <c r="C2533" s="394"/>
      <c r="D2533" s="235"/>
      <c r="E2533" s="236"/>
      <c r="F2533" s="117"/>
      <c r="G2533" s="251"/>
      <c r="H2533" s="5"/>
      <c r="I2533" s="491"/>
      <c r="J2533" s="6"/>
    </row>
    <row r="2534" spans="1:10" ht="15" x14ac:dyDescent="0.25">
      <c r="A2534" s="240">
        <v>41872</v>
      </c>
      <c r="B2534" s="241" t="s">
        <v>1585</v>
      </c>
      <c r="C2534" s="394" t="s">
        <v>4401</v>
      </c>
      <c r="D2534" s="8" t="s">
        <v>128</v>
      </c>
      <c r="E2534" s="252">
        <v>4754.5</v>
      </c>
      <c r="F2534" s="117">
        <v>41872</v>
      </c>
      <c r="G2534" s="30">
        <v>4754.5</v>
      </c>
      <c r="H2534" s="5">
        <f t="shared" si="54"/>
        <v>0</v>
      </c>
      <c r="I2534" s="491" t="s">
        <v>23</v>
      </c>
      <c r="J2534" s="6"/>
    </row>
    <row r="2535" spans="1:10" ht="15" x14ac:dyDescent="0.25">
      <c r="A2535" s="240">
        <v>41875</v>
      </c>
      <c r="B2535" s="241" t="s">
        <v>1852</v>
      </c>
      <c r="C2535" s="394" t="s">
        <v>4401</v>
      </c>
      <c r="D2535" s="235" t="s">
        <v>128</v>
      </c>
      <c r="E2535" s="236">
        <v>1185.5</v>
      </c>
      <c r="F2535" s="294">
        <v>41875</v>
      </c>
      <c r="G2535" s="30">
        <v>1185.5</v>
      </c>
      <c r="H2535" s="5">
        <f t="shared" si="54"/>
        <v>0</v>
      </c>
      <c r="I2535" s="491"/>
      <c r="J2535" s="6"/>
    </row>
    <row r="2536" spans="1:10" ht="15" x14ac:dyDescent="0.25">
      <c r="A2536" s="240">
        <v>41881</v>
      </c>
      <c r="B2536" s="241" t="s">
        <v>1177</v>
      </c>
      <c r="C2536" s="394" t="s">
        <v>4401</v>
      </c>
      <c r="D2536" s="235" t="s">
        <v>128</v>
      </c>
      <c r="E2536" s="236">
        <v>468</v>
      </c>
      <c r="F2536" s="117">
        <v>41881</v>
      </c>
      <c r="G2536" s="30">
        <v>468</v>
      </c>
      <c r="H2536" s="5">
        <f t="shared" si="54"/>
        <v>0</v>
      </c>
      <c r="I2536" s="491" t="s">
        <v>4</v>
      </c>
      <c r="J2536" s="6"/>
    </row>
    <row r="2537" spans="1:10" ht="15" x14ac:dyDescent="0.25">
      <c r="A2537" s="240"/>
      <c r="B2537" s="241"/>
      <c r="C2537" s="394"/>
      <c r="D2537" s="235"/>
      <c r="E2537" s="236"/>
      <c r="F2537" s="117"/>
      <c r="G2537" s="30">
        <f>SUM(G2534:G2536)</f>
        <v>6408</v>
      </c>
      <c r="H2537" s="5"/>
      <c r="I2537" s="491"/>
      <c r="J2537" s="6"/>
    </row>
    <row r="2538" spans="1:10" ht="15" x14ac:dyDescent="0.25">
      <c r="A2538" s="240"/>
      <c r="B2538" s="241"/>
      <c r="C2538" s="394"/>
      <c r="D2538" s="235"/>
      <c r="E2538" s="236"/>
      <c r="F2538" s="117"/>
      <c r="G2538" s="30"/>
      <c r="H2538" s="5"/>
      <c r="I2538" s="491"/>
      <c r="J2538" s="6"/>
    </row>
    <row r="2539" spans="1:10" ht="15" x14ac:dyDescent="0.25">
      <c r="A2539" s="240">
        <v>41874</v>
      </c>
      <c r="B2539" s="241" t="s">
        <v>1814</v>
      </c>
      <c r="C2539" s="394" t="s">
        <v>4401</v>
      </c>
      <c r="D2539" s="8" t="s">
        <v>4837</v>
      </c>
      <c r="E2539" s="252">
        <v>7085</v>
      </c>
      <c r="F2539" s="294">
        <v>41874</v>
      </c>
      <c r="G2539" s="30">
        <v>7085</v>
      </c>
      <c r="H2539" s="5">
        <f t="shared" si="54"/>
        <v>0</v>
      </c>
      <c r="I2539" s="491"/>
      <c r="J2539" s="6"/>
    </row>
    <row r="2540" spans="1:10" ht="15" x14ac:dyDescent="0.25">
      <c r="A2540" s="9"/>
      <c r="B2540" s="9"/>
      <c r="C2540" s="9"/>
      <c r="E2540" s="9"/>
      <c r="F2540" s="9"/>
      <c r="G2540" s="9"/>
      <c r="H2540" s="9"/>
      <c r="I2540" s="9"/>
      <c r="J2540" s="6"/>
    </row>
    <row r="2541" spans="1:10" ht="15" x14ac:dyDescent="0.25">
      <c r="A2541" s="240">
        <v>41858</v>
      </c>
      <c r="B2541" s="438" t="s">
        <v>1615</v>
      </c>
      <c r="C2541" s="429" t="s">
        <v>4698</v>
      </c>
      <c r="D2541" s="8" t="s">
        <v>302</v>
      </c>
      <c r="E2541" s="252">
        <v>1124</v>
      </c>
      <c r="F2541" s="117">
        <v>41858</v>
      </c>
      <c r="G2541" s="30">
        <v>1124</v>
      </c>
      <c r="H2541" s="5">
        <f t="shared" si="54"/>
        <v>0</v>
      </c>
      <c r="I2541" s="491"/>
      <c r="J2541" s="6"/>
    </row>
    <row r="2542" spans="1:10" ht="15" x14ac:dyDescent="0.25">
      <c r="A2542" s="240">
        <v>41858</v>
      </c>
      <c r="B2542" s="438" t="s">
        <v>1620</v>
      </c>
      <c r="C2542" s="429" t="s">
        <v>4698</v>
      </c>
      <c r="D2542" s="8" t="s">
        <v>302</v>
      </c>
      <c r="E2542" s="252">
        <v>577</v>
      </c>
      <c r="F2542" s="117">
        <v>41858</v>
      </c>
      <c r="G2542" s="30">
        <v>577</v>
      </c>
      <c r="H2542" s="5">
        <f t="shared" si="54"/>
        <v>0</v>
      </c>
      <c r="I2542" s="491"/>
      <c r="J2542" s="6"/>
    </row>
    <row r="2543" spans="1:10" ht="15" x14ac:dyDescent="0.25">
      <c r="A2543" s="496">
        <v>41855</v>
      </c>
      <c r="B2543" s="241" t="s">
        <v>1358</v>
      </c>
      <c r="C2543" s="394" t="s">
        <v>4641</v>
      </c>
      <c r="D2543" s="8" t="s">
        <v>4673</v>
      </c>
      <c r="E2543" s="252">
        <v>2610.6</v>
      </c>
      <c r="F2543" s="117">
        <v>41858</v>
      </c>
      <c r="G2543" s="30">
        <v>2610.6</v>
      </c>
      <c r="H2543" s="5">
        <f t="shared" si="54"/>
        <v>0</v>
      </c>
      <c r="I2543" s="491" t="s">
        <v>4</v>
      </c>
      <c r="J2543" s="6"/>
    </row>
    <row r="2544" spans="1:10" ht="15" x14ac:dyDescent="0.25">
      <c r="A2544" s="9"/>
      <c r="B2544" s="9"/>
      <c r="C2544" s="9"/>
      <c r="E2544" s="9"/>
      <c r="F2544" s="9"/>
      <c r="G2544" s="9"/>
      <c r="H2544" s="9"/>
      <c r="I2544" s="9"/>
      <c r="J2544" s="6"/>
    </row>
    <row r="2545" spans="1:10" ht="15" x14ac:dyDescent="0.25">
      <c r="A2545" s="9"/>
      <c r="B2545" s="9"/>
      <c r="C2545" s="9"/>
      <c r="E2545" s="9"/>
      <c r="F2545" s="9"/>
      <c r="G2545" s="9"/>
      <c r="H2545" s="9"/>
      <c r="I2545" s="9"/>
      <c r="J2545" s="6"/>
    </row>
    <row r="2546" spans="1:10" ht="15" x14ac:dyDescent="0.25">
      <c r="A2546" s="240">
        <v>41874</v>
      </c>
      <c r="B2546" s="241" t="s">
        <v>1815</v>
      </c>
      <c r="C2546" s="394" t="s">
        <v>4401</v>
      </c>
      <c r="D2546" s="8" t="s">
        <v>333</v>
      </c>
      <c r="E2546" s="252">
        <v>1128.5</v>
      </c>
      <c r="F2546" s="294">
        <v>41874</v>
      </c>
      <c r="G2546" s="30">
        <v>1128.5</v>
      </c>
      <c r="H2546" s="5">
        <f t="shared" si="54"/>
        <v>0</v>
      </c>
      <c r="I2546" s="491"/>
      <c r="J2546" s="6"/>
    </row>
    <row r="2547" spans="1:10" ht="15" x14ac:dyDescent="0.25">
      <c r="A2547" s="240">
        <v>41879</v>
      </c>
      <c r="B2547" s="241" t="s">
        <v>2249</v>
      </c>
      <c r="C2547" s="394" t="s">
        <v>4401</v>
      </c>
      <c r="D2547" s="235" t="s">
        <v>333</v>
      </c>
      <c r="E2547" s="236">
        <v>4848.5</v>
      </c>
      <c r="F2547" s="117">
        <v>41879</v>
      </c>
      <c r="G2547" s="30">
        <v>4848.5</v>
      </c>
      <c r="H2547" s="5">
        <f t="shared" si="54"/>
        <v>0</v>
      </c>
      <c r="I2547" s="491"/>
      <c r="J2547" s="6"/>
    </row>
    <row r="2548" spans="1:10" ht="15" x14ac:dyDescent="0.25">
      <c r="A2548" s="240"/>
      <c r="B2548" s="241"/>
      <c r="C2548" s="394"/>
      <c r="D2548" s="235"/>
      <c r="E2548" s="236"/>
      <c r="F2548" s="117"/>
      <c r="G2548" s="30"/>
      <c r="H2548" s="5"/>
      <c r="I2548" s="491"/>
      <c r="J2548" s="6"/>
    </row>
    <row r="2549" spans="1:10" ht="15" x14ac:dyDescent="0.25">
      <c r="A2549" s="496">
        <v>41853</v>
      </c>
      <c r="B2549" s="241" t="s">
        <v>1107</v>
      </c>
      <c r="C2549" s="394" t="s">
        <v>4641</v>
      </c>
      <c r="D2549" s="8" t="s">
        <v>221</v>
      </c>
      <c r="E2549" s="252">
        <v>34316</v>
      </c>
      <c r="F2549" s="461" t="s">
        <v>4656</v>
      </c>
      <c r="G2549" s="30">
        <v>34316</v>
      </c>
      <c r="H2549" s="24">
        <f t="shared" si="54"/>
        <v>0</v>
      </c>
      <c r="I2549" s="491"/>
      <c r="J2549" s="6"/>
    </row>
    <row r="2550" spans="1:10" ht="15" x14ac:dyDescent="0.25">
      <c r="A2550" s="240">
        <v>41856</v>
      </c>
      <c r="B2550" s="241" t="s">
        <v>1447</v>
      </c>
      <c r="C2550" s="394" t="s">
        <v>4641</v>
      </c>
      <c r="D2550" s="8" t="s">
        <v>221</v>
      </c>
      <c r="E2550" s="236">
        <v>27078.5</v>
      </c>
      <c r="F2550" s="461" t="s">
        <v>4683</v>
      </c>
      <c r="G2550" s="30">
        <v>27078.5</v>
      </c>
      <c r="H2550" s="5">
        <f t="shared" si="54"/>
        <v>0</v>
      </c>
      <c r="I2550" s="491" t="s">
        <v>4</v>
      </c>
      <c r="J2550" s="6"/>
    </row>
    <row r="2551" spans="1:10" ht="15" x14ac:dyDescent="0.25">
      <c r="A2551" s="496">
        <v>41859</v>
      </c>
      <c r="B2551" s="438" t="s">
        <v>1730</v>
      </c>
      <c r="C2551" s="429" t="s">
        <v>4698</v>
      </c>
      <c r="D2551" s="235" t="s">
        <v>221</v>
      </c>
      <c r="E2551" s="236">
        <v>30141.5</v>
      </c>
      <c r="F2551" s="461" t="s">
        <v>4716</v>
      </c>
      <c r="G2551" s="30">
        <v>30141.5</v>
      </c>
      <c r="H2551" s="5">
        <f t="shared" si="54"/>
        <v>0</v>
      </c>
      <c r="I2551" s="491"/>
      <c r="J2551" s="6"/>
    </row>
    <row r="2552" spans="1:10" ht="15" x14ac:dyDescent="0.25">
      <c r="A2552" s="240">
        <v>41863</v>
      </c>
      <c r="B2552" s="438" t="s">
        <v>1988</v>
      </c>
      <c r="C2552" s="429" t="s">
        <v>4698</v>
      </c>
      <c r="D2552" s="8" t="s">
        <v>221</v>
      </c>
      <c r="E2552" s="252">
        <v>29163</v>
      </c>
      <c r="F2552" s="461" t="s">
        <v>4748</v>
      </c>
      <c r="G2552" s="22">
        <v>29163</v>
      </c>
      <c r="H2552" s="5">
        <f t="shared" si="54"/>
        <v>0</v>
      </c>
      <c r="I2552" s="491" t="s">
        <v>337</v>
      </c>
      <c r="J2552" s="6"/>
    </row>
    <row r="2553" spans="1:10" ht="15" x14ac:dyDescent="0.25">
      <c r="A2553" s="240">
        <v>41866</v>
      </c>
      <c r="B2553" s="438" t="s">
        <v>2246</v>
      </c>
      <c r="C2553" s="429" t="s">
        <v>4698</v>
      </c>
      <c r="D2553" s="498" t="s">
        <v>221</v>
      </c>
      <c r="E2553" s="236">
        <v>14421</v>
      </c>
      <c r="F2553" s="461" t="s">
        <v>4775</v>
      </c>
      <c r="G2553" s="30">
        <v>14421</v>
      </c>
      <c r="H2553" s="5">
        <f t="shared" si="54"/>
        <v>0</v>
      </c>
      <c r="I2553" s="491" t="s">
        <v>4900</v>
      </c>
      <c r="J2553" s="6"/>
    </row>
    <row r="2554" spans="1:10" ht="15" x14ac:dyDescent="0.25">
      <c r="A2554" s="240">
        <v>41870</v>
      </c>
      <c r="B2554" s="438" t="s">
        <v>1356</v>
      </c>
      <c r="C2554" s="429" t="s">
        <v>4698</v>
      </c>
      <c r="D2554" s="8" t="s">
        <v>221</v>
      </c>
      <c r="E2554" s="236">
        <v>10868</v>
      </c>
      <c r="F2554" s="461" t="s">
        <v>4801</v>
      </c>
      <c r="G2554" s="30">
        <v>10868</v>
      </c>
      <c r="H2554" s="5">
        <f t="shared" si="54"/>
        <v>0</v>
      </c>
      <c r="I2554" s="491" t="s">
        <v>13</v>
      </c>
      <c r="J2554" s="6"/>
    </row>
    <row r="2555" spans="1:10" ht="15" x14ac:dyDescent="0.25">
      <c r="A2555" s="240">
        <v>41873</v>
      </c>
      <c r="B2555" s="241" t="s">
        <v>1645</v>
      </c>
      <c r="C2555" s="394" t="s">
        <v>4401</v>
      </c>
      <c r="D2555" s="235" t="s">
        <v>221</v>
      </c>
      <c r="E2555" s="236">
        <v>10743.2</v>
      </c>
      <c r="F2555" s="461" t="s">
        <v>4825</v>
      </c>
      <c r="G2555" s="247">
        <v>10743.2</v>
      </c>
      <c r="H2555" s="5">
        <f t="shared" si="54"/>
        <v>0</v>
      </c>
      <c r="I2555" s="491"/>
      <c r="J2555" s="6"/>
    </row>
    <row r="2556" spans="1:10" ht="15" x14ac:dyDescent="0.25">
      <c r="A2556" s="240">
        <v>41877</v>
      </c>
      <c r="B2556" s="241" t="s">
        <v>1986</v>
      </c>
      <c r="C2556" s="394" t="s">
        <v>4401</v>
      </c>
      <c r="D2556" s="8" t="s">
        <v>221</v>
      </c>
      <c r="E2556" s="252">
        <v>16754</v>
      </c>
      <c r="F2556" s="467" t="s">
        <v>4851</v>
      </c>
      <c r="G2556" s="247">
        <v>16754</v>
      </c>
      <c r="H2556" s="5">
        <f t="shared" si="54"/>
        <v>0</v>
      </c>
      <c r="I2556" s="491"/>
      <c r="J2556" s="6"/>
    </row>
    <row r="2557" spans="1:10" ht="15" x14ac:dyDescent="0.25">
      <c r="A2557" s="240">
        <v>41880</v>
      </c>
      <c r="B2557" s="241" t="s">
        <v>1065</v>
      </c>
      <c r="C2557" s="394" t="s">
        <v>4401</v>
      </c>
      <c r="D2557" s="8" t="s">
        <v>221</v>
      </c>
      <c r="E2557" s="252">
        <v>9540</v>
      </c>
      <c r="F2557" s="117">
        <v>41895</v>
      </c>
      <c r="G2557" s="30">
        <v>9540</v>
      </c>
      <c r="H2557" s="5">
        <f t="shared" ref="H2557:H2635" si="55">E2557-G2557</f>
        <v>0</v>
      </c>
      <c r="I2557" s="491"/>
      <c r="J2557" s="6"/>
    </row>
    <row r="2558" spans="1:10" ht="15" x14ac:dyDescent="0.25">
      <c r="A2558" s="240"/>
      <c r="B2558" s="241"/>
      <c r="C2558" s="394"/>
      <c r="D2558" s="8"/>
      <c r="E2558" s="252"/>
      <c r="F2558" s="117"/>
      <c r="G2558" s="30">
        <f>SUM(G2549:G2557)</f>
        <v>183025.2</v>
      </c>
      <c r="H2558" s="5"/>
      <c r="I2558" s="491"/>
      <c r="J2558" s="6"/>
    </row>
    <row r="2559" spans="1:10" ht="15" x14ac:dyDescent="0.25">
      <c r="A2559" s="240"/>
      <c r="B2559" s="241"/>
      <c r="C2559" s="394"/>
      <c r="D2559" s="8"/>
      <c r="E2559" s="252"/>
      <c r="F2559" s="117"/>
      <c r="G2559" s="30"/>
      <c r="H2559" s="5"/>
      <c r="I2559" s="491"/>
      <c r="J2559" s="6"/>
    </row>
    <row r="2560" spans="1:10" ht="15" x14ac:dyDescent="0.25">
      <c r="A2560" s="496">
        <v>41853</v>
      </c>
      <c r="B2560" s="241" t="s">
        <v>1097</v>
      </c>
      <c r="C2560" s="394" t="s">
        <v>4641</v>
      </c>
      <c r="D2560" s="498" t="s">
        <v>217</v>
      </c>
      <c r="E2560" s="252">
        <v>70792</v>
      </c>
      <c r="F2560" s="461" t="s">
        <v>4655</v>
      </c>
      <c r="G2560" s="30">
        <v>70792</v>
      </c>
      <c r="H2560" s="24">
        <f t="shared" si="55"/>
        <v>0</v>
      </c>
      <c r="I2560" s="491" t="s">
        <v>23</v>
      </c>
      <c r="J2560" s="6"/>
    </row>
    <row r="2561" spans="1:10" ht="15" x14ac:dyDescent="0.25">
      <c r="A2561" s="240">
        <v>41856</v>
      </c>
      <c r="B2561" s="241" t="s">
        <v>1445</v>
      </c>
      <c r="C2561" s="394" t="s">
        <v>4641</v>
      </c>
      <c r="D2561" s="8" t="s">
        <v>217</v>
      </c>
      <c r="E2561" s="236">
        <v>57522.2</v>
      </c>
      <c r="F2561" s="461" t="s">
        <v>4682</v>
      </c>
      <c r="G2561" s="30">
        <v>57522.2</v>
      </c>
      <c r="H2561" s="5">
        <f t="shared" si="55"/>
        <v>0</v>
      </c>
      <c r="I2561" s="491"/>
      <c r="J2561" s="6"/>
    </row>
    <row r="2562" spans="1:10" ht="15" x14ac:dyDescent="0.25">
      <c r="A2562" s="496">
        <v>41859</v>
      </c>
      <c r="B2562" s="438" t="s">
        <v>1722</v>
      </c>
      <c r="C2562" s="429" t="s">
        <v>4698</v>
      </c>
      <c r="D2562" s="235" t="s">
        <v>217</v>
      </c>
      <c r="E2562" s="236">
        <v>130729.4</v>
      </c>
      <c r="F2562" s="461" t="s">
        <v>4714</v>
      </c>
      <c r="G2562" s="30">
        <v>130729.4</v>
      </c>
      <c r="H2562" s="5">
        <f t="shared" si="55"/>
        <v>0</v>
      </c>
      <c r="I2562" s="491" t="s">
        <v>23</v>
      </c>
      <c r="J2562" s="6"/>
    </row>
    <row r="2563" spans="1:10" ht="15" x14ac:dyDescent="0.25">
      <c r="A2563" s="240">
        <v>41863</v>
      </c>
      <c r="B2563" s="438" t="s">
        <v>1987</v>
      </c>
      <c r="C2563" s="429" t="s">
        <v>4698</v>
      </c>
      <c r="D2563" s="8" t="s">
        <v>217</v>
      </c>
      <c r="E2563" s="295">
        <v>57209</v>
      </c>
      <c r="F2563" s="461" t="s">
        <v>4747</v>
      </c>
      <c r="G2563" s="22">
        <v>57209</v>
      </c>
      <c r="H2563" s="5">
        <f t="shared" si="55"/>
        <v>0</v>
      </c>
      <c r="I2563" s="491"/>
      <c r="J2563" s="6"/>
    </row>
    <row r="2564" spans="1:10" ht="15" x14ac:dyDescent="0.25">
      <c r="A2564" s="240">
        <v>41866</v>
      </c>
      <c r="B2564" s="438" t="s">
        <v>2247</v>
      </c>
      <c r="C2564" s="429" t="s">
        <v>4698</v>
      </c>
      <c r="D2564" s="498" t="s">
        <v>217</v>
      </c>
      <c r="E2564" s="236">
        <v>28883</v>
      </c>
      <c r="F2564" s="461" t="s">
        <v>4776</v>
      </c>
      <c r="G2564" s="30">
        <v>28883</v>
      </c>
      <c r="H2564" s="5">
        <f t="shared" si="55"/>
        <v>0</v>
      </c>
      <c r="I2564" s="491" t="s">
        <v>23</v>
      </c>
      <c r="J2564" s="6"/>
    </row>
    <row r="2565" spans="1:10" ht="15" x14ac:dyDescent="0.25">
      <c r="A2565" s="240">
        <v>41870</v>
      </c>
      <c r="B2565" s="438" t="s">
        <v>1352</v>
      </c>
      <c r="C2565" s="429" t="s">
        <v>4698</v>
      </c>
      <c r="D2565" s="8" t="s">
        <v>217</v>
      </c>
      <c r="E2565" s="236">
        <v>37088.800000000003</v>
      </c>
      <c r="F2565" s="461" t="s">
        <v>4800</v>
      </c>
      <c r="G2565" s="247">
        <v>37088.800000000003</v>
      </c>
      <c r="H2565" s="5">
        <f t="shared" si="55"/>
        <v>0</v>
      </c>
      <c r="I2565" s="491" t="s">
        <v>23</v>
      </c>
      <c r="J2565" s="6"/>
    </row>
    <row r="2566" spans="1:10" ht="15" x14ac:dyDescent="0.25">
      <c r="A2566" s="240">
        <v>41873</v>
      </c>
      <c r="B2566" s="241" t="s">
        <v>1643</v>
      </c>
      <c r="C2566" s="394" t="s">
        <v>4401</v>
      </c>
      <c r="D2566" s="235" t="s">
        <v>217</v>
      </c>
      <c r="E2566" s="236">
        <v>27387.200000000001</v>
      </c>
      <c r="F2566" s="461" t="s">
        <v>4824</v>
      </c>
      <c r="G2566" s="247">
        <v>27387.200000000001</v>
      </c>
      <c r="H2566" s="5">
        <f t="shared" si="55"/>
        <v>0</v>
      </c>
      <c r="I2566" s="491"/>
      <c r="J2566" s="6"/>
    </row>
    <row r="2567" spans="1:10" ht="15" x14ac:dyDescent="0.25">
      <c r="A2567" s="240">
        <v>41877</v>
      </c>
      <c r="B2567" s="241" t="s">
        <v>1985</v>
      </c>
      <c r="C2567" s="394" t="s">
        <v>4401</v>
      </c>
      <c r="D2567" s="8" t="s">
        <v>217</v>
      </c>
      <c r="E2567" s="252">
        <v>29240</v>
      </c>
      <c r="F2567" s="461" t="s">
        <v>4849</v>
      </c>
      <c r="G2567" s="247">
        <v>29240</v>
      </c>
      <c r="H2567" s="5">
        <f t="shared" si="55"/>
        <v>0</v>
      </c>
      <c r="I2567" s="491" t="s">
        <v>4901</v>
      </c>
      <c r="J2567" s="6"/>
    </row>
    <row r="2568" spans="1:10" ht="15" x14ac:dyDescent="0.25">
      <c r="A2568" s="240">
        <v>41880</v>
      </c>
      <c r="B2568" s="241" t="s">
        <v>1064</v>
      </c>
      <c r="C2568" s="394" t="s">
        <v>4401</v>
      </c>
      <c r="D2568" s="8" t="s">
        <v>217</v>
      </c>
      <c r="E2568" s="252">
        <v>31880</v>
      </c>
      <c r="F2568" s="467" t="s">
        <v>4888</v>
      </c>
      <c r="G2568" s="30">
        <v>31880</v>
      </c>
      <c r="H2568" s="5">
        <f t="shared" si="55"/>
        <v>0</v>
      </c>
      <c r="I2568" s="491" t="s">
        <v>146</v>
      </c>
      <c r="J2568" s="6"/>
    </row>
    <row r="2569" spans="1:10" ht="15" x14ac:dyDescent="0.25">
      <c r="A2569" s="240"/>
      <c r="B2569" s="241"/>
      <c r="C2569" s="394"/>
      <c r="D2569" s="8"/>
      <c r="E2569" s="252"/>
      <c r="F2569" s="467"/>
      <c r="G2569" s="30">
        <f>SUM(G2560:G2568)</f>
        <v>470731.6</v>
      </c>
      <c r="H2569" s="5"/>
      <c r="I2569" s="491"/>
      <c r="J2569" s="6"/>
    </row>
    <row r="2570" spans="1:10" ht="15" x14ac:dyDescent="0.25">
      <c r="A2570" s="240"/>
      <c r="B2570" s="241"/>
      <c r="C2570" s="394"/>
      <c r="D2570" s="8"/>
      <c r="E2570" s="252"/>
      <c r="F2570" s="467"/>
      <c r="G2570" s="30"/>
      <c r="H2570" s="5"/>
      <c r="I2570" s="491"/>
      <c r="J2570" s="6"/>
    </row>
    <row r="2571" spans="1:10" ht="15" x14ac:dyDescent="0.25">
      <c r="A2571" s="240">
        <v>41882</v>
      </c>
      <c r="B2571" s="241" t="s">
        <v>1318</v>
      </c>
      <c r="C2571" s="394" t="s">
        <v>4401</v>
      </c>
      <c r="D2571" s="235" t="s">
        <v>2784</v>
      </c>
      <c r="E2571" s="236">
        <v>2443.5</v>
      </c>
      <c r="F2571" s="23">
        <v>41882</v>
      </c>
      <c r="G2571" s="30">
        <v>2443.5</v>
      </c>
      <c r="H2571" s="5">
        <f t="shared" si="55"/>
        <v>0</v>
      </c>
      <c r="I2571" s="491"/>
      <c r="J2571" s="6"/>
    </row>
    <row r="2572" spans="1:10" ht="15" x14ac:dyDescent="0.25">
      <c r="A2572" s="240"/>
      <c r="B2572" s="241"/>
      <c r="C2572" s="394"/>
      <c r="D2572" s="235"/>
      <c r="E2572" s="236"/>
      <c r="F2572" s="23"/>
      <c r="G2572" s="30"/>
      <c r="H2572" s="5"/>
      <c r="I2572" s="491"/>
      <c r="J2572" s="6"/>
    </row>
    <row r="2573" spans="1:10" ht="15" x14ac:dyDescent="0.25">
      <c r="A2573" s="240">
        <v>41852</v>
      </c>
      <c r="B2573" s="241" t="s">
        <v>1054</v>
      </c>
      <c r="C2573" s="394" t="s">
        <v>4641</v>
      </c>
      <c r="D2573" s="235" t="s">
        <v>1706</v>
      </c>
      <c r="E2573" s="236">
        <v>2146</v>
      </c>
      <c r="F2573" s="117">
        <v>41853</v>
      </c>
      <c r="G2573" s="30">
        <v>2146</v>
      </c>
      <c r="H2573" s="24">
        <f t="shared" si="55"/>
        <v>0</v>
      </c>
      <c r="I2573" s="491" t="s">
        <v>23</v>
      </c>
      <c r="J2573" s="6"/>
    </row>
    <row r="2574" spans="1:10" ht="15" x14ac:dyDescent="0.25">
      <c r="A2574" s="496">
        <v>41853</v>
      </c>
      <c r="B2574" s="241" t="s">
        <v>1147</v>
      </c>
      <c r="C2574" s="394" t="s">
        <v>4641</v>
      </c>
      <c r="D2574" s="8" t="s">
        <v>1706</v>
      </c>
      <c r="E2574" s="252">
        <v>3583.6</v>
      </c>
      <c r="F2574" s="117">
        <v>41854</v>
      </c>
      <c r="G2574" s="30">
        <v>3583.6</v>
      </c>
      <c r="H2574" s="24">
        <f t="shared" si="55"/>
        <v>0</v>
      </c>
      <c r="I2574" s="491" t="s">
        <v>146</v>
      </c>
      <c r="J2574" s="6"/>
    </row>
    <row r="2575" spans="1:10" ht="15" x14ac:dyDescent="0.25">
      <c r="A2575" s="240">
        <v>41854</v>
      </c>
      <c r="B2575" s="241" t="s">
        <v>1212</v>
      </c>
      <c r="C2575" s="394" t="s">
        <v>4641</v>
      </c>
      <c r="D2575" s="8" t="s">
        <v>1706</v>
      </c>
      <c r="E2575" s="252">
        <v>3059</v>
      </c>
      <c r="F2575" s="117">
        <v>41855</v>
      </c>
      <c r="G2575" s="30">
        <v>3059</v>
      </c>
      <c r="H2575" s="24">
        <f t="shared" si="55"/>
        <v>0</v>
      </c>
      <c r="I2575" s="491" t="s">
        <v>146</v>
      </c>
      <c r="J2575" s="6"/>
    </row>
    <row r="2576" spans="1:10" ht="15" x14ac:dyDescent="0.25">
      <c r="A2576" s="496">
        <v>41855</v>
      </c>
      <c r="B2576" s="241" t="s">
        <v>1294</v>
      </c>
      <c r="C2576" s="394" t="s">
        <v>4641</v>
      </c>
      <c r="D2576" s="8" t="s">
        <v>1706</v>
      </c>
      <c r="E2576" s="252">
        <v>1593</v>
      </c>
      <c r="F2576" s="117">
        <v>41856</v>
      </c>
      <c r="G2576" s="30">
        <v>1593</v>
      </c>
      <c r="H2576" s="5">
        <f t="shared" si="55"/>
        <v>0</v>
      </c>
      <c r="I2576" s="491"/>
      <c r="J2576" s="6"/>
    </row>
    <row r="2577" spans="1:10" ht="15" x14ac:dyDescent="0.25">
      <c r="A2577" s="240">
        <v>41856</v>
      </c>
      <c r="B2577" s="241" t="s">
        <v>1392</v>
      </c>
      <c r="C2577" s="394" t="s">
        <v>4641</v>
      </c>
      <c r="D2577" s="235" t="s">
        <v>1706</v>
      </c>
      <c r="E2577" s="236">
        <v>1534</v>
      </c>
      <c r="F2577" s="117">
        <v>41857</v>
      </c>
      <c r="G2577" s="30">
        <v>1534</v>
      </c>
      <c r="H2577" s="5">
        <f t="shared" si="55"/>
        <v>0</v>
      </c>
      <c r="I2577" s="491"/>
      <c r="J2577" s="6"/>
    </row>
    <row r="2578" spans="1:10" ht="15" x14ac:dyDescent="0.25">
      <c r="A2578" s="496">
        <v>41857</v>
      </c>
      <c r="B2578" s="241" t="s">
        <v>1482</v>
      </c>
      <c r="C2578" s="394" t="s">
        <v>4641</v>
      </c>
      <c r="D2578" s="235" t="s">
        <v>1706</v>
      </c>
      <c r="E2578" s="236">
        <v>1320</v>
      </c>
      <c r="F2578" s="117">
        <v>41858</v>
      </c>
      <c r="G2578" s="30">
        <v>1320</v>
      </c>
      <c r="H2578" s="5">
        <f t="shared" si="55"/>
        <v>0</v>
      </c>
      <c r="I2578" s="491"/>
      <c r="J2578" s="6"/>
    </row>
    <row r="2579" spans="1:10" ht="15" x14ac:dyDescent="0.25">
      <c r="A2579" s="240">
        <v>41858</v>
      </c>
      <c r="B2579" s="438" t="s">
        <v>1572</v>
      </c>
      <c r="C2579" s="429" t="s">
        <v>4698</v>
      </c>
      <c r="D2579" s="8" t="s">
        <v>1706</v>
      </c>
      <c r="E2579" s="252">
        <v>1500</v>
      </c>
      <c r="F2579" s="117">
        <v>41859</v>
      </c>
      <c r="G2579" s="30">
        <v>1500</v>
      </c>
      <c r="H2579" s="5">
        <f t="shared" si="55"/>
        <v>0</v>
      </c>
      <c r="I2579" s="491"/>
      <c r="J2579" s="6"/>
    </row>
    <row r="2580" spans="1:10" ht="15" x14ac:dyDescent="0.25">
      <c r="A2580" s="496">
        <v>41859</v>
      </c>
      <c r="B2580" s="438" t="s">
        <v>1685</v>
      </c>
      <c r="C2580" s="429" t="s">
        <v>4698</v>
      </c>
      <c r="D2580" s="235" t="s">
        <v>1706</v>
      </c>
      <c r="E2580" s="236">
        <v>1800</v>
      </c>
      <c r="F2580" s="117">
        <v>41859</v>
      </c>
      <c r="G2580" s="30">
        <v>1800</v>
      </c>
      <c r="H2580" s="5">
        <f t="shared" si="55"/>
        <v>0</v>
      </c>
      <c r="I2580" s="491" t="s">
        <v>23</v>
      </c>
      <c r="J2580" s="6"/>
    </row>
    <row r="2581" spans="1:10" ht="15" x14ac:dyDescent="0.25">
      <c r="A2581" s="240">
        <v>41860</v>
      </c>
      <c r="B2581" s="438" t="s">
        <v>1796</v>
      </c>
      <c r="C2581" s="429" t="s">
        <v>4698</v>
      </c>
      <c r="D2581" s="8" t="s">
        <v>1706</v>
      </c>
      <c r="E2581" s="252">
        <v>3841</v>
      </c>
      <c r="F2581" s="117">
        <v>41862</v>
      </c>
      <c r="G2581" s="30">
        <v>3841</v>
      </c>
      <c r="H2581" s="5">
        <f t="shared" si="55"/>
        <v>0</v>
      </c>
      <c r="I2581" s="491" t="s">
        <v>23</v>
      </c>
      <c r="J2581" s="6"/>
    </row>
    <row r="2582" spans="1:10" ht="15" x14ac:dyDescent="0.25">
      <c r="A2582" s="240">
        <v>41862</v>
      </c>
      <c r="B2582" s="438" t="s">
        <v>1922</v>
      </c>
      <c r="C2582" s="429" t="s">
        <v>4698</v>
      </c>
      <c r="D2582" s="235" t="s">
        <v>1706</v>
      </c>
      <c r="E2582" s="236">
        <v>1608</v>
      </c>
      <c r="F2582" s="117">
        <v>41862</v>
      </c>
      <c r="G2582" s="30">
        <v>1608</v>
      </c>
      <c r="H2582" s="5">
        <f t="shared" si="55"/>
        <v>0</v>
      </c>
      <c r="I2582" s="491" t="s">
        <v>4723</v>
      </c>
      <c r="J2582" s="6"/>
    </row>
    <row r="2583" spans="1:10" ht="15" x14ac:dyDescent="0.25">
      <c r="A2583" s="240">
        <v>41863</v>
      </c>
      <c r="B2583" s="438" t="s">
        <v>2022</v>
      </c>
      <c r="C2583" s="429" t="s">
        <v>4698</v>
      </c>
      <c r="D2583" s="8" t="s">
        <v>1706</v>
      </c>
      <c r="E2583" s="252">
        <v>1200</v>
      </c>
      <c r="F2583" s="117">
        <v>41864</v>
      </c>
      <c r="G2583" s="22">
        <v>1200</v>
      </c>
      <c r="H2583" s="5">
        <f t="shared" si="55"/>
        <v>0</v>
      </c>
      <c r="I2583" s="491"/>
      <c r="J2583" s="6"/>
    </row>
    <row r="2584" spans="1:10" ht="15" x14ac:dyDescent="0.25">
      <c r="A2584" s="240">
        <v>41865</v>
      </c>
      <c r="B2584" s="438" t="s">
        <v>2175</v>
      </c>
      <c r="C2584" s="429" t="s">
        <v>4698</v>
      </c>
      <c r="D2584" s="235" t="s">
        <v>1706</v>
      </c>
      <c r="E2584" s="236">
        <v>1881</v>
      </c>
      <c r="F2584" s="117">
        <v>41866</v>
      </c>
      <c r="G2584" s="30">
        <v>1881</v>
      </c>
      <c r="H2584" s="5">
        <f t="shared" si="55"/>
        <v>0</v>
      </c>
      <c r="I2584" s="491" t="s">
        <v>4903</v>
      </c>
      <c r="J2584" s="6"/>
    </row>
    <row r="2585" spans="1:10" ht="15" x14ac:dyDescent="0.25">
      <c r="A2585" s="240">
        <v>41867</v>
      </c>
      <c r="B2585" s="438" t="s">
        <v>1068</v>
      </c>
      <c r="C2585" s="429" t="s">
        <v>4698</v>
      </c>
      <c r="D2585" s="235" t="s">
        <v>1706</v>
      </c>
      <c r="E2585" s="236">
        <v>3550</v>
      </c>
      <c r="F2585" s="117">
        <v>41868</v>
      </c>
      <c r="G2585" s="30">
        <v>3550</v>
      </c>
      <c r="H2585" s="5">
        <f t="shared" si="55"/>
        <v>0</v>
      </c>
      <c r="I2585" s="491"/>
      <c r="J2585" s="6"/>
    </row>
    <row r="2586" spans="1:10" ht="15" x14ac:dyDescent="0.25">
      <c r="A2586" s="240">
        <v>41867</v>
      </c>
      <c r="B2586" s="438" t="s">
        <v>1070</v>
      </c>
      <c r="C2586" s="429" t="s">
        <v>4698</v>
      </c>
      <c r="D2586" s="235" t="s">
        <v>1706</v>
      </c>
      <c r="E2586" s="236">
        <v>196</v>
      </c>
      <c r="F2586" s="117">
        <v>41868</v>
      </c>
      <c r="G2586" s="30">
        <v>196</v>
      </c>
      <c r="H2586" s="5">
        <f t="shared" si="55"/>
        <v>0</v>
      </c>
      <c r="I2586" s="491" t="s">
        <v>196</v>
      </c>
      <c r="J2586" s="6"/>
    </row>
    <row r="2587" spans="1:10" ht="15" x14ac:dyDescent="0.25">
      <c r="A2587" s="518">
        <v>41866</v>
      </c>
      <c r="B2587" s="516" t="s">
        <v>1244</v>
      </c>
      <c r="C2587" s="517" t="s">
        <v>4698</v>
      </c>
      <c r="D2587" s="235" t="s">
        <v>1706</v>
      </c>
      <c r="E2587" s="236">
        <v>1915</v>
      </c>
      <c r="F2587" s="117">
        <v>41867</v>
      </c>
      <c r="G2587" s="30">
        <v>1915</v>
      </c>
      <c r="H2587" s="5">
        <f t="shared" si="55"/>
        <v>0</v>
      </c>
      <c r="I2587" s="491" t="s">
        <v>14</v>
      </c>
      <c r="J2587" s="6"/>
    </row>
    <row r="2588" spans="1:10" ht="15" x14ac:dyDescent="0.25">
      <c r="A2588" s="240">
        <v>41871</v>
      </c>
      <c r="B2588" s="438" t="s">
        <v>1480</v>
      </c>
      <c r="C2588" s="429" t="s">
        <v>4698</v>
      </c>
      <c r="D2588" s="235" t="s">
        <v>1706</v>
      </c>
      <c r="E2588" s="236">
        <v>1325</v>
      </c>
      <c r="F2588" s="117">
        <v>41871</v>
      </c>
      <c r="G2588" s="30">
        <v>1325</v>
      </c>
      <c r="H2588" s="5">
        <f t="shared" si="55"/>
        <v>0</v>
      </c>
      <c r="I2588" s="491" t="s">
        <v>14</v>
      </c>
      <c r="J2588" s="6"/>
    </row>
    <row r="2589" spans="1:10" ht="15" x14ac:dyDescent="0.25">
      <c r="A2589" s="240">
        <v>41872</v>
      </c>
      <c r="B2589" s="241" t="s">
        <v>1550</v>
      </c>
      <c r="C2589" s="394" t="s">
        <v>4401</v>
      </c>
      <c r="D2589" s="8" t="s">
        <v>1706</v>
      </c>
      <c r="E2589" s="252">
        <v>1316</v>
      </c>
      <c r="F2589" s="117">
        <v>41873</v>
      </c>
      <c r="G2589" s="30">
        <v>1316</v>
      </c>
      <c r="H2589" s="5">
        <f t="shared" si="55"/>
        <v>0</v>
      </c>
      <c r="I2589" s="491" t="s">
        <v>4</v>
      </c>
      <c r="J2589" s="6"/>
    </row>
    <row r="2590" spans="1:10" ht="15" x14ac:dyDescent="0.25">
      <c r="A2590" s="240">
        <v>41873</v>
      </c>
      <c r="B2590" s="241" t="s">
        <v>1664</v>
      </c>
      <c r="C2590" s="394" t="s">
        <v>4401</v>
      </c>
      <c r="D2590" s="235" t="s">
        <v>1706</v>
      </c>
      <c r="E2590" s="236">
        <v>1272</v>
      </c>
      <c r="F2590" s="117">
        <v>41874</v>
      </c>
      <c r="G2590" s="251">
        <v>1272</v>
      </c>
      <c r="H2590" s="5">
        <f t="shared" si="55"/>
        <v>0</v>
      </c>
      <c r="I2590" s="491" t="s">
        <v>4</v>
      </c>
      <c r="J2590" s="6"/>
    </row>
    <row r="2591" spans="1:10" ht="15" x14ac:dyDescent="0.25">
      <c r="A2591" s="240">
        <v>41874</v>
      </c>
      <c r="B2591" s="241" t="s">
        <v>1751</v>
      </c>
      <c r="C2591" s="394" t="s">
        <v>4401</v>
      </c>
      <c r="D2591" s="8" t="s">
        <v>1706</v>
      </c>
      <c r="E2591" s="252">
        <v>3372.3</v>
      </c>
      <c r="F2591" s="117">
        <v>41876</v>
      </c>
      <c r="G2591" s="30">
        <v>3372.3</v>
      </c>
      <c r="H2591" s="5">
        <f t="shared" si="55"/>
        <v>0</v>
      </c>
      <c r="I2591" s="491"/>
      <c r="J2591" s="6"/>
    </row>
    <row r="2592" spans="1:10" ht="15" x14ac:dyDescent="0.25">
      <c r="A2592" s="240">
        <v>41875</v>
      </c>
      <c r="B2592" s="241" t="s">
        <v>1846</v>
      </c>
      <c r="C2592" s="394" t="s">
        <v>4401</v>
      </c>
      <c r="D2592" s="235" t="s">
        <v>1706</v>
      </c>
      <c r="E2592" s="236">
        <v>2484</v>
      </c>
      <c r="F2592" s="294">
        <v>41875</v>
      </c>
      <c r="G2592" s="30">
        <v>2484</v>
      </c>
      <c r="H2592" s="5">
        <f t="shared" si="55"/>
        <v>0</v>
      </c>
      <c r="I2592" s="491" t="s">
        <v>14</v>
      </c>
      <c r="J2592" s="6"/>
    </row>
    <row r="2593" spans="1:10" ht="15" x14ac:dyDescent="0.25">
      <c r="A2593" s="240">
        <v>41876</v>
      </c>
      <c r="B2593" s="241" t="s">
        <v>1908</v>
      </c>
      <c r="C2593" s="394" t="s">
        <v>4401</v>
      </c>
      <c r="D2593" s="235" t="s">
        <v>1706</v>
      </c>
      <c r="E2593" s="236">
        <v>957</v>
      </c>
      <c r="F2593" s="117">
        <v>41876</v>
      </c>
      <c r="G2593" s="30">
        <v>957</v>
      </c>
      <c r="H2593" s="5">
        <f t="shared" si="55"/>
        <v>0</v>
      </c>
      <c r="I2593" s="491"/>
      <c r="J2593" s="6"/>
    </row>
    <row r="2594" spans="1:10" ht="15" x14ac:dyDescent="0.25">
      <c r="A2594" s="240">
        <v>41877</v>
      </c>
      <c r="B2594" s="241" t="s">
        <v>2021</v>
      </c>
      <c r="C2594" s="394" t="s">
        <v>4401</v>
      </c>
      <c r="D2594" s="8" t="s">
        <v>1706</v>
      </c>
      <c r="E2594" s="252">
        <v>920</v>
      </c>
      <c r="F2594" s="117">
        <v>41877</v>
      </c>
      <c r="G2594" s="30">
        <v>920</v>
      </c>
      <c r="H2594" s="5">
        <f t="shared" si="55"/>
        <v>0</v>
      </c>
      <c r="I2594" s="491" t="s">
        <v>4</v>
      </c>
      <c r="J2594" s="6"/>
    </row>
    <row r="2595" spans="1:10" ht="15" x14ac:dyDescent="0.25">
      <c r="A2595" s="240">
        <v>41879</v>
      </c>
      <c r="B2595" s="241" t="s">
        <v>2182</v>
      </c>
      <c r="C2595" s="394" t="s">
        <v>4401</v>
      </c>
      <c r="D2595" s="235" t="s">
        <v>1706</v>
      </c>
      <c r="E2595" s="236">
        <v>880</v>
      </c>
      <c r="F2595" s="117">
        <v>41879</v>
      </c>
      <c r="G2595" s="30">
        <v>880</v>
      </c>
      <c r="H2595" s="5">
        <f t="shared" si="55"/>
        <v>0</v>
      </c>
      <c r="I2595" s="491"/>
      <c r="J2595" s="6"/>
    </row>
    <row r="2596" spans="1:10" ht="15" x14ac:dyDescent="0.25">
      <c r="A2596" s="240">
        <v>41880</v>
      </c>
      <c r="B2596" s="241" t="s">
        <v>1103</v>
      </c>
      <c r="C2596" s="394" t="s">
        <v>4401</v>
      </c>
      <c r="D2596" s="8" t="s">
        <v>1706</v>
      </c>
      <c r="E2596" s="252">
        <v>1372.5</v>
      </c>
      <c r="F2596" s="117">
        <v>41881</v>
      </c>
      <c r="G2596" s="30">
        <v>1372.5</v>
      </c>
      <c r="H2596" s="5">
        <f t="shared" si="55"/>
        <v>0</v>
      </c>
      <c r="I2596" s="491" t="s">
        <v>14</v>
      </c>
      <c r="J2596" s="6"/>
    </row>
    <row r="2597" spans="1:10" ht="15" x14ac:dyDescent="0.25">
      <c r="A2597" s="240">
        <v>41881</v>
      </c>
      <c r="B2597" s="241" t="s">
        <v>1203</v>
      </c>
      <c r="C2597" s="394" t="s">
        <v>4401</v>
      </c>
      <c r="D2597" s="235" t="s">
        <v>1706</v>
      </c>
      <c r="E2597" s="236">
        <v>3322.5</v>
      </c>
      <c r="F2597" s="117">
        <v>41882</v>
      </c>
      <c r="G2597" s="30">
        <v>3322.5</v>
      </c>
      <c r="H2597" s="5">
        <f t="shared" si="55"/>
        <v>0</v>
      </c>
      <c r="I2597" s="491" t="s">
        <v>146</v>
      </c>
      <c r="J2597" s="6"/>
    </row>
    <row r="2598" spans="1:10" ht="15" x14ac:dyDescent="0.25">
      <c r="A2598" s="240">
        <v>41882</v>
      </c>
      <c r="B2598" s="241" t="s">
        <v>1313</v>
      </c>
      <c r="C2598" s="394" t="s">
        <v>4401</v>
      </c>
      <c r="D2598" s="235" t="s">
        <v>1706</v>
      </c>
      <c r="E2598" s="236">
        <v>2322</v>
      </c>
      <c r="F2598" s="23">
        <v>41882</v>
      </c>
      <c r="G2598" s="30">
        <v>2322</v>
      </c>
      <c r="H2598" s="5">
        <f t="shared" si="55"/>
        <v>0</v>
      </c>
      <c r="I2598" s="491" t="s">
        <v>4</v>
      </c>
      <c r="J2598" s="6"/>
    </row>
    <row r="2599" spans="1:10" ht="15" x14ac:dyDescent="0.25">
      <c r="A2599" s="240"/>
      <c r="B2599" s="241"/>
      <c r="C2599" s="394"/>
      <c r="D2599" s="235"/>
      <c r="E2599" s="236"/>
      <c r="F2599" s="23"/>
      <c r="G2599" s="30">
        <f>SUM(G2573:G2598)</f>
        <v>50269.9</v>
      </c>
      <c r="H2599" s="5"/>
      <c r="I2599" s="491"/>
      <c r="J2599" s="6"/>
    </row>
    <row r="2600" spans="1:10" ht="15" x14ac:dyDescent="0.25">
      <c r="A2600" s="240"/>
      <c r="B2600" s="241"/>
      <c r="C2600" s="394"/>
      <c r="D2600" s="235"/>
      <c r="E2600" s="236"/>
      <c r="F2600" s="23"/>
      <c r="G2600" s="30"/>
      <c r="H2600" s="5"/>
      <c r="I2600" s="491"/>
      <c r="J2600" s="6"/>
    </row>
    <row r="2601" spans="1:10" ht="15" x14ac:dyDescent="0.25">
      <c r="A2601" s="240">
        <v>41856</v>
      </c>
      <c r="B2601" s="241" t="s">
        <v>1407</v>
      </c>
      <c r="C2601" s="394" t="s">
        <v>4641</v>
      </c>
      <c r="D2601" s="235" t="s">
        <v>224</v>
      </c>
      <c r="E2601" s="236">
        <v>588.5</v>
      </c>
      <c r="F2601" s="117">
        <v>41856</v>
      </c>
      <c r="G2601" s="30">
        <v>588.5</v>
      </c>
      <c r="H2601" s="5">
        <f t="shared" si="55"/>
        <v>0</v>
      </c>
      <c r="I2601" s="491" t="s">
        <v>4</v>
      </c>
      <c r="J2601" s="6"/>
    </row>
    <row r="2602" spans="1:10" ht="15" x14ac:dyDescent="0.25">
      <c r="A2602" s="240">
        <v>41874</v>
      </c>
      <c r="B2602" s="241" t="s">
        <v>1771</v>
      </c>
      <c r="C2602" s="394" t="s">
        <v>4401</v>
      </c>
      <c r="D2602" s="8" t="s">
        <v>224</v>
      </c>
      <c r="E2602" s="252">
        <v>497.5</v>
      </c>
      <c r="F2602" s="117">
        <v>41874</v>
      </c>
      <c r="G2602" s="30">
        <v>497.5</v>
      </c>
      <c r="H2602" s="5">
        <f t="shared" si="55"/>
        <v>0</v>
      </c>
      <c r="I2602" s="491"/>
      <c r="J2602" s="6"/>
    </row>
    <row r="2603" spans="1:10" ht="15" x14ac:dyDescent="0.25">
      <c r="A2603" s="240"/>
      <c r="B2603" s="241"/>
      <c r="C2603" s="394"/>
      <c r="D2603" s="8"/>
      <c r="E2603" s="252"/>
      <c r="F2603" s="117"/>
      <c r="G2603" s="30"/>
      <c r="H2603" s="5"/>
      <c r="I2603" s="491"/>
      <c r="J2603" s="6"/>
    </row>
    <row r="2604" spans="1:10" ht="15" x14ac:dyDescent="0.25">
      <c r="A2604" s="240">
        <v>41858</v>
      </c>
      <c r="B2604" s="438" t="s">
        <v>1584</v>
      </c>
      <c r="C2604" s="429" t="s">
        <v>4698</v>
      </c>
      <c r="D2604" s="8" t="s">
        <v>282</v>
      </c>
      <c r="E2604" s="252">
        <v>6000</v>
      </c>
      <c r="F2604" s="117">
        <v>41858</v>
      </c>
      <c r="G2604" s="30">
        <v>6000</v>
      </c>
      <c r="H2604" s="5">
        <f t="shared" si="55"/>
        <v>0</v>
      </c>
      <c r="I2604" s="491" t="s">
        <v>4</v>
      </c>
      <c r="J2604" s="6"/>
    </row>
    <row r="2605" spans="1:10" ht="15" x14ac:dyDescent="0.25">
      <c r="A2605" s="240">
        <v>41865</v>
      </c>
      <c r="B2605" s="438" t="s">
        <v>2178</v>
      </c>
      <c r="C2605" s="429" t="s">
        <v>4698</v>
      </c>
      <c r="D2605" s="235" t="s">
        <v>282</v>
      </c>
      <c r="E2605" s="236">
        <v>7569.2</v>
      </c>
      <c r="F2605" s="117">
        <v>41865</v>
      </c>
      <c r="G2605" s="30">
        <v>7569.2</v>
      </c>
      <c r="H2605" s="5">
        <f t="shared" si="55"/>
        <v>0</v>
      </c>
      <c r="I2605" s="491" t="s">
        <v>4</v>
      </c>
      <c r="J2605" s="6"/>
    </row>
    <row r="2606" spans="1:10" ht="15" x14ac:dyDescent="0.25">
      <c r="A2606" s="240">
        <v>41865</v>
      </c>
      <c r="B2606" s="438" t="s">
        <v>2219</v>
      </c>
      <c r="C2606" s="429" t="s">
        <v>4698</v>
      </c>
      <c r="D2606" s="235" t="s">
        <v>282</v>
      </c>
      <c r="E2606" s="236">
        <v>328</v>
      </c>
      <c r="F2606" s="117">
        <v>41866</v>
      </c>
      <c r="G2606" s="30">
        <v>328</v>
      </c>
      <c r="H2606" s="5">
        <f t="shared" si="55"/>
        <v>0</v>
      </c>
      <c r="I2606" s="491" t="s">
        <v>4</v>
      </c>
      <c r="J2606" s="6"/>
    </row>
    <row r="2607" spans="1:10" ht="15" x14ac:dyDescent="0.25">
      <c r="A2607" s="518">
        <v>41866</v>
      </c>
      <c r="B2607" s="516" t="s">
        <v>1279</v>
      </c>
      <c r="C2607" s="517" t="s">
        <v>4698</v>
      </c>
      <c r="D2607" s="235" t="s">
        <v>282</v>
      </c>
      <c r="E2607" s="236">
        <v>342.5</v>
      </c>
      <c r="F2607" s="117">
        <v>41866</v>
      </c>
      <c r="G2607" s="30">
        <v>342.5</v>
      </c>
      <c r="H2607" s="5">
        <f t="shared" si="55"/>
        <v>0</v>
      </c>
      <c r="I2607" s="491" t="s">
        <v>4907</v>
      </c>
      <c r="J2607" s="6"/>
    </row>
    <row r="2608" spans="1:10" ht="15" x14ac:dyDescent="0.25">
      <c r="A2608" s="240">
        <v>41871</v>
      </c>
      <c r="B2608" s="438" t="s">
        <v>1485</v>
      </c>
      <c r="C2608" s="429" t="s">
        <v>4698</v>
      </c>
      <c r="D2608" s="235" t="s">
        <v>282</v>
      </c>
      <c r="E2608" s="236">
        <v>11156.4</v>
      </c>
      <c r="F2608" s="117">
        <v>41871</v>
      </c>
      <c r="G2608" s="30">
        <v>11156.4</v>
      </c>
      <c r="H2608" s="5">
        <f t="shared" si="55"/>
        <v>0</v>
      </c>
      <c r="I2608" s="491" t="s">
        <v>23</v>
      </c>
      <c r="J2608" s="6"/>
    </row>
    <row r="2609" spans="1:10" ht="15" x14ac:dyDescent="0.25">
      <c r="A2609" s="240">
        <v>41878</v>
      </c>
      <c r="B2609" s="241" t="s">
        <v>2133</v>
      </c>
      <c r="C2609" s="394" t="s">
        <v>4401</v>
      </c>
      <c r="D2609" s="235" t="s">
        <v>282</v>
      </c>
      <c r="E2609" s="236">
        <v>9594</v>
      </c>
      <c r="F2609" s="117">
        <v>41878</v>
      </c>
      <c r="G2609" s="30">
        <v>9594</v>
      </c>
      <c r="H2609" s="5">
        <f t="shared" si="55"/>
        <v>0</v>
      </c>
      <c r="I2609" s="491"/>
      <c r="J2609" s="6"/>
    </row>
    <row r="2610" spans="1:10" ht="15" x14ac:dyDescent="0.25">
      <c r="A2610" s="240">
        <v>41879</v>
      </c>
      <c r="B2610" s="241" t="s">
        <v>2245</v>
      </c>
      <c r="C2610" s="394" t="s">
        <v>4401</v>
      </c>
      <c r="D2610" s="235" t="s">
        <v>282</v>
      </c>
      <c r="E2610" s="236">
        <v>1293</v>
      </c>
      <c r="F2610" s="117">
        <v>41879</v>
      </c>
      <c r="G2610" s="30">
        <v>1293</v>
      </c>
      <c r="H2610" s="5">
        <f t="shared" si="55"/>
        <v>0</v>
      </c>
      <c r="I2610" s="491" t="s">
        <v>57</v>
      </c>
      <c r="J2610" s="6"/>
    </row>
    <row r="2611" spans="1:10" ht="15" x14ac:dyDescent="0.25">
      <c r="A2611" s="240">
        <v>41879</v>
      </c>
      <c r="B2611" s="241" t="s">
        <v>2250</v>
      </c>
      <c r="C2611" s="394" t="s">
        <v>4401</v>
      </c>
      <c r="D2611" s="235" t="s">
        <v>282</v>
      </c>
      <c r="E2611" s="236">
        <v>99</v>
      </c>
      <c r="F2611" s="117">
        <v>41879</v>
      </c>
      <c r="G2611" s="30">
        <v>99</v>
      </c>
      <c r="H2611" s="5">
        <f t="shared" si="55"/>
        <v>0</v>
      </c>
      <c r="I2611" s="491"/>
      <c r="J2611" s="6"/>
    </row>
    <row r="2612" spans="1:10" ht="15" x14ac:dyDescent="0.25">
      <c r="A2612" s="240">
        <v>41881</v>
      </c>
      <c r="B2612" s="241" t="s">
        <v>1240</v>
      </c>
      <c r="C2612" s="394" t="s">
        <v>4401</v>
      </c>
      <c r="D2612" s="235" t="s">
        <v>282</v>
      </c>
      <c r="E2612" s="236">
        <v>2667.5</v>
      </c>
      <c r="F2612" s="117">
        <v>41882</v>
      </c>
      <c r="G2612" s="30">
        <v>2667.5</v>
      </c>
      <c r="H2612" s="5">
        <f t="shared" si="55"/>
        <v>0</v>
      </c>
      <c r="I2612" s="491" t="s">
        <v>294</v>
      </c>
      <c r="J2612" s="6"/>
    </row>
    <row r="2613" spans="1:10" ht="15" x14ac:dyDescent="0.25">
      <c r="A2613" s="240"/>
      <c r="B2613" s="241"/>
      <c r="C2613" s="394"/>
      <c r="D2613" s="235"/>
      <c r="E2613" s="236"/>
      <c r="F2613" s="117"/>
      <c r="G2613" s="30">
        <f>SUM(G2604:G2612)</f>
        <v>39049.599999999999</v>
      </c>
      <c r="H2613" s="5"/>
      <c r="I2613" s="491"/>
      <c r="J2613" s="6"/>
    </row>
    <row r="2614" spans="1:10" ht="15" x14ac:dyDescent="0.25">
      <c r="A2614" s="240"/>
      <c r="B2614" s="241"/>
      <c r="C2614" s="394"/>
      <c r="D2614" s="235"/>
      <c r="E2614" s="236"/>
      <c r="F2614" s="117"/>
      <c r="G2614" s="30"/>
      <c r="H2614" s="5"/>
      <c r="I2614" s="491"/>
      <c r="J2614" s="6"/>
    </row>
    <row r="2615" spans="1:10" ht="15" x14ac:dyDescent="0.25">
      <c r="A2615" s="496">
        <v>41855</v>
      </c>
      <c r="B2615" s="241" t="s">
        <v>1242</v>
      </c>
      <c r="C2615" s="394" t="s">
        <v>4641</v>
      </c>
      <c r="D2615" s="8" t="s">
        <v>191</v>
      </c>
      <c r="E2615" s="252">
        <v>2336.6999999999998</v>
      </c>
      <c r="F2615" s="117">
        <v>41855</v>
      </c>
      <c r="G2615" s="30">
        <v>2336.6999999999998</v>
      </c>
      <c r="H2615" s="5">
        <f t="shared" si="55"/>
        <v>0</v>
      </c>
      <c r="I2615" s="491" t="s">
        <v>2781</v>
      </c>
      <c r="J2615" s="6"/>
    </row>
    <row r="2616" spans="1:10" ht="15" x14ac:dyDescent="0.25">
      <c r="A2616" s="496"/>
      <c r="B2616" s="241"/>
      <c r="C2616" s="394"/>
      <c r="D2616" s="8"/>
      <c r="E2616" s="252"/>
      <c r="F2616" s="117"/>
      <c r="G2616" s="30"/>
      <c r="H2616" s="5"/>
      <c r="I2616" s="491"/>
      <c r="J2616" s="6"/>
    </row>
    <row r="2617" spans="1:10" ht="15" x14ac:dyDescent="0.25">
      <c r="A2617" s="240">
        <v>41863</v>
      </c>
      <c r="B2617" s="438" t="s">
        <v>2052</v>
      </c>
      <c r="C2617" s="429" t="s">
        <v>4698</v>
      </c>
      <c r="D2617" s="8" t="s">
        <v>2036</v>
      </c>
      <c r="E2617" s="252">
        <v>23859.599999999999</v>
      </c>
      <c r="F2617" s="117">
        <v>41864</v>
      </c>
      <c r="G2617" s="22">
        <v>23859.599999999999</v>
      </c>
      <c r="H2617" s="5">
        <f t="shared" si="55"/>
        <v>0</v>
      </c>
      <c r="I2617" s="491"/>
      <c r="J2617" s="6"/>
    </row>
    <row r="2618" spans="1:10" ht="15" x14ac:dyDescent="0.25">
      <c r="A2618" s="240">
        <v>41869</v>
      </c>
      <c r="B2618" s="438" t="s">
        <v>1220</v>
      </c>
      <c r="C2618" s="429" t="s">
        <v>4698</v>
      </c>
      <c r="D2618" s="235" t="s">
        <v>2036</v>
      </c>
      <c r="E2618" s="236">
        <v>11343</v>
      </c>
      <c r="F2618" s="117">
        <v>41869</v>
      </c>
      <c r="G2618" s="30">
        <v>11343</v>
      </c>
      <c r="H2618" s="5">
        <f t="shared" si="55"/>
        <v>0</v>
      </c>
      <c r="I2618" s="491"/>
      <c r="J2618" s="6"/>
    </row>
    <row r="2619" spans="1:10" ht="15" x14ac:dyDescent="0.25">
      <c r="A2619" s="240">
        <v>41870</v>
      </c>
      <c r="B2619" s="438" t="s">
        <v>1408</v>
      </c>
      <c r="C2619" s="429" t="s">
        <v>4698</v>
      </c>
      <c r="D2619" s="235" t="s">
        <v>2036</v>
      </c>
      <c r="E2619" s="236">
        <v>3174.5</v>
      </c>
      <c r="F2619" s="117">
        <v>41872</v>
      </c>
      <c r="G2619" s="22">
        <v>3174.5</v>
      </c>
      <c r="H2619" s="5">
        <f t="shared" si="55"/>
        <v>0</v>
      </c>
      <c r="I2619" s="491"/>
      <c r="J2619" s="6"/>
    </row>
    <row r="2620" spans="1:10" ht="15" x14ac:dyDescent="0.25">
      <c r="A2620" s="240"/>
      <c r="B2620" s="438"/>
      <c r="C2620" s="429"/>
      <c r="D2620" s="235"/>
      <c r="E2620" s="236"/>
      <c r="F2620" s="117"/>
      <c r="G2620" s="22">
        <f>SUM(G2617:G2619)</f>
        <v>38377.1</v>
      </c>
      <c r="H2620" s="5"/>
      <c r="I2620" s="491"/>
      <c r="J2620" s="6"/>
    </row>
    <row r="2621" spans="1:10" ht="15" x14ac:dyDescent="0.25">
      <c r="A2621" s="240"/>
      <c r="B2621" s="438"/>
      <c r="C2621" s="429"/>
      <c r="D2621" s="235"/>
      <c r="E2621" s="236"/>
      <c r="F2621" s="117"/>
      <c r="G2621" s="22"/>
      <c r="H2621" s="5"/>
      <c r="I2621" s="491"/>
      <c r="J2621" s="6"/>
    </row>
    <row r="2622" spans="1:10" ht="15" x14ac:dyDescent="0.25">
      <c r="A2622" s="496">
        <v>41853</v>
      </c>
      <c r="B2622" s="241" t="s">
        <v>1145</v>
      </c>
      <c r="C2622" s="394" t="s">
        <v>4641</v>
      </c>
      <c r="D2622" s="8" t="s">
        <v>2097</v>
      </c>
      <c r="E2622" s="252">
        <v>1227.5999999999999</v>
      </c>
      <c r="F2622" s="117">
        <v>41854</v>
      </c>
      <c r="G2622" s="30">
        <v>1227.5999999999999</v>
      </c>
      <c r="H2622" s="24">
        <f t="shared" si="55"/>
        <v>0</v>
      </c>
      <c r="I2622" s="491"/>
      <c r="J2622" s="6"/>
    </row>
    <row r="2623" spans="1:10" ht="15" x14ac:dyDescent="0.25">
      <c r="A2623" s="240">
        <v>41856</v>
      </c>
      <c r="B2623" s="241" t="s">
        <v>1383</v>
      </c>
      <c r="C2623" s="394" t="s">
        <v>4641</v>
      </c>
      <c r="D2623" s="235" t="s">
        <v>2097</v>
      </c>
      <c r="E2623" s="236">
        <v>3330</v>
      </c>
      <c r="F2623" s="117">
        <v>41856</v>
      </c>
      <c r="G2623" s="30">
        <v>3330</v>
      </c>
      <c r="H2623" s="5">
        <f t="shared" si="55"/>
        <v>0</v>
      </c>
      <c r="I2623" s="491"/>
      <c r="J2623" s="6"/>
    </row>
    <row r="2624" spans="1:10" ht="15" x14ac:dyDescent="0.25">
      <c r="A2624" s="496">
        <v>41859</v>
      </c>
      <c r="B2624" s="438" t="s">
        <v>1683</v>
      </c>
      <c r="C2624" s="429" t="s">
        <v>4698</v>
      </c>
      <c r="D2624" s="235" t="s">
        <v>2097</v>
      </c>
      <c r="E2624" s="236">
        <v>1231</v>
      </c>
      <c r="F2624" s="117">
        <v>41859</v>
      </c>
      <c r="G2624" s="30">
        <v>1231</v>
      </c>
      <c r="H2624" s="5">
        <f t="shared" si="55"/>
        <v>0</v>
      </c>
      <c r="I2624" s="491"/>
      <c r="J2624" s="6"/>
    </row>
    <row r="2625" spans="1:10" ht="15" x14ac:dyDescent="0.25">
      <c r="A2625" s="240">
        <v>41874</v>
      </c>
      <c r="B2625" s="241" t="s">
        <v>1804</v>
      </c>
      <c r="C2625" s="394" t="s">
        <v>4401</v>
      </c>
      <c r="D2625" s="8" t="s">
        <v>2097</v>
      </c>
      <c r="E2625" s="252">
        <v>918.4</v>
      </c>
      <c r="F2625" s="294">
        <v>41874</v>
      </c>
      <c r="G2625" s="30">
        <v>918.4</v>
      </c>
      <c r="H2625" s="5">
        <f t="shared" si="55"/>
        <v>0</v>
      </c>
      <c r="I2625" s="491"/>
      <c r="J2625" s="6"/>
    </row>
    <row r="2626" spans="1:10" ht="15" x14ac:dyDescent="0.25">
      <c r="A2626" s="240">
        <v>41877</v>
      </c>
      <c r="B2626" s="241" t="s">
        <v>2028</v>
      </c>
      <c r="C2626" s="394" t="s">
        <v>4401</v>
      </c>
      <c r="D2626" s="8" t="s">
        <v>2097</v>
      </c>
      <c r="E2626" s="252">
        <v>1577.6</v>
      </c>
      <c r="F2626" s="117">
        <v>41877</v>
      </c>
      <c r="G2626" s="30">
        <v>1577.6</v>
      </c>
      <c r="H2626" s="5">
        <f t="shared" si="55"/>
        <v>0</v>
      </c>
      <c r="I2626" s="491"/>
      <c r="J2626" s="6"/>
    </row>
    <row r="2627" spans="1:10" ht="15" x14ac:dyDescent="0.25">
      <c r="A2627" s="240"/>
      <c r="B2627" s="241"/>
      <c r="C2627" s="394"/>
      <c r="D2627" s="8"/>
      <c r="E2627" s="252"/>
      <c r="F2627" s="117"/>
      <c r="G2627" s="30">
        <f>SUM(G2622:G2626)</f>
        <v>8284.6</v>
      </c>
      <c r="H2627" s="5"/>
      <c r="I2627" s="491"/>
      <c r="J2627" s="6"/>
    </row>
    <row r="2628" spans="1:10" ht="15" x14ac:dyDescent="0.25">
      <c r="A2628" s="240"/>
      <c r="B2628" s="241"/>
      <c r="C2628" s="394"/>
      <c r="D2628" s="8"/>
      <c r="E2628" s="252"/>
      <c r="F2628" s="117"/>
      <c r="G2628" s="30"/>
      <c r="H2628" s="5"/>
      <c r="I2628" s="491"/>
      <c r="J2628" s="6"/>
    </row>
    <row r="2629" spans="1:10" ht="15" x14ac:dyDescent="0.25">
      <c r="A2629" s="240">
        <v>41862</v>
      </c>
      <c r="B2629" s="438" t="s">
        <v>1972</v>
      </c>
      <c r="C2629" s="429" t="s">
        <v>4698</v>
      </c>
      <c r="D2629" s="235" t="s">
        <v>2532</v>
      </c>
      <c r="E2629" s="236">
        <v>11723.5</v>
      </c>
      <c r="F2629" s="117">
        <v>41864</v>
      </c>
      <c r="G2629" s="22">
        <v>11723.5</v>
      </c>
      <c r="H2629" s="5">
        <f t="shared" si="55"/>
        <v>0</v>
      </c>
      <c r="I2629" s="491" t="s">
        <v>57</v>
      </c>
      <c r="J2629" s="6"/>
    </row>
    <row r="2630" spans="1:10" ht="15" x14ac:dyDescent="0.25">
      <c r="A2630" s="496">
        <v>41869</v>
      </c>
      <c r="B2630" s="438" t="s">
        <v>1335</v>
      </c>
      <c r="C2630" s="429" t="s">
        <v>4698</v>
      </c>
      <c r="D2630" s="235" t="s">
        <v>2532</v>
      </c>
      <c r="E2630" s="236">
        <v>20644.650000000001</v>
      </c>
      <c r="F2630" s="117">
        <v>41878</v>
      </c>
      <c r="G2630" s="30">
        <v>20644.650000000001</v>
      </c>
      <c r="H2630" s="5">
        <f t="shared" si="55"/>
        <v>0</v>
      </c>
      <c r="I2630" s="491" t="s">
        <v>455</v>
      </c>
      <c r="J2630" s="6"/>
    </row>
    <row r="2631" spans="1:10" ht="15" x14ac:dyDescent="0.25">
      <c r="A2631" s="240">
        <v>41876</v>
      </c>
      <c r="B2631" s="241" t="s">
        <v>1960</v>
      </c>
      <c r="C2631" s="394" t="s">
        <v>4401</v>
      </c>
      <c r="D2631" s="235" t="s">
        <v>2532</v>
      </c>
      <c r="E2631" s="236">
        <v>8114.5</v>
      </c>
      <c r="F2631" s="117">
        <v>41881</v>
      </c>
      <c r="G2631" s="30">
        <v>8114.5</v>
      </c>
      <c r="H2631" s="5">
        <f t="shared" si="55"/>
        <v>0</v>
      </c>
      <c r="I2631" s="491" t="s">
        <v>57</v>
      </c>
      <c r="J2631" s="6"/>
    </row>
    <row r="2632" spans="1:10" ht="15" x14ac:dyDescent="0.25">
      <c r="A2632" s="240">
        <v>41879</v>
      </c>
      <c r="B2632" s="241" t="s">
        <v>2258</v>
      </c>
      <c r="C2632" s="394" t="s">
        <v>4401</v>
      </c>
      <c r="D2632" s="235" t="s">
        <v>2532</v>
      </c>
      <c r="E2632" s="236">
        <v>32337.06</v>
      </c>
      <c r="F2632" s="463" t="s">
        <v>4882</v>
      </c>
      <c r="G2632" s="247">
        <v>32337.06</v>
      </c>
      <c r="H2632" s="5">
        <f t="shared" si="55"/>
        <v>0</v>
      </c>
      <c r="I2632" s="491" t="s">
        <v>455</v>
      </c>
      <c r="J2632" s="6"/>
    </row>
    <row r="2633" spans="1:10" ht="15" x14ac:dyDescent="0.25">
      <c r="A2633" s="240">
        <v>41880</v>
      </c>
      <c r="B2633" s="241" t="s">
        <v>1087</v>
      </c>
      <c r="C2633" s="394" t="s">
        <v>4401</v>
      </c>
      <c r="D2633" s="235" t="s">
        <v>2532</v>
      </c>
      <c r="E2633" s="252">
        <v>8941</v>
      </c>
      <c r="F2633" s="461" t="s">
        <v>4891</v>
      </c>
      <c r="G2633" s="30">
        <v>8941</v>
      </c>
      <c r="H2633" s="5">
        <f t="shared" si="55"/>
        <v>0</v>
      </c>
      <c r="I2633" s="491" t="s">
        <v>57</v>
      </c>
      <c r="J2633" s="6"/>
    </row>
    <row r="2634" spans="1:10" ht="15" x14ac:dyDescent="0.25">
      <c r="A2634" s="240">
        <v>41881</v>
      </c>
      <c r="B2634" s="241" t="s">
        <v>1211</v>
      </c>
      <c r="C2634" s="394" t="s">
        <v>4401</v>
      </c>
      <c r="D2634" s="235" t="s">
        <v>2532</v>
      </c>
      <c r="E2634" s="236">
        <v>3976</v>
      </c>
      <c r="F2634" s="117">
        <v>41882</v>
      </c>
      <c r="G2634" s="30">
        <v>3976</v>
      </c>
      <c r="H2634" s="5">
        <f t="shared" si="55"/>
        <v>0</v>
      </c>
      <c r="I2634" s="491" t="s">
        <v>57</v>
      </c>
      <c r="J2634" s="6"/>
    </row>
    <row r="2635" spans="1:10" ht="15" x14ac:dyDescent="0.25">
      <c r="A2635" s="240">
        <v>41879</v>
      </c>
      <c r="B2635" s="241" t="s">
        <v>2203</v>
      </c>
      <c r="C2635" s="394" t="s">
        <v>4401</v>
      </c>
      <c r="D2635" s="235" t="s">
        <v>2532</v>
      </c>
      <c r="E2635" s="236">
        <v>4798.3999999999996</v>
      </c>
      <c r="F2635" s="461" t="s">
        <v>4876</v>
      </c>
      <c r="G2635" s="30">
        <v>4798.3999999999996</v>
      </c>
      <c r="H2635" s="5">
        <f t="shared" si="55"/>
        <v>0</v>
      </c>
      <c r="I2635" s="491" t="s">
        <v>4908</v>
      </c>
      <c r="J2635" s="6"/>
    </row>
    <row r="2636" spans="1:10" ht="15" x14ac:dyDescent="0.25">
      <c r="A2636" s="240">
        <v>41879</v>
      </c>
      <c r="B2636" s="241" t="s">
        <v>2248</v>
      </c>
      <c r="C2636" s="394" t="s">
        <v>4401</v>
      </c>
      <c r="D2636" s="235" t="s">
        <v>2532</v>
      </c>
      <c r="E2636" s="236">
        <v>4599</v>
      </c>
      <c r="F2636" s="461" t="s">
        <v>4879</v>
      </c>
      <c r="G2636" s="30">
        <v>4599</v>
      </c>
      <c r="H2636" s="5">
        <f t="shared" ref="H2636:H2704" si="56">E2636-G2636</f>
        <v>0</v>
      </c>
      <c r="I2636" s="491" t="s">
        <v>14</v>
      </c>
      <c r="J2636" s="6"/>
    </row>
    <row r="2637" spans="1:10" ht="15" x14ac:dyDescent="0.25">
      <c r="A2637" s="240"/>
      <c r="B2637" s="241"/>
      <c r="C2637" s="394"/>
      <c r="D2637" s="235"/>
      <c r="E2637" s="236"/>
      <c r="F2637" s="461"/>
      <c r="G2637" s="30">
        <f>SUM(G2629:G2636)</f>
        <v>95134.11</v>
      </c>
      <c r="H2637" s="5"/>
      <c r="I2637" s="491"/>
      <c r="J2637" s="6"/>
    </row>
    <row r="2638" spans="1:10" ht="15" x14ac:dyDescent="0.25">
      <c r="A2638" s="240"/>
      <c r="B2638" s="241"/>
      <c r="C2638" s="394"/>
      <c r="D2638" s="235"/>
      <c r="E2638" s="236"/>
      <c r="F2638" s="461"/>
      <c r="G2638" s="30"/>
      <c r="H2638" s="5"/>
      <c r="I2638" s="491"/>
      <c r="J2638" s="6"/>
    </row>
    <row r="2639" spans="1:10" ht="15" x14ac:dyDescent="0.25">
      <c r="A2639" s="240">
        <v>41867</v>
      </c>
      <c r="B2639" s="438" t="s">
        <v>1113</v>
      </c>
      <c r="C2639" s="429" t="s">
        <v>4698</v>
      </c>
      <c r="D2639" s="8" t="s">
        <v>179</v>
      </c>
      <c r="E2639" s="252">
        <v>6744</v>
      </c>
      <c r="F2639" s="117">
        <v>41868</v>
      </c>
      <c r="G2639" s="30">
        <v>6744</v>
      </c>
      <c r="H2639" s="5">
        <f t="shared" si="56"/>
        <v>0</v>
      </c>
      <c r="I2639" s="491" t="s">
        <v>14</v>
      </c>
      <c r="J2639" s="6"/>
    </row>
    <row r="2640" spans="1:10" ht="15" x14ac:dyDescent="0.25">
      <c r="A2640" s="240">
        <v>41872</v>
      </c>
      <c r="B2640" s="241" t="s">
        <v>1594</v>
      </c>
      <c r="C2640" s="394" t="s">
        <v>4401</v>
      </c>
      <c r="D2640" s="8" t="s">
        <v>179</v>
      </c>
      <c r="E2640" s="252">
        <v>6624</v>
      </c>
      <c r="F2640" s="117">
        <v>41873</v>
      </c>
      <c r="G2640" s="30">
        <v>6624</v>
      </c>
      <c r="H2640" s="5">
        <f t="shared" si="56"/>
        <v>0</v>
      </c>
      <c r="I2640" s="491" t="s">
        <v>14</v>
      </c>
      <c r="J2640" s="6"/>
    </row>
    <row r="2641" spans="1:10" ht="15" x14ac:dyDescent="0.25">
      <c r="A2641" s="240"/>
      <c r="B2641" s="241"/>
      <c r="C2641" s="394"/>
      <c r="D2641" s="8"/>
      <c r="E2641" s="252"/>
      <c r="F2641" s="117"/>
      <c r="G2641" s="30"/>
      <c r="H2641" s="5"/>
      <c r="I2641" s="491"/>
      <c r="J2641" s="6"/>
    </row>
    <row r="2642" spans="1:10" ht="15" x14ac:dyDescent="0.25">
      <c r="A2642" s="496">
        <v>41853</v>
      </c>
      <c r="B2642" s="241" t="s">
        <v>1118</v>
      </c>
      <c r="C2642" s="394" t="s">
        <v>4641</v>
      </c>
      <c r="D2642" s="8" t="s">
        <v>5</v>
      </c>
      <c r="E2642" s="252">
        <v>7341.5</v>
      </c>
      <c r="F2642" s="117">
        <v>41853</v>
      </c>
      <c r="G2642" s="30">
        <v>7341.5</v>
      </c>
      <c r="H2642" s="24">
        <f t="shared" si="56"/>
        <v>0</v>
      </c>
      <c r="I2642" s="491" t="s">
        <v>14</v>
      </c>
      <c r="J2642" s="6"/>
    </row>
    <row r="2643" spans="1:10" ht="15" x14ac:dyDescent="0.25">
      <c r="A2643" s="240">
        <v>41858</v>
      </c>
      <c r="B2643" s="438" t="s">
        <v>1548</v>
      </c>
      <c r="C2643" s="429" t="s">
        <v>4698</v>
      </c>
      <c r="D2643" s="8" t="s">
        <v>5</v>
      </c>
      <c r="E2643" s="252">
        <v>3611</v>
      </c>
      <c r="F2643" s="117">
        <v>41858</v>
      </c>
      <c r="G2643" s="30">
        <v>3611</v>
      </c>
      <c r="H2643" s="5">
        <f t="shared" si="56"/>
        <v>0</v>
      </c>
      <c r="I2643" s="491" t="s">
        <v>300</v>
      </c>
      <c r="J2643" s="6"/>
    </row>
    <row r="2644" spans="1:10" ht="15" x14ac:dyDescent="0.25">
      <c r="A2644" s="496">
        <v>41859</v>
      </c>
      <c r="B2644" s="438" t="s">
        <v>1642</v>
      </c>
      <c r="C2644" s="429" t="s">
        <v>4698</v>
      </c>
      <c r="D2644" s="235" t="s">
        <v>5</v>
      </c>
      <c r="E2644" s="236">
        <v>4932</v>
      </c>
      <c r="F2644" s="117">
        <v>41859</v>
      </c>
      <c r="G2644" s="30">
        <v>4932</v>
      </c>
      <c r="H2644" s="5">
        <f t="shared" si="56"/>
        <v>0</v>
      </c>
      <c r="I2644" s="491" t="s">
        <v>300</v>
      </c>
      <c r="J2644" s="6"/>
    </row>
    <row r="2645" spans="1:10" ht="15" x14ac:dyDescent="0.25">
      <c r="A2645" s="240">
        <v>41860</v>
      </c>
      <c r="B2645" s="438" t="s">
        <v>1763</v>
      </c>
      <c r="C2645" s="429" t="s">
        <v>4698</v>
      </c>
      <c r="D2645" s="8" t="s">
        <v>5</v>
      </c>
      <c r="E2645" s="252">
        <v>10030</v>
      </c>
      <c r="F2645" s="117">
        <v>41860</v>
      </c>
      <c r="G2645" s="30">
        <v>10030</v>
      </c>
      <c r="H2645" s="5">
        <f t="shared" si="56"/>
        <v>0</v>
      </c>
      <c r="I2645" s="491" t="s">
        <v>196</v>
      </c>
      <c r="J2645" s="6"/>
    </row>
    <row r="2646" spans="1:10" ht="15" x14ac:dyDescent="0.25">
      <c r="A2646" s="496">
        <v>41861</v>
      </c>
      <c r="B2646" s="438" t="s">
        <v>1860</v>
      </c>
      <c r="C2646" s="429" t="s">
        <v>4698</v>
      </c>
      <c r="D2646" s="235" t="s">
        <v>5</v>
      </c>
      <c r="E2646" s="236">
        <v>9440</v>
      </c>
      <c r="F2646" s="117">
        <v>41861</v>
      </c>
      <c r="G2646" s="30">
        <v>9440</v>
      </c>
      <c r="H2646" s="5">
        <f t="shared" si="56"/>
        <v>0</v>
      </c>
      <c r="I2646" s="491" t="s">
        <v>2781</v>
      </c>
      <c r="J2646" s="6"/>
    </row>
    <row r="2647" spans="1:10" ht="15" x14ac:dyDescent="0.25">
      <c r="A2647" s="240">
        <v>41862</v>
      </c>
      <c r="B2647" s="438" t="s">
        <v>1897</v>
      </c>
      <c r="C2647" s="429" t="s">
        <v>4698</v>
      </c>
      <c r="D2647" s="235" t="s">
        <v>5</v>
      </c>
      <c r="E2647" s="236">
        <v>4130</v>
      </c>
      <c r="F2647" s="117">
        <v>41862</v>
      </c>
      <c r="G2647" s="30">
        <v>4130</v>
      </c>
      <c r="H2647" s="5">
        <f t="shared" si="56"/>
        <v>0</v>
      </c>
      <c r="I2647" s="491" t="s">
        <v>23</v>
      </c>
      <c r="J2647" s="6"/>
    </row>
    <row r="2648" spans="1:10" ht="15" x14ac:dyDescent="0.25">
      <c r="A2648" s="240">
        <v>41863</v>
      </c>
      <c r="B2648" s="438" t="s">
        <v>2009</v>
      </c>
      <c r="C2648" s="429" t="s">
        <v>4698</v>
      </c>
      <c r="D2648" s="8" t="s">
        <v>5</v>
      </c>
      <c r="E2648" s="252">
        <v>4060</v>
      </c>
      <c r="F2648" s="117">
        <v>41863</v>
      </c>
      <c r="G2648" s="22">
        <v>4060</v>
      </c>
      <c r="H2648" s="5">
        <f t="shared" si="56"/>
        <v>0</v>
      </c>
      <c r="I2648" s="491"/>
      <c r="J2648" s="6"/>
    </row>
    <row r="2649" spans="1:10" ht="15" x14ac:dyDescent="0.25">
      <c r="A2649" s="240">
        <v>41864</v>
      </c>
      <c r="B2649" s="438" t="s">
        <v>2066</v>
      </c>
      <c r="C2649" s="429" t="s">
        <v>4698</v>
      </c>
      <c r="D2649" s="8" t="s">
        <v>5</v>
      </c>
      <c r="E2649" s="252">
        <v>4350</v>
      </c>
      <c r="F2649" s="117">
        <v>41864</v>
      </c>
      <c r="G2649" s="30">
        <v>4350</v>
      </c>
      <c r="H2649" s="5">
        <f t="shared" si="56"/>
        <v>0</v>
      </c>
      <c r="I2649" s="491" t="s">
        <v>14</v>
      </c>
      <c r="J2649" s="6"/>
    </row>
    <row r="2650" spans="1:10" ht="15" x14ac:dyDescent="0.25">
      <c r="A2650" s="240">
        <v>41865</v>
      </c>
      <c r="B2650" s="438" t="s">
        <v>2149</v>
      </c>
      <c r="C2650" s="429" t="s">
        <v>4698</v>
      </c>
      <c r="D2650" s="235" t="s">
        <v>5</v>
      </c>
      <c r="E2650" s="236">
        <v>4640</v>
      </c>
      <c r="F2650" s="117">
        <v>41865</v>
      </c>
      <c r="G2650" s="30">
        <v>4640</v>
      </c>
      <c r="H2650" s="5">
        <f t="shared" si="56"/>
        <v>0</v>
      </c>
      <c r="I2650" s="491"/>
      <c r="J2650" s="6"/>
    </row>
    <row r="2651" spans="1:10" ht="15" x14ac:dyDescent="0.25">
      <c r="A2651" s="240">
        <v>41866</v>
      </c>
      <c r="B2651" s="438" t="s">
        <v>2258</v>
      </c>
      <c r="C2651" s="429" t="s">
        <v>4698</v>
      </c>
      <c r="D2651" s="235" t="s">
        <v>5</v>
      </c>
      <c r="E2651" s="236">
        <v>5700</v>
      </c>
      <c r="F2651" s="117">
        <v>41866</v>
      </c>
      <c r="G2651" s="30">
        <v>5700</v>
      </c>
      <c r="H2651" s="5">
        <f t="shared" si="56"/>
        <v>0</v>
      </c>
      <c r="I2651" s="491" t="s">
        <v>14</v>
      </c>
      <c r="J2651" s="6"/>
    </row>
    <row r="2652" spans="1:10" ht="15" x14ac:dyDescent="0.25">
      <c r="A2652" s="240">
        <v>41867</v>
      </c>
      <c r="B2652" s="438" t="s">
        <v>1061</v>
      </c>
      <c r="C2652" s="429" t="s">
        <v>4698</v>
      </c>
      <c r="D2652" s="235" t="s">
        <v>5</v>
      </c>
      <c r="E2652" s="236">
        <v>7370</v>
      </c>
      <c r="F2652" s="117">
        <v>41867</v>
      </c>
      <c r="G2652" s="30">
        <v>7370</v>
      </c>
      <c r="H2652" s="5">
        <f t="shared" si="56"/>
        <v>0</v>
      </c>
      <c r="I2652" s="491"/>
      <c r="J2652" s="6"/>
    </row>
    <row r="2653" spans="1:10" ht="15" x14ac:dyDescent="0.25">
      <c r="A2653" s="240">
        <v>41868</v>
      </c>
      <c r="B2653" s="438" t="s">
        <v>1131</v>
      </c>
      <c r="C2653" s="429" t="s">
        <v>4698</v>
      </c>
      <c r="D2653" s="235" t="s">
        <v>5</v>
      </c>
      <c r="E2653" s="236">
        <v>6501</v>
      </c>
      <c r="F2653" s="117">
        <v>41868</v>
      </c>
      <c r="G2653" s="30">
        <v>6501</v>
      </c>
      <c r="H2653" s="5">
        <f t="shared" si="56"/>
        <v>0</v>
      </c>
      <c r="I2653" s="491"/>
      <c r="J2653" s="6"/>
    </row>
    <row r="2654" spans="1:10" ht="15" x14ac:dyDescent="0.25">
      <c r="A2654" s="240">
        <v>41870</v>
      </c>
      <c r="B2654" s="438" t="s">
        <v>1424</v>
      </c>
      <c r="C2654" s="429" t="s">
        <v>4698</v>
      </c>
      <c r="D2654" s="235" t="s">
        <v>5</v>
      </c>
      <c r="E2654" s="236">
        <v>3864</v>
      </c>
      <c r="F2654" s="117">
        <v>41870</v>
      </c>
      <c r="G2654" s="22">
        <v>3864</v>
      </c>
      <c r="H2654" s="5">
        <f t="shared" si="56"/>
        <v>0</v>
      </c>
      <c r="I2654" s="491" t="s">
        <v>4892</v>
      </c>
      <c r="J2654" s="6"/>
    </row>
    <row r="2655" spans="1:10" ht="15" x14ac:dyDescent="0.25">
      <c r="A2655" s="240">
        <v>41871</v>
      </c>
      <c r="B2655" s="438" t="s">
        <v>1483</v>
      </c>
      <c r="C2655" s="429" t="s">
        <v>4698</v>
      </c>
      <c r="D2655" s="235" t="s">
        <v>5</v>
      </c>
      <c r="E2655" s="236">
        <v>2574</v>
      </c>
      <c r="F2655" s="117">
        <v>41871</v>
      </c>
      <c r="G2655" s="30">
        <v>2574</v>
      </c>
      <c r="H2655" s="5">
        <f t="shared" si="56"/>
        <v>0</v>
      </c>
      <c r="I2655" s="491"/>
      <c r="J2655" s="6"/>
    </row>
    <row r="2656" spans="1:10" ht="15" x14ac:dyDescent="0.25">
      <c r="A2656" s="240">
        <v>41872</v>
      </c>
      <c r="B2656" s="438" t="s">
        <v>1518</v>
      </c>
      <c r="C2656" s="429" t="s">
        <v>4698</v>
      </c>
      <c r="D2656" s="8" t="s">
        <v>5</v>
      </c>
      <c r="E2656" s="252">
        <v>3515.6</v>
      </c>
      <c r="F2656" s="117">
        <v>41872</v>
      </c>
      <c r="G2656" s="30">
        <v>3515.6</v>
      </c>
      <c r="H2656" s="5">
        <f t="shared" si="56"/>
        <v>0</v>
      </c>
      <c r="I2656" s="491"/>
      <c r="J2656" s="6"/>
    </row>
    <row r="2657" spans="1:10" ht="15" x14ac:dyDescent="0.25">
      <c r="A2657" s="240">
        <v>41873</v>
      </c>
      <c r="B2657" s="241" t="s">
        <v>1627</v>
      </c>
      <c r="C2657" s="394" t="s">
        <v>4401</v>
      </c>
      <c r="D2657" s="235" t="s">
        <v>5</v>
      </c>
      <c r="E2657" s="236">
        <v>4249</v>
      </c>
      <c r="F2657" s="117">
        <v>41873</v>
      </c>
      <c r="G2657" s="251">
        <v>4249</v>
      </c>
      <c r="H2657" s="5">
        <f t="shared" si="56"/>
        <v>0</v>
      </c>
      <c r="I2657" s="491"/>
      <c r="J2657" s="6"/>
    </row>
    <row r="2658" spans="1:10" ht="15" x14ac:dyDescent="0.25">
      <c r="A2658" s="240">
        <v>41874</v>
      </c>
      <c r="B2658" s="241" t="s">
        <v>1730</v>
      </c>
      <c r="C2658" s="394" t="s">
        <v>4401</v>
      </c>
      <c r="D2658" s="8" t="s">
        <v>5</v>
      </c>
      <c r="E2658" s="252">
        <v>5888</v>
      </c>
      <c r="F2658" s="117">
        <v>41874</v>
      </c>
      <c r="G2658" s="30">
        <v>5888</v>
      </c>
      <c r="H2658" s="5">
        <f t="shared" si="56"/>
        <v>0</v>
      </c>
      <c r="I2658" s="491"/>
      <c r="J2658" s="6"/>
    </row>
    <row r="2659" spans="1:10" ht="15" x14ac:dyDescent="0.25">
      <c r="A2659" s="240">
        <v>41875</v>
      </c>
      <c r="B2659" s="241" t="s">
        <v>1827</v>
      </c>
      <c r="C2659" s="394" t="s">
        <v>4401</v>
      </c>
      <c r="D2659" s="235" t="s">
        <v>5</v>
      </c>
      <c r="E2659" s="236">
        <v>7507.2</v>
      </c>
      <c r="F2659" s="294">
        <v>41875</v>
      </c>
      <c r="G2659" s="30">
        <v>7507.2</v>
      </c>
      <c r="H2659" s="5">
        <f t="shared" si="56"/>
        <v>0</v>
      </c>
      <c r="I2659" s="491"/>
      <c r="J2659" s="6"/>
    </row>
    <row r="2660" spans="1:10" ht="15" x14ac:dyDescent="0.25">
      <c r="A2660" s="240">
        <v>41876</v>
      </c>
      <c r="B2660" s="241" t="s">
        <v>1881</v>
      </c>
      <c r="C2660" s="394" t="s">
        <v>4401</v>
      </c>
      <c r="D2660" s="235" t="s">
        <v>5</v>
      </c>
      <c r="E2660" s="236">
        <v>3222</v>
      </c>
      <c r="F2660" s="117">
        <v>41876</v>
      </c>
      <c r="G2660" s="30">
        <v>3222</v>
      </c>
      <c r="H2660" s="5">
        <f t="shared" si="56"/>
        <v>0</v>
      </c>
      <c r="I2660" s="491" t="s">
        <v>294</v>
      </c>
      <c r="J2660" s="6"/>
    </row>
    <row r="2661" spans="1:10" ht="15" x14ac:dyDescent="0.25">
      <c r="A2661" s="240">
        <v>41878</v>
      </c>
      <c r="B2661" s="241" t="s">
        <v>2081</v>
      </c>
      <c r="C2661" s="394" t="s">
        <v>4401</v>
      </c>
      <c r="D2661" s="235" t="s">
        <v>5</v>
      </c>
      <c r="E2661" s="236">
        <v>2561</v>
      </c>
      <c r="F2661" s="117">
        <v>41878</v>
      </c>
      <c r="G2661" s="30">
        <v>2561</v>
      </c>
      <c r="H2661" s="5">
        <f t="shared" si="56"/>
        <v>0</v>
      </c>
      <c r="I2661" s="491"/>
      <c r="J2661" s="6"/>
    </row>
    <row r="2662" spans="1:10" ht="15" x14ac:dyDescent="0.25">
      <c r="A2662" s="240">
        <v>41878</v>
      </c>
      <c r="B2662" s="241" t="s">
        <v>2114</v>
      </c>
      <c r="C2662" s="394" t="s">
        <v>4401</v>
      </c>
      <c r="D2662" s="235" t="s">
        <v>5</v>
      </c>
      <c r="E2662" s="236">
        <v>1601</v>
      </c>
      <c r="F2662" s="117">
        <v>41878</v>
      </c>
      <c r="G2662" s="30">
        <v>1601</v>
      </c>
      <c r="H2662" s="5">
        <f t="shared" si="56"/>
        <v>0</v>
      </c>
      <c r="I2662" s="491"/>
      <c r="J2662" s="6"/>
    </row>
    <row r="2663" spans="1:10" ht="15" x14ac:dyDescent="0.25">
      <c r="A2663" s="240">
        <v>41879</v>
      </c>
      <c r="B2663" s="241" t="s">
        <v>2164</v>
      </c>
      <c r="C2663" s="394" t="s">
        <v>4401</v>
      </c>
      <c r="D2663" s="235" t="s">
        <v>5</v>
      </c>
      <c r="E2663" s="236">
        <v>2781</v>
      </c>
      <c r="F2663" s="117">
        <v>41879</v>
      </c>
      <c r="G2663" s="30">
        <v>2781</v>
      </c>
      <c r="H2663" s="5">
        <f t="shared" si="56"/>
        <v>0</v>
      </c>
      <c r="I2663" s="491"/>
      <c r="J2663" s="6"/>
    </row>
    <row r="2664" spans="1:10" ht="15" x14ac:dyDescent="0.25">
      <c r="A2664" s="240">
        <v>41880</v>
      </c>
      <c r="B2664" s="241" t="s">
        <v>1066</v>
      </c>
      <c r="C2664" s="394" t="s">
        <v>4401</v>
      </c>
      <c r="D2664" s="8" t="s">
        <v>5</v>
      </c>
      <c r="E2664" s="252">
        <v>3256</v>
      </c>
      <c r="F2664" s="117">
        <v>41880</v>
      </c>
      <c r="G2664" s="30">
        <v>3256</v>
      </c>
      <c r="H2664" s="5">
        <f t="shared" si="56"/>
        <v>0</v>
      </c>
      <c r="I2664" s="491"/>
      <c r="J2664" s="6"/>
    </row>
    <row r="2665" spans="1:10" ht="15" x14ac:dyDescent="0.25">
      <c r="A2665" s="240">
        <v>41881</v>
      </c>
      <c r="B2665" s="241" t="s">
        <v>1188</v>
      </c>
      <c r="C2665" s="394" t="s">
        <v>4401</v>
      </c>
      <c r="D2665" s="235" t="s">
        <v>5</v>
      </c>
      <c r="E2665" s="236">
        <v>5359</v>
      </c>
      <c r="F2665" s="117">
        <v>41881</v>
      </c>
      <c r="G2665" s="30">
        <v>5359</v>
      </c>
      <c r="H2665" s="5">
        <f t="shared" si="56"/>
        <v>0</v>
      </c>
      <c r="I2665" s="491"/>
      <c r="J2665" s="6"/>
    </row>
    <row r="2666" spans="1:10" ht="15" x14ac:dyDescent="0.25">
      <c r="A2666" s="240">
        <v>41882</v>
      </c>
      <c r="B2666" s="241" t="s">
        <v>1292</v>
      </c>
      <c r="C2666" s="394" t="s">
        <v>4401</v>
      </c>
      <c r="D2666" s="235" t="s">
        <v>5</v>
      </c>
      <c r="E2666" s="236">
        <v>5337.2</v>
      </c>
      <c r="F2666" s="294">
        <v>41882</v>
      </c>
      <c r="G2666" s="30">
        <v>5337.2</v>
      </c>
      <c r="H2666" s="5">
        <f t="shared" si="56"/>
        <v>0</v>
      </c>
      <c r="I2666" s="491" t="s">
        <v>4</v>
      </c>
      <c r="J2666" s="6"/>
    </row>
    <row r="2667" spans="1:10" ht="15" x14ac:dyDescent="0.25">
      <c r="A2667" s="240">
        <v>41882</v>
      </c>
      <c r="B2667" s="241" t="s">
        <v>1325</v>
      </c>
      <c r="C2667" s="394" t="s">
        <v>4401</v>
      </c>
      <c r="D2667" s="235" t="s">
        <v>5</v>
      </c>
      <c r="E2667" s="236">
        <v>1742</v>
      </c>
      <c r="F2667" s="294">
        <v>41882</v>
      </c>
      <c r="G2667" s="30">
        <v>1742</v>
      </c>
      <c r="H2667" s="5">
        <f t="shared" si="56"/>
        <v>0</v>
      </c>
      <c r="I2667" s="491"/>
      <c r="J2667" s="6"/>
    </row>
    <row r="2668" spans="1:10" ht="15" x14ac:dyDescent="0.25">
      <c r="A2668" s="240"/>
      <c r="B2668" s="241"/>
      <c r="C2668" s="394"/>
      <c r="D2668" s="235"/>
      <c r="E2668" s="236"/>
      <c r="F2668" s="294"/>
      <c r="G2668" s="30">
        <f>SUM(G2642:G2667)</f>
        <v>125562.5</v>
      </c>
      <c r="H2668" s="5"/>
      <c r="I2668" s="491"/>
      <c r="J2668" s="6"/>
    </row>
    <row r="2669" spans="1:10" ht="15" x14ac:dyDescent="0.25">
      <c r="A2669" s="240"/>
      <c r="B2669" s="241"/>
      <c r="C2669" s="394"/>
      <c r="D2669" s="235"/>
      <c r="E2669" s="236"/>
      <c r="F2669" s="294"/>
      <c r="G2669" s="30"/>
      <c r="H2669" s="5"/>
      <c r="I2669" s="491"/>
      <c r="J2669" s="6"/>
    </row>
    <row r="2670" spans="1:10" ht="15" x14ac:dyDescent="0.25">
      <c r="A2670" s="496">
        <v>41853</v>
      </c>
      <c r="B2670" s="241" t="s">
        <v>1155</v>
      </c>
      <c r="C2670" s="394" t="s">
        <v>4641</v>
      </c>
      <c r="D2670" s="8" t="s">
        <v>318</v>
      </c>
      <c r="E2670" s="252">
        <v>5972.1</v>
      </c>
      <c r="F2670" s="117">
        <v>41854</v>
      </c>
      <c r="G2670" s="30">
        <v>5972.1</v>
      </c>
      <c r="H2670" s="24">
        <f t="shared" si="56"/>
        <v>0</v>
      </c>
      <c r="I2670" s="491"/>
      <c r="J2670" s="6"/>
    </row>
    <row r="2671" spans="1:10" ht="15" x14ac:dyDescent="0.25">
      <c r="A2671" s="496">
        <v>41855</v>
      </c>
      <c r="B2671" s="241" t="s">
        <v>1292</v>
      </c>
      <c r="C2671" s="394" t="s">
        <v>4641</v>
      </c>
      <c r="D2671" s="8" t="s">
        <v>318</v>
      </c>
      <c r="E2671" s="252">
        <v>734.5</v>
      </c>
      <c r="F2671" s="117">
        <v>41856</v>
      </c>
      <c r="G2671" s="30">
        <v>734.5</v>
      </c>
      <c r="H2671" s="5">
        <f t="shared" si="56"/>
        <v>0</v>
      </c>
      <c r="I2671" s="491"/>
      <c r="J2671" s="6"/>
    </row>
    <row r="2672" spans="1:10" ht="15" x14ac:dyDescent="0.25">
      <c r="A2672" s="240">
        <v>41860</v>
      </c>
      <c r="B2672" s="438" t="s">
        <v>1822</v>
      </c>
      <c r="C2672" s="429" t="s">
        <v>4698</v>
      </c>
      <c r="D2672" s="8" t="s">
        <v>318</v>
      </c>
      <c r="E2672" s="252">
        <v>7331.2</v>
      </c>
      <c r="F2672" s="117">
        <v>41861</v>
      </c>
      <c r="G2672" s="30">
        <v>7331.2</v>
      </c>
      <c r="H2672" s="5">
        <f t="shared" si="56"/>
        <v>0</v>
      </c>
      <c r="I2672" s="491"/>
      <c r="J2672" s="6"/>
    </row>
    <row r="2673" spans="1:10" ht="15" x14ac:dyDescent="0.25">
      <c r="A2673" s="240">
        <v>41869</v>
      </c>
      <c r="B2673" s="438" t="s">
        <v>1224</v>
      </c>
      <c r="C2673" s="429" t="s">
        <v>4698</v>
      </c>
      <c r="D2673" s="235" t="s">
        <v>318</v>
      </c>
      <c r="E2673" s="236">
        <v>7109</v>
      </c>
      <c r="F2673" s="117">
        <v>41869</v>
      </c>
      <c r="G2673" s="30">
        <v>7109</v>
      </c>
      <c r="H2673" s="5">
        <f t="shared" si="56"/>
        <v>0</v>
      </c>
      <c r="I2673" s="491" t="s">
        <v>4</v>
      </c>
      <c r="J2673" s="6"/>
    </row>
    <row r="2674" spans="1:10" ht="15" x14ac:dyDescent="0.25">
      <c r="A2674" s="240">
        <v>41881</v>
      </c>
      <c r="B2674" s="241" t="s">
        <v>1249</v>
      </c>
      <c r="C2674" s="394" t="s">
        <v>4401</v>
      </c>
      <c r="D2674" s="235" t="s">
        <v>318</v>
      </c>
      <c r="E2674" s="236">
        <v>5320</v>
      </c>
      <c r="F2674" s="117">
        <v>41882</v>
      </c>
      <c r="G2674" s="30">
        <v>5320</v>
      </c>
      <c r="H2674" s="5">
        <f t="shared" si="56"/>
        <v>0</v>
      </c>
      <c r="I2674" s="491" t="s">
        <v>20</v>
      </c>
      <c r="J2674" s="6"/>
    </row>
    <row r="2675" spans="1:10" ht="15" x14ac:dyDescent="0.25">
      <c r="A2675" s="518">
        <v>41866</v>
      </c>
      <c r="B2675" s="516" t="s">
        <v>1256</v>
      </c>
      <c r="C2675" s="517" t="s">
        <v>4698</v>
      </c>
      <c r="D2675" s="235" t="s">
        <v>318</v>
      </c>
      <c r="E2675" s="236">
        <v>2622</v>
      </c>
      <c r="F2675" s="117">
        <v>41867</v>
      </c>
      <c r="G2675" s="30">
        <v>2622</v>
      </c>
      <c r="H2675" s="5">
        <f t="shared" si="56"/>
        <v>0</v>
      </c>
      <c r="I2675" s="491" t="s">
        <v>4</v>
      </c>
      <c r="J2675" s="6"/>
    </row>
    <row r="2676" spans="1:10" ht="15" x14ac:dyDescent="0.25">
      <c r="A2676" s="518"/>
      <c r="B2676" s="516"/>
      <c r="C2676" s="517"/>
      <c r="D2676" s="235"/>
      <c r="E2676" s="236"/>
      <c r="F2676" s="117"/>
      <c r="G2676" s="30">
        <f>SUM(G2670:G2675)</f>
        <v>29088.799999999999</v>
      </c>
      <c r="H2676" s="5"/>
      <c r="I2676" s="491"/>
      <c r="J2676" s="6"/>
    </row>
    <row r="2677" spans="1:10" ht="15" x14ac:dyDescent="0.25">
      <c r="A2677" s="518"/>
      <c r="B2677" s="516"/>
      <c r="C2677" s="517"/>
      <c r="D2677" s="235"/>
      <c r="E2677" s="236"/>
      <c r="F2677" s="117"/>
      <c r="G2677" s="30"/>
      <c r="H2677" s="5"/>
      <c r="I2677" s="491"/>
      <c r="J2677" s="6"/>
    </row>
    <row r="2678" spans="1:10" ht="15" x14ac:dyDescent="0.25">
      <c r="A2678" s="240">
        <v>41877</v>
      </c>
      <c r="B2678" s="241" t="s">
        <v>2049</v>
      </c>
      <c r="C2678" s="394" t="s">
        <v>4401</v>
      </c>
      <c r="D2678" s="8" t="s">
        <v>4859</v>
      </c>
      <c r="E2678" s="252">
        <v>6681</v>
      </c>
      <c r="F2678" s="117">
        <v>41878</v>
      </c>
      <c r="G2678" s="30">
        <v>6681</v>
      </c>
      <c r="H2678" s="5">
        <f t="shared" si="56"/>
        <v>0</v>
      </c>
      <c r="I2678" s="491"/>
      <c r="J2678" s="6"/>
    </row>
    <row r="2679" spans="1:10" ht="15" x14ac:dyDescent="0.25">
      <c r="A2679" s="240"/>
      <c r="B2679" s="241"/>
      <c r="C2679" s="394"/>
      <c r="D2679" s="8"/>
      <c r="E2679" s="252"/>
      <c r="F2679" s="117"/>
      <c r="G2679" s="30"/>
      <c r="H2679" s="5"/>
      <c r="I2679" s="491"/>
      <c r="J2679" s="6"/>
    </row>
    <row r="2680" spans="1:10" ht="15" x14ac:dyDescent="0.25">
      <c r="A2680" s="240">
        <v>41852</v>
      </c>
      <c r="B2680" s="241" t="s">
        <v>1087</v>
      </c>
      <c r="C2680" s="394" t="s">
        <v>4641</v>
      </c>
      <c r="D2680" s="235" t="s">
        <v>125</v>
      </c>
      <c r="E2680" s="236">
        <v>10085</v>
      </c>
      <c r="F2680" s="117">
        <v>41852</v>
      </c>
      <c r="G2680" s="30">
        <v>10085</v>
      </c>
      <c r="H2680" s="24">
        <f t="shared" si="56"/>
        <v>0</v>
      </c>
      <c r="I2680" s="491" t="s">
        <v>4</v>
      </c>
      <c r="J2680" s="6"/>
    </row>
    <row r="2681" spans="1:10" ht="15" x14ac:dyDescent="0.25">
      <c r="A2681" s="240">
        <v>41858</v>
      </c>
      <c r="B2681" s="241" t="s">
        <v>1535</v>
      </c>
      <c r="C2681" s="394" t="s">
        <v>4641</v>
      </c>
      <c r="D2681" s="8" t="s">
        <v>125</v>
      </c>
      <c r="E2681" s="252">
        <v>14387</v>
      </c>
      <c r="F2681" s="117">
        <v>41858</v>
      </c>
      <c r="G2681" s="30">
        <v>14387</v>
      </c>
      <c r="H2681" s="5">
        <f t="shared" si="56"/>
        <v>0</v>
      </c>
      <c r="I2681" s="491"/>
      <c r="J2681" s="6"/>
    </row>
    <row r="2682" spans="1:10" ht="15" x14ac:dyDescent="0.25">
      <c r="A2682" s="240">
        <v>41863</v>
      </c>
      <c r="B2682" s="438" t="s">
        <v>2013</v>
      </c>
      <c r="C2682" s="429" t="s">
        <v>4698</v>
      </c>
      <c r="D2682" s="8" t="s">
        <v>125</v>
      </c>
      <c r="E2682" s="252">
        <v>936</v>
      </c>
      <c r="F2682" s="117">
        <v>41864</v>
      </c>
      <c r="G2682" s="22">
        <v>936</v>
      </c>
      <c r="H2682" s="5">
        <f t="shared" si="56"/>
        <v>0</v>
      </c>
      <c r="I2682" s="491" t="s">
        <v>14</v>
      </c>
      <c r="J2682" s="6"/>
    </row>
    <row r="2683" spans="1:10" ht="15" x14ac:dyDescent="0.25">
      <c r="A2683" s="240">
        <v>41863</v>
      </c>
      <c r="B2683" s="438" t="s">
        <v>2020</v>
      </c>
      <c r="C2683" s="429" t="s">
        <v>4698</v>
      </c>
      <c r="D2683" s="8" t="s">
        <v>125</v>
      </c>
      <c r="E2683" s="252">
        <v>1125</v>
      </c>
      <c r="F2683" s="117">
        <v>41864</v>
      </c>
      <c r="G2683" s="22">
        <v>1125</v>
      </c>
      <c r="H2683" s="5">
        <f t="shared" si="56"/>
        <v>0</v>
      </c>
      <c r="I2683" s="491"/>
      <c r="J2683" s="6"/>
    </row>
    <row r="2684" spans="1:10" ht="15" x14ac:dyDescent="0.25">
      <c r="A2684" s="240">
        <v>41864</v>
      </c>
      <c r="B2684" s="438" t="s">
        <v>2123</v>
      </c>
      <c r="C2684" s="429" t="s">
        <v>4698</v>
      </c>
      <c r="D2684" s="8" t="s">
        <v>125</v>
      </c>
      <c r="E2684" s="252">
        <v>2686</v>
      </c>
      <c r="F2684" s="117">
        <v>41864</v>
      </c>
      <c r="G2684" s="22">
        <v>2686</v>
      </c>
      <c r="H2684" s="5">
        <f t="shared" si="56"/>
        <v>0</v>
      </c>
      <c r="I2684" s="491" t="s">
        <v>14</v>
      </c>
      <c r="J2684" s="6"/>
    </row>
    <row r="2685" spans="1:10" ht="15" x14ac:dyDescent="0.25">
      <c r="A2685" s="240"/>
      <c r="B2685" s="438"/>
      <c r="C2685" s="429"/>
      <c r="D2685" s="8"/>
      <c r="E2685" s="252"/>
      <c r="F2685" s="117"/>
      <c r="G2685" s="22">
        <f>SUM(G2680:G2684)</f>
        <v>29219</v>
      </c>
      <c r="H2685" s="5"/>
      <c r="I2685" s="491"/>
      <c r="J2685" s="6"/>
    </row>
    <row r="2686" spans="1:10" ht="15" x14ac:dyDescent="0.25">
      <c r="A2686" s="240"/>
      <c r="B2686" s="438"/>
      <c r="C2686" s="429"/>
      <c r="D2686" s="8"/>
      <c r="E2686" s="252"/>
      <c r="F2686" s="117"/>
      <c r="G2686" s="22"/>
      <c r="H2686" s="5"/>
      <c r="I2686" s="491"/>
      <c r="J2686" s="6"/>
    </row>
    <row r="2687" spans="1:10" ht="15" x14ac:dyDescent="0.25">
      <c r="A2687" s="496">
        <v>41853</v>
      </c>
      <c r="B2687" s="241" t="s">
        <v>1164</v>
      </c>
      <c r="C2687" s="394" t="s">
        <v>4641</v>
      </c>
      <c r="D2687" s="8" t="s">
        <v>387</v>
      </c>
      <c r="E2687" s="252">
        <v>6640</v>
      </c>
      <c r="F2687" s="117">
        <v>41853</v>
      </c>
      <c r="G2687" s="30">
        <v>6640</v>
      </c>
      <c r="H2687" s="24">
        <f t="shared" si="56"/>
        <v>0</v>
      </c>
      <c r="I2687" s="491"/>
      <c r="J2687" s="6"/>
    </row>
    <row r="2688" spans="1:10" ht="15" x14ac:dyDescent="0.25">
      <c r="A2688" s="496">
        <v>41853</v>
      </c>
      <c r="B2688" s="241" t="s">
        <v>1166</v>
      </c>
      <c r="C2688" s="394" t="s">
        <v>4641</v>
      </c>
      <c r="D2688" s="8" t="s">
        <v>387</v>
      </c>
      <c r="E2688" s="252">
        <v>565.5</v>
      </c>
      <c r="F2688" s="117">
        <v>41853</v>
      </c>
      <c r="G2688" s="30">
        <v>565.5</v>
      </c>
      <c r="H2688" s="24">
        <f t="shared" si="56"/>
        <v>0</v>
      </c>
      <c r="I2688" s="491"/>
      <c r="J2688" s="6"/>
    </row>
    <row r="2689" spans="1:10" ht="15" x14ac:dyDescent="0.25">
      <c r="A2689" s="496">
        <v>41855</v>
      </c>
      <c r="B2689" s="241" t="s">
        <v>1328</v>
      </c>
      <c r="C2689" s="394" t="s">
        <v>4641</v>
      </c>
      <c r="D2689" s="8" t="s">
        <v>387</v>
      </c>
      <c r="E2689" s="252">
        <v>3022.5</v>
      </c>
      <c r="F2689" s="117">
        <v>41855</v>
      </c>
      <c r="G2689" s="30">
        <v>3022.5</v>
      </c>
      <c r="H2689" s="5">
        <f t="shared" si="56"/>
        <v>0</v>
      </c>
      <c r="I2689" s="491"/>
      <c r="J2689" s="6"/>
    </row>
    <row r="2690" spans="1:10" ht="15" x14ac:dyDescent="0.25">
      <c r="A2690" s="496">
        <v>41855</v>
      </c>
      <c r="B2690" s="241" t="s">
        <v>1366</v>
      </c>
      <c r="C2690" s="394" t="s">
        <v>4641</v>
      </c>
      <c r="D2690" s="8" t="s">
        <v>387</v>
      </c>
      <c r="E2690" s="252">
        <v>22245.599999999999</v>
      </c>
      <c r="F2690" s="117">
        <v>41855</v>
      </c>
      <c r="G2690" s="30">
        <v>22245.599999999999</v>
      </c>
      <c r="H2690" s="5">
        <f t="shared" si="56"/>
        <v>0</v>
      </c>
      <c r="I2690" s="491" t="s">
        <v>14</v>
      </c>
      <c r="J2690" s="6"/>
    </row>
    <row r="2691" spans="1:10" ht="15" x14ac:dyDescent="0.25">
      <c r="A2691" s="496">
        <v>41855</v>
      </c>
      <c r="B2691" s="241" t="s">
        <v>1367</v>
      </c>
      <c r="C2691" s="394" t="s">
        <v>4641</v>
      </c>
      <c r="D2691" s="8" t="s">
        <v>387</v>
      </c>
      <c r="E2691" s="252">
        <v>3445</v>
      </c>
      <c r="F2691" s="117">
        <v>41855</v>
      </c>
      <c r="G2691" s="30">
        <v>3445</v>
      </c>
      <c r="H2691" s="5">
        <f t="shared" si="56"/>
        <v>0</v>
      </c>
      <c r="I2691" s="491" t="s">
        <v>4892</v>
      </c>
      <c r="J2691" s="6"/>
    </row>
    <row r="2692" spans="1:10" ht="15" x14ac:dyDescent="0.25">
      <c r="A2692" s="240">
        <v>41856</v>
      </c>
      <c r="B2692" s="241" t="s">
        <v>1428</v>
      </c>
      <c r="C2692" s="394" t="s">
        <v>4641</v>
      </c>
      <c r="D2692" s="235" t="s">
        <v>387</v>
      </c>
      <c r="E2692" s="236">
        <v>2901.6</v>
      </c>
      <c r="F2692" s="117">
        <v>41856</v>
      </c>
      <c r="G2692" s="30">
        <v>2901.6</v>
      </c>
      <c r="H2692" s="5">
        <f t="shared" si="56"/>
        <v>0</v>
      </c>
      <c r="I2692" s="491"/>
      <c r="J2692" s="6"/>
    </row>
    <row r="2693" spans="1:10" ht="15" x14ac:dyDescent="0.25">
      <c r="A2693" s="240">
        <v>41856</v>
      </c>
      <c r="B2693" s="241" t="s">
        <v>1434</v>
      </c>
      <c r="C2693" s="394" t="s">
        <v>4641</v>
      </c>
      <c r="D2693" s="235" t="s">
        <v>387</v>
      </c>
      <c r="E2693" s="236">
        <v>166.5</v>
      </c>
      <c r="F2693" s="117">
        <v>41856</v>
      </c>
      <c r="G2693" s="30">
        <v>166.5</v>
      </c>
      <c r="H2693" s="5">
        <f t="shared" si="56"/>
        <v>0</v>
      </c>
      <c r="I2693" s="491"/>
      <c r="J2693" s="6"/>
    </row>
    <row r="2694" spans="1:10" ht="15" x14ac:dyDescent="0.25">
      <c r="A2694" s="240">
        <v>41863</v>
      </c>
      <c r="B2694" s="438" t="s">
        <v>2057</v>
      </c>
      <c r="C2694" s="429" t="s">
        <v>4698</v>
      </c>
      <c r="D2694" s="8" t="s">
        <v>387</v>
      </c>
      <c r="E2694" s="252">
        <v>2350</v>
      </c>
      <c r="F2694" s="117">
        <v>41863</v>
      </c>
      <c r="G2694" s="30">
        <v>2350</v>
      </c>
      <c r="H2694" s="5">
        <f t="shared" si="56"/>
        <v>0</v>
      </c>
      <c r="I2694" s="491"/>
      <c r="J2694" s="6"/>
    </row>
    <row r="2695" spans="1:10" ht="15" x14ac:dyDescent="0.25">
      <c r="A2695" s="240">
        <v>41872</v>
      </c>
      <c r="B2695" s="438" t="s">
        <v>1509</v>
      </c>
      <c r="C2695" s="429" t="s">
        <v>4698</v>
      </c>
      <c r="D2695" s="8" t="s">
        <v>387</v>
      </c>
      <c r="E2695" s="252">
        <v>8744.5</v>
      </c>
      <c r="F2695" s="117">
        <v>41872</v>
      </c>
      <c r="G2695" s="30">
        <v>8744.5</v>
      </c>
      <c r="H2695" s="5">
        <f t="shared" si="56"/>
        <v>0</v>
      </c>
      <c r="I2695" s="491"/>
      <c r="J2695" s="6"/>
    </row>
    <row r="2696" spans="1:10" ht="15" x14ac:dyDescent="0.25">
      <c r="A2696" s="240"/>
      <c r="B2696" s="438"/>
      <c r="C2696" s="429"/>
      <c r="D2696" s="8"/>
      <c r="E2696" s="252"/>
      <c r="F2696" s="117"/>
      <c r="G2696" s="30">
        <f>SUM(G2687:G2695)</f>
        <v>50081.2</v>
      </c>
      <c r="H2696" s="5"/>
      <c r="I2696" s="491"/>
      <c r="J2696" s="6"/>
    </row>
    <row r="2697" spans="1:10" ht="15" x14ac:dyDescent="0.25">
      <c r="A2697" s="240"/>
      <c r="B2697" s="438"/>
      <c r="C2697" s="429"/>
      <c r="D2697" s="8"/>
      <c r="E2697" s="252"/>
      <c r="F2697" s="117"/>
      <c r="G2697" s="30"/>
      <c r="H2697" s="5"/>
      <c r="I2697" s="491"/>
      <c r="J2697" s="6"/>
    </row>
    <row r="2698" spans="1:10" ht="15" x14ac:dyDescent="0.25">
      <c r="A2698" s="240">
        <v>41865</v>
      </c>
      <c r="B2698" s="438" t="s">
        <v>2161</v>
      </c>
      <c r="C2698" s="429" t="s">
        <v>4698</v>
      </c>
      <c r="D2698" s="235" t="s">
        <v>873</v>
      </c>
      <c r="E2698" s="236">
        <v>5152</v>
      </c>
      <c r="F2698" s="117">
        <v>41866</v>
      </c>
      <c r="G2698" s="30">
        <v>5152</v>
      </c>
      <c r="H2698" s="5">
        <f t="shared" si="56"/>
        <v>0</v>
      </c>
      <c r="I2698" s="491"/>
      <c r="J2698" s="6"/>
    </row>
    <row r="2699" spans="1:10" ht="15" x14ac:dyDescent="0.25">
      <c r="A2699" s="240">
        <v>41874</v>
      </c>
      <c r="B2699" s="241" t="s">
        <v>1754</v>
      </c>
      <c r="C2699" s="394" t="s">
        <v>4401</v>
      </c>
      <c r="D2699" s="8" t="s">
        <v>873</v>
      </c>
      <c r="E2699" s="252">
        <v>5306.5</v>
      </c>
      <c r="F2699" s="117">
        <v>41874</v>
      </c>
      <c r="G2699" s="30">
        <v>5306.5</v>
      </c>
      <c r="H2699" s="5">
        <f t="shared" si="56"/>
        <v>0</v>
      </c>
      <c r="I2699" s="491" t="s">
        <v>4</v>
      </c>
      <c r="J2699" s="6"/>
    </row>
    <row r="2700" spans="1:10" ht="15" x14ac:dyDescent="0.25">
      <c r="A2700" s="240">
        <v>41879</v>
      </c>
      <c r="B2700" s="241" t="s">
        <v>2246</v>
      </c>
      <c r="C2700" s="394" t="s">
        <v>4401</v>
      </c>
      <c r="D2700" s="235" t="s">
        <v>873</v>
      </c>
      <c r="E2700" s="236">
        <v>6631.4</v>
      </c>
      <c r="F2700" s="117">
        <v>41880</v>
      </c>
      <c r="G2700" s="30">
        <v>6631.4</v>
      </c>
      <c r="H2700" s="5">
        <f t="shared" si="56"/>
        <v>0</v>
      </c>
      <c r="I2700" s="491" t="s">
        <v>4</v>
      </c>
      <c r="J2700" s="6"/>
    </row>
    <row r="2701" spans="1:10" ht="15" x14ac:dyDescent="0.25">
      <c r="A2701" s="240"/>
      <c r="B2701" s="241"/>
      <c r="C2701" s="394"/>
      <c r="D2701" s="235"/>
      <c r="E2701" s="236"/>
      <c r="F2701" s="117"/>
      <c r="G2701" s="30">
        <f>SUM(G2698:G2700)</f>
        <v>17089.900000000001</v>
      </c>
      <c r="H2701" s="5"/>
      <c r="I2701" s="491"/>
      <c r="J2701" s="6"/>
    </row>
    <row r="2702" spans="1:10" ht="15" x14ac:dyDescent="0.25">
      <c r="A2702" s="240"/>
      <c r="B2702" s="241"/>
      <c r="C2702" s="394"/>
      <c r="D2702" s="235"/>
      <c r="E2702" s="236"/>
      <c r="F2702" s="117"/>
      <c r="G2702" s="30"/>
      <c r="H2702" s="5"/>
      <c r="I2702" s="491"/>
      <c r="J2702" s="6"/>
    </row>
    <row r="2703" spans="1:10" ht="15" x14ac:dyDescent="0.25">
      <c r="A2703" s="240">
        <v>41866</v>
      </c>
      <c r="B2703" s="438" t="s">
        <v>2277</v>
      </c>
      <c r="C2703" s="429" t="s">
        <v>4698</v>
      </c>
      <c r="D2703" s="235" t="s">
        <v>755</v>
      </c>
      <c r="E2703" s="236">
        <v>1326</v>
      </c>
      <c r="F2703" s="117">
        <v>41866</v>
      </c>
      <c r="G2703" s="30">
        <v>1326</v>
      </c>
      <c r="H2703" s="5">
        <f t="shared" si="56"/>
        <v>0</v>
      </c>
      <c r="I2703" s="491"/>
      <c r="J2703" s="6"/>
    </row>
    <row r="2704" spans="1:10" ht="15" x14ac:dyDescent="0.25">
      <c r="A2704" s="240">
        <v>41882</v>
      </c>
      <c r="B2704" s="241" t="s">
        <v>1344</v>
      </c>
      <c r="C2704" s="394" t="s">
        <v>4401</v>
      </c>
      <c r="D2704" s="235" t="s">
        <v>4910</v>
      </c>
      <c r="E2704" s="236">
        <v>379.5</v>
      </c>
      <c r="F2704" s="294">
        <v>41882</v>
      </c>
      <c r="G2704" s="30">
        <v>379.5</v>
      </c>
      <c r="H2704" s="5">
        <f t="shared" si="56"/>
        <v>0</v>
      </c>
      <c r="I2704" s="491"/>
      <c r="J2704" s="6"/>
    </row>
    <row r="2705" spans="1:10" ht="15" x14ac:dyDescent="0.25">
      <c r="A2705" s="240"/>
      <c r="B2705" s="241"/>
      <c r="C2705" s="394"/>
      <c r="D2705" s="8"/>
      <c r="E2705" s="484"/>
      <c r="F2705" s="117"/>
      <c r="G2705" s="30"/>
      <c r="H2705" s="5">
        <f t="shared" ref="H2705:H2710" si="57">E2705-G2705</f>
        <v>0</v>
      </c>
      <c r="I2705" s="497"/>
      <c r="J2705" s="6"/>
    </row>
    <row r="2706" spans="1:10" ht="15" x14ac:dyDescent="0.25">
      <c r="A2706" s="240"/>
      <c r="B2706" s="241"/>
      <c r="C2706" s="394"/>
      <c r="D2706" s="8"/>
      <c r="E2706" s="484"/>
      <c r="F2706" s="117"/>
      <c r="G2706" s="30"/>
      <c r="H2706" s="5">
        <f t="shared" si="57"/>
        <v>0</v>
      </c>
      <c r="I2706" s="497"/>
      <c r="J2706" s="6"/>
    </row>
    <row r="2707" spans="1:10" ht="15" x14ac:dyDescent="0.25">
      <c r="A2707" s="240"/>
      <c r="B2707" s="233"/>
      <c r="C2707" s="483"/>
      <c r="D2707" s="8" t="s">
        <v>2762</v>
      </c>
      <c r="E2707" s="484"/>
      <c r="F2707" s="485"/>
      <c r="G2707" s="30"/>
      <c r="H2707" s="5">
        <f t="shared" si="57"/>
        <v>0</v>
      </c>
      <c r="I2707" s="497"/>
      <c r="J2707" s="6"/>
    </row>
    <row r="2708" spans="1:10" ht="15" x14ac:dyDescent="0.25">
      <c r="A2708" s="240"/>
      <c r="B2708" s="233"/>
      <c r="C2708" s="241"/>
      <c r="D2708" s="21" t="s">
        <v>2762</v>
      </c>
      <c r="E2708" s="440"/>
      <c r="F2708" s="117"/>
      <c r="G2708" s="22"/>
      <c r="H2708" s="5">
        <f t="shared" si="57"/>
        <v>0</v>
      </c>
    </row>
    <row r="2709" spans="1:10" x14ac:dyDescent="0.35">
      <c r="A2709" s="240"/>
      <c r="B2709" s="233"/>
      <c r="C2709" s="281"/>
      <c r="D2709" s="350" t="s">
        <v>2762</v>
      </c>
      <c r="E2709" s="441"/>
      <c r="F2709" s="19"/>
      <c r="G2709" s="295"/>
      <c r="H2709" s="521">
        <f t="shared" si="57"/>
        <v>0</v>
      </c>
    </row>
    <row r="2710" spans="1:10" x14ac:dyDescent="0.35">
      <c r="A2710" s="240"/>
      <c r="B2710" s="233"/>
      <c r="C2710" s="281"/>
      <c r="D2710" s="350"/>
      <c r="E2710" s="441"/>
      <c r="F2710" s="19"/>
      <c r="G2710" s="295"/>
      <c r="H2710" s="521">
        <f t="shared" si="57"/>
        <v>0</v>
      </c>
    </row>
    <row r="2711" spans="1:10" ht="24" thickBot="1" x14ac:dyDescent="0.4">
      <c r="D2711" s="355"/>
      <c r="E2711" s="357"/>
      <c r="F2711" s="486"/>
      <c r="G2711" s="357"/>
      <c r="H2711" s="522"/>
    </row>
    <row r="2712" spans="1:10" ht="24" thickTop="1" x14ac:dyDescent="0.35">
      <c r="A2712" s="359"/>
      <c r="B2712" s="360"/>
      <c r="C2712" s="361"/>
      <c r="D2712" s="216"/>
      <c r="E2712" s="364">
        <f>SUM(E4:E2711)</f>
        <v>28845775.689999986</v>
      </c>
      <c r="F2712" s="442"/>
      <c r="G2712" s="523">
        <f>SUM(G4:G2710)</f>
        <v>56429746.042000182</v>
      </c>
      <c r="H2712" s="522"/>
    </row>
    <row r="2713" spans="1:10" ht="24" thickBot="1" x14ac:dyDescent="0.4">
      <c r="A2713" s="359"/>
      <c r="B2713" s="360"/>
      <c r="C2713" s="361"/>
      <c r="D2713" s="216"/>
      <c r="E2713" s="367"/>
      <c r="F2713" s="442"/>
      <c r="G2713" s="524"/>
      <c r="H2713" s="522"/>
    </row>
    <row r="2714" spans="1:10" x14ac:dyDescent="0.35">
      <c r="A2714" s="359"/>
      <c r="B2714" s="360"/>
      <c r="C2714" s="361"/>
      <c r="D2714" s="216"/>
      <c r="E2714" s="368"/>
      <c r="F2714" s="442"/>
      <c r="G2714" s="368"/>
      <c r="H2714" s="522"/>
    </row>
    <row r="2715" spans="1:10" ht="33" x14ac:dyDescent="0.35">
      <c r="A2715" s="359"/>
      <c r="B2715" s="360"/>
      <c r="C2715" s="361"/>
      <c r="D2715" s="13"/>
      <c r="E2715" s="444" t="s">
        <v>1048</v>
      </c>
      <c r="F2715" s="442"/>
      <c r="G2715" s="370" t="s">
        <v>1049</v>
      </c>
      <c r="H2715" s="522"/>
    </row>
    <row r="2716" spans="1:10" x14ac:dyDescent="0.35">
      <c r="A2716" s="359"/>
      <c r="B2716" s="360"/>
      <c r="C2716" s="361"/>
      <c r="D2716" s="216"/>
      <c r="E2716" s="368"/>
      <c r="F2716" s="442"/>
      <c r="G2716" s="368"/>
      <c r="H2716" s="522"/>
    </row>
    <row r="2717" spans="1:10" x14ac:dyDescent="0.35">
      <c r="A2717" s="359"/>
      <c r="B2717" s="360"/>
      <c r="C2717" s="361"/>
      <c r="D2717" s="216"/>
      <c r="E2717" s="368"/>
      <c r="F2717" s="442"/>
      <c r="G2717" s="368"/>
      <c r="H2717" s="522"/>
    </row>
    <row r="2718" spans="1:10" x14ac:dyDescent="0.35">
      <c r="A2718" s="359"/>
      <c r="B2718" s="360"/>
      <c r="C2718" s="361"/>
      <c r="D2718" s="216"/>
      <c r="E2718" s="368"/>
      <c r="F2718" s="442"/>
      <c r="G2718" s="368"/>
      <c r="H2718" s="522"/>
    </row>
    <row r="2719" spans="1:10" x14ac:dyDescent="0.35">
      <c r="A2719" s="359"/>
      <c r="B2719" s="360"/>
      <c r="C2719" s="361"/>
      <c r="D2719" s="216"/>
      <c r="E2719" s="666">
        <f>E2712-G2712</f>
        <v>-27583970.352000196</v>
      </c>
      <c r="F2719" s="667"/>
      <c r="G2719" s="667"/>
      <c r="H2719" s="522"/>
      <c r="I2719" s="9"/>
    </row>
    <row r="2720" spans="1:10" x14ac:dyDescent="0.35">
      <c r="A2720" s="359"/>
      <c r="B2720" s="360"/>
      <c r="C2720" s="361"/>
      <c r="D2720" s="216"/>
      <c r="E2720" s="368"/>
      <c r="F2720" s="442"/>
      <c r="G2720" s="368"/>
      <c r="H2720" s="522"/>
      <c r="I2720" s="9"/>
    </row>
    <row r="2721" spans="1:9" x14ac:dyDescent="0.35">
      <c r="A2721" s="359"/>
      <c r="B2721" s="360"/>
      <c r="C2721" s="361"/>
      <c r="D2721" s="216"/>
      <c r="E2721" s="679" t="s">
        <v>2504</v>
      </c>
      <c r="F2721" s="679"/>
      <c r="G2721" s="679"/>
      <c r="H2721" s="522"/>
      <c r="I2721" s="9"/>
    </row>
    <row r="2722" spans="1:9" x14ac:dyDescent="0.35">
      <c r="A2722" s="359"/>
      <c r="B2722" s="360"/>
      <c r="C2722" s="361"/>
      <c r="D2722" s="216"/>
      <c r="E2722" s="368"/>
      <c r="F2722" s="442"/>
      <c r="G2722" s="368"/>
      <c r="H2722" s="522"/>
      <c r="I2722" s="9"/>
    </row>
    <row r="2723" spans="1:9" x14ac:dyDescent="0.35">
      <c r="A2723" s="359"/>
      <c r="B2723" s="360"/>
      <c r="C2723" s="361"/>
      <c r="D2723" s="216"/>
      <c r="E2723" s="368"/>
      <c r="F2723" s="442"/>
      <c r="G2723" s="368"/>
      <c r="H2723" s="522"/>
      <c r="I2723" s="9"/>
    </row>
    <row r="2724" spans="1:9" x14ac:dyDescent="0.35">
      <c r="A2724" s="359"/>
      <c r="B2724" s="360"/>
      <c r="C2724" s="361"/>
      <c r="D2724" s="216"/>
      <c r="E2724" s="368"/>
      <c r="F2724" s="442"/>
      <c r="G2724" s="368"/>
      <c r="H2724" s="522"/>
      <c r="I2724" s="9"/>
    </row>
  </sheetData>
  <sortState ref="A1139:I1182">
    <sortCondition ref="D1139:D1182"/>
  </sortState>
  <mergeCells count="4">
    <mergeCell ref="A1:F1"/>
    <mergeCell ref="I2038:J2038"/>
    <mergeCell ref="E2719:G2719"/>
    <mergeCell ref="E2721:G272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3196"/>
  <sheetViews>
    <sheetView topLeftCell="A1226" workbookViewId="0">
      <selection activeCell="D1241" sqref="D1241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4.5703125" style="445" customWidth="1"/>
    <col min="7" max="7" width="26.7109375" style="372" bestFit="1" customWidth="1"/>
    <col min="8" max="8" width="15.28515625" style="21" customWidth="1"/>
    <col min="9" max="9" width="11.42578125" style="9"/>
    <col min="10" max="11" width="11.42578125" style="13"/>
    <col min="12" max="16384" width="11.42578125" style="9"/>
  </cols>
  <sheetData>
    <row r="1" spans="1:11" ht="18.75" x14ac:dyDescent="0.3">
      <c r="A1" s="678" t="s">
        <v>4400</v>
      </c>
      <c r="B1" s="678"/>
      <c r="C1" s="678"/>
      <c r="D1" s="678"/>
      <c r="E1" s="678"/>
      <c r="F1" s="678"/>
      <c r="G1" s="222"/>
      <c r="H1" s="388"/>
    </row>
    <row r="2" spans="1:11" ht="34.5" thickBot="1" x14ac:dyDescent="0.3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392" t="s">
        <v>658</v>
      </c>
      <c r="H2" s="446" t="s">
        <v>659</v>
      </c>
    </row>
    <row r="3" spans="1:11" ht="15.75" thickTop="1" x14ac:dyDescent="0.25">
      <c r="A3" s="232">
        <v>41908</v>
      </c>
      <c r="B3" s="608" t="s">
        <v>1812</v>
      </c>
      <c r="C3" s="476" t="s">
        <v>2764</v>
      </c>
      <c r="D3" s="244" t="s">
        <v>4622</v>
      </c>
      <c r="E3" s="540">
        <v>0</v>
      </c>
      <c r="F3" s="395" t="s">
        <v>3047</v>
      </c>
      <c r="G3" s="396"/>
      <c r="H3" s="609">
        <f>E3-G3</f>
        <v>0</v>
      </c>
      <c r="I3" s="235" t="s">
        <v>14</v>
      </c>
    </row>
    <row r="4" spans="1:11" x14ac:dyDescent="0.25">
      <c r="A4" s="232">
        <v>41908</v>
      </c>
      <c r="B4" s="475" t="s">
        <v>1803</v>
      </c>
      <c r="C4" s="476" t="s">
        <v>2764</v>
      </c>
      <c r="D4" s="244" t="s">
        <v>4621</v>
      </c>
      <c r="E4" s="245">
        <v>0</v>
      </c>
      <c r="F4" s="232" t="s">
        <v>3047</v>
      </c>
      <c r="G4" s="30"/>
      <c r="H4" s="265">
        <f>E4-G4</f>
        <v>0</v>
      </c>
      <c r="I4" s="235" t="s">
        <v>14</v>
      </c>
    </row>
    <row r="5" spans="1:11" x14ac:dyDescent="0.25">
      <c r="A5" s="232">
        <v>41895</v>
      </c>
      <c r="B5" s="241" t="s">
        <v>1555</v>
      </c>
      <c r="C5" s="394" t="s">
        <v>4517</v>
      </c>
      <c r="D5" s="235" t="s">
        <v>4518</v>
      </c>
      <c r="E5" s="236">
        <v>2064</v>
      </c>
      <c r="F5" s="294">
        <v>41895</v>
      </c>
      <c r="G5" s="30">
        <v>2064</v>
      </c>
      <c r="H5" s="265">
        <f>E5-G5</f>
        <v>0</v>
      </c>
      <c r="I5" s="235" t="s">
        <v>4</v>
      </c>
    </row>
    <row r="6" spans="1:11" x14ac:dyDescent="0.25">
      <c r="A6" s="232"/>
      <c r="B6" s="241"/>
      <c r="C6" s="394"/>
      <c r="D6" s="235"/>
      <c r="E6" s="236"/>
      <c r="F6" s="294"/>
      <c r="G6" s="30"/>
      <c r="H6" s="265"/>
      <c r="I6" s="235"/>
    </row>
    <row r="7" spans="1:11" x14ac:dyDescent="0.25">
      <c r="A7" s="232">
        <v>41892</v>
      </c>
      <c r="B7" s="438" t="s">
        <v>1217</v>
      </c>
      <c r="C7" s="429" t="s">
        <v>4422</v>
      </c>
      <c r="D7" s="8" t="s">
        <v>4494</v>
      </c>
      <c r="E7" s="252">
        <v>3440.8</v>
      </c>
      <c r="F7" s="117">
        <v>41892</v>
      </c>
      <c r="G7" s="30">
        <v>3440.8</v>
      </c>
      <c r="H7" s="265">
        <f>E7-G7</f>
        <v>0</v>
      </c>
      <c r="I7" s="8"/>
    </row>
    <row r="8" spans="1:11" x14ac:dyDescent="0.25">
      <c r="A8" s="232"/>
      <c r="B8" s="438"/>
      <c r="C8" s="429"/>
      <c r="D8" s="8"/>
      <c r="E8" s="252"/>
      <c r="F8" s="117"/>
      <c r="G8" s="30"/>
      <c r="H8" s="265"/>
      <c r="I8" s="8"/>
    </row>
    <row r="9" spans="1:11" x14ac:dyDescent="0.25">
      <c r="A9" s="232">
        <v>41884</v>
      </c>
      <c r="B9" s="241" t="s">
        <v>1539</v>
      </c>
      <c r="C9" s="394" t="s">
        <v>4401</v>
      </c>
      <c r="D9" s="235" t="s">
        <v>105</v>
      </c>
      <c r="E9" s="236">
        <v>1872</v>
      </c>
      <c r="F9" s="117">
        <v>41884</v>
      </c>
      <c r="G9" s="22">
        <v>1872</v>
      </c>
      <c r="H9" s="238">
        <f t="shared" ref="H9:H17" si="0">E9-G9</f>
        <v>0</v>
      </c>
      <c r="I9" s="431"/>
    </row>
    <row r="10" spans="1:11" x14ac:dyDescent="0.25">
      <c r="A10" s="232">
        <v>41896</v>
      </c>
      <c r="B10" s="241" t="s">
        <v>1702</v>
      </c>
      <c r="C10" s="394" t="s">
        <v>4517</v>
      </c>
      <c r="D10" s="8" t="s">
        <v>105</v>
      </c>
      <c r="E10" s="252">
        <v>2115.6</v>
      </c>
      <c r="F10" s="117">
        <v>41896</v>
      </c>
      <c r="G10" s="30">
        <v>2115.6</v>
      </c>
      <c r="H10" s="265">
        <f t="shared" si="0"/>
        <v>0</v>
      </c>
      <c r="I10" s="8"/>
    </row>
    <row r="11" spans="1:11" x14ac:dyDescent="0.25">
      <c r="A11" s="232">
        <v>41897</v>
      </c>
      <c r="B11" s="241" t="s">
        <v>1871</v>
      </c>
      <c r="C11" s="394" t="s">
        <v>4517</v>
      </c>
      <c r="D11" s="235" t="s">
        <v>105</v>
      </c>
      <c r="E11" s="236">
        <v>3099.6</v>
      </c>
      <c r="F11" s="294">
        <v>41897</v>
      </c>
      <c r="G11" s="30">
        <v>3099.6</v>
      </c>
      <c r="H11" s="265">
        <f t="shared" si="0"/>
        <v>0</v>
      </c>
      <c r="I11" s="235"/>
    </row>
    <row r="12" spans="1:11" x14ac:dyDescent="0.25">
      <c r="A12" s="232">
        <v>41899</v>
      </c>
      <c r="B12" s="241" t="s">
        <v>2053</v>
      </c>
      <c r="C12" s="394" t="s">
        <v>4517</v>
      </c>
      <c r="D12" s="8" t="s">
        <v>105</v>
      </c>
      <c r="E12" s="252">
        <v>1025</v>
      </c>
      <c r="F12" s="294">
        <v>41899</v>
      </c>
      <c r="G12" s="30">
        <v>1025</v>
      </c>
      <c r="H12" s="265">
        <f t="shared" si="0"/>
        <v>0</v>
      </c>
      <c r="I12" s="8"/>
    </row>
    <row r="13" spans="1:11" x14ac:dyDescent="0.25">
      <c r="A13" s="232">
        <v>41908</v>
      </c>
      <c r="B13" s="475" t="s">
        <v>1819</v>
      </c>
      <c r="C13" s="476" t="s">
        <v>2764</v>
      </c>
      <c r="D13" s="235" t="s">
        <v>105</v>
      </c>
      <c r="E13" s="236">
        <v>4712.7</v>
      </c>
      <c r="F13" s="117">
        <v>41908</v>
      </c>
      <c r="G13" s="30">
        <v>4712.7</v>
      </c>
      <c r="H13" s="265">
        <f t="shared" si="0"/>
        <v>0</v>
      </c>
      <c r="I13" s="235"/>
    </row>
    <row r="14" spans="1:11" x14ac:dyDescent="0.25">
      <c r="A14" s="232">
        <v>41908</v>
      </c>
      <c r="B14" s="475" t="s">
        <v>1820</v>
      </c>
      <c r="C14" s="476" t="s">
        <v>2764</v>
      </c>
      <c r="D14" s="235" t="s">
        <v>105</v>
      </c>
      <c r="E14" s="236">
        <v>923.1</v>
      </c>
      <c r="F14" s="117">
        <v>41908</v>
      </c>
      <c r="G14" s="30">
        <v>923.1</v>
      </c>
      <c r="H14" s="265">
        <f t="shared" si="0"/>
        <v>0</v>
      </c>
      <c r="I14" s="235"/>
    </row>
    <row r="15" spans="1:11" x14ac:dyDescent="0.25">
      <c r="A15" s="232">
        <v>41909</v>
      </c>
      <c r="B15" s="475" t="s">
        <v>1938</v>
      </c>
      <c r="C15" s="476" t="s">
        <v>2764</v>
      </c>
      <c r="D15" s="8" t="s">
        <v>105</v>
      </c>
      <c r="E15" s="252">
        <v>1749.6</v>
      </c>
      <c r="F15" s="117">
        <v>41909</v>
      </c>
      <c r="G15" s="30">
        <v>1749.6</v>
      </c>
      <c r="H15" s="265">
        <f t="shared" si="0"/>
        <v>0</v>
      </c>
      <c r="I15" s="8"/>
      <c r="K15" s="21"/>
    </row>
    <row r="16" spans="1:11" x14ac:dyDescent="0.25">
      <c r="A16" s="232">
        <v>41910</v>
      </c>
      <c r="B16" s="475" t="s">
        <v>2016</v>
      </c>
      <c r="C16" s="476" t="s">
        <v>2764</v>
      </c>
      <c r="D16" s="235" t="s">
        <v>105</v>
      </c>
      <c r="E16" s="236">
        <v>3234.6</v>
      </c>
      <c r="F16" s="294">
        <v>41910</v>
      </c>
      <c r="G16" s="30">
        <v>3234.6</v>
      </c>
      <c r="H16" s="265">
        <f t="shared" si="0"/>
        <v>0</v>
      </c>
      <c r="I16" s="235"/>
    </row>
    <row r="17" spans="1:9" x14ac:dyDescent="0.25">
      <c r="A17" s="232">
        <v>41911</v>
      </c>
      <c r="B17" s="475" t="s">
        <v>2123</v>
      </c>
      <c r="C17" s="476" t="s">
        <v>2764</v>
      </c>
      <c r="D17" s="8" t="s">
        <v>105</v>
      </c>
      <c r="E17" s="252">
        <v>5314.4</v>
      </c>
      <c r="F17" s="294">
        <v>41911</v>
      </c>
      <c r="G17" s="30">
        <v>5314.4</v>
      </c>
      <c r="H17" s="265">
        <f t="shared" si="0"/>
        <v>0</v>
      </c>
      <c r="I17" s="8"/>
    </row>
    <row r="18" spans="1:9" x14ac:dyDescent="0.25">
      <c r="A18" s="232"/>
      <c r="B18" s="475"/>
      <c r="C18" s="476"/>
      <c r="D18" s="8"/>
      <c r="E18" s="252"/>
      <c r="F18" s="294"/>
      <c r="G18" s="30">
        <f>SUM(G9:G17)</f>
        <v>24046.6</v>
      </c>
      <c r="H18" s="265"/>
      <c r="I18" s="8"/>
    </row>
    <row r="19" spans="1:9" x14ac:dyDescent="0.25">
      <c r="A19" s="232"/>
      <c r="B19" s="475"/>
      <c r="C19" s="476"/>
      <c r="D19" s="8"/>
      <c r="E19" s="252"/>
      <c r="F19" s="294"/>
      <c r="G19" s="30"/>
      <c r="H19" s="265"/>
      <c r="I19" s="8"/>
    </row>
    <row r="20" spans="1:9" x14ac:dyDescent="0.25">
      <c r="A20" s="232">
        <v>41907</v>
      </c>
      <c r="B20" s="475" t="s">
        <v>1684</v>
      </c>
      <c r="C20" s="476" t="s">
        <v>2764</v>
      </c>
      <c r="D20" s="8" t="s">
        <v>2831</v>
      </c>
      <c r="E20" s="252">
        <v>4266</v>
      </c>
      <c r="F20" s="294">
        <v>41909</v>
      </c>
      <c r="G20" s="30">
        <v>4266</v>
      </c>
      <c r="H20" s="265">
        <f>E20-G20</f>
        <v>0</v>
      </c>
      <c r="I20" s="8" t="s">
        <v>146</v>
      </c>
    </row>
    <row r="21" spans="1:9" x14ac:dyDescent="0.25">
      <c r="A21" s="232"/>
      <c r="B21" s="475"/>
      <c r="C21" s="476"/>
      <c r="D21" s="8"/>
      <c r="E21" s="252"/>
      <c r="F21" s="294"/>
      <c r="G21" s="30"/>
      <c r="H21" s="265"/>
      <c r="I21" s="8"/>
    </row>
    <row r="22" spans="1:9" x14ac:dyDescent="0.25">
      <c r="A22" s="232">
        <v>41897</v>
      </c>
      <c r="B22" s="241" t="s">
        <v>1876</v>
      </c>
      <c r="C22" s="394" t="s">
        <v>4517</v>
      </c>
      <c r="D22" s="235" t="s">
        <v>4546</v>
      </c>
      <c r="E22" s="236">
        <v>110</v>
      </c>
      <c r="F22" s="294">
        <v>41897</v>
      </c>
      <c r="G22" s="30">
        <v>110</v>
      </c>
      <c r="H22" s="265">
        <f>E22-G22</f>
        <v>0</v>
      </c>
      <c r="I22" s="235"/>
    </row>
    <row r="23" spans="1:9" x14ac:dyDescent="0.25">
      <c r="A23" s="232"/>
      <c r="B23" s="241"/>
      <c r="C23" s="394"/>
      <c r="D23" s="235"/>
      <c r="E23" s="236"/>
      <c r="F23" s="294"/>
      <c r="G23" s="30"/>
      <c r="H23" s="265"/>
      <c r="I23" s="235"/>
    </row>
    <row r="24" spans="1:9" x14ac:dyDescent="0.25">
      <c r="A24" s="232">
        <v>41884</v>
      </c>
      <c r="B24" s="241" t="s">
        <v>1522</v>
      </c>
      <c r="C24" s="394" t="s">
        <v>4401</v>
      </c>
      <c r="D24" s="235" t="s">
        <v>11</v>
      </c>
      <c r="E24" s="236">
        <v>7537.2</v>
      </c>
      <c r="F24" s="117">
        <v>41884</v>
      </c>
      <c r="G24" s="22">
        <v>7537.2</v>
      </c>
      <c r="H24" s="238">
        <f t="shared" ref="H24:H36" si="1">E24-G24</f>
        <v>0</v>
      </c>
      <c r="I24" s="431" t="s">
        <v>20</v>
      </c>
    </row>
    <row r="25" spans="1:9" x14ac:dyDescent="0.25">
      <c r="A25" s="232">
        <v>41889</v>
      </c>
      <c r="B25" s="438" t="s">
        <v>2087</v>
      </c>
      <c r="C25" s="429" t="s">
        <v>4422</v>
      </c>
      <c r="D25" s="8" t="s">
        <v>11</v>
      </c>
      <c r="E25" s="252">
        <v>20488.400000000001</v>
      </c>
      <c r="F25" s="294">
        <v>41889</v>
      </c>
      <c r="G25" s="30">
        <v>20488.400000000001</v>
      </c>
      <c r="H25" s="265">
        <f t="shared" si="1"/>
        <v>0</v>
      </c>
      <c r="I25" s="8" t="s">
        <v>57</v>
      </c>
    </row>
    <row r="26" spans="1:9" x14ac:dyDescent="0.25">
      <c r="A26" s="232">
        <v>41897</v>
      </c>
      <c r="B26" s="241" t="s">
        <v>1834</v>
      </c>
      <c r="C26" s="394" t="s">
        <v>4517</v>
      </c>
      <c r="D26" s="235" t="s">
        <v>11</v>
      </c>
      <c r="E26" s="236">
        <v>14500</v>
      </c>
      <c r="F26" s="294">
        <v>41897</v>
      </c>
      <c r="G26" s="30">
        <v>14500</v>
      </c>
      <c r="H26" s="265">
        <f t="shared" si="1"/>
        <v>0</v>
      </c>
      <c r="I26" s="235" t="s">
        <v>57</v>
      </c>
    </row>
    <row r="27" spans="1:9" x14ac:dyDescent="0.25">
      <c r="A27" s="232">
        <v>41897</v>
      </c>
      <c r="B27" s="241" t="s">
        <v>1865</v>
      </c>
      <c r="C27" s="394" t="s">
        <v>4517</v>
      </c>
      <c r="D27" s="235" t="s">
        <v>11</v>
      </c>
      <c r="E27" s="236">
        <v>0</v>
      </c>
      <c r="F27" s="408" t="s">
        <v>4520</v>
      </c>
      <c r="G27" s="30"/>
      <c r="H27" s="265">
        <f t="shared" si="1"/>
        <v>0</v>
      </c>
      <c r="I27" s="235" t="s">
        <v>2730</v>
      </c>
    </row>
    <row r="28" spans="1:9" x14ac:dyDescent="0.25">
      <c r="A28" s="232">
        <v>41898</v>
      </c>
      <c r="B28" s="241" t="s">
        <v>1894</v>
      </c>
      <c r="C28" s="394" t="s">
        <v>4517</v>
      </c>
      <c r="D28" s="8" t="s">
        <v>11</v>
      </c>
      <c r="E28" s="252">
        <v>80642.8</v>
      </c>
      <c r="F28" s="294">
        <v>41906</v>
      </c>
      <c r="G28" s="30">
        <v>80642.8</v>
      </c>
      <c r="H28" s="265">
        <f t="shared" si="1"/>
        <v>0</v>
      </c>
      <c r="I28" s="8" t="s">
        <v>2730</v>
      </c>
    </row>
    <row r="29" spans="1:9" x14ac:dyDescent="0.25">
      <c r="A29" s="232">
        <v>41898</v>
      </c>
      <c r="B29" s="241" t="s">
        <v>1925</v>
      </c>
      <c r="C29" s="394" t="s">
        <v>4517</v>
      </c>
      <c r="D29" s="8" t="s">
        <v>11</v>
      </c>
      <c r="E29" s="252">
        <v>194640.6</v>
      </c>
      <c r="F29" s="294">
        <v>41906</v>
      </c>
      <c r="G29" s="30">
        <v>194640.6</v>
      </c>
      <c r="H29" s="265">
        <f t="shared" si="1"/>
        <v>0</v>
      </c>
      <c r="I29" s="8" t="s">
        <v>57</v>
      </c>
    </row>
    <row r="30" spans="1:9" x14ac:dyDescent="0.25">
      <c r="A30" s="232">
        <v>41900</v>
      </c>
      <c r="B30" s="241" t="s">
        <v>2101</v>
      </c>
      <c r="C30" s="394" t="s">
        <v>4517</v>
      </c>
      <c r="D30" s="8" t="s">
        <v>11</v>
      </c>
      <c r="E30" s="252">
        <v>8523.9</v>
      </c>
      <c r="F30" s="294">
        <v>41900</v>
      </c>
      <c r="G30" s="30">
        <v>8523.9</v>
      </c>
      <c r="H30" s="265">
        <f t="shared" si="1"/>
        <v>0</v>
      </c>
      <c r="I30" s="8" t="s">
        <v>20</v>
      </c>
    </row>
    <row r="31" spans="1:9" x14ac:dyDescent="0.25">
      <c r="A31" s="232">
        <v>41903</v>
      </c>
      <c r="B31" s="241" t="s">
        <v>1183</v>
      </c>
      <c r="C31" s="394" t="s">
        <v>4517</v>
      </c>
      <c r="D31" s="235" t="s">
        <v>11</v>
      </c>
      <c r="E31" s="236">
        <v>39147.199999999997</v>
      </c>
      <c r="F31" s="461">
        <v>41914</v>
      </c>
      <c r="G31" s="247">
        <v>39147.199999999997</v>
      </c>
      <c r="H31" s="265">
        <f t="shared" si="1"/>
        <v>0</v>
      </c>
      <c r="I31" s="235" t="s">
        <v>23</v>
      </c>
    </row>
    <row r="32" spans="1:9" x14ac:dyDescent="0.25">
      <c r="A32" s="232">
        <v>41906</v>
      </c>
      <c r="B32" s="475" t="s">
        <v>1573</v>
      </c>
      <c r="C32" s="476" t="s">
        <v>2764</v>
      </c>
      <c r="D32" s="8" t="s">
        <v>11</v>
      </c>
      <c r="E32" s="252">
        <v>399.75</v>
      </c>
      <c r="F32" s="300"/>
      <c r="G32" s="277"/>
      <c r="H32" s="265">
        <f t="shared" si="1"/>
        <v>399.75</v>
      </c>
      <c r="I32" s="8"/>
    </row>
    <row r="33" spans="1:11" x14ac:dyDescent="0.25">
      <c r="A33" s="232">
        <v>41907</v>
      </c>
      <c r="B33" s="475" t="s">
        <v>1591</v>
      </c>
      <c r="C33" s="476" t="s">
        <v>2764</v>
      </c>
      <c r="D33" s="5" t="s">
        <v>11</v>
      </c>
      <c r="E33" s="295">
        <v>91697.1</v>
      </c>
      <c r="F33" s="313">
        <v>41914</v>
      </c>
      <c r="G33" s="28">
        <v>91697.1</v>
      </c>
      <c r="H33" s="265">
        <f t="shared" si="1"/>
        <v>0</v>
      </c>
      <c r="I33" s="24" t="s">
        <v>20</v>
      </c>
    </row>
    <row r="34" spans="1:11" x14ac:dyDescent="0.25">
      <c r="A34" s="232">
        <v>41907</v>
      </c>
      <c r="B34" s="475" t="s">
        <v>1662</v>
      </c>
      <c r="C34" s="476" t="s">
        <v>2764</v>
      </c>
      <c r="D34" s="5" t="s">
        <v>11</v>
      </c>
      <c r="E34" s="295">
        <v>16447.8</v>
      </c>
      <c r="F34" s="313">
        <v>41914</v>
      </c>
      <c r="G34" s="28">
        <v>16447.8</v>
      </c>
      <c r="H34" s="265">
        <f t="shared" si="1"/>
        <v>0</v>
      </c>
      <c r="I34" s="24" t="s">
        <v>20</v>
      </c>
    </row>
    <row r="35" spans="1:11" x14ac:dyDescent="0.25">
      <c r="A35" s="232">
        <v>41909</v>
      </c>
      <c r="B35" s="475" t="s">
        <v>1890</v>
      </c>
      <c r="C35" s="476" t="s">
        <v>2764</v>
      </c>
      <c r="D35" s="8" t="s">
        <v>11</v>
      </c>
      <c r="E35" s="252">
        <v>9527.5</v>
      </c>
      <c r="F35" s="117">
        <v>41909</v>
      </c>
      <c r="G35" s="30">
        <v>9527.5</v>
      </c>
      <c r="H35" s="265">
        <f t="shared" si="1"/>
        <v>0</v>
      </c>
      <c r="I35" s="8" t="s">
        <v>4</v>
      </c>
    </row>
    <row r="36" spans="1:11" x14ac:dyDescent="0.25">
      <c r="A36" s="232">
        <v>41910</v>
      </c>
      <c r="B36" s="475" t="s">
        <v>1950</v>
      </c>
      <c r="C36" s="476" t="s">
        <v>2764</v>
      </c>
      <c r="D36" s="235" t="s">
        <v>11</v>
      </c>
      <c r="E36" s="236">
        <v>17278.8</v>
      </c>
      <c r="F36" s="117">
        <v>41910</v>
      </c>
      <c r="G36" s="30">
        <v>17278.8</v>
      </c>
      <c r="H36" s="265">
        <f t="shared" si="1"/>
        <v>0</v>
      </c>
      <c r="I36" s="235" t="s">
        <v>14</v>
      </c>
    </row>
    <row r="37" spans="1:11" x14ac:dyDescent="0.25">
      <c r="A37" s="232"/>
      <c r="B37" s="475"/>
      <c r="C37" s="476"/>
      <c r="D37" s="235"/>
      <c r="E37" s="236"/>
      <c r="F37" s="117"/>
      <c r="G37" s="30">
        <f>SUM(G33:G36)</f>
        <v>134951.20000000001</v>
      </c>
      <c r="H37" s="265"/>
      <c r="I37" s="235"/>
    </row>
    <row r="38" spans="1:11" x14ac:dyDescent="0.25">
      <c r="A38" s="232"/>
      <c r="B38" s="475"/>
      <c r="C38" s="476"/>
      <c r="D38" s="235"/>
      <c r="E38" s="236"/>
      <c r="F38" s="117"/>
      <c r="G38" s="30"/>
      <c r="H38" s="265"/>
      <c r="I38" s="235"/>
    </row>
    <row r="39" spans="1:11" x14ac:dyDescent="0.25">
      <c r="A39" s="232">
        <v>41890</v>
      </c>
      <c r="B39" s="438" t="s">
        <v>2262</v>
      </c>
      <c r="C39" s="429" t="s">
        <v>4422</v>
      </c>
      <c r="D39" s="8" t="s">
        <v>2591</v>
      </c>
      <c r="E39" s="252">
        <v>30438.799999999999</v>
      </c>
      <c r="F39" s="117">
        <v>41890</v>
      </c>
      <c r="G39" s="30">
        <v>30438.799999999999</v>
      </c>
      <c r="H39" s="265">
        <f t="shared" ref="H39:H46" si="2">E39-G39</f>
        <v>0</v>
      </c>
      <c r="I39" s="8"/>
      <c r="K39" s="21"/>
    </row>
    <row r="40" spans="1:11" x14ac:dyDescent="0.25">
      <c r="A40" s="232">
        <v>41891</v>
      </c>
      <c r="B40" s="438" t="s">
        <v>1099</v>
      </c>
      <c r="C40" s="429" t="s">
        <v>4422</v>
      </c>
      <c r="D40" s="235" t="s">
        <v>2591</v>
      </c>
      <c r="E40" s="236">
        <v>11108.3</v>
      </c>
      <c r="F40" s="117">
        <v>41891</v>
      </c>
      <c r="G40" s="30">
        <v>11108.3</v>
      </c>
      <c r="H40" s="265">
        <f t="shared" si="2"/>
        <v>0</v>
      </c>
      <c r="I40" s="235"/>
    </row>
    <row r="41" spans="1:11" x14ac:dyDescent="0.25">
      <c r="A41" s="232">
        <v>41894</v>
      </c>
      <c r="B41" s="438" t="s">
        <v>1499</v>
      </c>
      <c r="C41" s="429" t="s">
        <v>4422</v>
      </c>
      <c r="D41" s="8" t="s">
        <v>2591</v>
      </c>
      <c r="E41" s="252">
        <v>8213.98</v>
      </c>
      <c r="F41" s="117">
        <v>41894</v>
      </c>
      <c r="G41" s="30">
        <v>8213.98</v>
      </c>
      <c r="H41" s="265">
        <f t="shared" si="2"/>
        <v>0</v>
      </c>
      <c r="I41" s="8"/>
    </row>
    <row r="42" spans="1:11" x14ac:dyDescent="0.25">
      <c r="A42" s="232">
        <v>41897</v>
      </c>
      <c r="B42" s="241" t="s">
        <v>1872</v>
      </c>
      <c r="C42" s="394" t="s">
        <v>4517</v>
      </c>
      <c r="D42" s="235" t="s">
        <v>2591</v>
      </c>
      <c r="E42" s="236">
        <v>17395</v>
      </c>
      <c r="F42" s="294">
        <v>41897</v>
      </c>
      <c r="G42" s="30">
        <v>17395</v>
      </c>
      <c r="H42" s="265">
        <f t="shared" si="2"/>
        <v>0</v>
      </c>
      <c r="I42" s="235"/>
    </row>
    <row r="43" spans="1:11" x14ac:dyDescent="0.25">
      <c r="A43" s="232">
        <v>41900</v>
      </c>
      <c r="B43" s="241" t="s">
        <v>2056</v>
      </c>
      <c r="C43" s="394" t="s">
        <v>4517</v>
      </c>
      <c r="D43" s="8" t="s">
        <v>2591</v>
      </c>
      <c r="E43" s="252">
        <v>10588.8</v>
      </c>
      <c r="F43" s="294">
        <v>41900</v>
      </c>
      <c r="G43" s="30">
        <v>10588.8</v>
      </c>
      <c r="H43" s="265">
        <f t="shared" si="2"/>
        <v>0</v>
      </c>
      <c r="I43" s="8" t="s">
        <v>20</v>
      </c>
    </row>
    <row r="44" spans="1:11" x14ac:dyDescent="0.25">
      <c r="A44" s="232">
        <v>41901</v>
      </c>
      <c r="B44" s="241" t="s">
        <v>2171</v>
      </c>
      <c r="C44" s="394" t="s">
        <v>4517</v>
      </c>
      <c r="D44" s="235" t="s">
        <v>2591</v>
      </c>
      <c r="E44" s="236">
        <v>4790.3999999999996</v>
      </c>
      <c r="F44" s="294">
        <v>41901</v>
      </c>
      <c r="G44" s="30">
        <v>4790.3999999999996</v>
      </c>
      <c r="H44" s="265">
        <f t="shared" si="2"/>
        <v>0</v>
      </c>
      <c r="I44" s="235"/>
    </row>
    <row r="45" spans="1:11" x14ac:dyDescent="0.25">
      <c r="A45" s="232">
        <v>41904</v>
      </c>
      <c r="B45" s="241" t="s">
        <v>1344</v>
      </c>
      <c r="C45" s="394" t="s">
        <v>4517</v>
      </c>
      <c r="D45" s="8" t="s">
        <v>2591</v>
      </c>
      <c r="E45" s="252">
        <v>77013.3</v>
      </c>
      <c r="F45" s="294">
        <v>41905</v>
      </c>
      <c r="G45" s="22">
        <v>77013.3</v>
      </c>
      <c r="H45" s="265">
        <f t="shared" si="2"/>
        <v>0</v>
      </c>
      <c r="I45" s="20" t="s">
        <v>57</v>
      </c>
    </row>
    <row r="46" spans="1:11" x14ac:dyDescent="0.25">
      <c r="A46" s="232">
        <v>41906</v>
      </c>
      <c r="B46" s="475" t="s">
        <v>1571</v>
      </c>
      <c r="C46" s="476" t="s">
        <v>2764</v>
      </c>
      <c r="D46" s="5" t="s">
        <v>2591</v>
      </c>
      <c r="E46" s="295">
        <v>24201.599999999999</v>
      </c>
      <c r="F46" s="294">
        <v>41906</v>
      </c>
      <c r="G46" s="22">
        <v>24201.599999999999</v>
      </c>
      <c r="H46" s="265">
        <f t="shared" si="2"/>
        <v>0</v>
      </c>
      <c r="I46" s="24"/>
      <c r="K46" s="21"/>
    </row>
    <row r="47" spans="1:11" x14ac:dyDescent="0.25">
      <c r="A47" s="232"/>
      <c r="B47" s="475"/>
      <c r="C47" s="476"/>
      <c r="D47" s="5"/>
      <c r="E47" s="295"/>
      <c r="F47" s="294"/>
      <c r="G47" s="22">
        <f>SUM(G39:G46)</f>
        <v>183750.18000000002</v>
      </c>
      <c r="H47" s="265"/>
      <c r="I47" s="24"/>
      <c r="K47" s="21"/>
    </row>
    <row r="48" spans="1:11" x14ac:dyDescent="0.25">
      <c r="A48" s="232"/>
      <c r="B48" s="475"/>
      <c r="C48" s="476"/>
      <c r="D48" s="5"/>
      <c r="E48" s="295"/>
      <c r="F48" s="294"/>
      <c r="G48" s="22"/>
      <c r="H48" s="265"/>
      <c r="I48" s="24"/>
      <c r="K48" s="21"/>
    </row>
    <row r="49" spans="1:11" x14ac:dyDescent="0.25">
      <c r="A49" s="232">
        <v>41897</v>
      </c>
      <c r="B49" s="241" t="s">
        <v>1817</v>
      </c>
      <c r="C49" s="394" t="s">
        <v>4517</v>
      </c>
      <c r="D49" s="235" t="s">
        <v>4542</v>
      </c>
      <c r="E49" s="236">
        <v>2600.6</v>
      </c>
      <c r="F49" s="294">
        <v>41897</v>
      </c>
      <c r="G49" s="30">
        <v>2600.6</v>
      </c>
      <c r="H49" s="265">
        <f>E49-G49</f>
        <v>0</v>
      </c>
      <c r="I49" s="235"/>
    </row>
    <row r="50" spans="1:11" x14ac:dyDescent="0.25">
      <c r="A50" s="232">
        <v>41890</v>
      </c>
      <c r="B50" s="438" t="s">
        <v>2178</v>
      </c>
      <c r="C50" s="429" t="s">
        <v>4422</v>
      </c>
      <c r="D50" s="8" t="s">
        <v>4474</v>
      </c>
      <c r="E50" s="252">
        <v>1251.2</v>
      </c>
      <c r="F50" s="117">
        <v>41890</v>
      </c>
      <c r="G50" s="30">
        <v>1251.2</v>
      </c>
      <c r="H50" s="265">
        <f>E50-G50</f>
        <v>0</v>
      </c>
      <c r="I50" s="8" t="s">
        <v>4428</v>
      </c>
    </row>
    <row r="51" spans="1:11" x14ac:dyDescent="0.25">
      <c r="A51" s="232">
        <v>41892</v>
      </c>
      <c r="B51" s="438" t="s">
        <v>1155</v>
      </c>
      <c r="C51" s="429" t="s">
        <v>4422</v>
      </c>
      <c r="D51" s="8" t="s">
        <v>4474</v>
      </c>
      <c r="E51" s="252">
        <v>648</v>
      </c>
      <c r="F51" s="117">
        <v>41892</v>
      </c>
      <c r="G51" s="30">
        <v>648</v>
      </c>
      <c r="H51" s="265">
        <f>E51-G51</f>
        <v>0</v>
      </c>
      <c r="I51" s="8" t="s">
        <v>20</v>
      </c>
    </row>
    <row r="52" spans="1:11" x14ac:dyDescent="0.25">
      <c r="A52" s="232"/>
      <c r="B52" s="438"/>
      <c r="C52" s="429"/>
      <c r="D52" s="8"/>
      <c r="E52" s="252"/>
      <c r="F52" s="117"/>
      <c r="G52" s="30"/>
      <c r="H52" s="265"/>
      <c r="I52" s="8"/>
    </row>
    <row r="53" spans="1:11" x14ac:dyDescent="0.25">
      <c r="A53" s="232">
        <v>41883</v>
      </c>
      <c r="B53" s="241" t="s">
        <v>1443</v>
      </c>
      <c r="C53" s="394" t="s">
        <v>4401</v>
      </c>
      <c r="D53" s="235" t="s">
        <v>4412</v>
      </c>
      <c r="E53" s="236">
        <v>7824.36</v>
      </c>
      <c r="F53" s="117">
        <v>41885</v>
      </c>
      <c r="G53" s="30">
        <v>7824.36</v>
      </c>
      <c r="H53" s="238">
        <f t="shared" ref="H53:H69" si="3">E53-G53</f>
        <v>0</v>
      </c>
      <c r="I53" s="235" t="s">
        <v>146</v>
      </c>
    </row>
    <row r="54" spans="1:11" x14ac:dyDescent="0.25">
      <c r="A54" s="232">
        <v>41885</v>
      </c>
      <c r="B54" s="438" t="s">
        <v>1610</v>
      </c>
      <c r="C54" s="429" t="s">
        <v>4422</v>
      </c>
      <c r="D54" s="8" t="s">
        <v>4412</v>
      </c>
      <c r="E54" s="252">
        <v>2808</v>
      </c>
      <c r="F54" s="117">
        <v>41885</v>
      </c>
      <c r="G54" s="30">
        <v>2808</v>
      </c>
      <c r="H54" s="265">
        <f t="shared" si="3"/>
        <v>0</v>
      </c>
      <c r="I54" s="8"/>
    </row>
    <row r="55" spans="1:11" x14ac:dyDescent="0.25">
      <c r="A55" s="232">
        <v>41886</v>
      </c>
      <c r="B55" s="438" t="s">
        <v>1796</v>
      </c>
      <c r="C55" s="429" t="s">
        <v>4422</v>
      </c>
      <c r="D55" s="235" t="s">
        <v>4412</v>
      </c>
      <c r="E55" s="236">
        <v>2738.2</v>
      </c>
      <c r="F55" s="294">
        <v>41888</v>
      </c>
      <c r="G55" s="30">
        <v>2738.2</v>
      </c>
      <c r="H55" s="265">
        <f t="shared" si="3"/>
        <v>0</v>
      </c>
      <c r="I55" s="235" t="s">
        <v>146</v>
      </c>
    </row>
    <row r="56" spans="1:11" x14ac:dyDescent="0.25">
      <c r="A56" s="232">
        <v>41886</v>
      </c>
      <c r="B56" s="438" t="s">
        <v>1800</v>
      </c>
      <c r="C56" s="429" t="s">
        <v>4422</v>
      </c>
      <c r="D56" s="235" t="s">
        <v>4412</v>
      </c>
      <c r="E56" s="236">
        <v>11410.55</v>
      </c>
      <c r="F56" s="294">
        <v>41888</v>
      </c>
      <c r="G56" s="30">
        <v>11410.55</v>
      </c>
      <c r="H56" s="265">
        <f t="shared" si="3"/>
        <v>0</v>
      </c>
      <c r="I56" s="235" t="s">
        <v>146</v>
      </c>
    </row>
    <row r="57" spans="1:11" x14ac:dyDescent="0.25">
      <c r="A57" s="232">
        <v>41886</v>
      </c>
      <c r="B57" s="438" t="s">
        <v>1802</v>
      </c>
      <c r="C57" s="429" t="s">
        <v>4422</v>
      </c>
      <c r="D57" s="235" t="s">
        <v>4412</v>
      </c>
      <c r="E57" s="236">
        <v>5604.1</v>
      </c>
      <c r="F57" s="294">
        <v>41888</v>
      </c>
      <c r="G57" s="30">
        <v>5604.1</v>
      </c>
      <c r="H57" s="265">
        <f t="shared" si="3"/>
        <v>0</v>
      </c>
      <c r="I57" s="235" t="s">
        <v>146</v>
      </c>
    </row>
    <row r="58" spans="1:11" x14ac:dyDescent="0.25">
      <c r="A58" s="232">
        <v>41887</v>
      </c>
      <c r="B58" s="438" t="s">
        <v>1858</v>
      </c>
      <c r="C58" s="429" t="s">
        <v>4422</v>
      </c>
      <c r="D58" s="8" t="s">
        <v>4412</v>
      </c>
      <c r="E58" s="252">
        <v>446.6</v>
      </c>
      <c r="F58" s="117">
        <v>41887</v>
      </c>
      <c r="G58" s="30">
        <v>446.6</v>
      </c>
      <c r="H58" s="265">
        <f t="shared" si="3"/>
        <v>0</v>
      </c>
      <c r="I58" s="8"/>
    </row>
    <row r="59" spans="1:11" x14ac:dyDescent="0.25">
      <c r="A59" s="232">
        <v>41888</v>
      </c>
      <c r="B59" s="438" t="s">
        <v>2064</v>
      </c>
      <c r="C59" s="429" t="s">
        <v>4422</v>
      </c>
      <c r="D59" s="235" t="s">
        <v>4412</v>
      </c>
      <c r="E59" s="236">
        <v>347.9</v>
      </c>
      <c r="F59" s="294">
        <v>41888</v>
      </c>
      <c r="G59" s="30">
        <v>347.9</v>
      </c>
      <c r="H59" s="265">
        <f t="shared" si="3"/>
        <v>0</v>
      </c>
      <c r="I59" s="235"/>
    </row>
    <row r="60" spans="1:11" x14ac:dyDescent="0.25">
      <c r="A60" s="232">
        <v>41890</v>
      </c>
      <c r="B60" s="438" t="s">
        <v>2151</v>
      </c>
      <c r="C60" s="429" t="s">
        <v>4422</v>
      </c>
      <c r="D60" s="8" t="s">
        <v>4412</v>
      </c>
      <c r="E60" s="252">
        <v>18953.439999999999</v>
      </c>
      <c r="F60" s="117">
        <v>41912</v>
      </c>
      <c r="G60" s="30">
        <v>18953.439999999999</v>
      </c>
      <c r="H60" s="265">
        <f t="shared" si="3"/>
        <v>0</v>
      </c>
      <c r="I60" s="8" t="s">
        <v>146</v>
      </c>
      <c r="J60" s="9"/>
      <c r="K60" s="9"/>
    </row>
    <row r="61" spans="1:11" x14ac:dyDescent="0.25">
      <c r="A61" s="232">
        <v>41890</v>
      </c>
      <c r="B61" s="438" t="s">
        <v>2263</v>
      </c>
      <c r="C61" s="429" t="s">
        <v>4422</v>
      </c>
      <c r="D61" s="8" t="s">
        <v>4412</v>
      </c>
      <c r="E61" s="252">
        <v>407.1</v>
      </c>
      <c r="F61" s="117">
        <v>41890</v>
      </c>
      <c r="G61" s="30">
        <v>407.1</v>
      </c>
      <c r="H61" s="265">
        <f t="shared" si="3"/>
        <v>0</v>
      </c>
      <c r="I61" s="8"/>
      <c r="J61" s="9"/>
      <c r="K61" s="9"/>
    </row>
    <row r="62" spans="1:11" x14ac:dyDescent="0.25">
      <c r="A62" s="232">
        <v>41891</v>
      </c>
      <c r="B62" s="438" t="s">
        <v>1095</v>
      </c>
      <c r="C62" s="429" t="s">
        <v>4422</v>
      </c>
      <c r="D62" s="235" t="s">
        <v>4412</v>
      </c>
      <c r="E62" s="236">
        <v>2527.1999999999998</v>
      </c>
      <c r="F62" s="117">
        <v>41891</v>
      </c>
      <c r="G62" s="30">
        <v>2527.1999999999998</v>
      </c>
      <c r="H62" s="265">
        <f t="shared" si="3"/>
        <v>0</v>
      </c>
      <c r="I62" s="235"/>
      <c r="J62" s="9"/>
      <c r="K62" s="9"/>
    </row>
    <row r="63" spans="1:11" x14ac:dyDescent="0.25">
      <c r="A63" s="232">
        <v>41894</v>
      </c>
      <c r="B63" s="438" t="s">
        <v>1366</v>
      </c>
      <c r="C63" s="429" t="s">
        <v>4422</v>
      </c>
      <c r="D63" s="8" t="s">
        <v>4412</v>
      </c>
      <c r="E63" s="252">
        <v>2495.8000000000002</v>
      </c>
      <c r="F63" s="117">
        <v>41895</v>
      </c>
      <c r="G63" s="30">
        <v>2495.8000000000002</v>
      </c>
      <c r="H63" s="265">
        <f t="shared" si="3"/>
        <v>0</v>
      </c>
      <c r="I63" s="8" t="s">
        <v>146</v>
      </c>
      <c r="J63" s="9"/>
      <c r="K63" s="9"/>
    </row>
    <row r="64" spans="1:11" x14ac:dyDescent="0.25">
      <c r="A64" s="232">
        <v>41897</v>
      </c>
      <c r="B64" s="241" t="s">
        <v>1732</v>
      </c>
      <c r="C64" s="394" t="s">
        <v>4517</v>
      </c>
      <c r="D64" s="235" t="s">
        <v>4412</v>
      </c>
      <c r="E64" s="236">
        <v>8540.34</v>
      </c>
      <c r="F64" s="294">
        <v>41897</v>
      </c>
      <c r="G64" s="30">
        <v>8540.34</v>
      </c>
      <c r="H64" s="265">
        <f t="shared" si="3"/>
        <v>0</v>
      </c>
      <c r="I64" s="235" t="s">
        <v>146</v>
      </c>
      <c r="J64" s="9"/>
      <c r="K64" s="9"/>
    </row>
    <row r="65" spans="1:11" x14ac:dyDescent="0.25">
      <c r="A65" s="232">
        <v>41900</v>
      </c>
      <c r="B65" s="241" t="s">
        <v>2161</v>
      </c>
      <c r="C65" s="394" t="s">
        <v>4517</v>
      </c>
      <c r="D65" s="8" t="s">
        <v>4412</v>
      </c>
      <c r="E65" s="252">
        <v>2131.1999999999998</v>
      </c>
      <c r="F65" s="299" t="s">
        <v>4562</v>
      </c>
      <c r="G65" s="30">
        <v>2131.1999999999998</v>
      </c>
      <c r="H65" s="265">
        <f t="shared" si="3"/>
        <v>0</v>
      </c>
      <c r="I65" s="8" t="s">
        <v>146</v>
      </c>
      <c r="J65" s="9"/>
      <c r="K65" s="9"/>
    </row>
    <row r="66" spans="1:11" x14ac:dyDescent="0.25">
      <c r="A66" s="232">
        <v>41901</v>
      </c>
      <c r="B66" s="241" t="s">
        <v>2176</v>
      </c>
      <c r="C66" s="394" t="s">
        <v>4517</v>
      </c>
      <c r="D66" s="235" t="s">
        <v>4412</v>
      </c>
      <c r="E66" s="236">
        <v>19486.8</v>
      </c>
      <c r="F66" s="294">
        <v>41902</v>
      </c>
      <c r="G66" s="30">
        <v>19486.8</v>
      </c>
      <c r="H66" s="265">
        <f t="shared" si="3"/>
        <v>0</v>
      </c>
      <c r="I66" s="235" t="s">
        <v>146</v>
      </c>
      <c r="J66" s="9"/>
      <c r="K66" s="9"/>
    </row>
    <row r="67" spans="1:11" x14ac:dyDescent="0.25">
      <c r="A67" s="232">
        <v>41904</v>
      </c>
      <c r="B67" s="241" t="s">
        <v>1370</v>
      </c>
      <c r="C67" s="394" t="s">
        <v>4517</v>
      </c>
      <c r="D67" s="8" t="s">
        <v>4412</v>
      </c>
      <c r="E67" s="252">
        <v>12705.14</v>
      </c>
      <c r="F67" s="294">
        <v>41907</v>
      </c>
      <c r="G67" s="22">
        <v>12705.14</v>
      </c>
      <c r="H67" s="265">
        <f t="shared" si="3"/>
        <v>0</v>
      </c>
      <c r="I67" s="20" t="s">
        <v>146</v>
      </c>
      <c r="J67" s="9"/>
      <c r="K67" s="9"/>
    </row>
    <row r="68" spans="1:11" x14ac:dyDescent="0.25">
      <c r="A68" s="232">
        <v>41907</v>
      </c>
      <c r="B68" s="475" t="s">
        <v>1683</v>
      </c>
      <c r="C68" s="476" t="s">
        <v>2764</v>
      </c>
      <c r="D68" s="5" t="s">
        <v>4412</v>
      </c>
      <c r="E68" s="295">
        <v>2012.1</v>
      </c>
      <c r="F68" s="294">
        <v>41909</v>
      </c>
      <c r="G68" s="22">
        <v>2012.1</v>
      </c>
      <c r="H68" s="265">
        <f t="shared" si="3"/>
        <v>0</v>
      </c>
      <c r="I68" s="24" t="s">
        <v>146</v>
      </c>
      <c r="J68" s="9"/>
      <c r="K68" s="9"/>
    </row>
    <row r="69" spans="1:11" x14ac:dyDescent="0.25">
      <c r="A69" s="232">
        <v>41907</v>
      </c>
      <c r="B69" s="475" t="s">
        <v>1687</v>
      </c>
      <c r="C69" s="476" t="s">
        <v>2764</v>
      </c>
      <c r="D69" s="8" t="s">
        <v>4607</v>
      </c>
      <c r="E69" s="252">
        <v>15670.2</v>
      </c>
      <c r="F69" s="294">
        <v>41909</v>
      </c>
      <c r="G69" s="30">
        <v>15670.2</v>
      </c>
      <c r="H69" s="265">
        <f t="shared" si="3"/>
        <v>0</v>
      </c>
      <c r="I69" s="8" t="s">
        <v>146</v>
      </c>
      <c r="J69" s="9"/>
      <c r="K69" s="9"/>
    </row>
    <row r="70" spans="1:11" x14ac:dyDescent="0.25">
      <c r="A70" s="232"/>
      <c r="B70" s="475"/>
      <c r="C70" s="476"/>
      <c r="D70" s="8"/>
      <c r="E70" s="252"/>
      <c r="F70" s="294"/>
      <c r="G70" s="30">
        <f>SUM(G53:G69)</f>
        <v>116109.03</v>
      </c>
      <c r="H70" s="265"/>
      <c r="I70" s="8"/>
      <c r="J70" s="9"/>
      <c r="K70" s="9"/>
    </row>
    <row r="71" spans="1:11" x14ac:dyDescent="0.25">
      <c r="A71" s="232"/>
      <c r="B71" s="475"/>
      <c r="C71" s="476"/>
      <c r="D71" s="8"/>
      <c r="E71" s="252"/>
      <c r="F71" s="294"/>
      <c r="G71" s="30"/>
      <c r="H71" s="265"/>
      <c r="I71" s="8"/>
      <c r="J71" s="9"/>
      <c r="K71" s="9"/>
    </row>
    <row r="72" spans="1:11" x14ac:dyDescent="0.25">
      <c r="A72" s="232">
        <v>41894</v>
      </c>
      <c r="B72" s="438" t="s">
        <v>1453</v>
      </c>
      <c r="C72" s="429" t="s">
        <v>4422</v>
      </c>
      <c r="D72" s="8" t="s">
        <v>3750</v>
      </c>
      <c r="E72" s="252">
        <v>3306.5</v>
      </c>
      <c r="F72" s="117">
        <v>41894</v>
      </c>
      <c r="G72" s="30">
        <v>3306.5</v>
      </c>
      <c r="H72" s="265">
        <f>E72-G72</f>
        <v>0</v>
      </c>
      <c r="I72" s="8" t="s">
        <v>20</v>
      </c>
      <c r="J72" s="9"/>
      <c r="K72" s="9"/>
    </row>
    <row r="73" spans="1:11" x14ac:dyDescent="0.25">
      <c r="A73" s="232">
        <v>41896</v>
      </c>
      <c r="B73" s="241" t="s">
        <v>1688</v>
      </c>
      <c r="C73" s="394" t="s">
        <v>4517</v>
      </c>
      <c r="D73" s="8" t="s">
        <v>3750</v>
      </c>
      <c r="E73" s="252">
        <v>3188.55</v>
      </c>
      <c r="F73" s="117">
        <v>41896</v>
      </c>
      <c r="G73" s="30">
        <v>3188.55</v>
      </c>
      <c r="H73" s="265">
        <f>E73-G73</f>
        <v>0</v>
      </c>
      <c r="I73" s="8"/>
      <c r="J73" s="9"/>
      <c r="K73" s="9"/>
    </row>
    <row r="74" spans="1:11" x14ac:dyDescent="0.25">
      <c r="A74" s="232">
        <v>41897</v>
      </c>
      <c r="B74" s="241" t="s">
        <v>1819</v>
      </c>
      <c r="C74" s="394" t="s">
        <v>4517</v>
      </c>
      <c r="D74" s="235" t="s">
        <v>3750</v>
      </c>
      <c r="E74" s="236">
        <v>1541.6</v>
      </c>
      <c r="F74" s="294">
        <v>41897</v>
      </c>
      <c r="G74" s="30">
        <v>1541.6</v>
      </c>
      <c r="H74" s="265">
        <f>E74-G74</f>
        <v>0</v>
      </c>
      <c r="I74" s="235"/>
      <c r="J74" s="9"/>
      <c r="K74" s="9"/>
    </row>
    <row r="75" spans="1:11" x14ac:dyDescent="0.25">
      <c r="A75" s="232">
        <v>41901</v>
      </c>
      <c r="B75" s="241" t="s">
        <v>2233</v>
      </c>
      <c r="C75" s="394" t="s">
        <v>4517</v>
      </c>
      <c r="D75" s="235" t="s">
        <v>3750</v>
      </c>
      <c r="E75" s="236">
        <v>3534.6</v>
      </c>
      <c r="F75" s="294">
        <v>41901</v>
      </c>
      <c r="G75" s="22">
        <v>3534.6</v>
      </c>
      <c r="H75" s="265">
        <f>E75-G75</f>
        <v>0</v>
      </c>
      <c r="I75" s="431"/>
      <c r="J75" s="9"/>
      <c r="K75" s="9"/>
    </row>
    <row r="76" spans="1:11" x14ac:dyDescent="0.25">
      <c r="A76" s="232">
        <v>41890</v>
      </c>
      <c r="B76" s="438" t="s">
        <v>2197</v>
      </c>
      <c r="C76" s="429" t="s">
        <v>4422</v>
      </c>
      <c r="D76" s="8" t="s">
        <v>4475</v>
      </c>
      <c r="E76" s="252">
        <v>3291.2</v>
      </c>
      <c r="F76" s="117">
        <v>41890</v>
      </c>
      <c r="G76" s="30">
        <v>3291.2</v>
      </c>
      <c r="H76" s="265">
        <f>E76-G76</f>
        <v>0</v>
      </c>
      <c r="I76" s="8"/>
      <c r="J76" s="9"/>
      <c r="K76" s="9"/>
    </row>
    <row r="77" spans="1:11" x14ac:dyDescent="0.25">
      <c r="A77" s="232"/>
      <c r="B77" s="438"/>
      <c r="C77" s="429"/>
      <c r="D77" s="8"/>
      <c r="E77" s="252"/>
      <c r="F77" s="117"/>
      <c r="G77" s="30"/>
      <c r="H77" s="265"/>
      <c r="I77" s="8"/>
      <c r="J77" s="9"/>
      <c r="K77" s="9"/>
    </row>
    <row r="78" spans="1:11" x14ac:dyDescent="0.25">
      <c r="A78" s="232">
        <v>41888</v>
      </c>
      <c r="B78" s="438" t="s">
        <v>2021</v>
      </c>
      <c r="C78" s="429" t="s">
        <v>4422</v>
      </c>
      <c r="D78" s="235" t="s">
        <v>2410</v>
      </c>
      <c r="E78" s="236">
        <v>5080</v>
      </c>
      <c r="F78" s="294">
        <v>41888</v>
      </c>
      <c r="G78" s="30">
        <v>5080</v>
      </c>
      <c r="H78" s="265">
        <f>E78-G78</f>
        <v>0</v>
      </c>
      <c r="I78" s="235" t="s">
        <v>14</v>
      </c>
      <c r="J78" s="9"/>
      <c r="K78" s="9"/>
    </row>
    <row r="79" spans="1:11" x14ac:dyDescent="0.25">
      <c r="A79" s="232">
        <v>41903</v>
      </c>
      <c r="B79" s="241" t="s">
        <v>1201</v>
      </c>
      <c r="C79" s="394" t="s">
        <v>4517</v>
      </c>
      <c r="D79" s="235" t="s">
        <v>2410</v>
      </c>
      <c r="E79" s="236">
        <v>49998</v>
      </c>
      <c r="F79" s="117">
        <v>41906</v>
      </c>
      <c r="G79" s="30">
        <v>49998</v>
      </c>
      <c r="H79" s="265">
        <f>E79-G79</f>
        <v>0</v>
      </c>
      <c r="I79" s="235" t="s">
        <v>57</v>
      </c>
    </row>
    <row r="80" spans="1:11" x14ac:dyDescent="0.25">
      <c r="A80" s="232">
        <v>41906</v>
      </c>
      <c r="B80" s="241" t="s">
        <v>1512</v>
      </c>
      <c r="C80" s="394" t="s">
        <v>4517</v>
      </c>
      <c r="D80" s="8" t="s">
        <v>2410</v>
      </c>
      <c r="E80" s="252">
        <v>56947.8</v>
      </c>
      <c r="F80" s="294">
        <v>41909</v>
      </c>
      <c r="G80" s="30">
        <v>56947.8</v>
      </c>
      <c r="H80" s="265">
        <f>E80-G80</f>
        <v>0</v>
      </c>
      <c r="I80" s="8" t="s">
        <v>57</v>
      </c>
      <c r="K80" s="21"/>
    </row>
    <row r="81" spans="1:11" x14ac:dyDescent="0.25">
      <c r="A81" s="232"/>
      <c r="B81" s="241"/>
      <c r="C81" s="394"/>
      <c r="D81" s="8"/>
      <c r="E81" s="252"/>
      <c r="F81" s="294"/>
      <c r="G81" s="30">
        <f>SUM(G78:G80)</f>
        <v>112025.8</v>
      </c>
      <c r="H81" s="265"/>
      <c r="I81" s="8"/>
      <c r="K81" s="21"/>
    </row>
    <row r="82" spans="1:11" x14ac:dyDescent="0.25">
      <c r="A82" s="232"/>
      <c r="B82" s="241"/>
      <c r="C82" s="394"/>
      <c r="D82" s="8"/>
      <c r="E82" s="252"/>
      <c r="F82" s="294"/>
      <c r="G82" s="30"/>
      <c r="H82" s="265"/>
      <c r="I82" s="8"/>
      <c r="K82" s="21"/>
    </row>
    <row r="83" spans="1:11" x14ac:dyDescent="0.25">
      <c r="A83" s="232">
        <v>41904</v>
      </c>
      <c r="B83" s="241" t="s">
        <v>1366</v>
      </c>
      <c r="C83" s="394" t="s">
        <v>4517</v>
      </c>
      <c r="D83" s="8" t="s">
        <v>2671</v>
      </c>
      <c r="E83" s="252">
        <v>10493.6</v>
      </c>
      <c r="F83" s="294">
        <v>41904</v>
      </c>
      <c r="G83" s="22">
        <v>10493.6</v>
      </c>
      <c r="H83" s="265">
        <f>E83-G83</f>
        <v>0</v>
      </c>
      <c r="I83" s="20"/>
    </row>
    <row r="84" spans="1:11" x14ac:dyDescent="0.25">
      <c r="A84" s="232">
        <v>41895</v>
      </c>
      <c r="B84" s="438" t="s">
        <v>1517</v>
      </c>
      <c r="C84" s="429" t="s">
        <v>4422</v>
      </c>
      <c r="D84" s="235" t="s">
        <v>4515</v>
      </c>
      <c r="E84" s="236">
        <v>3799.5</v>
      </c>
      <c r="F84" s="294">
        <v>41895</v>
      </c>
      <c r="G84" s="30">
        <v>3799.5</v>
      </c>
      <c r="H84" s="265">
        <f>E84-G84</f>
        <v>0</v>
      </c>
      <c r="I84" s="235"/>
    </row>
    <row r="85" spans="1:11" x14ac:dyDescent="0.25">
      <c r="A85" s="232">
        <v>41906</v>
      </c>
      <c r="B85" s="241" t="s">
        <v>1509</v>
      </c>
      <c r="C85" s="394" t="s">
        <v>4517</v>
      </c>
      <c r="D85" s="8" t="s">
        <v>319</v>
      </c>
      <c r="E85" s="252">
        <v>38343.06</v>
      </c>
      <c r="F85" s="294">
        <v>41906</v>
      </c>
      <c r="G85" s="30">
        <v>38343.06</v>
      </c>
      <c r="H85" s="409">
        <f>E85-G85</f>
        <v>0</v>
      </c>
      <c r="I85" s="8" t="s">
        <v>14</v>
      </c>
    </row>
    <row r="86" spans="1:11" x14ac:dyDescent="0.25">
      <c r="A86" s="232"/>
      <c r="B86" s="241"/>
      <c r="C86" s="394"/>
      <c r="D86" s="8"/>
      <c r="E86" s="252"/>
      <c r="F86" s="294"/>
      <c r="G86" s="30"/>
      <c r="H86" s="409"/>
      <c r="I86" s="8"/>
    </row>
    <row r="87" spans="1:11" x14ac:dyDescent="0.25">
      <c r="A87" s="232">
        <v>41885</v>
      </c>
      <c r="B87" s="438" t="s">
        <v>1593</v>
      </c>
      <c r="C87" s="429" t="s">
        <v>4422</v>
      </c>
      <c r="D87" s="8" t="s">
        <v>89</v>
      </c>
      <c r="E87" s="252">
        <v>1088.8</v>
      </c>
      <c r="F87" s="117">
        <v>41886</v>
      </c>
      <c r="G87" s="30">
        <v>1088.8</v>
      </c>
      <c r="H87" s="238">
        <f t="shared" ref="H87:H97" si="4">E87-G87</f>
        <v>0</v>
      </c>
      <c r="I87" s="8" t="s">
        <v>20</v>
      </c>
    </row>
    <row r="88" spans="1:11" x14ac:dyDescent="0.25">
      <c r="A88" s="232">
        <v>41887</v>
      </c>
      <c r="B88" s="438" t="s">
        <v>1905</v>
      </c>
      <c r="C88" s="429" t="s">
        <v>4422</v>
      </c>
      <c r="D88" s="8" t="s">
        <v>89</v>
      </c>
      <c r="E88" s="252">
        <v>2383</v>
      </c>
      <c r="F88" s="117">
        <v>41888</v>
      </c>
      <c r="G88" s="30">
        <v>2383</v>
      </c>
      <c r="H88" s="265">
        <f t="shared" si="4"/>
        <v>0</v>
      </c>
      <c r="I88" s="8" t="s">
        <v>196</v>
      </c>
    </row>
    <row r="89" spans="1:11" x14ac:dyDescent="0.25">
      <c r="A89" s="232">
        <v>41891</v>
      </c>
      <c r="B89" s="438" t="s">
        <v>1084</v>
      </c>
      <c r="C89" s="429" t="s">
        <v>4422</v>
      </c>
      <c r="D89" s="235" t="s">
        <v>89</v>
      </c>
      <c r="E89" s="236">
        <v>2334</v>
      </c>
      <c r="F89" s="117">
        <v>41892</v>
      </c>
      <c r="G89" s="30">
        <v>2334</v>
      </c>
      <c r="H89" s="265">
        <f t="shared" si="4"/>
        <v>0</v>
      </c>
      <c r="I89" s="235" t="s">
        <v>196</v>
      </c>
    </row>
    <row r="90" spans="1:11" x14ac:dyDescent="0.25">
      <c r="A90" s="232">
        <v>41892</v>
      </c>
      <c r="B90" s="438" t="s">
        <v>1144</v>
      </c>
      <c r="C90" s="429" t="s">
        <v>4422</v>
      </c>
      <c r="D90" s="8" t="s">
        <v>89</v>
      </c>
      <c r="E90" s="252">
        <v>1088.8</v>
      </c>
      <c r="F90" s="117">
        <v>41893</v>
      </c>
      <c r="G90" s="30">
        <v>1088.8</v>
      </c>
      <c r="H90" s="265">
        <f t="shared" si="4"/>
        <v>0</v>
      </c>
      <c r="I90" s="8" t="s">
        <v>20</v>
      </c>
    </row>
    <row r="91" spans="1:11" x14ac:dyDescent="0.25">
      <c r="A91" s="232">
        <v>41895</v>
      </c>
      <c r="B91" s="241" t="s">
        <v>1596</v>
      </c>
      <c r="C91" s="394" t="s">
        <v>4517</v>
      </c>
      <c r="D91" s="235" t="s">
        <v>89</v>
      </c>
      <c r="E91" s="236">
        <v>596.4</v>
      </c>
      <c r="F91" s="294">
        <v>41897</v>
      </c>
      <c r="G91" s="30">
        <v>596.4</v>
      </c>
      <c r="H91" s="265">
        <f t="shared" si="4"/>
        <v>0</v>
      </c>
      <c r="I91" s="235" t="s">
        <v>196</v>
      </c>
    </row>
    <row r="92" spans="1:11" x14ac:dyDescent="0.25">
      <c r="A92" s="232">
        <v>41898</v>
      </c>
      <c r="B92" s="241" t="s">
        <v>1915</v>
      </c>
      <c r="C92" s="394" t="s">
        <v>4517</v>
      </c>
      <c r="D92" s="8" t="s">
        <v>89</v>
      </c>
      <c r="E92" s="252">
        <v>1623.6</v>
      </c>
      <c r="F92" s="294">
        <v>41899</v>
      </c>
      <c r="G92" s="30">
        <v>1623.6</v>
      </c>
      <c r="H92" s="265">
        <f t="shared" si="4"/>
        <v>0</v>
      </c>
      <c r="I92" s="8" t="s">
        <v>23</v>
      </c>
    </row>
    <row r="93" spans="1:11" x14ac:dyDescent="0.25">
      <c r="A93" s="232">
        <v>41899</v>
      </c>
      <c r="B93" s="241" t="s">
        <v>2000</v>
      </c>
      <c r="C93" s="394" t="s">
        <v>4517</v>
      </c>
      <c r="D93" s="8" t="s">
        <v>89</v>
      </c>
      <c r="E93" s="252">
        <v>1088.8</v>
      </c>
      <c r="F93" s="294">
        <v>41900</v>
      </c>
      <c r="G93" s="30">
        <v>1088.8</v>
      </c>
      <c r="H93" s="265">
        <f t="shared" si="4"/>
        <v>0</v>
      </c>
      <c r="I93" s="8" t="s">
        <v>20</v>
      </c>
    </row>
    <row r="94" spans="1:11" x14ac:dyDescent="0.25">
      <c r="A94" s="232">
        <v>41899</v>
      </c>
      <c r="B94" s="241" t="s">
        <v>2015</v>
      </c>
      <c r="C94" s="394" t="s">
        <v>4517</v>
      </c>
      <c r="D94" s="8" t="s">
        <v>89</v>
      </c>
      <c r="E94" s="252">
        <v>1377.6</v>
      </c>
      <c r="F94" s="294">
        <v>41900</v>
      </c>
      <c r="G94" s="30">
        <v>1377.6</v>
      </c>
      <c r="H94" s="265">
        <f t="shared" si="4"/>
        <v>0</v>
      </c>
      <c r="I94" s="8" t="s">
        <v>138</v>
      </c>
    </row>
    <row r="95" spans="1:11" x14ac:dyDescent="0.25">
      <c r="A95" s="232">
        <v>41901</v>
      </c>
      <c r="B95" s="241" t="s">
        <v>1062</v>
      </c>
      <c r="C95" s="394" t="s">
        <v>4517</v>
      </c>
      <c r="D95" s="235" t="s">
        <v>89</v>
      </c>
      <c r="E95" s="236">
        <v>494</v>
      </c>
      <c r="F95" s="294">
        <v>41902</v>
      </c>
      <c r="G95" s="22">
        <v>494</v>
      </c>
      <c r="H95" s="265">
        <f t="shared" si="4"/>
        <v>0</v>
      </c>
      <c r="I95" s="431" t="s">
        <v>14</v>
      </c>
    </row>
    <row r="96" spans="1:11" x14ac:dyDescent="0.25">
      <c r="A96" s="232">
        <v>41908</v>
      </c>
      <c r="B96" s="475" t="s">
        <v>1765</v>
      </c>
      <c r="C96" s="476" t="s">
        <v>2764</v>
      </c>
      <c r="D96" s="235" t="s">
        <v>89</v>
      </c>
      <c r="E96" s="236">
        <v>1116.8399999999999</v>
      </c>
      <c r="F96" s="294">
        <v>41910</v>
      </c>
      <c r="G96" s="30">
        <v>1116.8399999999999</v>
      </c>
      <c r="H96" s="265">
        <f t="shared" si="4"/>
        <v>0</v>
      </c>
      <c r="I96" s="235" t="s">
        <v>20</v>
      </c>
    </row>
    <row r="97" spans="1:11" x14ac:dyDescent="0.25">
      <c r="A97" s="232">
        <v>41911</v>
      </c>
      <c r="B97" s="475" t="s">
        <v>2079</v>
      </c>
      <c r="C97" s="476" t="s">
        <v>2764</v>
      </c>
      <c r="D97" s="8" t="s">
        <v>89</v>
      </c>
      <c r="E97" s="252">
        <v>1170.46</v>
      </c>
      <c r="F97" s="294">
        <v>41912</v>
      </c>
      <c r="G97" s="30">
        <v>1170.46</v>
      </c>
      <c r="H97" s="265">
        <f t="shared" si="4"/>
        <v>0</v>
      </c>
      <c r="I97" s="8" t="s">
        <v>20</v>
      </c>
    </row>
    <row r="98" spans="1:11" x14ac:dyDescent="0.25">
      <c r="A98" s="232"/>
      <c r="B98" s="475"/>
      <c r="C98" s="476"/>
      <c r="D98" s="8"/>
      <c r="E98" s="252"/>
      <c r="F98" s="294"/>
      <c r="G98" s="30">
        <f>SUM(G87:G97)</f>
        <v>14362.3</v>
      </c>
      <c r="H98" s="265"/>
      <c r="I98" s="8"/>
    </row>
    <row r="99" spans="1:11" x14ac:dyDescent="0.25">
      <c r="A99" s="232"/>
      <c r="B99" s="475"/>
      <c r="C99" s="476"/>
      <c r="D99" s="8"/>
      <c r="E99" s="252"/>
      <c r="F99" s="294"/>
      <c r="G99" s="30"/>
      <c r="H99" s="265"/>
      <c r="I99" s="8"/>
    </row>
    <row r="100" spans="1:11" x14ac:dyDescent="0.25">
      <c r="A100" s="232">
        <v>41906</v>
      </c>
      <c r="B100" s="241" t="s">
        <v>1504</v>
      </c>
      <c r="C100" s="394" t="s">
        <v>4517</v>
      </c>
      <c r="D100" s="8" t="s">
        <v>4595</v>
      </c>
      <c r="E100" s="252">
        <v>1116.8399999999999</v>
      </c>
      <c r="F100" s="294">
        <v>41907</v>
      </c>
      <c r="G100" s="30">
        <v>1116.8399999999999</v>
      </c>
      <c r="H100" s="265">
        <f>E100-G100</f>
        <v>0</v>
      </c>
      <c r="I100" s="8" t="s">
        <v>20</v>
      </c>
    </row>
    <row r="101" spans="1:11" x14ac:dyDescent="0.25">
      <c r="A101" s="232"/>
      <c r="B101" s="241"/>
      <c r="C101" s="394"/>
      <c r="D101" s="8"/>
      <c r="E101" s="252"/>
      <c r="F101" s="294"/>
      <c r="G101" s="30"/>
      <c r="H101" s="265"/>
      <c r="I101" s="8"/>
    </row>
    <row r="102" spans="1:11" x14ac:dyDescent="0.25">
      <c r="A102" s="232">
        <v>41883</v>
      </c>
      <c r="B102" s="241" t="s">
        <v>1451</v>
      </c>
      <c r="C102" s="394" t="s">
        <v>4401</v>
      </c>
      <c r="D102" s="235" t="s">
        <v>2582</v>
      </c>
      <c r="E102" s="236">
        <v>8050.6</v>
      </c>
      <c r="F102" s="117">
        <v>41885</v>
      </c>
      <c r="G102" s="30">
        <v>8050.6</v>
      </c>
      <c r="H102" s="238">
        <f t="shared" ref="H102:H107" si="5">E102-G102</f>
        <v>0</v>
      </c>
      <c r="I102" s="235" t="s">
        <v>146</v>
      </c>
    </row>
    <row r="103" spans="1:11" x14ac:dyDescent="0.25">
      <c r="A103" s="232">
        <v>41887</v>
      </c>
      <c r="B103" s="438" t="s">
        <v>1819</v>
      </c>
      <c r="C103" s="429" t="s">
        <v>4422</v>
      </c>
      <c r="D103" s="8" t="s">
        <v>2582</v>
      </c>
      <c r="E103" s="252">
        <v>1944.8</v>
      </c>
      <c r="F103" s="117">
        <v>41888</v>
      </c>
      <c r="G103" s="30">
        <v>1944.8</v>
      </c>
      <c r="H103" s="265">
        <f t="shared" si="5"/>
        <v>0</v>
      </c>
      <c r="I103" s="8"/>
    </row>
    <row r="104" spans="1:11" x14ac:dyDescent="0.25">
      <c r="A104" s="232">
        <v>41890</v>
      </c>
      <c r="B104" s="438" t="s">
        <v>2155</v>
      </c>
      <c r="C104" s="429" t="s">
        <v>4422</v>
      </c>
      <c r="D104" s="8" t="s">
        <v>2582</v>
      </c>
      <c r="E104" s="252">
        <v>11077</v>
      </c>
      <c r="F104" s="117">
        <v>41912</v>
      </c>
      <c r="G104" s="30">
        <v>11077</v>
      </c>
      <c r="H104" s="265">
        <f t="shared" si="5"/>
        <v>0</v>
      </c>
      <c r="I104" s="8" t="s">
        <v>146</v>
      </c>
    </row>
    <row r="105" spans="1:11" x14ac:dyDescent="0.25">
      <c r="A105" s="232">
        <v>41897</v>
      </c>
      <c r="B105" s="241" t="s">
        <v>1733</v>
      </c>
      <c r="C105" s="394" t="s">
        <v>4517</v>
      </c>
      <c r="D105" s="235" t="s">
        <v>2582</v>
      </c>
      <c r="E105" s="236">
        <v>10832.4</v>
      </c>
      <c r="F105" s="294">
        <v>41897</v>
      </c>
      <c r="G105" s="30">
        <v>10832.4</v>
      </c>
      <c r="H105" s="265">
        <f t="shared" si="5"/>
        <v>0</v>
      </c>
      <c r="I105" s="235" t="s">
        <v>146</v>
      </c>
    </row>
    <row r="106" spans="1:11" x14ac:dyDescent="0.25">
      <c r="A106" s="232">
        <v>41904</v>
      </c>
      <c r="B106" s="241" t="s">
        <v>1373</v>
      </c>
      <c r="C106" s="394" t="s">
        <v>4517</v>
      </c>
      <c r="D106" s="8" t="s">
        <v>2582</v>
      </c>
      <c r="E106" s="252">
        <v>9477</v>
      </c>
      <c r="F106" s="294">
        <v>41907</v>
      </c>
      <c r="G106" s="22">
        <v>9477</v>
      </c>
      <c r="H106" s="265">
        <f t="shared" si="5"/>
        <v>0</v>
      </c>
      <c r="I106" s="20" t="s">
        <v>146</v>
      </c>
    </row>
    <row r="107" spans="1:11" x14ac:dyDescent="0.25">
      <c r="A107" s="232">
        <v>41911</v>
      </c>
      <c r="B107" s="475" t="s">
        <v>2129</v>
      </c>
      <c r="C107" s="476" t="s">
        <v>2764</v>
      </c>
      <c r="D107" s="8" t="s">
        <v>2582</v>
      </c>
      <c r="E107" s="252">
        <v>9384.7999999999993</v>
      </c>
      <c r="F107" s="313">
        <v>41914</v>
      </c>
      <c r="G107" s="247">
        <v>9384.7999999999993</v>
      </c>
      <c r="H107" s="265">
        <f t="shared" si="5"/>
        <v>0</v>
      </c>
      <c r="I107" s="8" t="s">
        <v>146</v>
      </c>
    </row>
    <row r="108" spans="1:11" x14ac:dyDescent="0.25">
      <c r="A108" s="232"/>
      <c r="B108" s="475"/>
      <c r="C108" s="476"/>
      <c r="D108" s="8"/>
      <c r="E108" s="252"/>
      <c r="F108" s="313"/>
      <c r="G108" s="247">
        <f>SUM(G102:G107)</f>
        <v>50766.600000000006</v>
      </c>
      <c r="H108" s="265"/>
      <c r="I108" s="8"/>
    </row>
    <row r="109" spans="1:11" x14ac:dyDescent="0.25">
      <c r="A109" s="232"/>
      <c r="B109" s="475"/>
      <c r="C109" s="476"/>
      <c r="D109" s="8"/>
      <c r="E109" s="252"/>
      <c r="F109" s="313"/>
      <c r="G109" s="247"/>
      <c r="H109" s="265"/>
      <c r="I109" s="8"/>
    </row>
    <row r="110" spans="1:11" x14ac:dyDescent="0.25">
      <c r="A110" s="232">
        <v>41892</v>
      </c>
      <c r="B110" s="438" t="s">
        <v>1134</v>
      </c>
      <c r="C110" s="429" t="s">
        <v>4422</v>
      </c>
      <c r="D110" s="8" t="s">
        <v>2845</v>
      </c>
      <c r="E110" s="252">
        <v>5650</v>
      </c>
      <c r="F110" s="117">
        <v>41892</v>
      </c>
      <c r="G110" s="30">
        <v>5650</v>
      </c>
      <c r="H110" s="265">
        <f>E110-G110</f>
        <v>0</v>
      </c>
      <c r="I110" s="8"/>
      <c r="K110" s="21"/>
    </row>
    <row r="111" spans="1:11" x14ac:dyDescent="0.25">
      <c r="A111" s="232">
        <v>41892</v>
      </c>
      <c r="B111" s="438" t="s">
        <v>1180</v>
      </c>
      <c r="C111" s="429" t="s">
        <v>4422</v>
      </c>
      <c r="D111" s="8" t="s">
        <v>2845</v>
      </c>
      <c r="E111" s="252">
        <v>3262.5</v>
      </c>
      <c r="F111" s="117">
        <v>41892</v>
      </c>
      <c r="G111" s="30">
        <v>3262.5</v>
      </c>
      <c r="H111" s="265">
        <f>E111-G111</f>
        <v>0</v>
      </c>
      <c r="I111" s="8"/>
    </row>
    <row r="112" spans="1:11" x14ac:dyDescent="0.25">
      <c r="A112" s="232">
        <v>41901</v>
      </c>
      <c r="B112" s="241" t="s">
        <v>2190</v>
      </c>
      <c r="C112" s="394" t="s">
        <v>4517</v>
      </c>
      <c r="D112" s="235" t="s">
        <v>2845</v>
      </c>
      <c r="E112" s="236">
        <v>4200</v>
      </c>
      <c r="F112" s="294">
        <v>41901</v>
      </c>
      <c r="G112" s="30">
        <v>4200</v>
      </c>
      <c r="H112" s="265">
        <f>E112-G112</f>
        <v>0</v>
      </c>
      <c r="I112" s="431" t="s">
        <v>4</v>
      </c>
    </row>
    <row r="113" spans="1:11" x14ac:dyDescent="0.25">
      <c r="A113" s="232">
        <v>41909</v>
      </c>
      <c r="B113" s="475" t="s">
        <v>1839</v>
      </c>
      <c r="C113" s="476" t="s">
        <v>2764</v>
      </c>
      <c r="D113" s="8" t="s">
        <v>2845</v>
      </c>
      <c r="E113" s="252">
        <v>3240</v>
      </c>
      <c r="F113" s="117">
        <v>41909</v>
      </c>
      <c r="G113" s="30">
        <v>3240</v>
      </c>
      <c r="H113" s="265">
        <f>E113-G113</f>
        <v>0</v>
      </c>
      <c r="I113" s="8" t="s">
        <v>4</v>
      </c>
    </row>
    <row r="114" spans="1:11" x14ac:dyDescent="0.25">
      <c r="A114" s="232">
        <v>41912</v>
      </c>
      <c r="B114" s="475" t="s">
        <v>2178</v>
      </c>
      <c r="C114" s="476" t="s">
        <v>2764</v>
      </c>
      <c r="D114" s="235" t="s">
        <v>2845</v>
      </c>
      <c r="E114" s="236">
        <v>3576</v>
      </c>
      <c r="F114" s="117">
        <v>41912</v>
      </c>
      <c r="G114" s="30">
        <v>3576</v>
      </c>
      <c r="H114" s="265">
        <f>E114-G114</f>
        <v>0</v>
      </c>
      <c r="I114" s="235" t="s">
        <v>57</v>
      </c>
    </row>
    <row r="115" spans="1:11" x14ac:dyDescent="0.25">
      <c r="A115" s="232"/>
      <c r="B115" s="475"/>
      <c r="C115" s="476"/>
      <c r="D115" s="235"/>
      <c r="E115" s="236"/>
      <c r="F115" s="117"/>
      <c r="G115" s="30">
        <f>SUM(G110:G114)</f>
        <v>19928.5</v>
      </c>
      <c r="H115" s="265"/>
      <c r="I115" s="235"/>
    </row>
    <row r="116" spans="1:11" x14ac:dyDescent="0.25">
      <c r="A116" s="232"/>
      <c r="B116" s="475"/>
      <c r="C116" s="476"/>
      <c r="D116" s="235"/>
      <c r="E116" s="236"/>
      <c r="F116" s="117"/>
      <c r="G116" s="30"/>
      <c r="H116" s="265"/>
      <c r="I116" s="235"/>
    </row>
    <row r="117" spans="1:11" x14ac:dyDescent="0.25">
      <c r="A117" s="240">
        <v>41884</v>
      </c>
      <c r="B117" s="438" t="s">
        <v>1570</v>
      </c>
      <c r="C117" s="429" t="s">
        <v>4422</v>
      </c>
      <c r="D117" s="235" t="s">
        <v>2662</v>
      </c>
      <c r="E117" s="236">
        <v>3900</v>
      </c>
      <c r="F117" s="117">
        <v>41884</v>
      </c>
      <c r="G117" s="22">
        <v>3900</v>
      </c>
      <c r="H117" s="238">
        <f t="shared" ref="H117:H124" si="6">E117-G117</f>
        <v>0</v>
      </c>
      <c r="I117" s="431"/>
    </row>
    <row r="118" spans="1:11" x14ac:dyDescent="0.25">
      <c r="A118" s="240">
        <v>41885</v>
      </c>
      <c r="B118" s="438" t="s">
        <v>1680</v>
      </c>
      <c r="C118" s="429" t="s">
        <v>4422</v>
      </c>
      <c r="D118" s="8" t="s">
        <v>2662</v>
      </c>
      <c r="E118" s="252">
        <v>59270.05</v>
      </c>
      <c r="F118" s="294">
        <v>41886</v>
      </c>
      <c r="G118" s="30">
        <v>59270.05</v>
      </c>
      <c r="H118" s="265">
        <f t="shared" si="6"/>
        <v>0</v>
      </c>
      <c r="I118" s="8" t="s">
        <v>196</v>
      </c>
    </row>
    <row r="119" spans="1:11" x14ac:dyDescent="0.25">
      <c r="A119" s="232">
        <v>41886</v>
      </c>
      <c r="B119" s="438" t="s">
        <v>1683</v>
      </c>
      <c r="C119" s="429" t="s">
        <v>4422</v>
      </c>
      <c r="D119" s="235" t="s">
        <v>2662</v>
      </c>
      <c r="E119" s="236">
        <v>4350</v>
      </c>
      <c r="F119" s="307" t="s">
        <v>4436</v>
      </c>
      <c r="G119" s="30">
        <v>4350</v>
      </c>
      <c r="H119" s="265">
        <f t="shared" si="6"/>
        <v>0</v>
      </c>
      <c r="I119" s="235"/>
    </row>
    <row r="120" spans="1:11" x14ac:dyDescent="0.25">
      <c r="A120" s="232">
        <v>41886</v>
      </c>
      <c r="B120" s="438" t="s">
        <v>1736</v>
      </c>
      <c r="C120" s="429" t="s">
        <v>4422</v>
      </c>
      <c r="D120" s="235" t="s">
        <v>2662</v>
      </c>
      <c r="E120" s="236">
        <v>7150.9</v>
      </c>
      <c r="F120" s="307" t="s">
        <v>4442</v>
      </c>
      <c r="G120" s="30">
        <v>7150.9</v>
      </c>
      <c r="H120" s="265">
        <f t="shared" si="6"/>
        <v>0</v>
      </c>
      <c r="I120" s="235"/>
    </row>
    <row r="121" spans="1:11" x14ac:dyDescent="0.25">
      <c r="A121" s="240">
        <v>41892</v>
      </c>
      <c r="B121" s="438" t="s">
        <v>1201</v>
      </c>
      <c r="C121" s="429" t="s">
        <v>4422</v>
      </c>
      <c r="D121" s="8" t="s">
        <v>2662</v>
      </c>
      <c r="E121" s="252">
        <v>2240</v>
      </c>
      <c r="F121" s="461" t="s">
        <v>4492</v>
      </c>
      <c r="G121" s="30">
        <v>2240</v>
      </c>
      <c r="H121" s="265">
        <f t="shared" si="6"/>
        <v>0</v>
      </c>
      <c r="I121" s="8" t="s">
        <v>2781</v>
      </c>
    </row>
    <row r="122" spans="1:11" x14ac:dyDescent="0.25">
      <c r="A122" s="240">
        <v>41892</v>
      </c>
      <c r="B122" s="438" t="s">
        <v>1215</v>
      </c>
      <c r="C122" s="429" t="s">
        <v>4422</v>
      </c>
      <c r="D122" s="8" t="s">
        <v>2662</v>
      </c>
      <c r="E122" s="252">
        <v>12892.6</v>
      </c>
      <c r="F122" s="461" t="s">
        <v>4493</v>
      </c>
      <c r="G122" s="247">
        <v>12892.6</v>
      </c>
      <c r="H122" s="265">
        <f t="shared" si="6"/>
        <v>0</v>
      </c>
      <c r="I122" s="8"/>
    </row>
    <row r="123" spans="1:11" x14ac:dyDescent="0.25">
      <c r="A123" s="240">
        <v>41896</v>
      </c>
      <c r="B123" s="241" t="s">
        <v>1705</v>
      </c>
      <c r="C123" s="394" t="s">
        <v>4517</v>
      </c>
      <c r="D123" s="8" t="s">
        <v>2662</v>
      </c>
      <c r="E123" s="252">
        <v>12800</v>
      </c>
      <c r="F123" s="461" t="s">
        <v>4532</v>
      </c>
      <c r="G123" s="247">
        <v>12800</v>
      </c>
      <c r="H123" s="265">
        <f t="shared" si="6"/>
        <v>0</v>
      </c>
      <c r="I123" s="8"/>
      <c r="J123" s="9"/>
      <c r="K123" s="9"/>
    </row>
    <row r="124" spans="1:11" x14ac:dyDescent="0.25">
      <c r="A124" s="240">
        <v>41904</v>
      </c>
      <c r="B124" s="241" t="s">
        <v>1347</v>
      </c>
      <c r="C124" s="394" t="s">
        <v>4517</v>
      </c>
      <c r="D124" s="8" t="s">
        <v>2662</v>
      </c>
      <c r="E124" s="252">
        <v>18375</v>
      </c>
      <c r="F124" s="313" t="s">
        <v>4586</v>
      </c>
      <c r="G124" s="28">
        <v>18375</v>
      </c>
      <c r="H124" s="265">
        <f t="shared" si="6"/>
        <v>0</v>
      </c>
      <c r="I124" s="20"/>
      <c r="J124" s="9"/>
      <c r="K124" s="9"/>
    </row>
    <row r="125" spans="1:11" x14ac:dyDescent="0.25">
      <c r="A125" s="240"/>
      <c r="B125" s="241"/>
      <c r="C125" s="394"/>
      <c r="D125" s="8"/>
      <c r="E125" s="252"/>
      <c r="F125" s="313"/>
      <c r="G125" s="28">
        <f>SUM(G117:G124)</f>
        <v>120978.55</v>
      </c>
      <c r="H125" s="265"/>
      <c r="I125" s="20"/>
      <c r="J125" s="9"/>
      <c r="K125" s="9"/>
    </row>
    <row r="126" spans="1:11" x14ac:dyDescent="0.25">
      <c r="A126" s="240"/>
      <c r="B126" s="241"/>
      <c r="C126" s="394"/>
      <c r="D126" s="8"/>
      <c r="E126" s="252"/>
      <c r="F126" s="313"/>
      <c r="G126" s="28"/>
      <c r="H126" s="265"/>
      <c r="I126" s="20"/>
      <c r="J126" s="9"/>
      <c r="K126" s="9"/>
    </row>
    <row r="127" spans="1:11" x14ac:dyDescent="0.25">
      <c r="A127" s="240">
        <v>41887</v>
      </c>
      <c r="B127" s="438" t="s">
        <v>1896</v>
      </c>
      <c r="C127" s="429" t="s">
        <v>4422</v>
      </c>
      <c r="D127" s="8" t="s">
        <v>4457</v>
      </c>
      <c r="E127" s="252">
        <v>2851.2</v>
      </c>
      <c r="F127" s="117">
        <v>41887</v>
      </c>
      <c r="G127" s="30">
        <v>2851.2</v>
      </c>
      <c r="H127" s="265">
        <f>E127-G127</f>
        <v>0</v>
      </c>
      <c r="I127" s="8" t="s">
        <v>196</v>
      </c>
      <c r="J127" s="9"/>
      <c r="K127" s="9"/>
    </row>
    <row r="128" spans="1:11" x14ac:dyDescent="0.25">
      <c r="A128" s="240"/>
      <c r="B128" s="438"/>
      <c r="C128" s="429"/>
      <c r="D128" s="8"/>
      <c r="E128" s="252"/>
      <c r="F128" s="117"/>
      <c r="G128" s="30"/>
      <c r="H128" s="265"/>
      <c r="I128" s="8"/>
      <c r="J128" s="9"/>
      <c r="K128" s="9"/>
    </row>
    <row r="129" spans="1:11" x14ac:dyDescent="0.25">
      <c r="A129" s="240">
        <v>41883</v>
      </c>
      <c r="B129" s="241" t="s">
        <v>1462</v>
      </c>
      <c r="C129" s="394" t="s">
        <v>4401</v>
      </c>
      <c r="D129" s="235" t="s">
        <v>2597</v>
      </c>
      <c r="E129" s="236">
        <v>4315.6000000000004</v>
      </c>
      <c r="F129" s="461" t="s">
        <v>4416</v>
      </c>
      <c r="G129" s="30">
        <v>4315.6000000000004</v>
      </c>
      <c r="H129" s="238">
        <f t="shared" ref="H129:H136" si="7">E129-G129</f>
        <v>0</v>
      </c>
      <c r="I129" s="235" t="s">
        <v>146</v>
      </c>
      <c r="J129" s="9"/>
      <c r="K129" s="9"/>
    </row>
    <row r="130" spans="1:11" x14ac:dyDescent="0.25">
      <c r="A130" s="240">
        <v>41886</v>
      </c>
      <c r="B130" s="438" t="s">
        <v>1809</v>
      </c>
      <c r="C130" s="429" t="s">
        <v>4422</v>
      </c>
      <c r="D130" s="235" t="s">
        <v>2597</v>
      </c>
      <c r="E130" s="236">
        <v>7125.5</v>
      </c>
      <c r="F130" s="461" t="s">
        <v>4448</v>
      </c>
      <c r="G130" s="30">
        <v>7125.5</v>
      </c>
      <c r="H130" s="265">
        <f t="shared" si="7"/>
        <v>0</v>
      </c>
      <c r="I130" s="235" t="s">
        <v>146</v>
      </c>
      <c r="J130" s="9"/>
      <c r="K130" s="9"/>
    </row>
    <row r="131" spans="1:11" x14ac:dyDescent="0.25">
      <c r="A131" s="240">
        <v>41890</v>
      </c>
      <c r="B131" s="438" t="s">
        <v>2152</v>
      </c>
      <c r="C131" s="429" t="s">
        <v>4422</v>
      </c>
      <c r="D131" s="8" t="s">
        <v>2597</v>
      </c>
      <c r="E131" s="252">
        <v>6700.4</v>
      </c>
      <c r="F131" s="117">
        <v>41912</v>
      </c>
      <c r="G131" s="30">
        <v>6700.4</v>
      </c>
      <c r="H131" s="265">
        <f t="shared" si="7"/>
        <v>0</v>
      </c>
      <c r="I131" s="8" t="s">
        <v>146</v>
      </c>
      <c r="J131" s="9"/>
      <c r="K131" s="9"/>
    </row>
    <row r="132" spans="1:11" x14ac:dyDescent="0.25">
      <c r="A132" s="240">
        <v>41894</v>
      </c>
      <c r="B132" s="438" t="s">
        <v>1371</v>
      </c>
      <c r="C132" s="429" t="s">
        <v>4422</v>
      </c>
      <c r="D132" s="8" t="s">
        <v>2597</v>
      </c>
      <c r="E132" s="252">
        <v>12778.46</v>
      </c>
      <c r="F132" s="117">
        <v>41895</v>
      </c>
      <c r="G132" s="30">
        <v>12778.46</v>
      </c>
      <c r="H132" s="265">
        <f t="shared" si="7"/>
        <v>0</v>
      </c>
      <c r="I132" s="8" t="s">
        <v>146</v>
      </c>
      <c r="J132" s="9"/>
      <c r="K132" s="9"/>
    </row>
    <row r="133" spans="1:11" x14ac:dyDescent="0.25">
      <c r="A133" s="240">
        <v>41901</v>
      </c>
      <c r="B133" s="241" t="s">
        <v>2179</v>
      </c>
      <c r="C133" s="394" t="s">
        <v>4517</v>
      </c>
      <c r="D133" s="235" t="s">
        <v>2597</v>
      </c>
      <c r="E133" s="236">
        <v>26571.02</v>
      </c>
      <c r="F133" s="313" t="s">
        <v>4567</v>
      </c>
      <c r="G133" s="30">
        <v>26571.02</v>
      </c>
      <c r="H133" s="265">
        <f t="shared" si="7"/>
        <v>0</v>
      </c>
      <c r="I133" s="235" t="s">
        <v>95</v>
      </c>
      <c r="J133" s="9"/>
      <c r="K133" s="9"/>
    </row>
    <row r="134" spans="1:11" x14ac:dyDescent="0.25">
      <c r="A134" s="240">
        <v>41904</v>
      </c>
      <c r="B134" s="241" t="s">
        <v>1384</v>
      </c>
      <c r="C134" s="394" t="s">
        <v>4517</v>
      </c>
      <c r="D134" s="8" t="s">
        <v>2597</v>
      </c>
      <c r="E134" s="252">
        <v>13887.53</v>
      </c>
      <c r="F134" s="313" t="s">
        <v>4588</v>
      </c>
      <c r="G134" s="22">
        <v>13887.53</v>
      </c>
      <c r="H134" s="265">
        <f t="shared" si="7"/>
        <v>0</v>
      </c>
      <c r="I134" s="20" t="s">
        <v>146</v>
      </c>
      <c r="J134" s="9"/>
      <c r="K134" s="9"/>
    </row>
    <row r="135" spans="1:11" x14ac:dyDescent="0.25">
      <c r="A135" s="240">
        <v>41907</v>
      </c>
      <c r="B135" s="475" t="s">
        <v>1688</v>
      </c>
      <c r="C135" s="476" t="s">
        <v>2764</v>
      </c>
      <c r="D135" s="8" t="s">
        <v>2597</v>
      </c>
      <c r="E135" s="252">
        <v>4921.58</v>
      </c>
      <c r="F135" s="313" t="s">
        <v>4608</v>
      </c>
      <c r="G135" s="30">
        <v>4921.58</v>
      </c>
      <c r="H135" s="265">
        <f t="shared" si="7"/>
        <v>0</v>
      </c>
      <c r="I135" s="8" t="s">
        <v>146</v>
      </c>
      <c r="J135" s="9"/>
      <c r="K135" s="9"/>
    </row>
    <row r="136" spans="1:11" x14ac:dyDescent="0.25">
      <c r="A136" s="240">
        <v>41911</v>
      </c>
      <c r="B136" s="475" t="s">
        <v>2131</v>
      </c>
      <c r="C136" s="476" t="s">
        <v>2764</v>
      </c>
      <c r="D136" s="8" t="s">
        <v>2597</v>
      </c>
      <c r="E136" s="252">
        <v>8736.18</v>
      </c>
      <c r="F136" s="313">
        <v>41914</v>
      </c>
      <c r="G136" s="247">
        <v>8736.18</v>
      </c>
      <c r="H136" s="265">
        <f t="shared" si="7"/>
        <v>0</v>
      </c>
      <c r="I136" s="8" t="s">
        <v>146</v>
      </c>
      <c r="J136" s="9"/>
      <c r="K136" s="9"/>
    </row>
    <row r="137" spans="1:11" x14ac:dyDescent="0.25">
      <c r="A137" s="240"/>
      <c r="B137" s="475"/>
      <c r="C137" s="476"/>
      <c r="D137" s="8"/>
      <c r="E137" s="252"/>
      <c r="F137" s="313"/>
      <c r="G137" s="624">
        <f>SUM(G129:G136)</f>
        <v>85036.26999999999</v>
      </c>
      <c r="H137" s="265"/>
      <c r="I137" s="8"/>
      <c r="J137" s="9"/>
      <c r="K137" s="9"/>
    </row>
    <row r="138" spans="1:11" x14ac:dyDescent="0.25">
      <c r="A138" s="240"/>
      <c r="B138" s="475"/>
      <c r="C138" s="476"/>
      <c r="D138" s="8"/>
      <c r="E138" s="252"/>
      <c r="F138" s="313"/>
      <c r="G138" s="247"/>
      <c r="H138" s="265"/>
      <c r="I138" s="8"/>
      <c r="J138" s="9"/>
      <c r="K138" s="9"/>
    </row>
    <row r="139" spans="1:11" x14ac:dyDescent="0.25">
      <c r="A139" s="240">
        <v>41885</v>
      </c>
      <c r="B139" s="438" t="s">
        <v>1617</v>
      </c>
      <c r="C139" s="429" t="s">
        <v>4422</v>
      </c>
      <c r="D139" s="8" t="s">
        <v>82</v>
      </c>
      <c r="E139" s="252">
        <v>10128.6</v>
      </c>
      <c r="F139" s="117">
        <v>41886</v>
      </c>
      <c r="G139" s="30">
        <v>10128.6</v>
      </c>
      <c r="H139" s="265">
        <f t="shared" ref="H139:H146" si="8">E139-G139</f>
        <v>0</v>
      </c>
      <c r="I139" s="8"/>
      <c r="J139" s="9"/>
      <c r="K139" s="9"/>
    </row>
    <row r="140" spans="1:11" x14ac:dyDescent="0.25">
      <c r="A140" s="240">
        <v>41887</v>
      </c>
      <c r="B140" s="438" t="s">
        <v>1821</v>
      </c>
      <c r="C140" s="429" t="s">
        <v>4422</v>
      </c>
      <c r="D140" s="8" t="s">
        <v>82</v>
      </c>
      <c r="E140" s="252">
        <v>24462.799999999999</v>
      </c>
      <c r="F140" s="117">
        <v>41887</v>
      </c>
      <c r="G140" s="30">
        <v>24462.799999999999</v>
      </c>
      <c r="H140" s="265">
        <f t="shared" si="8"/>
        <v>0</v>
      </c>
      <c r="I140" s="8"/>
      <c r="J140" s="9"/>
      <c r="K140" s="9"/>
    </row>
    <row r="141" spans="1:11" x14ac:dyDescent="0.25">
      <c r="A141" s="240">
        <v>41887</v>
      </c>
      <c r="B141" s="438" t="s">
        <v>1885</v>
      </c>
      <c r="C141" s="429" t="s">
        <v>4422</v>
      </c>
      <c r="D141" s="8" t="s">
        <v>82</v>
      </c>
      <c r="E141" s="252">
        <v>14437.2</v>
      </c>
      <c r="F141" s="117">
        <v>41888</v>
      </c>
      <c r="G141" s="30">
        <v>14437.2</v>
      </c>
      <c r="H141" s="265">
        <f t="shared" si="8"/>
        <v>0</v>
      </c>
      <c r="I141" s="8" t="s">
        <v>20</v>
      </c>
      <c r="J141" s="9"/>
      <c r="K141" s="9"/>
    </row>
    <row r="142" spans="1:11" x14ac:dyDescent="0.25">
      <c r="A142" s="240">
        <v>41888</v>
      </c>
      <c r="B142" s="438" t="s">
        <v>2038</v>
      </c>
      <c r="C142" s="429" t="s">
        <v>4422</v>
      </c>
      <c r="D142" s="235" t="s">
        <v>82</v>
      </c>
      <c r="E142" s="236">
        <v>5086.2</v>
      </c>
      <c r="F142" s="294">
        <v>41890</v>
      </c>
      <c r="G142" s="30">
        <v>5086.2</v>
      </c>
      <c r="H142" s="265">
        <f t="shared" si="8"/>
        <v>0</v>
      </c>
      <c r="I142" s="235" t="s">
        <v>20</v>
      </c>
      <c r="J142" s="9"/>
      <c r="K142" s="9"/>
    </row>
    <row r="143" spans="1:11" x14ac:dyDescent="0.25">
      <c r="A143" s="240">
        <v>41892</v>
      </c>
      <c r="B143" s="438" t="s">
        <v>1174</v>
      </c>
      <c r="C143" s="429" t="s">
        <v>4422</v>
      </c>
      <c r="D143" s="8" t="s">
        <v>82</v>
      </c>
      <c r="E143" s="252">
        <v>19366.2</v>
      </c>
      <c r="F143" s="117">
        <v>41893</v>
      </c>
      <c r="G143" s="30">
        <v>19366.2</v>
      </c>
      <c r="H143" s="265">
        <f t="shared" si="8"/>
        <v>0</v>
      </c>
      <c r="I143" s="8" t="s">
        <v>20</v>
      </c>
      <c r="J143" s="9"/>
      <c r="K143" s="9"/>
    </row>
    <row r="144" spans="1:11" x14ac:dyDescent="0.25">
      <c r="A144" s="240">
        <v>41894</v>
      </c>
      <c r="B144" s="438" t="s">
        <v>1456</v>
      </c>
      <c r="C144" s="429" t="s">
        <v>4422</v>
      </c>
      <c r="D144" s="8" t="s">
        <v>82</v>
      </c>
      <c r="E144" s="252">
        <v>14476.8</v>
      </c>
      <c r="F144" s="117">
        <v>41895</v>
      </c>
      <c r="G144" s="30">
        <v>14476.8</v>
      </c>
      <c r="H144" s="265">
        <f t="shared" si="8"/>
        <v>0</v>
      </c>
      <c r="I144" s="8" t="s">
        <v>20</v>
      </c>
      <c r="J144" s="9"/>
      <c r="K144" s="9"/>
    </row>
    <row r="145" spans="1:11" x14ac:dyDescent="0.25">
      <c r="A145" s="240">
        <v>41911</v>
      </c>
      <c r="B145" s="475" t="s">
        <v>2135</v>
      </c>
      <c r="C145" s="476" t="s">
        <v>2764</v>
      </c>
      <c r="D145" s="8" t="s">
        <v>82</v>
      </c>
      <c r="E145" s="252">
        <v>528</v>
      </c>
      <c r="F145" s="294">
        <v>41911</v>
      </c>
      <c r="G145" s="30">
        <v>528</v>
      </c>
      <c r="H145" s="265">
        <f t="shared" si="8"/>
        <v>0</v>
      </c>
      <c r="I145" s="8"/>
      <c r="J145" s="9"/>
      <c r="K145" s="9"/>
    </row>
    <row r="146" spans="1:11" x14ac:dyDescent="0.25">
      <c r="A146" s="240">
        <v>41911</v>
      </c>
      <c r="B146" s="475" t="s">
        <v>2141</v>
      </c>
      <c r="C146" s="476" t="s">
        <v>2764</v>
      </c>
      <c r="D146" s="8" t="s">
        <v>82</v>
      </c>
      <c r="E146" s="252">
        <v>48119.8</v>
      </c>
      <c r="F146" s="117">
        <v>41911</v>
      </c>
      <c r="G146" s="30">
        <v>48119.8</v>
      </c>
      <c r="H146" s="265">
        <f t="shared" si="8"/>
        <v>0</v>
      </c>
      <c r="I146" s="8"/>
      <c r="J146" s="9"/>
      <c r="K146" s="9"/>
    </row>
    <row r="147" spans="1:11" x14ac:dyDescent="0.25">
      <c r="A147" s="240"/>
      <c r="B147" s="475"/>
      <c r="C147" s="476"/>
      <c r="D147" s="8"/>
      <c r="E147" s="252"/>
      <c r="F147" s="117"/>
      <c r="G147" s="30">
        <f>SUM(G139:G146)</f>
        <v>136605.6</v>
      </c>
      <c r="H147" s="265"/>
      <c r="I147" s="8"/>
      <c r="J147" s="9"/>
      <c r="K147" s="9"/>
    </row>
    <row r="148" spans="1:11" x14ac:dyDescent="0.25">
      <c r="A148" s="240"/>
      <c r="B148" s="475"/>
      <c r="C148" s="476"/>
      <c r="D148" s="8"/>
      <c r="E148" s="252"/>
      <c r="F148" s="117"/>
      <c r="G148" s="30"/>
      <c r="H148" s="265"/>
      <c r="I148" s="8"/>
      <c r="J148" s="9"/>
      <c r="K148" s="9"/>
    </row>
    <row r="149" spans="1:11" x14ac:dyDescent="0.25">
      <c r="A149" s="240"/>
      <c r="B149" s="475"/>
      <c r="C149" s="476"/>
      <c r="D149" s="8"/>
      <c r="E149" s="252"/>
      <c r="F149" s="117"/>
      <c r="G149" s="30"/>
      <c r="H149" s="265"/>
      <c r="I149" s="8"/>
      <c r="J149" s="9"/>
      <c r="K149" s="9"/>
    </row>
    <row r="150" spans="1:11" x14ac:dyDescent="0.25">
      <c r="A150" s="240">
        <v>41883</v>
      </c>
      <c r="B150" s="241" t="s">
        <v>1354</v>
      </c>
      <c r="C150" s="394" t="s">
        <v>4401</v>
      </c>
      <c r="D150" s="235" t="s">
        <v>18</v>
      </c>
      <c r="E150" s="236">
        <v>6489</v>
      </c>
      <c r="F150" s="117">
        <v>41883</v>
      </c>
      <c r="G150" s="30">
        <v>6489</v>
      </c>
      <c r="H150" s="238">
        <f t="shared" ref="H150:H171" si="9">E150-G150</f>
        <v>0</v>
      </c>
      <c r="I150" s="235" t="s">
        <v>57</v>
      </c>
      <c r="J150" s="9"/>
      <c r="K150" s="9"/>
    </row>
    <row r="151" spans="1:11" x14ac:dyDescent="0.25">
      <c r="A151" s="240">
        <v>41884</v>
      </c>
      <c r="B151" s="438" t="s">
        <v>1558</v>
      </c>
      <c r="C151" s="429" t="s">
        <v>4422</v>
      </c>
      <c r="D151" s="235" t="s">
        <v>18</v>
      </c>
      <c r="E151" s="236">
        <v>6872.4</v>
      </c>
      <c r="F151" s="117">
        <v>41885</v>
      </c>
      <c r="G151" s="22">
        <v>6872.4</v>
      </c>
      <c r="H151" s="238">
        <f t="shared" si="9"/>
        <v>0</v>
      </c>
      <c r="I151" s="431" t="s">
        <v>57</v>
      </c>
      <c r="J151" s="9"/>
      <c r="K151" s="9"/>
    </row>
    <row r="152" spans="1:11" x14ac:dyDescent="0.25">
      <c r="A152" s="240">
        <v>41885</v>
      </c>
      <c r="B152" s="438" t="s">
        <v>1659</v>
      </c>
      <c r="C152" s="429" t="s">
        <v>4422</v>
      </c>
      <c r="D152" s="8" t="s">
        <v>18</v>
      </c>
      <c r="E152" s="252">
        <v>4534</v>
      </c>
      <c r="F152" s="117">
        <v>41886</v>
      </c>
      <c r="G152" s="30">
        <v>4534</v>
      </c>
      <c r="H152" s="265">
        <f t="shared" si="9"/>
        <v>0</v>
      </c>
      <c r="I152" s="8" t="s">
        <v>57</v>
      </c>
      <c r="J152" s="9"/>
      <c r="K152" s="9"/>
    </row>
    <row r="153" spans="1:11" x14ac:dyDescent="0.25">
      <c r="A153" s="240">
        <v>41886</v>
      </c>
      <c r="B153" s="438" t="s">
        <v>1741</v>
      </c>
      <c r="C153" s="429" t="s">
        <v>4422</v>
      </c>
      <c r="D153" s="235" t="s">
        <v>18</v>
      </c>
      <c r="E153" s="236">
        <v>146</v>
      </c>
      <c r="F153" s="294">
        <v>41886</v>
      </c>
      <c r="G153" s="30">
        <v>146</v>
      </c>
      <c r="H153" s="265">
        <f t="shared" si="9"/>
        <v>0</v>
      </c>
      <c r="I153" s="235" t="s">
        <v>57</v>
      </c>
      <c r="J153" s="9"/>
      <c r="K153" s="9"/>
    </row>
    <row r="154" spans="1:11" x14ac:dyDescent="0.25">
      <c r="A154" s="240">
        <v>41886</v>
      </c>
      <c r="B154" s="438" t="s">
        <v>1765</v>
      </c>
      <c r="C154" s="429" t="s">
        <v>4422</v>
      </c>
      <c r="D154" s="235" t="s">
        <v>18</v>
      </c>
      <c r="E154" s="236">
        <v>871.2</v>
      </c>
      <c r="F154" s="294">
        <v>41886</v>
      </c>
      <c r="G154" s="30">
        <v>871.2</v>
      </c>
      <c r="H154" s="265">
        <f t="shared" si="9"/>
        <v>0</v>
      </c>
      <c r="I154" s="235" t="s">
        <v>57</v>
      </c>
      <c r="J154" s="9"/>
      <c r="K154" s="9"/>
    </row>
    <row r="155" spans="1:11" x14ac:dyDescent="0.25">
      <c r="A155" s="240">
        <v>41887</v>
      </c>
      <c r="B155" s="438" t="s">
        <v>1919</v>
      </c>
      <c r="C155" s="429" t="s">
        <v>4422</v>
      </c>
      <c r="D155" s="8" t="s">
        <v>18</v>
      </c>
      <c r="E155" s="252">
        <v>5904</v>
      </c>
      <c r="F155" s="117">
        <v>41888</v>
      </c>
      <c r="G155" s="30">
        <v>5904</v>
      </c>
      <c r="H155" s="265">
        <f t="shared" si="9"/>
        <v>0</v>
      </c>
      <c r="I155" s="8" t="s">
        <v>57</v>
      </c>
      <c r="J155" s="9"/>
      <c r="K155" s="9"/>
    </row>
    <row r="156" spans="1:11" x14ac:dyDescent="0.25">
      <c r="A156" s="240">
        <v>41888</v>
      </c>
      <c r="B156" s="438" t="s">
        <v>2012</v>
      </c>
      <c r="C156" s="429" t="s">
        <v>4422</v>
      </c>
      <c r="D156" s="235" t="s">
        <v>18</v>
      </c>
      <c r="E156" s="236">
        <v>5814.4</v>
      </c>
      <c r="F156" s="294">
        <v>41889</v>
      </c>
      <c r="G156" s="30">
        <v>5814.4</v>
      </c>
      <c r="H156" s="265">
        <f t="shared" si="9"/>
        <v>0</v>
      </c>
      <c r="I156" s="235" t="s">
        <v>57</v>
      </c>
      <c r="J156" s="9"/>
      <c r="K156" s="9"/>
    </row>
    <row r="157" spans="1:11" x14ac:dyDescent="0.25">
      <c r="A157" s="240">
        <v>41889</v>
      </c>
      <c r="B157" s="438" t="s">
        <v>2090</v>
      </c>
      <c r="C157" s="429" t="s">
        <v>4422</v>
      </c>
      <c r="D157" s="8" t="s">
        <v>18</v>
      </c>
      <c r="E157" s="252">
        <v>6683.4</v>
      </c>
      <c r="F157" s="294">
        <v>41889</v>
      </c>
      <c r="G157" s="30">
        <v>6683.4</v>
      </c>
      <c r="H157" s="265">
        <f t="shared" si="9"/>
        <v>0</v>
      </c>
      <c r="I157" s="8" t="s">
        <v>57</v>
      </c>
      <c r="J157" s="9"/>
      <c r="K157" s="9"/>
    </row>
    <row r="158" spans="1:11" x14ac:dyDescent="0.25">
      <c r="A158" s="240">
        <v>41890</v>
      </c>
      <c r="B158" s="438" t="s">
        <v>2237</v>
      </c>
      <c r="C158" s="429" t="s">
        <v>4422</v>
      </c>
      <c r="D158" s="8" t="s">
        <v>18</v>
      </c>
      <c r="E158" s="252">
        <v>8643.4</v>
      </c>
      <c r="F158" s="117">
        <v>41891</v>
      </c>
      <c r="G158" s="30">
        <v>8643.4</v>
      </c>
      <c r="H158" s="265">
        <f t="shared" si="9"/>
        <v>0</v>
      </c>
      <c r="I158" s="8" t="s">
        <v>57</v>
      </c>
      <c r="J158" s="9"/>
      <c r="K158" s="9"/>
    </row>
    <row r="159" spans="1:11" x14ac:dyDescent="0.25">
      <c r="A159" s="240">
        <v>41893</v>
      </c>
      <c r="B159" s="438" t="s">
        <v>1318</v>
      </c>
      <c r="C159" s="429" t="s">
        <v>4422</v>
      </c>
      <c r="D159" s="235" t="s">
        <v>18</v>
      </c>
      <c r="E159" s="236">
        <v>5868</v>
      </c>
      <c r="F159" s="117">
        <v>41894</v>
      </c>
      <c r="G159" s="30">
        <v>5868</v>
      </c>
      <c r="H159" s="265">
        <f t="shared" si="9"/>
        <v>0</v>
      </c>
      <c r="I159" s="235" t="s">
        <v>57</v>
      </c>
      <c r="J159" s="9"/>
      <c r="K159" s="9"/>
    </row>
    <row r="160" spans="1:11" x14ac:dyDescent="0.25">
      <c r="A160" s="240">
        <v>41894</v>
      </c>
      <c r="B160" s="438" t="s">
        <v>1459</v>
      </c>
      <c r="C160" s="429" t="s">
        <v>4422</v>
      </c>
      <c r="D160" s="8" t="s">
        <v>18</v>
      </c>
      <c r="E160" s="252">
        <v>8359.2000000000007</v>
      </c>
      <c r="F160" s="117">
        <v>41895</v>
      </c>
      <c r="G160" s="30">
        <v>8359.2000000000007</v>
      </c>
      <c r="H160" s="265">
        <f t="shared" si="9"/>
        <v>0</v>
      </c>
      <c r="I160" s="8" t="s">
        <v>57</v>
      </c>
      <c r="J160" s="9"/>
      <c r="K160" s="9"/>
    </row>
    <row r="161" spans="1:11" x14ac:dyDescent="0.25">
      <c r="A161" s="240">
        <v>41895</v>
      </c>
      <c r="B161" s="241" t="s">
        <v>1582</v>
      </c>
      <c r="C161" s="394" t="s">
        <v>4517</v>
      </c>
      <c r="D161" s="235" t="s">
        <v>18</v>
      </c>
      <c r="E161" s="236">
        <v>8180.7</v>
      </c>
      <c r="F161" s="294">
        <v>41896</v>
      </c>
      <c r="G161" s="30">
        <v>8180.7</v>
      </c>
      <c r="H161" s="265">
        <f t="shared" si="9"/>
        <v>0</v>
      </c>
      <c r="I161" s="235" t="s">
        <v>57</v>
      </c>
      <c r="J161" s="9"/>
      <c r="K161" s="9"/>
    </row>
    <row r="162" spans="1:11" x14ac:dyDescent="0.25">
      <c r="A162" s="240">
        <v>41896</v>
      </c>
      <c r="B162" s="241" t="s">
        <v>1666</v>
      </c>
      <c r="C162" s="394" t="s">
        <v>4517</v>
      </c>
      <c r="D162" s="8" t="s">
        <v>18</v>
      </c>
      <c r="E162" s="252">
        <v>7670</v>
      </c>
      <c r="F162" s="117">
        <v>41897</v>
      </c>
      <c r="G162" s="30">
        <v>7670</v>
      </c>
      <c r="H162" s="265">
        <f t="shared" si="9"/>
        <v>0</v>
      </c>
      <c r="I162" s="8" t="s">
        <v>57</v>
      </c>
      <c r="J162" s="9"/>
      <c r="K162" s="9"/>
    </row>
    <row r="163" spans="1:11" x14ac:dyDescent="0.25">
      <c r="A163" s="240">
        <v>41897</v>
      </c>
      <c r="B163" s="241" t="s">
        <v>1831</v>
      </c>
      <c r="C163" s="394" t="s">
        <v>4517</v>
      </c>
      <c r="D163" s="235" t="s">
        <v>18</v>
      </c>
      <c r="E163" s="236">
        <v>7149.8</v>
      </c>
      <c r="F163" s="294">
        <v>41897</v>
      </c>
      <c r="G163" s="30">
        <v>7149.8</v>
      </c>
      <c r="H163" s="265">
        <f t="shared" si="9"/>
        <v>0</v>
      </c>
      <c r="I163" s="235"/>
    </row>
    <row r="164" spans="1:11" x14ac:dyDescent="0.25">
      <c r="A164" s="240">
        <v>41898</v>
      </c>
      <c r="B164" s="241" t="s">
        <v>1897</v>
      </c>
      <c r="C164" s="394" t="s">
        <v>4517</v>
      </c>
      <c r="D164" s="8" t="s">
        <v>18</v>
      </c>
      <c r="E164" s="252">
        <v>7891.2</v>
      </c>
      <c r="F164" s="294">
        <v>41898</v>
      </c>
      <c r="G164" s="30">
        <v>7891.2</v>
      </c>
      <c r="H164" s="265">
        <f t="shared" si="9"/>
        <v>0</v>
      </c>
      <c r="I164" s="8" t="s">
        <v>4</v>
      </c>
      <c r="K164" s="21"/>
    </row>
    <row r="165" spans="1:11" x14ac:dyDescent="0.25">
      <c r="A165" s="240">
        <v>41899</v>
      </c>
      <c r="B165" s="241" t="s">
        <v>2005</v>
      </c>
      <c r="C165" s="394" t="s">
        <v>4517</v>
      </c>
      <c r="D165" s="8" t="s">
        <v>18</v>
      </c>
      <c r="E165" s="252">
        <v>6432</v>
      </c>
      <c r="F165" s="294">
        <v>41900</v>
      </c>
      <c r="G165" s="30">
        <v>6432</v>
      </c>
      <c r="H165" s="265">
        <f t="shared" si="9"/>
        <v>0</v>
      </c>
      <c r="I165" s="8" t="s">
        <v>57</v>
      </c>
      <c r="K165" s="21"/>
    </row>
    <row r="166" spans="1:11" x14ac:dyDescent="0.25">
      <c r="A166" s="240">
        <v>41899</v>
      </c>
      <c r="B166" s="241" t="s">
        <v>2006</v>
      </c>
      <c r="C166" s="394" t="s">
        <v>4517</v>
      </c>
      <c r="D166" s="8" t="s">
        <v>18</v>
      </c>
      <c r="E166" s="252">
        <v>1108</v>
      </c>
      <c r="F166" s="294">
        <v>41900</v>
      </c>
      <c r="G166" s="30">
        <v>1108</v>
      </c>
      <c r="H166" s="409">
        <f t="shared" si="9"/>
        <v>0</v>
      </c>
      <c r="I166" s="8" t="s">
        <v>57</v>
      </c>
    </row>
    <row r="167" spans="1:11" x14ac:dyDescent="0.25">
      <c r="A167" s="240">
        <v>41902</v>
      </c>
      <c r="B167" s="241" t="s">
        <v>1090</v>
      </c>
      <c r="C167" s="394" t="s">
        <v>4517</v>
      </c>
      <c r="D167" s="8" t="s">
        <v>18</v>
      </c>
      <c r="E167" s="252">
        <v>7382.4</v>
      </c>
      <c r="F167" s="294">
        <v>41902</v>
      </c>
      <c r="G167" s="22">
        <v>7382.4</v>
      </c>
      <c r="H167" s="265">
        <f t="shared" si="9"/>
        <v>0</v>
      </c>
      <c r="I167" s="20"/>
    </row>
    <row r="168" spans="1:11" x14ac:dyDescent="0.25">
      <c r="A168" s="240">
        <v>41903</v>
      </c>
      <c r="B168" s="241" t="s">
        <v>1220</v>
      </c>
      <c r="C168" s="394" t="s">
        <v>4517</v>
      </c>
      <c r="D168" s="235" t="s">
        <v>18</v>
      </c>
      <c r="E168" s="236">
        <v>5782</v>
      </c>
      <c r="F168" s="117">
        <v>41904</v>
      </c>
      <c r="G168" s="30">
        <v>5782</v>
      </c>
      <c r="H168" s="265">
        <f t="shared" si="9"/>
        <v>0</v>
      </c>
      <c r="I168" s="235" t="s">
        <v>14</v>
      </c>
    </row>
    <row r="169" spans="1:11" x14ac:dyDescent="0.25">
      <c r="A169" s="240">
        <v>41909</v>
      </c>
      <c r="B169" s="475" t="s">
        <v>1877</v>
      </c>
      <c r="C169" s="476" t="s">
        <v>2764</v>
      </c>
      <c r="D169" s="8" t="s">
        <v>18</v>
      </c>
      <c r="E169" s="252">
        <v>6406.4</v>
      </c>
      <c r="F169" s="117">
        <v>41909</v>
      </c>
      <c r="G169" s="30">
        <v>6406.4</v>
      </c>
      <c r="H169" s="265">
        <f t="shared" si="9"/>
        <v>0</v>
      </c>
      <c r="I169" s="8" t="s">
        <v>57</v>
      </c>
    </row>
    <row r="170" spans="1:11" x14ac:dyDescent="0.25">
      <c r="A170" s="240">
        <v>41910</v>
      </c>
      <c r="B170" s="475" t="s">
        <v>1983</v>
      </c>
      <c r="C170" s="476" t="s">
        <v>2764</v>
      </c>
      <c r="D170" s="235" t="s">
        <v>18</v>
      </c>
      <c r="E170" s="236">
        <v>6531.2</v>
      </c>
      <c r="F170" s="117">
        <v>41910</v>
      </c>
      <c r="G170" s="30">
        <v>6531.2</v>
      </c>
      <c r="H170" s="265">
        <f t="shared" si="9"/>
        <v>0</v>
      </c>
      <c r="I170" s="235" t="s">
        <v>4</v>
      </c>
    </row>
    <row r="171" spans="1:11" x14ac:dyDescent="0.25">
      <c r="A171" s="240">
        <v>41912</v>
      </c>
      <c r="B171" s="475" t="s">
        <v>2156</v>
      </c>
      <c r="C171" s="476" t="s">
        <v>2764</v>
      </c>
      <c r="D171" s="235" t="s">
        <v>18</v>
      </c>
      <c r="E171" s="236">
        <v>6349.4</v>
      </c>
      <c r="F171" s="117">
        <v>41912</v>
      </c>
      <c r="G171" s="30">
        <v>6349.4</v>
      </c>
      <c r="H171" s="265">
        <f t="shared" si="9"/>
        <v>0</v>
      </c>
      <c r="I171" s="235"/>
    </row>
    <row r="172" spans="1:11" x14ac:dyDescent="0.25">
      <c r="A172" s="240"/>
      <c r="B172" s="475"/>
      <c r="C172" s="476"/>
      <c r="D172" s="235"/>
      <c r="E172" s="236"/>
      <c r="F172" s="117"/>
      <c r="G172" s="30">
        <f>SUM(G150:G171)</f>
        <v>131068.09999999998</v>
      </c>
      <c r="H172" s="265"/>
      <c r="I172" s="235"/>
    </row>
    <row r="173" spans="1:11" x14ac:dyDescent="0.25">
      <c r="A173" s="240"/>
      <c r="B173" s="475"/>
      <c r="C173" s="476"/>
      <c r="D173" s="235"/>
      <c r="E173" s="236"/>
      <c r="F173" s="117"/>
      <c r="G173" s="30"/>
      <c r="H173" s="265"/>
      <c r="I173" s="235"/>
    </row>
    <row r="174" spans="1:11" x14ac:dyDescent="0.25">
      <c r="A174" s="240">
        <v>41894</v>
      </c>
      <c r="B174" s="438" t="s">
        <v>1444</v>
      </c>
      <c r="C174" s="429" t="s">
        <v>4422</v>
      </c>
      <c r="D174" s="8" t="s">
        <v>693</v>
      </c>
      <c r="E174" s="252">
        <v>5460</v>
      </c>
      <c r="F174" s="117">
        <v>41894</v>
      </c>
      <c r="G174" s="30">
        <v>5460</v>
      </c>
      <c r="H174" s="265">
        <f>E174-G174</f>
        <v>0</v>
      </c>
      <c r="I174" s="8"/>
    </row>
    <row r="175" spans="1:11" x14ac:dyDescent="0.25">
      <c r="A175" s="240">
        <v>41897</v>
      </c>
      <c r="B175" s="241" t="s">
        <v>1771</v>
      </c>
      <c r="C175" s="394" t="s">
        <v>4517</v>
      </c>
      <c r="D175" s="235" t="s">
        <v>693</v>
      </c>
      <c r="E175" s="236">
        <v>8204</v>
      </c>
      <c r="F175" s="294">
        <v>41897</v>
      </c>
      <c r="G175" s="30">
        <v>8204</v>
      </c>
      <c r="H175" s="265">
        <f>E175-G175</f>
        <v>0</v>
      </c>
      <c r="I175" s="235"/>
    </row>
    <row r="176" spans="1:11" x14ac:dyDescent="0.25">
      <c r="A176" s="240"/>
      <c r="B176" s="241"/>
      <c r="C176" s="394"/>
      <c r="D176" s="235"/>
      <c r="E176" s="236"/>
      <c r="F176" s="294"/>
      <c r="G176" s="30"/>
      <c r="H176" s="265"/>
      <c r="I176" s="235"/>
    </row>
    <row r="177" spans="1:9" x14ac:dyDescent="0.25">
      <c r="A177" s="240">
        <v>41892</v>
      </c>
      <c r="B177" s="438" t="s">
        <v>1224</v>
      </c>
      <c r="C177" s="429" t="s">
        <v>4422</v>
      </c>
      <c r="D177" s="8" t="s">
        <v>924</v>
      </c>
      <c r="E177" s="252">
        <v>3456.6</v>
      </c>
      <c r="F177" s="117">
        <v>41893</v>
      </c>
      <c r="G177" s="30">
        <v>3456.6</v>
      </c>
      <c r="H177" s="265">
        <f>E177-G177</f>
        <v>0</v>
      </c>
      <c r="I177" s="8" t="s">
        <v>4</v>
      </c>
    </row>
    <row r="178" spans="1:9" x14ac:dyDescent="0.25">
      <c r="A178" s="240">
        <v>41894</v>
      </c>
      <c r="B178" s="438" t="s">
        <v>1477</v>
      </c>
      <c r="C178" s="429" t="s">
        <v>4422</v>
      </c>
      <c r="D178" s="8" t="s">
        <v>924</v>
      </c>
      <c r="E178" s="252">
        <v>799</v>
      </c>
      <c r="F178" s="117">
        <v>41895</v>
      </c>
      <c r="G178" s="30">
        <v>799</v>
      </c>
      <c r="H178" s="265">
        <f>E178-G178</f>
        <v>0</v>
      </c>
      <c r="I178" s="8" t="s">
        <v>196</v>
      </c>
    </row>
    <row r="179" spans="1:9" x14ac:dyDescent="0.25">
      <c r="A179" s="240">
        <v>41900</v>
      </c>
      <c r="B179" s="241" t="s">
        <v>2131</v>
      </c>
      <c r="C179" s="394" t="s">
        <v>4517</v>
      </c>
      <c r="D179" s="8" t="s">
        <v>924</v>
      </c>
      <c r="E179" s="252">
        <v>1045.5</v>
      </c>
      <c r="F179" s="294">
        <v>41901</v>
      </c>
      <c r="G179" s="30">
        <v>1045.5</v>
      </c>
      <c r="H179" s="265">
        <f>E179-G179</f>
        <v>0</v>
      </c>
      <c r="I179" s="8" t="s">
        <v>57</v>
      </c>
    </row>
    <row r="180" spans="1:9" x14ac:dyDescent="0.25">
      <c r="A180" s="240">
        <v>41908</v>
      </c>
      <c r="B180" s="475" t="s">
        <v>1810</v>
      </c>
      <c r="C180" s="476" t="s">
        <v>2764</v>
      </c>
      <c r="D180" s="235" t="s">
        <v>924</v>
      </c>
      <c r="E180" s="236">
        <v>934.8</v>
      </c>
      <c r="F180" s="294">
        <v>41909</v>
      </c>
      <c r="G180" s="30">
        <v>934.8</v>
      </c>
      <c r="H180" s="265">
        <f>E180-G180</f>
        <v>0</v>
      </c>
      <c r="I180" s="235" t="s">
        <v>14</v>
      </c>
    </row>
    <row r="181" spans="1:9" x14ac:dyDescent="0.25">
      <c r="A181" s="240"/>
      <c r="B181" s="475"/>
      <c r="C181" s="476"/>
      <c r="D181" s="235"/>
      <c r="E181" s="236"/>
      <c r="F181" s="294"/>
      <c r="G181" s="30">
        <f>SUM(G177:G180)</f>
        <v>6235.9000000000005</v>
      </c>
      <c r="H181" s="265"/>
      <c r="I181" s="235"/>
    </row>
    <row r="182" spans="1:9" x14ac:dyDescent="0.25">
      <c r="A182" s="240"/>
      <c r="B182" s="475"/>
      <c r="C182" s="476"/>
      <c r="D182" s="235"/>
      <c r="E182" s="236"/>
      <c r="F182" s="294"/>
      <c r="G182" s="30"/>
      <c r="H182" s="265"/>
      <c r="I182" s="235"/>
    </row>
    <row r="183" spans="1:9" x14ac:dyDescent="0.25">
      <c r="A183" s="240">
        <v>41894</v>
      </c>
      <c r="B183" s="438" t="s">
        <v>1420</v>
      </c>
      <c r="C183" s="429" t="s">
        <v>4422</v>
      </c>
      <c r="D183" s="8" t="s">
        <v>2448</v>
      </c>
      <c r="E183" s="252">
        <v>6575</v>
      </c>
      <c r="F183" s="117">
        <v>41895</v>
      </c>
      <c r="G183" s="22">
        <v>6575</v>
      </c>
      <c r="H183" s="265">
        <f>E183-G183</f>
        <v>0</v>
      </c>
      <c r="I183" s="20" t="s">
        <v>57</v>
      </c>
    </row>
    <row r="184" spans="1:9" x14ac:dyDescent="0.25">
      <c r="A184" s="240">
        <v>41901</v>
      </c>
      <c r="B184" s="241" t="s">
        <v>2220</v>
      </c>
      <c r="C184" s="394" t="s">
        <v>4517</v>
      </c>
      <c r="D184" s="235" t="s">
        <v>2448</v>
      </c>
      <c r="E184" s="236">
        <v>5045</v>
      </c>
      <c r="F184" s="294">
        <v>41901</v>
      </c>
      <c r="G184" s="22">
        <v>5045</v>
      </c>
      <c r="H184" s="265">
        <f>E184-G184</f>
        <v>0</v>
      </c>
      <c r="I184" s="431" t="s">
        <v>196</v>
      </c>
    </row>
    <row r="185" spans="1:9" x14ac:dyDescent="0.25">
      <c r="A185" s="240">
        <v>41911</v>
      </c>
      <c r="B185" s="475" t="s">
        <v>2052</v>
      </c>
      <c r="C185" s="476" t="s">
        <v>2764</v>
      </c>
      <c r="D185" s="8" t="s">
        <v>2448</v>
      </c>
      <c r="E185" s="252">
        <v>463.2</v>
      </c>
      <c r="F185" s="294">
        <v>41911</v>
      </c>
      <c r="G185" s="30">
        <v>463.2</v>
      </c>
      <c r="H185" s="265">
        <f>E185-G185</f>
        <v>0</v>
      </c>
      <c r="I185" s="8"/>
    </row>
    <row r="186" spans="1:9" x14ac:dyDescent="0.25">
      <c r="A186" s="240"/>
      <c r="B186" s="475"/>
      <c r="C186" s="476"/>
      <c r="D186" s="8"/>
      <c r="E186" s="252"/>
      <c r="F186" s="294"/>
      <c r="G186" s="30">
        <f>SUM(G183:G185)</f>
        <v>12083.2</v>
      </c>
      <c r="H186" s="265"/>
      <c r="I186" s="8"/>
    </row>
    <row r="187" spans="1:9" x14ac:dyDescent="0.25">
      <c r="A187" s="240"/>
      <c r="B187" s="475"/>
      <c r="C187" s="476"/>
      <c r="D187" s="8"/>
      <c r="E187" s="252"/>
      <c r="F187" s="294"/>
      <c r="G187" s="30"/>
      <c r="H187" s="265"/>
      <c r="I187" s="8"/>
    </row>
    <row r="188" spans="1:9" x14ac:dyDescent="0.25">
      <c r="A188" s="240">
        <v>41898</v>
      </c>
      <c r="B188" s="241" t="s">
        <v>1910</v>
      </c>
      <c r="C188" s="394" t="s">
        <v>4517</v>
      </c>
      <c r="D188" s="8" t="s">
        <v>4549</v>
      </c>
      <c r="E188" s="252">
        <v>1569.6</v>
      </c>
      <c r="F188" s="294">
        <v>41899</v>
      </c>
      <c r="G188" s="30">
        <v>1569.6</v>
      </c>
      <c r="H188" s="265">
        <f>E188-G188</f>
        <v>0</v>
      </c>
      <c r="I188" s="8" t="s">
        <v>23</v>
      </c>
    </row>
    <row r="189" spans="1:9" x14ac:dyDescent="0.25">
      <c r="A189" s="240">
        <v>41902</v>
      </c>
      <c r="B189" s="241" t="s">
        <v>1118</v>
      </c>
      <c r="C189" s="394" t="s">
        <v>4517</v>
      </c>
      <c r="D189" s="8" t="s">
        <v>4549</v>
      </c>
      <c r="E189" s="252">
        <v>988.8</v>
      </c>
      <c r="F189" s="294">
        <v>41903</v>
      </c>
      <c r="G189" s="22">
        <v>988.8</v>
      </c>
      <c r="H189" s="265">
        <f>E189-G189</f>
        <v>0</v>
      </c>
      <c r="I189" s="20" t="s">
        <v>146</v>
      </c>
    </row>
    <row r="190" spans="1:9" x14ac:dyDescent="0.25">
      <c r="A190" s="240"/>
      <c r="B190" s="241"/>
      <c r="C190" s="394"/>
      <c r="D190" s="8"/>
      <c r="E190" s="252"/>
      <c r="F190" s="294"/>
      <c r="G190" s="22"/>
      <c r="H190" s="265"/>
      <c r="I190" s="20"/>
    </row>
    <row r="191" spans="1:9" x14ac:dyDescent="0.25">
      <c r="A191" s="240">
        <v>41894</v>
      </c>
      <c r="B191" s="438" t="s">
        <v>1486</v>
      </c>
      <c r="C191" s="429" t="s">
        <v>4422</v>
      </c>
      <c r="D191" s="8" t="s">
        <v>4513</v>
      </c>
      <c r="E191" s="252">
        <v>3942.4</v>
      </c>
      <c r="F191" s="117">
        <v>41894</v>
      </c>
      <c r="G191" s="30">
        <v>3942.4</v>
      </c>
      <c r="H191" s="265">
        <f t="shared" ref="H191:H210" si="10">E191-G191</f>
        <v>0</v>
      </c>
      <c r="I191" s="8"/>
    </row>
    <row r="192" spans="1:9" x14ac:dyDescent="0.25">
      <c r="A192" s="240">
        <v>41883</v>
      </c>
      <c r="B192" s="241" t="s">
        <v>1405</v>
      </c>
      <c r="C192" s="394" t="s">
        <v>4401</v>
      </c>
      <c r="D192" s="235" t="s">
        <v>2659</v>
      </c>
      <c r="E192" s="236">
        <v>4494.3</v>
      </c>
      <c r="F192" s="117">
        <v>41883</v>
      </c>
      <c r="G192" s="30">
        <v>4494.3</v>
      </c>
      <c r="H192" s="238">
        <f t="shared" si="10"/>
        <v>0</v>
      </c>
      <c r="I192" s="235"/>
    </row>
    <row r="193" spans="1:11" x14ac:dyDescent="0.25">
      <c r="A193" s="240">
        <v>41885</v>
      </c>
      <c r="B193" s="438" t="s">
        <v>1611</v>
      </c>
      <c r="C193" s="429" t="s">
        <v>4422</v>
      </c>
      <c r="D193" s="8" t="s">
        <v>2659</v>
      </c>
      <c r="E193" s="252">
        <v>6854.4</v>
      </c>
      <c r="F193" s="117">
        <v>41885</v>
      </c>
      <c r="G193" s="30">
        <v>6854.4</v>
      </c>
      <c r="H193" s="265">
        <f t="shared" si="10"/>
        <v>0</v>
      </c>
      <c r="I193" s="8"/>
    </row>
    <row r="194" spans="1:11" x14ac:dyDescent="0.25">
      <c r="A194" s="240">
        <v>41886</v>
      </c>
      <c r="B194" s="438" t="s">
        <v>1758</v>
      </c>
      <c r="C194" s="429" t="s">
        <v>4422</v>
      </c>
      <c r="D194" s="235" t="s">
        <v>2659</v>
      </c>
      <c r="E194" s="236">
        <v>3565</v>
      </c>
      <c r="F194" s="294">
        <v>41886</v>
      </c>
      <c r="G194" s="30">
        <v>3565</v>
      </c>
      <c r="H194" s="265">
        <f t="shared" si="10"/>
        <v>0</v>
      </c>
      <c r="I194" s="235"/>
    </row>
    <row r="195" spans="1:11" x14ac:dyDescent="0.25">
      <c r="A195" s="240">
        <v>41887</v>
      </c>
      <c r="B195" s="438" t="s">
        <v>1932</v>
      </c>
      <c r="C195" s="429" t="s">
        <v>4422</v>
      </c>
      <c r="D195" s="8" t="s">
        <v>2659</v>
      </c>
      <c r="E195" s="252">
        <v>8805.6</v>
      </c>
      <c r="F195" s="294">
        <v>41887</v>
      </c>
      <c r="G195" s="30">
        <v>8805.6</v>
      </c>
      <c r="H195" s="265">
        <f t="shared" si="10"/>
        <v>0</v>
      </c>
      <c r="I195" s="8"/>
    </row>
    <row r="196" spans="1:11" x14ac:dyDescent="0.25">
      <c r="A196" s="240">
        <v>41888</v>
      </c>
      <c r="B196" s="438" t="s">
        <v>1957</v>
      </c>
      <c r="C196" s="429" t="s">
        <v>4422</v>
      </c>
      <c r="D196" s="235" t="s">
        <v>2659</v>
      </c>
      <c r="E196" s="236">
        <v>3663.6</v>
      </c>
      <c r="F196" s="294">
        <v>41888</v>
      </c>
      <c r="G196" s="30">
        <v>3663.6</v>
      </c>
      <c r="H196" s="265">
        <f t="shared" si="10"/>
        <v>0</v>
      </c>
      <c r="I196" s="235"/>
    </row>
    <row r="197" spans="1:11" x14ac:dyDescent="0.25">
      <c r="A197" s="240">
        <v>41889</v>
      </c>
      <c r="B197" s="438" t="s">
        <v>2094</v>
      </c>
      <c r="C197" s="429" t="s">
        <v>4422</v>
      </c>
      <c r="D197" s="8" t="s">
        <v>2659</v>
      </c>
      <c r="E197" s="252">
        <v>6180</v>
      </c>
      <c r="F197" s="294">
        <v>41889</v>
      </c>
      <c r="G197" s="30">
        <v>6180</v>
      </c>
      <c r="H197" s="265">
        <f t="shared" si="10"/>
        <v>0</v>
      </c>
      <c r="I197" s="8"/>
    </row>
    <row r="198" spans="1:11" s="13" customFormat="1" x14ac:dyDescent="0.25">
      <c r="A198" s="240">
        <v>41890</v>
      </c>
      <c r="B198" s="438" t="s">
        <v>2185</v>
      </c>
      <c r="C198" s="429" t="s">
        <v>4422</v>
      </c>
      <c r="D198" s="8" t="s">
        <v>2659</v>
      </c>
      <c r="E198" s="252">
        <v>8153.8</v>
      </c>
      <c r="F198" s="117">
        <v>41890</v>
      </c>
      <c r="G198" s="30">
        <v>8153.8</v>
      </c>
      <c r="H198" s="265">
        <f t="shared" si="10"/>
        <v>0</v>
      </c>
      <c r="I198" s="8"/>
    </row>
    <row r="199" spans="1:11" s="13" customFormat="1" x14ac:dyDescent="0.25">
      <c r="A199" s="240">
        <v>41892</v>
      </c>
      <c r="B199" s="438" t="s">
        <v>1175</v>
      </c>
      <c r="C199" s="429" t="s">
        <v>4422</v>
      </c>
      <c r="D199" s="8" t="s">
        <v>2659</v>
      </c>
      <c r="E199" s="252">
        <v>4669.3999999999996</v>
      </c>
      <c r="F199" s="117">
        <v>41892</v>
      </c>
      <c r="G199" s="30">
        <v>4669.3999999999996</v>
      </c>
      <c r="H199" s="265">
        <f t="shared" si="10"/>
        <v>0</v>
      </c>
      <c r="I199" s="8" t="s">
        <v>4489</v>
      </c>
      <c r="K199" s="21"/>
    </row>
    <row r="200" spans="1:11" s="13" customFormat="1" x14ac:dyDescent="0.25">
      <c r="A200" s="240">
        <v>41893</v>
      </c>
      <c r="B200" s="438" t="s">
        <v>1285</v>
      </c>
      <c r="C200" s="429" t="s">
        <v>4422</v>
      </c>
      <c r="D200" s="235" t="s">
        <v>2659</v>
      </c>
      <c r="E200" s="236">
        <v>2295</v>
      </c>
      <c r="F200" s="117">
        <v>41893</v>
      </c>
      <c r="G200" s="30">
        <v>2295</v>
      </c>
      <c r="H200" s="265">
        <f t="shared" si="10"/>
        <v>0</v>
      </c>
      <c r="I200" s="235"/>
    </row>
    <row r="201" spans="1:11" s="13" customFormat="1" x14ac:dyDescent="0.25">
      <c r="A201" s="240">
        <v>41894</v>
      </c>
      <c r="B201" s="438" t="s">
        <v>1378</v>
      </c>
      <c r="C201" s="429" t="s">
        <v>4422</v>
      </c>
      <c r="D201" s="8" t="s">
        <v>2659</v>
      </c>
      <c r="E201" s="252">
        <v>7664.5</v>
      </c>
      <c r="F201" s="117">
        <v>41894</v>
      </c>
      <c r="G201" s="30">
        <v>7664.5</v>
      </c>
      <c r="H201" s="265">
        <f t="shared" si="10"/>
        <v>0</v>
      </c>
      <c r="I201" s="20"/>
    </row>
    <row r="202" spans="1:11" s="13" customFormat="1" x14ac:dyDescent="0.25">
      <c r="A202" s="240">
        <v>41894</v>
      </c>
      <c r="B202" s="438" t="s">
        <v>1506</v>
      </c>
      <c r="C202" s="429" t="s">
        <v>4422</v>
      </c>
      <c r="D202" s="8" t="s">
        <v>2659</v>
      </c>
      <c r="E202" s="252">
        <v>4034.8</v>
      </c>
      <c r="F202" s="294">
        <v>41894</v>
      </c>
      <c r="G202" s="30">
        <v>4034.8</v>
      </c>
      <c r="H202" s="265">
        <f t="shared" si="10"/>
        <v>0</v>
      </c>
      <c r="I202" s="8"/>
      <c r="K202" s="21"/>
    </row>
    <row r="203" spans="1:11" s="13" customFormat="1" x14ac:dyDescent="0.25">
      <c r="A203" s="240">
        <v>41896</v>
      </c>
      <c r="B203" s="241" t="s">
        <v>1654</v>
      </c>
      <c r="C203" s="394" t="s">
        <v>4517</v>
      </c>
      <c r="D203" s="8" t="s">
        <v>2659</v>
      </c>
      <c r="E203" s="252">
        <v>6248.4</v>
      </c>
      <c r="F203" s="117">
        <v>41896</v>
      </c>
      <c r="G203" s="30">
        <v>6248.4</v>
      </c>
      <c r="H203" s="265">
        <f t="shared" si="10"/>
        <v>0</v>
      </c>
      <c r="I203" s="8"/>
    </row>
    <row r="204" spans="1:11" s="13" customFormat="1" x14ac:dyDescent="0.25">
      <c r="A204" s="240">
        <v>41900</v>
      </c>
      <c r="B204" s="241" t="s">
        <v>2129</v>
      </c>
      <c r="C204" s="394" t="s">
        <v>4517</v>
      </c>
      <c r="D204" s="8" t="s">
        <v>2659</v>
      </c>
      <c r="E204" s="252">
        <v>3637.2</v>
      </c>
      <c r="F204" s="294">
        <v>41900</v>
      </c>
      <c r="G204" s="30">
        <v>3637.2</v>
      </c>
      <c r="H204" s="265">
        <f t="shared" si="10"/>
        <v>0</v>
      </c>
      <c r="I204" s="8" t="s">
        <v>20</v>
      </c>
    </row>
    <row r="205" spans="1:11" s="13" customFormat="1" x14ac:dyDescent="0.25">
      <c r="A205" s="240">
        <v>41907</v>
      </c>
      <c r="B205" s="475" t="s">
        <v>1624</v>
      </c>
      <c r="C205" s="476" t="s">
        <v>2764</v>
      </c>
      <c r="D205" s="5" t="s">
        <v>2659</v>
      </c>
      <c r="E205" s="295">
        <v>3312.8</v>
      </c>
      <c r="F205" s="294">
        <v>41907</v>
      </c>
      <c r="G205" s="22">
        <v>3312.8</v>
      </c>
      <c r="H205" s="265">
        <f t="shared" si="10"/>
        <v>0</v>
      </c>
      <c r="I205" s="24"/>
    </row>
    <row r="206" spans="1:11" s="13" customFormat="1" x14ac:dyDescent="0.25">
      <c r="A206" s="240">
        <v>41908</v>
      </c>
      <c r="B206" s="475" t="s">
        <v>1827</v>
      </c>
      <c r="C206" s="476" t="s">
        <v>2764</v>
      </c>
      <c r="D206" s="235" t="s">
        <v>2659</v>
      </c>
      <c r="E206" s="236">
        <v>3435.8</v>
      </c>
      <c r="F206" s="117">
        <v>41908</v>
      </c>
      <c r="G206" s="30">
        <v>3435.8</v>
      </c>
      <c r="H206" s="265">
        <f t="shared" si="10"/>
        <v>0</v>
      </c>
      <c r="I206" s="235"/>
    </row>
    <row r="207" spans="1:11" s="13" customFormat="1" x14ac:dyDescent="0.25">
      <c r="A207" s="240">
        <v>41909</v>
      </c>
      <c r="B207" s="475" t="s">
        <v>1863</v>
      </c>
      <c r="C207" s="476" t="s">
        <v>2764</v>
      </c>
      <c r="D207" s="8" t="s">
        <v>2659</v>
      </c>
      <c r="E207" s="252">
        <v>5427</v>
      </c>
      <c r="F207" s="117">
        <v>41909</v>
      </c>
      <c r="G207" s="30">
        <v>5427</v>
      </c>
      <c r="H207" s="265">
        <f t="shared" si="10"/>
        <v>0</v>
      </c>
      <c r="I207" s="8"/>
    </row>
    <row r="208" spans="1:11" s="13" customFormat="1" x14ac:dyDescent="0.25">
      <c r="A208" s="240">
        <v>41909</v>
      </c>
      <c r="B208" s="475" t="s">
        <v>1917</v>
      </c>
      <c r="C208" s="476" t="s">
        <v>2764</v>
      </c>
      <c r="D208" s="8" t="s">
        <v>2659</v>
      </c>
      <c r="E208" s="252">
        <v>6538.5</v>
      </c>
      <c r="F208" s="117">
        <v>41909</v>
      </c>
      <c r="G208" s="30">
        <v>6538.5</v>
      </c>
      <c r="H208" s="265">
        <f t="shared" si="10"/>
        <v>0</v>
      </c>
      <c r="I208" s="8"/>
    </row>
    <row r="209" spans="1:11" x14ac:dyDescent="0.25">
      <c r="A209" s="240">
        <v>41910</v>
      </c>
      <c r="B209" s="475" t="s">
        <v>1985</v>
      </c>
      <c r="C209" s="476" t="s">
        <v>2764</v>
      </c>
      <c r="D209" s="235" t="s">
        <v>2659</v>
      </c>
      <c r="E209" s="236">
        <v>4040</v>
      </c>
      <c r="F209" s="117">
        <v>41910</v>
      </c>
      <c r="G209" s="30">
        <v>4040</v>
      </c>
      <c r="H209" s="265">
        <f t="shared" si="10"/>
        <v>0</v>
      </c>
      <c r="I209" s="235"/>
      <c r="J209" s="9"/>
      <c r="K209" s="9"/>
    </row>
    <row r="210" spans="1:11" x14ac:dyDescent="0.25">
      <c r="A210" s="240">
        <v>41910</v>
      </c>
      <c r="B210" s="475" t="s">
        <v>2010</v>
      </c>
      <c r="C210" s="476" t="s">
        <v>2764</v>
      </c>
      <c r="D210" s="235" t="s">
        <v>2659</v>
      </c>
      <c r="E210" s="236">
        <v>4905</v>
      </c>
      <c r="F210" s="117">
        <v>41910</v>
      </c>
      <c r="G210" s="30">
        <v>4905</v>
      </c>
      <c r="H210" s="265">
        <f t="shared" si="10"/>
        <v>0</v>
      </c>
      <c r="I210" s="235"/>
      <c r="J210" s="9"/>
      <c r="K210" s="9"/>
    </row>
    <row r="211" spans="1:11" x14ac:dyDescent="0.25">
      <c r="A211" s="240"/>
      <c r="B211" s="475"/>
      <c r="C211" s="476"/>
      <c r="D211" s="235"/>
      <c r="E211" s="236"/>
      <c r="F211" s="117"/>
      <c r="G211" s="30">
        <f>SUM(G191:G210)</f>
        <v>101867.5</v>
      </c>
      <c r="H211" s="265"/>
      <c r="I211" s="235"/>
      <c r="J211" s="9"/>
      <c r="K211" s="9"/>
    </row>
    <row r="212" spans="1:11" x14ac:dyDescent="0.25">
      <c r="A212" s="240"/>
      <c r="B212" s="475"/>
      <c r="C212" s="476"/>
      <c r="D212" s="235"/>
      <c r="E212" s="236"/>
      <c r="F212" s="117"/>
      <c r="G212" s="30"/>
      <c r="H212" s="265"/>
      <c r="I212" s="235"/>
      <c r="J212" s="9"/>
      <c r="K212" s="9"/>
    </row>
    <row r="213" spans="1:11" x14ac:dyDescent="0.25">
      <c r="A213" s="240">
        <v>41886</v>
      </c>
      <c r="B213" s="438" t="s">
        <v>1754</v>
      </c>
      <c r="C213" s="429" t="s">
        <v>4422</v>
      </c>
      <c r="D213" s="235" t="s">
        <v>2698</v>
      </c>
      <c r="E213" s="236">
        <v>4027.5</v>
      </c>
      <c r="F213" s="294">
        <v>41887</v>
      </c>
      <c r="G213" s="30">
        <v>4027.5</v>
      </c>
      <c r="H213" s="265">
        <f>E213-G213</f>
        <v>0</v>
      </c>
      <c r="I213" s="235" t="s">
        <v>196</v>
      </c>
      <c r="J213" s="9"/>
      <c r="K213" s="9"/>
    </row>
    <row r="214" spans="1:11" x14ac:dyDescent="0.25">
      <c r="A214" s="240">
        <v>41892</v>
      </c>
      <c r="B214" s="438" t="s">
        <v>1207</v>
      </c>
      <c r="C214" s="429" t="s">
        <v>4422</v>
      </c>
      <c r="D214" s="8" t="s">
        <v>2698</v>
      </c>
      <c r="E214" s="252">
        <v>3253.5</v>
      </c>
      <c r="F214" s="117">
        <v>41892</v>
      </c>
      <c r="G214" s="30">
        <v>3253.5</v>
      </c>
      <c r="H214" s="265">
        <f>E214-G214</f>
        <v>0</v>
      </c>
      <c r="I214" s="8" t="s">
        <v>14</v>
      </c>
      <c r="J214" s="9"/>
      <c r="K214" s="9"/>
    </row>
    <row r="215" spans="1:11" x14ac:dyDescent="0.25">
      <c r="A215" s="240">
        <v>41893</v>
      </c>
      <c r="B215" s="438" t="s">
        <v>1338</v>
      </c>
      <c r="C215" s="429" t="s">
        <v>4422</v>
      </c>
      <c r="D215" s="235" t="s">
        <v>2698</v>
      </c>
      <c r="E215" s="236">
        <v>4081.2</v>
      </c>
      <c r="F215" s="117">
        <v>41894</v>
      </c>
      <c r="G215" s="30">
        <v>4081.2</v>
      </c>
      <c r="H215" s="265">
        <f>E215-G215</f>
        <v>0</v>
      </c>
      <c r="I215" s="235" t="s">
        <v>196</v>
      </c>
      <c r="J215" s="9"/>
      <c r="K215" s="9"/>
    </row>
    <row r="216" spans="1:11" x14ac:dyDescent="0.25">
      <c r="A216" s="240">
        <v>41894</v>
      </c>
      <c r="B216" s="438" t="s">
        <v>1480</v>
      </c>
      <c r="C216" s="429" t="s">
        <v>4422</v>
      </c>
      <c r="D216" s="8" t="s">
        <v>2698</v>
      </c>
      <c r="E216" s="252">
        <v>3031.5</v>
      </c>
      <c r="F216" s="117">
        <v>41895</v>
      </c>
      <c r="G216" s="30">
        <v>3031.5</v>
      </c>
      <c r="H216" s="265">
        <f>E216-G216</f>
        <v>0</v>
      </c>
      <c r="I216" s="8" t="s">
        <v>196</v>
      </c>
      <c r="J216" s="9"/>
      <c r="K216" s="9"/>
    </row>
    <row r="217" spans="1:11" ht="23.25" x14ac:dyDescent="0.25">
      <c r="A217" s="240">
        <v>41896</v>
      </c>
      <c r="B217" s="241" t="s">
        <v>1687</v>
      </c>
      <c r="C217" s="394" t="s">
        <v>4517</v>
      </c>
      <c r="D217" s="8" t="s">
        <v>2698</v>
      </c>
      <c r="E217" s="252">
        <v>3327.6</v>
      </c>
      <c r="F217" s="470" t="s">
        <v>4530</v>
      </c>
      <c r="G217" s="30">
        <v>3327.6</v>
      </c>
      <c r="H217" s="265">
        <f>E217-G217</f>
        <v>0</v>
      </c>
      <c r="I217" s="8" t="s">
        <v>436</v>
      </c>
      <c r="J217" s="9"/>
      <c r="K217" s="9"/>
    </row>
    <row r="218" spans="1:11" x14ac:dyDescent="0.25">
      <c r="A218" s="240"/>
      <c r="B218" s="241"/>
      <c r="C218" s="394"/>
      <c r="D218" s="8"/>
      <c r="E218" s="252"/>
      <c r="F218" s="470"/>
      <c r="G218" s="30">
        <f>SUM(G213:G217)</f>
        <v>17721.3</v>
      </c>
      <c r="H218" s="265"/>
      <c r="I218" s="8"/>
      <c r="J218" s="9"/>
      <c r="K218" s="9"/>
    </row>
    <row r="219" spans="1:11" x14ac:dyDescent="0.25">
      <c r="A219" s="240"/>
      <c r="B219" s="241"/>
      <c r="C219" s="394"/>
      <c r="D219" s="8"/>
      <c r="E219" s="252"/>
      <c r="F219" s="470"/>
      <c r="G219" s="30"/>
      <c r="H219" s="265"/>
      <c r="I219" s="8"/>
      <c r="J219" s="9"/>
      <c r="K219" s="9"/>
    </row>
    <row r="220" spans="1:11" x14ac:dyDescent="0.25">
      <c r="A220" s="240">
        <v>41883</v>
      </c>
      <c r="B220" s="241" t="s">
        <v>1431</v>
      </c>
      <c r="C220" s="394" t="s">
        <v>4401</v>
      </c>
      <c r="D220" s="235" t="s">
        <v>1532</v>
      </c>
      <c r="E220" s="236">
        <v>2870.1</v>
      </c>
      <c r="F220" s="117">
        <v>41883</v>
      </c>
      <c r="G220" s="30">
        <v>2870.1</v>
      </c>
      <c r="H220" s="238">
        <f t="shared" ref="H220:H241" si="11">E220-G220</f>
        <v>0</v>
      </c>
      <c r="I220" s="235"/>
      <c r="J220" s="9"/>
      <c r="K220" s="9"/>
    </row>
    <row r="221" spans="1:11" x14ac:dyDescent="0.25">
      <c r="A221" s="240">
        <v>41884</v>
      </c>
      <c r="B221" s="241" t="s">
        <v>1530</v>
      </c>
      <c r="C221" s="394" t="s">
        <v>4401</v>
      </c>
      <c r="D221" s="235" t="s">
        <v>1532</v>
      </c>
      <c r="E221" s="236">
        <v>4511</v>
      </c>
      <c r="F221" s="117">
        <v>41884</v>
      </c>
      <c r="G221" s="22">
        <v>4511</v>
      </c>
      <c r="H221" s="238">
        <f t="shared" si="11"/>
        <v>0</v>
      </c>
      <c r="I221" s="431"/>
      <c r="J221" s="9"/>
      <c r="K221" s="9"/>
    </row>
    <row r="222" spans="1:11" x14ac:dyDescent="0.25">
      <c r="A222" s="240">
        <v>41885</v>
      </c>
      <c r="B222" s="438" t="s">
        <v>1654</v>
      </c>
      <c r="C222" s="429" t="s">
        <v>4422</v>
      </c>
      <c r="D222" s="8" t="s">
        <v>1532</v>
      </c>
      <c r="E222" s="252">
        <v>4365.5</v>
      </c>
      <c r="F222" s="117">
        <v>41885</v>
      </c>
      <c r="G222" s="30">
        <v>4365.5</v>
      </c>
      <c r="H222" s="265">
        <f t="shared" si="11"/>
        <v>0</v>
      </c>
      <c r="I222" s="8"/>
      <c r="J222" s="9"/>
      <c r="K222" s="9"/>
    </row>
    <row r="223" spans="1:11" x14ac:dyDescent="0.25">
      <c r="A223" s="240">
        <v>41886</v>
      </c>
      <c r="B223" s="438" t="s">
        <v>1774</v>
      </c>
      <c r="C223" s="429" t="s">
        <v>4422</v>
      </c>
      <c r="D223" s="235" t="s">
        <v>1532</v>
      </c>
      <c r="E223" s="236">
        <v>3681.2</v>
      </c>
      <c r="F223" s="294">
        <v>41886</v>
      </c>
      <c r="G223" s="30">
        <v>3681.2</v>
      </c>
      <c r="H223" s="265">
        <f t="shared" si="11"/>
        <v>0</v>
      </c>
      <c r="I223" s="235"/>
      <c r="J223" s="9"/>
      <c r="K223" s="9"/>
    </row>
    <row r="224" spans="1:11" x14ac:dyDescent="0.25">
      <c r="A224" s="240">
        <v>41887</v>
      </c>
      <c r="B224" s="438" t="s">
        <v>1892</v>
      </c>
      <c r="C224" s="429" t="s">
        <v>4422</v>
      </c>
      <c r="D224" s="8" t="s">
        <v>1532</v>
      </c>
      <c r="E224" s="252">
        <v>4949.5</v>
      </c>
      <c r="F224" s="117">
        <v>41887</v>
      </c>
      <c r="G224" s="30">
        <v>4949.5</v>
      </c>
      <c r="H224" s="265">
        <f t="shared" si="11"/>
        <v>0</v>
      </c>
      <c r="I224" s="8"/>
      <c r="J224" s="9"/>
      <c r="K224" s="9"/>
    </row>
    <row r="225" spans="1:11" x14ac:dyDescent="0.25">
      <c r="A225" s="240">
        <v>41888</v>
      </c>
      <c r="B225" s="438" t="s">
        <v>2020</v>
      </c>
      <c r="C225" s="429" t="s">
        <v>4422</v>
      </c>
      <c r="D225" s="235" t="s">
        <v>1532</v>
      </c>
      <c r="E225" s="236">
        <v>5358.8</v>
      </c>
      <c r="F225" s="294">
        <v>41888</v>
      </c>
      <c r="G225" s="30">
        <v>5358.8</v>
      </c>
      <c r="H225" s="265">
        <f t="shared" si="11"/>
        <v>0</v>
      </c>
      <c r="I225" s="235"/>
      <c r="J225" s="9"/>
      <c r="K225" s="9"/>
    </row>
    <row r="226" spans="1:11" x14ac:dyDescent="0.25">
      <c r="A226" s="240">
        <v>41890</v>
      </c>
      <c r="B226" s="438" t="s">
        <v>2238</v>
      </c>
      <c r="C226" s="429" t="s">
        <v>4422</v>
      </c>
      <c r="D226" s="8" t="s">
        <v>1532</v>
      </c>
      <c r="E226" s="252">
        <v>4069.6</v>
      </c>
      <c r="F226" s="117">
        <v>41890</v>
      </c>
      <c r="G226" s="30">
        <v>4069.6</v>
      </c>
      <c r="H226" s="265">
        <f t="shared" si="11"/>
        <v>0</v>
      </c>
      <c r="I226" s="8"/>
      <c r="J226" s="9"/>
      <c r="K226" s="9"/>
    </row>
    <row r="227" spans="1:11" x14ac:dyDescent="0.25">
      <c r="A227" s="240">
        <v>41892</v>
      </c>
      <c r="B227" s="438" t="s">
        <v>1199</v>
      </c>
      <c r="C227" s="429" t="s">
        <v>4422</v>
      </c>
      <c r="D227" s="8" t="s">
        <v>1532</v>
      </c>
      <c r="E227" s="252">
        <v>3568.2</v>
      </c>
      <c r="F227" s="117">
        <v>41892</v>
      </c>
      <c r="G227" s="30">
        <v>3568.2</v>
      </c>
      <c r="H227" s="265">
        <f t="shared" si="11"/>
        <v>0</v>
      </c>
      <c r="I227" s="8"/>
      <c r="J227" s="9"/>
      <c r="K227" s="9"/>
    </row>
    <row r="228" spans="1:11" x14ac:dyDescent="0.25">
      <c r="A228" s="240">
        <v>41893</v>
      </c>
      <c r="B228" s="438" t="s">
        <v>1319</v>
      </c>
      <c r="C228" s="429" t="s">
        <v>4422</v>
      </c>
      <c r="D228" s="235" t="s">
        <v>1532</v>
      </c>
      <c r="E228" s="236">
        <v>4953.2</v>
      </c>
      <c r="F228" s="117">
        <v>41893</v>
      </c>
      <c r="G228" s="30">
        <v>4953.2</v>
      </c>
      <c r="H228" s="265">
        <f t="shared" si="11"/>
        <v>0</v>
      </c>
      <c r="I228" s="235"/>
      <c r="J228" s="9"/>
      <c r="K228" s="9"/>
    </row>
    <row r="229" spans="1:11" x14ac:dyDescent="0.25">
      <c r="A229" s="240">
        <v>41894</v>
      </c>
      <c r="B229" s="438" t="s">
        <v>1476</v>
      </c>
      <c r="C229" s="429" t="s">
        <v>4422</v>
      </c>
      <c r="D229" s="8" t="s">
        <v>1532</v>
      </c>
      <c r="E229" s="252">
        <v>4772.8999999999996</v>
      </c>
      <c r="F229" s="117">
        <v>41894</v>
      </c>
      <c r="G229" s="30">
        <v>4772.8999999999996</v>
      </c>
      <c r="H229" s="265">
        <f t="shared" si="11"/>
        <v>0</v>
      </c>
      <c r="I229" s="8"/>
      <c r="J229" s="9"/>
      <c r="K229" s="9"/>
    </row>
    <row r="230" spans="1:11" x14ac:dyDescent="0.25">
      <c r="A230" s="240">
        <v>41895</v>
      </c>
      <c r="B230" s="241" t="s">
        <v>1583</v>
      </c>
      <c r="C230" s="394" t="s">
        <v>4517</v>
      </c>
      <c r="D230" s="235" t="s">
        <v>1532</v>
      </c>
      <c r="E230" s="236">
        <v>8346.9</v>
      </c>
      <c r="F230" s="294">
        <v>41895</v>
      </c>
      <c r="G230" s="30">
        <v>8346.9</v>
      </c>
      <c r="H230" s="265">
        <f t="shared" si="11"/>
        <v>0</v>
      </c>
      <c r="I230" s="235"/>
      <c r="J230" s="9"/>
      <c r="K230" s="9"/>
    </row>
    <row r="231" spans="1:11" x14ac:dyDescent="0.25">
      <c r="A231" s="240">
        <v>41899</v>
      </c>
      <c r="B231" s="241" t="s">
        <v>2025</v>
      </c>
      <c r="C231" s="394" t="s">
        <v>4517</v>
      </c>
      <c r="D231" s="8" t="s">
        <v>1532</v>
      </c>
      <c r="E231" s="252">
        <v>3941.5</v>
      </c>
      <c r="F231" s="294">
        <v>41899</v>
      </c>
      <c r="G231" s="30">
        <v>3941.5</v>
      </c>
      <c r="H231" s="265">
        <f t="shared" si="11"/>
        <v>0</v>
      </c>
      <c r="I231" s="8"/>
      <c r="J231" s="9"/>
      <c r="K231" s="9"/>
    </row>
    <row r="232" spans="1:11" x14ac:dyDescent="0.25">
      <c r="A232" s="240">
        <v>41900</v>
      </c>
      <c r="B232" s="241" t="s">
        <v>2134</v>
      </c>
      <c r="C232" s="394" t="s">
        <v>4517</v>
      </c>
      <c r="D232" s="8" t="s">
        <v>1532</v>
      </c>
      <c r="E232" s="252">
        <v>2841.3</v>
      </c>
      <c r="F232" s="294">
        <v>41900</v>
      </c>
      <c r="G232" s="30">
        <v>2841.3</v>
      </c>
      <c r="H232" s="265">
        <f t="shared" si="11"/>
        <v>0</v>
      </c>
      <c r="I232" s="8"/>
      <c r="J232" s="9"/>
      <c r="K232" s="9"/>
    </row>
    <row r="233" spans="1:11" x14ac:dyDescent="0.25">
      <c r="A233" s="240">
        <v>41901</v>
      </c>
      <c r="B233" s="241" t="s">
        <v>2269</v>
      </c>
      <c r="C233" s="394" t="s">
        <v>4517</v>
      </c>
      <c r="D233" s="235" t="s">
        <v>1532</v>
      </c>
      <c r="E233" s="236">
        <v>3575.5</v>
      </c>
      <c r="F233" s="294">
        <v>41901</v>
      </c>
      <c r="G233" s="22">
        <v>3575.5</v>
      </c>
      <c r="H233" s="265">
        <f t="shared" si="11"/>
        <v>0</v>
      </c>
      <c r="I233" s="431"/>
      <c r="J233" s="9"/>
      <c r="K233" s="9"/>
    </row>
    <row r="234" spans="1:11" x14ac:dyDescent="0.25">
      <c r="A234" s="240">
        <v>41902</v>
      </c>
      <c r="B234" s="241" t="s">
        <v>1147</v>
      </c>
      <c r="C234" s="394" t="s">
        <v>4517</v>
      </c>
      <c r="D234" s="8" t="s">
        <v>1532</v>
      </c>
      <c r="E234" s="252">
        <v>6540.6</v>
      </c>
      <c r="F234" s="294">
        <v>41902</v>
      </c>
      <c r="G234" s="22">
        <v>6540.6</v>
      </c>
      <c r="H234" s="265">
        <f t="shared" si="11"/>
        <v>0</v>
      </c>
      <c r="I234" s="20"/>
      <c r="J234" s="9"/>
      <c r="K234" s="9"/>
    </row>
    <row r="235" spans="1:11" x14ac:dyDescent="0.25">
      <c r="A235" s="240">
        <v>41903</v>
      </c>
      <c r="B235" s="241" t="s">
        <v>1233</v>
      </c>
      <c r="C235" s="394" t="s">
        <v>4517</v>
      </c>
      <c r="D235" s="235" t="s">
        <v>1532</v>
      </c>
      <c r="E235" s="236">
        <v>3920.9</v>
      </c>
      <c r="F235" s="117">
        <v>41903</v>
      </c>
      <c r="G235" s="30">
        <v>3920.9</v>
      </c>
      <c r="H235" s="265">
        <f t="shared" si="11"/>
        <v>0</v>
      </c>
      <c r="I235" s="235"/>
      <c r="J235" s="9"/>
      <c r="K235" s="9"/>
    </row>
    <row r="236" spans="1:11" x14ac:dyDescent="0.25">
      <c r="A236" s="240">
        <v>41906</v>
      </c>
      <c r="B236" s="475" t="s">
        <v>1563</v>
      </c>
      <c r="C236" s="476" t="s">
        <v>2764</v>
      </c>
      <c r="D236" s="5" t="s">
        <v>1532</v>
      </c>
      <c r="E236" s="295">
        <v>3417.5</v>
      </c>
      <c r="F236" s="294">
        <v>41906</v>
      </c>
      <c r="G236" s="30">
        <v>3417.5</v>
      </c>
      <c r="H236" s="265">
        <f t="shared" si="11"/>
        <v>0</v>
      </c>
      <c r="I236" s="24"/>
      <c r="J236" s="9"/>
      <c r="K236" s="9"/>
    </row>
    <row r="237" spans="1:11" x14ac:dyDescent="0.25">
      <c r="A237" s="240">
        <v>41907</v>
      </c>
      <c r="B237" s="475" t="s">
        <v>1663</v>
      </c>
      <c r="C237" s="476" t="s">
        <v>2764</v>
      </c>
      <c r="D237" s="5" t="s">
        <v>1532</v>
      </c>
      <c r="E237" s="295">
        <v>4628</v>
      </c>
      <c r="F237" s="294">
        <v>41907</v>
      </c>
      <c r="G237" s="22">
        <v>4628</v>
      </c>
      <c r="H237" s="265">
        <f t="shared" si="11"/>
        <v>0</v>
      </c>
      <c r="I237" s="24"/>
      <c r="J237" s="9"/>
      <c r="K237" s="9"/>
    </row>
    <row r="238" spans="1:11" x14ac:dyDescent="0.25">
      <c r="A238" s="240">
        <v>41908</v>
      </c>
      <c r="B238" s="475" t="s">
        <v>1780</v>
      </c>
      <c r="C238" s="476" t="s">
        <v>2764</v>
      </c>
      <c r="D238" s="235" t="s">
        <v>1532</v>
      </c>
      <c r="E238" s="236">
        <v>3971.4</v>
      </c>
      <c r="F238" s="294">
        <v>41908</v>
      </c>
      <c r="G238" s="30">
        <v>3971.4</v>
      </c>
      <c r="H238" s="265">
        <f t="shared" si="11"/>
        <v>0</v>
      </c>
      <c r="I238" s="235"/>
      <c r="J238" s="9"/>
      <c r="K238" s="9"/>
    </row>
    <row r="239" spans="1:11" x14ac:dyDescent="0.25">
      <c r="A239" s="240">
        <v>41909</v>
      </c>
      <c r="B239" s="475" t="s">
        <v>1902</v>
      </c>
      <c r="C239" s="476" t="s">
        <v>2764</v>
      </c>
      <c r="D239" s="8" t="s">
        <v>1532</v>
      </c>
      <c r="E239" s="252">
        <v>5452.2</v>
      </c>
      <c r="F239" s="117">
        <v>41909</v>
      </c>
      <c r="G239" s="30">
        <v>5452.2</v>
      </c>
      <c r="H239" s="265">
        <f t="shared" si="11"/>
        <v>0</v>
      </c>
      <c r="I239" s="8"/>
      <c r="J239" s="9"/>
      <c r="K239" s="9"/>
    </row>
    <row r="240" spans="1:11" x14ac:dyDescent="0.25">
      <c r="A240" s="240">
        <v>41911</v>
      </c>
      <c r="B240" s="475" t="s">
        <v>2089</v>
      </c>
      <c r="C240" s="476" t="s">
        <v>2764</v>
      </c>
      <c r="D240" s="8" t="s">
        <v>1532</v>
      </c>
      <c r="E240" s="252">
        <v>5136.8</v>
      </c>
      <c r="F240" s="294">
        <v>41911</v>
      </c>
      <c r="G240" s="30">
        <v>5136.8</v>
      </c>
      <c r="H240" s="265">
        <f t="shared" si="11"/>
        <v>0</v>
      </c>
      <c r="I240" s="8"/>
      <c r="J240" s="9"/>
      <c r="K240" s="9"/>
    </row>
    <row r="241" spans="1:11" x14ac:dyDescent="0.25">
      <c r="A241" s="240">
        <v>41912</v>
      </c>
      <c r="B241" s="475" t="s">
        <v>2215</v>
      </c>
      <c r="C241" s="476" t="s">
        <v>2764</v>
      </c>
      <c r="D241" s="235" t="s">
        <v>1532</v>
      </c>
      <c r="E241" s="236">
        <v>4705.6000000000004</v>
      </c>
      <c r="F241" s="117">
        <v>41912</v>
      </c>
      <c r="G241" s="30">
        <v>4705.6000000000004</v>
      </c>
      <c r="H241" s="265">
        <f t="shared" si="11"/>
        <v>0</v>
      </c>
      <c r="I241" s="235"/>
      <c r="J241" s="9"/>
      <c r="K241" s="9"/>
    </row>
    <row r="242" spans="1:11" x14ac:dyDescent="0.25">
      <c r="A242" s="240"/>
      <c r="B242" s="475"/>
      <c r="C242" s="476"/>
      <c r="D242" s="235"/>
      <c r="E242" s="236"/>
      <c r="F242" s="117"/>
      <c r="G242" s="30">
        <f>SUM(G220:G241)</f>
        <v>99578.2</v>
      </c>
      <c r="H242" s="265"/>
      <c r="I242" s="235"/>
      <c r="J242" s="9"/>
      <c r="K242" s="9"/>
    </row>
    <row r="243" spans="1:11" x14ac:dyDescent="0.25">
      <c r="A243" s="240"/>
      <c r="B243" s="475"/>
      <c r="C243" s="476"/>
      <c r="D243" s="235"/>
      <c r="E243" s="236"/>
      <c r="F243" s="117"/>
      <c r="G243" s="30"/>
      <c r="H243" s="265"/>
      <c r="I243" s="235"/>
      <c r="J243" s="9"/>
      <c r="K243" s="9"/>
    </row>
    <row r="244" spans="1:11" x14ac:dyDescent="0.25">
      <c r="A244" s="240">
        <v>41891</v>
      </c>
      <c r="B244" s="438" t="s">
        <v>1059</v>
      </c>
      <c r="C244" s="429" t="s">
        <v>4422</v>
      </c>
      <c r="D244" s="235" t="s">
        <v>260</v>
      </c>
      <c r="E244" s="236">
        <v>1930.5</v>
      </c>
      <c r="F244" s="117">
        <v>41892</v>
      </c>
      <c r="G244" s="30">
        <v>1930.5</v>
      </c>
      <c r="H244" s="265">
        <f t="shared" ref="H244:H252" si="12">E244-G244</f>
        <v>0</v>
      </c>
      <c r="I244" s="235" t="s">
        <v>23</v>
      </c>
      <c r="J244" s="9"/>
      <c r="K244" s="9"/>
    </row>
    <row r="245" spans="1:11" x14ac:dyDescent="0.25">
      <c r="A245" s="240">
        <v>41883</v>
      </c>
      <c r="B245" s="241" t="s">
        <v>1366</v>
      </c>
      <c r="C245" s="394" t="s">
        <v>4401</v>
      </c>
      <c r="D245" s="235" t="s">
        <v>260</v>
      </c>
      <c r="E245" s="236">
        <v>2509.8000000000002</v>
      </c>
      <c r="F245" s="117">
        <v>41884</v>
      </c>
      <c r="G245" s="30">
        <v>2509.8000000000002</v>
      </c>
      <c r="H245" s="238">
        <f t="shared" si="12"/>
        <v>0</v>
      </c>
      <c r="I245" s="235"/>
      <c r="J245" s="9"/>
      <c r="K245" s="9"/>
    </row>
    <row r="246" spans="1:11" x14ac:dyDescent="0.25">
      <c r="A246" s="240">
        <v>41887</v>
      </c>
      <c r="B246" s="438" t="s">
        <v>1867</v>
      </c>
      <c r="C246" s="429" t="s">
        <v>4422</v>
      </c>
      <c r="D246" s="8" t="s">
        <v>260</v>
      </c>
      <c r="E246" s="252">
        <v>2867</v>
      </c>
      <c r="F246" s="117">
        <v>41887</v>
      </c>
      <c r="G246" s="30">
        <v>2867</v>
      </c>
      <c r="H246" s="265">
        <f t="shared" si="12"/>
        <v>0</v>
      </c>
      <c r="I246" s="8" t="s">
        <v>23</v>
      </c>
      <c r="J246" s="9"/>
      <c r="K246" s="9"/>
    </row>
    <row r="247" spans="1:11" x14ac:dyDescent="0.25">
      <c r="A247" s="240">
        <v>41888</v>
      </c>
      <c r="B247" s="438" t="s">
        <v>1986</v>
      </c>
      <c r="C247" s="429" t="s">
        <v>4422</v>
      </c>
      <c r="D247" s="235" t="s">
        <v>260</v>
      </c>
      <c r="E247" s="236">
        <v>1776.6</v>
      </c>
      <c r="F247" s="294">
        <v>41889</v>
      </c>
      <c r="G247" s="30">
        <v>1776.6</v>
      </c>
      <c r="H247" s="265">
        <f t="shared" si="12"/>
        <v>0</v>
      </c>
      <c r="I247" s="235" t="s">
        <v>4</v>
      </c>
      <c r="J247" s="9"/>
      <c r="K247" s="9"/>
    </row>
    <row r="248" spans="1:11" x14ac:dyDescent="0.25">
      <c r="A248" s="240">
        <v>41889</v>
      </c>
      <c r="B248" s="438" t="s">
        <v>2096</v>
      </c>
      <c r="C248" s="429" t="s">
        <v>4422</v>
      </c>
      <c r="D248" s="8" t="s">
        <v>260</v>
      </c>
      <c r="E248" s="252">
        <v>3691.2</v>
      </c>
      <c r="F248" s="294">
        <v>41890</v>
      </c>
      <c r="G248" s="30">
        <v>3691.2</v>
      </c>
      <c r="H248" s="265">
        <f t="shared" si="12"/>
        <v>0</v>
      </c>
      <c r="I248" s="8" t="s">
        <v>4</v>
      </c>
      <c r="J248" s="9"/>
      <c r="K248" s="9"/>
    </row>
    <row r="249" spans="1:11" x14ac:dyDescent="0.25">
      <c r="A249" s="240">
        <v>41893</v>
      </c>
      <c r="B249" s="438" t="s">
        <v>1230</v>
      </c>
      <c r="C249" s="429" t="s">
        <v>4422</v>
      </c>
      <c r="D249" s="235" t="s">
        <v>260</v>
      </c>
      <c r="E249" s="236">
        <v>34024.32</v>
      </c>
      <c r="F249" s="117">
        <v>41894</v>
      </c>
      <c r="G249" s="30">
        <v>34024.32</v>
      </c>
      <c r="H249" s="265">
        <f t="shared" si="12"/>
        <v>0</v>
      </c>
      <c r="I249" s="235" t="s">
        <v>23</v>
      </c>
      <c r="J249" s="9"/>
      <c r="K249" s="9"/>
    </row>
    <row r="250" spans="1:11" x14ac:dyDescent="0.25">
      <c r="A250" s="240">
        <v>41895</v>
      </c>
      <c r="B250" s="241" t="s">
        <v>1553</v>
      </c>
      <c r="C250" s="394" t="s">
        <v>4517</v>
      </c>
      <c r="D250" s="235" t="s">
        <v>260</v>
      </c>
      <c r="E250" s="236">
        <v>2951.2</v>
      </c>
      <c r="F250" s="294">
        <v>41897</v>
      </c>
      <c r="G250" s="30">
        <v>2951.2</v>
      </c>
      <c r="H250" s="265">
        <f t="shared" si="12"/>
        <v>0</v>
      </c>
      <c r="I250" s="235" t="s">
        <v>23</v>
      </c>
      <c r="J250" s="9"/>
      <c r="K250" s="9"/>
    </row>
    <row r="251" spans="1:11" x14ac:dyDescent="0.25">
      <c r="A251" s="240">
        <v>41897</v>
      </c>
      <c r="B251" s="241" t="s">
        <v>1791</v>
      </c>
      <c r="C251" s="394" t="s">
        <v>4517</v>
      </c>
      <c r="D251" s="235" t="s">
        <v>260</v>
      </c>
      <c r="E251" s="236">
        <v>6831.3</v>
      </c>
      <c r="F251" s="294">
        <v>41897</v>
      </c>
      <c r="G251" s="30">
        <v>6831.3</v>
      </c>
      <c r="H251" s="265">
        <f t="shared" si="12"/>
        <v>0</v>
      </c>
      <c r="I251" s="235" t="s">
        <v>23</v>
      </c>
      <c r="J251" s="9"/>
      <c r="K251" s="9"/>
    </row>
    <row r="252" spans="1:11" x14ac:dyDescent="0.25">
      <c r="A252" s="240">
        <v>41902</v>
      </c>
      <c r="B252" s="241" t="s">
        <v>1117</v>
      </c>
      <c r="C252" s="394" t="s">
        <v>4517</v>
      </c>
      <c r="D252" s="8" t="s">
        <v>260</v>
      </c>
      <c r="E252" s="252">
        <v>3292.8</v>
      </c>
      <c r="F252" s="294">
        <v>41903</v>
      </c>
      <c r="G252" s="22">
        <v>3292.8</v>
      </c>
      <c r="H252" s="265">
        <f t="shared" si="12"/>
        <v>0</v>
      </c>
      <c r="I252" s="20" t="s">
        <v>23</v>
      </c>
      <c r="J252" s="9"/>
      <c r="K252" s="9"/>
    </row>
    <row r="253" spans="1:11" x14ac:dyDescent="0.25">
      <c r="A253" s="240"/>
      <c r="B253" s="241"/>
      <c r="C253" s="394"/>
      <c r="D253" s="8"/>
      <c r="E253" s="252"/>
      <c r="F253" s="294"/>
      <c r="G253" s="22">
        <f>SUM(G244:G252)</f>
        <v>59874.720000000001</v>
      </c>
      <c r="H253" s="265"/>
      <c r="I253" s="20"/>
      <c r="J253" s="9"/>
      <c r="K253" s="9"/>
    </row>
    <row r="254" spans="1:11" x14ac:dyDescent="0.25">
      <c r="A254" s="240"/>
      <c r="B254" s="241"/>
      <c r="C254" s="394"/>
      <c r="D254" s="8"/>
      <c r="E254" s="252"/>
      <c r="F254" s="294"/>
      <c r="G254" s="22"/>
      <c r="H254" s="265"/>
      <c r="I254" s="20"/>
      <c r="J254" s="9"/>
      <c r="K254" s="9"/>
    </row>
    <row r="255" spans="1:11" x14ac:dyDescent="0.25">
      <c r="A255" s="240">
        <v>41885</v>
      </c>
      <c r="B255" s="438" t="s">
        <v>1666</v>
      </c>
      <c r="C255" s="429" t="s">
        <v>4422</v>
      </c>
      <c r="D255" s="8" t="s">
        <v>59</v>
      </c>
      <c r="E255" s="252">
        <v>7123.2</v>
      </c>
      <c r="F255" s="294">
        <v>41886</v>
      </c>
      <c r="G255" s="30">
        <v>7123.2</v>
      </c>
      <c r="H255" s="265">
        <f>E255-G255</f>
        <v>0</v>
      </c>
      <c r="I255" s="8" t="s">
        <v>146</v>
      </c>
      <c r="J255" s="9"/>
      <c r="K255" s="9"/>
    </row>
    <row r="256" spans="1:11" x14ac:dyDescent="0.25">
      <c r="A256" s="240">
        <v>41893</v>
      </c>
      <c r="B256" s="438" t="s">
        <v>1264</v>
      </c>
      <c r="C256" s="429" t="s">
        <v>4422</v>
      </c>
      <c r="D256" s="235" t="s">
        <v>59</v>
      </c>
      <c r="E256" s="236">
        <v>7216.2</v>
      </c>
      <c r="F256" s="117">
        <v>41893</v>
      </c>
      <c r="G256" s="30">
        <v>7216.2</v>
      </c>
      <c r="H256" s="265">
        <f>E256-G256</f>
        <v>0</v>
      </c>
      <c r="I256" s="235" t="s">
        <v>4</v>
      </c>
      <c r="J256" s="9"/>
      <c r="K256" s="9"/>
    </row>
    <row r="257" spans="1:11" x14ac:dyDescent="0.25">
      <c r="A257" s="240">
        <v>41899</v>
      </c>
      <c r="B257" s="241" t="s">
        <v>1977</v>
      </c>
      <c r="C257" s="394" t="s">
        <v>4517</v>
      </c>
      <c r="D257" s="8" t="s">
        <v>59</v>
      </c>
      <c r="E257" s="252">
        <v>3438.5</v>
      </c>
      <c r="F257" s="294">
        <v>41899</v>
      </c>
      <c r="G257" s="30">
        <v>3438.5</v>
      </c>
      <c r="H257" s="265">
        <f>E257-G257</f>
        <v>0</v>
      </c>
      <c r="I257" s="8"/>
      <c r="J257" s="9"/>
      <c r="K257" s="9"/>
    </row>
    <row r="258" spans="1:11" x14ac:dyDescent="0.25">
      <c r="A258" s="240">
        <v>41901</v>
      </c>
      <c r="B258" s="241" t="s">
        <v>2259</v>
      </c>
      <c r="C258" s="394" t="s">
        <v>4517</v>
      </c>
      <c r="D258" s="235" t="s">
        <v>59</v>
      </c>
      <c r="E258" s="236">
        <v>4176</v>
      </c>
      <c r="F258" s="294">
        <v>41901</v>
      </c>
      <c r="G258" s="22">
        <v>4176</v>
      </c>
      <c r="H258" s="265">
        <f>E258-G258</f>
        <v>0</v>
      </c>
      <c r="I258" s="431" t="s">
        <v>4</v>
      </c>
      <c r="J258" s="9"/>
      <c r="K258" s="9"/>
    </row>
    <row r="259" spans="1:11" x14ac:dyDescent="0.25">
      <c r="A259" s="240">
        <v>41907</v>
      </c>
      <c r="B259" s="475" t="s">
        <v>1616</v>
      </c>
      <c r="C259" s="476" t="s">
        <v>2764</v>
      </c>
      <c r="D259" s="5" t="s">
        <v>59</v>
      </c>
      <c r="E259" s="295">
        <v>4524</v>
      </c>
      <c r="F259" s="294">
        <v>41907</v>
      </c>
      <c r="G259" s="22">
        <v>4524</v>
      </c>
      <c r="H259" s="265">
        <f>E259-G259</f>
        <v>0</v>
      </c>
      <c r="I259" s="24" t="s">
        <v>57</v>
      </c>
      <c r="J259" s="9"/>
      <c r="K259" s="9"/>
    </row>
    <row r="260" spans="1:11" x14ac:dyDescent="0.25">
      <c r="A260" s="240"/>
      <c r="B260" s="475"/>
      <c r="C260" s="476"/>
      <c r="D260" s="5"/>
      <c r="E260" s="295"/>
      <c r="F260" s="294"/>
      <c r="G260" s="22">
        <f>SUM(G255:G259)</f>
        <v>26477.9</v>
      </c>
      <c r="H260" s="265"/>
      <c r="I260" s="24"/>
      <c r="J260" s="9"/>
      <c r="K260" s="9"/>
    </row>
    <row r="261" spans="1:11" x14ac:dyDescent="0.25">
      <c r="A261" s="240"/>
      <c r="B261" s="475"/>
      <c r="C261" s="476"/>
      <c r="D261" s="5"/>
      <c r="E261" s="295"/>
      <c r="F261" s="294"/>
      <c r="G261" s="22"/>
      <c r="H261" s="265"/>
      <c r="I261" s="24"/>
      <c r="J261" s="9"/>
      <c r="K261" s="9"/>
    </row>
    <row r="262" spans="1:11" x14ac:dyDescent="0.25">
      <c r="A262" s="9"/>
      <c r="B262" s="9"/>
      <c r="C262" s="9"/>
      <c r="E262" s="9"/>
      <c r="F262" s="9"/>
      <c r="G262" s="9"/>
      <c r="H262" s="9"/>
      <c r="J262" s="9"/>
      <c r="K262" s="9"/>
    </row>
    <row r="263" spans="1:11" x14ac:dyDescent="0.25">
      <c r="A263" s="9"/>
      <c r="B263" s="9"/>
      <c r="C263" s="9"/>
      <c r="E263" s="9"/>
      <c r="F263" s="9"/>
      <c r="G263" s="9"/>
      <c r="H263" s="9"/>
      <c r="J263" s="9"/>
      <c r="K263" s="9"/>
    </row>
    <row r="264" spans="1:11" x14ac:dyDescent="0.25">
      <c r="A264" s="240">
        <v>41894</v>
      </c>
      <c r="B264" s="438" t="s">
        <v>1445</v>
      </c>
      <c r="C264" s="429" t="s">
        <v>4422</v>
      </c>
      <c r="D264" s="8" t="s">
        <v>445</v>
      </c>
      <c r="E264" s="252">
        <v>3696</v>
      </c>
      <c r="F264" s="117">
        <v>41894</v>
      </c>
      <c r="G264" s="30">
        <v>3696</v>
      </c>
      <c r="H264" s="265">
        <f>E264-G264</f>
        <v>0</v>
      </c>
      <c r="I264" s="8" t="s">
        <v>426</v>
      </c>
      <c r="J264" s="9"/>
      <c r="K264" s="9"/>
    </row>
    <row r="265" spans="1:11" x14ac:dyDescent="0.25">
      <c r="A265" s="240">
        <v>41895</v>
      </c>
      <c r="B265" s="438" t="s">
        <v>1522</v>
      </c>
      <c r="C265" s="429" t="s">
        <v>4422</v>
      </c>
      <c r="D265" s="235" t="s">
        <v>445</v>
      </c>
      <c r="E265" s="236">
        <v>4132.5</v>
      </c>
      <c r="F265" s="294">
        <v>41897</v>
      </c>
      <c r="G265" s="30">
        <v>4132.5</v>
      </c>
      <c r="H265" s="265">
        <f>E265-G265</f>
        <v>0</v>
      </c>
      <c r="I265" s="235" t="s">
        <v>23</v>
      </c>
      <c r="J265" s="9"/>
      <c r="K265" s="9"/>
    </row>
    <row r="266" spans="1:11" x14ac:dyDescent="0.25">
      <c r="A266" s="240">
        <v>41896</v>
      </c>
      <c r="B266" s="241" t="s">
        <v>1723</v>
      </c>
      <c r="C266" s="394" t="s">
        <v>4517</v>
      </c>
      <c r="D266" s="8" t="s">
        <v>445</v>
      </c>
      <c r="E266" s="252">
        <v>1435.5</v>
      </c>
      <c r="F266" s="294">
        <v>41896</v>
      </c>
      <c r="G266" s="30">
        <v>1435.5</v>
      </c>
      <c r="H266" s="265">
        <f>E266-G266</f>
        <v>0</v>
      </c>
      <c r="I266" s="8"/>
      <c r="J266" s="9"/>
      <c r="K266" s="9"/>
    </row>
    <row r="267" spans="1:11" x14ac:dyDescent="0.25">
      <c r="A267" s="240">
        <v>41900</v>
      </c>
      <c r="B267" s="241" t="s">
        <v>2072</v>
      </c>
      <c r="C267" s="394" t="s">
        <v>4517</v>
      </c>
      <c r="D267" s="8" t="s">
        <v>445</v>
      </c>
      <c r="E267" s="252">
        <v>377.6</v>
      </c>
      <c r="F267" s="294">
        <v>41900</v>
      </c>
      <c r="G267" s="30">
        <v>377.6</v>
      </c>
      <c r="H267" s="265">
        <f>E267-G267</f>
        <v>0</v>
      </c>
      <c r="I267" s="8"/>
      <c r="J267" s="9"/>
      <c r="K267" s="9"/>
    </row>
    <row r="268" spans="1:11" x14ac:dyDescent="0.25">
      <c r="A268" s="240"/>
      <c r="B268" s="241"/>
      <c r="C268" s="394"/>
      <c r="D268" s="8"/>
      <c r="E268" s="252"/>
      <c r="F268" s="294"/>
      <c r="G268" s="30"/>
      <c r="H268" s="265"/>
      <c r="I268" s="8"/>
      <c r="J268" s="9"/>
      <c r="K268" s="9"/>
    </row>
    <row r="269" spans="1:11" x14ac:dyDescent="0.25">
      <c r="A269" s="240">
        <v>41883</v>
      </c>
      <c r="B269" s="241" t="s">
        <v>1356</v>
      </c>
      <c r="C269" s="394" t="s">
        <v>4401</v>
      </c>
      <c r="D269" s="235" t="s">
        <v>4402</v>
      </c>
      <c r="E269" s="236">
        <v>3000</v>
      </c>
      <c r="F269" s="117">
        <v>41898</v>
      </c>
      <c r="G269" s="30">
        <v>3000</v>
      </c>
      <c r="H269" s="238">
        <f t="shared" ref="H269:H300" si="13">E269-G269</f>
        <v>0</v>
      </c>
      <c r="I269" s="235"/>
      <c r="J269" s="9"/>
      <c r="K269" s="9"/>
    </row>
    <row r="270" spans="1:11" x14ac:dyDescent="0.25">
      <c r="A270" s="240">
        <v>41883</v>
      </c>
      <c r="B270" s="241" t="s">
        <v>1467</v>
      </c>
      <c r="C270" s="394" t="s">
        <v>4401</v>
      </c>
      <c r="D270" s="235" t="s">
        <v>37</v>
      </c>
      <c r="E270" s="236">
        <v>9000</v>
      </c>
      <c r="F270" s="117">
        <v>41901</v>
      </c>
      <c r="G270" s="30">
        <v>9000</v>
      </c>
      <c r="H270" s="238">
        <f t="shared" si="13"/>
        <v>0</v>
      </c>
      <c r="I270" s="235"/>
      <c r="J270" s="9"/>
      <c r="K270" s="9"/>
    </row>
    <row r="271" spans="1:11" x14ac:dyDescent="0.25">
      <c r="A271" s="240">
        <v>41884</v>
      </c>
      <c r="B271" s="438" t="s">
        <v>1571</v>
      </c>
      <c r="C271" s="429" t="s">
        <v>4422</v>
      </c>
      <c r="D271" s="235" t="s">
        <v>37</v>
      </c>
      <c r="E271" s="236">
        <v>5000</v>
      </c>
      <c r="F271" s="117">
        <v>41901</v>
      </c>
      <c r="G271" s="22">
        <v>5000</v>
      </c>
      <c r="H271" s="238">
        <f t="shared" si="13"/>
        <v>0</v>
      </c>
      <c r="I271" s="431" t="s">
        <v>23</v>
      </c>
      <c r="J271" s="9"/>
      <c r="K271" s="9"/>
    </row>
    <row r="272" spans="1:11" x14ac:dyDescent="0.25">
      <c r="A272" s="240">
        <v>41886</v>
      </c>
      <c r="B272" s="438" t="s">
        <v>1685</v>
      </c>
      <c r="C272" s="429" t="s">
        <v>4422</v>
      </c>
      <c r="D272" s="235" t="s">
        <v>37</v>
      </c>
      <c r="E272" s="236">
        <v>3000</v>
      </c>
      <c r="F272" s="294">
        <v>41901</v>
      </c>
      <c r="G272" s="30">
        <v>3000</v>
      </c>
      <c r="H272" s="265">
        <f t="shared" si="13"/>
        <v>0</v>
      </c>
      <c r="I272" s="235" t="s">
        <v>14</v>
      </c>
      <c r="J272" s="9"/>
      <c r="K272" s="9"/>
    </row>
    <row r="273" spans="1:11" x14ac:dyDescent="0.25">
      <c r="A273" s="240">
        <v>41886</v>
      </c>
      <c r="B273" s="438" t="s">
        <v>1807</v>
      </c>
      <c r="C273" s="429" t="s">
        <v>4422</v>
      </c>
      <c r="D273" s="235" t="s">
        <v>37</v>
      </c>
      <c r="E273" s="236">
        <v>5000</v>
      </c>
      <c r="F273" s="117">
        <v>41901</v>
      </c>
      <c r="G273" s="30">
        <v>5000</v>
      </c>
      <c r="H273" s="265">
        <f t="shared" si="13"/>
        <v>0</v>
      </c>
      <c r="I273" s="235" t="s">
        <v>57</v>
      </c>
      <c r="J273" s="9"/>
      <c r="K273" s="9"/>
    </row>
    <row r="274" spans="1:11" x14ac:dyDescent="0.25">
      <c r="A274" s="240">
        <v>41887</v>
      </c>
      <c r="B274" s="438" t="s">
        <v>1912</v>
      </c>
      <c r="C274" s="429" t="s">
        <v>4422</v>
      </c>
      <c r="D274" s="8" t="s">
        <v>37</v>
      </c>
      <c r="E274" s="252">
        <v>7840</v>
      </c>
      <c r="F274" s="117">
        <v>41908</v>
      </c>
      <c r="G274" s="30">
        <v>7840</v>
      </c>
      <c r="H274" s="265">
        <f t="shared" si="13"/>
        <v>0</v>
      </c>
      <c r="I274" s="8" t="s">
        <v>4</v>
      </c>
      <c r="J274" s="9"/>
      <c r="K274" s="9"/>
    </row>
    <row r="275" spans="1:11" x14ac:dyDescent="0.25">
      <c r="A275" s="240">
        <v>41888</v>
      </c>
      <c r="B275" s="438" t="s">
        <v>2066</v>
      </c>
      <c r="C275" s="429" t="s">
        <v>4422</v>
      </c>
      <c r="D275" s="235" t="s">
        <v>37</v>
      </c>
      <c r="E275" s="236">
        <v>8330</v>
      </c>
      <c r="F275" s="294">
        <v>41901</v>
      </c>
      <c r="G275" s="30">
        <v>8330</v>
      </c>
      <c r="H275" s="265">
        <f t="shared" si="13"/>
        <v>0</v>
      </c>
      <c r="I275" s="235" t="s">
        <v>14</v>
      </c>
      <c r="J275" s="9"/>
      <c r="K275" s="9"/>
    </row>
    <row r="276" spans="1:11" x14ac:dyDescent="0.25">
      <c r="A276" s="240">
        <v>41889</v>
      </c>
      <c r="B276" s="438" t="s">
        <v>2138</v>
      </c>
      <c r="C276" s="429" t="s">
        <v>4422</v>
      </c>
      <c r="D276" s="8" t="s">
        <v>37</v>
      </c>
      <c r="E276" s="252">
        <v>4900</v>
      </c>
      <c r="F276" s="117">
        <v>41901</v>
      </c>
      <c r="G276" s="30">
        <v>4900</v>
      </c>
      <c r="H276" s="265">
        <f t="shared" si="13"/>
        <v>0</v>
      </c>
      <c r="I276" s="8" t="s">
        <v>14</v>
      </c>
      <c r="J276" s="9"/>
      <c r="K276" s="9"/>
    </row>
    <row r="277" spans="1:11" x14ac:dyDescent="0.25">
      <c r="A277" s="240">
        <v>41890</v>
      </c>
      <c r="B277" s="438" t="s">
        <v>2259</v>
      </c>
      <c r="C277" s="429" t="s">
        <v>4422</v>
      </c>
      <c r="D277" s="8" t="s">
        <v>37</v>
      </c>
      <c r="E277" s="252">
        <v>3920</v>
      </c>
      <c r="F277" s="462" t="s">
        <v>4479</v>
      </c>
      <c r="G277" s="30">
        <v>3920</v>
      </c>
      <c r="H277" s="265">
        <f t="shared" si="13"/>
        <v>0</v>
      </c>
      <c r="I277" s="8" t="s">
        <v>14</v>
      </c>
      <c r="J277" s="9"/>
      <c r="K277" s="9"/>
    </row>
    <row r="278" spans="1:11" x14ac:dyDescent="0.25">
      <c r="A278" s="240">
        <v>41892</v>
      </c>
      <c r="B278" s="438" t="s">
        <v>1107</v>
      </c>
      <c r="C278" s="429" t="s">
        <v>4422</v>
      </c>
      <c r="D278" s="8" t="s">
        <v>37</v>
      </c>
      <c r="E278" s="252">
        <v>3430</v>
      </c>
      <c r="F278" s="117">
        <v>41908</v>
      </c>
      <c r="G278" s="30">
        <v>3430</v>
      </c>
      <c r="H278" s="265">
        <f t="shared" si="13"/>
        <v>0</v>
      </c>
      <c r="I278" s="8" t="s">
        <v>23</v>
      </c>
    </row>
    <row r="279" spans="1:11" x14ac:dyDescent="0.25">
      <c r="A279" s="240">
        <v>41892</v>
      </c>
      <c r="B279" s="438" t="s">
        <v>1226</v>
      </c>
      <c r="C279" s="429" t="s">
        <v>4422</v>
      </c>
      <c r="D279" s="8" t="s">
        <v>37</v>
      </c>
      <c r="E279" s="252">
        <v>3840</v>
      </c>
      <c r="F279" s="117">
        <v>41908</v>
      </c>
      <c r="G279" s="30">
        <v>3840</v>
      </c>
      <c r="H279" s="265">
        <f t="shared" si="13"/>
        <v>0</v>
      </c>
      <c r="I279" s="8" t="s">
        <v>57</v>
      </c>
    </row>
    <row r="280" spans="1:11" x14ac:dyDescent="0.25">
      <c r="A280" s="240">
        <v>41893</v>
      </c>
      <c r="B280" s="438" t="s">
        <v>1353</v>
      </c>
      <c r="C280" s="429" t="s">
        <v>4422</v>
      </c>
      <c r="D280" s="235" t="s">
        <v>37</v>
      </c>
      <c r="E280" s="236">
        <v>9310</v>
      </c>
      <c r="F280" s="117">
        <v>41908</v>
      </c>
      <c r="G280" s="30">
        <v>9310</v>
      </c>
      <c r="H280" s="265">
        <f t="shared" si="13"/>
        <v>0</v>
      </c>
      <c r="I280" s="235" t="s">
        <v>4</v>
      </c>
    </row>
    <row r="281" spans="1:11" x14ac:dyDescent="0.25">
      <c r="A281" s="240">
        <v>41894</v>
      </c>
      <c r="B281" s="438" t="s">
        <v>1504</v>
      </c>
      <c r="C281" s="429" t="s">
        <v>4422</v>
      </c>
      <c r="D281" s="8" t="s">
        <v>37</v>
      </c>
      <c r="E281" s="252">
        <v>8640</v>
      </c>
      <c r="F281" s="294">
        <v>41908</v>
      </c>
      <c r="G281" s="30">
        <v>8640</v>
      </c>
      <c r="H281" s="265">
        <f t="shared" si="13"/>
        <v>0</v>
      </c>
      <c r="I281" s="8" t="s">
        <v>4</v>
      </c>
    </row>
    <row r="282" spans="1:11" x14ac:dyDescent="0.25">
      <c r="A282" s="240">
        <v>41895</v>
      </c>
      <c r="B282" s="241" t="s">
        <v>1551</v>
      </c>
      <c r="C282" s="394" t="s">
        <v>4517</v>
      </c>
      <c r="D282" s="235" t="s">
        <v>37</v>
      </c>
      <c r="E282" s="236">
        <v>8640</v>
      </c>
      <c r="F282" s="294">
        <v>41908</v>
      </c>
      <c r="G282" s="30">
        <v>8640</v>
      </c>
      <c r="H282" s="265">
        <f t="shared" si="13"/>
        <v>0</v>
      </c>
      <c r="I282" s="235" t="s">
        <v>4</v>
      </c>
      <c r="K282" s="21"/>
    </row>
    <row r="283" spans="1:11" x14ac:dyDescent="0.25">
      <c r="A283" s="240">
        <v>41896</v>
      </c>
      <c r="B283" s="241" t="s">
        <v>1627</v>
      </c>
      <c r="C283" s="394" t="s">
        <v>4517</v>
      </c>
      <c r="D283" s="8" t="s">
        <v>37</v>
      </c>
      <c r="E283" s="252">
        <v>8640</v>
      </c>
      <c r="F283" s="463" t="s">
        <v>4525</v>
      </c>
      <c r="G283" s="247">
        <v>8640</v>
      </c>
      <c r="H283" s="265">
        <f t="shared" si="13"/>
        <v>0</v>
      </c>
      <c r="I283" s="8" t="s">
        <v>4</v>
      </c>
    </row>
    <row r="284" spans="1:11" x14ac:dyDescent="0.25">
      <c r="A284" s="240">
        <v>41897</v>
      </c>
      <c r="B284" s="241" t="s">
        <v>1851</v>
      </c>
      <c r="C284" s="394" t="s">
        <v>4517</v>
      </c>
      <c r="D284" s="235" t="s">
        <v>37</v>
      </c>
      <c r="E284" s="236">
        <v>5760</v>
      </c>
      <c r="F284" s="313">
        <v>41914</v>
      </c>
      <c r="G284" s="247">
        <v>5760</v>
      </c>
      <c r="H284" s="265">
        <f t="shared" si="13"/>
        <v>0</v>
      </c>
      <c r="I284" s="235" t="s">
        <v>4</v>
      </c>
    </row>
    <row r="285" spans="1:11" x14ac:dyDescent="0.25">
      <c r="A285" s="240">
        <v>41898</v>
      </c>
      <c r="B285" s="241" t="s">
        <v>1940</v>
      </c>
      <c r="C285" s="394" t="s">
        <v>4517</v>
      </c>
      <c r="D285" s="8" t="s">
        <v>37</v>
      </c>
      <c r="E285" s="252">
        <v>3840</v>
      </c>
      <c r="F285" s="313">
        <v>41914</v>
      </c>
      <c r="G285" s="247">
        <v>3840</v>
      </c>
      <c r="H285" s="265">
        <f t="shared" si="13"/>
        <v>0</v>
      </c>
      <c r="I285" s="8" t="s">
        <v>14</v>
      </c>
    </row>
    <row r="286" spans="1:11" x14ac:dyDescent="0.25">
      <c r="A286" s="240">
        <v>41899</v>
      </c>
      <c r="B286" s="241" t="s">
        <v>2043</v>
      </c>
      <c r="C286" s="394" t="s">
        <v>4517</v>
      </c>
      <c r="D286" s="8" t="s">
        <v>37</v>
      </c>
      <c r="E286" s="252">
        <v>2880</v>
      </c>
      <c r="F286" s="313">
        <v>41914</v>
      </c>
      <c r="G286" s="247">
        <v>2880</v>
      </c>
      <c r="H286" s="265">
        <f t="shared" si="13"/>
        <v>0</v>
      </c>
      <c r="I286" s="8" t="s">
        <v>196</v>
      </c>
    </row>
    <row r="287" spans="1:11" x14ac:dyDescent="0.25">
      <c r="A287" s="240">
        <v>41900</v>
      </c>
      <c r="B287" s="241" t="s">
        <v>2154</v>
      </c>
      <c r="C287" s="394" t="s">
        <v>4517</v>
      </c>
      <c r="D287" s="8" t="s">
        <v>37</v>
      </c>
      <c r="E287" s="252">
        <v>4320</v>
      </c>
      <c r="F287" s="313">
        <v>41914</v>
      </c>
      <c r="G287" s="247">
        <v>4320</v>
      </c>
      <c r="H287" s="265">
        <f t="shared" si="13"/>
        <v>0</v>
      </c>
      <c r="I287" s="8" t="s">
        <v>4</v>
      </c>
    </row>
    <row r="288" spans="1:11" x14ac:dyDescent="0.25">
      <c r="A288" s="240">
        <v>41901</v>
      </c>
      <c r="B288" s="241" t="s">
        <v>2205</v>
      </c>
      <c r="C288" s="394" t="s">
        <v>4517</v>
      </c>
      <c r="D288" s="235" t="s">
        <v>37</v>
      </c>
      <c r="E288" s="236">
        <v>2880</v>
      </c>
      <c r="F288" s="294">
        <v>41908</v>
      </c>
      <c r="G288" s="22">
        <v>2880</v>
      </c>
      <c r="H288" s="265">
        <f t="shared" si="13"/>
        <v>0</v>
      </c>
      <c r="I288" s="431" t="s">
        <v>23</v>
      </c>
    </row>
    <row r="289" spans="1:11" x14ac:dyDescent="0.25">
      <c r="A289" s="240">
        <v>41901</v>
      </c>
      <c r="B289" s="241" t="s">
        <v>1072</v>
      </c>
      <c r="C289" s="394" t="s">
        <v>4517</v>
      </c>
      <c r="D289" s="235" t="s">
        <v>37</v>
      </c>
      <c r="E289" s="236">
        <v>8160</v>
      </c>
      <c r="F289" s="313">
        <v>41914</v>
      </c>
      <c r="G289" s="28">
        <v>8160</v>
      </c>
      <c r="H289" s="265">
        <f t="shared" si="13"/>
        <v>0</v>
      </c>
      <c r="I289" s="431" t="s">
        <v>4</v>
      </c>
    </row>
    <row r="290" spans="1:11" x14ac:dyDescent="0.25">
      <c r="A290" s="240">
        <v>41903</v>
      </c>
      <c r="B290" s="241" t="s">
        <v>1188</v>
      </c>
      <c r="C290" s="394" t="s">
        <v>4517</v>
      </c>
      <c r="D290" s="235" t="s">
        <v>37</v>
      </c>
      <c r="E290" s="236">
        <v>8160</v>
      </c>
      <c r="F290" s="461">
        <v>41914</v>
      </c>
      <c r="G290" s="247">
        <v>8160</v>
      </c>
      <c r="H290" s="265">
        <f t="shared" si="13"/>
        <v>0</v>
      </c>
      <c r="I290" s="235" t="s">
        <v>4</v>
      </c>
    </row>
    <row r="291" spans="1:11" x14ac:dyDescent="0.25">
      <c r="A291" s="240">
        <v>41904</v>
      </c>
      <c r="B291" s="241" t="s">
        <v>1304</v>
      </c>
      <c r="C291" s="394" t="s">
        <v>4517</v>
      </c>
      <c r="D291" s="8" t="s">
        <v>37</v>
      </c>
      <c r="E291" s="252">
        <v>3840</v>
      </c>
      <c r="F291" s="313">
        <v>41914</v>
      </c>
      <c r="G291" s="28">
        <v>3840</v>
      </c>
      <c r="H291" s="265">
        <f t="shared" si="13"/>
        <v>0</v>
      </c>
      <c r="I291" s="20" t="s">
        <v>196</v>
      </c>
    </row>
    <row r="292" spans="1:11" x14ac:dyDescent="0.25">
      <c r="A292" s="240">
        <v>41904</v>
      </c>
      <c r="B292" s="241" t="s">
        <v>1372</v>
      </c>
      <c r="C292" s="394" t="s">
        <v>4517</v>
      </c>
      <c r="D292" s="8" t="s">
        <v>37</v>
      </c>
      <c r="E292" s="252">
        <v>3840</v>
      </c>
      <c r="F292" s="313">
        <v>41914</v>
      </c>
      <c r="G292" s="28">
        <v>3840</v>
      </c>
      <c r="H292" s="265">
        <f t="shared" si="13"/>
        <v>0</v>
      </c>
      <c r="I292" s="20"/>
    </row>
    <row r="293" spans="1:11" x14ac:dyDescent="0.25">
      <c r="A293" s="240">
        <v>41906</v>
      </c>
      <c r="B293" s="241" t="s">
        <v>1481</v>
      </c>
      <c r="C293" s="394" t="s">
        <v>4517</v>
      </c>
      <c r="D293" s="8" t="s">
        <v>37</v>
      </c>
      <c r="E293" s="252">
        <v>4320</v>
      </c>
      <c r="F293" s="313">
        <v>41920</v>
      </c>
      <c r="G293" s="28">
        <v>4320</v>
      </c>
      <c r="H293" s="265">
        <f t="shared" si="13"/>
        <v>0</v>
      </c>
      <c r="I293" s="20" t="s">
        <v>23</v>
      </c>
    </row>
    <row r="294" spans="1:11" x14ac:dyDescent="0.25">
      <c r="A294" s="240">
        <v>41906</v>
      </c>
      <c r="B294" s="241" t="s">
        <v>1536</v>
      </c>
      <c r="C294" s="394" t="s">
        <v>4517</v>
      </c>
      <c r="D294" s="8" t="s">
        <v>37</v>
      </c>
      <c r="E294" s="252">
        <v>3840</v>
      </c>
      <c r="F294" s="313">
        <v>41920</v>
      </c>
      <c r="G294" s="247">
        <v>3840</v>
      </c>
      <c r="H294" s="265">
        <f t="shared" si="13"/>
        <v>0</v>
      </c>
      <c r="I294" s="8" t="s">
        <v>2541</v>
      </c>
      <c r="J294" s="9"/>
      <c r="K294" s="9"/>
    </row>
    <row r="295" spans="1:11" x14ac:dyDescent="0.25">
      <c r="A295" s="240">
        <v>41885</v>
      </c>
      <c r="B295" s="438" t="s">
        <v>1622</v>
      </c>
      <c r="C295" s="429" t="s">
        <v>4422</v>
      </c>
      <c r="D295" s="8" t="s">
        <v>35</v>
      </c>
      <c r="E295" s="252">
        <v>3000</v>
      </c>
      <c r="F295" s="117">
        <v>41898</v>
      </c>
      <c r="G295" s="30">
        <v>3000</v>
      </c>
      <c r="H295" s="265">
        <f t="shared" si="13"/>
        <v>0</v>
      </c>
      <c r="I295" s="8" t="s">
        <v>23</v>
      </c>
      <c r="J295" s="9"/>
      <c r="K295" s="9"/>
    </row>
    <row r="296" spans="1:11" x14ac:dyDescent="0.25">
      <c r="A296" s="240">
        <v>41887</v>
      </c>
      <c r="B296" s="438" t="s">
        <v>1878</v>
      </c>
      <c r="C296" s="429" t="s">
        <v>4422</v>
      </c>
      <c r="D296" s="8" t="s">
        <v>35</v>
      </c>
      <c r="E296" s="252">
        <v>3000</v>
      </c>
      <c r="F296" s="117">
        <v>41898</v>
      </c>
      <c r="G296" s="30">
        <v>3000</v>
      </c>
      <c r="H296" s="265">
        <f t="shared" si="13"/>
        <v>0</v>
      </c>
      <c r="I296" s="8" t="s">
        <v>23</v>
      </c>
      <c r="J296" s="9"/>
      <c r="K296" s="9"/>
    </row>
    <row r="297" spans="1:11" x14ac:dyDescent="0.25">
      <c r="A297" s="240">
        <v>41889</v>
      </c>
      <c r="B297" s="438" t="s">
        <v>2075</v>
      </c>
      <c r="C297" s="429" t="s">
        <v>4422</v>
      </c>
      <c r="D297" s="8" t="s">
        <v>35</v>
      </c>
      <c r="E297" s="252">
        <v>1960</v>
      </c>
      <c r="F297" s="294">
        <v>41898</v>
      </c>
      <c r="G297" s="30">
        <v>1960</v>
      </c>
      <c r="H297" s="265">
        <f t="shared" si="13"/>
        <v>0</v>
      </c>
      <c r="I297" s="8" t="s">
        <v>4</v>
      </c>
      <c r="J297" s="9"/>
      <c r="K297" s="9"/>
    </row>
    <row r="298" spans="1:11" x14ac:dyDescent="0.25">
      <c r="A298" s="240">
        <v>41890</v>
      </c>
      <c r="B298" s="438" t="s">
        <v>2217</v>
      </c>
      <c r="C298" s="429" t="s">
        <v>4422</v>
      </c>
      <c r="D298" s="8" t="s">
        <v>35</v>
      </c>
      <c r="E298" s="252">
        <v>2940</v>
      </c>
      <c r="F298" s="117">
        <v>41898</v>
      </c>
      <c r="G298" s="30">
        <v>2940</v>
      </c>
      <c r="H298" s="265">
        <f t="shared" si="13"/>
        <v>0</v>
      </c>
      <c r="I298" s="8" t="s">
        <v>23</v>
      </c>
      <c r="J298" s="9"/>
      <c r="K298" s="9"/>
    </row>
    <row r="299" spans="1:11" x14ac:dyDescent="0.25">
      <c r="A299" s="240">
        <v>41892</v>
      </c>
      <c r="B299" s="438" t="s">
        <v>1156</v>
      </c>
      <c r="C299" s="429" t="s">
        <v>4422</v>
      </c>
      <c r="D299" s="8" t="s">
        <v>35</v>
      </c>
      <c r="E299" s="252">
        <v>2450</v>
      </c>
      <c r="F299" s="117">
        <v>41898</v>
      </c>
      <c r="G299" s="30">
        <v>2450</v>
      </c>
      <c r="H299" s="265">
        <f t="shared" si="13"/>
        <v>0</v>
      </c>
      <c r="I299" s="8" t="s">
        <v>23</v>
      </c>
      <c r="J299" s="9"/>
      <c r="K299" s="9"/>
    </row>
    <row r="300" spans="1:11" x14ac:dyDescent="0.25">
      <c r="A300" s="240">
        <v>41894</v>
      </c>
      <c r="B300" s="438" t="s">
        <v>1385</v>
      </c>
      <c r="C300" s="429" t="s">
        <v>4422</v>
      </c>
      <c r="D300" s="8" t="s">
        <v>35</v>
      </c>
      <c r="E300" s="252">
        <v>2880</v>
      </c>
      <c r="F300" s="117">
        <v>41898</v>
      </c>
      <c r="G300" s="22">
        <v>2880</v>
      </c>
      <c r="H300" s="265">
        <f t="shared" si="13"/>
        <v>0</v>
      </c>
      <c r="I300" s="20" t="s">
        <v>23</v>
      </c>
      <c r="J300" s="9"/>
      <c r="K300" s="9"/>
    </row>
    <row r="301" spans="1:11" x14ac:dyDescent="0.25">
      <c r="A301" s="240">
        <v>41896</v>
      </c>
      <c r="B301" s="241" t="s">
        <v>1631</v>
      </c>
      <c r="C301" s="394" t="s">
        <v>4517</v>
      </c>
      <c r="D301" s="8" t="s">
        <v>35</v>
      </c>
      <c r="E301" s="252">
        <v>2400</v>
      </c>
      <c r="F301" s="117">
        <v>41898</v>
      </c>
      <c r="G301" s="30">
        <v>2400</v>
      </c>
      <c r="H301" s="265">
        <f t="shared" ref="H301:H320" si="14">E301-G301</f>
        <v>0</v>
      </c>
      <c r="I301" s="8" t="s">
        <v>4</v>
      </c>
      <c r="J301" s="9"/>
      <c r="K301" s="9"/>
    </row>
    <row r="302" spans="1:11" x14ac:dyDescent="0.25">
      <c r="A302" s="240">
        <v>41897</v>
      </c>
      <c r="B302" s="241" t="s">
        <v>1766</v>
      </c>
      <c r="C302" s="394" t="s">
        <v>4517</v>
      </c>
      <c r="D302" s="235" t="s">
        <v>35</v>
      </c>
      <c r="E302" s="236">
        <v>3360</v>
      </c>
      <c r="F302" s="294">
        <v>41908</v>
      </c>
      <c r="G302" s="30">
        <v>3360</v>
      </c>
      <c r="H302" s="265">
        <f t="shared" si="14"/>
        <v>0</v>
      </c>
      <c r="I302" s="235" t="s">
        <v>23</v>
      </c>
      <c r="J302" s="9"/>
      <c r="K302" s="9"/>
    </row>
    <row r="303" spans="1:11" x14ac:dyDescent="0.25">
      <c r="A303" s="240">
        <v>41899</v>
      </c>
      <c r="B303" s="241" t="s">
        <v>1961</v>
      </c>
      <c r="C303" s="394" t="s">
        <v>4517</v>
      </c>
      <c r="D303" s="8" t="s">
        <v>35</v>
      </c>
      <c r="E303" s="252">
        <v>1440</v>
      </c>
      <c r="F303" s="294">
        <v>41908</v>
      </c>
      <c r="G303" s="30">
        <v>1440</v>
      </c>
      <c r="H303" s="265">
        <f t="shared" si="14"/>
        <v>0</v>
      </c>
      <c r="I303" s="8" t="s">
        <v>23</v>
      </c>
      <c r="J303" s="9"/>
      <c r="K303" s="9"/>
    </row>
    <row r="304" spans="1:11" x14ac:dyDescent="0.25">
      <c r="A304" s="240">
        <v>41903</v>
      </c>
      <c r="B304" s="241" t="s">
        <v>1193</v>
      </c>
      <c r="C304" s="394" t="s">
        <v>4517</v>
      </c>
      <c r="D304" s="235" t="s">
        <v>35</v>
      </c>
      <c r="E304" s="236">
        <v>1440</v>
      </c>
      <c r="F304" s="117">
        <v>41908</v>
      </c>
      <c r="G304" s="30">
        <v>1440</v>
      </c>
      <c r="H304" s="265">
        <f t="shared" si="14"/>
        <v>0</v>
      </c>
      <c r="I304" s="235" t="s">
        <v>4</v>
      </c>
      <c r="J304" s="9"/>
      <c r="K304" s="9"/>
    </row>
    <row r="305" spans="1:11" x14ac:dyDescent="0.25">
      <c r="A305" s="240">
        <v>41904</v>
      </c>
      <c r="B305" s="241" t="s">
        <v>1316</v>
      </c>
      <c r="C305" s="394" t="s">
        <v>4517</v>
      </c>
      <c r="D305" s="8" t="s">
        <v>35</v>
      </c>
      <c r="E305" s="252">
        <v>2880</v>
      </c>
      <c r="F305" s="303" t="s">
        <v>4584</v>
      </c>
      <c r="G305" s="28">
        <v>2880</v>
      </c>
      <c r="H305" s="265">
        <f t="shared" si="14"/>
        <v>0</v>
      </c>
      <c r="I305" s="20" t="s">
        <v>23</v>
      </c>
      <c r="J305" s="9"/>
      <c r="K305" s="9"/>
    </row>
    <row r="306" spans="1:11" x14ac:dyDescent="0.25">
      <c r="A306" s="240">
        <v>41906</v>
      </c>
      <c r="B306" s="241" t="s">
        <v>1494</v>
      </c>
      <c r="C306" s="394" t="s">
        <v>4517</v>
      </c>
      <c r="D306" s="8" t="s">
        <v>35</v>
      </c>
      <c r="E306" s="252">
        <v>2880</v>
      </c>
      <c r="F306" s="313">
        <v>41920</v>
      </c>
      <c r="G306" s="247">
        <v>2880</v>
      </c>
      <c r="H306" s="265">
        <f t="shared" si="14"/>
        <v>0</v>
      </c>
      <c r="I306" s="8" t="s">
        <v>23</v>
      </c>
      <c r="J306" s="9"/>
      <c r="K306" s="9"/>
    </row>
    <row r="307" spans="1:11" x14ac:dyDescent="0.25">
      <c r="A307" s="240">
        <v>41883</v>
      </c>
      <c r="B307" s="241" t="s">
        <v>1378</v>
      </c>
      <c r="C307" s="394" t="s">
        <v>4401</v>
      </c>
      <c r="D307" s="235" t="s">
        <v>36</v>
      </c>
      <c r="E307" s="236">
        <v>2500</v>
      </c>
      <c r="F307" s="117">
        <v>41898</v>
      </c>
      <c r="G307" s="30">
        <v>2500</v>
      </c>
      <c r="H307" s="238">
        <f t="shared" si="14"/>
        <v>0</v>
      </c>
      <c r="I307" s="235"/>
      <c r="J307" s="9"/>
      <c r="K307" s="9"/>
    </row>
    <row r="308" spans="1:11" x14ac:dyDescent="0.25">
      <c r="A308" s="240">
        <v>41885</v>
      </c>
      <c r="B308" s="438" t="s">
        <v>1620</v>
      </c>
      <c r="C308" s="429" t="s">
        <v>4422</v>
      </c>
      <c r="D308" s="8" t="s">
        <v>36</v>
      </c>
      <c r="E308" s="252">
        <v>2000</v>
      </c>
      <c r="F308" s="117">
        <v>41898</v>
      </c>
      <c r="G308" s="30">
        <v>2000</v>
      </c>
      <c r="H308" s="265">
        <f t="shared" si="14"/>
        <v>0</v>
      </c>
      <c r="I308" s="8" t="s">
        <v>23</v>
      </c>
      <c r="J308" s="9"/>
      <c r="K308" s="9"/>
    </row>
    <row r="309" spans="1:11" x14ac:dyDescent="0.25">
      <c r="A309" s="240">
        <v>41887</v>
      </c>
      <c r="B309" s="438" t="s">
        <v>1877</v>
      </c>
      <c r="C309" s="429" t="s">
        <v>4422</v>
      </c>
      <c r="D309" s="8" t="s">
        <v>36</v>
      </c>
      <c r="E309" s="252">
        <v>5000</v>
      </c>
      <c r="F309" s="117">
        <v>41898</v>
      </c>
      <c r="G309" s="30">
        <v>5000</v>
      </c>
      <c r="H309" s="280">
        <f t="shared" si="14"/>
        <v>0</v>
      </c>
      <c r="I309" s="8" t="s">
        <v>23</v>
      </c>
      <c r="J309" s="9"/>
      <c r="K309" s="9"/>
    </row>
    <row r="310" spans="1:11" x14ac:dyDescent="0.25">
      <c r="A310" s="240">
        <v>41889</v>
      </c>
      <c r="B310" s="438" t="s">
        <v>2074</v>
      </c>
      <c r="C310" s="429" t="s">
        <v>4422</v>
      </c>
      <c r="D310" s="8" t="s">
        <v>36</v>
      </c>
      <c r="E310" s="252">
        <v>2450</v>
      </c>
      <c r="F310" s="294">
        <v>41898</v>
      </c>
      <c r="G310" s="30">
        <v>2450</v>
      </c>
      <c r="H310" s="265">
        <f t="shared" si="14"/>
        <v>0</v>
      </c>
      <c r="I310" s="8" t="s">
        <v>4</v>
      </c>
      <c r="J310" s="9"/>
      <c r="K310" s="9"/>
    </row>
    <row r="311" spans="1:11" x14ac:dyDescent="0.25">
      <c r="A311" s="240">
        <v>41890</v>
      </c>
      <c r="B311" s="438" t="s">
        <v>2210</v>
      </c>
      <c r="C311" s="429" t="s">
        <v>4422</v>
      </c>
      <c r="D311" s="8" t="s">
        <v>36</v>
      </c>
      <c r="E311" s="252">
        <v>2450</v>
      </c>
      <c r="F311" s="117">
        <v>41898</v>
      </c>
      <c r="G311" s="30">
        <v>2450</v>
      </c>
      <c r="H311" s="265">
        <f t="shared" si="14"/>
        <v>0</v>
      </c>
      <c r="I311" s="8" t="s">
        <v>23</v>
      </c>
      <c r="J311" s="9"/>
      <c r="K311" s="9"/>
    </row>
    <row r="312" spans="1:11" x14ac:dyDescent="0.25">
      <c r="A312" s="240">
        <v>41892</v>
      </c>
      <c r="B312" s="438" t="s">
        <v>1158</v>
      </c>
      <c r="C312" s="429" t="s">
        <v>4422</v>
      </c>
      <c r="D312" s="8" t="s">
        <v>36</v>
      </c>
      <c r="E312" s="252">
        <v>3185</v>
      </c>
      <c r="F312" s="117">
        <v>41898</v>
      </c>
      <c r="G312" s="30">
        <v>3185</v>
      </c>
      <c r="H312" s="265">
        <f t="shared" si="14"/>
        <v>0</v>
      </c>
      <c r="I312" s="8" t="s">
        <v>146</v>
      </c>
      <c r="J312" s="9"/>
      <c r="K312" s="9"/>
    </row>
    <row r="313" spans="1:11" x14ac:dyDescent="0.25">
      <c r="A313" s="240">
        <v>41894</v>
      </c>
      <c r="B313" s="438" t="s">
        <v>1386</v>
      </c>
      <c r="C313" s="429" t="s">
        <v>4422</v>
      </c>
      <c r="D313" s="8" t="s">
        <v>36</v>
      </c>
      <c r="E313" s="252">
        <v>2880</v>
      </c>
      <c r="F313" s="117">
        <v>41898</v>
      </c>
      <c r="G313" s="22">
        <v>2880</v>
      </c>
      <c r="H313" s="265">
        <f t="shared" si="14"/>
        <v>0</v>
      </c>
      <c r="I313" s="20" t="s">
        <v>23</v>
      </c>
      <c r="J313" s="9"/>
      <c r="K313" s="9"/>
    </row>
    <row r="314" spans="1:11" x14ac:dyDescent="0.25">
      <c r="A314" s="240">
        <v>41896</v>
      </c>
      <c r="B314" s="241" t="s">
        <v>1628</v>
      </c>
      <c r="C314" s="394" t="s">
        <v>4517</v>
      </c>
      <c r="D314" s="8" t="s">
        <v>36</v>
      </c>
      <c r="E314" s="252">
        <v>2880</v>
      </c>
      <c r="F314" s="117">
        <v>41898</v>
      </c>
      <c r="G314" s="30">
        <v>2880</v>
      </c>
      <c r="H314" s="265">
        <f t="shared" si="14"/>
        <v>0</v>
      </c>
      <c r="I314" s="8" t="s">
        <v>4</v>
      </c>
      <c r="J314" s="9"/>
      <c r="K314" s="9"/>
    </row>
    <row r="315" spans="1:11" x14ac:dyDescent="0.25">
      <c r="A315" s="240">
        <v>41897</v>
      </c>
      <c r="B315" s="241" t="s">
        <v>1765</v>
      </c>
      <c r="C315" s="394" t="s">
        <v>4517</v>
      </c>
      <c r="D315" s="235" t="s">
        <v>36</v>
      </c>
      <c r="E315" s="236">
        <v>3840</v>
      </c>
      <c r="F315" s="294">
        <v>41908</v>
      </c>
      <c r="G315" s="30">
        <v>3840</v>
      </c>
      <c r="H315" s="265">
        <f t="shared" si="14"/>
        <v>0</v>
      </c>
      <c r="I315" s="235" t="s">
        <v>23</v>
      </c>
      <c r="J315" s="9"/>
      <c r="K315" s="9"/>
    </row>
    <row r="316" spans="1:11" x14ac:dyDescent="0.25">
      <c r="A316" s="240">
        <v>41899</v>
      </c>
      <c r="B316" s="241" t="s">
        <v>1962</v>
      </c>
      <c r="C316" s="394" t="s">
        <v>4517</v>
      </c>
      <c r="D316" s="8" t="s">
        <v>36</v>
      </c>
      <c r="E316" s="252">
        <v>1920</v>
      </c>
      <c r="F316" s="294">
        <v>41908</v>
      </c>
      <c r="G316" s="30">
        <v>1920</v>
      </c>
      <c r="H316" s="265">
        <f t="shared" si="14"/>
        <v>0</v>
      </c>
      <c r="I316" s="8" t="s">
        <v>23</v>
      </c>
      <c r="J316" s="9"/>
      <c r="K316" s="9"/>
    </row>
    <row r="317" spans="1:11" x14ac:dyDescent="0.25">
      <c r="A317" s="240">
        <v>41901</v>
      </c>
      <c r="B317" s="241" t="s">
        <v>2206</v>
      </c>
      <c r="C317" s="394" t="s">
        <v>4517</v>
      </c>
      <c r="D317" s="235" t="s">
        <v>36</v>
      </c>
      <c r="E317" s="236">
        <v>2400</v>
      </c>
      <c r="F317" s="294">
        <v>41908</v>
      </c>
      <c r="G317" s="22">
        <v>2400</v>
      </c>
      <c r="H317" s="265">
        <f t="shared" si="14"/>
        <v>0</v>
      </c>
      <c r="I317" s="431" t="s">
        <v>23</v>
      </c>
      <c r="J317" s="9"/>
      <c r="K317" s="9"/>
    </row>
    <row r="318" spans="1:11" x14ac:dyDescent="0.25">
      <c r="A318" s="240">
        <v>41903</v>
      </c>
      <c r="B318" s="241" t="s">
        <v>1194</v>
      </c>
      <c r="C318" s="394" t="s">
        <v>4517</v>
      </c>
      <c r="D318" s="235" t="s">
        <v>36</v>
      </c>
      <c r="E318" s="236">
        <v>2400</v>
      </c>
      <c r="F318" s="117">
        <v>41908</v>
      </c>
      <c r="G318" s="30">
        <v>2400</v>
      </c>
      <c r="H318" s="265">
        <f t="shared" si="14"/>
        <v>0</v>
      </c>
      <c r="I318" s="235" t="s">
        <v>4</v>
      </c>
      <c r="J318" s="9"/>
      <c r="K318" s="9"/>
    </row>
    <row r="319" spans="1:11" x14ac:dyDescent="0.25">
      <c r="A319" s="240">
        <v>41904</v>
      </c>
      <c r="B319" s="241" t="s">
        <v>1317</v>
      </c>
      <c r="C319" s="394" t="s">
        <v>4517</v>
      </c>
      <c r="D319" s="8" t="s">
        <v>36</v>
      </c>
      <c r="E319" s="252">
        <v>2880</v>
      </c>
      <c r="F319" s="313">
        <v>41914</v>
      </c>
      <c r="G319" s="28">
        <v>2880</v>
      </c>
      <c r="H319" s="265">
        <f t="shared" si="14"/>
        <v>0</v>
      </c>
      <c r="I319" s="20" t="s">
        <v>23</v>
      </c>
      <c r="J319" s="9"/>
      <c r="K319" s="9"/>
    </row>
    <row r="320" spans="1:11" x14ac:dyDescent="0.25">
      <c r="A320" s="240">
        <v>41906</v>
      </c>
      <c r="B320" s="241" t="s">
        <v>1489</v>
      </c>
      <c r="C320" s="394" t="s">
        <v>4517</v>
      </c>
      <c r="D320" s="8" t="s">
        <v>36</v>
      </c>
      <c r="E320" s="252">
        <v>2400</v>
      </c>
      <c r="F320" s="313">
        <v>41920</v>
      </c>
      <c r="G320" s="247">
        <v>2400</v>
      </c>
      <c r="H320" s="265">
        <f t="shared" si="14"/>
        <v>0</v>
      </c>
      <c r="I320" s="8" t="s">
        <v>23</v>
      </c>
      <c r="J320" s="9"/>
      <c r="K320" s="9"/>
    </row>
    <row r="321" spans="1:11" x14ac:dyDescent="0.25">
      <c r="A321" s="240"/>
      <c r="B321" s="241"/>
      <c r="C321" s="394"/>
      <c r="D321" s="8"/>
      <c r="E321" s="252"/>
      <c r="F321" s="313"/>
      <c r="G321" s="247">
        <f>SUM(G269:G320)</f>
        <v>214145</v>
      </c>
      <c r="H321" s="265"/>
      <c r="I321" s="8"/>
      <c r="J321" s="9"/>
      <c r="K321" s="9"/>
    </row>
    <row r="322" spans="1:11" x14ac:dyDescent="0.25">
      <c r="A322" s="240"/>
      <c r="B322" s="241"/>
      <c r="C322" s="394"/>
      <c r="D322" s="8"/>
      <c r="E322" s="252"/>
      <c r="F322" s="313"/>
      <c r="G322" s="247"/>
      <c r="H322" s="265"/>
      <c r="I322" s="8"/>
      <c r="J322" s="9"/>
      <c r="K322" s="9"/>
    </row>
    <row r="323" spans="1:11" x14ac:dyDescent="0.25">
      <c r="A323" s="240">
        <v>41885</v>
      </c>
      <c r="B323" s="438" t="s">
        <v>1667</v>
      </c>
      <c r="C323" s="429" t="s">
        <v>4422</v>
      </c>
      <c r="D323" s="8" t="s">
        <v>2566</v>
      </c>
      <c r="E323" s="252">
        <v>6552</v>
      </c>
      <c r="F323" s="294">
        <v>41886</v>
      </c>
      <c r="G323" s="30">
        <v>6552</v>
      </c>
      <c r="H323" s="265">
        <f t="shared" ref="H323:H329" si="15">E323-G323</f>
        <v>0</v>
      </c>
      <c r="I323" s="8" t="s">
        <v>146</v>
      </c>
      <c r="J323" s="9"/>
      <c r="K323" s="9"/>
    </row>
    <row r="324" spans="1:11" x14ac:dyDescent="0.25">
      <c r="A324" s="240">
        <v>41888</v>
      </c>
      <c r="B324" s="438" t="s">
        <v>1943</v>
      </c>
      <c r="C324" s="429" t="s">
        <v>4422</v>
      </c>
      <c r="D324" s="235" t="s">
        <v>2566</v>
      </c>
      <c r="E324" s="236">
        <v>33494.25</v>
      </c>
      <c r="F324" s="294">
        <v>41888</v>
      </c>
      <c r="G324" s="30">
        <v>33494.25</v>
      </c>
      <c r="H324" s="265">
        <f t="shared" si="15"/>
        <v>0</v>
      </c>
      <c r="I324" s="235" t="s">
        <v>196</v>
      </c>
      <c r="J324" s="9"/>
      <c r="K324" s="9"/>
    </row>
    <row r="325" spans="1:11" x14ac:dyDescent="0.25">
      <c r="A325" s="240">
        <v>41893</v>
      </c>
      <c r="B325" s="438" t="s">
        <v>1342</v>
      </c>
      <c r="C325" s="429" t="s">
        <v>4422</v>
      </c>
      <c r="D325" s="235" t="s">
        <v>2566</v>
      </c>
      <c r="E325" s="236">
        <v>12509.1</v>
      </c>
      <c r="F325" s="117">
        <v>41894</v>
      </c>
      <c r="G325" s="30">
        <v>12509.1</v>
      </c>
      <c r="H325" s="265">
        <f t="shared" si="15"/>
        <v>0</v>
      </c>
      <c r="I325" s="607" t="s">
        <v>20</v>
      </c>
      <c r="J325" s="9"/>
      <c r="K325" s="9"/>
    </row>
    <row r="326" spans="1:11" x14ac:dyDescent="0.25">
      <c r="A326" s="240">
        <v>41895</v>
      </c>
      <c r="B326" s="241" t="s">
        <v>1614</v>
      </c>
      <c r="C326" s="394" t="s">
        <v>4517</v>
      </c>
      <c r="D326" s="235" t="s">
        <v>2566</v>
      </c>
      <c r="E326" s="236">
        <v>33736.29</v>
      </c>
      <c r="F326" s="294">
        <v>41895</v>
      </c>
      <c r="G326" s="30">
        <v>33736.29</v>
      </c>
      <c r="H326" s="265">
        <f t="shared" si="15"/>
        <v>0</v>
      </c>
      <c r="I326" s="235" t="s">
        <v>4</v>
      </c>
      <c r="J326" s="9"/>
      <c r="K326" s="9"/>
    </row>
    <row r="327" spans="1:11" x14ac:dyDescent="0.25">
      <c r="A327" s="240">
        <v>41897</v>
      </c>
      <c r="B327" s="241" t="s">
        <v>1787</v>
      </c>
      <c r="C327" s="394" t="s">
        <v>4517</v>
      </c>
      <c r="D327" s="235" t="s">
        <v>2566</v>
      </c>
      <c r="E327" s="236">
        <v>36960</v>
      </c>
      <c r="F327" s="294">
        <v>41897</v>
      </c>
      <c r="G327" s="30">
        <v>36960</v>
      </c>
      <c r="H327" s="265">
        <f t="shared" si="15"/>
        <v>0</v>
      </c>
      <c r="I327" s="235" t="s">
        <v>23</v>
      </c>
      <c r="J327" s="9"/>
      <c r="K327" s="9"/>
    </row>
    <row r="328" spans="1:11" x14ac:dyDescent="0.25">
      <c r="A328" s="240">
        <v>41902</v>
      </c>
      <c r="B328" s="241" t="s">
        <v>1106</v>
      </c>
      <c r="C328" s="394" t="s">
        <v>4517</v>
      </c>
      <c r="D328" s="8" t="s">
        <v>2566</v>
      </c>
      <c r="E328" s="252">
        <v>7652.1</v>
      </c>
      <c r="F328" s="294">
        <v>41903</v>
      </c>
      <c r="G328" s="22">
        <v>7652.1</v>
      </c>
      <c r="H328" s="265">
        <f t="shared" si="15"/>
        <v>0</v>
      </c>
      <c r="I328" s="20" t="s">
        <v>23</v>
      </c>
      <c r="J328" s="9"/>
      <c r="K328" s="9"/>
    </row>
    <row r="329" spans="1:11" x14ac:dyDescent="0.25">
      <c r="A329" s="240">
        <v>41911</v>
      </c>
      <c r="B329" s="475" t="s">
        <v>2087</v>
      </c>
      <c r="C329" s="476" t="s">
        <v>2764</v>
      </c>
      <c r="D329" s="8" t="s">
        <v>2566</v>
      </c>
      <c r="E329" s="252">
        <v>41963.5</v>
      </c>
      <c r="F329" s="294">
        <v>41912</v>
      </c>
      <c r="G329" s="30">
        <v>41963.5</v>
      </c>
      <c r="H329" s="265">
        <f t="shared" si="15"/>
        <v>0</v>
      </c>
      <c r="I329" s="8" t="s">
        <v>57</v>
      </c>
      <c r="J329" s="9"/>
      <c r="K329" s="9"/>
    </row>
    <row r="330" spans="1:11" x14ac:dyDescent="0.25">
      <c r="A330" s="240"/>
      <c r="B330" s="475"/>
      <c r="C330" s="476"/>
      <c r="D330" s="8"/>
      <c r="E330" s="252"/>
      <c r="F330" s="294"/>
      <c r="G330" s="30">
        <f>SUM(G323:G329)</f>
        <v>172867.24</v>
      </c>
      <c r="H330" s="265"/>
      <c r="I330" s="8"/>
      <c r="J330" s="9"/>
      <c r="K330" s="9"/>
    </row>
    <row r="331" spans="1:11" x14ac:dyDescent="0.25">
      <c r="A331" s="240"/>
      <c r="B331" s="475"/>
      <c r="C331" s="476"/>
      <c r="D331" s="8"/>
      <c r="E331" s="252"/>
      <c r="F331" s="294"/>
      <c r="G331" s="30"/>
      <c r="H331" s="265"/>
      <c r="I331" s="8"/>
      <c r="J331" s="9"/>
      <c r="K331" s="9"/>
    </row>
    <row r="332" spans="1:11" x14ac:dyDescent="0.25">
      <c r="A332" s="240">
        <v>41892</v>
      </c>
      <c r="B332" s="438" t="s">
        <v>1146</v>
      </c>
      <c r="C332" s="429" t="s">
        <v>4422</v>
      </c>
      <c r="D332" s="8" t="s">
        <v>2546</v>
      </c>
      <c r="E332" s="252">
        <v>626.05999999999995</v>
      </c>
      <c r="F332" s="117">
        <v>41893</v>
      </c>
      <c r="G332" s="30">
        <v>626.05999999999995</v>
      </c>
      <c r="H332" s="265">
        <f>E332-G332</f>
        <v>0</v>
      </c>
      <c r="I332" s="8" t="s">
        <v>20</v>
      </c>
      <c r="J332" s="9"/>
      <c r="K332" s="9"/>
    </row>
    <row r="333" spans="1:11" x14ac:dyDescent="0.25">
      <c r="A333" s="240">
        <v>41897</v>
      </c>
      <c r="B333" s="241" t="s">
        <v>1853</v>
      </c>
      <c r="C333" s="394" t="s">
        <v>4517</v>
      </c>
      <c r="D333" s="235" t="s">
        <v>2546</v>
      </c>
      <c r="E333" s="236">
        <v>15220</v>
      </c>
      <c r="F333" s="294">
        <v>41898</v>
      </c>
      <c r="G333" s="30">
        <v>15220</v>
      </c>
      <c r="H333" s="265">
        <f>E333-G333</f>
        <v>0</v>
      </c>
      <c r="I333" s="235" t="s">
        <v>20</v>
      </c>
      <c r="J333" s="9"/>
      <c r="K333" s="9"/>
    </row>
    <row r="334" spans="1:11" x14ac:dyDescent="0.25">
      <c r="A334" s="240">
        <v>41899</v>
      </c>
      <c r="B334" s="241" t="s">
        <v>2030</v>
      </c>
      <c r="C334" s="394" t="s">
        <v>4517</v>
      </c>
      <c r="D334" s="8" t="s">
        <v>2546</v>
      </c>
      <c r="E334" s="252">
        <v>3731.06</v>
      </c>
      <c r="F334" s="294">
        <v>41900</v>
      </c>
      <c r="G334" s="30">
        <v>3731.06</v>
      </c>
      <c r="H334" s="265">
        <f>E334-G334</f>
        <v>0</v>
      </c>
      <c r="I334" s="8" t="s">
        <v>20</v>
      </c>
      <c r="J334" s="9"/>
      <c r="K334" s="9"/>
    </row>
    <row r="335" spans="1:11" x14ac:dyDescent="0.25">
      <c r="A335" s="240"/>
      <c r="B335" s="241"/>
      <c r="C335" s="394"/>
      <c r="D335" s="8"/>
      <c r="E335" s="252"/>
      <c r="F335" s="294"/>
      <c r="G335" s="30">
        <f>SUM(G332:G334)</f>
        <v>19577.12</v>
      </c>
      <c r="H335" s="265"/>
      <c r="I335" s="8"/>
      <c r="J335" s="9"/>
      <c r="K335" s="9"/>
    </row>
    <row r="336" spans="1:11" x14ac:dyDescent="0.25">
      <c r="A336" s="240"/>
      <c r="B336" s="241"/>
      <c r="C336" s="394"/>
      <c r="D336" s="8"/>
      <c r="E336" s="252"/>
      <c r="F336" s="294"/>
      <c r="G336" s="30"/>
      <c r="H336" s="265"/>
      <c r="I336" s="8"/>
      <c r="J336" s="9"/>
      <c r="K336" s="9"/>
    </row>
    <row r="337" spans="1:11" x14ac:dyDescent="0.25">
      <c r="A337" s="240">
        <v>41883</v>
      </c>
      <c r="B337" s="241" t="s">
        <v>1437</v>
      </c>
      <c r="C337" s="394" t="s">
        <v>4401</v>
      </c>
      <c r="D337" s="235" t="s">
        <v>62</v>
      </c>
      <c r="E337" s="236">
        <v>5358</v>
      </c>
      <c r="F337" s="117">
        <v>41883</v>
      </c>
      <c r="G337" s="30">
        <v>5358</v>
      </c>
      <c r="H337" s="265">
        <f t="shared" ref="H337:H347" si="16">E337-G337</f>
        <v>0</v>
      </c>
      <c r="I337" s="235"/>
      <c r="J337" s="9"/>
      <c r="K337" s="9"/>
    </row>
    <row r="338" spans="1:11" x14ac:dyDescent="0.25">
      <c r="A338" s="240">
        <v>41885</v>
      </c>
      <c r="B338" s="438" t="s">
        <v>1676</v>
      </c>
      <c r="C338" s="429" t="s">
        <v>4422</v>
      </c>
      <c r="D338" s="8" t="s">
        <v>62</v>
      </c>
      <c r="E338" s="252">
        <v>5257.2</v>
      </c>
      <c r="F338" s="294">
        <v>41885</v>
      </c>
      <c r="G338" s="30">
        <v>5257.2</v>
      </c>
      <c r="H338" s="265">
        <f t="shared" si="16"/>
        <v>0</v>
      </c>
      <c r="I338" s="8"/>
      <c r="J338" s="9"/>
      <c r="K338" s="9"/>
    </row>
    <row r="339" spans="1:11" x14ac:dyDescent="0.25">
      <c r="A339" s="240">
        <v>41886</v>
      </c>
      <c r="B339" s="438" t="s">
        <v>1693</v>
      </c>
      <c r="C339" s="429" t="s">
        <v>4422</v>
      </c>
      <c r="D339" s="235" t="s">
        <v>62</v>
      </c>
      <c r="E339" s="236">
        <v>9662.7999999999993</v>
      </c>
      <c r="F339" s="294">
        <v>41886</v>
      </c>
      <c r="G339" s="30">
        <v>9662.7999999999993</v>
      </c>
      <c r="H339" s="265">
        <f t="shared" si="16"/>
        <v>0</v>
      </c>
      <c r="I339" s="235" t="s">
        <v>4438</v>
      </c>
      <c r="J339" s="9"/>
      <c r="K339" s="9"/>
    </row>
    <row r="340" spans="1:11" x14ac:dyDescent="0.25">
      <c r="A340" s="240">
        <v>41886</v>
      </c>
      <c r="B340" s="438" t="s">
        <v>1696</v>
      </c>
      <c r="C340" s="429" t="s">
        <v>4422</v>
      </c>
      <c r="D340" s="235" t="s">
        <v>62</v>
      </c>
      <c r="E340" s="236">
        <v>933</v>
      </c>
      <c r="F340" s="294">
        <v>41886</v>
      </c>
      <c r="G340" s="30">
        <v>933</v>
      </c>
      <c r="H340" s="265">
        <f t="shared" si="16"/>
        <v>0</v>
      </c>
      <c r="I340" s="235"/>
      <c r="J340" s="9"/>
      <c r="K340" s="9"/>
    </row>
    <row r="341" spans="1:11" x14ac:dyDescent="0.25">
      <c r="A341" s="240">
        <v>41887</v>
      </c>
      <c r="B341" s="438" t="s">
        <v>1849</v>
      </c>
      <c r="C341" s="429" t="s">
        <v>4422</v>
      </c>
      <c r="D341" s="8" t="s">
        <v>62</v>
      </c>
      <c r="E341" s="252">
        <v>2446</v>
      </c>
      <c r="F341" s="117">
        <v>41887</v>
      </c>
      <c r="G341" s="30">
        <v>2446</v>
      </c>
      <c r="H341" s="265">
        <f t="shared" si="16"/>
        <v>0</v>
      </c>
      <c r="I341" s="8"/>
      <c r="J341" s="9"/>
      <c r="K341" s="9"/>
    </row>
    <row r="342" spans="1:11" x14ac:dyDescent="0.25">
      <c r="A342" s="240">
        <v>41888</v>
      </c>
      <c r="B342" s="438" t="s">
        <v>1965</v>
      </c>
      <c r="C342" s="429" t="s">
        <v>4422</v>
      </c>
      <c r="D342" s="235" t="s">
        <v>62</v>
      </c>
      <c r="E342" s="236">
        <v>15764.8</v>
      </c>
      <c r="F342" s="294">
        <v>41888</v>
      </c>
      <c r="G342" s="30">
        <v>15764.8</v>
      </c>
      <c r="H342" s="265">
        <f t="shared" si="16"/>
        <v>0</v>
      </c>
      <c r="I342" s="235"/>
      <c r="J342" s="9"/>
      <c r="K342" s="9"/>
    </row>
    <row r="343" spans="1:11" x14ac:dyDescent="0.25">
      <c r="A343" s="240">
        <v>41890</v>
      </c>
      <c r="B343" s="438" t="s">
        <v>2179</v>
      </c>
      <c r="C343" s="429" t="s">
        <v>4422</v>
      </c>
      <c r="D343" s="8" t="s">
        <v>62</v>
      </c>
      <c r="E343" s="252">
        <v>6479</v>
      </c>
      <c r="F343" s="117">
        <v>41890</v>
      </c>
      <c r="G343" s="30">
        <v>6479</v>
      </c>
      <c r="H343" s="265">
        <f t="shared" si="16"/>
        <v>0</v>
      </c>
      <c r="I343" s="8"/>
      <c r="J343" s="9"/>
      <c r="K343" s="9"/>
    </row>
    <row r="344" spans="1:11" x14ac:dyDescent="0.25">
      <c r="A344" s="240">
        <v>41890</v>
      </c>
      <c r="B344" s="438" t="s">
        <v>2187</v>
      </c>
      <c r="C344" s="429" t="s">
        <v>4422</v>
      </c>
      <c r="D344" s="8" t="s">
        <v>62</v>
      </c>
      <c r="E344" s="252">
        <v>3081.6</v>
      </c>
      <c r="F344" s="117">
        <v>41890</v>
      </c>
      <c r="G344" s="30">
        <v>3081.6</v>
      </c>
      <c r="H344" s="265">
        <f t="shared" si="16"/>
        <v>0</v>
      </c>
      <c r="I344" s="8"/>
      <c r="J344" s="9"/>
      <c r="K344" s="9"/>
    </row>
    <row r="345" spans="1:11" x14ac:dyDescent="0.25">
      <c r="A345" s="240">
        <v>41891</v>
      </c>
      <c r="B345" s="438" t="s">
        <v>2266</v>
      </c>
      <c r="C345" s="429" t="s">
        <v>4422</v>
      </c>
      <c r="D345" s="235" t="s">
        <v>62</v>
      </c>
      <c r="E345" s="236">
        <v>4191</v>
      </c>
      <c r="F345" s="117">
        <v>41891</v>
      </c>
      <c r="G345" s="30">
        <v>4191</v>
      </c>
      <c r="H345" s="265">
        <f t="shared" si="16"/>
        <v>0</v>
      </c>
      <c r="I345" s="610"/>
      <c r="J345" s="9"/>
      <c r="K345" s="9"/>
    </row>
    <row r="346" spans="1:11" x14ac:dyDescent="0.25">
      <c r="A346" s="240">
        <v>41893</v>
      </c>
      <c r="B346" s="438" t="s">
        <v>1283</v>
      </c>
      <c r="C346" s="429" t="s">
        <v>4422</v>
      </c>
      <c r="D346" s="235" t="s">
        <v>62</v>
      </c>
      <c r="E346" s="236">
        <v>5853.6</v>
      </c>
      <c r="F346" s="117">
        <v>41893</v>
      </c>
      <c r="G346" s="30">
        <v>5853.6</v>
      </c>
      <c r="H346" s="265">
        <f t="shared" si="16"/>
        <v>0</v>
      </c>
      <c r="I346" s="235"/>
      <c r="J346" s="9"/>
      <c r="K346" s="9"/>
    </row>
    <row r="347" spans="1:11" x14ac:dyDescent="0.25">
      <c r="A347" s="240">
        <v>41900</v>
      </c>
      <c r="B347" s="241" t="s">
        <v>2085</v>
      </c>
      <c r="C347" s="394" t="s">
        <v>4517</v>
      </c>
      <c r="D347" s="8" t="s">
        <v>62</v>
      </c>
      <c r="E347" s="252">
        <v>11530.5</v>
      </c>
      <c r="F347" s="294">
        <v>41900</v>
      </c>
      <c r="G347" s="30">
        <v>11530.5</v>
      </c>
      <c r="H347" s="265">
        <f t="shared" si="16"/>
        <v>0</v>
      </c>
      <c r="I347" s="8"/>
      <c r="J347" s="9"/>
      <c r="K347" s="9"/>
    </row>
    <row r="348" spans="1:11" x14ac:dyDescent="0.25">
      <c r="A348" s="240"/>
      <c r="B348" s="241"/>
      <c r="C348" s="394"/>
      <c r="D348" s="8"/>
      <c r="E348" s="252"/>
      <c r="F348" s="294"/>
      <c r="G348" s="30">
        <f>SUM(G337:G347)</f>
        <v>70557.5</v>
      </c>
      <c r="H348" s="265"/>
      <c r="I348" s="8"/>
      <c r="J348" s="9"/>
      <c r="K348" s="9"/>
    </row>
    <row r="349" spans="1:11" x14ac:dyDescent="0.25">
      <c r="A349" s="240"/>
      <c r="B349" s="241"/>
      <c r="C349" s="394"/>
      <c r="D349" s="8"/>
      <c r="E349" s="252"/>
      <c r="F349" s="294"/>
      <c r="G349" s="30"/>
      <c r="H349" s="265"/>
      <c r="I349" s="8"/>
      <c r="J349" s="9"/>
      <c r="K349" s="9"/>
    </row>
    <row r="350" spans="1:11" x14ac:dyDescent="0.25">
      <c r="A350" s="240">
        <v>41896</v>
      </c>
      <c r="B350" s="241" t="s">
        <v>1720</v>
      </c>
      <c r="C350" s="394" t="s">
        <v>4517</v>
      </c>
      <c r="D350" s="8" t="s">
        <v>620</v>
      </c>
      <c r="E350" s="252">
        <v>700</v>
      </c>
      <c r="F350" s="294">
        <v>41897</v>
      </c>
      <c r="G350" s="30">
        <v>700</v>
      </c>
      <c r="H350" s="265">
        <f>E350-G350</f>
        <v>0</v>
      </c>
      <c r="I350" s="8"/>
      <c r="J350" s="9"/>
      <c r="K350" s="9"/>
    </row>
    <row r="351" spans="1:11" x14ac:dyDescent="0.25">
      <c r="A351" s="240"/>
      <c r="B351" s="241"/>
      <c r="C351" s="394"/>
      <c r="D351" s="8"/>
      <c r="E351" s="252"/>
      <c r="F351" s="294"/>
      <c r="G351" s="30"/>
      <c r="H351" s="265"/>
      <c r="I351" s="8"/>
      <c r="J351" s="9"/>
      <c r="K351" s="9"/>
    </row>
    <row r="352" spans="1:11" x14ac:dyDescent="0.25">
      <c r="A352" s="240">
        <v>41906</v>
      </c>
      <c r="B352" s="475" t="s">
        <v>1567</v>
      </c>
      <c r="C352" s="476" t="s">
        <v>2764</v>
      </c>
      <c r="D352" s="5" t="s">
        <v>2765</v>
      </c>
      <c r="E352" s="295">
        <v>4694.2</v>
      </c>
      <c r="F352" s="294">
        <v>41907</v>
      </c>
      <c r="G352" s="22">
        <v>4694.2</v>
      </c>
      <c r="H352" s="265">
        <f>E352-G352</f>
        <v>0</v>
      </c>
      <c r="I352" s="24" t="s">
        <v>57</v>
      </c>
      <c r="J352" s="9"/>
      <c r="K352" s="9"/>
    </row>
    <row r="353" spans="1:11" x14ac:dyDescent="0.25">
      <c r="A353" s="240">
        <v>41908</v>
      </c>
      <c r="B353" s="475" t="s">
        <v>1791</v>
      </c>
      <c r="C353" s="476" t="s">
        <v>2764</v>
      </c>
      <c r="D353" s="235" t="s">
        <v>2765</v>
      </c>
      <c r="E353" s="236">
        <v>6619.7</v>
      </c>
      <c r="F353" s="294">
        <v>41909</v>
      </c>
      <c r="G353" s="30">
        <v>6619.7</v>
      </c>
      <c r="H353" s="265">
        <f>E353-G353</f>
        <v>0</v>
      </c>
      <c r="I353" s="235" t="s">
        <v>57</v>
      </c>
      <c r="J353" s="9"/>
      <c r="K353" s="9"/>
    </row>
    <row r="354" spans="1:11" x14ac:dyDescent="0.25">
      <c r="A354" s="240">
        <v>41912</v>
      </c>
      <c r="B354" s="475" t="s">
        <v>2151</v>
      </c>
      <c r="C354" s="476" t="s">
        <v>2764</v>
      </c>
      <c r="D354" s="235" t="s">
        <v>2765</v>
      </c>
      <c r="E354" s="236">
        <v>5828.7</v>
      </c>
      <c r="F354" s="117">
        <v>41912</v>
      </c>
      <c r="G354" s="30">
        <v>5828.7</v>
      </c>
      <c r="H354" s="265">
        <f>E354-G354</f>
        <v>0</v>
      </c>
      <c r="I354" s="235"/>
      <c r="J354" s="9"/>
      <c r="K354" s="9"/>
    </row>
    <row r="355" spans="1:11" x14ac:dyDescent="0.25">
      <c r="A355" s="240"/>
      <c r="B355" s="475"/>
      <c r="C355" s="476"/>
      <c r="D355" s="235"/>
      <c r="E355" s="236"/>
      <c r="F355" s="117"/>
      <c r="G355" s="30">
        <f>SUM(G352:G354)</f>
        <v>17142.599999999999</v>
      </c>
      <c r="H355" s="265"/>
      <c r="I355" s="235"/>
      <c r="J355" s="9"/>
      <c r="K355" s="9"/>
    </row>
    <row r="356" spans="1:11" x14ac:dyDescent="0.25">
      <c r="A356" s="240"/>
      <c r="B356" s="475"/>
      <c r="C356" s="476"/>
      <c r="D356" s="235"/>
      <c r="E356" s="236"/>
      <c r="F356" s="117"/>
      <c r="G356" s="30"/>
      <c r="H356" s="265"/>
      <c r="I356" s="235"/>
      <c r="J356" s="9"/>
      <c r="K356" s="9"/>
    </row>
    <row r="357" spans="1:11" x14ac:dyDescent="0.25">
      <c r="A357" s="240">
        <v>41889</v>
      </c>
      <c r="B357" s="438" t="s">
        <v>2081</v>
      </c>
      <c r="C357" s="429" t="s">
        <v>4422</v>
      </c>
      <c r="D357" s="8" t="s">
        <v>49</v>
      </c>
      <c r="E357" s="252">
        <v>980</v>
      </c>
      <c r="F357" s="294">
        <v>41890</v>
      </c>
      <c r="G357" s="30">
        <v>980</v>
      </c>
      <c r="H357" s="265">
        <f t="shared" ref="H357:H388" si="17">E357-G357</f>
        <v>0</v>
      </c>
      <c r="I357" s="8" t="s">
        <v>4</v>
      </c>
      <c r="J357" s="9"/>
      <c r="K357" s="9"/>
    </row>
    <row r="358" spans="1:11" x14ac:dyDescent="0.25">
      <c r="A358" s="240">
        <v>41901</v>
      </c>
      <c r="B358" s="241" t="s">
        <v>2196</v>
      </c>
      <c r="C358" s="394" t="s">
        <v>4517</v>
      </c>
      <c r="D358" s="235" t="s">
        <v>49</v>
      </c>
      <c r="E358" s="236">
        <v>1824</v>
      </c>
      <c r="F358" s="294">
        <v>41901</v>
      </c>
      <c r="G358" s="30">
        <v>1824</v>
      </c>
      <c r="H358" s="265">
        <f t="shared" si="17"/>
        <v>0</v>
      </c>
      <c r="I358" s="431" t="s">
        <v>23</v>
      </c>
      <c r="J358" s="9"/>
      <c r="K358" s="9"/>
    </row>
    <row r="359" spans="1:11" x14ac:dyDescent="0.25">
      <c r="A359" s="240">
        <v>41902</v>
      </c>
      <c r="B359" s="241" t="s">
        <v>1123</v>
      </c>
      <c r="C359" s="394" t="s">
        <v>4517</v>
      </c>
      <c r="D359" s="8" t="s">
        <v>49</v>
      </c>
      <c r="E359" s="252">
        <v>1440</v>
      </c>
      <c r="F359" s="294">
        <v>41903</v>
      </c>
      <c r="G359" s="22">
        <v>1440</v>
      </c>
      <c r="H359" s="265">
        <f t="shared" si="17"/>
        <v>0</v>
      </c>
      <c r="I359" s="20" t="s">
        <v>23</v>
      </c>
      <c r="J359" s="9"/>
      <c r="K359" s="9"/>
    </row>
    <row r="360" spans="1:11" x14ac:dyDescent="0.25">
      <c r="A360" s="240">
        <v>41904</v>
      </c>
      <c r="B360" s="241" t="s">
        <v>1283</v>
      </c>
      <c r="C360" s="394" t="s">
        <v>4517</v>
      </c>
      <c r="D360" s="8" t="s">
        <v>49</v>
      </c>
      <c r="E360" s="252">
        <v>1500</v>
      </c>
      <c r="F360" s="294">
        <v>41905</v>
      </c>
      <c r="G360" s="22">
        <v>1500</v>
      </c>
      <c r="H360" s="265">
        <f t="shared" si="17"/>
        <v>0</v>
      </c>
      <c r="I360" s="20" t="s">
        <v>146</v>
      </c>
      <c r="J360" s="9"/>
      <c r="K360" s="9"/>
    </row>
    <row r="361" spans="1:11" x14ac:dyDescent="0.25">
      <c r="A361" s="240">
        <v>41906</v>
      </c>
      <c r="B361" s="241" t="s">
        <v>1505</v>
      </c>
      <c r="C361" s="394" t="s">
        <v>4517</v>
      </c>
      <c r="D361" s="8" t="s">
        <v>49</v>
      </c>
      <c r="E361" s="252">
        <v>1750</v>
      </c>
      <c r="F361" s="294">
        <v>41906</v>
      </c>
      <c r="G361" s="30">
        <v>1750</v>
      </c>
      <c r="H361" s="265">
        <f t="shared" si="17"/>
        <v>0</v>
      </c>
      <c r="I361" s="8" t="s">
        <v>23</v>
      </c>
      <c r="J361" s="9"/>
      <c r="K361" s="9"/>
    </row>
    <row r="362" spans="1:11" x14ac:dyDescent="0.25">
      <c r="A362" s="240">
        <v>41883</v>
      </c>
      <c r="B362" s="241" t="s">
        <v>1357</v>
      </c>
      <c r="C362" s="394" t="s">
        <v>4401</v>
      </c>
      <c r="D362" s="244" t="s">
        <v>2767</v>
      </c>
      <c r="E362" s="245">
        <v>0</v>
      </c>
      <c r="F362" s="117"/>
      <c r="G362" s="30">
        <f>SUM(G357:G361)</f>
        <v>7494</v>
      </c>
      <c r="H362" s="238">
        <f t="shared" si="17"/>
        <v>-7494</v>
      </c>
      <c r="I362" s="235" t="s">
        <v>294</v>
      </c>
      <c r="J362" s="9"/>
      <c r="K362" s="9"/>
    </row>
    <row r="363" spans="1:11" x14ac:dyDescent="0.25">
      <c r="A363" s="240">
        <v>41883</v>
      </c>
      <c r="B363" s="241" t="s">
        <v>1371</v>
      </c>
      <c r="C363" s="394" t="s">
        <v>4401</v>
      </c>
      <c r="D363" s="244" t="s">
        <v>2767</v>
      </c>
      <c r="E363" s="245">
        <v>0</v>
      </c>
      <c r="F363" s="117"/>
      <c r="G363" s="30"/>
      <c r="H363" s="238">
        <f t="shared" si="17"/>
        <v>0</v>
      </c>
      <c r="I363" s="235" t="s">
        <v>294</v>
      </c>
      <c r="J363" s="9"/>
      <c r="K363" s="9"/>
    </row>
    <row r="364" spans="1:11" x14ac:dyDescent="0.25">
      <c r="A364" s="240">
        <v>41883</v>
      </c>
      <c r="B364" s="241" t="s">
        <v>1388</v>
      </c>
      <c r="C364" s="394" t="s">
        <v>4401</v>
      </c>
      <c r="D364" s="244" t="s">
        <v>2767</v>
      </c>
      <c r="E364" s="245">
        <v>0</v>
      </c>
      <c r="F364" s="117"/>
      <c r="G364" s="30"/>
      <c r="H364" s="238">
        <f t="shared" si="17"/>
        <v>0</v>
      </c>
      <c r="I364" s="235" t="s">
        <v>294</v>
      </c>
      <c r="J364" s="9"/>
      <c r="K364" s="9"/>
    </row>
    <row r="365" spans="1:11" x14ac:dyDescent="0.25">
      <c r="A365" s="240">
        <v>41883</v>
      </c>
      <c r="B365" s="241" t="s">
        <v>1417</v>
      </c>
      <c r="C365" s="394" t="s">
        <v>4401</v>
      </c>
      <c r="D365" s="244" t="s">
        <v>2767</v>
      </c>
      <c r="E365" s="245">
        <v>0</v>
      </c>
      <c r="F365" s="117"/>
      <c r="G365" s="30"/>
      <c r="H365" s="238">
        <f t="shared" si="17"/>
        <v>0</v>
      </c>
      <c r="I365" s="235" t="s">
        <v>294</v>
      </c>
      <c r="J365" s="9"/>
      <c r="K365" s="9"/>
    </row>
    <row r="366" spans="1:11" x14ac:dyDescent="0.25">
      <c r="A366" s="240">
        <v>41883</v>
      </c>
      <c r="B366" s="241" t="s">
        <v>1436</v>
      </c>
      <c r="C366" s="394" t="s">
        <v>4401</v>
      </c>
      <c r="D366" s="244" t="s">
        <v>2767</v>
      </c>
      <c r="E366" s="245">
        <v>0</v>
      </c>
      <c r="F366" s="117"/>
      <c r="G366" s="30"/>
      <c r="H366" s="238">
        <f t="shared" si="17"/>
        <v>0</v>
      </c>
      <c r="I366" s="235" t="s">
        <v>294</v>
      </c>
      <c r="J366" s="9"/>
      <c r="K366" s="9"/>
    </row>
    <row r="367" spans="1:11" x14ac:dyDescent="0.25">
      <c r="A367" s="240">
        <v>41883</v>
      </c>
      <c r="B367" s="241" t="s">
        <v>1455</v>
      </c>
      <c r="C367" s="394" t="s">
        <v>4401</v>
      </c>
      <c r="D367" s="244" t="s">
        <v>2767</v>
      </c>
      <c r="E367" s="245">
        <v>0</v>
      </c>
      <c r="F367" s="117"/>
      <c r="G367" s="30"/>
      <c r="H367" s="238">
        <f t="shared" si="17"/>
        <v>0</v>
      </c>
      <c r="I367" s="235" t="s">
        <v>294</v>
      </c>
      <c r="J367" s="9"/>
      <c r="K367" s="9"/>
    </row>
    <row r="368" spans="1:11" x14ac:dyDescent="0.25">
      <c r="A368" s="240">
        <v>41883</v>
      </c>
      <c r="B368" s="241" t="s">
        <v>1466</v>
      </c>
      <c r="C368" s="394" t="s">
        <v>4401</v>
      </c>
      <c r="D368" s="244" t="s">
        <v>2767</v>
      </c>
      <c r="E368" s="245">
        <v>0</v>
      </c>
      <c r="F368" s="117"/>
      <c r="G368" s="30"/>
      <c r="H368" s="238">
        <f t="shared" si="17"/>
        <v>0</v>
      </c>
      <c r="I368" s="235" t="s">
        <v>455</v>
      </c>
      <c r="J368" s="9"/>
      <c r="K368" s="9"/>
    </row>
    <row r="369" spans="1:11" x14ac:dyDescent="0.25">
      <c r="A369" s="240">
        <v>41884</v>
      </c>
      <c r="B369" s="241" t="s">
        <v>1491</v>
      </c>
      <c r="C369" s="394" t="s">
        <v>4401</v>
      </c>
      <c r="D369" s="244" t="s">
        <v>2767</v>
      </c>
      <c r="E369" s="245">
        <v>0</v>
      </c>
      <c r="F369" s="117"/>
      <c r="G369" s="22"/>
      <c r="H369" s="238">
        <f t="shared" si="17"/>
        <v>0</v>
      </c>
      <c r="I369" s="431" t="s">
        <v>72</v>
      </c>
      <c r="J369" s="9"/>
      <c r="K369" s="9"/>
    </row>
    <row r="370" spans="1:11" x14ac:dyDescent="0.25">
      <c r="A370" s="240">
        <v>41884</v>
      </c>
      <c r="B370" s="241" t="s">
        <v>1492</v>
      </c>
      <c r="C370" s="394" t="s">
        <v>4401</v>
      </c>
      <c r="D370" s="244" t="s">
        <v>2767</v>
      </c>
      <c r="E370" s="245">
        <v>0</v>
      </c>
      <c r="F370" s="117"/>
      <c r="G370" s="22"/>
      <c r="H370" s="238">
        <f t="shared" si="17"/>
        <v>0</v>
      </c>
      <c r="I370" s="431" t="s">
        <v>72</v>
      </c>
      <c r="J370" s="9"/>
      <c r="K370" s="9"/>
    </row>
    <row r="371" spans="1:11" x14ac:dyDescent="0.25">
      <c r="A371" s="240">
        <v>41884</v>
      </c>
      <c r="B371" s="241" t="s">
        <v>1498</v>
      </c>
      <c r="C371" s="394" t="s">
        <v>4401</v>
      </c>
      <c r="D371" s="244" t="s">
        <v>2767</v>
      </c>
      <c r="E371" s="245">
        <v>0</v>
      </c>
      <c r="F371" s="117"/>
      <c r="G371" s="22"/>
      <c r="H371" s="238">
        <f t="shared" si="17"/>
        <v>0</v>
      </c>
      <c r="I371" s="431" t="s">
        <v>294</v>
      </c>
      <c r="J371" s="9"/>
      <c r="K371" s="9"/>
    </row>
    <row r="372" spans="1:11" x14ac:dyDescent="0.25">
      <c r="A372" s="240">
        <v>41884</v>
      </c>
      <c r="B372" s="241" t="s">
        <v>1505</v>
      </c>
      <c r="C372" s="394" t="s">
        <v>4401</v>
      </c>
      <c r="D372" s="244" t="s">
        <v>2767</v>
      </c>
      <c r="E372" s="245">
        <v>0</v>
      </c>
      <c r="F372" s="117"/>
      <c r="G372" s="22"/>
      <c r="H372" s="238">
        <f t="shared" si="17"/>
        <v>0</v>
      </c>
      <c r="I372" s="431" t="s">
        <v>294</v>
      </c>
      <c r="J372" s="9"/>
      <c r="K372" s="9"/>
    </row>
    <row r="373" spans="1:11" x14ac:dyDescent="0.25">
      <c r="A373" s="240">
        <v>41884</v>
      </c>
      <c r="B373" s="241" t="s">
        <v>1506</v>
      </c>
      <c r="C373" s="394" t="s">
        <v>4401</v>
      </c>
      <c r="D373" s="244" t="s">
        <v>2767</v>
      </c>
      <c r="E373" s="245">
        <v>0</v>
      </c>
      <c r="F373" s="117"/>
      <c r="G373" s="22"/>
      <c r="H373" s="238">
        <f t="shared" si="17"/>
        <v>0</v>
      </c>
      <c r="I373" s="431" t="s">
        <v>294</v>
      </c>
      <c r="J373" s="9"/>
      <c r="K373" s="9"/>
    </row>
    <row r="374" spans="1:11" x14ac:dyDescent="0.25">
      <c r="A374" s="240">
        <v>41884</v>
      </c>
      <c r="B374" s="241" t="s">
        <v>1512</v>
      </c>
      <c r="C374" s="394" t="s">
        <v>4401</v>
      </c>
      <c r="D374" s="244" t="s">
        <v>2767</v>
      </c>
      <c r="E374" s="245">
        <v>0</v>
      </c>
      <c r="F374" s="117"/>
      <c r="G374" s="22"/>
      <c r="H374" s="238">
        <f t="shared" si="17"/>
        <v>0</v>
      </c>
      <c r="I374" s="431" t="s">
        <v>72</v>
      </c>
      <c r="J374" s="9"/>
      <c r="K374" s="9"/>
    </row>
    <row r="375" spans="1:11" x14ac:dyDescent="0.25">
      <c r="A375" s="240">
        <v>41884</v>
      </c>
      <c r="B375" s="241" t="s">
        <v>1521</v>
      </c>
      <c r="C375" s="394" t="s">
        <v>4401</v>
      </c>
      <c r="D375" s="244" t="s">
        <v>2767</v>
      </c>
      <c r="E375" s="245">
        <v>0</v>
      </c>
      <c r="F375" s="117"/>
      <c r="G375" s="22"/>
      <c r="H375" s="238">
        <f t="shared" si="17"/>
        <v>0</v>
      </c>
      <c r="I375" s="431" t="s">
        <v>294</v>
      </c>
      <c r="J375" s="9"/>
      <c r="K375" s="9"/>
    </row>
    <row r="376" spans="1:11" x14ac:dyDescent="0.25">
      <c r="A376" s="240">
        <v>41884</v>
      </c>
      <c r="B376" s="241" t="s">
        <v>1544</v>
      </c>
      <c r="C376" s="394" t="s">
        <v>4401</v>
      </c>
      <c r="D376" s="244" t="s">
        <v>2767</v>
      </c>
      <c r="E376" s="245">
        <v>0</v>
      </c>
      <c r="F376" s="117"/>
      <c r="G376" s="22"/>
      <c r="H376" s="238">
        <f t="shared" si="17"/>
        <v>0</v>
      </c>
      <c r="I376" s="431" t="s">
        <v>294</v>
      </c>
      <c r="J376" s="9"/>
      <c r="K376" s="9"/>
    </row>
    <row r="377" spans="1:11" x14ac:dyDescent="0.25">
      <c r="A377" s="240">
        <v>41884</v>
      </c>
      <c r="B377" s="438" t="s">
        <v>1557</v>
      </c>
      <c r="C377" s="429" t="s">
        <v>4422</v>
      </c>
      <c r="D377" s="244" t="s">
        <v>2767</v>
      </c>
      <c r="E377" s="245">
        <v>0</v>
      </c>
      <c r="F377" s="117"/>
      <c r="G377" s="22"/>
      <c r="H377" s="238">
        <f t="shared" si="17"/>
        <v>0</v>
      </c>
      <c r="I377" s="431" t="s">
        <v>4425</v>
      </c>
      <c r="J377" s="9"/>
      <c r="K377" s="9"/>
    </row>
    <row r="378" spans="1:11" x14ac:dyDescent="0.25">
      <c r="A378" s="240">
        <v>41884</v>
      </c>
      <c r="B378" s="438" t="s">
        <v>1565</v>
      </c>
      <c r="C378" s="429" t="s">
        <v>4422</v>
      </c>
      <c r="D378" s="244" t="s">
        <v>2767</v>
      </c>
      <c r="E378" s="245">
        <v>0</v>
      </c>
      <c r="F378" s="117"/>
      <c r="G378" s="22"/>
      <c r="H378" s="238">
        <f t="shared" si="17"/>
        <v>0</v>
      </c>
      <c r="I378" s="431" t="s">
        <v>294</v>
      </c>
      <c r="J378" s="9"/>
      <c r="K378" s="9"/>
    </row>
    <row r="379" spans="1:11" x14ac:dyDescent="0.25">
      <c r="A379" s="240">
        <v>41884</v>
      </c>
      <c r="B379" s="438" t="s">
        <v>1572</v>
      </c>
      <c r="C379" s="429" t="s">
        <v>4422</v>
      </c>
      <c r="D379" s="244" t="s">
        <v>2767</v>
      </c>
      <c r="E379" s="245">
        <v>0</v>
      </c>
      <c r="F379" s="117"/>
      <c r="G379" s="22"/>
      <c r="H379" s="238">
        <f t="shared" si="17"/>
        <v>0</v>
      </c>
      <c r="I379" s="431" t="s">
        <v>294</v>
      </c>
      <c r="J379" s="9"/>
      <c r="K379" s="9"/>
    </row>
    <row r="380" spans="1:11" x14ac:dyDescent="0.25">
      <c r="A380" s="240">
        <v>41884</v>
      </c>
      <c r="B380" s="438" t="s">
        <v>1576</v>
      </c>
      <c r="C380" s="429" t="s">
        <v>4422</v>
      </c>
      <c r="D380" s="244" t="s">
        <v>2767</v>
      </c>
      <c r="E380" s="245">
        <v>0</v>
      </c>
      <c r="F380" s="117"/>
      <c r="G380" s="30"/>
      <c r="H380" s="238">
        <f t="shared" si="17"/>
        <v>0</v>
      </c>
      <c r="I380" s="235" t="s">
        <v>294</v>
      </c>
      <c r="J380" s="9"/>
      <c r="K380" s="9"/>
    </row>
    <row r="381" spans="1:11" x14ac:dyDescent="0.25">
      <c r="A381" s="240">
        <v>41885</v>
      </c>
      <c r="B381" s="438" t="s">
        <v>1583</v>
      </c>
      <c r="C381" s="429" t="s">
        <v>4422</v>
      </c>
      <c r="D381" s="406" t="s">
        <v>2767</v>
      </c>
      <c r="E381" s="407">
        <v>0</v>
      </c>
      <c r="F381" s="117"/>
      <c r="G381" s="30"/>
      <c r="H381" s="238">
        <f t="shared" si="17"/>
        <v>0</v>
      </c>
      <c r="I381" s="8" t="s">
        <v>4427</v>
      </c>
      <c r="J381" s="9"/>
      <c r="K381" s="9"/>
    </row>
    <row r="382" spans="1:11" x14ac:dyDescent="0.25">
      <c r="A382" s="240">
        <v>41885</v>
      </c>
      <c r="B382" s="438" t="s">
        <v>1589</v>
      </c>
      <c r="C382" s="429" t="s">
        <v>4422</v>
      </c>
      <c r="D382" s="406" t="s">
        <v>2767</v>
      </c>
      <c r="E382" s="407">
        <v>0</v>
      </c>
      <c r="F382" s="117"/>
      <c r="G382" s="30"/>
      <c r="H382" s="238">
        <f t="shared" si="17"/>
        <v>0</v>
      </c>
      <c r="I382" s="8" t="s">
        <v>455</v>
      </c>
      <c r="J382" s="9"/>
      <c r="K382" s="9"/>
    </row>
    <row r="383" spans="1:11" x14ac:dyDescent="0.25">
      <c r="A383" s="240">
        <v>41885</v>
      </c>
      <c r="B383" s="438" t="s">
        <v>1590</v>
      </c>
      <c r="C383" s="429" t="s">
        <v>4422</v>
      </c>
      <c r="D383" s="406" t="s">
        <v>2767</v>
      </c>
      <c r="E383" s="407">
        <v>0</v>
      </c>
      <c r="F383" s="117"/>
      <c r="G383" s="30"/>
      <c r="H383" s="238">
        <f t="shared" si="17"/>
        <v>0</v>
      </c>
      <c r="I383" s="8" t="s">
        <v>4428</v>
      </c>
      <c r="J383" s="9"/>
      <c r="K383" s="9"/>
    </row>
    <row r="384" spans="1:11" x14ac:dyDescent="0.25">
      <c r="A384" s="240">
        <v>41885</v>
      </c>
      <c r="B384" s="438" t="s">
        <v>1592</v>
      </c>
      <c r="C384" s="429" t="s">
        <v>4422</v>
      </c>
      <c r="D384" s="406" t="s">
        <v>2767</v>
      </c>
      <c r="E384" s="407">
        <v>0</v>
      </c>
      <c r="F384" s="117"/>
      <c r="G384" s="30"/>
      <c r="H384" s="238">
        <f t="shared" si="17"/>
        <v>0</v>
      </c>
      <c r="I384" s="8" t="s">
        <v>455</v>
      </c>
      <c r="J384" s="9"/>
      <c r="K384" s="9"/>
    </row>
    <row r="385" spans="1:11" x14ac:dyDescent="0.25">
      <c r="A385" s="240">
        <v>41885</v>
      </c>
      <c r="B385" s="438" t="s">
        <v>1599</v>
      </c>
      <c r="C385" s="429" t="s">
        <v>4422</v>
      </c>
      <c r="D385" s="406" t="s">
        <v>2767</v>
      </c>
      <c r="E385" s="407">
        <v>0</v>
      </c>
      <c r="F385" s="117"/>
      <c r="G385" s="30"/>
      <c r="H385" s="238">
        <f t="shared" si="17"/>
        <v>0</v>
      </c>
      <c r="I385" s="8" t="s">
        <v>4428</v>
      </c>
      <c r="J385" s="9"/>
      <c r="K385" s="9"/>
    </row>
    <row r="386" spans="1:11" x14ac:dyDescent="0.25">
      <c r="A386" s="240">
        <v>41885</v>
      </c>
      <c r="B386" s="438" t="s">
        <v>1613</v>
      </c>
      <c r="C386" s="429" t="s">
        <v>4422</v>
      </c>
      <c r="D386" s="406" t="s">
        <v>2767</v>
      </c>
      <c r="E386" s="407">
        <v>0</v>
      </c>
      <c r="F386" s="117"/>
      <c r="G386" s="30"/>
      <c r="H386" s="265">
        <f t="shared" si="17"/>
        <v>0</v>
      </c>
      <c r="I386" s="8" t="s">
        <v>455</v>
      </c>
      <c r="J386" s="9"/>
      <c r="K386" s="9"/>
    </row>
    <row r="387" spans="1:11" x14ac:dyDescent="0.25">
      <c r="A387" s="240">
        <v>41885</v>
      </c>
      <c r="B387" s="438" t="s">
        <v>1640</v>
      </c>
      <c r="C387" s="429" t="s">
        <v>4422</v>
      </c>
      <c r="D387" s="406" t="s">
        <v>2767</v>
      </c>
      <c r="E387" s="407">
        <v>0</v>
      </c>
      <c r="F387" s="117"/>
      <c r="G387" s="30"/>
      <c r="H387" s="265">
        <f t="shared" si="17"/>
        <v>0</v>
      </c>
      <c r="I387" s="8" t="s">
        <v>455</v>
      </c>
      <c r="J387" s="9"/>
      <c r="K387" s="9"/>
    </row>
    <row r="388" spans="1:11" x14ac:dyDescent="0.25">
      <c r="A388" s="240">
        <v>41885</v>
      </c>
      <c r="B388" s="438" t="s">
        <v>1662</v>
      </c>
      <c r="C388" s="429" t="s">
        <v>4422</v>
      </c>
      <c r="D388" s="406" t="s">
        <v>2767</v>
      </c>
      <c r="E388" s="407">
        <v>0</v>
      </c>
      <c r="F388" s="117"/>
      <c r="G388" s="30"/>
      <c r="H388" s="265">
        <f t="shared" si="17"/>
        <v>0</v>
      </c>
      <c r="I388" s="8" t="s">
        <v>455</v>
      </c>
      <c r="J388" s="9"/>
      <c r="K388" s="9"/>
    </row>
    <row r="389" spans="1:11" x14ac:dyDescent="0.25">
      <c r="A389" s="240">
        <v>41886</v>
      </c>
      <c r="B389" s="438" t="s">
        <v>1686</v>
      </c>
      <c r="C389" s="429" t="s">
        <v>4422</v>
      </c>
      <c r="D389" s="244" t="s">
        <v>2767</v>
      </c>
      <c r="E389" s="245">
        <v>0</v>
      </c>
      <c r="F389" s="294"/>
      <c r="G389" s="30"/>
      <c r="H389" s="265">
        <f t="shared" ref="H389:H420" si="18">E389-G389</f>
        <v>0</v>
      </c>
      <c r="I389" s="235" t="s">
        <v>455</v>
      </c>
      <c r="J389" s="9"/>
      <c r="K389" s="9"/>
    </row>
    <row r="390" spans="1:11" x14ac:dyDescent="0.25">
      <c r="A390" s="240">
        <v>41886</v>
      </c>
      <c r="B390" s="438" t="s">
        <v>1709</v>
      </c>
      <c r="C390" s="429" t="s">
        <v>4422</v>
      </c>
      <c r="D390" s="244" t="s">
        <v>2767</v>
      </c>
      <c r="E390" s="245">
        <v>0</v>
      </c>
      <c r="F390" s="294"/>
      <c r="G390" s="30"/>
      <c r="H390" s="265">
        <f t="shared" si="18"/>
        <v>0</v>
      </c>
      <c r="I390" s="235" t="s">
        <v>4428</v>
      </c>
      <c r="J390" s="9"/>
      <c r="K390" s="9"/>
    </row>
    <row r="391" spans="1:11" x14ac:dyDescent="0.25">
      <c r="A391" s="240">
        <v>41886</v>
      </c>
      <c r="B391" s="438" t="s">
        <v>1710</v>
      </c>
      <c r="C391" s="429" t="s">
        <v>4422</v>
      </c>
      <c r="D391" s="244" t="s">
        <v>2767</v>
      </c>
      <c r="E391" s="245">
        <v>0</v>
      </c>
      <c r="F391" s="294"/>
      <c r="G391" s="30"/>
      <c r="H391" s="265">
        <f t="shared" si="18"/>
        <v>0</v>
      </c>
      <c r="I391" s="235" t="s">
        <v>4428</v>
      </c>
      <c r="J391" s="9"/>
      <c r="K391" s="9"/>
    </row>
    <row r="392" spans="1:11" x14ac:dyDescent="0.25">
      <c r="A392" s="240">
        <v>41886</v>
      </c>
      <c r="B392" s="438" t="s">
        <v>1713</v>
      </c>
      <c r="C392" s="429" t="s">
        <v>4422</v>
      </c>
      <c r="D392" s="244" t="s">
        <v>2767</v>
      </c>
      <c r="E392" s="245">
        <v>0</v>
      </c>
      <c r="F392" s="294"/>
      <c r="G392" s="30"/>
      <c r="H392" s="265">
        <f t="shared" si="18"/>
        <v>0</v>
      </c>
      <c r="I392" s="235" t="s">
        <v>2756</v>
      </c>
      <c r="J392" s="9"/>
      <c r="K392" s="9"/>
    </row>
    <row r="393" spans="1:11" x14ac:dyDescent="0.25">
      <c r="A393" s="240">
        <v>41886</v>
      </c>
      <c r="B393" s="438" t="s">
        <v>1721</v>
      </c>
      <c r="C393" s="429" t="s">
        <v>4422</v>
      </c>
      <c r="D393" s="244" t="s">
        <v>2767</v>
      </c>
      <c r="E393" s="245">
        <v>0</v>
      </c>
      <c r="F393" s="294"/>
      <c r="G393" s="30"/>
      <c r="H393" s="265">
        <f t="shared" si="18"/>
        <v>0</v>
      </c>
      <c r="I393" s="235" t="s">
        <v>4428</v>
      </c>
      <c r="J393" s="9"/>
      <c r="K393" s="9"/>
    </row>
    <row r="394" spans="1:11" x14ac:dyDescent="0.25">
      <c r="A394" s="240">
        <v>41886</v>
      </c>
      <c r="B394" s="438" t="s">
        <v>1722</v>
      </c>
      <c r="C394" s="429" t="s">
        <v>4422</v>
      </c>
      <c r="D394" s="244" t="s">
        <v>2767</v>
      </c>
      <c r="E394" s="245">
        <v>0</v>
      </c>
      <c r="F394" s="294"/>
      <c r="G394" s="30"/>
      <c r="H394" s="265">
        <f t="shared" si="18"/>
        <v>0</v>
      </c>
      <c r="I394" s="235" t="s">
        <v>455</v>
      </c>
      <c r="J394" s="9"/>
      <c r="K394" s="9"/>
    </row>
    <row r="395" spans="1:11" x14ac:dyDescent="0.25">
      <c r="A395" s="240">
        <v>41886</v>
      </c>
      <c r="B395" s="438" t="s">
        <v>1737</v>
      </c>
      <c r="C395" s="429" t="s">
        <v>4422</v>
      </c>
      <c r="D395" s="244" t="s">
        <v>2767</v>
      </c>
      <c r="E395" s="245">
        <v>0</v>
      </c>
      <c r="F395" s="294"/>
      <c r="G395" s="30"/>
      <c r="H395" s="265">
        <f t="shared" si="18"/>
        <v>0</v>
      </c>
      <c r="I395" s="235" t="s">
        <v>72</v>
      </c>
      <c r="J395" s="9"/>
      <c r="K395" s="9"/>
    </row>
    <row r="396" spans="1:11" x14ac:dyDescent="0.25">
      <c r="A396" s="240">
        <v>41886</v>
      </c>
      <c r="B396" s="438" t="s">
        <v>1740</v>
      </c>
      <c r="C396" s="429" t="s">
        <v>4422</v>
      </c>
      <c r="D396" s="244" t="s">
        <v>2767</v>
      </c>
      <c r="E396" s="245">
        <v>0</v>
      </c>
      <c r="F396" s="294"/>
      <c r="G396" s="30"/>
      <c r="H396" s="265">
        <f t="shared" si="18"/>
        <v>0</v>
      </c>
      <c r="I396" s="235" t="s">
        <v>72</v>
      </c>
      <c r="J396" s="9"/>
      <c r="K396" s="9"/>
    </row>
    <row r="397" spans="1:11" x14ac:dyDescent="0.25">
      <c r="A397" s="240">
        <v>41886</v>
      </c>
      <c r="B397" s="438" t="s">
        <v>1751</v>
      </c>
      <c r="C397" s="429" t="s">
        <v>4422</v>
      </c>
      <c r="D397" s="244" t="s">
        <v>2767</v>
      </c>
      <c r="E397" s="245">
        <v>0</v>
      </c>
      <c r="F397" s="294"/>
      <c r="G397" s="30"/>
      <c r="H397" s="265">
        <f t="shared" si="18"/>
        <v>0</v>
      </c>
      <c r="I397" s="235" t="s">
        <v>4428</v>
      </c>
      <c r="J397" s="9"/>
      <c r="K397" s="9"/>
    </row>
    <row r="398" spans="1:11" x14ac:dyDescent="0.25">
      <c r="A398" s="240">
        <v>41886</v>
      </c>
      <c r="B398" s="438" t="s">
        <v>1766</v>
      </c>
      <c r="C398" s="429" t="s">
        <v>4422</v>
      </c>
      <c r="D398" s="244" t="s">
        <v>2767</v>
      </c>
      <c r="E398" s="245">
        <v>0</v>
      </c>
      <c r="F398" s="294"/>
      <c r="G398" s="30"/>
      <c r="H398" s="265">
        <f t="shared" si="18"/>
        <v>0</v>
      </c>
      <c r="I398" s="235" t="s">
        <v>455</v>
      </c>
      <c r="J398" s="9"/>
      <c r="K398" s="9"/>
    </row>
    <row r="399" spans="1:11" x14ac:dyDescent="0.25">
      <c r="A399" s="240">
        <v>41886</v>
      </c>
      <c r="B399" s="438" t="s">
        <v>1773</v>
      </c>
      <c r="C399" s="429" t="s">
        <v>4422</v>
      </c>
      <c r="D399" s="244" t="s">
        <v>2767</v>
      </c>
      <c r="E399" s="245">
        <v>0</v>
      </c>
      <c r="F399" s="294"/>
      <c r="G399" s="30"/>
      <c r="H399" s="265">
        <f t="shared" si="18"/>
        <v>0</v>
      </c>
      <c r="I399" s="235" t="s">
        <v>455</v>
      </c>
      <c r="J399" s="9"/>
      <c r="K399" s="9"/>
    </row>
    <row r="400" spans="1:11" x14ac:dyDescent="0.25">
      <c r="A400" s="240">
        <v>41886</v>
      </c>
      <c r="B400" s="438" t="s">
        <v>1775</v>
      </c>
      <c r="C400" s="429" t="s">
        <v>4422</v>
      </c>
      <c r="D400" s="244" t="s">
        <v>2767</v>
      </c>
      <c r="E400" s="245">
        <v>0</v>
      </c>
      <c r="F400" s="294"/>
      <c r="G400" s="30"/>
      <c r="H400" s="265">
        <f t="shared" si="18"/>
        <v>0</v>
      </c>
      <c r="I400" s="235" t="s">
        <v>455</v>
      </c>
      <c r="J400" s="9"/>
      <c r="K400" s="9"/>
    </row>
    <row r="401" spans="1:11" x14ac:dyDescent="0.25">
      <c r="A401" s="240">
        <v>41886</v>
      </c>
      <c r="B401" s="438" t="s">
        <v>1779</v>
      </c>
      <c r="C401" s="429" t="s">
        <v>4422</v>
      </c>
      <c r="D401" s="244" t="s">
        <v>2767</v>
      </c>
      <c r="E401" s="245">
        <v>0</v>
      </c>
      <c r="F401" s="294"/>
      <c r="G401" s="30"/>
      <c r="H401" s="265">
        <f t="shared" si="18"/>
        <v>0</v>
      </c>
      <c r="I401" s="235" t="s">
        <v>455</v>
      </c>
    </row>
    <row r="402" spans="1:11" x14ac:dyDescent="0.25">
      <c r="A402" s="240">
        <v>41886</v>
      </c>
      <c r="B402" s="438" t="s">
        <v>1780</v>
      </c>
      <c r="C402" s="429" t="s">
        <v>4422</v>
      </c>
      <c r="D402" s="244" t="s">
        <v>2767</v>
      </c>
      <c r="E402" s="245">
        <v>0</v>
      </c>
      <c r="F402" s="294"/>
      <c r="G402" s="30"/>
      <c r="H402" s="265">
        <f t="shared" si="18"/>
        <v>0</v>
      </c>
      <c r="I402" s="235" t="s">
        <v>455</v>
      </c>
    </row>
    <row r="403" spans="1:11" x14ac:dyDescent="0.25">
      <c r="A403" s="240">
        <v>41886</v>
      </c>
      <c r="B403" s="438" t="s">
        <v>1787</v>
      </c>
      <c r="C403" s="429" t="s">
        <v>4422</v>
      </c>
      <c r="D403" s="244" t="s">
        <v>2767</v>
      </c>
      <c r="E403" s="245">
        <v>0</v>
      </c>
      <c r="F403" s="294"/>
      <c r="G403" s="30"/>
      <c r="H403" s="265">
        <f t="shared" si="18"/>
        <v>0</v>
      </c>
      <c r="I403" s="235" t="s">
        <v>455</v>
      </c>
    </row>
    <row r="404" spans="1:11" x14ac:dyDescent="0.25">
      <c r="A404" s="240">
        <v>41887</v>
      </c>
      <c r="B404" s="438" t="s">
        <v>1842</v>
      </c>
      <c r="C404" s="429" t="s">
        <v>4422</v>
      </c>
      <c r="D404" s="406" t="s">
        <v>2767</v>
      </c>
      <c r="E404" s="407">
        <v>0</v>
      </c>
      <c r="F404" s="117"/>
      <c r="G404" s="30"/>
      <c r="H404" s="265">
        <f t="shared" si="18"/>
        <v>0</v>
      </c>
      <c r="I404" s="8" t="s">
        <v>294</v>
      </c>
    </row>
    <row r="405" spans="1:11" x14ac:dyDescent="0.25">
      <c r="A405" s="240">
        <v>41887</v>
      </c>
      <c r="B405" s="438" t="s">
        <v>1846</v>
      </c>
      <c r="C405" s="429" t="s">
        <v>4422</v>
      </c>
      <c r="D405" s="406" t="s">
        <v>2767</v>
      </c>
      <c r="E405" s="407">
        <v>0</v>
      </c>
      <c r="F405" s="117"/>
      <c r="G405" s="30"/>
      <c r="H405" s="265">
        <f t="shared" si="18"/>
        <v>0</v>
      </c>
      <c r="I405" s="8" t="s">
        <v>4428</v>
      </c>
    </row>
    <row r="406" spans="1:11" x14ac:dyDescent="0.25">
      <c r="A406" s="240">
        <v>41887</v>
      </c>
      <c r="B406" s="438" t="s">
        <v>1850</v>
      </c>
      <c r="C406" s="429" t="s">
        <v>4422</v>
      </c>
      <c r="D406" s="406" t="s">
        <v>2767</v>
      </c>
      <c r="E406" s="407">
        <v>0</v>
      </c>
      <c r="F406" s="117"/>
      <c r="G406" s="30"/>
      <c r="H406" s="265">
        <f t="shared" si="18"/>
        <v>0</v>
      </c>
      <c r="I406" s="8" t="s">
        <v>4428</v>
      </c>
    </row>
    <row r="407" spans="1:11" x14ac:dyDescent="0.25">
      <c r="A407" s="240">
        <v>41887</v>
      </c>
      <c r="B407" s="438" t="s">
        <v>1851</v>
      </c>
      <c r="C407" s="429" t="s">
        <v>4422</v>
      </c>
      <c r="D407" s="406" t="s">
        <v>2767</v>
      </c>
      <c r="E407" s="407">
        <v>0</v>
      </c>
      <c r="F407" s="117"/>
      <c r="G407" s="30"/>
      <c r="H407" s="265">
        <f t="shared" si="18"/>
        <v>0</v>
      </c>
      <c r="I407" s="8" t="s">
        <v>4428</v>
      </c>
    </row>
    <row r="408" spans="1:11" x14ac:dyDescent="0.25">
      <c r="A408" s="240">
        <v>41887</v>
      </c>
      <c r="B408" s="438" t="s">
        <v>1853</v>
      </c>
      <c r="C408" s="429" t="s">
        <v>4422</v>
      </c>
      <c r="D408" s="406" t="s">
        <v>2767</v>
      </c>
      <c r="E408" s="407">
        <v>0</v>
      </c>
      <c r="F408" s="117"/>
      <c r="G408" s="30"/>
      <c r="H408" s="265">
        <f t="shared" si="18"/>
        <v>0</v>
      </c>
      <c r="I408" s="8" t="s">
        <v>4428</v>
      </c>
      <c r="K408" s="21"/>
    </row>
    <row r="409" spans="1:11" x14ac:dyDescent="0.25">
      <c r="A409" s="240">
        <v>41887</v>
      </c>
      <c r="B409" s="438" t="s">
        <v>1866</v>
      </c>
      <c r="C409" s="429" t="s">
        <v>4422</v>
      </c>
      <c r="D409" s="406" t="s">
        <v>2767</v>
      </c>
      <c r="E409" s="407">
        <v>0</v>
      </c>
      <c r="F409" s="117"/>
      <c r="G409" s="30"/>
      <c r="H409" s="265">
        <f t="shared" si="18"/>
        <v>0</v>
      </c>
      <c r="I409" s="8" t="s">
        <v>294</v>
      </c>
      <c r="K409" s="21"/>
    </row>
    <row r="410" spans="1:11" x14ac:dyDescent="0.25">
      <c r="A410" s="240">
        <v>41887</v>
      </c>
      <c r="B410" s="438" t="s">
        <v>1869</v>
      </c>
      <c r="C410" s="429" t="s">
        <v>4422</v>
      </c>
      <c r="D410" s="406" t="s">
        <v>2767</v>
      </c>
      <c r="E410" s="407">
        <v>0</v>
      </c>
      <c r="F410" s="117"/>
      <c r="G410" s="30"/>
      <c r="H410" s="265">
        <f t="shared" si="18"/>
        <v>0</v>
      </c>
      <c r="I410" s="8" t="s">
        <v>455</v>
      </c>
      <c r="K410" s="21"/>
    </row>
    <row r="411" spans="1:11" x14ac:dyDescent="0.25">
      <c r="A411" s="240">
        <v>41887</v>
      </c>
      <c r="B411" s="438" t="s">
        <v>1871</v>
      </c>
      <c r="C411" s="429" t="s">
        <v>4422</v>
      </c>
      <c r="D411" s="406" t="s">
        <v>2767</v>
      </c>
      <c r="E411" s="407">
        <v>0</v>
      </c>
      <c r="F411" s="117"/>
      <c r="G411" s="30"/>
      <c r="H411" s="265">
        <f t="shared" si="18"/>
        <v>0</v>
      </c>
      <c r="I411" s="8" t="s">
        <v>455</v>
      </c>
      <c r="K411" s="21"/>
    </row>
    <row r="412" spans="1:11" x14ac:dyDescent="0.25">
      <c r="A412" s="240">
        <v>41887</v>
      </c>
      <c r="B412" s="438" t="s">
        <v>1872</v>
      </c>
      <c r="C412" s="429" t="s">
        <v>4422</v>
      </c>
      <c r="D412" s="406" t="s">
        <v>2767</v>
      </c>
      <c r="E412" s="407">
        <v>0</v>
      </c>
      <c r="F412" s="117"/>
      <c r="G412" s="30"/>
      <c r="H412" s="265">
        <f t="shared" si="18"/>
        <v>0</v>
      </c>
      <c r="I412" s="8" t="s">
        <v>455</v>
      </c>
      <c r="K412" s="21"/>
    </row>
    <row r="413" spans="1:11" x14ac:dyDescent="0.25">
      <c r="A413" s="240">
        <v>41887</v>
      </c>
      <c r="B413" s="438" t="s">
        <v>1879</v>
      </c>
      <c r="C413" s="429" t="s">
        <v>4422</v>
      </c>
      <c r="D413" s="406" t="s">
        <v>2767</v>
      </c>
      <c r="E413" s="407">
        <v>0</v>
      </c>
      <c r="F413" s="117"/>
      <c r="G413" s="30"/>
      <c r="H413" s="265">
        <f t="shared" si="18"/>
        <v>0</v>
      </c>
      <c r="I413" s="8" t="s">
        <v>4428</v>
      </c>
    </row>
    <row r="414" spans="1:11" x14ac:dyDescent="0.25">
      <c r="A414" s="240">
        <v>41887</v>
      </c>
      <c r="B414" s="438" t="s">
        <v>1928</v>
      </c>
      <c r="C414" s="429" t="s">
        <v>4422</v>
      </c>
      <c r="D414" s="406" t="s">
        <v>2767</v>
      </c>
      <c r="E414" s="407">
        <v>0</v>
      </c>
      <c r="F414" s="117"/>
      <c r="G414" s="30"/>
      <c r="H414" s="265">
        <f t="shared" si="18"/>
        <v>0</v>
      </c>
      <c r="I414" s="8" t="s">
        <v>455</v>
      </c>
    </row>
    <row r="415" spans="1:11" x14ac:dyDescent="0.25">
      <c r="A415" s="240">
        <v>41887</v>
      </c>
      <c r="B415" s="438" t="s">
        <v>1938</v>
      </c>
      <c r="C415" s="429" t="s">
        <v>4422</v>
      </c>
      <c r="D415" s="406" t="s">
        <v>2767</v>
      </c>
      <c r="E415" s="407">
        <v>0</v>
      </c>
      <c r="F415" s="294"/>
      <c r="G415" s="30"/>
      <c r="H415" s="265">
        <f t="shared" si="18"/>
        <v>0</v>
      </c>
      <c r="I415" s="8" t="s">
        <v>4428</v>
      </c>
    </row>
    <row r="416" spans="1:11" x14ac:dyDescent="0.25">
      <c r="A416" s="240">
        <v>41888</v>
      </c>
      <c r="B416" s="438" t="s">
        <v>1952</v>
      </c>
      <c r="C416" s="429" t="s">
        <v>4422</v>
      </c>
      <c r="D416" s="244" t="s">
        <v>2767</v>
      </c>
      <c r="E416" s="245">
        <v>0</v>
      </c>
      <c r="F416" s="294"/>
      <c r="G416" s="30"/>
      <c r="H416" s="265">
        <f t="shared" si="18"/>
        <v>0</v>
      </c>
      <c r="I416" s="235" t="s">
        <v>455</v>
      </c>
    </row>
    <row r="417" spans="1:11" x14ac:dyDescent="0.25">
      <c r="A417" s="240">
        <v>41888</v>
      </c>
      <c r="B417" s="438" t="s">
        <v>1953</v>
      </c>
      <c r="C417" s="429" t="s">
        <v>4422</v>
      </c>
      <c r="D417" s="244" t="s">
        <v>2767</v>
      </c>
      <c r="E417" s="245">
        <v>0</v>
      </c>
      <c r="F417" s="294"/>
      <c r="G417" s="30"/>
      <c r="H417" s="265">
        <f t="shared" si="18"/>
        <v>0</v>
      </c>
      <c r="I417" s="235" t="s">
        <v>455</v>
      </c>
    </row>
    <row r="418" spans="1:11" x14ac:dyDescent="0.25">
      <c r="A418" s="240">
        <v>41888</v>
      </c>
      <c r="B418" s="438" t="s">
        <v>1956</v>
      </c>
      <c r="C418" s="429" t="s">
        <v>4422</v>
      </c>
      <c r="D418" s="244" t="s">
        <v>2767</v>
      </c>
      <c r="E418" s="245">
        <v>0</v>
      </c>
      <c r="F418" s="294"/>
      <c r="G418" s="30"/>
      <c r="H418" s="265">
        <f t="shared" si="18"/>
        <v>0</v>
      </c>
      <c r="I418" s="235" t="s">
        <v>4428</v>
      </c>
    </row>
    <row r="419" spans="1:11" x14ac:dyDescent="0.25">
      <c r="A419" s="240">
        <v>41888</v>
      </c>
      <c r="B419" s="438" t="s">
        <v>1970</v>
      </c>
      <c r="C419" s="429" t="s">
        <v>4422</v>
      </c>
      <c r="D419" s="244" t="s">
        <v>2767</v>
      </c>
      <c r="E419" s="245">
        <v>0</v>
      </c>
      <c r="F419" s="294"/>
      <c r="G419" s="30"/>
      <c r="H419" s="265">
        <f t="shared" si="18"/>
        <v>0</v>
      </c>
      <c r="I419" s="235" t="s">
        <v>4428</v>
      </c>
    </row>
    <row r="420" spans="1:11" x14ac:dyDescent="0.25">
      <c r="A420" s="240">
        <v>41888</v>
      </c>
      <c r="B420" s="438" t="s">
        <v>1971</v>
      </c>
      <c r="C420" s="429" t="s">
        <v>4422</v>
      </c>
      <c r="D420" s="244" t="s">
        <v>2767</v>
      </c>
      <c r="E420" s="245">
        <v>0</v>
      </c>
      <c r="F420" s="294"/>
      <c r="G420" s="30"/>
      <c r="H420" s="265">
        <f t="shared" si="18"/>
        <v>0</v>
      </c>
      <c r="I420" s="235" t="s">
        <v>4428</v>
      </c>
    </row>
    <row r="421" spans="1:11" x14ac:dyDescent="0.25">
      <c r="A421" s="240">
        <v>41888</v>
      </c>
      <c r="B421" s="438" t="s">
        <v>1976</v>
      </c>
      <c r="C421" s="429" t="s">
        <v>4422</v>
      </c>
      <c r="D421" s="244" t="s">
        <v>2767</v>
      </c>
      <c r="E421" s="245">
        <v>0</v>
      </c>
      <c r="F421" s="294"/>
      <c r="G421" s="30"/>
      <c r="H421" s="265">
        <f t="shared" ref="H421:H452" si="19">E421-G421</f>
        <v>0</v>
      </c>
      <c r="I421" s="235" t="s">
        <v>4428</v>
      </c>
    </row>
    <row r="422" spans="1:11" x14ac:dyDescent="0.25">
      <c r="A422" s="240">
        <v>41888</v>
      </c>
      <c r="B422" s="438" t="s">
        <v>1977</v>
      </c>
      <c r="C422" s="429" t="s">
        <v>4422</v>
      </c>
      <c r="D422" s="244" t="s">
        <v>2767</v>
      </c>
      <c r="E422" s="245">
        <v>0</v>
      </c>
      <c r="F422" s="294"/>
      <c r="G422" s="30"/>
      <c r="H422" s="265">
        <f t="shared" si="19"/>
        <v>0</v>
      </c>
      <c r="I422" s="235" t="s">
        <v>4428</v>
      </c>
    </row>
    <row r="423" spans="1:11" x14ac:dyDescent="0.25">
      <c r="A423" s="240">
        <v>41888</v>
      </c>
      <c r="B423" s="438" t="s">
        <v>1981</v>
      </c>
      <c r="C423" s="429" t="s">
        <v>4422</v>
      </c>
      <c r="D423" s="244" t="s">
        <v>2767</v>
      </c>
      <c r="E423" s="245">
        <v>0</v>
      </c>
      <c r="F423" s="294"/>
      <c r="G423" s="30"/>
      <c r="H423" s="265">
        <f t="shared" si="19"/>
        <v>0</v>
      </c>
      <c r="I423" s="235" t="s">
        <v>4428</v>
      </c>
    </row>
    <row r="424" spans="1:11" x14ac:dyDescent="0.25">
      <c r="A424" s="240">
        <v>41888</v>
      </c>
      <c r="B424" s="438" t="s">
        <v>1982</v>
      </c>
      <c r="C424" s="429" t="s">
        <v>4422</v>
      </c>
      <c r="D424" s="244" t="s">
        <v>2767</v>
      </c>
      <c r="E424" s="245">
        <v>0</v>
      </c>
      <c r="F424" s="294"/>
      <c r="G424" s="30"/>
      <c r="H424" s="265">
        <f t="shared" si="19"/>
        <v>0</v>
      </c>
      <c r="I424" s="235" t="s">
        <v>4428</v>
      </c>
    </row>
    <row r="425" spans="1:11" x14ac:dyDescent="0.25">
      <c r="A425" s="240">
        <v>41888</v>
      </c>
      <c r="B425" s="438" t="s">
        <v>1984</v>
      </c>
      <c r="C425" s="429" t="s">
        <v>4422</v>
      </c>
      <c r="D425" s="244" t="s">
        <v>2767</v>
      </c>
      <c r="E425" s="245">
        <v>0</v>
      </c>
      <c r="F425" s="294"/>
      <c r="G425" s="30"/>
      <c r="H425" s="265">
        <f t="shared" si="19"/>
        <v>0</v>
      </c>
      <c r="I425" s="235" t="s">
        <v>4428</v>
      </c>
    </row>
    <row r="426" spans="1:11" x14ac:dyDescent="0.25">
      <c r="A426" s="240">
        <v>41888</v>
      </c>
      <c r="B426" s="438" t="s">
        <v>1985</v>
      </c>
      <c r="C426" s="429" t="s">
        <v>4422</v>
      </c>
      <c r="D426" s="244" t="s">
        <v>2767</v>
      </c>
      <c r="E426" s="245">
        <v>0</v>
      </c>
      <c r="F426" s="294"/>
      <c r="G426" s="30"/>
      <c r="H426" s="265">
        <f t="shared" si="19"/>
        <v>0</v>
      </c>
      <c r="I426" s="235" t="s">
        <v>4428</v>
      </c>
    </row>
    <row r="427" spans="1:11" x14ac:dyDescent="0.25">
      <c r="A427" s="240">
        <v>41888</v>
      </c>
      <c r="B427" s="438" t="s">
        <v>1989</v>
      </c>
      <c r="C427" s="429" t="s">
        <v>4422</v>
      </c>
      <c r="D427" s="244" t="s">
        <v>2767</v>
      </c>
      <c r="E427" s="245">
        <v>0</v>
      </c>
      <c r="F427" s="294"/>
      <c r="G427" s="30"/>
      <c r="H427" s="265">
        <f t="shared" si="19"/>
        <v>0</v>
      </c>
      <c r="I427" s="235" t="s">
        <v>4428</v>
      </c>
    </row>
    <row r="428" spans="1:11" x14ac:dyDescent="0.25">
      <c r="A428" s="240">
        <v>41888</v>
      </c>
      <c r="B428" s="438" t="s">
        <v>2007</v>
      </c>
      <c r="C428" s="429" t="s">
        <v>4422</v>
      </c>
      <c r="D428" s="244" t="s">
        <v>2767</v>
      </c>
      <c r="E428" s="245">
        <v>0</v>
      </c>
      <c r="F428" s="294"/>
      <c r="G428" s="30"/>
      <c r="H428" s="265">
        <f t="shared" si="19"/>
        <v>0</v>
      </c>
      <c r="I428" s="235" t="s">
        <v>294</v>
      </c>
    </row>
    <row r="429" spans="1:11" x14ac:dyDescent="0.25">
      <c r="A429" s="240">
        <v>41889</v>
      </c>
      <c r="B429" s="438" t="s">
        <v>2071</v>
      </c>
      <c r="C429" s="429" t="s">
        <v>4422</v>
      </c>
      <c r="D429" s="406" t="s">
        <v>2767</v>
      </c>
      <c r="E429" s="407">
        <v>0</v>
      </c>
      <c r="F429" s="294"/>
      <c r="G429" s="30"/>
      <c r="H429" s="265">
        <f t="shared" si="19"/>
        <v>0</v>
      </c>
      <c r="I429" s="8" t="s">
        <v>4428</v>
      </c>
    </row>
    <row r="430" spans="1:11" x14ac:dyDescent="0.25">
      <c r="A430" s="240">
        <v>41889</v>
      </c>
      <c r="B430" s="438" t="s">
        <v>2116</v>
      </c>
      <c r="C430" s="429" t="s">
        <v>4422</v>
      </c>
      <c r="D430" s="406" t="s">
        <v>2767</v>
      </c>
      <c r="E430" s="407">
        <v>0</v>
      </c>
      <c r="F430" s="294"/>
      <c r="G430" s="30"/>
      <c r="H430" s="265">
        <f t="shared" si="19"/>
        <v>0</v>
      </c>
      <c r="I430" s="8" t="s">
        <v>455</v>
      </c>
    </row>
    <row r="431" spans="1:11" x14ac:dyDescent="0.25">
      <c r="A431" s="240">
        <v>41889</v>
      </c>
      <c r="B431" s="438" t="s">
        <v>2127</v>
      </c>
      <c r="C431" s="429" t="s">
        <v>4422</v>
      </c>
      <c r="D431" s="406" t="s">
        <v>2767</v>
      </c>
      <c r="E431" s="407">
        <v>0</v>
      </c>
      <c r="F431" s="294"/>
      <c r="G431" s="30"/>
      <c r="H431" s="265">
        <f t="shared" si="19"/>
        <v>0</v>
      </c>
      <c r="I431" s="8" t="s">
        <v>455</v>
      </c>
      <c r="K431" s="21"/>
    </row>
    <row r="432" spans="1:11" x14ac:dyDescent="0.25">
      <c r="A432" s="240">
        <v>41889</v>
      </c>
      <c r="B432" s="438" t="s">
        <v>2128</v>
      </c>
      <c r="C432" s="429" t="s">
        <v>4422</v>
      </c>
      <c r="D432" s="406" t="s">
        <v>2767</v>
      </c>
      <c r="E432" s="407">
        <v>0</v>
      </c>
      <c r="F432" s="294"/>
      <c r="G432" s="30"/>
      <c r="H432" s="265">
        <f t="shared" si="19"/>
        <v>0</v>
      </c>
      <c r="I432" s="8" t="s">
        <v>455</v>
      </c>
    </row>
    <row r="433" spans="1:11" x14ac:dyDescent="0.25">
      <c r="A433" s="240">
        <v>41889</v>
      </c>
      <c r="B433" s="438" t="s">
        <v>2135</v>
      </c>
      <c r="C433" s="429" t="s">
        <v>4422</v>
      </c>
      <c r="D433" s="406" t="s">
        <v>2767</v>
      </c>
      <c r="E433" s="407">
        <v>0</v>
      </c>
      <c r="F433" s="117"/>
      <c r="G433" s="30"/>
      <c r="H433" s="265">
        <f t="shared" si="19"/>
        <v>0</v>
      </c>
      <c r="I433" s="8" t="s">
        <v>294</v>
      </c>
    </row>
    <row r="434" spans="1:11" x14ac:dyDescent="0.25">
      <c r="A434" s="240">
        <v>41890</v>
      </c>
      <c r="B434" s="438" t="s">
        <v>2145</v>
      </c>
      <c r="C434" s="429" t="s">
        <v>4422</v>
      </c>
      <c r="D434" s="406" t="s">
        <v>2767</v>
      </c>
      <c r="E434" s="407">
        <v>0</v>
      </c>
      <c r="F434" s="117"/>
      <c r="G434" s="30"/>
      <c r="H434" s="265">
        <f t="shared" si="19"/>
        <v>0</v>
      </c>
      <c r="I434" s="8"/>
    </row>
    <row r="435" spans="1:11" x14ac:dyDescent="0.25">
      <c r="A435" s="240">
        <v>41890</v>
      </c>
      <c r="B435" s="438" t="s">
        <v>2146</v>
      </c>
      <c r="C435" s="429" t="s">
        <v>4422</v>
      </c>
      <c r="D435" s="406" t="s">
        <v>2767</v>
      </c>
      <c r="E435" s="407">
        <v>0</v>
      </c>
      <c r="F435" s="117"/>
      <c r="G435" s="30"/>
      <c r="H435" s="265">
        <f t="shared" si="19"/>
        <v>0</v>
      </c>
      <c r="I435" s="8"/>
      <c r="K435" s="21"/>
    </row>
    <row r="436" spans="1:11" x14ac:dyDescent="0.25">
      <c r="A436" s="240">
        <v>41890</v>
      </c>
      <c r="B436" s="438" t="s">
        <v>2161</v>
      </c>
      <c r="C436" s="429" t="s">
        <v>4422</v>
      </c>
      <c r="D436" s="406" t="s">
        <v>2767</v>
      </c>
      <c r="E436" s="407">
        <v>0</v>
      </c>
      <c r="F436" s="117"/>
      <c r="G436" s="30"/>
      <c r="H436" s="265">
        <f t="shared" si="19"/>
        <v>0</v>
      </c>
      <c r="I436" s="8" t="s">
        <v>455</v>
      </c>
    </row>
    <row r="437" spans="1:11" x14ac:dyDescent="0.25">
      <c r="A437" s="240">
        <v>41890</v>
      </c>
      <c r="B437" s="438" t="s">
        <v>2162</v>
      </c>
      <c r="C437" s="429" t="s">
        <v>4422</v>
      </c>
      <c r="D437" s="406" t="s">
        <v>2767</v>
      </c>
      <c r="E437" s="407">
        <v>0</v>
      </c>
      <c r="F437" s="117"/>
      <c r="G437" s="30"/>
      <c r="H437" s="265">
        <f t="shared" si="19"/>
        <v>0</v>
      </c>
      <c r="I437" s="8" t="s">
        <v>455</v>
      </c>
    </row>
    <row r="438" spans="1:11" x14ac:dyDescent="0.25">
      <c r="A438" s="240">
        <v>41890</v>
      </c>
      <c r="B438" s="438" t="s">
        <v>2173</v>
      </c>
      <c r="C438" s="429" t="s">
        <v>4422</v>
      </c>
      <c r="D438" s="406" t="s">
        <v>2767</v>
      </c>
      <c r="E438" s="407">
        <v>0</v>
      </c>
      <c r="F438" s="117"/>
      <c r="G438" s="30"/>
      <c r="H438" s="265">
        <f t="shared" si="19"/>
        <v>0</v>
      </c>
      <c r="I438" s="8" t="s">
        <v>4428</v>
      </c>
    </row>
    <row r="439" spans="1:11" x14ac:dyDescent="0.25">
      <c r="A439" s="240">
        <v>41890</v>
      </c>
      <c r="B439" s="438" t="s">
        <v>2194</v>
      </c>
      <c r="C439" s="429" t="s">
        <v>4422</v>
      </c>
      <c r="D439" s="406" t="s">
        <v>2767</v>
      </c>
      <c r="E439" s="407">
        <v>0</v>
      </c>
      <c r="F439" s="117"/>
      <c r="G439" s="30"/>
      <c r="H439" s="265">
        <f t="shared" si="19"/>
        <v>0</v>
      </c>
      <c r="I439" s="8" t="s">
        <v>294</v>
      </c>
    </row>
    <row r="440" spans="1:11" x14ac:dyDescent="0.25">
      <c r="A440" s="240">
        <v>41890</v>
      </c>
      <c r="B440" s="438" t="s">
        <v>2245</v>
      </c>
      <c r="C440" s="429" t="s">
        <v>4422</v>
      </c>
      <c r="D440" s="406" t="s">
        <v>2767</v>
      </c>
      <c r="E440" s="407">
        <v>0</v>
      </c>
      <c r="F440" s="117"/>
      <c r="G440" s="30"/>
      <c r="H440" s="265">
        <f t="shared" si="19"/>
        <v>0</v>
      </c>
      <c r="I440" s="8" t="s">
        <v>294</v>
      </c>
    </row>
    <row r="441" spans="1:11" x14ac:dyDescent="0.25">
      <c r="A441" s="240">
        <v>41891</v>
      </c>
      <c r="B441" s="438" t="s">
        <v>1055</v>
      </c>
      <c r="C441" s="429" t="s">
        <v>4422</v>
      </c>
      <c r="D441" s="244" t="s">
        <v>2767</v>
      </c>
      <c r="E441" s="245">
        <v>0</v>
      </c>
      <c r="F441" s="117"/>
      <c r="G441" s="30"/>
      <c r="H441" s="265">
        <f t="shared" si="19"/>
        <v>0</v>
      </c>
      <c r="I441" s="235" t="s">
        <v>4428</v>
      </c>
    </row>
    <row r="442" spans="1:11" x14ac:dyDescent="0.25">
      <c r="A442" s="240">
        <v>41891</v>
      </c>
      <c r="B442" s="438" t="s">
        <v>1058</v>
      </c>
      <c r="C442" s="429" t="s">
        <v>4422</v>
      </c>
      <c r="D442" s="244" t="s">
        <v>2767</v>
      </c>
      <c r="E442" s="245">
        <v>0</v>
      </c>
      <c r="F442" s="117"/>
      <c r="G442" s="30"/>
      <c r="H442" s="265">
        <f t="shared" si="19"/>
        <v>0</v>
      </c>
      <c r="I442" s="235" t="s">
        <v>4428</v>
      </c>
    </row>
    <row r="443" spans="1:11" x14ac:dyDescent="0.25">
      <c r="A443" s="240">
        <v>41891</v>
      </c>
      <c r="B443" s="438" t="s">
        <v>1065</v>
      </c>
      <c r="C443" s="429" t="s">
        <v>4422</v>
      </c>
      <c r="D443" s="244" t="s">
        <v>2767</v>
      </c>
      <c r="E443" s="245">
        <v>0</v>
      </c>
      <c r="F443" s="117"/>
      <c r="G443" s="30"/>
      <c r="H443" s="265">
        <f t="shared" si="19"/>
        <v>0</v>
      </c>
      <c r="I443" s="235" t="s">
        <v>4428</v>
      </c>
    </row>
    <row r="444" spans="1:11" x14ac:dyDescent="0.25">
      <c r="A444" s="240">
        <v>41891</v>
      </c>
      <c r="B444" s="438" t="s">
        <v>1077</v>
      </c>
      <c r="C444" s="429" t="s">
        <v>4422</v>
      </c>
      <c r="D444" s="244" t="s">
        <v>2767</v>
      </c>
      <c r="E444" s="245">
        <v>0</v>
      </c>
      <c r="F444" s="117"/>
      <c r="G444" s="30"/>
      <c r="H444" s="265">
        <f t="shared" si="19"/>
        <v>0</v>
      </c>
      <c r="I444" s="235" t="s">
        <v>4428</v>
      </c>
    </row>
    <row r="445" spans="1:11" x14ac:dyDescent="0.25">
      <c r="A445" s="240">
        <v>41891</v>
      </c>
      <c r="B445" s="438" t="s">
        <v>1082</v>
      </c>
      <c r="C445" s="429" t="s">
        <v>4422</v>
      </c>
      <c r="D445" s="244" t="s">
        <v>2767</v>
      </c>
      <c r="E445" s="245">
        <v>0</v>
      </c>
      <c r="F445" s="117"/>
      <c r="G445" s="30"/>
      <c r="H445" s="265">
        <f t="shared" si="19"/>
        <v>0</v>
      </c>
      <c r="I445" s="235" t="s">
        <v>4428</v>
      </c>
    </row>
    <row r="446" spans="1:11" x14ac:dyDescent="0.25">
      <c r="A446" s="240">
        <v>41892</v>
      </c>
      <c r="B446" s="438" t="s">
        <v>1112</v>
      </c>
      <c r="C446" s="429" t="s">
        <v>4422</v>
      </c>
      <c r="D446" s="406" t="s">
        <v>2767</v>
      </c>
      <c r="E446" s="407">
        <v>0</v>
      </c>
      <c r="F446" s="117"/>
      <c r="G446" s="30"/>
      <c r="H446" s="265">
        <f t="shared" si="19"/>
        <v>0</v>
      </c>
      <c r="I446" s="8" t="s">
        <v>455</v>
      </c>
    </row>
    <row r="447" spans="1:11" x14ac:dyDescent="0.25">
      <c r="A447" s="240">
        <v>41892</v>
      </c>
      <c r="B447" s="438" t="s">
        <v>1132</v>
      </c>
      <c r="C447" s="429" t="s">
        <v>4422</v>
      </c>
      <c r="D447" s="406" t="s">
        <v>2767</v>
      </c>
      <c r="E447" s="407">
        <v>0</v>
      </c>
      <c r="F447" s="117"/>
      <c r="G447" s="30"/>
      <c r="H447" s="265">
        <f t="shared" si="19"/>
        <v>0</v>
      </c>
      <c r="I447" s="8" t="s">
        <v>455</v>
      </c>
    </row>
    <row r="448" spans="1:11" x14ac:dyDescent="0.25">
      <c r="A448" s="240">
        <v>41892</v>
      </c>
      <c r="B448" s="438" t="s">
        <v>1147</v>
      </c>
      <c r="C448" s="429" t="s">
        <v>4422</v>
      </c>
      <c r="D448" s="406" t="s">
        <v>2767</v>
      </c>
      <c r="E448" s="407">
        <v>0</v>
      </c>
      <c r="F448" s="117"/>
      <c r="G448" s="30"/>
      <c r="H448" s="265">
        <f t="shared" si="19"/>
        <v>0</v>
      </c>
      <c r="I448" s="8" t="s">
        <v>4428</v>
      </c>
    </row>
    <row r="449" spans="1:11" x14ac:dyDescent="0.25">
      <c r="A449" s="240">
        <v>41892</v>
      </c>
      <c r="B449" s="438" t="s">
        <v>1154</v>
      </c>
      <c r="C449" s="429" t="s">
        <v>4422</v>
      </c>
      <c r="D449" s="406" t="s">
        <v>2767</v>
      </c>
      <c r="E449" s="407">
        <v>0</v>
      </c>
      <c r="F449" s="117"/>
      <c r="G449" s="30"/>
      <c r="H449" s="265">
        <f t="shared" si="19"/>
        <v>0</v>
      </c>
      <c r="I449" s="8" t="s">
        <v>4428</v>
      </c>
    </row>
    <row r="450" spans="1:11" x14ac:dyDescent="0.25">
      <c r="A450" s="240">
        <v>41892</v>
      </c>
      <c r="B450" s="438" t="s">
        <v>1206</v>
      </c>
      <c r="C450" s="429" t="s">
        <v>4422</v>
      </c>
      <c r="D450" s="406" t="s">
        <v>2767</v>
      </c>
      <c r="E450" s="407">
        <v>0</v>
      </c>
      <c r="F450" s="117"/>
      <c r="G450" s="30"/>
      <c r="H450" s="265">
        <f t="shared" si="19"/>
        <v>0</v>
      </c>
      <c r="I450" s="8" t="s">
        <v>455</v>
      </c>
    </row>
    <row r="451" spans="1:11" x14ac:dyDescent="0.25">
      <c r="A451" s="240">
        <v>41892</v>
      </c>
      <c r="B451" s="438" t="s">
        <v>1210</v>
      </c>
      <c r="C451" s="429" t="s">
        <v>4422</v>
      </c>
      <c r="D451" s="406" t="s">
        <v>2767</v>
      </c>
      <c r="E451" s="407">
        <v>0</v>
      </c>
      <c r="F451" s="117"/>
      <c r="G451" s="30"/>
      <c r="H451" s="265">
        <f t="shared" si="19"/>
        <v>0</v>
      </c>
      <c r="I451" s="8" t="s">
        <v>4428</v>
      </c>
    </row>
    <row r="452" spans="1:11" x14ac:dyDescent="0.25">
      <c r="A452" s="240">
        <v>41893</v>
      </c>
      <c r="B452" s="438" t="s">
        <v>1268</v>
      </c>
      <c r="C452" s="429" t="s">
        <v>4422</v>
      </c>
      <c r="D452" s="244" t="s">
        <v>2767</v>
      </c>
      <c r="E452" s="245">
        <v>0</v>
      </c>
      <c r="F452" s="117"/>
      <c r="G452" s="30"/>
      <c r="H452" s="265">
        <f t="shared" si="19"/>
        <v>0</v>
      </c>
      <c r="I452" s="235"/>
    </row>
    <row r="453" spans="1:11" x14ac:dyDescent="0.25">
      <c r="A453" s="240">
        <v>41893</v>
      </c>
      <c r="B453" s="438" t="s">
        <v>1350</v>
      </c>
      <c r="C453" s="429" t="s">
        <v>4422</v>
      </c>
      <c r="D453" s="244" t="s">
        <v>2767</v>
      </c>
      <c r="E453" s="245">
        <v>0</v>
      </c>
      <c r="F453" s="117"/>
      <c r="G453" s="30"/>
      <c r="H453" s="265">
        <f t="shared" ref="H453:H484" si="20">E453-G453</f>
        <v>0</v>
      </c>
      <c r="I453" s="235" t="s">
        <v>294</v>
      </c>
    </row>
    <row r="454" spans="1:11" x14ac:dyDescent="0.25">
      <c r="A454" s="240">
        <v>41894</v>
      </c>
      <c r="B454" s="438" t="s">
        <v>1373</v>
      </c>
      <c r="C454" s="429" t="s">
        <v>4422</v>
      </c>
      <c r="D454" s="406" t="s">
        <v>2767</v>
      </c>
      <c r="E454" s="407">
        <v>0</v>
      </c>
      <c r="F454" s="117"/>
      <c r="G454" s="30"/>
      <c r="H454" s="265">
        <f t="shared" si="20"/>
        <v>0</v>
      </c>
      <c r="I454" s="8" t="s">
        <v>4428</v>
      </c>
      <c r="K454" s="21"/>
    </row>
    <row r="455" spans="1:11" x14ac:dyDescent="0.25">
      <c r="A455" s="240">
        <v>41894</v>
      </c>
      <c r="B455" s="438" t="s">
        <v>1380</v>
      </c>
      <c r="C455" s="429" t="s">
        <v>4422</v>
      </c>
      <c r="D455" s="406" t="s">
        <v>2767</v>
      </c>
      <c r="E455" s="407">
        <v>0</v>
      </c>
      <c r="F455" s="117"/>
      <c r="G455" s="30"/>
      <c r="H455" s="265">
        <f t="shared" si="20"/>
        <v>0</v>
      </c>
      <c r="I455" s="20" t="s">
        <v>4428</v>
      </c>
    </row>
    <row r="456" spans="1:11" x14ac:dyDescent="0.25">
      <c r="A456" s="240">
        <v>41894</v>
      </c>
      <c r="B456" s="438" t="s">
        <v>1381</v>
      </c>
      <c r="C456" s="429" t="s">
        <v>4422</v>
      </c>
      <c r="D456" s="406" t="s">
        <v>2767</v>
      </c>
      <c r="E456" s="407">
        <v>0</v>
      </c>
      <c r="F456" s="117"/>
      <c r="G456" s="22"/>
      <c r="H456" s="265">
        <f t="shared" si="20"/>
        <v>0</v>
      </c>
      <c r="I456" s="20" t="s">
        <v>4428</v>
      </c>
    </row>
    <row r="457" spans="1:11" x14ac:dyDescent="0.25">
      <c r="A457" s="240">
        <v>41894</v>
      </c>
      <c r="B457" s="438" t="s">
        <v>1394</v>
      </c>
      <c r="C457" s="429" t="s">
        <v>4422</v>
      </c>
      <c r="D457" s="406" t="s">
        <v>2767</v>
      </c>
      <c r="E457" s="407">
        <v>0</v>
      </c>
      <c r="F457" s="117"/>
      <c r="G457" s="22"/>
      <c r="H457" s="265">
        <f t="shared" si="20"/>
        <v>0</v>
      </c>
      <c r="I457" s="20" t="s">
        <v>14</v>
      </c>
    </row>
    <row r="458" spans="1:11" x14ac:dyDescent="0.25">
      <c r="A458" s="240">
        <v>41894</v>
      </c>
      <c r="B458" s="438" t="s">
        <v>1398</v>
      </c>
      <c r="C458" s="429" t="s">
        <v>4422</v>
      </c>
      <c r="D458" s="406" t="s">
        <v>2767</v>
      </c>
      <c r="E458" s="407">
        <v>0</v>
      </c>
      <c r="F458" s="117"/>
      <c r="G458" s="22"/>
      <c r="H458" s="265">
        <f t="shared" si="20"/>
        <v>0</v>
      </c>
      <c r="I458" s="20"/>
    </row>
    <row r="459" spans="1:11" x14ac:dyDescent="0.25">
      <c r="A459" s="240">
        <v>41894</v>
      </c>
      <c r="B459" s="438" t="s">
        <v>1400</v>
      </c>
      <c r="C459" s="429" t="s">
        <v>4422</v>
      </c>
      <c r="D459" s="406" t="s">
        <v>2767</v>
      </c>
      <c r="E459" s="407">
        <v>0</v>
      </c>
      <c r="F459" s="117"/>
      <c r="G459" s="22"/>
      <c r="H459" s="265">
        <f t="shared" si="20"/>
        <v>0</v>
      </c>
      <c r="I459" s="20" t="s">
        <v>455</v>
      </c>
      <c r="K459" s="22"/>
    </row>
    <row r="460" spans="1:11" x14ac:dyDescent="0.25">
      <c r="A460" s="240">
        <v>41894</v>
      </c>
      <c r="B460" s="438" t="s">
        <v>1404</v>
      </c>
      <c r="C460" s="429" t="s">
        <v>4422</v>
      </c>
      <c r="D460" s="406" t="s">
        <v>2767</v>
      </c>
      <c r="E460" s="407">
        <v>0</v>
      </c>
      <c r="F460" s="117"/>
      <c r="G460" s="22"/>
      <c r="H460" s="265">
        <f t="shared" si="20"/>
        <v>0</v>
      </c>
      <c r="I460" s="20" t="s">
        <v>455</v>
      </c>
    </row>
    <row r="461" spans="1:11" x14ac:dyDescent="0.25">
      <c r="A461" s="240">
        <v>41894</v>
      </c>
      <c r="B461" s="438" t="s">
        <v>1414</v>
      </c>
      <c r="C461" s="429" t="s">
        <v>4422</v>
      </c>
      <c r="D461" s="406" t="s">
        <v>2767</v>
      </c>
      <c r="E461" s="407">
        <v>0</v>
      </c>
      <c r="F461" s="117"/>
      <c r="G461" s="22"/>
      <c r="H461" s="265">
        <f t="shared" si="20"/>
        <v>0</v>
      </c>
      <c r="I461" s="20" t="s">
        <v>455</v>
      </c>
    </row>
    <row r="462" spans="1:11" x14ac:dyDescent="0.25">
      <c r="A462" s="240">
        <v>41894</v>
      </c>
      <c r="B462" s="438" t="s">
        <v>1442</v>
      </c>
      <c r="C462" s="429" t="s">
        <v>4422</v>
      </c>
      <c r="D462" s="406" t="s">
        <v>2767</v>
      </c>
      <c r="E462" s="407">
        <v>0</v>
      </c>
      <c r="F462" s="117"/>
      <c r="G462" s="30"/>
      <c r="H462" s="265">
        <f t="shared" si="20"/>
        <v>0</v>
      </c>
      <c r="I462" s="8" t="s">
        <v>455</v>
      </c>
    </row>
    <row r="463" spans="1:11" x14ac:dyDescent="0.25">
      <c r="A463" s="240">
        <v>41894</v>
      </c>
      <c r="B463" s="438" t="s">
        <v>1452</v>
      </c>
      <c r="C463" s="429" t="s">
        <v>4422</v>
      </c>
      <c r="D463" s="406" t="s">
        <v>2767</v>
      </c>
      <c r="E463" s="407">
        <v>0</v>
      </c>
      <c r="F463" s="117"/>
      <c r="G463" s="30"/>
      <c r="H463" s="265">
        <f t="shared" si="20"/>
        <v>0</v>
      </c>
      <c r="I463" s="8" t="s">
        <v>4428</v>
      </c>
    </row>
    <row r="464" spans="1:11" x14ac:dyDescent="0.25">
      <c r="A464" s="240">
        <v>41894</v>
      </c>
      <c r="B464" s="438" t="s">
        <v>1468</v>
      </c>
      <c r="C464" s="429" t="s">
        <v>4422</v>
      </c>
      <c r="D464" s="406" t="s">
        <v>2767</v>
      </c>
      <c r="E464" s="407">
        <v>0</v>
      </c>
      <c r="F464" s="117"/>
      <c r="G464" s="30"/>
      <c r="H464" s="265">
        <f t="shared" si="20"/>
        <v>0</v>
      </c>
      <c r="I464" s="8" t="s">
        <v>294</v>
      </c>
    </row>
    <row r="465" spans="1:11" x14ac:dyDescent="0.25">
      <c r="A465" s="240">
        <v>41894</v>
      </c>
      <c r="B465" s="438" t="s">
        <v>1475</v>
      </c>
      <c r="C465" s="429" t="s">
        <v>4422</v>
      </c>
      <c r="D465" s="406" t="s">
        <v>2767</v>
      </c>
      <c r="E465" s="407">
        <v>0</v>
      </c>
      <c r="F465" s="117"/>
      <c r="G465" s="30"/>
      <c r="H465" s="265">
        <f t="shared" si="20"/>
        <v>0</v>
      </c>
      <c r="I465" s="8" t="s">
        <v>455</v>
      </c>
      <c r="J465" s="9"/>
      <c r="K465" s="9"/>
    </row>
    <row r="466" spans="1:11" x14ac:dyDescent="0.25">
      <c r="A466" s="240">
        <v>41894</v>
      </c>
      <c r="B466" s="438" t="s">
        <v>1484</v>
      </c>
      <c r="C466" s="429" t="s">
        <v>4422</v>
      </c>
      <c r="D466" s="406" t="s">
        <v>2767</v>
      </c>
      <c r="E466" s="407">
        <v>0</v>
      </c>
      <c r="F466" s="117"/>
      <c r="G466" s="30"/>
      <c r="H466" s="265">
        <f t="shared" si="20"/>
        <v>0</v>
      </c>
      <c r="I466" s="8" t="s">
        <v>455</v>
      </c>
      <c r="J466" s="9"/>
      <c r="K466" s="9"/>
    </row>
    <row r="467" spans="1:11" x14ac:dyDescent="0.25">
      <c r="A467" s="240">
        <v>41895</v>
      </c>
      <c r="B467" s="438" t="s">
        <v>1523</v>
      </c>
      <c r="C467" s="429" t="s">
        <v>4422</v>
      </c>
      <c r="D467" s="244" t="s">
        <v>2767</v>
      </c>
      <c r="E467" s="245">
        <v>0</v>
      </c>
      <c r="F467" s="294"/>
      <c r="G467" s="30"/>
      <c r="H467" s="265">
        <f t="shared" si="20"/>
        <v>0</v>
      </c>
      <c r="I467" s="235" t="s">
        <v>455</v>
      </c>
      <c r="J467" s="9"/>
      <c r="K467" s="9"/>
    </row>
    <row r="468" spans="1:11" x14ac:dyDescent="0.25">
      <c r="A468" s="240">
        <v>41895</v>
      </c>
      <c r="B468" s="438" t="s">
        <v>1533</v>
      </c>
      <c r="C468" s="429" t="s">
        <v>4422</v>
      </c>
      <c r="D468" s="244" t="s">
        <v>2767</v>
      </c>
      <c r="E468" s="245">
        <v>0</v>
      </c>
      <c r="F468" s="294"/>
      <c r="G468" s="30"/>
      <c r="H468" s="265">
        <f t="shared" si="20"/>
        <v>0</v>
      </c>
      <c r="I468" s="235" t="s">
        <v>4428</v>
      </c>
      <c r="J468" s="9"/>
      <c r="K468" s="9"/>
    </row>
    <row r="469" spans="1:11" x14ac:dyDescent="0.25">
      <c r="A469" s="240">
        <v>41895</v>
      </c>
      <c r="B469" s="438" t="s">
        <v>1542</v>
      </c>
      <c r="C469" s="429" t="s">
        <v>4422</v>
      </c>
      <c r="D469" s="244" t="s">
        <v>2767</v>
      </c>
      <c r="E469" s="245">
        <v>0</v>
      </c>
      <c r="F469" s="294"/>
      <c r="G469" s="30"/>
      <c r="H469" s="265">
        <f t="shared" si="20"/>
        <v>0</v>
      </c>
      <c r="I469" s="235" t="s">
        <v>455</v>
      </c>
      <c r="J469" s="9"/>
      <c r="K469" s="9"/>
    </row>
    <row r="470" spans="1:11" x14ac:dyDescent="0.25">
      <c r="A470" s="240">
        <v>41895</v>
      </c>
      <c r="B470" s="241" t="s">
        <v>1599</v>
      </c>
      <c r="C470" s="394" t="s">
        <v>4517</v>
      </c>
      <c r="D470" s="244" t="s">
        <v>2767</v>
      </c>
      <c r="E470" s="245">
        <v>0</v>
      </c>
      <c r="F470" s="294"/>
      <c r="G470" s="30"/>
      <c r="H470" s="265">
        <f t="shared" si="20"/>
        <v>0</v>
      </c>
      <c r="I470" s="235" t="s">
        <v>294</v>
      </c>
      <c r="J470" s="9"/>
      <c r="K470" s="9"/>
    </row>
    <row r="471" spans="1:11" x14ac:dyDescent="0.25">
      <c r="A471" s="240">
        <v>41895</v>
      </c>
      <c r="B471" s="241" t="s">
        <v>1606</v>
      </c>
      <c r="C471" s="394" t="s">
        <v>4517</v>
      </c>
      <c r="D471" s="244" t="s">
        <v>2767</v>
      </c>
      <c r="E471" s="245">
        <v>0</v>
      </c>
      <c r="F471" s="294"/>
      <c r="G471" s="30"/>
      <c r="H471" s="265">
        <f t="shared" si="20"/>
        <v>0</v>
      </c>
      <c r="I471" s="235" t="s">
        <v>294</v>
      </c>
      <c r="J471" s="9"/>
      <c r="K471" s="9"/>
    </row>
    <row r="472" spans="1:11" x14ac:dyDescent="0.25">
      <c r="A472" s="240">
        <v>41895</v>
      </c>
      <c r="B472" s="241" t="s">
        <v>1622</v>
      </c>
      <c r="C472" s="394" t="s">
        <v>4517</v>
      </c>
      <c r="D472" s="244" t="s">
        <v>2767</v>
      </c>
      <c r="E472" s="245">
        <v>0</v>
      </c>
      <c r="F472" s="117"/>
      <c r="G472" s="30"/>
      <c r="H472" s="265">
        <f t="shared" si="20"/>
        <v>0</v>
      </c>
      <c r="I472" s="235" t="s">
        <v>294</v>
      </c>
      <c r="J472" s="9"/>
      <c r="K472" s="9"/>
    </row>
    <row r="473" spans="1:11" x14ac:dyDescent="0.25">
      <c r="A473" s="240">
        <v>41896</v>
      </c>
      <c r="B473" s="241" t="s">
        <v>1644</v>
      </c>
      <c r="C473" s="394" t="s">
        <v>4517</v>
      </c>
      <c r="D473" s="406" t="s">
        <v>2767</v>
      </c>
      <c r="E473" s="407">
        <v>0</v>
      </c>
      <c r="F473" s="117"/>
      <c r="G473" s="30"/>
      <c r="H473" s="265">
        <f t="shared" si="20"/>
        <v>0</v>
      </c>
      <c r="I473" s="8" t="s">
        <v>294</v>
      </c>
      <c r="J473" s="9"/>
      <c r="K473" s="9"/>
    </row>
    <row r="474" spans="1:11" x14ac:dyDescent="0.25">
      <c r="A474" s="240">
        <v>41896</v>
      </c>
      <c r="B474" s="241" t="s">
        <v>1662</v>
      </c>
      <c r="C474" s="394" t="s">
        <v>4517</v>
      </c>
      <c r="D474" s="406" t="s">
        <v>2767</v>
      </c>
      <c r="E474" s="407">
        <v>0</v>
      </c>
      <c r="F474" s="117"/>
      <c r="G474" s="30"/>
      <c r="H474" s="265">
        <f t="shared" si="20"/>
        <v>0</v>
      </c>
      <c r="I474" s="8" t="s">
        <v>294</v>
      </c>
      <c r="J474" s="9"/>
      <c r="K474" s="9"/>
    </row>
    <row r="475" spans="1:11" x14ac:dyDescent="0.25">
      <c r="A475" s="240">
        <v>41896</v>
      </c>
      <c r="B475" s="241" t="s">
        <v>1676</v>
      </c>
      <c r="C475" s="394" t="s">
        <v>4517</v>
      </c>
      <c r="D475" s="406" t="s">
        <v>2767</v>
      </c>
      <c r="E475" s="407">
        <v>0</v>
      </c>
      <c r="F475" s="117"/>
      <c r="G475" s="30"/>
      <c r="H475" s="265">
        <f t="shared" si="20"/>
        <v>0</v>
      </c>
      <c r="I475" s="8"/>
      <c r="J475" s="9"/>
      <c r="K475" s="9"/>
    </row>
    <row r="476" spans="1:11" x14ac:dyDescent="0.25">
      <c r="A476" s="240">
        <v>41896</v>
      </c>
      <c r="B476" s="241" t="s">
        <v>1680</v>
      </c>
      <c r="C476" s="394" t="s">
        <v>4517</v>
      </c>
      <c r="D476" s="406" t="s">
        <v>2767</v>
      </c>
      <c r="E476" s="407">
        <v>0</v>
      </c>
      <c r="F476" s="117"/>
      <c r="G476" s="30"/>
      <c r="H476" s="265">
        <f t="shared" si="20"/>
        <v>0</v>
      </c>
      <c r="I476" s="8" t="s">
        <v>4428</v>
      </c>
      <c r="J476" s="9"/>
      <c r="K476" s="9"/>
    </row>
    <row r="477" spans="1:11" x14ac:dyDescent="0.25">
      <c r="A477" s="240">
        <v>41896</v>
      </c>
      <c r="B477" s="241" t="s">
        <v>1722</v>
      </c>
      <c r="C477" s="394" t="s">
        <v>4517</v>
      </c>
      <c r="D477" s="406" t="s">
        <v>2767</v>
      </c>
      <c r="E477" s="407">
        <v>0</v>
      </c>
      <c r="F477" s="294"/>
      <c r="G477" s="30"/>
      <c r="H477" s="265">
        <f t="shared" si="20"/>
        <v>0</v>
      </c>
      <c r="I477" s="8"/>
      <c r="J477" s="9"/>
      <c r="K477" s="9"/>
    </row>
    <row r="478" spans="1:11" x14ac:dyDescent="0.25">
      <c r="A478" s="240">
        <v>41897</v>
      </c>
      <c r="B478" s="241" t="s">
        <v>1729</v>
      </c>
      <c r="C478" s="394" t="s">
        <v>4517</v>
      </c>
      <c r="D478" s="244" t="s">
        <v>2767</v>
      </c>
      <c r="E478" s="245">
        <v>0</v>
      </c>
      <c r="F478" s="294"/>
      <c r="G478" s="30"/>
      <c r="H478" s="265">
        <f t="shared" si="20"/>
        <v>0</v>
      </c>
      <c r="I478" s="235" t="s">
        <v>294</v>
      </c>
      <c r="J478" s="9"/>
      <c r="K478" s="9"/>
    </row>
    <row r="479" spans="1:11" x14ac:dyDescent="0.25">
      <c r="A479" s="240">
        <v>41897</v>
      </c>
      <c r="B479" s="241" t="s">
        <v>1780</v>
      </c>
      <c r="C479" s="394" t="s">
        <v>4517</v>
      </c>
      <c r="D479" s="244" t="s">
        <v>2767</v>
      </c>
      <c r="E479" s="245">
        <v>0</v>
      </c>
      <c r="F479" s="294"/>
      <c r="G479" s="30"/>
      <c r="H479" s="265">
        <f t="shared" si="20"/>
        <v>0</v>
      </c>
      <c r="I479" s="235" t="s">
        <v>294</v>
      </c>
      <c r="J479" s="9"/>
      <c r="K479" s="9"/>
    </row>
    <row r="480" spans="1:11" x14ac:dyDescent="0.25">
      <c r="A480" s="240">
        <v>41897</v>
      </c>
      <c r="B480" s="241" t="s">
        <v>1814</v>
      </c>
      <c r="C480" s="394" t="s">
        <v>4517</v>
      </c>
      <c r="D480" s="244" t="s">
        <v>2767</v>
      </c>
      <c r="E480" s="245">
        <v>0</v>
      </c>
      <c r="F480" s="294"/>
      <c r="G480" s="30"/>
      <c r="H480" s="265">
        <f t="shared" si="20"/>
        <v>0</v>
      </c>
      <c r="I480" s="235" t="s">
        <v>2756</v>
      </c>
      <c r="J480" s="9"/>
      <c r="K480" s="9"/>
    </row>
    <row r="481" spans="1:11" x14ac:dyDescent="0.25">
      <c r="A481" s="240">
        <v>41897</v>
      </c>
      <c r="B481" s="241" t="s">
        <v>1818</v>
      </c>
      <c r="C481" s="394" t="s">
        <v>4517</v>
      </c>
      <c r="D481" s="244" t="s">
        <v>2767</v>
      </c>
      <c r="E481" s="245">
        <v>0</v>
      </c>
      <c r="F481" s="294"/>
      <c r="G481" s="30"/>
      <c r="H481" s="265">
        <f t="shared" si="20"/>
        <v>0</v>
      </c>
      <c r="I481" s="235" t="s">
        <v>4543</v>
      </c>
      <c r="J481" s="9"/>
      <c r="K481" s="9"/>
    </row>
    <row r="482" spans="1:11" x14ac:dyDescent="0.25">
      <c r="A482" s="240">
        <v>41897</v>
      </c>
      <c r="B482" s="241" t="s">
        <v>1841</v>
      </c>
      <c r="C482" s="394" t="s">
        <v>4517</v>
      </c>
      <c r="D482" s="244" t="s">
        <v>2767</v>
      </c>
      <c r="E482" s="245">
        <v>0</v>
      </c>
      <c r="F482" s="294"/>
      <c r="G482" s="30"/>
      <c r="H482" s="265">
        <f t="shared" si="20"/>
        <v>0</v>
      </c>
      <c r="I482" s="235" t="s">
        <v>294</v>
      </c>
      <c r="J482" s="9"/>
      <c r="K482" s="9"/>
    </row>
    <row r="483" spans="1:11" x14ac:dyDescent="0.25">
      <c r="A483" s="240">
        <v>41899</v>
      </c>
      <c r="B483" s="241" t="s">
        <v>1971</v>
      </c>
      <c r="C483" s="394" t="s">
        <v>4517</v>
      </c>
      <c r="D483" s="406" t="s">
        <v>2767</v>
      </c>
      <c r="E483" s="407">
        <v>0</v>
      </c>
      <c r="F483" s="294"/>
      <c r="G483" s="30"/>
      <c r="H483" s="265">
        <f t="shared" si="20"/>
        <v>0</v>
      </c>
      <c r="I483" s="8" t="s">
        <v>455</v>
      </c>
      <c r="J483" s="9"/>
      <c r="K483" s="9"/>
    </row>
    <row r="484" spans="1:11" x14ac:dyDescent="0.25">
      <c r="A484" s="240">
        <v>41899</v>
      </c>
      <c r="B484" s="241" t="s">
        <v>2049</v>
      </c>
      <c r="C484" s="394" t="s">
        <v>4517</v>
      </c>
      <c r="D484" s="406" t="s">
        <v>2767</v>
      </c>
      <c r="E484" s="407">
        <v>0</v>
      </c>
      <c r="F484" s="294"/>
      <c r="G484" s="30"/>
      <c r="H484" s="265">
        <f t="shared" si="20"/>
        <v>0</v>
      </c>
      <c r="I484" s="8" t="s">
        <v>455</v>
      </c>
      <c r="J484" s="9"/>
      <c r="K484" s="9"/>
    </row>
    <row r="485" spans="1:11" x14ac:dyDescent="0.25">
      <c r="A485" s="240">
        <v>41899</v>
      </c>
      <c r="B485" s="241" t="s">
        <v>2051</v>
      </c>
      <c r="C485" s="394" t="s">
        <v>4517</v>
      </c>
      <c r="D485" s="406" t="s">
        <v>2767</v>
      </c>
      <c r="E485" s="407">
        <v>0</v>
      </c>
      <c r="F485" s="294"/>
      <c r="G485" s="30"/>
      <c r="H485" s="265">
        <f t="shared" ref="H485:H516" si="21">E485-G485</f>
        <v>0</v>
      </c>
      <c r="I485" s="8" t="s">
        <v>455</v>
      </c>
      <c r="J485" s="9"/>
      <c r="K485" s="9"/>
    </row>
    <row r="486" spans="1:11" x14ac:dyDescent="0.25">
      <c r="A486" s="240">
        <v>41900</v>
      </c>
      <c r="B486" s="241" t="s">
        <v>2060</v>
      </c>
      <c r="C486" s="394" t="s">
        <v>4517</v>
      </c>
      <c r="D486" s="406" t="s">
        <v>2767</v>
      </c>
      <c r="E486" s="407">
        <v>0</v>
      </c>
      <c r="F486" s="294"/>
      <c r="G486" s="30"/>
      <c r="H486" s="265">
        <f t="shared" si="21"/>
        <v>0</v>
      </c>
      <c r="I486" s="8"/>
      <c r="J486" s="9"/>
      <c r="K486" s="9"/>
    </row>
    <row r="487" spans="1:11" x14ac:dyDescent="0.25">
      <c r="A487" s="240">
        <v>41900</v>
      </c>
      <c r="B487" s="241" t="s">
        <v>2063</v>
      </c>
      <c r="C487" s="394" t="s">
        <v>4517</v>
      </c>
      <c r="D487" s="406" t="s">
        <v>2767</v>
      </c>
      <c r="E487" s="407">
        <v>0</v>
      </c>
      <c r="F487" s="294"/>
      <c r="G487" s="30"/>
      <c r="H487" s="265">
        <f t="shared" si="21"/>
        <v>0</v>
      </c>
      <c r="I487" s="8"/>
      <c r="J487" s="9"/>
      <c r="K487" s="9"/>
    </row>
    <row r="488" spans="1:11" x14ac:dyDescent="0.25">
      <c r="A488" s="240">
        <v>41900</v>
      </c>
      <c r="B488" s="241" t="s">
        <v>2109</v>
      </c>
      <c r="C488" s="394" t="s">
        <v>4517</v>
      </c>
      <c r="D488" s="406" t="s">
        <v>2767</v>
      </c>
      <c r="E488" s="407">
        <v>0</v>
      </c>
      <c r="F488" s="294"/>
      <c r="G488" s="30"/>
      <c r="H488" s="265">
        <f t="shared" si="21"/>
        <v>0</v>
      </c>
      <c r="I488" s="8" t="s">
        <v>455</v>
      </c>
      <c r="J488" s="9"/>
      <c r="K488" s="9"/>
    </row>
    <row r="489" spans="1:11" x14ac:dyDescent="0.25">
      <c r="A489" s="240">
        <v>41900</v>
      </c>
      <c r="B489" s="241" t="s">
        <v>2122</v>
      </c>
      <c r="C489" s="394" t="s">
        <v>4517</v>
      </c>
      <c r="D489" s="406" t="s">
        <v>2767</v>
      </c>
      <c r="E489" s="407">
        <v>0</v>
      </c>
      <c r="F489" s="294"/>
      <c r="G489" s="30"/>
      <c r="H489" s="265">
        <f t="shared" si="21"/>
        <v>0</v>
      </c>
      <c r="I489" s="8" t="s">
        <v>294</v>
      </c>
      <c r="J489" s="9"/>
      <c r="K489" s="9"/>
    </row>
    <row r="490" spans="1:11" x14ac:dyDescent="0.25">
      <c r="A490" s="240">
        <v>41900</v>
      </c>
      <c r="B490" s="241" t="s">
        <v>2136</v>
      </c>
      <c r="C490" s="394" t="s">
        <v>4517</v>
      </c>
      <c r="D490" s="406" t="s">
        <v>2767</v>
      </c>
      <c r="E490" s="407">
        <v>0</v>
      </c>
      <c r="F490" s="294"/>
      <c r="G490" s="30"/>
      <c r="H490" s="265">
        <f t="shared" si="21"/>
        <v>0</v>
      </c>
      <c r="I490" s="8" t="s">
        <v>294</v>
      </c>
      <c r="J490" s="9"/>
      <c r="K490" s="9"/>
    </row>
    <row r="491" spans="1:11" x14ac:dyDescent="0.25">
      <c r="A491" s="240">
        <v>41900</v>
      </c>
      <c r="B491" s="241" t="s">
        <v>2164</v>
      </c>
      <c r="C491" s="394" t="s">
        <v>4517</v>
      </c>
      <c r="D491" s="406" t="s">
        <v>2767</v>
      </c>
      <c r="E491" s="407">
        <v>0</v>
      </c>
      <c r="F491" s="294"/>
      <c r="G491" s="30"/>
      <c r="H491" s="265">
        <f t="shared" si="21"/>
        <v>0</v>
      </c>
      <c r="I491" s="8" t="s">
        <v>455</v>
      </c>
      <c r="J491" s="9"/>
      <c r="K491" s="9"/>
    </row>
    <row r="492" spans="1:11" x14ac:dyDescent="0.25">
      <c r="A492" s="240">
        <v>41900</v>
      </c>
      <c r="B492" s="241" t="s">
        <v>2166</v>
      </c>
      <c r="C492" s="394" t="s">
        <v>4517</v>
      </c>
      <c r="D492" s="406" t="s">
        <v>2767</v>
      </c>
      <c r="E492" s="407">
        <v>0</v>
      </c>
      <c r="F492" s="294"/>
      <c r="G492" s="30"/>
      <c r="H492" s="265">
        <f t="shared" si="21"/>
        <v>0</v>
      </c>
      <c r="I492" s="8" t="s">
        <v>455</v>
      </c>
      <c r="J492" s="9"/>
      <c r="K492" s="9"/>
    </row>
    <row r="493" spans="1:11" x14ac:dyDescent="0.25">
      <c r="A493" s="240">
        <v>41901</v>
      </c>
      <c r="B493" s="241" t="s">
        <v>2200</v>
      </c>
      <c r="C493" s="394" t="s">
        <v>4517</v>
      </c>
      <c r="D493" s="244" t="s">
        <v>2767</v>
      </c>
      <c r="E493" s="245">
        <v>0</v>
      </c>
      <c r="F493" s="294"/>
      <c r="G493" s="30"/>
      <c r="H493" s="265">
        <f t="shared" si="21"/>
        <v>0</v>
      </c>
      <c r="I493" s="431" t="s">
        <v>4428</v>
      </c>
      <c r="J493" s="9"/>
      <c r="K493" s="9"/>
    </row>
    <row r="494" spans="1:11" x14ac:dyDescent="0.25">
      <c r="A494" s="240">
        <v>41902</v>
      </c>
      <c r="B494" s="241" t="s">
        <v>1081</v>
      </c>
      <c r="C494" s="394" t="s">
        <v>4517</v>
      </c>
      <c r="D494" s="406" t="s">
        <v>2767</v>
      </c>
      <c r="E494" s="407">
        <v>0</v>
      </c>
      <c r="F494" s="294"/>
      <c r="G494" s="22"/>
      <c r="H494" s="265">
        <f t="shared" si="21"/>
        <v>0</v>
      </c>
      <c r="I494" s="20" t="s">
        <v>4543</v>
      </c>
      <c r="J494" s="9"/>
      <c r="K494" s="9"/>
    </row>
    <row r="495" spans="1:11" x14ac:dyDescent="0.25">
      <c r="A495" s="240">
        <v>41902</v>
      </c>
      <c r="B495" s="241" t="s">
        <v>1083</v>
      </c>
      <c r="C495" s="394" t="s">
        <v>4517</v>
      </c>
      <c r="D495" s="406" t="s">
        <v>2767</v>
      </c>
      <c r="E495" s="407">
        <v>0</v>
      </c>
      <c r="F495" s="294"/>
      <c r="G495" s="22"/>
      <c r="H495" s="265">
        <f t="shared" si="21"/>
        <v>0</v>
      </c>
      <c r="I495" s="20" t="s">
        <v>4543</v>
      </c>
      <c r="J495" s="9"/>
      <c r="K495" s="9"/>
    </row>
    <row r="496" spans="1:11" x14ac:dyDescent="0.25">
      <c r="A496" s="240">
        <v>41902</v>
      </c>
      <c r="B496" s="241" t="s">
        <v>1084</v>
      </c>
      <c r="C496" s="394" t="s">
        <v>4517</v>
      </c>
      <c r="D496" s="406" t="s">
        <v>2767</v>
      </c>
      <c r="E496" s="407">
        <v>0</v>
      </c>
      <c r="F496" s="294"/>
      <c r="G496" s="22"/>
      <c r="H496" s="265">
        <f t="shared" si="21"/>
        <v>0</v>
      </c>
      <c r="I496" s="20" t="s">
        <v>4543</v>
      </c>
      <c r="J496" s="9"/>
      <c r="K496" s="9"/>
    </row>
    <row r="497" spans="1:11" x14ac:dyDescent="0.25">
      <c r="A497" s="240">
        <v>41902</v>
      </c>
      <c r="B497" s="241" t="s">
        <v>1119</v>
      </c>
      <c r="C497" s="394" t="s">
        <v>4517</v>
      </c>
      <c r="D497" s="406" t="s">
        <v>2767</v>
      </c>
      <c r="E497" s="407">
        <v>0</v>
      </c>
      <c r="F497" s="294"/>
      <c r="G497" s="22"/>
      <c r="H497" s="265">
        <f t="shared" si="21"/>
        <v>0</v>
      </c>
      <c r="I497" s="20" t="s">
        <v>4574</v>
      </c>
    </row>
    <row r="498" spans="1:11" x14ac:dyDescent="0.25">
      <c r="A498" s="240">
        <v>41902</v>
      </c>
      <c r="B498" s="241" t="s">
        <v>1144</v>
      </c>
      <c r="C498" s="394" t="s">
        <v>4517</v>
      </c>
      <c r="D498" s="406" t="s">
        <v>2767</v>
      </c>
      <c r="E498" s="407">
        <v>0</v>
      </c>
      <c r="F498" s="294"/>
      <c r="G498" s="22"/>
      <c r="H498" s="265">
        <f t="shared" si="21"/>
        <v>0</v>
      </c>
      <c r="I498" s="20" t="s">
        <v>4543</v>
      </c>
      <c r="K498" s="21"/>
    </row>
    <row r="499" spans="1:11" x14ac:dyDescent="0.25">
      <c r="A499" s="240">
        <v>41902</v>
      </c>
      <c r="B499" s="241" t="s">
        <v>1145</v>
      </c>
      <c r="C499" s="394" t="s">
        <v>4517</v>
      </c>
      <c r="D499" s="406" t="s">
        <v>2767</v>
      </c>
      <c r="E499" s="407">
        <v>0</v>
      </c>
      <c r="F499" s="294"/>
      <c r="G499" s="22"/>
      <c r="H499" s="265">
        <f t="shared" si="21"/>
        <v>0</v>
      </c>
      <c r="I499" s="20" t="s">
        <v>4576</v>
      </c>
    </row>
    <row r="500" spans="1:11" x14ac:dyDescent="0.25">
      <c r="A500" s="240">
        <v>41902</v>
      </c>
      <c r="B500" s="241" t="s">
        <v>1157</v>
      </c>
      <c r="C500" s="394" t="s">
        <v>4517</v>
      </c>
      <c r="D500" s="406" t="s">
        <v>2767</v>
      </c>
      <c r="E500" s="407">
        <v>0</v>
      </c>
      <c r="F500" s="294"/>
      <c r="G500" s="22"/>
      <c r="H500" s="265">
        <f t="shared" si="21"/>
        <v>0</v>
      </c>
      <c r="I500" s="20" t="s">
        <v>294</v>
      </c>
    </row>
    <row r="501" spans="1:11" x14ac:dyDescent="0.25">
      <c r="A501" s="240">
        <v>41902</v>
      </c>
      <c r="B501" s="241" t="s">
        <v>1175</v>
      </c>
      <c r="C501" s="394" t="s">
        <v>4517</v>
      </c>
      <c r="D501" s="406" t="s">
        <v>2767</v>
      </c>
      <c r="E501" s="407">
        <v>0</v>
      </c>
      <c r="F501" s="294"/>
      <c r="G501" s="30"/>
      <c r="H501" s="265">
        <f t="shared" si="21"/>
        <v>0</v>
      </c>
      <c r="I501" s="8" t="s">
        <v>294</v>
      </c>
    </row>
    <row r="502" spans="1:11" x14ac:dyDescent="0.25">
      <c r="A502" s="240">
        <v>41903</v>
      </c>
      <c r="B502" s="241" t="s">
        <v>1185</v>
      </c>
      <c r="C502" s="394" t="s">
        <v>4517</v>
      </c>
      <c r="D502" s="244" t="s">
        <v>2767</v>
      </c>
      <c r="E502" s="245">
        <v>0</v>
      </c>
      <c r="F502" s="117"/>
      <c r="G502" s="30"/>
      <c r="H502" s="265">
        <f t="shared" si="21"/>
        <v>0</v>
      </c>
      <c r="I502" s="235" t="s">
        <v>4543</v>
      </c>
    </row>
    <row r="503" spans="1:11" x14ac:dyDescent="0.25">
      <c r="A503" s="240">
        <v>41903</v>
      </c>
      <c r="B503" s="241" t="s">
        <v>1189</v>
      </c>
      <c r="C503" s="394" t="s">
        <v>4517</v>
      </c>
      <c r="D503" s="244" t="s">
        <v>2767</v>
      </c>
      <c r="E503" s="245">
        <v>0</v>
      </c>
      <c r="F503" s="117"/>
      <c r="G503" s="30"/>
      <c r="H503" s="265">
        <f t="shared" si="21"/>
        <v>0</v>
      </c>
      <c r="I503" s="235" t="s">
        <v>455</v>
      </c>
    </row>
    <row r="504" spans="1:11" x14ac:dyDescent="0.25">
      <c r="A504" s="240">
        <v>41903</v>
      </c>
      <c r="B504" s="241" t="s">
        <v>1192</v>
      </c>
      <c r="C504" s="394" t="s">
        <v>4517</v>
      </c>
      <c r="D504" s="244" t="s">
        <v>2767</v>
      </c>
      <c r="E504" s="245">
        <v>0</v>
      </c>
      <c r="F504" s="117"/>
      <c r="G504" s="30"/>
      <c r="H504" s="265">
        <f t="shared" si="21"/>
        <v>0</v>
      </c>
      <c r="I504" s="235" t="s">
        <v>294</v>
      </c>
    </row>
    <row r="505" spans="1:11" x14ac:dyDescent="0.25">
      <c r="A505" s="240">
        <v>41903</v>
      </c>
      <c r="B505" s="241" t="s">
        <v>1209</v>
      </c>
      <c r="C505" s="394" t="s">
        <v>4517</v>
      </c>
      <c r="D505" s="244" t="s">
        <v>2767</v>
      </c>
      <c r="E505" s="245">
        <v>0</v>
      </c>
      <c r="F505" s="117"/>
      <c r="G505" s="30"/>
      <c r="H505" s="265">
        <f t="shared" si="21"/>
        <v>0</v>
      </c>
      <c r="I505" s="235" t="s">
        <v>455</v>
      </c>
    </row>
    <row r="506" spans="1:11" x14ac:dyDescent="0.25">
      <c r="A506" s="240">
        <v>41904</v>
      </c>
      <c r="B506" s="241" t="s">
        <v>1263</v>
      </c>
      <c r="C506" s="394" t="s">
        <v>4517</v>
      </c>
      <c r="D506" s="406" t="s">
        <v>2767</v>
      </c>
      <c r="E506" s="407">
        <v>0</v>
      </c>
      <c r="F506" s="294"/>
      <c r="G506" s="30"/>
      <c r="H506" s="265">
        <f t="shared" si="21"/>
        <v>0</v>
      </c>
      <c r="I506" s="8"/>
    </row>
    <row r="507" spans="1:11" x14ac:dyDescent="0.25">
      <c r="A507" s="240">
        <v>41904</v>
      </c>
      <c r="B507" s="241" t="s">
        <v>1286</v>
      </c>
      <c r="C507" s="394" t="s">
        <v>4517</v>
      </c>
      <c r="D507" s="406" t="s">
        <v>2767</v>
      </c>
      <c r="E507" s="407">
        <v>0</v>
      </c>
      <c r="F507" s="294"/>
      <c r="G507" s="22"/>
      <c r="H507" s="265">
        <f t="shared" si="21"/>
        <v>0</v>
      </c>
      <c r="I507" s="20"/>
    </row>
    <row r="508" spans="1:11" x14ac:dyDescent="0.25">
      <c r="A508" s="240">
        <v>41904</v>
      </c>
      <c r="B508" s="241" t="s">
        <v>1288</v>
      </c>
      <c r="C508" s="394" t="s">
        <v>4517</v>
      </c>
      <c r="D508" s="406" t="s">
        <v>2767</v>
      </c>
      <c r="E508" s="407">
        <v>0</v>
      </c>
      <c r="F508" s="294"/>
      <c r="G508" s="22"/>
      <c r="H508" s="265">
        <f t="shared" si="21"/>
        <v>0</v>
      </c>
      <c r="I508" s="20" t="s">
        <v>4428</v>
      </c>
    </row>
    <row r="509" spans="1:11" x14ac:dyDescent="0.25">
      <c r="A509" s="240">
        <v>41904</v>
      </c>
      <c r="B509" s="241" t="s">
        <v>1292</v>
      </c>
      <c r="C509" s="394" t="s">
        <v>4517</v>
      </c>
      <c r="D509" s="406" t="s">
        <v>2767</v>
      </c>
      <c r="E509" s="407">
        <v>0</v>
      </c>
      <c r="F509" s="294"/>
      <c r="G509" s="22"/>
      <c r="H509" s="265">
        <f t="shared" si="21"/>
        <v>0</v>
      </c>
      <c r="I509" s="20"/>
    </row>
    <row r="510" spans="1:11" x14ac:dyDescent="0.25">
      <c r="A510" s="240">
        <v>41904</v>
      </c>
      <c r="B510" s="241" t="s">
        <v>1312</v>
      </c>
      <c r="C510" s="394" t="s">
        <v>4517</v>
      </c>
      <c r="D510" s="406" t="s">
        <v>2767</v>
      </c>
      <c r="E510" s="407">
        <v>0</v>
      </c>
      <c r="F510" s="294"/>
      <c r="G510" s="22"/>
      <c r="H510" s="265">
        <f t="shared" si="21"/>
        <v>0</v>
      </c>
      <c r="I510" s="20" t="s">
        <v>294</v>
      </c>
    </row>
    <row r="511" spans="1:11" x14ac:dyDescent="0.25">
      <c r="A511" s="240">
        <v>41904</v>
      </c>
      <c r="B511" s="241" t="s">
        <v>1323</v>
      </c>
      <c r="C511" s="394" t="s">
        <v>4517</v>
      </c>
      <c r="D511" s="406" t="s">
        <v>2767</v>
      </c>
      <c r="E511" s="407">
        <v>0</v>
      </c>
      <c r="F511" s="294"/>
      <c r="G511" s="22"/>
      <c r="H511" s="265">
        <f t="shared" si="21"/>
        <v>0</v>
      </c>
      <c r="I511" s="20" t="s">
        <v>294</v>
      </c>
    </row>
    <row r="512" spans="1:11" x14ac:dyDescent="0.25">
      <c r="A512" s="240">
        <v>41904</v>
      </c>
      <c r="B512" s="241" t="s">
        <v>1363</v>
      </c>
      <c r="C512" s="394" t="s">
        <v>4517</v>
      </c>
      <c r="D512" s="406" t="s">
        <v>2767</v>
      </c>
      <c r="E512" s="407">
        <v>0</v>
      </c>
      <c r="F512" s="294"/>
      <c r="G512" s="22"/>
      <c r="H512" s="265">
        <f t="shared" si="21"/>
        <v>0</v>
      </c>
      <c r="I512" s="20"/>
    </row>
    <row r="513" spans="1:11" x14ac:dyDescent="0.25">
      <c r="A513" s="240">
        <v>41905</v>
      </c>
      <c r="B513" s="241" t="s">
        <v>1396</v>
      </c>
      <c r="C513" s="394" t="s">
        <v>4517</v>
      </c>
      <c r="D513" s="406" t="s">
        <v>2767</v>
      </c>
      <c r="E513" s="407">
        <v>0</v>
      </c>
      <c r="F513" s="294"/>
      <c r="G513" s="22"/>
      <c r="H513" s="265">
        <f t="shared" si="21"/>
        <v>0</v>
      </c>
      <c r="I513" s="20" t="s">
        <v>294</v>
      </c>
    </row>
    <row r="514" spans="1:11" x14ac:dyDescent="0.25">
      <c r="A514" s="240">
        <v>41905</v>
      </c>
      <c r="B514" s="241" t="s">
        <v>1404</v>
      </c>
      <c r="C514" s="394" t="s">
        <v>4517</v>
      </c>
      <c r="D514" s="406" t="s">
        <v>2767</v>
      </c>
      <c r="E514" s="407">
        <v>0</v>
      </c>
      <c r="F514" s="294"/>
      <c r="G514" s="22"/>
      <c r="H514" s="265">
        <f t="shared" si="21"/>
        <v>0</v>
      </c>
      <c r="I514" s="431"/>
    </row>
    <row r="515" spans="1:11" x14ac:dyDescent="0.25">
      <c r="A515" s="240">
        <v>41905</v>
      </c>
      <c r="B515" s="241" t="s">
        <v>1445</v>
      </c>
      <c r="C515" s="394" t="s">
        <v>4517</v>
      </c>
      <c r="D515" s="406" t="s">
        <v>2767</v>
      </c>
      <c r="E515" s="407">
        <v>0</v>
      </c>
      <c r="F515" s="294"/>
      <c r="G515" s="22"/>
      <c r="H515" s="265">
        <f t="shared" si="21"/>
        <v>0</v>
      </c>
      <c r="I515" s="431" t="s">
        <v>4428</v>
      </c>
    </row>
    <row r="516" spans="1:11" x14ac:dyDescent="0.25">
      <c r="A516" s="240">
        <v>41905</v>
      </c>
      <c r="B516" s="241" t="s">
        <v>1464</v>
      </c>
      <c r="C516" s="394" t="s">
        <v>4517</v>
      </c>
      <c r="D516" s="406" t="s">
        <v>2767</v>
      </c>
      <c r="E516" s="407">
        <v>0</v>
      </c>
      <c r="F516" s="294"/>
      <c r="G516" s="22"/>
      <c r="H516" s="265">
        <f t="shared" si="21"/>
        <v>0</v>
      </c>
      <c r="I516" s="431" t="s">
        <v>294</v>
      </c>
    </row>
    <row r="517" spans="1:11" x14ac:dyDescent="0.25">
      <c r="A517" s="240">
        <v>41906</v>
      </c>
      <c r="B517" s="241" t="s">
        <v>1480</v>
      </c>
      <c r="C517" s="394" t="s">
        <v>4517</v>
      </c>
      <c r="D517" s="406" t="s">
        <v>2767</v>
      </c>
      <c r="E517" s="293">
        <v>0</v>
      </c>
      <c r="F517" s="294">
        <v>41906</v>
      </c>
      <c r="G517" s="22">
        <v>0</v>
      </c>
      <c r="H517" s="265">
        <f t="shared" ref="H517:H540" si="22">E517-G517</f>
        <v>0</v>
      </c>
      <c r="I517" s="20" t="s">
        <v>455</v>
      </c>
    </row>
    <row r="518" spans="1:11" x14ac:dyDescent="0.25">
      <c r="A518" s="240">
        <v>41906</v>
      </c>
      <c r="B518" s="241" t="s">
        <v>1491</v>
      </c>
      <c r="C518" s="394" t="s">
        <v>4517</v>
      </c>
      <c r="D518" s="406" t="s">
        <v>2767</v>
      </c>
      <c r="E518" s="407">
        <v>0</v>
      </c>
      <c r="F518" s="294"/>
      <c r="G518" s="30"/>
      <c r="H518" s="265">
        <f t="shared" si="22"/>
        <v>0</v>
      </c>
      <c r="I518" s="8"/>
    </row>
    <row r="519" spans="1:11" x14ac:dyDescent="0.25">
      <c r="A519" s="240">
        <v>41906</v>
      </c>
      <c r="B519" s="241" t="s">
        <v>1492</v>
      </c>
      <c r="C519" s="394" t="s">
        <v>4517</v>
      </c>
      <c r="D519" s="406" t="s">
        <v>2767</v>
      </c>
      <c r="E519" s="407">
        <v>0</v>
      </c>
      <c r="F519" s="294"/>
      <c r="G519" s="30"/>
      <c r="H519" s="265">
        <f t="shared" si="22"/>
        <v>0</v>
      </c>
      <c r="I519" s="8"/>
    </row>
    <row r="520" spans="1:11" x14ac:dyDescent="0.25">
      <c r="A520" s="240">
        <v>41906</v>
      </c>
      <c r="B520" s="241" t="s">
        <v>1501</v>
      </c>
      <c r="C520" s="394" t="s">
        <v>4517</v>
      </c>
      <c r="D520" s="406" t="s">
        <v>2767</v>
      </c>
      <c r="E520" s="407">
        <v>0</v>
      </c>
      <c r="F520" s="294"/>
      <c r="G520" s="30"/>
      <c r="H520" s="265">
        <f t="shared" si="22"/>
        <v>0</v>
      </c>
      <c r="I520" s="8" t="s">
        <v>4428</v>
      </c>
    </row>
    <row r="521" spans="1:11" x14ac:dyDescent="0.25">
      <c r="A521" s="240">
        <v>41907</v>
      </c>
      <c r="B521" s="475" t="s">
        <v>1629</v>
      </c>
      <c r="C521" s="476" t="s">
        <v>2764</v>
      </c>
      <c r="D521" s="478" t="s">
        <v>2767</v>
      </c>
      <c r="E521" s="293">
        <v>0</v>
      </c>
      <c r="F521" s="294"/>
      <c r="G521" s="22"/>
      <c r="H521" s="265">
        <f t="shared" si="22"/>
        <v>0</v>
      </c>
      <c r="I521" s="24" t="s">
        <v>4428</v>
      </c>
    </row>
    <row r="522" spans="1:11" x14ac:dyDescent="0.25">
      <c r="A522" s="240">
        <v>41907</v>
      </c>
      <c r="B522" s="475" t="s">
        <v>1678</v>
      </c>
      <c r="C522" s="476" t="s">
        <v>2764</v>
      </c>
      <c r="D522" s="478" t="s">
        <v>2767</v>
      </c>
      <c r="E522" s="293">
        <v>0</v>
      </c>
      <c r="F522" s="294"/>
      <c r="G522" s="22"/>
      <c r="H522" s="265">
        <f t="shared" si="22"/>
        <v>0</v>
      </c>
      <c r="I522" s="24" t="s">
        <v>4605</v>
      </c>
    </row>
    <row r="523" spans="1:11" x14ac:dyDescent="0.25">
      <c r="A523" s="240">
        <v>41908</v>
      </c>
      <c r="B523" s="475" t="s">
        <v>1758</v>
      </c>
      <c r="C523" s="476" t="s">
        <v>2764</v>
      </c>
      <c r="D523" s="244" t="s">
        <v>2767</v>
      </c>
      <c r="E523" s="245">
        <v>0</v>
      </c>
      <c r="F523" s="294"/>
      <c r="G523" s="30"/>
      <c r="H523" s="265">
        <f t="shared" si="22"/>
        <v>0</v>
      </c>
      <c r="I523" s="235" t="s">
        <v>294</v>
      </c>
      <c r="K523" s="22"/>
    </row>
    <row r="524" spans="1:11" x14ac:dyDescent="0.25">
      <c r="A524" s="240">
        <v>41908</v>
      </c>
      <c r="B524" s="475" t="s">
        <v>1784</v>
      </c>
      <c r="C524" s="476" t="s">
        <v>2764</v>
      </c>
      <c r="D524" s="244" t="s">
        <v>2767</v>
      </c>
      <c r="E524" s="245">
        <v>0</v>
      </c>
      <c r="F524" s="294"/>
      <c r="G524" s="30"/>
      <c r="H524" s="265">
        <f t="shared" si="22"/>
        <v>0</v>
      </c>
      <c r="I524" s="235" t="s">
        <v>294</v>
      </c>
    </row>
    <row r="525" spans="1:11" x14ac:dyDescent="0.25">
      <c r="A525" s="240">
        <v>41908</v>
      </c>
      <c r="B525" s="475" t="s">
        <v>1794</v>
      </c>
      <c r="C525" s="476" t="s">
        <v>2764</v>
      </c>
      <c r="D525" s="244" t="s">
        <v>2767</v>
      </c>
      <c r="E525" s="245">
        <v>0</v>
      </c>
      <c r="F525" s="294"/>
      <c r="G525" s="30"/>
      <c r="H525" s="265">
        <f t="shared" si="22"/>
        <v>0</v>
      </c>
      <c r="I525" s="235" t="s">
        <v>455</v>
      </c>
    </row>
    <row r="526" spans="1:11" x14ac:dyDescent="0.25">
      <c r="A526" s="240">
        <v>41908</v>
      </c>
      <c r="B526" s="475" t="s">
        <v>1805</v>
      </c>
      <c r="C526" s="476" t="s">
        <v>2764</v>
      </c>
      <c r="D526" s="244" t="s">
        <v>2767</v>
      </c>
      <c r="E526" s="245">
        <v>0</v>
      </c>
      <c r="F526" s="294"/>
      <c r="G526" s="30"/>
      <c r="H526" s="265">
        <f t="shared" si="22"/>
        <v>0</v>
      </c>
      <c r="I526" s="235"/>
    </row>
    <row r="527" spans="1:11" x14ac:dyDescent="0.25">
      <c r="A527" s="240">
        <v>41908</v>
      </c>
      <c r="B527" s="475" t="s">
        <v>1807</v>
      </c>
      <c r="C527" s="476" t="s">
        <v>2764</v>
      </c>
      <c r="D527" s="244" t="s">
        <v>2767</v>
      </c>
      <c r="E527" s="245">
        <v>0</v>
      </c>
      <c r="F527" s="294"/>
      <c r="G527" s="30"/>
      <c r="H527" s="265">
        <f t="shared" si="22"/>
        <v>0</v>
      </c>
      <c r="I527" s="235"/>
    </row>
    <row r="528" spans="1:11" x14ac:dyDescent="0.25">
      <c r="A528" s="240">
        <v>41909</v>
      </c>
      <c r="B528" s="475" t="s">
        <v>1871</v>
      </c>
      <c r="C528" s="476" t="s">
        <v>2764</v>
      </c>
      <c r="D528" s="406" t="s">
        <v>2767</v>
      </c>
      <c r="E528" s="407">
        <v>0</v>
      </c>
      <c r="F528" s="117"/>
      <c r="G528" s="30"/>
      <c r="H528" s="265">
        <f t="shared" si="22"/>
        <v>0</v>
      </c>
      <c r="I528" s="8" t="s">
        <v>455</v>
      </c>
    </row>
    <row r="529" spans="1:11" x14ac:dyDescent="0.25">
      <c r="A529" s="240">
        <v>41909</v>
      </c>
      <c r="B529" s="475" t="s">
        <v>1894</v>
      </c>
      <c r="C529" s="476" t="s">
        <v>2764</v>
      </c>
      <c r="D529" s="406" t="s">
        <v>2767</v>
      </c>
      <c r="E529" s="407">
        <v>0</v>
      </c>
      <c r="F529" s="117"/>
      <c r="G529" s="30"/>
      <c r="H529" s="265">
        <f t="shared" si="22"/>
        <v>0</v>
      </c>
      <c r="I529" s="8"/>
      <c r="J529" s="9"/>
      <c r="K529" s="9"/>
    </row>
    <row r="530" spans="1:11" x14ac:dyDescent="0.25">
      <c r="A530" s="240">
        <v>41910</v>
      </c>
      <c r="B530" s="475" t="s">
        <v>1956</v>
      </c>
      <c r="C530" s="476" t="s">
        <v>2764</v>
      </c>
      <c r="D530" s="244" t="s">
        <v>2767</v>
      </c>
      <c r="E530" s="245">
        <v>0</v>
      </c>
      <c r="F530" s="117"/>
      <c r="G530" s="30"/>
      <c r="H530" s="265">
        <f t="shared" si="22"/>
        <v>0</v>
      </c>
      <c r="I530" s="235" t="s">
        <v>455</v>
      </c>
      <c r="J530" s="9"/>
      <c r="K530" s="9"/>
    </row>
    <row r="531" spans="1:11" x14ac:dyDescent="0.25">
      <c r="A531" s="240">
        <v>41910</v>
      </c>
      <c r="B531" s="475" t="s">
        <v>1957</v>
      </c>
      <c r="C531" s="476" t="s">
        <v>2764</v>
      </c>
      <c r="D531" s="244" t="s">
        <v>2767</v>
      </c>
      <c r="E531" s="245">
        <v>0</v>
      </c>
      <c r="F531" s="117"/>
      <c r="G531" s="30"/>
      <c r="H531" s="265">
        <f t="shared" si="22"/>
        <v>0</v>
      </c>
      <c r="I531" s="235" t="s">
        <v>455</v>
      </c>
      <c r="J531" s="9"/>
      <c r="K531" s="9"/>
    </row>
    <row r="532" spans="1:11" x14ac:dyDescent="0.25">
      <c r="A532" s="240">
        <v>41910</v>
      </c>
      <c r="B532" s="475" t="s">
        <v>1958</v>
      </c>
      <c r="C532" s="476" t="s">
        <v>2764</v>
      </c>
      <c r="D532" s="244" t="s">
        <v>2767</v>
      </c>
      <c r="E532" s="245">
        <v>0</v>
      </c>
      <c r="F532" s="117"/>
      <c r="G532" s="30"/>
      <c r="H532" s="265">
        <f t="shared" si="22"/>
        <v>0</v>
      </c>
      <c r="I532" s="235" t="s">
        <v>455</v>
      </c>
      <c r="J532" s="9"/>
      <c r="K532" s="9"/>
    </row>
    <row r="533" spans="1:11" x14ac:dyDescent="0.25">
      <c r="A533" s="240">
        <v>41910</v>
      </c>
      <c r="B533" s="475" t="s">
        <v>1968</v>
      </c>
      <c r="C533" s="476" t="s">
        <v>2764</v>
      </c>
      <c r="D533" s="244" t="s">
        <v>2767</v>
      </c>
      <c r="E533" s="245">
        <v>0</v>
      </c>
      <c r="F533" s="117"/>
      <c r="G533" s="30"/>
      <c r="H533" s="265">
        <f t="shared" si="22"/>
        <v>0</v>
      </c>
      <c r="I533" s="235" t="s">
        <v>294</v>
      </c>
      <c r="J533" s="9"/>
      <c r="K533" s="9"/>
    </row>
    <row r="534" spans="1:11" x14ac:dyDescent="0.25">
      <c r="A534" s="240">
        <v>41910</v>
      </c>
      <c r="B534" s="475" t="s">
        <v>1978</v>
      </c>
      <c r="C534" s="476" t="s">
        <v>2764</v>
      </c>
      <c r="D534" s="244" t="s">
        <v>2767</v>
      </c>
      <c r="E534" s="245">
        <v>0</v>
      </c>
      <c r="F534" s="117"/>
      <c r="G534" s="30"/>
      <c r="H534" s="265">
        <f t="shared" si="22"/>
        <v>0</v>
      </c>
      <c r="I534" s="235" t="s">
        <v>294</v>
      </c>
      <c r="J534" s="9"/>
      <c r="K534" s="9"/>
    </row>
    <row r="535" spans="1:11" x14ac:dyDescent="0.25">
      <c r="A535" s="240">
        <v>41910</v>
      </c>
      <c r="B535" s="475" t="s">
        <v>2015</v>
      </c>
      <c r="C535" s="476" t="s">
        <v>2764</v>
      </c>
      <c r="D535" s="244" t="s">
        <v>2767</v>
      </c>
      <c r="E535" s="245">
        <v>0</v>
      </c>
      <c r="F535" s="294"/>
      <c r="G535" s="30"/>
      <c r="H535" s="265">
        <f t="shared" si="22"/>
        <v>0</v>
      </c>
      <c r="I535" s="235" t="s">
        <v>294</v>
      </c>
      <c r="J535" s="9"/>
      <c r="K535" s="9"/>
    </row>
    <row r="536" spans="1:11" x14ac:dyDescent="0.25">
      <c r="A536" s="240">
        <v>41911</v>
      </c>
      <c r="B536" s="475" t="s">
        <v>2071</v>
      </c>
      <c r="C536" s="476" t="s">
        <v>2764</v>
      </c>
      <c r="D536" s="406" t="s">
        <v>2767</v>
      </c>
      <c r="E536" s="407">
        <v>0</v>
      </c>
      <c r="F536" s="294"/>
      <c r="G536" s="30"/>
      <c r="H536" s="265">
        <f t="shared" si="22"/>
        <v>0</v>
      </c>
      <c r="I536" s="8" t="s">
        <v>294</v>
      </c>
      <c r="J536" s="9"/>
      <c r="K536" s="9"/>
    </row>
    <row r="537" spans="1:11" x14ac:dyDescent="0.25">
      <c r="A537" s="240">
        <v>41911</v>
      </c>
      <c r="B537" s="475" t="s">
        <v>2084</v>
      </c>
      <c r="C537" s="476" t="s">
        <v>2764</v>
      </c>
      <c r="D537" s="406" t="s">
        <v>2767</v>
      </c>
      <c r="E537" s="407">
        <v>0</v>
      </c>
      <c r="F537" s="294"/>
      <c r="G537" s="30"/>
      <c r="H537" s="265">
        <f t="shared" si="22"/>
        <v>0</v>
      </c>
      <c r="I537" s="8" t="s">
        <v>294</v>
      </c>
      <c r="J537" s="9"/>
      <c r="K537" s="9"/>
    </row>
    <row r="538" spans="1:11" x14ac:dyDescent="0.25">
      <c r="A538" s="240">
        <v>41911</v>
      </c>
      <c r="B538" s="475" t="s">
        <v>2125</v>
      </c>
      <c r="C538" s="476" t="s">
        <v>2764</v>
      </c>
      <c r="D538" s="406" t="s">
        <v>2767</v>
      </c>
      <c r="E538" s="407">
        <v>0</v>
      </c>
      <c r="F538" s="294"/>
      <c r="G538" s="30"/>
      <c r="H538" s="265">
        <f t="shared" si="22"/>
        <v>0</v>
      </c>
      <c r="I538" s="8" t="s">
        <v>4428</v>
      </c>
      <c r="J538" s="9"/>
      <c r="K538" s="9"/>
    </row>
    <row r="539" spans="1:11" x14ac:dyDescent="0.25">
      <c r="A539" s="240">
        <v>41911</v>
      </c>
      <c r="B539" s="475" t="s">
        <v>2137</v>
      </c>
      <c r="C539" s="476" t="s">
        <v>2764</v>
      </c>
      <c r="D539" s="406" t="s">
        <v>2767</v>
      </c>
      <c r="E539" s="407">
        <v>0</v>
      </c>
      <c r="F539" s="461"/>
      <c r="G539" s="247"/>
      <c r="H539" s="265">
        <f t="shared" si="22"/>
        <v>0</v>
      </c>
      <c r="I539" s="8" t="s">
        <v>294</v>
      </c>
      <c r="J539" s="9"/>
      <c r="K539" s="9"/>
    </row>
    <row r="540" spans="1:11" x14ac:dyDescent="0.25">
      <c r="A540" s="240">
        <v>41912</v>
      </c>
      <c r="B540" s="475" t="s">
        <v>2172</v>
      </c>
      <c r="C540" s="476" t="s">
        <v>2764</v>
      </c>
      <c r="D540" s="480" t="s">
        <v>2767</v>
      </c>
      <c r="E540" s="481">
        <v>0</v>
      </c>
      <c r="F540" s="117"/>
      <c r="G540" s="30"/>
      <c r="H540" s="265">
        <f t="shared" si="22"/>
        <v>0</v>
      </c>
      <c r="I540" s="235" t="s">
        <v>455</v>
      </c>
      <c r="J540" s="9"/>
      <c r="K540" s="9"/>
    </row>
    <row r="541" spans="1:11" x14ac:dyDescent="0.25">
      <c r="A541" s="240"/>
      <c r="B541" s="475"/>
      <c r="C541" s="476"/>
      <c r="D541" s="480"/>
      <c r="E541" s="481"/>
      <c r="F541" s="117"/>
      <c r="G541" s="30"/>
      <c r="H541" s="265"/>
      <c r="I541" s="235"/>
      <c r="J541" s="9"/>
      <c r="K541" s="9"/>
    </row>
    <row r="542" spans="1:11" x14ac:dyDescent="0.25">
      <c r="A542" s="240">
        <v>41884</v>
      </c>
      <c r="B542" s="241" t="s">
        <v>1473</v>
      </c>
      <c r="C542" s="394" t="s">
        <v>4401</v>
      </c>
      <c r="D542" s="235" t="s">
        <v>2638</v>
      </c>
      <c r="E542" s="236">
        <v>92234.5</v>
      </c>
      <c r="F542" s="466" t="s">
        <v>4418</v>
      </c>
      <c r="G542" s="251">
        <v>92234.5</v>
      </c>
      <c r="H542" s="238">
        <f t="shared" ref="H542:H548" si="23">E542-G542</f>
        <v>0</v>
      </c>
      <c r="I542" s="235" t="s">
        <v>146</v>
      </c>
      <c r="J542" s="9"/>
      <c r="K542" s="9"/>
    </row>
    <row r="543" spans="1:11" ht="23.25" x14ac:dyDescent="0.25">
      <c r="A543" s="240">
        <v>41886</v>
      </c>
      <c r="B543" s="438" t="s">
        <v>1790</v>
      </c>
      <c r="C543" s="429" t="s">
        <v>4422</v>
      </c>
      <c r="D543" s="235" t="s">
        <v>2638</v>
      </c>
      <c r="E543" s="236">
        <v>16159.2</v>
      </c>
      <c r="F543" s="349" t="s">
        <v>4447</v>
      </c>
      <c r="G543" s="30">
        <v>16159.2</v>
      </c>
      <c r="H543" s="265">
        <f t="shared" si="23"/>
        <v>0</v>
      </c>
      <c r="I543" s="235" t="s">
        <v>146</v>
      </c>
      <c r="J543" s="9"/>
      <c r="K543" s="9"/>
    </row>
    <row r="544" spans="1:11" x14ac:dyDescent="0.25">
      <c r="A544" s="240">
        <v>41894</v>
      </c>
      <c r="B544" s="438" t="s">
        <v>1361</v>
      </c>
      <c r="C544" s="429" t="s">
        <v>4422</v>
      </c>
      <c r="D544" s="8" t="s">
        <v>2638</v>
      </c>
      <c r="E544" s="252">
        <v>12806.4</v>
      </c>
      <c r="F544" s="461" t="s">
        <v>4503</v>
      </c>
      <c r="G544" s="30">
        <v>12806.4</v>
      </c>
      <c r="H544" s="265">
        <f t="shared" si="23"/>
        <v>0</v>
      </c>
      <c r="I544" s="8" t="s">
        <v>146</v>
      </c>
      <c r="J544" s="9"/>
      <c r="K544" s="9"/>
    </row>
    <row r="545" spans="1:11" ht="23.25" x14ac:dyDescent="0.25">
      <c r="A545" s="240">
        <v>41900</v>
      </c>
      <c r="B545" s="241" t="s">
        <v>2168</v>
      </c>
      <c r="C545" s="394" t="s">
        <v>4517</v>
      </c>
      <c r="D545" s="8" t="s">
        <v>2638</v>
      </c>
      <c r="E545" s="252">
        <v>18745.2</v>
      </c>
      <c r="F545" s="471" t="s">
        <v>4565</v>
      </c>
      <c r="G545" s="30">
        <v>18745.2</v>
      </c>
      <c r="H545" s="265">
        <f t="shared" si="23"/>
        <v>0</v>
      </c>
      <c r="I545" s="8" t="s">
        <v>146</v>
      </c>
      <c r="J545" s="9"/>
      <c r="K545" s="9"/>
    </row>
    <row r="546" spans="1:11" x14ac:dyDescent="0.25">
      <c r="A546" s="240">
        <v>41904</v>
      </c>
      <c r="B546" s="241" t="s">
        <v>1385</v>
      </c>
      <c r="C546" s="394" t="s">
        <v>4517</v>
      </c>
      <c r="D546" s="8" t="s">
        <v>2638</v>
      </c>
      <c r="E546" s="252">
        <v>28740.6</v>
      </c>
      <c r="F546" s="313" t="s">
        <v>4589</v>
      </c>
      <c r="G546" s="22">
        <v>28740.6</v>
      </c>
      <c r="H546" s="265">
        <f t="shared" si="23"/>
        <v>0</v>
      </c>
      <c r="I546" s="20" t="s">
        <v>146</v>
      </c>
    </row>
    <row r="547" spans="1:11" ht="23.25" x14ac:dyDescent="0.25">
      <c r="A547" s="240">
        <v>41907</v>
      </c>
      <c r="B547" s="475" t="s">
        <v>1691</v>
      </c>
      <c r="C547" s="476" t="s">
        <v>2764</v>
      </c>
      <c r="D547" s="8" t="s">
        <v>2638</v>
      </c>
      <c r="E547" s="252">
        <v>18187.8</v>
      </c>
      <c r="F547" s="471" t="s">
        <v>4609</v>
      </c>
      <c r="G547" s="30">
        <f>12220+5967.8</f>
        <v>18187.8</v>
      </c>
      <c r="H547" s="265">
        <f t="shared" si="23"/>
        <v>0</v>
      </c>
      <c r="I547" s="8" t="s">
        <v>146</v>
      </c>
    </row>
    <row r="548" spans="1:11" x14ac:dyDescent="0.25">
      <c r="A548" s="240">
        <v>41911</v>
      </c>
      <c r="B548" s="475" t="s">
        <v>2145</v>
      </c>
      <c r="C548" s="476" t="s">
        <v>2764</v>
      </c>
      <c r="D548" s="8" t="s">
        <v>2638</v>
      </c>
      <c r="E548" s="252">
        <v>22186.799999999999</v>
      </c>
      <c r="F548" s="461" t="s">
        <v>4638</v>
      </c>
      <c r="G548" s="247">
        <v>22186.799999999999</v>
      </c>
      <c r="H548" s="265">
        <f t="shared" si="23"/>
        <v>0</v>
      </c>
      <c r="I548" s="8" t="s">
        <v>146</v>
      </c>
    </row>
    <row r="549" spans="1:11" x14ac:dyDescent="0.25">
      <c r="A549" s="240"/>
      <c r="B549" s="475"/>
      <c r="C549" s="476"/>
      <c r="D549" s="8"/>
      <c r="E549" s="252"/>
      <c r="F549" s="461"/>
      <c r="G549" s="247">
        <f>SUM(G542:G548)</f>
        <v>209060.49999999997</v>
      </c>
      <c r="H549" s="265"/>
      <c r="I549" s="8"/>
    </row>
    <row r="550" spans="1:11" x14ac:dyDescent="0.25">
      <c r="A550" s="240"/>
      <c r="B550" s="475"/>
      <c r="C550" s="476"/>
      <c r="D550" s="8"/>
      <c r="E550" s="252"/>
      <c r="F550" s="461"/>
      <c r="G550" s="247"/>
      <c r="H550" s="265"/>
      <c r="I550" s="8"/>
    </row>
    <row r="551" spans="1:11" x14ac:dyDescent="0.25">
      <c r="A551" s="240">
        <v>41889</v>
      </c>
      <c r="B551" s="438" t="s">
        <v>2083</v>
      </c>
      <c r="C551" s="429" t="s">
        <v>4422</v>
      </c>
      <c r="D551" s="8" t="s">
        <v>286</v>
      </c>
      <c r="E551" s="252">
        <v>320</v>
      </c>
      <c r="F551" s="294">
        <v>41890</v>
      </c>
      <c r="G551" s="30">
        <v>320</v>
      </c>
      <c r="H551" s="265">
        <f>E551-G551</f>
        <v>0</v>
      </c>
      <c r="I551" s="8" t="s">
        <v>4</v>
      </c>
    </row>
    <row r="552" spans="1:11" x14ac:dyDescent="0.25">
      <c r="A552" s="240">
        <v>41895</v>
      </c>
      <c r="B552" s="438" t="s">
        <v>1540</v>
      </c>
      <c r="C552" s="429" t="s">
        <v>4422</v>
      </c>
      <c r="D552" s="235" t="s">
        <v>286</v>
      </c>
      <c r="E552" s="236">
        <v>1160</v>
      </c>
      <c r="F552" s="294">
        <v>41897</v>
      </c>
      <c r="G552" s="30">
        <v>1160</v>
      </c>
      <c r="H552" s="265">
        <f>E552-G552</f>
        <v>0</v>
      </c>
      <c r="I552" s="235" t="s">
        <v>23</v>
      </c>
    </row>
    <row r="553" spans="1:11" x14ac:dyDescent="0.25">
      <c r="A553" s="240">
        <v>41900</v>
      </c>
      <c r="B553" s="241" t="s">
        <v>2095</v>
      </c>
      <c r="C553" s="394" t="s">
        <v>4517</v>
      </c>
      <c r="D553" s="8" t="s">
        <v>286</v>
      </c>
      <c r="E553" s="252">
        <v>320</v>
      </c>
      <c r="F553" s="294">
        <v>41901</v>
      </c>
      <c r="G553" s="30">
        <v>320</v>
      </c>
      <c r="H553" s="265">
        <f>E553-G553</f>
        <v>0</v>
      </c>
      <c r="I553" s="8" t="s">
        <v>23</v>
      </c>
    </row>
    <row r="554" spans="1:11" x14ac:dyDescent="0.25">
      <c r="A554" s="240">
        <v>41902</v>
      </c>
      <c r="B554" s="241" t="s">
        <v>1122</v>
      </c>
      <c r="C554" s="394" t="s">
        <v>4517</v>
      </c>
      <c r="D554" s="8" t="s">
        <v>286</v>
      </c>
      <c r="E554" s="252">
        <v>1532.6</v>
      </c>
      <c r="F554" s="294">
        <v>41903</v>
      </c>
      <c r="G554" s="22">
        <v>1532.6</v>
      </c>
      <c r="H554" s="265">
        <f>E554-G554</f>
        <v>0</v>
      </c>
      <c r="I554" s="20" t="s">
        <v>23</v>
      </c>
    </row>
    <row r="555" spans="1:11" x14ac:dyDescent="0.25">
      <c r="A555" s="240">
        <v>41909</v>
      </c>
      <c r="B555" s="475" t="s">
        <v>1848</v>
      </c>
      <c r="C555" s="476" t="s">
        <v>2764</v>
      </c>
      <c r="D555" s="8" t="s">
        <v>286</v>
      </c>
      <c r="E555" s="252">
        <v>379.6</v>
      </c>
      <c r="F555" s="117">
        <v>41909</v>
      </c>
      <c r="G555" s="30">
        <v>379.6</v>
      </c>
      <c r="H555" s="265">
        <f>E555-G555</f>
        <v>0</v>
      </c>
      <c r="I555" s="8" t="s">
        <v>23</v>
      </c>
    </row>
    <row r="556" spans="1:11" x14ac:dyDescent="0.25">
      <c r="A556" s="240"/>
      <c r="B556" s="475"/>
      <c r="C556" s="476"/>
      <c r="D556" s="8"/>
      <c r="E556" s="252"/>
      <c r="F556" s="117"/>
      <c r="G556" s="30">
        <f>SUM(G551:G555)</f>
        <v>3712.2</v>
      </c>
      <c r="H556" s="265"/>
      <c r="I556" s="8"/>
    </row>
    <row r="557" spans="1:11" x14ac:dyDescent="0.25">
      <c r="A557" s="240"/>
      <c r="B557" s="475"/>
      <c r="C557" s="476"/>
      <c r="D557" s="8"/>
      <c r="E557" s="252"/>
      <c r="F557" s="117"/>
      <c r="G557" s="30"/>
      <c r="H557" s="265"/>
      <c r="I557" s="8"/>
    </row>
    <row r="558" spans="1:11" x14ac:dyDescent="0.25">
      <c r="A558" s="240">
        <v>41884</v>
      </c>
      <c r="B558" s="241" t="s">
        <v>1523</v>
      </c>
      <c r="C558" s="394" t="s">
        <v>4401</v>
      </c>
      <c r="D558" s="235" t="s">
        <v>70</v>
      </c>
      <c r="E558" s="236">
        <v>15611.4</v>
      </c>
      <c r="F558" s="117">
        <v>41886</v>
      </c>
      <c r="G558" s="22">
        <v>15611.4</v>
      </c>
      <c r="H558" s="238">
        <f t="shared" ref="H558:H567" si="24">E558-G558</f>
        <v>0</v>
      </c>
      <c r="I558" s="431" t="s">
        <v>14</v>
      </c>
    </row>
    <row r="559" spans="1:11" ht="23.25" x14ac:dyDescent="0.25">
      <c r="A559" s="240">
        <v>41886</v>
      </c>
      <c r="B559" s="438" t="s">
        <v>1701</v>
      </c>
      <c r="C559" s="429" t="s">
        <v>4422</v>
      </c>
      <c r="D559" s="235" t="s">
        <v>70</v>
      </c>
      <c r="E559" s="236">
        <v>77200</v>
      </c>
      <c r="F559" s="349" t="s">
        <v>4439</v>
      </c>
      <c r="G559" s="30">
        <v>77200</v>
      </c>
      <c r="H559" s="265">
        <f t="shared" si="24"/>
        <v>0</v>
      </c>
      <c r="I559" s="235" t="s">
        <v>20</v>
      </c>
    </row>
    <row r="560" spans="1:11" x14ac:dyDescent="0.25">
      <c r="A560" s="240">
        <v>41888</v>
      </c>
      <c r="B560" s="438" t="s">
        <v>2043</v>
      </c>
      <c r="C560" s="429" t="s">
        <v>4422</v>
      </c>
      <c r="D560" s="235" t="s">
        <v>70</v>
      </c>
      <c r="E560" s="236">
        <v>13876.8</v>
      </c>
      <c r="F560" s="294">
        <v>41888</v>
      </c>
      <c r="G560" s="30">
        <v>13876.8</v>
      </c>
      <c r="H560" s="265">
        <f t="shared" si="24"/>
        <v>0</v>
      </c>
      <c r="I560" s="235"/>
    </row>
    <row r="561" spans="1:11" x14ac:dyDescent="0.25">
      <c r="A561" s="240">
        <v>41888</v>
      </c>
      <c r="B561" s="438" t="s">
        <v>2063</v>
      </c>
      <c r="C561" s="429" t="s">
        <v>4422</v>
      </c>
      <c r="D561" s="235" t="s">
        <v>70</v>
      </c>
      <c r="E561" s="236">
        <v>29697.84</v>
      </c>
      <c r="F561" s="299" t="s">
        <v>4467</v>
      </c>
      <c r="G561" s="30">
        <v>29697.84</v>
      </c>
      <c r="H561" s="265">
        <f t="shared" si="24"/>
        <v>0</v>
      </c>
      <c r="I561" s="235" t="s">
        <v>14</v>
      </c>
    </row>
    <row r="562" spans="1:11" x14ac:dyDescent="0.25">
      <c r="A562" s="240">
        <v>41891</v>
      </c>
      <c r="B562" s="438" t="s">
        <v>1098</v>
      </c>
      <c r="C562" s="429" t="s">
        <v>4422</v>
      </c>
      <c r="D562" s="235" t="s">
        <v>70</v>
      </c>
      <c r="E562" s="236">
        <v>27411</v>
      </c>
      <c r="F562" s="117">
        <v>41891</v>
      </c>
      <c r="G562" s="30">
        <v>27411</v>
      </c>
      <c r="H562" s="265">
        <f t="shared" si="24"/>
        <v>0</v>
      </c>
      <c r="I562" s="235" t="s">
        <v>14</v>
      </c>
    </row>
    <row r="563" spans="1:11" x14ac:dyDescent="0.25">
      <c r="A563" s="240">
        <v>41893</v>
      </c>
      <c r="B563" s="438" t="s">
        <v>1347</v>
      </c>
      <c r="C563" s="429" t="s">
        <v>4422</v>
      </c>
      <c r="D563" s="235" t="s">
        <v>70</v>
      </c>
      <c r="E563" s="236">
        <v>33871.9</v>
      </c>
      <c r="F563" s="117">
        <v>41893</v>
      </c>
      <c r="G563" s="30">
        <v>33871.9</v>
      </c>
      <c r="H563" s="265">
        <f t="shared" si="24"/>
        <v>0</v>
      </c>
      <c r="I563" s="235" t="s">
        <v>14</v>
      </c>
      <c r="K563" s="21"/>
    </row>
    <row r="564" spans="1:11" x14ac:dyDescent="0.25">
      <c r="A564" s="240">
        <v>41894</v>
      </c>
      <c r="B564" s="438" t="s">
        <v>1496</v>
      </c>
      <c r="C564" s="429" t="s">
        <v>4422</v>
      </c>
      <c r="D564" s="8" t="s">
        <v>70</v>
      </c>
      <c r="E564" s="252">
        <v>26491</v>
      </c>
      <c r="F564" s="117">
        <v>41912</v>
      </c>
      <c r="G564" s="30">
        <v>26491</v>
      </c>
      <c r="H564" s="265">
        <f t="shared" si="24"/>
        <v>0</v>
      </c>
      <c r="I564" s="8" t="s">
        <v>14</v>
      </c>
      <c r="K564" s="21"/>
    </row>
    <row r="565" spans="1:11" x14ac:dyDescent="0.25">
      <c r="A565" s="240">
        <v>41899</v>
      </c>
      <c r="B565" s="241" t="s">
        <v>2052</v>
      </c>
      <c r="C565" s="394" t="s">
        <v>4517</v>
      </c>
      <c r="D565" s="8" t="s">
        <v>70</v>
      </c>
      <c r="E565" s="252">
        <v>30939.599999999999</v>
      </c>
      <c r="F565" s="294">
        <v>41900</v>
      </c>
      <c r="G565" s="30">
        <v>30939.599999999999</v>
      </c>
      <c r="H565" s="265">
        <f t="shared" si="24"/>
        <v>0</v>
      </c>
      <c r="I565" s="8" t="s">
        <v>196</v>
      </c>
    </row>
    <row r="566" spans="1:11" x14ac:dyDescent="0.25">
      <c r="A566" s="240">
        <v>41905</v>
      </c>
      <c r="B566" s="241" t="s">
        <v>1474</v>
      </c>
      <c r="C566" s="394" t="s">
        <v>4517</v>
      </c>
      <c r="D566" s="8" t="s">
        <v>70</v>
      </c>
      <c r="E566" s="252">
        <v>32059.5</v>
      </c>
      <c r="F566" s="294">
        <v>41905</v>
      </c>
      <c r="G566" s="22">
        <v>32059.5</v>
      </c>
      <c r="H566" s="265">
        <f t="shared" si="24"/>
        <v>0</v>
      </c>
      <c r="I566" s="431" t="s">
        <v>20</v>
      </c>
    </row>
    <row r="567" spans="1:11" x14ac:dyDescent="0.25">
      <c r="A567" s="240">
        <v>41912</v>
      </c>
      <c r="B567" s="475" t="s">
        <v>2197</v>
      </c>
      <c r="C567" s="476" t="s">
        <v>2764</v>
      </c>
      <c r="D567" s="235" t="s">
        <v>70</v>
      </c>
      <c r="E567" s="236">
        <v>42448.55</v>
      </c>
      <c r="F567" s="461">
        <v>41919</v>
      </c>
      <c r="G567" s="247">
        <v>42448.55</v>
      </c>
      <c r="H567" s="265">
        <f t="shared" si="24"/>
        <v>0</v>
      </c>
      <c r="I567" s="235" t="s">
        <v>14</v>
      </c>
    </row>
    <row r="568" spans="1:11" x14ac:dyDescent="0.25">
      <c r="A568" s="240"/>
      <c r="B568" s="475"/>
      <c r="C568" s="476"/>
      <c r="D568" s="235"/>
      <c r="E568" s="236"/>
      <c r="F568" s="461"/>
      <c r="G568" s="247">
        <f>SUM(G558:G567)</f>
        <v>329607.59000000003</v>
      </c>
      <c r="H568" s="265"/>
      <c r="I568" s="235"/>
    </row>
    <row r="569" spans="1:11" x14ac:dyDescent="0.25">
      <c r="A569" s="240"/>
      <c r="B569" s="475"/>
      <c r="C569" s="476"/>
      <c r="D569" s="235"/>
      <c r="E569" s="236"/>
      <c r="F569" s="461"/>
      <c r="G569" s="247"/>
      <c r="H569" s="265"/>
      <c r="I569" s="235"/>
    </row>
    <row r="570" spans="1:11" x14ac:dyDescent="0.25">
      <c r="A570" s="240">
        <v>41890</v>
      </c>
      <c r="B570" s="438" t="s">
        <v>2265</v>
      </c>
      <c r="C570" s="429" t="s">
        <v>4422</v>
      </c>
      <c r="D570" s="406" t="s">
        <v>46</v>
      </c>
      <c r="E570" s="407">
        <v>0</v>
      </c>
      <c r="F570" s="117"/>
      <c r="G570" s="30"/>
      <c r="H570" s="265">
        <f>E570-G570</f>
        <v>0</v>
      </c>
      <c r="I570" s="8" t="s">
        <v>455</v>
      </c>
    </row>
    <row r="571" spans="1:11" x14ac:dyDescent="0.25">
      <c r="A571" s="240">
        <v>41895</v>
      </c>
      <c r="B571" s="241" t="s">
        <v>1611</v>
      </c>
      <c r="C571" s="394" t="s">
        <v>4517</v>
      </c>
      <c r="D571" s="235" t="s">
        <v>2623</v>
      </c>
      <c r="E571" s="236">
        <v>509.6</v>
      </c>
      <c r="F571" s="294">
        <v>41895</v>
      </c>
      <c r="G571" s="30">
        <v>509.6</v>
      </c>
      <c r="H571" s="265">
        <f>E571-G571</f>
        <v>0</v>
      </c>
      <c r="I571" s="235"/>
    </row>
    <row r="572" spans="1:11" x14ac:dyDescent="0.25">
      <c r="A572" s="240">
        <v>41897</v>
      </c>
      <c r="B572" s="241" t="s">
        <v>1859</v>
      </c>
      <c r="C572" s="394" t="s">
        <v>4517</v>
      </c>
      <c r="D572" s="235" t="s">
        <v>2623</v>
      </c>
      <c r="E572" s="236">
        <v>3000</v>
      </c>
      <c r="F572" s="294">
        <v>41897</v>
      </c>
      <c r="G572" s="30">
        <v>3000</v>
      </c>
      <c r="H572" s="265">
        <f>E572-G572</f>
        <v>0</v>
      </c>
      <c r="I572" s="235"/>
    </row>
    <row r="573" spans="1:11" x14ac:dyDescent="0.25">
      <c r="A573" s="240">
        <v>41911</v>
      </c>
      <c r="B573" s="475" t="s">
        <v>2119</v>
      </c>
      <c r="C573" s="476" t="s">
        <v>2764</v>
      </c>
      <c r="D573" s="8" t="s">
        <v>2623</v>
      </c>
      <c r="E573" s="252">
        <v>1155.5999999999999</v>
      </c>
      <c r="F573" s="294">
        <v>41911</v>
      </c>
      <c r="G573" s="30">
        <v>1155.5999999999999</v>
      </c>
      <c r="H573" s="265">
        <f>E573-G573</f>
        <v>0</v>
      </c>
      <c r="I573" s="8"/>
    </row>
    <row r="574" spans="1:11" x14ac:dyDescent="0.25">
      <c r="A574" s="240"/>
      <c r="B574" s="475"/>
      <c r="C574" s="476"/>
      <c r="D574" s="8"/>
      <c r="E574" s="252"/>
      <c r="F574" s="294"/>
      <c r="G574" s="30"/>
      <c r="H574" s="265"/>
      <c r="I574" s="8"/>
    </row>
    <row r="575" spans="1:11" x14ac:dyDescent="0.25">
      <c r="A575" s="240">
        <v>41884</v>
      </c>
      <c r="B575" s="241" t="s">
        <v>1533</v>
      </c>
      <c r="C575" s="394" t="s">
        <v>4401</v>
      </c>
      <c r="D575" s="235" t="s">
        <v>4420</v>
      </c>
      <c r="E575" s="236">
        <v>3440</v>
      </c>
      <c r="F575" s="117">
        <v>41884</v>
      </c>
      <c r="G575" s="22">
        <v>3440</v>
      </c>
      <c r="H575" s="238">
        <f>E575-G575</f>
        <v>0</v>
      </c>
      <c r="I575" s="431"/>
      <c r="K575" s="21"/>
    </row>
    <row r="576" spans="1:11" x14ac:dyDescent="0.25">
      <c r="A576" s="240">
        <v>41895</v>
      </c>
      <c r="B576" s="241" t="s">
        <v>1608</v>
      </c>
      <c r="C576" s="394" t="s">
        <v>4517</v>
      </c>
      <c r="D576" s="235" t="s">
        <v>4420</v>
      </c>
      <c r="E576" s="236">
        <v>221</v>
      </c>
      <c r="F576" s="294">
        <v>41895</v>
      </c>
      <c r="G576" s="30">
        <v>221</v>
      </c>
      <c r="H576" s="265">
        <f>E576-G576</f>
        <v>0</v>
      </c>
      <c r="I576" s="235"/>
    </row>
    <row r="577" spans="1:11" x14ac:dyDescent="0.25">
      <c r="A577" s="240"/>
      <c r="B577" s="241"/>
      <c r="C577" s="394"/>
      <c r="D577" s="235"/>
      <c r="E577" s="236"/>
      <c r="F577" s="294"/>
      <c r="G577" s="30"/>
      <c r="H577" s="265"/>
      <c r="I577" s="235"/>
    </row>
    <row r="578" spans="1:11" x14ac:dyDescent="0.25">
      <c r="A578" s="240">
        <v>41895</v>
      </c>
      <c r="B578" s="438" t="s">
        <v>1524</v>
      </c>
      <c r="C578" s="429" t="s">
        <v>4422</v>
      </c>
      <c r="D578" s="235" t="s">
        <v>2548</v>
      </c>
      <c r="E578" s="236">
        <v>9180.5</v>
      </c>
      <c r="F578" s="294">
        <v>41895</v>
      </c>
      <c r="G578" s="30">
        <v>9180.5</v>
      </c>
      <c r="H578" s="265">
        <f t="shared" ref="H578:H586" si="25">E578-G578</f>
        <v>0</v>
      </c>
      <c r="I578" s="235"/>
    </row>
    <row r="579" spans="1:11" x14ac:dyDescent="0.25">
      <c r="A579" s="240">
        <v>41895</v>
      </c>
      <c r="B579" s="438" t="s">
        <v>1527</v>
      </c>
      <c r="C579" s="429" t="s">
        <v>4422</v>
      </c>
      <c r="D579" s="235" t="s">
        <v>2548</v>
      </c>
      <c r="E579" s="236">
        <v>648</v>
      </c>
      <c r="F579" s="294">
        <v>41895</v>
      </c>
      <c r="G579" s="30">
        <v>648</v>
      </c>
      <c r="H579" s="265">
        <f t="shared" si="25"/>
        <v>0</v>
      </c>
      <c r="I579" s="235"/>
    </row>
    <row r="580" spans="1:11" x14ac:dyDescent="0.25">
      <c r="A580" s="240">
        <v>41896</v>
      </c>
      <c r="B580" s="241" t="s">
        <v>1641</v>
      </c>
      <c r="C580" s="394" t="s">
        <v>4517</v>
      </c>
      <c r="D580" s="8" t="s">
        <v>2548</v>
      </c>
      <c r="E580" s="252">
        <v>2133.5</v>
      </c>
      <c r="F580" s="117">
        <v>41896</v>
      </c>
      <c r="G580" s="30">
        <v>2133.5</v>
      </c>
      <c r="H580" s="265">
        <f t="shared" si="25"/>
        <v>0</v>
      </c>
      <c r="I580" s="8"/>
    </row>
    <row r="581" spans="1:11" x14ac:dyDescent="0.25">
      <c r="A581" s="240">
        <v>41897</v>
      </c>
      <c r="B581" s="241" t="s">
        <v>1758</v>
      </c>
      <c r="C581" s="394" t="s">
        <v>4517</v>
      </c>
      <c r="D581" s="235" t="s">
        <v>2548</v>
      </c>
      <c r="E581" s="236">
        <v>3129</v>
      </c>
      <c r="F581" s="294">
        <v>41897</v>
      </c>
      <c r="G581" s="30">
        <v>3129</v>
      </c>
      <c r="H581" s="265">
        <f t="shared" si="25"/>
        <v>0</v>
      </c>
      <c r="I581" s="235"/>
    </row>
    <row r="582" spans="1:11" x14ac:dyDescent="0.25">
      <c r="A582" s="240">
        <v>41897</v>
      </c>
      <c r="B582" s="241" t="s">
        <v>1862</v>
      </c>
      <c r="C582" s="394" t="s">
        <v>4517</v>
      </c>
      <c r="D582" s="235" t="s">
        <v>2548</v>
      </c>
      <c r="E582" s="236">
        <v>1503</v>
      </c>
      <c r="F582" s="294">
        <v>41897</v>
      </c>
      <c r="G582" s="30">
        <v>1503</v>
      </c>
      <c r="H582" s="265">
        <f t="shared" si="25"/>
        <v>0</v>
      </c>
      <c r="I582" s="235"/>
    </row>
    <row r="583" spans="1:11" x14ac:dyDescent="0.25">
      <c r="A583" s="240">
        <v>41899</v>
      </c>
      <c r="B583" s="241" t="s">
        <v>1955</v>
      </c>
      <c r="C583" s="394" t="s">
        <v>4517</v>
      </c>
      <c r="D583" s="8" t="s">
        <v>2548</v>
      </c>
      <c r="E583" s="252">
        <v>3318</v>
      </c>
      <c r="F583" s="294">
        <v>41899</v>
      </c>
      <c r="G583" s="30">
        <v>3318</v>
      </c>
      <c r="H583" s="265">
        <f t="shared" si="25"/>
        <v>0</v>
      </c>
      <c r="I583" s="8"/>
    </row>
    <row r="584" spans="1:11" x14ac:dyDescent="0.25">
      <c r="A584" s="240">
        <v>41901</v>
      </c>
      <c r="B584" s="241" t="s">
        <v>2236</v>
      </c>
      <c r="C584" s="394" t="s">
        <v>4517</v>
      </c>
      <c r="D584" s="235" t="s">
        <v>2548</v>
      </c>
      <c r="E584" s="236">
        <v>4292.3999999999996</v>
      </c>
      <c r="F584" s="294">
        <v>41901</v>
      </c>
      <c r="G584" s="22">
        <v>4292.3999999999996</v>
      </c>
      <c r="H584" s="265">
        <f t="shared" si="25"/>
        <v>0</v>
      </c>
      <c r="I584" s="431"/>
    </row>
    <row r="585" spans="1:11" x14ac:dyDescent="0.25">
      <c r="A585" s="240">
        <v>41909</v>
      </c>
      <c r="B585" s="475" t="s">
        <v>1876</v>
      </c>
      <c r="C585" s="476" t="s">
        <v>2764</v>
      </c>
      <c r="D585" s="8" t="s">
        <v>2548</v>
      </c>
      <c r="E585" s="252">
        <v>6612</v>
      </c>
      <c r="F585" s="117">
        <v>41909</v>
      </c>
      <c r="G585" s="30">
        <v>6612</v>
      </c>
      <c r="H585" s="265">
        <f t="shared" si="25"/>
        <v>0</v>
      </c>
      <c r="I585" s="8"/>
      <c r="K585" s="21"/>
    </row>
    <row r="586" spans="1:11" x14ac:dyDescent="0.25">
      <c r="A586" s="240">
        <v>41912</v>
      </c>
      <c r="B586" s="475" t="s">
        <v>2189</v>
      </c>
      <c r="C586" s="476" t="s">
        <v>2764</v>
      </c>
      <c r="D586" s="235" t="s">
        <v>2548</v>
      </c>
      <c r="E586" s="236">
        <v>3353.8</v>
      </c>
      <c r="F586" s="117">
        <v>41912</v>
      </c>
      <c r="G586" s="30">
        <v>3353.8</v>
      </c>
      <c r="H586" s="265">
        <f t="shared" si="25"/>
        <v>0</v>
      </c>
      <c r="I586" s="235"/>
      <c r="K586" s="54"/>
    </row>
    <row r="587" spans="1:11" x14ac:dyDescent="0.25">
      <c r="A587" s="240"/>
      <c r="B587" s="475"/>
      <c r="C587" s="476"/>
      <c r="D587" s="235"/>
      <c r="E587" s="236"/>
      <c r="F587" s="117"/>
      <c r="G587" s="621">
        <f>SUM(G578:G586)</f>
        <v>34170.200000000004</v>
      </c>
      <c r="H587" s="265"/>
      <c r="I587" s="235"/>
      <c r="K587" s="54"/>
    </row>
    <row r="588" spans="1:11" x14ac:dyDescent="0.25">
      <c r="A588" s="240"/>
      <c r="B588" s="475"/>
      <c r="C588" s="476"/>
      <c r="D588" s="235"/>
      <c r="E588" s="236"/>
      <c r="F588" s="117"/>
      <c r="G588" s="30"/>
      <c r="H588" s="265"/>
      <c r="I588" s="235"/>
      <c r="K588" s="54"/>
    </row>
    <row r="589" spans="1:11" x14ac:dyDescent="0.25">
      <c r="A589" s="240">
        <v>41887</v>
      </c>
      <c r="B589" s="438" t="s">
        <v>1922</v>
      </c>
      <c r="C589" s="429" t="s">
        <v>4422</v>
      </c>
      <c r="D589" s="8" t="s">
        <v>2600</v>
      </c>
      <c r="E589" s="252">
        <v>640</v>
      </c>
      <c r="F589" s="117">
        <v>41887</v>
      </c>
      <c r="G589" s="30">
        <v>640</v>
      </c>
      <c r="H589" s="265">
        <f>E589-G589</f>
        <v>0</v>
      </c>
      <c r="I589" s="8"/>
    </row>
    <row r="590" spans="1:11" x14ac:dyDescent="0.25">
      <c r="A590" s="240"/>
      <c r="B590" s="438"/>
      <c r="C590" s="429"/>
      <c r="D590" s="8"/>
      <c r="E590" s="252"/>
      <c r="F590" s="117"/>
      <c r="G590" s="30"/>
      <c r="H590" s="265"/>
      <c r="I590" s="8"/>
    </row>
    <row r="591" spans="1:11" x14ac:dyDescent="0.25">
      <c r="A591" s="240">
        <v>41890</v>
      </c>
      <c r="B591" s="438" t="s">
        <v>2163</v>
      </c>
      <c r="C591" s="429" t="s">
        <v>4422</v>
      </c>
      <c r="D591" s="8" t="s">
        <v>2686</v>
      </c>
      <c r="E591" s="252">
        <v>7269.6</v>
      </c>
      <c r="F591" s="117">
        <v>41897</v>
      </c>
      <c r="G591" s="30">
        <v>7269.6</v>
      </c>
      <c r="H591" s="265">
        <f t="shared" ref="H591:H596" si="26">E591-G591</f>
        <v>0</v>
      </c>
      <c r="I591" s="8" t="s">
        <v>146</v>
      </c>
    </row>
    <row r="592" spans="1:11" x14ac:dyDescent="0.25">
      <c r="A592" s="240">
        <v>41894</v>
      </c>
      <c r="B592" s="438" t="s">
        <v>1362</v>
      </c>
      <c r="C592" s="429" t="s">
        <v>4422</v>
      </c>
      <c r="D592" s="8" t="s">
        <v>2686</v>
      </c>
      <c r="E592" s="252">
        <v>5762.4</v>
      </c>
      <c r="F592" s="117">
        <v>41895</v>
      </c>
      <c r="G592" s="30">
        <v>5762.4</v>
      </c>
      <c r="H592" s="265">
        <f t="shared" si="26"/>
        <v>0</v>
      </c>
      <c r="I592" s="8" t="s">
        <v>146</v>
      </c>
    </row>
    <row r="593" spans="1:9" x14ac:dyDescent="0.25">
      <c r="A593" s="240">
        <v>41897</v>
      </c>
      <c r="B593" s="241" t="s">
        <v>1736</v>
      </c>
      <c r="C593" s="394" t="s">
        <v>4517</v>
      </c>
      <c r="D593" s="235" t="s">
        <v>2686</v>
      </c>
      <c r="E593" s="236">
        <v>12405.2</v>
      </c>
      <c r="F593" s="294">
        <v>41897</v>
      </c>
      <c r="G593" s="30">
        <v>12405.2</v>
      </c>
      <c r="H593" s="265">
        <f t="shared" si="26"/>
        <v>0</v>
      </c>
      <c r="I593" s="235" t="s">
        <v>146</v>
      </c>
    </row>
    <row r="594" spans="1:9" x14ac:dyDescent="0.25">
      <c r="A594" s="240">
        <v>41900</v>
      </c>
      <c r="B594" s="241" t="s">
        <v>2163</v>
      </c>
      <c r="C594" s="394" t="s">
        <v>4517</v>
      </c>
      <c r="D594" s="8" t="s">
        <v>2686</v>
      </c>
      <c r="E594" s="252">
        <v>7837</v>
      </c>
      <c r="F594" s="294">
        <v>41902</v>
      </c>
      <c r="G594" s="30">
        <v>7837</v>
      </c>
      <c r="H594" s="265">
        <f t="shared" si="26"/>
        <v>0</v>
      </c>
      <c r="I594" s="8" t="s">
        <v>146</v>
      </c>
    </row>
    <row r="595" spans="1:9" x14ac:dyDescent="0.25">
      <c r="A595" s="240">
        <v>41904</v>
      </c>
      <c r="B595" s="241" t="s">
        <v>1382</v>
      </c>
      <c r="C595" s="394" t="s">
        <v>4517</v>
      </c>
      <c r="D595" s="8" t="s">
        <v>2686</v>
      </c>
      <c r="E595" s="252">
        <v>6697.6</v>
      </c>
      <c r="F595" s="294">
        <v>41907</v>
      </c>
      <c r="G595" s="22">
        <v>6697.6</v>
      </c>
      <c r="H595" s="265">
        <f t="shared" si="26"/>
        <v>0</v>
      </c>
      <c r="I595" s="20" t="s">
        <v>146</v>
      </c>
    </row>
    <row r="596" spans="1:9" x14ac:dyDescent="0.25">
      <c r="A596" s="240">
        <v>41911</v>
      </c>
      <c r="B596" s="475" t="s">
        <v>2138</v>
      </c>
      <c r="C596" s="476" t="s">
        <v>2764</v>
      </c>
      <c r="D596" s="8" t="s">
        <v>2686</v>
      </c>
      <c r="E596" s="252">
        <v>3137.4</v>
      </c>
      <c r="F596" s="461">
        <v>41914</v>
      </c>
      <c r="G596" s="247">
        <v>3137.4</v>
      </c>
      <c r="H596" s="265">
        <f t="shared" si="26"/>
        <v>0</v>
      </c>
      <c r="I596" s="8" t="s">
        <v>146</v>
      </c>
    </row>
    <row r="597" spans="1:9" x14ac:dyDescent="0.25">
      <c r="A597" s="240"/>
      <c r="B597" s="475"/>
      <c r="C597" s="476"/>
      <c r="D597" s="8"/>
      <c r="E597" s="252"/>
      <c r="F597" s="461"/>
      <c r="G597" s="624">
        <f>SUM(G591:G596)</f>
        <v>43109.2</v>
      </c>
      <c r="H597" s="265"/>
      <c r="I597" s="8"/>
    </row>
    <row r="598" spans="1:9" x14ac:dyDescent="0.25">
      <c r="A598" s="240"/>
      <c r="B598" s="475"/>
      <c r="C598" s="476"/>
      <c r="D598" s="8"/>
      <c r="E598" s="252"/>
      <c r="F598" s="461"/>
      <c r="G598" s="247"/>
      <c r="H598" s="265"/>
      <c r="I598" s="8"/>
    </row>
    <row r="599" spans="1:9" x14ac:dyDescent="0.25">
      <c r="A599" s="240">
        <v>41886</v>
      </c>
      <c r="B599" s="438" t="s">
        <v>1771</v>
      </c>
      <c r="C599" s="429" t="s">
        <v>4422</v>
      </c>
      <c r="D599" s="235" t="s">
        <v>2653</v>
      </c>
      <c r="E599" s="236">
        <v>8808.7999999999993</v>
      </c>
      <c r="F599" s="294">
        <v>41886</v>
      </c>
      <c r="G599" s="30">
        <v>8808.7999999999993</v>
      </c>
      <c r="H599" s="265">
        <f t="shared" ref="H599:H604" si="27">E599-G599</f>
        <v>0</v>
      </c>
      <c r="I599" s="235"/>
    </row>
    <row r="600" spans="1:9" x14ac:dyDescent="0.25">
      <c r="A600" s="240">
        <v>41889</v>
      </c>
      <c r="B600" s="438" t="s">
        <v>2134</v>
      </c>
      <c r="C600" s="429" t="s">
        <v>4422</v>
      </c>
      <c r="D600" s="8" t="s">
        <v>2653</v>
      </c>
      <c r="E600" s="252">
        <v>5473.6</v>
      </c>
      <c r="F600" s="117">
        <v>41889</v>
      </c>
      <c r="G600" s="30">
        <v>5473.6</v>
      </c>
      <c r="H600" s="265">
        <f t="shared" si="27"/>
        <v>0</v>
      </c>
      <c r="I600" s="8" t="s">
        <v>20</v>
      </c>
    </row>
    <row r="601" spans="1:9" x14ac:dyDescent="0.25">
      <c r="A601" s="240">
        <v>41893</v>
      </c>
      <c r="B601" s="438" t="s">
        <v>1331</v>
      </c>
      <c r="C601" s="429" t="s">
        <v>4422</v>
      </c>
      <c r="D601" s="235" t="s">
        <v>2653</v>
      </c>
      <c r="E601" s="236">
        <v>8478.7999999999993</v>
      </c>
      <c r="F601" s="117">
        <v>41893</v>
      </c>
      <c r="G601" s="30">
        <v>8478.7999999999993</v>
      </c>
      <c r="H601" s="265">
        <f t="shared" si="27"/>
        <v>0</v>
      </c>
      <c r="I601" s="235"/>
    </row>
    <row r="602" spans="1:9" x14ac:dyDescent="0.25">
      <c r="A602" s="240">
        <v>41896</v>
      </c>
      <c r="B602" s="241" t="s">
        <v>1709</v>
      </c>
      <c r="C602" s="394" t="s">
        <v>4517</v>
      </c>
      <c r="D602" s="8" t="s">
        <v>2653</v>
      </c>
      <c r="E602" s="252">
        <v>8995.2000000000007</v>
      </c>
      <c r="F602" s="117">
        <v>41896</v>
      </c>
      <c r="G602" s="30">
        <v>8995.2000000000007</v>
      </c>
      <c r="H602" s="265">
        <f t="shared" si="27"/>
        <v>0</v>
      </c>
      <c r="I602" s="8"/>
    </row>
    <row r="603" spans="1:9" x14ac:dyDescent="0.25">
      <c r="A603" s="240">
        <v>41900</v>
      </c>
      <c r="B603" s="241" t="s">
        <v>2123</v>
      </c>
      <c r="C603" s="394" t="s">
        <v>4517</v>
      </c>
      <c r="D603" s="8" t="s">
        <v>2653</v>
      </c>
      <c r="E603" s="252">
        <v>9513.6</v>
      </c>
      <c r="F603" s="294">
        <v>41900</v>
      </c>
      <c r="G603" s="30">
        <v>9513.6</v>
      </c>
      <c r="H603" s="265">
        <f t="shared" si="27"/>
        <v>0</v>
      </c>
      <c r="I603" s="8"/>
    </row>
    <row r="604" spans="1:9" x14ac:dyDescent="0.25">
      <c r="A604" s="240">
        <v>41907</v>
      </c>
      <c r="B604" s="475" t="s">
        <v>1656</v>
      </c>
      <c r="C604" s="476" t="s">
        <v>2764</v>
      </c>
      <c r="D604" s="5" t="s">
        <v>2653</v>
      </c>
      <c r="E604" s="295">
        <v>10865</v>
      </c>
      <c r="F604" s="294">
        <v>41907</v>
      </c>
      <c r="G604" s="22">
        <v>10865</v>
      </c>
      <c r="H604" s="265">
        <f t="shared" si="27"/>
        <v>0</v>
      </c>
      <c r="I604" s="24"/>
    </row>
    <row r="605" spans="1:9" x14ac:dyDescent="0.25">
      <c r="A605" s="240"/>
      <c r="B605" s="475"/>
      <c r="C605" s="476"/>
      <c r="D605" s="5"/>
      <c r="E605" s="295"/>
      <c r="F605" s="294"/>
      <c r="G605" s="22">
        <f>SUM(G599:G604)</f>
        <v>52135</v>
      </c>
      <c r="H605" s="265"/>
      <c r="I605" s="24"/>
    </row>
    <row r="606" spans="1:9" x14ac:dyDescent="0.25">
      <c r="A606" s="240"/>
      <c r="B606" s="475"/>
      <c r="C606" s="476"/>
      <c r="D606" s="5"/>
      <c r="E606" s="295"/>
      <c r="F606" s="294"/>
      <c r="G606" s="22"/>
      <c r="H606" s="265"/>
      <c r="I606" s="24"/>
    </row>
    <row r="607" spans="1:9" x14ac:dyDescent="0.25">
      <c r="A607" s="240">
        <v>41892</v>
      </c>
      <c r="B607" s="438" t="s">
        <v>1204</v>
      </c>
      <c r="C607" s="429" t="s">
        <v>4422</v>
      </c>
      <c r="D607" s="8" t="s">
        <v>2421</v>
      </c>
      <c r="E607" s="252">
        <v>6163.6</v>
      </c>
      <c r="F607" s="117">
        <v>41892</v>
      </c>
      <c r="G607" s="30">
        <v>6163.6</v>
      </c>
      <c r="H607" s="265">
        <f>E607-G607</f>
        <v>0</v>
      </c>
      <c r="I607" s="8" t="s">
        <v>196</v>
      </c>
    </row>
    <row r="608" spans="1:9" x14ac:dyDescent="0.25">
      <c r="A608" s="240">
        <v>41890</v>
      </c>
      <c r="B608" s="438" t="s">
        <v>2211</v>
      </c>
      <c r="C608" s="429" t="s">
        <v>4422</v>
      </c>
      <c r="D608" s="8" t="s">
        <v>4476</v>
      </c>
      <c r="E608" s="252">
        <v>3402</v>
      </c>
      <c r="F608" s="117">
        <v>41892</v>
      </c>
      <c r="G608" s="30">
        <v>3402</v>
      </c>
      <c r="H608" s="265">
        <f>E608-G608</f>
        <v>0</v>
      </c>
      <c r="I608" s="8" t="s">
        <v>436</v>
      </c>
    </row>
    <row r="609" spans="1:11" x14ac:dyDescent="0.25">
      <c r="A609" s="240">
        <v>41883</v>
      </c>
      <c r="B609" s="241" t="s">
        <v>1410</v>
      </c>
      <c r="C609" s="394" t="s">
        <v>4401</v>
      </c>
      <c r="D609" s="235" t="s">
        <v>2729</v>
      </c>
      <c r="E609" s="236">
        <v>1548.8</v>
      </c>
      <c r="F609" s="117">
        <v>41883</v>
      </c>
      <c r="G609" s="30">
        <v>1548.8</v>
      </c>
      <c r="H609" s="238">
        <f>E609-G609</f>
        <v>0</v>
      </c>
      <c r="I609" s="235"/>
      <c r="J609" s="9"/>
      <c r="K609" s="9"/>
    </row>
    <row r="610" spans="1:11" x14ac:dyDescent="0.25">
      <c r="A610" s="240">
        <v>41890</v>
      </c>
      <c r="B610" s="438" t="s">
        <v>2236</v>
      </c>
      <c r="C610" s="429" t="s">
        <v>4422</v>
      </c>
      <c r="D610" s="8" t="s">
        <v>2729</v>
      </c>
      <c r="E610" s="252">
        <v>1685.2</v>
      </c>
      <c r="F610" s="117">
        <v>41891</v>
      </c>
      <c r="G610" s="30">
        <v>1685.2</v>
      </c>
      <c r="H610" s="265">
        <f>E610-G610</f>
        <v>0</v>
      </c>
      <c r="I610" s="8" t="s">
        <v>57</v>
      </c>
      <c r="J610" s="9"/>
      <c r="K610" s="9"/>
    </row>
    <row r="611" spans="1:11" x14ac:dyDescent="0.25">
      <c r="A611" s="240"/>
      <c r="B611" s="438"/>
      <c r="C611" s="429"/>
      <c r="D611" s="8"/>
      <c r="E611" s="252"/>
      <c r="F611" s="117"/>
      <c r="G611" s="30"/>
      <c r="H611" s="265"/>
      <c r="I611" s="8"/>
      <c r="J611" s="9"/>
      <c r="K611" s="9"/>
    </row>
    <row r="612" spans="1:11" x14ac:dyDescent="0.25">
      <c r="A612" s="240">
        <v>41892</v>
      </c>
      <c r="B612" s="438" t="s">
        <v>1220</v>
      </c>
      <c r="C612" s="429" t="s">
        <v>4422</v>
      </c>
      <c r="D612" s="8" t="s">
        <v>4555</v>
      </c>
      <c r="E612" s="252">
        <v>7356.8</v>
      </c>
      <c r="F612" s="117">
        <v>41893</v>
      </c>
      <c r="G612" s="30">
        <v>7356.8</v>
      </c>
      <c r="H612" s="265">
        <f>E612-G612</f>
        <v>0</v>
      </c>
      <c r="I612" s="8"/>
      <c r="J612" s="9"/>
      <c r="K612" s="9"/>
    </row>
    <row r="613" spans="1:11" x14ac:dyDescent="0.25">
      <c r="A613" s="240">
        <v>41899</v>
      </c>
      <c r="B613" s="241" t="s">
        <v>2018</v>
      </c>
      <c r="C613" s="394" t="s">
        <v>4517</v>
      </c>
      <c r="D613" s="8" t="s">
        <v>4555</v>
      </c>
      <c r="E613" s="252">
        <v>7547.2</v>
      </c>
      <c r="F613" s="294">
        <v>41900</v>
      </c>
      <c r="G613" s="30">
        <v>7547.2</v>
      </c>
      <c r="H613" s="265">
        <f>E613-G613</f>
        <v>0</v>
      </c>
      <c r="I613" s="8" t="s">
        <v>138</v>
      </c>
      <c r="J613" s="9"/>
      <c r="K613" s="9"/>
    </row>
    <row r="614" spans="1:11" x14ac:dyDescent="0.25">
      <c r="A614" s="240">
        <v>41908</v>
      </c>
      <c r="B614" s="475" t="s">
        <v>1814</v>
      </c>
      <c r="C614" s="476" t="s">
        <v>2764</v>
      </c>
      <c r="D614" s="235" t="s">
        <v>4555</v>
      </c>
      <c r="E614" s="236">
        <v>9626</v>
      </c>
      <c r="F614" s="294">
        <v>41909</v>
      </c>
      <c r="G614" s="30">
        <v>9626</v>
      </c>
      <c r="H614" s="265">
        <f>E614-G614</f>
        <v>0</v>
      </c>
      <c r="I614" s="235" t="s">
        <v>57</v>
      </c>
      <c r="J614" s="9"/>
      <c r="K614" s="9"/>
    </row>
    <row r="615" spans="1:11" x14ac:dyDescent="0.25">
      <c r="A615" s="240"/>
      <c r="B615" s="475"/>
      <c r="C615" s="476"/>
      <c r="D615" s="235"/>
      <c r="E615" s="236"/>
      <c r="F615" s="294"/>
      <c r="G615" s="30">
        <f>SUM(G612:G614)</f>
        <v>24530</v>
      </c>
      <c r="H615" s="265"/>
      <c r="I615" s="235"/>
      <c r="J615" s="9"/>
      <c r="K615" s="9"/>
    </row>
    <row r="616" spans="1:11" x14ac:dyDescent="0.25">
      <c r="A616" s="240"/>
      <c r="B616" s="475"/>
      <c r="C616" s="476"/>
      <c r="D616" s="235"/>
      <c r="E616" s="236"/>
      <c r="F616" s="294"/>
      <c r="G616" s="30"/>
      <c r="H616" s="265"/>
      <c r="I616" s="235"/>
      <c r="J616" s="9"/>
      <c r="K616" s="9"/>
    </row>
    <row r="617" spans="1:11" x14ac:dyDescent="0.25">
      <c r="A617" s="240">
        <v>41902</v>
      </c>
      <c r="B617" s="241" t="s">
        <v>1151</v>
      </c>
      <c r="C617" s="394" t="s">
        <v>4517</v>
      </c>
      <c r="D617" s="8" t="s">
        <v>2557</v>
      </c>
      <c r="E617" s="252">
        <v>223.6</v>
      </c>
      <c r="F617" s="294">
        <v>41902</v>
      </c>
      <c r="G617" s="22">
        <v>223.6</v>
      </c>
      <c r="H617" s="265">
        <f t="shared" ref="H617:H644" si="28">E617-G617</f>
        <v>0</v>
      </c>
      <c r="I617" s="20"/>
      <c r="J617" s="9"/>
      <c r="K617" s="9"/>
    </row>
    <row r="618" spans="1:11" x14ac:dyDescent="0.25">
      <c r="A618" s="240">
        <v>41883</v>
      </c>
      <c r="B618" s="241" t="s">
        <v>1419</v>
      </c>
      <c r="C618" s="394" t="s">
        <v>4401</v>
      </c>
      <c r="D618" s="235" t="s">
        <v>2557</v>
      </c>
      <c r="E618" s="236">
        <v>249.6</v>
      </c>
      <c r="F618" s="117">
        <v>41883</v>
      </c>
      <c r="G618" s="30">
        <v>249.6</v>
      </c>
      <c r="H618" s="238">
        <f t="shared" si="28"/>
        <v>0</v>
      </c>
      <c r="I618" s="235"/>
      <c r="J618" s="9"/>
      <c r="K618" s="9"/>
    </row>
    <row r="619" spans="1:11" x14ac:dyDescent="0.25">
      <c r="A619" s="240">
        <v>41884</v>
      </c>
      <c r="B619" s="241" t="s">
        <v>1526</v>
      </c>
      <c r="C619" s="394" t="s">
        <v>4401</v>
      </c>
      <c r="D619" s="235" t="s">
        <v>2557</v>
      </c>
      <c r="E619" s="236">
        <v>150.80000000000001</v>
      </c>
      <c r="F619" s="117">
        <v>41884</v>
      </c>
      <c r="G619" s="22">
        <v>150.80000000000001</v>
      </c>
      <c r="H619" s="238">
        <f t="shared" si="28"/>
        <v>0</v>
      </c>
      <c r="I619" s="431"/>
      <c r="J619" s="9"/>
      <c r="K619" s="9"/>
    </row>
    <row r="620" spans="1:11" x14ac:dyDescent="0.25">
      <c r="A620" s="240">
        <v>41885</v>
      </c>
      <c r="B620" s="438" t="s">
        <v>1653</v>
      </c>
      <c r="C620" s="429" t="s">
        <v>4422</v>
      </c>
      <c r="D620" s="8" t="s">
        <v>2557</v>
      </c>
      <c r="E620" s="252">
        <v>138.6</v>
      </c>
      <c r="F620" s="117">
        <v>41885</v>
      </c>
      <c r="G620" s="30">
        <v>138.6</v>
      </c>
      <c r="H620" s="265">
        <f t="shared" si="28"/>
        <v>0</v>
      </c>
      <c r="I620" s="8"/>
      <c r="J620" s="9"/>
      <c r="K620" s="9"/>
    </row>
    <row r="621" spans="1:11" x14ac:dyDescent="0.25">
      <c r="A621" s="240">
        <v>41888</v>
      </c>
      <c r="B621" s="438" t="s">
        <v>2016</v>
      </c>
      <c r="C621" s="429" t="s">
        <v>4422</v>
      </c>
      <c r="D621" s="235" t="s">
        <v>2557</v>
      </c>
      <c r="E621" s="236">
        <v>241.8</v>
      </c>
      <c r="F621" s="294">
        <v>41888</v>
      </c>
      <c r="G621" s="30">
        <v>241.8</v>
      </c>
      <c r="H621" s="265">
        <f t="shared" si="28"/>
        <v>0</v>
      </c>
      <c r="I621" s="235"/>
      <c r="J621" s="9"/>
      <c r="K621" s="9"/>
    </row>
    <row r="622" spans="1:11" x14ac:dyDescent="0.25">
      <c r="A622" s="240">
        <v>41888</v>
      </c>
      <c r="B622" s="438" t="s">
        <v>2017</v>
      </c>
      <c r="C622" s="429" t="s">
        <v>4422</v>
      </c>
      <c r="D622" s="235" t="s">
        <v>2557</v>
      </c>
      <c r="E622" s="236">
        <v>103.4</v>
      </c>
      <c r="F622" s="294">
        <v>41888</v>
      </c>
      <c r="G622" s="30">
        <v>103.4</v>
      </c>
      <c r="H622" s="265">
        <f t="shared" si="28"/>
        <v>0</v>
      </c>
      <c r="I622" s="235"/>
      <c r="J622" s="9"/>
      <c r="K622" s="9"/>
    </row>
    <row r="623" spans="1:11" x14ac:dyDescent="0.25">
      <c r="A623" s="240">
        <v>41888</v>
      </c>
      <c r="B623" s="438" t="s">
        <v>2054</v>
      </c>
      <c r="C623" s="429" t="s">
        <v>4422</v>
      </c>
      <c r="D623" s="235" t="s">
        <v>2557</v>
      </c>
      <c r="E623" s="236">
        <v>265.2</v>
      </c>
      <c r="F623" s="294">
        <v>41888</v>
      </c>
      <c r="G623" s="30">
        <v>265.2</v>
      </c>
      <c r="H623" s="265">
        <f t="shared" si="28"/>
        <v>0</v>
      </c>
      <c r="I623" s="235"/>
      <c r="J623" s="9"/>
      <c r="K623" s="9"/>
    </row>
    <row r="624" spans="1:11" x14ac:dyDescent="0.25">
      <c r="A624" s="240">
        <v>41889</v>
      </c>
      <c r="B624" s="438" t="s">
        <v>2113</v>
      </c>
      <c r="C624" s="429" t="s">
        <v>4422</v>
      </c>
      <c r="D624" s="8" t="s">
        <v>2557</v>
      </c>
      <c r="E624" s="252">
        <v>178.2</v>
      </c>
      <c r="F624" s="294">
        <v>41889</v>
      </c>
      <c r="G624" s="30">
        <v>178.2</v>
      </c>
      <c r="H624" s="265">
        <f t="shared" si="28"/>
        <v>0</v>
      </c>
      <c r="I624" s="8"/>
      <c r="J624" s="9"/>
      <c r="K624" s="9"/>
    </row>
    <row r="625" spans="1:11" x14ac:dyDescent="0.25">
      <c r="A625" s="240">
        <v>41890</v>
      </c>
      <c r="B625" s="438" t="s">
        <v>2227</v>
      </c>
      <c r="C625" s="429" t="s">
        <v>4422</v>
      </c>
      <c r="D625" s="8" t="s">
        <v>2557</v>
      </c>
      <c r="E625" s="252">
        <v>306.8</v>
      </c>
      <c r="F625" s="117">
        <v>41890</v>
      </c>
      <c r="G625" s="30">
        <v>306.8</v>
      </c>
      <c r="H625" s="265">
        <f t="shared" si="28"/>
        <v>0</v>
      </c>
      <c r="I625" s="8"/>
      <c r="J625" s="9"/>
      <c r="K625" s="9"/>
    </row>
    <row r="626" spans="1:11" x14ac:dyDescent="0.25">
      <c r="A626" s="240">
        <v>41892</v>
      </c>
      <c r="B626" s="438" t="s">
        <v>1190</v>
      </c>
      <c r="C626" s="429" t="s">
        <v>4422</v>
      </c>
      <c r="D626" s="8" t="s">
        <v>2557</v>
      </c>
      <c r="E626" s="252">
        <v>244.4</v>
      </c>
      <c r="F626" s="117">
        <v>41892</v>
      </c>
      <c r="G626" s="30">
        <v>244.4</v>
      </c>
      <c r="H626" s="265">
        <f t="shared" si="28"/>
        <v>0</v>
      </c>
      <c r="I626" s="8"/>
      <c r="J626" s="9"/>
      <c r="K626" s="9"/>
    </row>
    <row r="627" spans="1:11" x14ac:dyDescent="0.25">
      <c r="A627" s="240">
        <v>41893</v>
      </c>
      <c r="B627" s="438" t="s">
        <v>1298</v>
      </c>
      <c r="C627" s="429" t="s">
        <v>4422</v>
      </c>
      <c r="D627" s="235" t="s">
        <v>2557</v>
      </c>
      <c r="E627" s="236">
        <v>202.8</v>
      </c>
      <c r="F627" s="117">
        <v>41893</v>
      </c>
      <c r="G627" s="30">
        <v>202.8</v>
      </c>
      <c r="H627" s="265">
        <f t="shared" si="28"/>
        <v>0</v>
      </c>
      <c r="I627" s="235"/>
      <c r="J627" s="9"/>
      <c r="K627" s="9"/>
    </row>
    <row r="628" spans="1:11" x14ac:dyDescent="0.25">
      <c r="A628" s="240">
        <v>41895</v>
      </c>
      <c r="B628" s="241" t="s">
        <v>1590</v>
      </c>
      <c r="C628" s="394" t="s">
        <v>4517</v>
      </c>
      <c r="D628" s="235" t="s">
        <v>2557</v>
      </c>
      <c r="E628" s="236">
        <v>478.4</v>
      </c>
      <c r="F628" s="294">
        <v>41895</v>
      </c>
      <c r="G628" s="30">
        <v>478.4</v>
      </c>
      <c r="H628" s="265">
        <f t="shared" si="28"/>
        <v>0</v>
      </c>
      <c r="I628" s="235"/>
      <c r="J628" s="9"/>
      <c r="K628" s="9"/>
    </row>
    <row r="629" spans="1:11" x14ac:dyDescent="0.25">
      <c r="A629" s="240">
        <v>41896</v>
      </c>
      <c r="B629" s="241" t="s">
        <v>1685</v>
      </c>
      <c r="C629" s="394" t="s">
        <v>4517</v>
      </c>
      <c r="D629" s="8" t="s">
        <v>2557</v>
      </c>
      <c r="E629" s="252">
        <v>202.8</v>
      </c>
      <c r="F629" s="117">
        <v>41896</v>
      </c>
      <c r="G629" s="30">
        <v>202.8</v>
      </c>
      <c r="H629" s="265">
        <f t="shared" si="28"/>
        <v>0</v>
      </c>
      <c r="I629" s="8"/>
      <c r="J629" s="9"/>
      <c r="K629" s="9"/>
    </row>
    <row r="630" spans="1:11" x14ac:dyDescent="0.25">
      <c r="A630" s="240">
        <v>41896</v>
      </c>
      <c r="B630" s="241" t="s">
        <v>1710</v>
      </c>
      <c r="C630" s="394" t="s">
        <v>4517</v>
      </c>
      <c r="D630" s="8" t="s">
        <v>2557</v>
      </c>
      <c r="E630" s="252">
        <v>254.8</v>
      </c>
      <c r="F630" s="117">
        <v>41896</v>
      </c>
      <c r="G630" s="30">
        <v>254.8</v>
      </c>
      <c r="H630" s="265">
        <f t="shared" si="28"/>
        <v>0</v>
      </c>
      <c r="I630" s="8"/>
      <c r="J630" s="9"/>
      <c r="K630" s="9"/>
    </row>
    <row r="631" spans="1:11" x14ac:dyDescent="0.25">
      <c r="A631" s="240">
        <v>41897</v>
      </c>
      <c r="B631" s="241" t="s">
        <v>1827</v>
      </c>
      <c r="C631" s="394" t="s">
        <v>4517</v>
      </c>
      <c r="D631" s="235" t="s">
        <v>2557</v>
      </c>
      <c r="E631" s="236">
        <v>208</v>
      </c>
      <c r="F631" s="294">
        <v>41897</v>
      </c>
      <c r="G631" s="30">
        <v>208</v>
      </c>
      <c r="H631" s="265">
        <f t="shared" si="28"/>
        <v>0</v>
      </c>
      <c r="I631" s="235"/>
      <c r="J631" s="9"/>
      <c r="K631" s="9"/>
    </row>
    <row r="632" spans="1:11" x14ac:dyDescent="0.25">
      <c r="A632" s="240">
        <v>41898</v>
      </c>
      <c r="B632" s="241" t="s">
        <v>1917</v>
      </c>
      <c r="C632" s="394" t="s">
        <v>4517</v>
      </c>
      <c r="D632" s="8" t="s">
        <v>2557</v>
      </c>
      <c r="E632" s="252">
        <v>273</v>
      </c>
      <c r="F632" s="294">
        <v>41898</v>
      </c>
      <c r="G632" s="30">
        <v>273</v>
      </c>
      <c r="H632" s="265">
        <f t="shared" si="28"/>
        <v>0</v>
      </c>
      <c r="I632" s="8"/>
      <c r="J632" s="9"/>
      <c r="K632" s="9"/>
    </row>
    <row r="633" spans="1:11" x14ac:dyDescent="0.25">
      <c r="A633" s="240">
        <v>41900</v>
      </c>
      <c r="B633" s="241" t="s">
        <v>2116</v>
      </c>
      <c r="C633" s="394" t="s">
        <v>4517</v>
      </c>
      <c r="D633" s="8" t="s">
        <v>2557</v>
      </c>
      <c r="E633" s="252">
        <v>218.4</v>
      </c>
      <c r="F633" s="294">
        <v>41900</v>
      </c>
      <c r="G633" s="30">
        <v>218.4</v>
      </c>
      <c r="H633" s="265">
        <f t="shared" si="28"/>
        <v>0</v>
      </c>
      <c r="I633" s="8"/>
      <c r="J633" s="9"/>
      <c r="K633" s="9"/>
    </row>
    <row r="634" spans="1:11" x14ac:dyDescent="0.25">
      <c r="A634" s="240">
        <v>41903</v>
      </c>
      <c r="B634" s="241" t="s">
        <v>1236</v>
      </c>
      <c r="C634" s="394" t="s">
        <v>4517</v>
      </c>
      <c r="D634" s="235" t="s">
        <v>2557</v>
      </c>
      <c r="E634" s="236">
        <v>221</v>
      </c>
      <c r="F634" s="117">
        <v>41903</v>
      </c>
      <c r="G634" s="30">
        <v>221</v>
      </c>
      <c r="H634" s="265">
        <f t="shared" si="28"/>
        <v>0</v>
      </c>
      <c r="I634" s="235"/>
      <c r="J634" s="9"/>
      <c r="K634" s="9"/>
    </row>
    <row r="635" spans="1:11" x14ac:dyDescent="0.25">
      <c r="A635" s="240">
        <v>41903</v>
      </c>
      <c r="B635" s="241" t="s">
        <v>1248</v>
      </c>
      <c r="C635" s="394" t="s">
        <v>4517</v>
      </c>
      <c r="D635" s="235" t="s">
        <v>2557</v>
      </c>
      <c r="E635" s="236">
        <v>202.8</v>
      </c>
      <c r="F635" s="294">
        <v>41903</v>
      </c>
      <c r="G635" s="30">
        <v>202.8</v>
      </c>
      <c r="H635" s="265">
        <f t="shared" si="28"/>
        <v>0</v>
      </c>
      <c r="I635" s="235"/>
      <c r="J635" s="9"/>
      <c r="K635" s="9"/>
    </row>
    <row r="636" spans="1:11" x14ac:dyDescent="0.25">
      <c r="A636" s="240">
        <v>41904</v>
      </c>
      <c r="B636" s="241" t="s">
        <v>1331</v>
      </c>
      <c r="C636" s="394" t="s">
        <v>4517</v>
      </c>
      <c r="D636" s="8" t="s">
        <v>2557</v>
      </c>
      <c r="E636" s="252">
        <v>218.4</v>
      </c>
      <c r="F636" s="294">
        <v>41904</v>
      </c>
      <c r="G636" s="22">
        <v>218.4</v>
      </c>
      <c r="H636" s="265">
        <f t="shared" si="28"/>
        <v>0</v>
      </c>
      <c r="I636" s="20"/>
      <c r="J636" s="9"/>
      <c r="K636" s="9"/>
    </row>
    <row r="637" spans="1:11" x14ac:dyDescent="0.25">
      <c r="A637" s="240">
        <v>41906</v>
      </c>
      <c r="B637" s="475" t="s">
        <v>1558</v>
      </c>
      <c r="C637" s="476" t="s">
        <v>2764</v>
      </c>
      <c r="D637" s="5" t="s">
        <v>2557</v>
      </c>
      <c r="E637" s="295">
        <v>213.2</v>
      </c>
      <c r="F637" s="294">
        <v>41906</v>
      </c>
      <c r="G637" s="30">
        <v>213.2</v>
      </c>
      <c r="H637" s="265">
        <f t="shared" si="28"/>
        <v>0</v>
      </c>
      <c r="I637" s="24"/>
      <c r="J637" s="9"/>
      <c r="K637" s="9"/>
    </row>
    <row r="638" spans="1:11" x14ac:dyDescent="0.25">
      <c r="A638" s="240">
        <v>41907</v>
      </c>
      <c r="B638" s="475" t="s">
        <v>1653</v>
      </c>
      <c r="C638" s="476" t="s">
        <v>2764</v>
      </c>
      <c r="D638" s="5" t="s">
        <v>2557</v>
      </c>
      <c r="E638" s="295">
        <v>192.4</v>
      </c>
      <c r="F638" s="294">
        <v>41907</v>
      </c>
      <c r="G638" s="22">
        <v>192.4</v>
      </c>
      <c r="H638" s="265">
        <f t="shared" si="28"/>
        <v>0</v>
      </c>
      <c r="I638" s="24" t="s">
        <v>20</v>
      </c>
      <c r="J638" s="9"/>
      <c r="K638" s="9"/>
    </row>
    <row r="639" spans="1:11" x14ac:dyDescent="0.25">
      <c r="A639" s="240">
        <v>41909</v>
      </c>
      <c r="B639" s="475" t="s">
        <v>1912</v>
      </c>
      <c r="C639" s="476" t="s">
        <v>2764</v>
      </c>
      <c r="D639" s="8" t="s">
        <v>2557</v>
      </c>
      <c r="E639" s="252">
        <v>312</v>
      </c>
      <c r="F639" s="117">
        <v>41909</v>
      </c>
      <c r="G639" s="30">
        <v>312</v>
      </c>
      <c r="H639" s="265">
        <f t="shared" si="28"/>
        <v>0</v>
      </c>
      <c r="I639" s="8" t="s">
        <v>20</v>
      </c>
      <c r="J639" s="9"/>
      <c r="K639" s="9"/>
    </row>
    <row r="640" spans="1:11" x14ac:dyDescent="0.25">
      <c r="A640" s="240">
        <v>41909</v>
      </c>
      <c r="B640" s="475" t="s">
        <v>1913</v>
      </c>
      <c r="C640" s="476" t="s">
        <v>2764</v>
      </c>
      <c r="D640" s="8" t="s">
        <v>2557</v>
      </c>
      <c r="E640" s="252">
        <v>92.4</v>
      </c>
      <c r="F640" s="117">
        <v>41909</v>
      </c>
      <c r="G640" s="30">
        <v>92.4</v>
      </c>
      <c r="H640" s="265">
        <f t="shared" si="28"/>
        <v>0</v>
      </c>
      <c r="I640" s="8"/>
      <c r="J640" s="9"/>
      <c r="K640" s="9"/>
    </row>
    <row r="641" spans="1:11" x14ac:dyDescent="0.25">
      <c r="A641" s="240">
        <v>41910</v>
      </c>
      <c r="B641" s="475" t="s">
        <v>1988</v>
      </c>
      <c r="C641" s="476" t="s">
        <v>2764</v>
      </c>
      <c r="D641" s="235" t="s">
        <v>2557</v>
      </c>
      <c r="E641" s="236">
        <v>213.2</v>
      </c>
      <c r="F641" s="117">
        <v>41910</v>
      </c>
      <c r="G641" s="30">
        <v>213.2</v>
      </c>
      <c r="H641" s="265">
        <f t="shared" si="28"/>
        <v>0</v>
      </c>
      <c r="I641" s="235"/>
      <c r="J641" s="9"/>
      <c r="K641" s="9"/>
    </row>
    <row r="642" spans="1:11" x14ac:dyDescent="0.25">
      <c r="A642" s="240">
        <v>41910</v>
      </c>
      <c r="B642" s="475" t="s">
        <v>1989</v>
      </c>
      <c r="C642" s="476" t="s">
        <v>2764</v>
      </c>
      <c r="D642" s="235" t="s">
        <v>2557</v>
      </c>
      <c r="E642" s="236">
        <v>99</v>
      </c>
      <c r="F642" s="117">
        <v>41910</v>
      </c>
      <c r="G642" s="30">
        <v>99</v>
      </c>
      <c r="H642" s="265">
        <f t="shared" si="28"/>
        <v>0</v>
      </c>
      <c r="I642" s="235"/>
      <c r="J642" s="9"/>
      <c r="K642" s="9"/>
    </row>
    <row r="643" spans="1:11" x14ac:dyDescent="0.25">
      <c r="A643" s="240">
        <v>41910</v>
      </c>
      <c r="B643" s="475" t="s">
        <v>2017</v>
      </c>
      <c r="C643" s="476" t="s">
        <v>2764</v>
      </c>
      <c r="D643" s="235" t="s">
        <v>2557</v>
      </c>
      <c r="E643" s="236">
        <v>587.6</v>
      </c>
      <c r="F643" s="294">
        <v>41910</v>
      </c>
      <c r="G643" s="30">
        <v>587.6</v>
      </c>
      <c r="H643" s="265">
        <f t="shared" si="28"/>
        <v>0</v>
      </c>
      <c r="I643" s="235"/>
      <c r="J643" s="9"/>
      <c r="K643" s="9"/>
    </row>
    <row r="644" spans="1:11" x14ac:dyDescent="0.25">
      <c r="A644" s="240">
        <v>41912</v>
      </c>
      <c r="B644" s="475" t="s">
        <v>2204</v>
      </c>
      <c r="C644" s="476" t="s">
        <v>2764</v>
      </c>
      <c r="D644" s="235" t="s">
        <v>2557</v>
      </c>
      <c r="E644" s="236">
        <v>239.2</v>
      </c>
      <c r="F644" s="117">
        <v>41912</v>
      </c>
      <c r="G644" s="30">
        <v>239.2</v>
      </c>
      <c r="H644" s="265">
        <f t="shared" si="28"/>
        <v>0</v>
      </c>
      <c r="I644" s="235"/>
    </row>
    <row r="645" spans="1:11" x14ac:dyDescent="0.25">
      <c r="A645" s="240"/>
      <c r="B645" s="475"/>
      <c r="C645" s="476"/>
      <c r="D645" s="235"/>
      <c r="E645" s="236"/>
      <c r="F645" s="117"/>
      <c r="G645" s="30">
        <f>SUM(G617:G644)</f>
        <v>6531.7999999999993</v>
      </c>
      <c r="H645" s="265"/>
      <c r="I645" s="235"/>
    </row>
    <row r="646" spans="1:11" x14ac:dyDescent="0.25">
      <c r="A646" s="240"/>
      <c r="B646" s="475"/>
      <c r="C646" s="476"/>
      <c r="D646" s="235"/>
      <c r="E646" s="236"/>
      <c r="F646" s="117"/>
      <c r="G646" s="30"/>
      <c r="H646" s="265"/>
      <c r="I646" s="235"/>
    </row>
    <row r="647" spans="1:11" x14ac:dyDescent="0.25">
      <c r="A647" s="240">
        <v>41896</v>
      </c>
      <c r="B647" s="241" t="s">
        <v>1642</v>
      </c>
      <c r="C647" s="394" t="s">
        <v>4517</v>
      </c>
      <c r="D647" s="8" t="s">
        <v>4526</v>
      </c>
      <c r="E647" s="252">
        <v>143286</v>
      </c>
      <c r="F647" s="117">
        <v>41901</v>
      </c>
      <c r="G647" s="30">
        <v>143286</v>
      </c>
      <c r="H647" s="265">
        <f>E647-G647</f>
        <v>0</v>
      </c>
      <c r="I647" s="8" t="s">
        <v>14</v>
      </c>
    </row>
    <row r="648" spans="1:11" x14ac:dyDescent="0.25">
      <c r="A648" s="240"/>
      <c r="B648" s="241"/>
      <c r="C648" s="394"/>
      <c r="D648" s="8"/>
      <c r="E648" s="252"/>
      <c r="F648" s="117"/>
      <c r="G648" s="30"/>
      <c r="H648" s="265"/>
      <c r="I648" s="8"/>
    </row>
    <row r="649" spans="1:11" x14ac:dyDescent="0.25">
      <c r="A649" s="240">
        <v>41883</v>
      </c>
      <c r="B649" s="241" t="s">
        <v>1420</v>
      </c>
      <c r="C649" s="394" t="s">
        <v>4401</v>
      </c>
      <c r="D649" s="235" t="s">
        <v>219</v>
      </c>
      <c r="E649" s="236">
        <v>31400</v>
      </c>
      <c r="F649" s="461" t="s">
        <v>4409</v>
      </c>
      <c r="G649" s="30">
        <v>31400</v>
      </c>
      <c r="H649" s="238">
        <f t="shared" ref="H649:H656" si="29">E649-G649</f>
        <v>0</v>
      </c>
      <c r="I649" s="235" t="s">
        <v>20</v>
      </c>
    </row>
    <row r="650" spans="1:11" x14ac:dyDescent="0.25">
      <c r="A650" s="240">
        <v>41887</v>
      </c>
      <c r="B650" s="438" t="s">
        <v>1887</v>
      </c>
      <c r="C650" s="429" t="s">
        <v>4422</v>
      </c>
      <c r="D650" s="8" t="s">
        <v>219</v>
      </c>
      <c r="E650" s="252">
        <v>66288</v>
      </c>
      <c r="F650" s="461" t="s">
        <v>4455</v>
      </c>
      <c r="G650" s="30">
        <v>66288</v>
      </c>
      <c r="H650" s="265">
        <f t="shared" si="29"/>
        <v>0</v>
      </c>
      <c r="I650" s="8" t="s">
        <v>57</v>
      </c>
    </row>
    <row r="651" spans="1:11" x14ac:dyDescent="0.25">
      <c r="A651" s="240">
        <v>41888</v>
      </c>
      <c r="B651" s="438" t="s">
        <v>2037</v>
      </c>
      <c r="C651" s="429" t="s">
        <v>4422</v>
      </c>
      <c r="D651" s="235" t="s">
        <v>219</v>
      </c>
      <c r="E651" s="236">
        <v>22360</v>
      </c>
      <c r="F651" s="313" t="s">
        <v>4464</v>
      </c>
      <c r="G651" s="30">
        <v>22360</v>
      </c>
      <c r="H651" s="265">
        <f t="shared" si="29"/>
        <v>0</v>
      </c>
      <c r="I651" s="235" t="s">
        <v>20</v>
      </c>
    </row>
    <row r="652" spans="1:11" x14ac:dyDescent="0.25">
      <c r="A652" s="240">
        <v>41892</v>
      </c>
      <c r="B652" s="438" t="s">
        <v>1117</v>
      </c>
      <c r="C652" s="429" t="s">
        <v>4422</v>
      </c>
      <c r="D652" s="8" t="s">
        <v>219</v>
      </c>
      <c r="E652" s="252">
        <v>29104</v>
      </c>
      <c r="F652" s="461" t="s">
        <v>4487</v>
      </c>
      <c r="G652" s="30">
        <v>29104</v>
      </c>
      <c r="H652" s="265">
        <f t="shared" si="29"/>
        <v>0</v>
      </c>
      <c r="I652" s="8" t="s">
        <v>20</v>
      </c>
    </row>
    <row r="653" spans="1:11" x14ac:dyDescent="0.25">
      <c r="A653" s="240">
        <v>41894</v>
      </c>
      <c r="B653" s="438" t="s">
        <v>1379</v>
      </c>
      <c r="C653" s="429" t="s">
        <v>4422</v>
      </c>
      <c r="D653" s="8" t="s">
        <v>219</v>
      </c>
      <c r="E653" s="252">
        <v>112703.6</v>
      </c>
      <c r="F653" s="461" t="s">
        <v>4506</v>
      </c>
      <c r="G653" s="247">
        <v>112703.6</v>
      </c>
      <c r="H653" s="265">
        <f t="shared" si="29"/>
        <v>0</v>
      </c>
      <c r="I653" s="20" t="s">
        <v>20</v>
      </c>
    </row>
    <row r="654" spans="1:11" x14ac:dyDescent="0.25">
      <c r="A654" s="240">
        <v>41901</v>
      </c>
      <c r="B654" s="241" t="s">
        <v>1054</v>
      </c>
      <c r="C654" s="394" t="s">
        <v>4517</v>
      </c>
      <c r="D654" s="235" t="s">
        <v>219</v>
      </c>
      <c r="E654" s="236">
        <v>38611.599999999999</v>
      </c>
      <c r="F654" s="313" t="s">
        <v>4572</v>
      </c>
      <c r="G654" s="28">
        <v>38611.599999999999</v>
      </c>
      <c r="H654" s="265">
        <f t="shared" si="29"/>
        <v>0</v>
      </c>
      <c r="I654" s="431" t="s">
        <v>20</v>
      </c>
    </row>
    <row r="655" spans="1:11" x14ac:dyDescent="0.25">
      <c r="A655" s="240">
        <v>41906</v>
      </c>
      <c r="B655" s="241" t="s">
        <v>1499</v>
      </c>
      <c r="C655" s="394" t="s">
        <v>4517</v>
      </c>
      <c r="D655" s="8" t="s">
        <v>219</v>
      </c>
      <c r="E655" s="252">
        <v>27536</v>
      </c>
      <c r="F655" s="313" t="s">
        <v>4592</v>
      </c>
      <c r="G655" s="247">
        <v>27536</v>
      </c>
      <c r="H655" s="265">
        <f t="shared" si="29"/>
        <v>0</v>
      </c>
      <c r="I655" s="8" t="s">
        <v>20</v>
      </c>
    </row>
    <row r="656" spans="1:11" x14ac:dyDescent="0.25">
      <c r="A656" s="240">
        <v>41908</v>
      </c>
      <c r="B656" s="475" t="s">
        <v>1736</v>
      </c>
      <c r="C656" s="476" t="s">
        <v>2764</v>
      </c>
      <c r="D656" s="235" t="s">
        <v>219</v>
      </c>
      <c r="E656" s="236">
        <v>41435.300000000003</v>
      </c>
      <c r="F656" s="313" t="s">
        <v>4618</v>
      </c>
      <c r="G656" s="247">
        <v>41435.300000000003</v>
      </c>
      <c r="H656" s="265">
        <f t="shared" si="29"/>
        <v>0</v>
      </c>
      <c r="I656" s="235" t="s">
        <v>20</v>
      </c>
    </row>
    <row r="657" spans="1:11" x14ac:dyDescent="0.25">
      <c r="A657" s="240"/>
      <c r="B657" s="475"/>
      <c r="C657" s="476"/>
      <c r="D657" s="235"/>
      <c r="E657" s="236"/>
      <c r="F657" s="313"/>
      <c r="G657" s="247">
        <f>SUM(G649:G656)</f>
        <v>369438.5</v>
      </c>
      <c r="H657" s="265"/>
      <c r="I657" s="235"/>
    </row>
    <row r="658" spans="1:11" x14ac:dyDescent="0.25">
      <c r="A658" s="240"/>
      <c r="B658" s="475"/>
      <c r="C658" s="476"/>
      <c r="D658" s="235"/>
      <c r="E658" s="236"/>
      <c r="F658" s="313"/>
      <c r="G658" s="247"/>
      <c r="H658" s="265"/>
      <c r="I658" s="235"/>
    </row>
    <row r="659" spans="1:11" x14ac:dyDescent="0.25">
      <c r="A659" s="240">
        <v>41883</v>
      </c>
      <c r="B659" s="241" t="s">
        <v>1469</v>
      </c>
      <c r="C659" s="394" t="s">
        <v>4401</v>
      </c>
      <c r="D659" s="235" t="s">
        <v>55</v>
      </c>
      <c r="E659" s="236">
        <v>2058.6</v>
      </c>
      <c r="F659" s="117">
        <v>41884</v>
      </c>
      <c r="G659" s="30">
        <v>2058.6</v>
      </c>
      <c r="H659" s="238">
        <f t="shared" ref="H659:H664" si="30">E659-G659</f>
        <v>0</v>
      </c>
      <c r="I659" s="235" t="s">
        <v>14</v>
      </c>
    </row>
    <row r="660" spans="1:11" x14ac:dyDescent="0.25">
      <c r="A660" s="240">
        <v>41894</v>
      </c>
      <c r="B660" s="438" t="s">
        <v>1495</v>
      </c>
      <c r="C660" s="429" t="s">
        <v>4422</v>
      </c>
      <c r="D660" s="8" t="s">
        <v>55</v>
      </c>
      <c r="E660" s="252">
        <v>2285</v>
      </c>
      <c r="F660" s="117">
        <v>41895</v>
      </c>
      <c r="G660" s="30">
        <v>2285</v>
      </c>
      <c r="H660" s="265">
        <f t="shared" si="30"/>
        <v>0</v>
      </c>
      <c r="I660" s="8" t="s">
        <v>14</v>
      </c>
      <c r="K660" s="21"/>
    </row>
    <row r="661" spans="1:11" x14ac:dyDescent="0.25">
      <c r="A661" s="240">
        <v>41897</v>
      </c>
      <c r="B661" s="241" t="s">
        <v>1868</v>
      </c>
      <c r="C661" s="394" t="s">
        <v>4517</v>
      </c>
      <c r="D661" s="235" t="s">
        <v>55</v>
      </c>
      <c r="E661" s="236">
        <v>2290</v>
      </c>
      <c r="F661" s="294">
        <v>41898</v>
      </c>
      <c r="G661" s="30">
        <v>2290</v>
      </c>
      <c r="H661" s="265">
        <f t="shared" si="30"/>
        <v>0</v>
      </c>
      <c r="I661" s="235" t="s">
        <v>14</v>
      </c>
    </row>
    <row r="662" spans="1:11" x14ac:dyDescent="0.25">
      <c r="A662" s="240">
        <v>41902</v>
      </c>
      <c r="B662" s="241" t="s">
        <v>1176</v>
      </c>
      <c r="C662" s="394" t="s">
        <v>4517</v>
      </c>
      <c r="D662" s="8" t="s">
        <v>55</v>
      </c>
      <c r="E662" s="252">
        <v>2366</v>
      </c>
      <c r="F662" s="294">
        <v>41904</v>
      </c>
      <c r="G662" s="30">
        <v>2366</v>
      </c>
      <c r="H662" s="265">
        <f t="shared" si="30"/>
        <v>0</v>
      </c>
      <c r="I662" s="8" t="s">
        <v>14</v>
      </c>
    </row>
    <row r="663" spans="1:11" x14ac:dyDescent="0.25">
      <c r="A663" s="240">
        <v>41905</v>
      </c>
      <c r="B663" s="241" t="s">
        <v>1473</v>
      </c>
      <c r="C663" s="394" t="s">
        <v>4517</v>
      </c>
      <c r="D663" s="8" t="s">
        <v>55</v>
      </c>
      <c r="E663" s="252">
        <v>1669.2</v>
      </c>
      <c r="F663" s="294">
        <v>41906</v>
      </c>
      <c r="G663" s="22">
        <v>1669.2</v>
      </c>
      <c r="H663" s="265">
        <f t="shared" si="30"/>
        <v>0</v>
      </c>
      <c r="I663" s="431" t="s">
        <v>14</v>
      </c>
    </row>
    <row r="664" spans="1:11" x14ac:dyDescent="0.25">
      <c r="A664" s="240">
        <v>41908</v>
      </c>
      <c r="B664" s="475" t="s">
        <v>1817</v>
      </c>
      <c r="C664" s="476" t="s">
        <v>2764</v>
      </c>
      <c r="D664" s="235" t="s">
        <v>55</v>
      </c>
      <c r="E664" s="236">
        <v>2337.5</v>
      </c>
      <c r="F664" s="294">
        <v>41909</v>
      </c>
      <c r="G664" s="30">
        <v>2337.5</v>
      </c>
      <c r="H664" s="265">
        <f t="shared" si="30"/>
        <v>0</v>
      </c>
      <c r="I664" s="235" t="s">
        <v>57</v>
      </c>
    </row>
    <row r="665" spans="1:11" x14ac:dyDescent="0.25">
      <c r="A665" s="240"/>
      <c r="B665" s="475"/>
      <c r="C665" s="476"/>
      <c r="D665" s="235"/>
      <c r="E665" s="236"/>
      <c r="F665" s="294"/>
      <c r="G665" s="30">
        <f>SUM(G659:G664)</f>
        <v>13006.300000000001</v>
      </c>
      <c r="H665" s="265"/>
      <c r="I665" s="235"/>
    </row>
    <row r="666" spans="1:11" x14ac:dyDescent="0.25">
      <c r="A666" s="240"/>
      <c r="B666" s="475"/>
      <c r="C666" s="476"/>
      <c r="D666" s="235"/>
      <c r="E666" s="236"/>
      <c r="F666" s="294"/>
      <c r="G666" s="30"/>
      <c r="H666" s="265"/>
      <c r="I666" s="235"/>
    </row>
    <row r="667" spans="1:11" x14ac:dyDescent="0.25">
      <c r="A667" s="240">
        <v>41893</v>
      </c>
      <c r="B667" s="438" t="s">
        <v>1267</v>
      </c>
      <c r="C667" s="429" t="s">
        <v>4422</v>
      </c>
      <c r="D667" s="235" t="s">
        <v>420</v>
      </c>
      <c r="E667" s="236">
        <v>2177.6</v>
      </c>
      <c r="F667" s="117">
        <v>41893</v>
      </c>
      <c r="G667" s="30">
        <v>2177.6</v>
      </c>
      <c r="H667" s="265">
        <f>E667-G667</f>
        <v>0</v>
      </c>
      <c r="I667" s="235" t="s">
        <v>4</v>
      </c>
      <c r="J667" s="9"/>
      <c r="K667" s="9"/>
    </row>
    <row r="668" spans="1:11" x14ac:dyDescent="0.25">
      <c r="A668" s="240">
        <v>41906</v>
      </c>
      <c r="B668" s="475" t="s">
        <v>1574</v>
      </c>
      <c r="C668" s="476" t="s">
        <v>2764</v>
      </c>
      <c r="D668" s="5" t="s">
        <v>4601</v>
      </c>
      <c r="E668" s="295">
        <v>12507</v>
      </c>
      <c r="F668" s="294">
        <v>41906</v>
      </c>
      <c r="G668" s="22">
        <v>12507</v>
      </c>
      <c r="H668" s="265">
        <f>E668-G668</f>
        <v>0</v>
      </c>
      <c r="I668" s="24"/>
      <c r="J668" s="9"/>
      <c r="K668" s="9"/>
    </row>
    <row r="669" spans="1:11" x14ac:dyDescent="0.25">
      <c r="A669" s="240">
        <v>41909</v>
      </c>
      <c r="B669" s="475" t="s">
        <v>1941</v>
      </c>
      <c r="C669" s="476" t="s">
        <v>2764</v>
      </c>
      <c r="D669" s="8" t="s">
        <v>4601</v>
      </c>
      <c r="E669" s="252">
        <v>15675</v>
      </c>
      <c r="F669" s="117">
        <v>41909</v>
      </c>
      <c r="G669" s="30">
        <v>15675</v>
      </c>
      <c r="H669" s="265">
        <f>E669-G669</f>
        <v>0</v>
      </c>
      <c r="I669" s="8"/>
      <c r="J669" s="9"/>
      <c r="K669" s="9"/>
    </row>
    <row r="670" spans="1:11" x14ac:dyDescent="0.25">
      <c r="A670" s="240"/>
      <c r="B670" s="475"/>
      <c r="C670" s="476"/>
      <c r="D670" s="8"/>
      <c r="E670" s="252"/>
      <c r="F670" s="117"/>
      <c r="G670" s="30"/>
      <c r="H670" s="265"/>
      <c r="I670" s="8"/>
      <c r="J670" s="9"/>
      <c r="K670" s="9"/>
    </row>
    <row r="671" spans="1:11" x14ac:dyDescent="0.25">
      <c r="A671" s="240">
        <v>41902</v>
      </c>
      <c r="B671" s="241" t="s">
        <v>1166</v>
      </c>
      <c r="C671" s="394" t="s">
        <v>4517</v>
      </c>
      <c r="D671" s="8" t="s">
        <v>2787</v>
      </c>
      <c r="E671" s="252">
        <v>2673.97</v>
      </c>
      <c r="F671" s="294">
        <v>41903</v>
      </c>
      <c r="G671" s="22">
        <v>2673.97</v>
      </c>
      <c r="H671" s="265">
        <f t="shared" ref="H671:H681" si="31">E671-G671</f>
        <v>0</v>
      </c>
      <c r="I671" s="20" t="s">
        <v>4</v>
      </c>
      <c r="J671" s="9"/>
      <c r="K671" s="9"/>
    </row>
    <row r="672" spans="1:11" x14ac:dyDescent="0.25">
      <c r="A672" s="240">
        <v>41908</v>
      </c>
      <c r="B672" s="475" t="s">
        <v>1801</v>
      </c>
      <c r="C672" s="476" t="s">
        <v>2764</v>
      </c>
      <c r="D672" s="235" t="s">
        <v>2787</v>
      </c>
      <c r="E672" s="236">
        <v>3952.12</v>
      </c>
      <c r="F672" s="294">
        <v>41909</v>
      </c>
      <c r="G672" s="30">
        <v>3952.12</v>
      </c>
      <c r="H672" s="265">
        <f t="shared" si="31"/>
        <v>0</v>
      </c>
      <c r="I672" s="235" t="s">
        <v>14</v>
      </c>
      <c r="J672" s="9"/>
      <c r="K672" s="9"/>
    </row>
    <row r="673" spans="1:11" x14ac:dyDescent="0.25">
      <c r="A673" s="240">
        <v>41900</v>
      </c>
      <c r="B673" s="241" t="s">
        <v>2079</v>
      </c>
      <c r="C673" s="394" t="s">
        <v>4517</v>
      </c>
      <c r="D673" s="8" t="s">
        <v>5735</v>
      </c>
      <c r="E673" s="252">
        <v>944.99</v>
      </c>
      <c r="F673" s="294">
        <v>41900</v>
      </c>
      <c r="G673" s="30">
        <v>944.99</v>
      </c>
      <c r="H673" s="265">
        <f t="shared" si="31"/>
        <v>0</v>
      </c>
      <c r="I673" s="8" t="s">
        <v>4</v>
      </c>
      <c r="J673" s="9"/>
      <c r="K673" s="9"/>
    </row>
    <row r="674" spans="1:11" x14ac:dyDescent="0.25">
      <c r="A674" s="240">
        <v>41906</v>
      </c>
      <c r="B674" s="241" t="s">
        <v>1529</v>
      </c>
      <c r="C674" s="394" t="s">
        <v>4517</v>
      </c>
      <c r="D674" s="8" t="s">
        <v>2770</v>
      </c>
      <c r="E674" s="252">
        <v>5192.5</v>
      </c>
      <c r="F674" s="294">
        <v>41906</v>
      </c>
      <c r="G674" s="30">
        <v>5192.5</v>
      </c>
      <c r="H674" s="265">
        <f t="shared" si="31"/>
        <v>0</v>
      </c>
      <c r="I674" s="8" t="s">
        <v>23</v>
      </c>
      <c r="J674" s="9"/>
      <c r="K674" s="9"/>
    </row>
    <row r="675" spans="1:11" x14ac:dyDescent="0.25">
      <c r="A675" s="240">
        <v>41890</v>
      </c>
      <c r="B675" s="438" t="s">
        <v>2255</v>
      </c>
      <c r="C675" s="429" t="s">
        <v>4422</v>
      </c>
      <c r="D675" s="8" t="s">
        <v>2559</v>
      </c>
      <c r="E675" s="252">
        <v>1205.4000000000001</v>
      </c>
      <c r="F675" s="117">
        <v>41891</v>
      </c>
      <c r="G675" s="30">
        <v>1205.4000000000001</v>
      </c>
      <c r="H675" s="265">
        <f t="shared" si="31"/>
        <v>0</v>
      </c>
      <c r="I675" s="8" t="s">
        <v>196</v>
      </c>
      <c r="J675" s="9"/>
      <c r="K675" s="9"/>
    </row>
    <row r="676" spans="1:11" x14ac:dyDescent="0.25">
      <c r="A676" s="240">
        <v>41905</v>
      </c>
      <c r="B676" s="241" t="s">
        <v>1394</v>
      </c>
      <c r="C676" s="394" t="s">
        <v>4517</v>
      </c>
      <c r="D676" s="8" t="s">
        <v>2559</v>
      </c>
      <c r="E676" s="474">
        <v>1372.8</v>
      </c>
      <c r="F676" s="294">
        <v>41905</v>
      </c>
      <c r="G676" s="22">
        <v>1372.8</v>
      </c>
      <c r="H676" s="265">
        <f t="shared" si="31"/>
        <v>0</v>
      </c>
      <c r="I676" s="20" t="s">
        <v>23</v>
      </c>
      <c r="J676" s="9"/>
      <c r="K676" s="9"/>
    </row>
    <row r="677" spans="1:11" x14ac:dyDescent="0.25">
      <c r="A677" s="240">
        <v>41907</v>
      </c>
      <c r="B677" s="475" t="s">
        <v>1648</v>
      </c>
      <c r="C677" s="476" t="s">
        <v>2764</v>
      </c>
      <c r="D677" s="5" t="s">
        <v>2754</v>
      </c>
      <c r="E677" s="295">
        <v>3033.62</v>
      </c>
      <c r="F677" s="294">
        <v>41908</v>
      </c>
      <c r="G677" s="22">
        <v>3033.62</v>
      </c>
      <c r="H677" s="265">
        <f t="shared" si="31"/>
        <v>0</v>
      </c>
      <c r="I677" s="24" t="s">
        <v>196</v>
      </c>
      <c r="J677" s="9"/>
      <c r="K677" s="9"/>
    </row>
    <row r="678" spans="1:11" x14ac:dyDescent="0.25">
      <c r="A678" s="240">
        <v>41897</v>
      </c>
      <c r="B678" s="241" t="s">
        <v>1811</v>
      </c>
      <c r="C678" s="394" t="s">
        <v>4517</v>
      </c>
      <c r="D678" s="235" t="s">
        <v>2579</v>
      </c>
      <c r="E678" s="236">
        <v>1755</v>
      </c>
      <c r="F678" s="294">
        <v>41898</v>
      </c>
      <c r="G678" s="30">
        <v>1755</v>
      </c>
      <c r="H678" s="265">
        <f t="shared" si="31"/>
        <v>0</v>
      </c>
      <c r="I678" s="235" t="s">
        <v>196</v>
      </c>
      <c r="J678" s="9"/>
      <c r="K678" s="9"/>
    </row>
    <row r="679" spans="1:11" x14ac:dyDescent="0.25">
      <c r="A679" s="240">
        <v>41904</v>
      </c>
      <c r="B679" s="241" t="s">
        <v>1360</v>
      </c>
      <c r="C679" s="394" t="s">
        <v>4517</v>
      </c>
      <c r="D679" s="8" t="s">
        <v>2579</v>
      </c>
      <c r="E679" s="252">
        <v>1735.75</v>
      </c>
      <c r="F679" s="294">
        <v>41905</v>
      </c>
      <c r="G679" s="30">
        <v>1735.75</v>
      </c>
      <c r="H679" s="265">
        <f t="shared" si="31"/>
        <v>0</v>
      </c>
      <c r="I679" s="20" t="s">
        <v>196</v>
      </c>
      <c r="J679" s="9"/>
      <c r="K679" s="9"/>
    </row>
    <row r="680" spans="1:11" x14ac:dyDescent="0.25">
      <c r="A680" s="240">
        <v>41892</v>
      </c>
      <c r="B680" s="438" t="s">
        <v>1102</v>
      </c>
      <c r="C680" s="429" t="s">
        <v>4422</v>
      </c>
      <c r="D680" s="8" t="s">
        <v>2696</v>
      </c>
      <c r="E680" s="252">
        <v>1293.5999999999999</v>
      </c>
      <c r="F680" s="117">
        <v>41892</v>
      </c>
      <c r="G680" s="30">
        <v>1293.5999999999999</v>
      </c>
      <c r="H680" s="265">
        <f t="shared" si="31"/>
        <v>0</v>
      </c>
      <c r="I680" s="8" t="s">
        <v>57</v>
      </c>
      <c r="J680" s="9"/>
      <c r="K680" s="9"/>
    </row>
    <row r="681" spans="1:11" x14ac:dyDescent="0.25">
      <c r="A681" s="240">
        <v>41893</v>
      </c>
      <c r="B681" s="438" t="s">
        <v>1296</v>
      </c>
      <c r="C681" s="429" t="s">
        <v>4422</v>
      </c>
      <c r="D681" s="235" t="s">
        <v>2696</v>
      </c>
      <c r="E681" s="236">
        <v>993.6</v>
      </c>
      <c r="F681" s="117">
        <v>41894</v>
      </c>
      <c r="G681" s="30">
        <v>993.6</v>
      </c>
      <c r="H681" s="265">
        <f t="shared" si="31"/>
        <v>0</v>
      </c>
      <c r="I681" s="235" t="s">
        <v>57</v>
      </c>
      <c r="J681" s="9"/>
      <c r="K681" s="9"/>
    </row>
    <row r="682" spans="1:11" x14ac:dyDescent="0.25">
      <c r="A682" s="240"/>
      <c r="B682" s="438"/>
      <c r="C682" s="429"/>
      <c r="D682" s="235"/>
      <c r="E682" s="236"/>
      <c r="F682" s="117"/>
      <c r="G682" s="30">
        <f>SUM(G671:G681)</f>
        <v>24153.349999999995</v>
      </c>
      <c r="H682" s="265"/>
      <c r="I682" s="235"/>
      <c r="J682" s="9"/>
      <c r="K682" s="9"/>
    </row>
    <row r="683" spans="1:11" x14ac:dyDescent="0.25">
      <c r="A683" s="240"/>
      <c r="B683" s="438"/>
      <c r="C683" s="429"/>
      <c r="D683" s="235"/>
      <c r="E683" s="236"/>
      <c r="F683" s="117"/>
      <c r="G683" s="30"/>
      <c r="H683" s="265"/>
      <c r="I683" s="235"/>
      <c r="J683" s="9"/>
      <c r="K683" s="9"/>
    </row>
    <row r="684" spans="1:11" x14ac:dyDescent="0.25">
      <c r="A684" s="240">
        <v>41887</v>
      </c>
      <c r="B684" s="438" t="s">
        <v>1865</v>
      </c>
      <c r="C684" s="429" t="s">
        <v>4422</v>
      </c>
      <c r="D684" s="8" t="s">
        <v>4450</v>
      </c>
      <c r="E684" s="252">
        <v>18883.2</v>
      </c>
      <c r="F684" s="117">
        <v>41887</v>
      </c>
      <c r="G684" s="30">
        <v>18883.2</v>
      </c>
      <c r="H684" s="265">
        <f>E684-G684</f>
        <v>0</v>
      </c>
      <c r="I684" s="8" t="s">
        <v>57</v>
      </c>
      <c r="J684" s="9"/>
      <c r="K684" s="9"/>
    </row>
    <row r="685" spans="1:11" x14ac:dyDescent="0.25">
      <c r="A685" s="240">
        <v>41888</v>
      </c>
      <c r="B685" s="438" t="s">
        <v>2067</v>
      </c>
      <c r="C685" s="429" t="s">
        <v>4422</v>
      </c>
      <c r="D685" s="235" t="s">
        <v>4450</v>
      </c>
      <c r="E685" s="236">
        <v>9886.7999999999993</v>
      </c>
      <c r="F685" s="294">
        <v>41889</v>
      </c>
      <c r="G685" s="30">
        <v>9886.7999999999993</v>
      </c>
      <c r="H685" s="265">
        <f>E685-G685</f>
        <v>0</v>
      </c>
      <c r="I685" s="235" t="s">
        <v>14</v>
      </c>
      <c r="J685" s="9"/>
      <c r="K685" s="9"/>
    </row>
    <row r="686" spans="1:11" x14ac:dyDescent="0.25">
      <c r="A686" s="240">
        <v>41884</v>
      </c>
      <c r="B686" s="241" t="s">
        <v>1529</v>
      </c>
      <c r="C686" s="394" t="s">
        <v>4401</v>
      </c>
      <c r="D686" s="235" t="s">
        <v>4419</v>
      </c>
      <c r="E686" s="236">
        <v>453.2</v>
      </c>
      <c r="F686" s="117">
        <v>41884</v>
      </c>
      <c r="G686" s="22">
        <v>453.2</v>
      </c>
      <c r="H686" s="238">
        <f>E686-G686</f>
        <v>0</v>
      </c>
      <c r="I686" s="431"/>
      <c r="J686" s="9"/>
      <c r="K686" s="9"/>
    </row>
    <row r="687" spans="1:11" x14ac:dyDescent="0.25">
      <c r="A687" s="240"/>
      <c r="B687" s="241"/>
      <c r="C687" s="394"/>
      <c r="D687" s="235"/>
      <c r="E687" s="236"/>
      <c r="F687" s="117"/>
      <c r="G687" s="22"/>
      <c r="H687" s="238"/>
      <c r="I687" s="431"/>
      <c r="J687" s="9"/>
      <c r="K687" s="9"/>
    </row>
    <row r="688" spans="1:11" x14ac:dyDescent="0.25">
      <c r="A688" s="240">
        <v>41883</v>
      </c>
      <c r="B688" s="241" t="s">
        <v>1402</v>
      </c>
      <c r="C688" s="394" t="s">
        <v>4401</v>
      </c>
      <c r="D688" s="235" t="s">
        <v>45</v>
      </c>
      <c r="E688" s="236">
        <v>1073.0999999999999</v>
      </c>
      <c r="F688" s="117">
        <v>41883</v>
      </c>
      <c r="G688" s="30">
        <v>1073.0999999999999</v>
      </c>
      <c r="H688" s="238">
        <f t="shared" ref="H688:H709" si="32">E688-G688</f>
        <v>0</v>
      </c>
      <c r="I688" s="235"/>
      <c r="J688" s="9"/>
      <c r="K688" s="9"/>
    </row>
    <row r="689" spans="1:11" x14ac:dyDescent="0.25">
      <c r="A689" s="240">
        <v>41885</v>
      </c>
      <c r="B689" s="438" t="s">
        <v>1626</v>
      </c>
      <c r="C689" s="429" t="s">
        <v>4422</v>
      </c>
      <c r="D689" s="8" t="s">
        <v>45</v>
      </c>
      <c r="E689" s="252">
        <v>2430</v>
      </c>
      <c r="F689" s="117">
        <v>41885</v>
      </c>
      <c r="G689" s="30">
        <v>2430</v>
      </c>
      <c r="H689" s="265">
        <f t="shared" si="32"/>
        <v>0</v>
      </c>
      <c r="I689" s="8" t="s">
        <v>196</v>
      </c>
      <c r="J689" s="9"/>
      <c r="K689" s="9"/>
    </row>
    <row r="690" spans="1:11" x14ac:dyDescent="0.25">
      <c r="A690" s="240">
        <v>41886</v>
      </c>
      <c r="B690" s="438" t="s">
        <v>1726</v>
      </c>
      <c r="C690" s="429" t="s">
        <v>4422</v>
      </c>
      <c r="D690" s="235" t="s">
        <v>45</v>
      </c>
      <c r="E690" s="236">
        <v>3666</v>
      </c>
      <c r="F690" s="294">
        <v>41886</v>
      </c>
      <c r="G690" s="30">
        <v>3666</v>
      </c>
      <c r="H690" s="265">
        <f t="shared" si="32"/>
        <v>0</v>
      </c>
      <c r="I690" s="235" t="s">
        <v>4</v>
      </c>
    </row>
    <row r="691" spans="1:11" x14ac:dyDescent="0.25">
      <c r="A691" s="240">
        <v>41888</v>
      </c>
      <c r="B691" s="438" t="s">
        <v>1975</v>
      </c>
      <c r="C691" s="429" t="s">
        <v>4422</v>
      </c>
      <c r="D691" s="235" t="s">
        <v>45</v>
      </c>
      <c r="E691" s="236">
        <v>5475.6</v>
      </c>
      <c r="F691" s="294">
        <v>41797</v>
      </c>
      <c r="G691" s="30">
        <v>5475.6</v>
      </c>
      <c r="H691" s="265">
        <f t="shared" si="32"/>
        <v>0</v>
      </c>
      <c r="I691" s="235"/>
    </row>
    <row r="692" spans="1:11" x14ac:dyDescent="0.25">
      <c r="A692" s="240">
        <v>41889</v>
      </c>
      <c r="B692" s="438" t="s">
        <v>2095</v>
      </c>
      <c r="C692" s="429" t="s">
        <v>4422</v>
      </c>
      <c r="D692" s="8" t="s">
        <v>45</v>
      </c>
      <c r="E692" s="252">
        <v>2219.4</v>
      </c>
      <c r="F692" s="294">
        <v>41890</v>
      </c>
      <c r="G692" s="30">
        <v>2219.4</v>
      </c>
      <c r="H692" s="265">
        <f t="shared" si="32"/>
        <v>0</v>
      </c>
      <c r="I692" s="8" t="s">
        <v>4</v>
      </c>
    </row>
    <row r="693" spans="1:11" x14ac:dyDescent="0.25">
      <c r="A693" s="240">
        <v>41890</v>
      </c>
      <c r="B693" s="438" t="s">
        <v>2203</v>
      </c>
      <c r="C693" s="429" t="s">
        <v>4422</v>
      </c>
      <c r="D693" s="8" t="s">
        <v>45</v>
      </c>
      <c r="E693" s="252">
        <v>775.2</v>
      </c>
      <c r="F693" s="117">
        <v>41890</v>
      </c>
      <c r="G693" s="30">
        <v>775.2</v>
      </c>
      <c r="H693" s="265">
        <f t="shared" si="32"/>
        <v>0</v>
      </c>
      <c r="I693" s="8" t="s">
        <v>20</v>
      </c>
    </row>
    <row r="694" spans="1:11" x14ac:dyDescent="0.25">
      <c r="A694" s="240">
        <v>41892</v>
      </c>
      <c r="B694" s="438" t="s">
        <v>1186</v>
      </c>
      <c r="C694" s="429" t="s">
        <v>4422</v>
      </c>
      <c r="D694" s="8" t="s">
        <v>45</v>
      </c>
      <c r="E694" s="252">
        <v>3911.4</v>
      </c>
      <c r="F694" s="117">
        <v>41892</v>
      </c>
      <c r="G694" s="30">
        <v>3911.4</v>
      </c>
      <c r="H694" s="265">
        <f t="shared" si="32"/>
        <v>0</v>
      </c>
      <c r="I694" s="8" t="s">
        <v>4</v>
      </c>
    </row>
    <row r="695" spans="1:11" x14ac:dyDescent="0.25">
      <c r="A695" s="240">
        <v>41894</v>
      </c>
      <c r="B695" s="438" t="s">
        <v>1407</v>
      </c>
      <c r="C695" s="429" t="s">
        <v>4422</v>
      </c>
      <c r="D695" s="8" t="s">
        <v>45</v>
      </c>
      <c r="E695" s="252">
        <v>3029.4</v>
      </c>
      <c r="F695" s="117">
        <v>41894</v>
      </c>
      <c r="G695" s="22">
        <v>3029.4</v>
      </c>
      <c r="H695" s="265">
        <f t="shared" si="32"/>
        <v>0</v>
      </c>
      <c r="I695" s="20" t="s">
        <v>4</v>
      </c>
    </row>
    <row r="696" spans="1:11" x14ac:dyDescent="0.25">
      <c r="A696" s="240">
        <v>41895</v>
      </c>
      <c r="B696" s="241" t="s">
        <v>1557</v>
      </c>
      <c r="C696" s="394" t="s">
        <v>4517</v>
      </c>
      <c r="D696" s="235" t="s">
        <v>45</v>
      </c>
      <c r="E696" s="236">
        <v>3213</v>
      </c>
      <c r="F696" s="294">
        <v>41895</v>
      </c>
      <c r="G696" s="30">
        <v>3213</v>
      </c>
      <c r="H696" s="265">
        <f t="shared" si="32"/>
        <v>0</v>
      </c>
      <c r="I696" s="235" t="s">
        <v>4</v>
      </c>
    </row>
    <row r="697" spans="1:11" x14ac:dyDescent="0.25">
      <c r="A697" s="240">
        <v>41896</v>
      </c>
      <c r="B697" s="241" t="s">
        <v>1653</v>
      </c>
      <c r="C697" s="394" t="s">
        <v>4517</v>
      </c>
      <c r="D697" s="8" t="s">
        <v>45</v>
      </c>
      <c r="E697" s="252">
        <v>2100.6</v>
      </c>
      <c r="F697" s="117">
        <v>41897</v>
      </c>
      <c r="G697" s="30">
        <v>2100.6</v>
      </c>
      <c r="H697" s="265">
        <f t="shared" si="32"/>
        <v>0</v>
      </c>
      <c r="I697" s="8" t="s">
        <v>4</v>
      </c>
      <c r="K697" s="21"/>
    </row>
    <row r="698" spans="1:11" x14ac:dyDescent="0.25">
      <c r="A698" s="240">
        <v>41897</v>
      </c>
      <c r="B698" s="241" t="s">
        <v>1779</v>
      </c>
      <c r="C698" s="394" t="s">
        <v>4517</v>
      </c>
      <c r="D698" s="235" t="s">
        <v>45</v>
      </c>
      <c r="E698" s="236">
        <v>3303</v>
      </c>
      <c r="F698" s="294">
        <v>41897</v>
      </c>
      <c r="G698" s="30">
        <v>3303</v>
      </c>
      <c r="H698" s="265">
        <f t="shared" si="32"/>
        <v>0</v>
      </c>
      <c r="I698" s="235" t="s">
        <v>4</v>
      </c>
    </row>
    <row r="699" spans="1:11" x14ac:dyDescent="0.25">
      <c r="A699" s="240">
        <v>41898</v>
      </c>
      <c r="B699" s="241" t="s">
        <v>1933</v>
      </c>
      <c r="C699" s="394" t="s">
        <v>4517</v>
      </c>
      <c r="D699" s="8" t="s">
        <v>45</v>
      </c>
      <c r="E699" s="252">
        <v>2721.6</v>
      </c>
      <c r="F699" s="294">
        <v>41898</v>
      </c>
      <c r="G699" s="30">
        <v>2721.6</v>
      </c>
      <c r="H699" s="265">
        <f t="shared" si="32"/>
        <v>0</v>
      </c>
      <c r="I699" s="8"/>
    </row>
    <row r="700" spans="1:11" x14ac:dyDescent="0.25">
      <c r="A700" s="240">
        <v>41899</v>
      </c>
      <c r="B700" s="241" t="s">
        <v>2040</v>
      </c>
      <c r="C700" s="394" t="s">
        <v>4517</v>
      </c>
      <c r="D700" s="8" t="s">
        <v>45</v>
      </c>
      <c r="E700" s="252">
        <v>3072.6</v>
      </c>
      <c r="F700" s="294">
        <v>41899</v>
      </c>
      <c r="G700" s="30">
        <v>3072.6</v>
      </c>
      <c r="H700" s="265">
        <f t="shared" si="32"/>
        <v>0</v>
      </c>
      <c r="I700" s="8"/>
    </row>
    <row r="701" spans="1:11" x14ac:dyDescent="0.25">
      <c r="A701" s="240">
        <v>41901</v>
      </c>
      <c r="B701" s="241" t="s">
        <v>2248</v>
      </c>
      <c r="C701" s="394" t="s">
        <v>4517</v>
      </c>
      <c r="D701" s="235" t="s">
        <v>45</v>
      </c>
      <c r="E701" s="236">
        <v>3105</v>
      </c>
      <c r="F701" s="294">
        <v>41901</v>
      </c>
      <c r="G701" s="22">
        <v>3105</v>
      </c>
      <c r="H701" s="265">
        <f t="shared" si="32"/>
        <v>0</v>
      </c>
      <c r="I701" s="431" t="s">
        <v>4</v>
      </c>
    </row>
    <row r="702" spans="1:11" x14ac:dyDescent="0.25">
      <c r="A702" s="240">
        <v>41902</v>
      </c>
      <c r="B702" s="241" t="s">
        <v>1120</v>
      </c>
      <c r="C702" s="394" t="s">
        <v>4517</v>
      </c>
      <c r="D702" s="8" t="s">
        <v>45</v>
      </c>
      <c r="E702" s="252">
        <v>4650</v>
      </c>
      <c r="F702" s="294">
        <v>41902</v>
      </c>
      <c r="G702" s="22">
        <v>4650</v>
      </c>
      <c r="H702" s="265">
        <f t="shared" si="32"/>
        <v>0</v>
      </c>
      <c r="I702" s="20" t="s">
        <v>4</v>
      </c>
    </row>
    <row r="703" spans="1:11" x14ac:dyDescent="0.25">
      <c r="A703" s="240">
        <v>41904</v>
      </c>
      <c r="B703" s="241" t="s">
        <v>1311</v>
      </c>
      <c r="C703" s="394" t="s">
        <v>4517</v>
      </c>
      <c r="D703" s="8" t="s">
        <v>45</v>
      </c>
      <c r="E703" s="252">
        <v>932.2</v>
      </c>
      <c r="F703" s="294">
        <v>41904</v>
      </c>
      <c r="G703" s="22">
        <v>932.2</v>
      </c>
      <c r="H703" s="265">
        <f t="shared" si="32"/>
        <v>0</v>
      </c>
      <c r="I703" s="20" t="s">
        <v>196</v>
      </c>
    </row>
    <row r="704" spans="1:11" x14ac:dyDescent="0.25">
      <c r="A704" s="240">
        <v>41905</v>
      </c>
      <c r="B704" s="241" t="s">
        <v>1447</v>
      </c>
      <c r="C704" s="394" t="s">
        <v>4517</v>
      </c>
      <c r="D704" s="8" t="s">
        <v>45</v>
      </c>
      <c r="E704" s="252">
        <v>2548.8000000000002</v>
      </c>
      <c r="F704" s="294">
        <v>41905</v>
      </c>
      <c r="G704" s="22">
        <v>2548.8000000000002</v>
      </c>
      <c r="H704" s="265">
        <f t="shared" si="32"/>
        <v>0</v>
      </c>
      <c r="I704" s="431" t="s">
        <v>20</v>
      </c>
    </row>
    <row r="705" spans="1:11" x14ac:dyDescent="0.25">
      <c r="A705" s="240">
        <v>41906</v>
      </c>
      <c r="B705" s="475" t="s">
        <v>1545</v>
      </c>
      <c r="C705" s="476" t="s">
        <v>2764</v>
      </c>
      <c r="D705" s="5" t="s">
        <v>45</v>
      </c>
      <c r="E705" s="295">
        <v>2749.2</v>
      </c>
      <c r="F705" s="294">
        <v>41907</v>
      </c>
      <c r="G705" s="22">
        <v>2749.2</v>
      </c>
      <c r="H705" s="265">
        <f t="shared" si="32"/>
        <v>0</v>
      </c>
      <c r="I705" s="24" t="s">
        <v>196</v>
      </c>
    </row>
    <row r="706" spans="1:11" x14ac:dyDescent="0.25">
      <c r="A706" s="240">
        <v>41908</v>
      </c>
      <c r="B706" s="475" t="s">
        <v>1767</v>
      </c>
      <c r="C706" s="476" t="s">
        <v>2764</v>
      </c>
      <c r="D706" s="235" t="s">
        <v>45</v>
      </c>
      <c r="E706" s="236">
        <v>4398.7</v>
      </c>
      <c r="F706" s="294">
        <v>41908</v>
      </c>
      <c r="G706" s="30">
        <v>4398.7</v>
      </c>
      <c r="H706" s="265">
        <f t="shared" si="32"/>
        <v>0</v>
      </c>
      <c r="I706" s="235" t="s">
        <v>4</v>
      </c>
    </row>
    <row r="707" spans="1:11" x14ac:dyDescent="0.25">
      <c r="A707" s="240">
        <v>41909</v>
      </c>
      <c r="B707" s="475" t="s">
        <v>1885</v>
      </c>
      <c r="C707" s="476" t="s">
        <v>2764</v>
      </c>
      <c r="D707" s="8" t="s">
        <v>45</v>
      </c>
      <c r="E707" s="252">
        <v>1992.6</v>
      </c>
      <c r="F707" s="117">
        <v>41909</v>
      </c>
      <c r="G707" s="30">
        <v>1992.6</v>
      </c>
      <c r="H707" s="265">
        <f t="shared" si="32"/>
        <v>0</v>
      </c>
      <c r="I707" s="8" t="s">
        <v>4</v>
      </c>
    </row>
    <row r="708" spans="1:11" x14ac:dyDescent="0.25">
      <c r="A708" s="240">
        <v>41910</v>
      </c>
      <c r="B708" s="475" t="s">
        <v>1995</v>
      </c>
      <c r="C708" s="476" t="s">
        <v>2764</v>
      </c>
      <c r="D708" s="235" t="s">
        <v>45</v>
      </c>
      <c r="E708" s="236">
        <v>1981.8</v>
      </c>
      <c r="F708" s="117">
        <v>41912</v>
      </c>
      <c r="G708" s="30">
        <v>1981.8</v>
      </c>
      <c r="H708" s="265">
        <f t="shared" si="32"/>
        <v>0</v>
      </c>
      <c r="I708" s="235" t="s">
        <v>14</v>
      </c>
    </row>
    <row r="709" spans="1:11" x14ac:dyDescent="0.25">
      <c r="A709" s="240">
        <v>41912</v>
      </c>
      <c r="B709" s="475" t="s">
        <v>2210</v>
      </c>
      <c r="C709" s="476" t="s">
        <v>2764</v>
      </c>
      <c r="D709" s="235" t="s">
        <v>45</v>
      </c>
      <c r="E709" s="236">
        <v>3096.2</v>
      </c>
      <c r="F709" s="461">
        <v>41913</v>
      </c>
      <c r="G709" s="247">
        <v>3096.2</v>
      </c>
      <c r="H709" s="265">
        <f t="shared" si="32"/>
        <v>0</v>
      </c>
      <c r="I709" s="235" t="s">
        <v>196</v>
      </c>
    </row>
    <row r="710" spans="1:11" x14ac:dyDescent="0.25">
      <c r="A710" s="240"/>
      <c r="B710" s="475"/>
      <c r="C710" s="476"/>
      <c r="D710" s="235"/>
      <c r="E710" s="236"/>
      <c r="F710" s="461"/>
      <c r="G710" s="247">
        <f>SUM(G688:G709)</f>
        <v>62445.399999999994</v>
      </c>
      <c r="H710" s="265"/>
      <c r="I710" s="235"/>
    </row>
    <row r="711" spans="1:11" x14ac:dyDescent="0.25">
      <c r="A711" s="240"/>
      <c r="B711" s="475"/>
      <c r="C711" s="476"/>
      <c r="D711" s="235"/>
      <c r="E711" s="236"/>
      <c r="F711" s="461"/>
      <c r="G711" s="247"/>
      <c r="H711" s="265"/>
      <c r="I711" s="235"/>
    </row>
    <row r="712" spans="1:11" x14ac:dyDescent="0.25">
      <c r="A712" s="240">
        <v>41893</v>
      </c>
      <c r="B712" s="438" t="s">
        <v>1251</v>
      </c>
      <c r="C712" s="429" t="s">
        <v>4422</v>
      </c>
      <c r="D712" s="235" t="s">
        <v>288</v>
      </c>
      <c r="E712" s="236">
        <v>5117.2</v>
      </c>
      <c r="F712" s="117">
        <v>41893</v>
      </c>
      <c r="G712" s="30">
        <v>5117.2</v>
      </c>
      <c r="H712" s="265">
        <f>E712-G712</f>
        <v>0</v>
      </c>
      <c r="I712" s="235"/>
      <c r="K712" s="21"/>
    </row>
    <row r="713" spans="1:11" x14ac:dyDescent="0.25">
      <c r="A713" s="240">
        <v>41886</v>
      </c>
      <c r="B713" s="438" t="s">
        <v>1811</v>
      </c>
      <c r="C713" s="429" t="s">
        <v>4422</v>
      </c>
      <c r="D713" s="235" t="s">
        <v>2640</v>
      </c>
      <c r="E713" s="236">
        <v>1814.4</v>
      </c>
      <c r="F713" s="117">
        <v>41886</v>
      </c>
      <c r="G713" s="30">
        <v>1814.4</v>
      </c>
      <c r="H713" s="265">
        <f>E713-G713</f>
        <v>0</v>
      </c>
      <c r="I713" s="235"/>
    </row>
    <row r="714" spans="1:11" x14ac:dyDescent="0.25">
      <c r="A714" s="240"/>
      <c r="B714" s="438"/>
      <c r="C714" s="429"/>
      <c r="D714" s="235"/>
      <c r="E714" s="236"/>
      <c r="F714" s="117"/>
      <c r="G714" s="30"/>
      <c r="H714" s="265"/>
      <c r="I714" s="235"/>
    </row>
    <row r="715" spans="1:11" x14ac:dyDescent="0.25">
      <c r="A715" s="240">
        <v>41887</v>
      </c>
      <c r="B715" s="438" t="s">
        <v>1920</v>
      </c>
      <c r="C715" s="429" t="s">
        <v>4422</v>
      </c>
      <c r="D715" s="8" t="s">
        <v>2550</v>
      </c>
      <c r="E715" s="252">
        <v>8467.02</v>
      </c>
      <c r="F715" s="117">
        <v>41890</v>
      </c>
      <c r="G715" s="30">
        <v>8467.02</v>
      </c>
      <c r="H715" s="265">
        <f t="shared" ref="H715:H725" si="33">E715-G715</f>
        <v>0</v>
      </c>
      <c r="I715" s="8" t="s">
        <v>57</v>
      </c>
      <c r="K715" s="21"/>
    </row>
    <row r="716" spans="1:11" x14ac:dyDescent="0.25">
      <c r="A716" s="240">
        <v>41891</v>
      </c>
      <c r="B716" s="438" t="s">
        <v>1075</v>
      </c>
      <c r="C716" s="429" t="s">
        <v>4422</v>
      </c>
      <c r="D716" s="235" t="s">
        <v>2550</v>
      </c>
      <c r="E716" s="236">
        <v>6346.4</v>
      </c>
      <c r="F716" s="467" t="s">
        <v>4483</v>
      </c>
      <c r="G716" s="30">
        <v>6346.4</v>
      </c>
      <c r="H716" s="265">
        <f t="shared" si="33"/>
        <v>0</v>
      </c>
      <c r="I716" s="235" t="s">
        <v>14</v>
      </c>
    </row>
    <row r="717" spans="1:11" x14ac:dyDescent="0.25">
      <c r="A717" s="240">
        <v>41892</v>
      </c>
      <c r="B717" s="438" t="s">
        <v>1106</v>
      </c>
      <c r="C717" s="429" t="s">
        <v>4422</v>
      </c>
      <c r="D717" s="8" t="s">
        <v>2550</v>
      </c>
      <c r="E717" s="252">
        <v>4750</v>
      </c>
      <c r="F717" s="467" t="s">
        <v>4483</v>
      </c>
      <c r="G717" s="30">
        <v>4750</v>
      </c>
      <c r="H717" s="265">
        <f t="shared" si="33"/>
        <v>0</v>
      </c>
      <c r="I717" s="8" t="s">
        <v>14</v>
      </c>
    </row>
    <row r="718" spans="1:11" x14ac:dyDescent="0.25">
      <c r="A718" s="240">
        <v>41892</v>
      </c>
      <c r="B718" s="438" t="s">
        <v>1185</v>
      </c>
      <c r="C718" s="429" t="s">
        <v>4422</v>
      </c>
      <c r="D718" s="8" t="s">
        <v>2550</v>
      </c>
      <c r="E718" s="252">
        <v>27616</v>
      </c>
      <c r="F718" s="467" t="s">
        <v>4483</v>
      </c>
      <c r="G718" s="30">
        <v>27616</v>
      </c>
      <c r="H718" s="265">
        <f t="shared" si="33"/>
        <v>0</v>
      </c>
      <c r="I718" s="8" t="s">
        <v>14</v>
      </c>
    </row>
    <row r="719" spans="1:11" x14ac:dyDescent="0.25">
      <c r="A719" s="240">
        <v>41892</v>
      </c>
      <c r="B719" s="438" t="s">
        <v>1196</v>
      </c>
      <c r="C719" s="429" t="s">
        <v>4422</v>
      </c>
      <c r="D719" s="8" t="s">
        <v>2550</v>
      </c>
      <c r="E719" s="252">
        <v>1915.2</v>
      </c>
      <c r="F719" s="117">
        <v>41892</v>
      </c>
      <c r="G719" s="30">
        <v>1915.2</v>
      </c>
      <c r="H719" s="265">
        <f t="shared" si="33"/>
        <v>0</v>
      </c>
      <c r="I719" s="8" t="s">
        <v>14</v>
      </c>
    </row>
    <row r="720" spans="1:11" x14ac:dyDescent="0.25">
      <c r="A720" s="240">
        <v>41892</v>
      </c>
      <c r="B720" s="438" t="s">
        <v>1208</v>
      </c>
      <c r="C720" s="429" t="s">
        <v>4422</v>
      </c>
      <c r="D720" s="8" t="s">
        <v>2550</v>
      </c>
      <c r="E720" s="252">
        <v>1446</v>
      </c>
      <c r="F720" s="117">
        <v>41892</v>
      </c>
      <c r="G720" s="30">
        <v>1446</v>
      </c>
      <c r="H720" s="265">
        <f t="shared" si="33"/>
        <v>0</v>
      </c>
      <c r="I720" s="8" t="s">
        <v>14</v>
      </c>
    </row>
    <row r="721" spans="1:11" x14ac:dyDescent="0.25">
      <c r="A721" s="240">
        <v>41896</v>
      </c>
      <c r="B721" s="241" t="s">
        <v>1681</v>
      </c>
      <c r="C721" s="394" t="s">
        <v>4517</v>
      </c>
      <c r="D721" s="8" t="s">
        <v>2550</v>
      </c>
      <c r="E721" s="252">
        <v>1932</v>
      </c>
      <c r="F721" s="461" t="s">
        <v>4529</v>
      </c>
      <c r="G721" s="30">
        <v>1932</v>
      </c>
      <c r="H721" s="265">
        <f t="shared" si="33"/>
        <v>0</v>
      </c>
      <c r="I721" s="8" t="s">
        <v>146</v>
      </c>
    </row>
    <row r="722" spans="1:11" x14ac:dyDescent="0.25">
      <c r="A722" s="240">
        <v>41899</v>
      </c>
      <c r="B722" s="241" t="s">
        <v>2055</v>
      </c>
      <c r="C722" s="394" t="s">
        <v>4517</v>
      </c>
      <c r="D722" s="8" t="s">
        <v>2550</v>
      </c>
      <c r="E722" s="252">
        <v>23578</v>
      </c>
      <c r="F722" s="294">
        <v>41900</v>
      </c>
      <c r="G722" s="30">
        <v>23578</v>
      </c>
      <c r="H722" s="265">
        <f t="shared" si="33"/>
        <v>0</v>
      </c>
      <c r="I722" s="8" t="s">
        <v>196</v>
      </c>
    </row>
    <row r="723" spans="1:11" x14ac:dyDescent="0.25">
      <c r="A723" s="240">
        <v>41903</v>
      </c>
      <c r="B723" s="241" t="s">
        <v>1232</v>
      </c>
      <c r="C723" s="394" t="s">
        <v>4517</v>
      </c>
      <c r="D723" s="235" t="s">
        <v>2550</v>
      </c>
      <c r="E723" s="236">
        <v>7043.7</v>
      </c>
      <c r="F723" s="461" t="s">
        <v>4580</v>
      </c>
      <c r="G723" s="30">
        <v>7043.7</v>
      </c>
      <c r="H723" s="265">
        <f t="shared" si="33"/>
        <v>0</v>
      </c>
      <c r="I723" s="235" t="s">
        <v>14</v>
      </c>
    </row>
    <row r="724" spans="1:11" x14ac:dyDescent="0.25">
      <c r="A724" s="240">
        <v>41906</v>
      </c>
      <c r="B724" s="241" t="s">
        <v>1542</v>
      </c>
      <c r="C724" s="394" t="s">
        <v>4517</v>
      </c>
      <c r="D724" s="8" t="s">
        <v>2550</v>
      </c>
      <c r="E724" s="252">
        <v>4964.8</v>
      </c>
      <c r="F724" s="313" t="s">
        <v>4596</v>
      </c>
      <c r="G724" s="30">
        <v>4964.8</v>
      </c>
      <c r="H724" s="265">
        <f t="shared" si="33"/>
        <v>0</v>
      </c>
      <c r="I724" s="8" t="s">
        <v>196</v>
      </c>
    </row>
    <row r="725" spans="1:11" x14ac:dyDescent="0.25">
      <c r="A725" s="240">
        <v>41909</v>
      </c>
      <c r="B725" s="475" t="s">
        <v>1872</v>
      </c>
      <c r="C725" s="476" t="s">
        <v>2764</v>
      </c>
      <c r="D725" s="8" t="s">
        <v>2550</v>
      </c>
      <c r="E725" s="252">
        <v>22151.3</v>
      </c>
      <c r="F725" s="117">
        <v>41912</v>
      </c>
      <c r="G725" s="30">
        <v>22151.3</v>
      </c>
      <c r="H725" s="265">
        <f t="shared" si="33"/>
        <v>0</v>
      </c>
      <c r="I725" s="8" t="s">
        <v>14</v>
      </c>
      <c r="J725" s="9"/>
      <c r="K725" s="9"/>
    </row>
    <row r="726" spans="1:11" x14ac:dyDescent="0.25">
      <c r="A726" s="240"/>
      <c r="B726" s="475"/>
      <c r="C726" s="476"/>
      <c r="D726" s="8"/>
      <c r="E726" s="252"/>
      <c r="F726" s="117"/>
      <c r="G726" s="30">
        <f>SUM(G715:G725)</f>
        <v>110210.42</v>
      </c>
      <c r="H726" s="265"/>
      <c r="I726" s="8"/>
      <c r="J726" s="9"/>
      <c r="K726" s="9"/>
    </row>
    <row r="727" spans="1:11" x14ac:dyDescent="0.25">
      <c r="A727" s="240"/>
      <c r="B727" s="475"/>
      <c r="C727" s="476"/>
      <c r="D727" s="8"/>
      <c r="E727" s="252"/>
      <c r="F727" s="117"/>
      <c r="G727" s="30"/>
      <c r="H727" s="265"/>
      <c r="I727" s="8"/>
      <c r="J727" s="9"/>
      <c r="K727" s="9"/>
    </row>
    <row r="728" spans="1:11" x14ac:dyDescent="0.25">
      <c r="A728" s="240">
        <v>41883</v>
      </c>
      <c r="B728" s="241" t="s">
        <v>1454</v>
      </c>
      <c r="C728" s="394" t="s">
        <v>4401</v>
      </c>
      <c r="D728" s="235" t="s">
        <v>144</v>
      </c>
      <c r="E728" s="236">
        <v>143373.57</v>
      </c>
      <c r="F728" s="461" t="s">
        <v>4414</v>
      </c>
      <c r="G728" s="30">
        <v>143373.57</v>
      </c>
      <c r="H728" s="238">
        <f t="shared" ref="H728:H741" si="34">E728-G728</f>
        <v>0</v>
      </c>
      <c r="I728" s="235" t="s">
        <v>146</v>
      </c>
      <c r="J728" s="9"/>
      <c r="K728" s="9"/>
    </row>
    <row r="729" spans="1:11" x14ac:dyDescent="0.25">
      <c r="A729" s="240">
        <v>41883</v>
      </c>
      <c r="B729" s="241" t="s">
        <v>1458</v>
      </c>
      <c r="C729" s="394" t="s">
        <v>4401</v>
      </c>
      <c r="D729" s="235" t="s">
        <v>144</v>
      </c>
      <c r="E729" s="236">
        <v>3266.4</v>
      </c>
      <c r="F729" s="461" t="s">
        <v>4415</v>
      </c>
      <c r="G729" s="30">
        <v>3266.4</v>
      </c>
      <c r="H729" s="238">
        <f t="shared" si="34"/>
        <v>0</v>
      </c>
      <c r="I729" s="235" t="s">
        <v>146</v>
      </c>
      <c r="J729" s="9"/>
      <c r="K729" s="9"/>
    </row>
    <row r="730" spans="1:11" x14ac:dyDescent="0.25">
      <c r="A730" s="240">
        <v>41886</v>
      </c>
      <c r="B730" s="438" t="s">
        <v>1786</v>
      </c>
      <c r="C730" s="429" t="s">
        <v>4422</v>
      </c>
      <c r="D730" s="235" t="s">
        <v>144</v>
      </c>
      <c r="E730" s="236">
        <v>99922.64</v>
      </c>
      <c r="F730" s="313" t="s">
        <v>4446</v>
      </c>
      <c r="G730" s="30">
        <v>99922.64</v>
      </c>
      <c r="H730" s="265">
        <f t="shared" si="34"/>
        <v>0</v>
      </c>
      <c r="I730" s="235" t="s">
        <v>146</v>
      </c>
      <c r="J730" s="9"/>
      <c r="K730" s="9"/>
    </row>
    <row r="731" spans="1:11" x14ac:dyDescent="0.25">
      <c r="A731" s="240">
        <v>41886</v>
      </c>
      <c r="B731" s="438" t="s">
        <v>1788</v>
      </c>
      <c r="C731" s="429" t="s">
        <v>4422</v>
      </c>
      <c r="D731" s="235" t="s">
        <v>144</v>
      </c>
      <c r="E731" s="236">
        <v>43569.4</v>
      </c>
      <c r="F731" s="313" t="s">
        <v>4446</v>
      </c>
      <c r="G731" s="30">
        <v>43569.4</v>
      </c>
      <c r="H731" s="265">
        <f t="shared" si="34"/>
        <v>0</v>
      </c>
      <c r="I731" s="235" t="s">
        <v>146</v>
      </c>
      <c r="J731" s="9"/>
      <c r="K731" s="9"/>
    </row>
    <row r="732" spans="1:11" x14ac:dyDescent="0.25">
      <c r="A732" s="240">
        <v>41886</v>
      </c>
      <c r="B732" s="438" t="s">
        <v>1789</v>
      </c>
      <c r="C732" s="429" t="s">
        <v>4422</v>
      </c>
      <c r="D732" s="235" t="s">
        <v>144</v>
      </c>
      <c r="E732" s="236">
        <v>9125.67</v>
      </c>
      <c r="F732" s="313" t="s">
        <v>4446</v>
      </c>
      <c r="G732" s="30">
        <v>9125.67</v>
      </c>
      <c r="H732" s="265">
        <f t="shared" si="34"/>
        <v>0</v>
      </c>
      <c r="I732" s="235" t="s">
        <v>146</v>
      </c>
      <c r="J732" s="9"/>
      <c r="K732" s="9"/>
    </row>
    <row r="733" spans="1:11" x14ac:dyDescent="0.25">
      <c r="A733" s="240">
        <v>41889</v>
      </c>
      <c r="B733" s="438" t="s">
        <v>2141</v>
      </c>
      <c r="C733" s="429" t="s">
        <v>4422</v>
      </c>
      <c r="D733" s="8" t="s">
        <v>144</v>
      </c>
      <c r="E733" s="252">
        <v>81079.429999999993</v>
      </c>
      <c r="F733" s="461" t="s">
        <v>4472</v>
      </c>
      <c r="G733" s="30">
        <v>81079.429999999993</v>
      </c>
      <c r="H733" s="265">
        <f t="shared" si="34"/>
        <v>0</v>
      </c>
      <c r="I733" s="8" t="s">
        <v>146</v>
      </c>
      <c r="J733" s="9"/>
      <c r="K733" s="9"/>
    </row>
    <row r="734" spans="1:11" x14ac:dyDescent="0.25">
      <c r="A734" s="240">
        <v>41890</v>
      </c>
      <c r="B734" s="438" t="s">
        <v>2143</v>
      </c>
      <c r="C734" s="429" t="s">
        <v>4422</v>
      </c>
      <c r="D734" s="8" t="s">
        <v>144</v>
      </c>
      <c r="E734" s="252">
        <v>90679</v>
      </c>
      <c r="F734" s="117" t="s">
        <v>4472</v>
      </c>
      <c r="G734" s="30">
        <v>90679</v>
      </c>
      <c r="H734" s="265">
        <f t="shared" si="34"/>
        <v>0</v>
      </c>
      <c r="I734" s="8" t="s">
        <v>146</v>
      </c>
      <c r="J734" s="9"/>
      <c r="K734" s="9"/>
    </row>
    <row r="735" spans="1:11" x14ac:dyDescent="0.25">
      <c r="A735" s="240">
        <v>41894</v>
      </c>
      <c r="B735" s="438" t="s">
        <v>1358</v>
      </c>
      <c r="C735" s="429" t="s">
        <v>4422</v>
      </c>
      <c r="D735" s="8" t="s">
        <v>144</v>
      </c>
      <c r="E735" s="252">
        <v>113257.16</v>
      </c>
      <c r="F735" s="461" t="s">
        <v>4502</v>
      </c>
      <c r="G735" s="30">
        <v>113257.16</v>
      </c>
      <c r="H735" s="265">
        <f t="shared" si="34"/>
        <v>0</v>
      </c>
      <c r="I735" s="8" t="s">
        <v>146</v>
      </c>
      <c r="J735" s="9"/>
      <c r="K735" s="9"/>
    </row>
    <row r="736" spans="1:11" x14ac:dyDescent="0.25">
      <c r="A736" s="240">
        <v>41897</v>
      </c>
      <c r="B736" s="241" t="s">
        <v>1730</v>
      </c>
      <c r="C736" s="394" t="s">
        <v>4517</v>
      </c>
      <c r="D736" s="235" t="s">
        <v>144</v>
      </c>
      <c r="E736" s="236">
        <v>76558</v>
      </c>
      <c r="F736" s="307" t="s">
        <v>4535</v>
      </c>
      <c r="G736" s="30">
        <v>76558</v>
      </c>
      <c r="H736" s="265">
        <f t="shared" si="34"/>
        <v>0</v>
      </c>
      <c r="I736" s="235" t="s">
        <v>146</v>
      </c>
      <c r="J736" s="9"/>
      <c r="K736" s="9"/>
    </row>
    <row r="737" spans="1:11" x14ac:dyDescent="0.25">
      <c r="A737" s="240">
        <v>41900</v>
      </c>
      <c r="B737" s="241" t="s">
        <v>2167</v>
      </c>
      <c r="C737" s="394" t="s">
        <v>4517</v>
      </c>
      <c r="D737" s="8" t="s">
        <v>144</v>
      </c>
      <c r="E737" s="252">
        <v>182460.52</v>
      </c>
      <c r="F737" s="313" t="s">
        <v>4564</v>
      </c>
      <c r="G737" s="30">
        <v>182460.52</v>
      </c>
      <c r="H737" s="265">
        <f t="shared" si="34"/>
        <v>0</v>
      </c>
      <c r="I737" s="8" t="s">
        <v>146</v>
      </c>
      <c r="J737" s="9"/>
      <c r="K737" s="9"/>
    </row>
    <row r="738" spans="1:11" x14ac:dyDescent="0.25">
      <c r="A738" s="240">
        <v>41904</v>
      </c>
      <c r="B738" s="241" t="s">
        <v>1388</v>
      </c>
      <c r="C738" s="394" t="s">
        <v>4517</v>
      </c>
      <c r="D738" s="472" t="s">
        <v>144</v>
      </c>
      <c r="E738" s="473">
        <v>0</v>
      </c>
      <c r="F738" s="294"/>
      <c r="G738" s="22">
        <v>0</v>
      </c>
      <c r="H738" s="265">
        <f t="shared" si="34"/>
        <v>0</v>
      </c>
      <c r="I738" s="20"/>
      <c r="J738" s="9"/>
      <c r="K738" s="9"/>
    </row>
    <row r="739" spans="1:11" x14ac:dyDescent="0.25">
      <c r="A739" s="240">
        <v>41904</v>
      </c>
      <c r="B739" s="241" t="s">
        <v>1390</v>
      </c>
      <c r="C739" s="394" t="s">
        <v>4517</v>
      </c>
      <c r="D739" s="472" t="s">
        <v>144</v>
      </c>
      <c r="E739" s="473">
        <v>195470.36</v>
      </c>
      <c r="F739" s="313" t="s">
        <v>4591</v>
      </c>
      <c r="G739" s="22">
        <v>195470.36</v>
      </c>
      <c r="H739" s="265">
        <f t="shared" si="34"/>
        <v>0</v>
      </c>
      <c r="I739" s="20" t="s">
        <v>146</v>
      </c>
      <c r="J739" s="9"/>
      <c r="K739" s="9"/>
    </row>
    <row r="740" spans="1:11" x14ac:dyDescent="0.25">
      <c r="A740" s="240">
        <v>41908</v>
      </c>
      <c r="B740" s="475" t="s">
        <v>1697</v>
      </c>
      <c r="C740" s="476" t="s">
        <v>2764</v>
      </c>
      <c r="D740" s="235" t="s">
        <v>144</v>
      </c>
      <c r="E740" s="236">
        <v>119500.58</v>
      </c>
      <c r="F740" s="313" t="s">
        <v>4611</v>
      </c>
      <c r="G740" s="30">
        <v>119500.58</v>
      </c>
      <c r="H740" s="265">
        <f t="shared" si="34"/>
        <v>0</v>
      </c>
      <c r="I740" s="235" t="s">
        <v>146</v>
      </c>
      <c r="J740" s="9"/>
      <c r="K740" s="9"/>
    </row>
    <row r="741" spans="1:11" x14ac:dyDescent="0.25">
      <c r="A741" s="240">
        <v>41911</v>
      </c>
      <c r="B741" s="475" t="s">
        <v>2136</v>
      </c>
      <c r="C741" s="476" t="s">
        <v>2764</v>
      </c>
      <c r="D741" s="8" t="s">
        <v>144</v>
      </c>
      <c r="E741" s="252">
        <v>220469.91</v>
      </c>
      <c r="F741" s="313" t="s">
        <v>4637</v>
      </c>
      <c r="G741" s="247">
        <v>220469.91</v>
      </c>
      <c r="H741" s="265">
        <f t="shared" si="34"/>
        <v>0</v>
      </c>
      <c r="I741" s="8" t="s">
        <v>146</v>
      </c>
      <c r="J741" s="9"/>
      <c r="K741" s="9"/>
    </row>
    <row r="742" spans="1:11" x14ac:dyDescent="0.25">
      <c r="A742" s="240"/>
      <c r="B742" s="475"/>
      <c r="C742" s="476"/>
      <c r="D742" s="8"/>
      <c r="E742" s="252"/>
      <c r="F742" s="313"/>
      <c r="G742" s="247">
        <f>SUM(G728:G741)</f>
        <v>1378732.64</v>
      </c>
      <c r="H742" s="265"/>
      <c r="I742" s="8"/>
      <c r="J742" s="9"/>
      <c r="K742" s="9"/>
    </row>
    <row r="743" spans="1:11" x14ac:dyDescent="0.25">
      <c r="A743" s="240"/>
      <c r="B743" s="475"/>
      <c r="C743" s="476"/>
      <c r="D743" s="8"/>
      <c r="E743" s="252"/>
      <c r="F743" s="313"/>
      <c r="G743" s="247"/>
      <c r="H743" s="265"/>
      <c r="I743" s="8"/>
      <c r="J743" s="9"/>
      <c r="K743" s="9"/>
    </row>
    <row r="744" spans="1:11" x14ac:dyDescent="0.25">
      <c r="A744" s="240">
        <v>41892</v>
      </c>
      <c r="B744" s="438" t="s">
        <v>1213</v>
      </c>
      <c r="C744" s="429" t="s">
        <v>4422</v>
      </c>
      <c r="D744" s="8" t="s">
        <v>57</v>
      </c>
      <c r="E744" s="252">
        <v>358.4</v>
      </c>
      <c r="F744" s="117">
        <v>41892</v>
      </c>
      <c r="G744" s="30">
        <v>358.4</v>
      </c>
      <c r="H744" s="265">
        <f>E744-G744</f>
        <v>0</v>
      </c>
      <c r="I744" s="8" t="s">
        <v>20</v>
      </c>
      <c r="J744" s="9"/>
      <c r="K744" s="9"/>
    </row>
    <row r="745" spans="1:11" x14ac:dyDescent="0.25">
      <c r="A745" s="240">
        <v>41893</v>
      </c>
      <c r="B745" s="438" t="s">
        <v>1355</v>
      </c>
      <c r="C745" s="429" t="s">
        <v>4422</v>
      </c>
      <c r="D745" s="235" t="s">
        <v>57</v>
      </c>
      <c r="E745" s="236">
        <v>65</v>
      </c>
      <c r="F745" s="117">
        <v>41893</v>
      </c>
      <c r="G745" s="30">
        <v>65</v>
      </c>
      <c r="H745" s="265">
        <f>E745-G745</f>
        <v>0</v>
      </c>
      <c r="I745" s="235"/>
    </row>
    <row r="746" spans="1:11" x14ac:dyDescent="0.25">
      <c r="A746" s="240">
        <v>41900</v>
      </c>
      <c r="B746" s="241" t="s">
        <v>2152</v>
      </c>
      <c r="C746" s="394" t="s">
        <v>4517</v>
      </c>
      <c r="D746" s="8" t="s">
        <v>57</v>
      </c>
      <c r="E746" s="252">
        <v>105</v>
      </c>
      <c r="F746" s="294">
        <v>41900</v>
      </c>
      <c r="G746" s="30">
        <v>105</v>
      </c>
      <c r="H746" s="265">
        <f>E746-G746</f>
        <v>0</v>
      </c>
      <c r="I746" s="8"/>
    </row>
    <row r="747" spans="1:11" x14ac:dyDescent="0.25">
      <c r="A747" s="240">
        <v>41907</v>
      </c>
      <c r="B747" s="475" t="s">
        <v>1669</v>
      </c>
      <c r="C747" s="476" t="s">
        <v>2764</v>
      </c>
      <c r="D747" s="5" t="s">
        <v>57</v>
      </c>
      <c r="E747" s="295">
        <v>97.5</v>
      </c>
      <c r="F747" s="294">
        <v>41907</v>
      </c>
      <c r="G747" s="22">
        <v>97.5</v>
      </c>
      <c r="H747" s="265">
        <f>E747-G747</f>
        <v>0</v>
      </c>
      <c r="I747" s="24"/>
    </row>
    <row r="748" spans="1:11" x14ac:dyDescent="0.25">
      <c r="A748" s="240"/>
      <c r="B748" s="475"/>
      <c r="C748" s="476"/>
      <c r="D748" s="5"/>
      <c r="E748" s="295"/>
      <c r="F748" s="294"/>
      <c r="G748" s="22"/>
      <c r="H748" s="265"/>
      <c r="I748" s="24"/>
    </row>
    <row r="749" spans="1:11" x14ac:dyDescent="0.25">
      <c r="A749" s="240"/>
      <c r="B749" s="475"/>
      <c r="C749" s="476"/>
      <c r="D749" s="5"/>
      <c r="E749" s="295"/>
      <c r="F749" s="294"/>
      <c r="G749" s="22"/>
      <c r="H749" s="265"/>
      <c r="I749" s="24"/>
    </row>
    <row r="750" spans="1:11" x14ac:dyDescent="0.25">
      <c r="A750" s="240">
        <v>41908</v>
      </c>
      <c r="B750" s="475" t="s">
        <v>1786</v>
      </c>
      <c r="C750" s="476" t="s">
        <v>2764</v>
      </c>
      <c r="D750" s="235" t="s">
        <v>2533</v>
      </c>
      <c r="E750" s="236">
        <v>29369</v>
      </c>
      <c r="F750" s="294">
        <v>41908</v>
      </c>
      <c r="G750" s="30">
        <v>29369</v>
      </c>
      <c r="H750" s="265">
        <f t="shared" ref="H750:H778" si="35">E750-G750</f>
        <v>0</v>
      </c>
      <c r="I750" s="235" t="s">
        <v>196</v>
      </c>
    </row>
    <row r="751" spans="1:11" x14ac:dyDescent="0.25">
      <c r="A751" s="240">
        <v>41884</v>
      </c>
      <c r="B751" s="241" t="s">
        <v>1485</v>
      </c>
      <c r="C751" s="394" t="s">
        <v>4401</v>
      </c>
      <c r="D751" s="235" t="s">
        <v>2533</v>
      </c>
      <c r="E751" s="236">
        <v>11266.2</v>
      </c>
      <c r="F751" s="117">
        <v>41884</v>
      </c>
      <c r="G751" s="22">
        <v>11266.2</v>
      </c>
      <c r="H751" s="238">
        <f t="shared" si="35"/>
        <v>0</v>
      </c>
      <c r="I751" s="431"/>
    </row>
    <row r="752" spans="1:11" x14ac:dyDescent="0.25">
      <c r="A752" s="240">
        <v>41886</v>
      </c>
      <c r="B752" s="438" t="s">
        <v>1687</v>
      </c>
      <c r="C752" s="429" t="s">
        <v>4422</v>
      </c>
      <c r="D752" s="235" t="s">
        <v>2533</v>
      </c>
      <c r="E752" s="236">
        <v>13335.6</v>
      </c>
      <c r="F752" s="294">
        <v>41886</v>
      </c>
      <c r="G752" s="30">
        <v>13335.6</v>
      </c>
      <c r="H752" s="265">
        <f t="shared" si="35"/>
        <v>0</v>
      </c>
      <c r="I752" s="235"/>
    </row>
    <row r="753" spans="1:11" x14ac:dyDescent="0.25">
      <c r="A753" s="240">
        <v>41886</v>
      </c>
      <c r="B753" s="438" t="s">
        <v>1745</v>
      </c>
      <c r="C753" s="429" t="s">
        <v>4422</v>
      </c>
      <c r="D753" s="235" t="s">
        <v>2533</v>
      </c>
      <c r="E753" s="236">
        <v>46808.6</v>
      </c>
      <c r="F753" s="294">
        <v>41887</v>
      </c>
      <c r="G753" s="30">
        <v>46808.6</v>
      </c>
      <c r="H753" s="265">
        <f t="shared" si="35"/>
        <v>0</v>
      </c>
      <c r="I753" s="235" t="s">
        <v>196</v>
      </c>
      <c r="K753" s="21"/>
    </row>
    <row r="754" spans="1:11" x14ac:dyDescent="0.25">
      <c r="A754" s="240">
        <v>41887</v>
      </c>
      <c r="B754" s="438" t="s">
        <v>1924</v>
      </c>
      <c r="C754" s="429" t="s">
        <v>4422</v>
      </c>
      <c r="D754" s="8" t="s">
        <v>2533</v>
      </c>
      <c r="E754" s="252">
        <v>4063.4</v>
      </c>
      <c r="F754" s="117">
        <v>41887</v>
      </c>
      <c r="G754" s="30">
        <v>4063.4</v>
      </c>
      <c r="H754" s="265">
        <f t="shared" si="35"/>
        <v>0</v>
      </c>
      <c r="I754" s="8"/>
    </row>
    <row r="755" spans="1:11" x14ac:dyDescent="0.25">
      <c r="A755" s="240">
        <v>41890</v>
      </c>
      <c r="B755" s="438" t="s">
        <v>2249</v>
      </c>
      <c r="C755" s="429" t="s">
        <v>4422</v>
      </c>
      <c r="D755" s="8" t="s">
        <v>2533</v>
      </c>
      <c r="E755" s="252">
        <v>8805</v>
      </c>
      <c r="F755" s="117">
        <v>41891</v>
      </c>
      <c r="G755" s="30">
        <v>8805</v>
      </c>
      <c r="H755" s="265">
        <f t="shared" si="35"/>
        <v>0</v>
      </c>
      <c r="I755" s="8" t="s">
        <v>196</v>
      </c>
    </row>
    <row r="756" spans="1:11" x14ac:dyDescent="0.25">
      <c r="A756" s="240">
        <v>41892</v>
      </c>
      <c r="B756" s="438" t="s">
        <v>1211</v>
      </c>
      <c r="C756" s="429" t="s">
        <v>4422</v>
      </c>
      <c r="D756" s="8" t="s">
        <v>2533</v>
      </c>
      <c r="E756" s="252">
        <v>164794.5</v>
      </c>
      <c r="F756" s="117">
        <v>41893</v>
      </c>
      <c r="G756" s="30">
        <v>164794.5</v>
      </c>
      <c r="H756" s="265">
        <f t="shared" si="35"/>
        <v>0</v>
      </c>
      <c r="I756" s="8" t="s">
        <v>146</v>
      </c>
    </row>
    <row r="757" spans="1:11" x14ac:dyDescent="0.25">
      <c r="A757" s="240">
        <v>41893</v>
      </c>
      <c r="B757" s="438" t="s">
        <v>1303</v>
      </c>
      <c r="C757" s="429" t="s">
        <v>4422</v>
      </c>
      <c r="D757" s="235" t="s">
        <v>2533</v>
      </c>
      <c r="E757" s="236">
        <v>560</v>
      </c>
      <c r="F757" s="117">
        <v>41893</v>
      </c>
      <c r="G757" s="30">
        <v>560</v>
      </c>
      <c r="H757" s="265">
        <f t="shared" si="35"/>
        <v>0</v>
      </c>
      <c r="I757" s="235"/>
    </row>
    <row r="758" spans="1:11" x14ac:dyDescent="0.25">
      <c r="A758" s="240">
        <v>41893</v>
      </c>
      <c r="B758" s="438" t="s">
        <v>1304</v>
      </c>
      <c r="C758" s="429" t="s">
        <v>4422</v>
      </c>
      <c r="D758" s="235" t="s">
        <v>2533</v>
      </c>
      <c r="E758" s="236">
        <v>560</v>
      </c>
      <c r="F758" s="117">
        <v>41893</v>
      </c>
      <c r="G758" s="30">
        <v>560</v>
      </c>
      <c r="H758" s="265">
        <f t="shared" si="35"/>
        <v>0</v>
      </c>
      <c r="I758" s="235"/>
    </row>
    <row r="759" spans="1:11" x14ac:dyDescent="0.25">
      <c r="A759" s="240">
        <v>41893</v>
      </c>
      <c r="B759" s="438" t="s">
        <v>1306</v>
      </c>
      <c r="C759" s="429" t="s">
        <v>4422</v>
      </c>
      <c r="D759" s="235" t="s">
        <v>2533</v>
      </c>
      <c r="E759" s="236">
        <v>560</v>
      </c>
      <c r="F759" s="117">
        <v>41893</v>
      </c>
      <c r="G759" s="30">
        <v>560</v>
      </c>
      <c r="H759" s="265">
        <f t="shared" si="35"/>
        <v>0</v>
      </c>
      <c r="I759" s="235"/>
    </row>
    <row r="760" spans="1:11" x14ac:dyDescent="0.25">
      <c r="A760" s="240">
        <v>41893</v>
      </c>
      <c r="B760" s="438" t="s">
        <v>1308</v>
      </c>
      <c r="C760" s="429" t="s">
        <v>4422</v>
      </c>
      <c r="D760" s="235" t="s">
        <v>2533</v>
      </c>
      <c r="E760" s="236">
        <v>599.20000000000005</v>
      </c>
      <c r="F760" s="117">
        <v>41893</v>
      </c>
      <c r="G760" s="30">
        <v>599.20000000000005</v>
      </c>
      <c r="H760" s="265">
        <f t="shared" si="35"/>
        <v>0</v>
      </c>
      <c r="I760" s="235"/>
    </row>
    <row r="761" spans="1:11" x14ac:dyDescent="0.25">
      <c r="A761" s="240">
        <v>41893</v>
      </c>
      <c r="B761" s="438" t="s">
        <v>1311</v>
      </c>
      <c r="C761" s="429" t="s">
        <v>4422</v>
      </c>
      <c r="D761" s="235" t="s">
        <v>2533</v>
      </c>
      <c r="E761" s="236">
        <v>940</v>
      </c>
      <c r="F761" s="117">
        <v>41893</v>
      </c>
      <c r="G761" s="30">
        <v>940</v>
      </c>
      <c r="H761" s="265">
        <f t="shared" si="35"/>
        <v>0</v>
      </c>
      <c r="I761" s="235"/>
    </row>
    <row r="762" spans="1:11" x14ac:dyDescent="0.25">
      <c r="A762" s="240">
        <v>41893</v>
      </c>
      <c r="B762" s="438" t="s">
        <v>1312</v>
      </c>
      <c r="C762" s="429" t="s">
        <v>4422</v>
      </c>
      <c r="D762" s="235" t="s">
        <v>2533</v>
      </c>
      <c r="E762" s="236">
        <v>940</v>
      </c>
      <c r="F762" s="117">
        <v>41893</v>
      </c>
      <c r="G762" s="30">
        <v>940</v>
      </c>
      <c r="H762" s="265">
        <f t="shared" si="35"/>
        <v>0</v>
      </c>
      <c r="I762" s="235"/>
    </row>
    <row r="763" spans="1:11" x14ac:dyDescent="0.25">
      <c r="A763" s="240">
        <v>41893</v>
      </c>
      <c r="B763" s="438" t="s">
        <v>1313</v>
      </c>
      <c r="C763" s="429" t="s">
        <v>4422</v>
      </c>
      <c r="D763" s="235" t="s">
        <v>2533</v>
      </c>
      <c r="E763" s="236">
        <v>940</v>
      </c>
      <c r="F763" s="117">
        <v>41893</v>
      </c>
      <c r="G763" s="30">
        <v>940</v>
      </c>
      <c r="H763" s="265">
        <f t="shared" si="35"/>
        <v>0</v>
      </c>
      <c r="I763" s="235"/>
    </row>
    <row r="764" spans="1:11" x14ac:dyDescent="0.25">
      <c r="A764" s="240">
        <v>41893</v>
      </c>
      <c r="B764" s="438" t="s">
        <v>1314</v>
      </c>
      <c r="C764" s="429" t="s">
        <v>4422</v>
      </c>
      <c r="D764" s="235" t="s">
        <v>2533</v>
      </c>
      <c r="E764" s="236">
        <v>940</v>
      </c>
      <c r="F764" s="117">
        <v>41893</v>
      </c>
      <c r="G764" s="30">
        <v>940</v>
      </c>
      <c r="H764" s="265">
        <f t="shared" si="35"/>
        <v>0</v>
      </c>
      <c r="I764" s="235"/>
      <c r="K764" s="21"/>
    </row>
    <row r="765" spans="1:11" x14ac:dyDescent="0.25">
      <c r="A765" s="240">
        <v>41893</v>
      </c>
      <c r="B765" s="438" t="s">
        <v>1316</v>
      </c>
      <c r="C765" s="429" t="s">
        <v>4422</v>
      </c>
      <c r="D765" s="235" t="s">
        <v>2533</v>
      </c>
      <c r="E765" s="236">
        <v>1099.8</v>
      </c>
      <c r="F765" s="117">
        <v>41893</v>
      </c>
      <c r="G765" s="30">
        <v>1099.8</v>
      </c>
      <c r="H765" s="265">
        <f t="shared" si="35"/>
        <v>0</v>
      </c>
      <c r="I765" s="235"/>
    </row>
    <row r="766" spans="1:11" x14ac:dyDescent="0.25">
      <c r="A766" s="240">
        <v>41894</v>
      </c>
      <c r="B766" s="438" t="s">
        <v>1372</v>
      </c>
      <c r="C766" s="429" t="s">
        <v>4422</v>
      </c>
      <c r="D766" s="8" t="s">
        <v>2533</v>
      </c>
      <c r="E766" s="252">
        <v>16559.2</v>
      </c>
      <c r="F766" s="117">
        <v>41894</v>
      </c>
      <c r="G766" s="30">
        <v>16559.2</v>
      </c>
      <c r="H766" s="265">
        <f t="shared" si="35"/>
        <v>0</v>
      </c>
      <c r="I766" s="20"/>
    </row>
    <row r="767" spans="1:11" x14ac:dyDescent="0.25">
      <c r="A767" s="240">
        <v>41895</v>
      </c>
      <c r="B767" s="438" t="s">
        <v>1509</v>
      </c>
      <c r="C767" s="429" t="s">
        <v>4422</v>
      </c>
      <c r="D767" s="235" t="s">
        <v>2533</v>
      </c>
      <c r="E767" s="236">
        <v>17254</v>
      </c>
      <c r="F767" s="294">
        <v>41895</v>
      </c>
      <c r="G767" s="30">
        <v>17254</v>
      </c>
      <c r="H767" s="265">
        <f t="shared" si="35"/>
        <v>0</v>
      </c>
      <c r="I767" s="235"/>
    </row>
    <row r="768" spans="1:11" x14ac:dyDescent="0.25">
      <c r="A768" s="240">
        <v>41897</v>
      </c>
      <c r="B768" s="241" t="s">
        <v>1810</v>
      </c>
      <c r="C768" s="394" t="s">
        <v>4517</v>
      </c>
      <c r="D768" s="235" t="s">
        <v>2533</v>
      </c>
      <c r="E768" s="236">
        <v>19566.04</v>
      </c>
      <c r="F768" s="294">
        <v>41898</v>
      </c>
      <c r="G768" s="30">
        <v>19566.04</v>
      </c>
      <c r="H768" s="265">
        <f t="shared" si="35"/>
        <v>0</v>
      </c>
      <c r="I768" s="235" t="s">
        <v>196</v>
      </c>
    </row>
    <row r="769" spans="1:11" x14ac:dyDescent="0.25">
      <c r="A769" s="240">
        <v>41897</v>
      </c>
      <c r="B769" s="241" t="s">
        <v>1881</v>
      </c>
      <c r="C769" s="394" t="s">
        <v>4517</v>
      </c>
      <c r="D769" s="235" t="s">
        <v>2533</v>
      </c>
      <c r="E769" s="236">
        <v>1298</v>
      </c>
      <c r="F769" s="294">
        <v>41897</v>
      </c>
      <c r="G769" s="30">
        <v>1298</v>
      </c>
      <c r="H769" s="265">
        <f t="shared" si="35"/>
        <v>0</v>
      </c>
      <c r="I769" s="235"/>
    </row>
    <row r="770" spans="1:11" x14ac:dyDescent="0.25">
      <c r="A770" s="240">
        <v>41899</v>
      </c>
      <c r="B770" s="241" t="s">
        <v>2001</v>
      </c>
      <c r="C770" s="394" t="s">
        <v>4517</v>
      </c>
      <c r="D770" s="8" t="s">
        <v>2533</v>
      </c>
      <c r="E770" s="252">
        <v>1837.35</v>
      </c>
      <c r="F770" s="294">
        <v>41900</v>
      </c>
      <c r="G770" s="30">
        <v>1837.35</v>
      </c>
      <c r="H770" s="265">
        <f t="shared" si="35"/>
        <v>0</v>
      </c>
      <c r="I770" s="8" t="s">
        <v>14</v>
      </c>
    </row>
    <row r="771" spans="1:11" x14ac:dyDescent="0.25">
      <c r="A771" s="240">
        <v>41899</v>
      </c>
      <c r="B771" s="241" t="s">
        <v>2017</v>
      </c>
      <c r="C771" s="394" t="s">
        <v>4517</v>
      </c>
      <c r="D771" s="8" t="s">
        <v>2533</v>
      </c>
      <c r="E771" s="252">
        <v>2148.4</v>
      </c>
      <c r="F771" s="294">
        <v>41900</v>
      </c>
      <c r="G771" s="30">
        <v>2148.4</v>
      </c>
      <c r="H771" s="265">
        <f t="shared" si="35"/>
        <v>0</v>
      </c>
      <c r="I771" s="8" t="s">
        <v>14</v>
      </c>
    </row>
    <row r="772" spans="1:11" x14ac:dyDescent="0.25">
      <c r="A772" s="240">
        <v>41901</v>
      </c>
      <c r="B772" s="241" t="s">
        <v>2260</v>
      </c>
      <c r="C772" s="394" t="s">
        <v>4517</v>
      </c>
      <c r="D772" s="235" t="s">
        <v>2533</v>
      </c>
      <c r="E772" s="236">
        <v>239142.39999999999</v>
      </c>
      <c r="F772" s="294">
        <v>41901</v>
      </c>
      <c r="G772" s="22">
        <v>239142.39999999999</v>
      </c>
      <c r="H772" s="265">
        <f t="shared" si="35"/>
        <v>0</v>
      </c>
      <c r="I772" s="431" t="s">
        <v>2541</v>
      </c>
    </row>
    <row r="773" spans="1:11" x14ac:dyDescent="0.25">
      <c r="A773" s="240">
        <v>41901</v>
      </c>
      <c r="B773" s="241" t="s">
        <v>2263</v>
      </c>
      <c r="C773" s="394" t="s">
        <v>4517</v>
      </c>
      <c r="D773" s="235" t="s">
        <v>2533</v>
      </c>
      <c r="E773" s="236">
        <v>600</v>
      </c>
      <c r="F773" s="294">
        <v>41901</v>
      </c>
      <c r="G773" s="22">
        <v>600</v>
      </c>
      <c r="H773" s="265">
        <f t="shared" si="35"/>
        <v>0</v>
      </c>
      <c r="I773" s="431" t="s">
        <v>57</v>
      </c>
    </row>
    <row r="774" spans="1:11" x14ac:dyDescent="0.25">
      <c r="A774" s="240">
        <v>41901</v>
      </c>
      <c r="B774" s="241" t="s">
        <v>2264</v>
      </c>
      <c r="C774" s="394" t="s">
        <v>4517</v>
      </c>
      <c r="D774" s="235" t="s">
        <v>2533</v>
      </c>
      <c r="E774" s="236">
        <v>600</v>
      </c>
      <c r="F774" s="294">
        <v>41901</v>
      </c>
      <c r="G774" s="22">
        <v>600</v>
      </c>
      <c r="H774" s="265">
        <f t="shared" si="35"/>
        <v>0</v>
      </c>
      <c r="I774" s="431" t="s">
        <v>57</v>
      </c>
    </row>
    <row r="775" spans="1:11" x14ac:dyDescent="0.25">
      <c r="A775" s="240">
        <v>41901</v>
      </c>
      <c r="B775" s="241" t="s">
        <v>2265</v>
      </c>
      <c r="C775" s="394" t="s">
        <v>4517</v>
      </c>
      <c r="D775" s="235" t="s">
        <v>2533</v>
      </c>
      <c r="E775" s="236">
        <v>600</v>
      </c>
      <c r="F775" s="294">
        <v>41901</v>
      </c>
      <c r="G775" s="22">
        <v>600</v>
      </c>
      <c r="H775" s="265">
        <f t="shared" si="35"/>
        <v>0</v>
      </c>
      <c r="I775" s="431" t="s">
        <v>57</v>
      </c>
    </row>
    <row r="776" spans="1:11" x14ac:dyDescent="0.25">
      <c r="A776" s="240">
        <v>41901</v>
      </c>
      <c r="B776" s="241" t="s">
        <v>2266</v>
      </c>
      <c r="C776" s="394" t="s">
        <v>4517</v>
      </c>
      <c r="D776" s="235" t="s">
        <v>2533</v>
      </c>
      <c r="E776" s="236">
        <v>600</v>
      </c>
      <c r="F776" s="294">
        <v>41901</v>
      </c>
      <c r="G776" s="22">
        <v>600</v>
      </c>
      <c r="H776" s="265">
        <f t="shared" si="35"/>
        <v>0</v>
      </c>
      <c r="I776" s="431" t="s">
        <v>57</v>
      </c>
    </row>
    <row r="777" spans="1:11" x14ac:dyDescent="0.25">
      <c r="A777" s="240">
        <v>41901</v>
      </c>
      <c r="B777" s="241" t="s">
        <v>2267</v>
      </c>
      <c r="C777" s="394" t="s">
        <v>4517</v>
      </c>
      <c r="D777" s="235" t="s">
        <v>2533</v>
      </c>
      <c r="E777" s="236">
        <v>582</v>
      </c>
      <c r="F777" s="294">
        <v>41901</v>
      </c>
      <c r="G777" s="22">
        <v>582</v>
      </c>
      <c r="H777" s="265">
        <f t="shared" si="35"/>
        <v>0</v>
      </c>
      <c r="I777" s="431" t="s">
        <v>57</v>
      </c>
    </row>
    <row r="778" spans="1:11" x14ac:dyDescent="0.25">
      <c r="A778" s="240">
        <v>41905</v>
      </c>
      <c r="B778" s="241" t="s">
        <v>1453</v>
      </c>
      <c r="C778" s="394" t="s">
        <v>4517</v>
      </c>
      <c r="D778" s="8" t="s">
        <v>2533</v>
      </c>
      <c r="E778" s="252">
        <v>7249.2</v>
      </c>
      <c r="F778" s="294">
        <v>41906</v>
      </c>
      <c r="G778" s="22">
        <v>7249.2</v>
      </c>
      <c r="H778" s="265">
        <f t="shared" si="35"/>
        <v>0</v>
      </c>
      <c r="I778" s="431" t="s">
        <v>196</v>
      </c>
    </row>
    <row r="779" spans="1:11" x14ac:dyDescent="0.25">
      <c r="A779" s="240"/>
      <c r="B779" s="241"/>
      <c r="C779" s="394"/>
      <c r="D779" s="8"/>
      <c r="E779" s="252"/>
      <c r="F779" s="294"/>
      <c r="G779" s="22">
        <f>SUM(G750:G778)</f>
        <v>593617.8899999999</v>
      </c>
      <c r="H779" s="265"/>
      <c r="I779" s="431"/>
    </row>
    <row r="780" spans="1:11" x14ac:dyDescent="0.25">
      <c r="A780" s="240"/>
      <c r="B780" s="241"/>
      <c r="C780" s="394"/>
      <c r="D780" s="8"/>
      <c r="E780" s="252"/>
      <c r="F780" s="294"/>
      <c r="G780" s="22"/>
      <c r="H780" s="265"/>
      <c r="I780" s="431"/>
    </row>
    <row r="781" spans="1:11" x14ac:dyDescent="0.25">
      <c r="A781" s="240">
        <v>41891</v>
      </c>
      <c r="B781" s="438" t="s">
        <v>1069</v>
      </c>
      <c r="C781" s="429" t="s">
        <v>4422</v>
      </c>
      <c r="D781" s="235" t="s">
        <v>2772</v>
      </c>
      <c r="E781" s="236">
        <v>1149.2</v>
      </c>
      <c r="F781" s="117">
        <v>41891</v>
      </c>
      <c r="G781" s="30">
        <v>1149.2</v>
      </c>
      <c r="H781" s="265">
        <f>E781-G781</f>
        <v>0</v>
      </c>
      <c r="I781" s="235"/>
      <c r="J781" s="9"/>
      <c r="K781" s="9"/>
    </row>
    <row r="782" spans="1:11" x14ac:dyDescent="0.25">
      <c r="A782" s="240">
        <v>41891</v>
      </c>
      <c r="B782" s="438" t="s">
        <v>1070</v>
      </c>
      <c r="C782" s="429" t="s">
        <v>4422</v>
      </c>
      <c r="D782" s="235" t="s">
        <v>2772</v>
      </c>
      <c r="E782" s="236">
        <v>600</v>
      </c>
      <c r="F782" s="117">
        <v>41891</v>
      </c>
      <c r="G782" s="30">
        <v>600</v>
      </c>
      <c r="H782" s="265">
        <f>E782-G782</f>
        <v>0</v>
      </c>
      <c r="I782" s="235"/>
      <c r="J782" s="9"/>
      <c r="K782" s="9"/>
    </row>
    <row r="783" spans="1:11" x14ac:dyDescent="0.25">
      <c r="A783" s="240">
        <v>41885</v>
      </c>
      <c r="B783" s="438" t="s">
        <v>1633</v>
      </c>
      <c r="C783" s="429" t="s">
        <v>4422</v>
      </c>
      <c r="D783" s="8" t="s">
        <v>2835</v>
      </c>
      <c r="E783" s="252">
        <v>645.6</v>
      </c>
      <c r="F783" s="117">
        <v>41885</v>
      </c>
      <c r="G783" s="30">
        <v>645.6</v>
      </c>
      <c r="H783" s="265">
        <f>E783-G783</f>
        <v>0</v>
      </c>
      <c r="I783" s="8"/>
      <c r="J783" s="9"/>
      <c r="K783" s="9"/>
    </row>
    <row r="784" spans="1:11" x14ac:dyDescent="0.25">
      <c r="A784" s="240">
        <v>41899</v>
      </c>
      <c r="B784" s="241" t="s">
        <v>1981</v>
      </c>
      <c r="C784" s="394" t="s">
        <v>4517</v>
      </c>
      <c r="D784" s="8" t="s">
        <v>2835</v>
      </c>
      <c r="E784" s="252">
        <v>602.4</v>
      </c>
      <c r="F784" s="294">
        <v>41899</v>
      </c>
      <c r="G784" s="30">
        <v>602.4</v>
      </c>
      <c r="H784" s="265">
        <f>E784-G784</f>
        <v>0</v>
      </c>
      <c r="I784" s="8"/>
      <c r="J784" s="9"/>
      <c r="K784" s="9"/>
    </row>
    <row r="785" spans="1:11" x14ac:dyDescent="0.25">
      <c r="A785" s="240">
        <v>41906</v>
      </c>
      <c r="B785" s="241" t="s">
        <v>1540</v>
      </c>
      <c r="C785" s="394" t="s">
        <v>4517</v>
      </c>
      <c r="D785" s="8" t="s">
        <v>2835</v>
      </c>
      <c r="E785" s="252">
        <v>891.6</v>
      </c>
      <c r="F785" s="294">
        <v>41906</v>
      </c>
      <c r="G785" s="30">
        <v>891.6</v>
      </c>
      <c r="H785" s="265">
        <f>E785-G785</f>
        <v>0</v>
      </c>
      <c r="I785" s="8"/>
      <c r="J785" s="9"/>
      <c r="K785" s="9"/>
    </row>
    <row r="786" spans="1:11" x14ac:dyDescent="0.25">
      <c r="A786" s="240"/>
      <c r="B786" s="241"/>
      <c r="C786" s="394"/>
      <c r="D786" s="8"/>
      <c r="E786" s="252"/>
      <c r="F786" s="294"/>
      <c r="G786" s="30"/>
      <c r="H786" s="265"/>
      <c r="I786" s="8"/>
      <c r="J786" s="9"/>
      <c r="K786" s="9"/>
    </row>
    <row r="787" spans="1:11" x14ac:dyDescent="0.25">
      <c r="A787" s="240">
        <v>41884</v>
      </c>
      <c r="B787" s="241" t="s">
        <v>1501</v>
      </c>
      <c r="C787" s="394" t="s">
        <v>4401</v>
      </c>
      <c r="D787" s="235" t="s">
        <v>277</v>
      </c>
      <c r="E787" s="236">
        <v>4869.2</v>
      </c>
      <c r="F787" s="117">
        <v>41884</v>
      </c>
      <c r="G787" s="22">
        <v>4869.2</v>
      </c>
      <c r="H787" s="238">
        <f t="shared" ref="H787:H807" si="36">E787-G787</f>
        <v>0</v>
      </c>
      <c r="I787" s="431" t="s">
        <v>4</v>
      </c>
      <c r="J787" s="9"/>
      <c r="K787" s="9"/>
    </row>
    <row r="788" spans="1:11" x14ac:dyDescent="0.25">
      <c r="A788" s="240">
        <v>41884</v>
      </c>
      <c r="B788" s="241" t="s">
        <v>1504</v>
      </c>
      <c r="C788" s="394" t="s">
        <v>4401</v>
      </c>
      <c r="D788" s="235" t="s">
        <v>277</v>
      </c>
      <c r="E788" s="236">
        <v>6552</v>
      </c>
      <c r="F788" s="117">
        <v>41884</v>
      </c>
      <c r="G788" s="22">
        <v>6552</v>
      </c>
      <c r="H788" s="238">
        <f t="shared" si="36"/>
        <v>0</v>
      </c>
      <c r="I788" s="431" t="s">
        <v>57</v>
      </c>
      <c r="J788" s="9"/>
      <c r="K788" s="9"/>
    </row>
    <row r="789" spans="1:11" x14ac:dyDescent="0.25">
      <c r="A789" s="240">
        <v>41884</v>
      </c>
      <c r="B789" s="241" t="s">
        <v>1542</v>
      </c>
      <c r="C789" s="394" t="s">
        <v>4401</v>
      </c>
      <c r="D789" s="235" t="s">
        <v>277</v>
      </c>
      <c r="E789" s="236">
        <v>4700</v>
      </c>
      <c r="F789" s="117">
        <v>41884</v>
      </c>
      <c r="G789" s="22">
        <v>4700</v>
      </c>
      <c r="H789" s="238">
        <f t="shared" si="36"/>
        <v>0</v>
      </c>
      <c r="I789" s="431"/>
      <c r="J789" s="9"/>
      <c r="K789" s="9"/>
    </row>
    <row r="790" spans="1:11" x14ac:dyDescent="0.25">
      <c r="A790" s="240">
        <v>41886</v>
      </c>
      <c r="B790" s="438" t="s">
        <v>1763</v>
      </c>
      <c r="C790" s="429" t="s">
        <v>4422</v>
      </c>
      <c r="D790" s="235" t="s">
        <v>277</v>
      </c>
      <c r="E790" s="236">
        <v>12112.2</v>
      </c>
      <c r="F790" s="294">
        <v>41887</v>
      </c>
      <c r="G790" s="30">
        <v>12112.2</v>
      </c>
      <c r="H790" s="265">
        <f t="shared" si="36"/>
        <v>0</v>
      </c>
      <c r="I790" s="235" t="s">
        <v>196</v>
      </c>
      <c r="J790" s="9"/>
      <c r="K790" s="9"/>
    </row>
    <row r="791" spans="1:11" x14ac:dyDescent="0.25">
      <c r="A791" s="240">
        <v>41887</v>
      </c>
      <c r="B791" s="438" t="s">
        <v>1901</v>
      </c>
      <c r="C791" s="429" t="s">
        <v>4422</v>
      </c>
      <c r="D791" s="8" t="s">
        <v>277</v>
      </c>
      <c r="E791" s="252">
        <v>6588</v>
      </c>
      <c r="F791" s="117">
        <v>41888</v>
      </c>
      <c r="G791" s="30">
        <v>6588</v>
      </c>
      <c r="H791" s="265">
        <f t="shared" si="36"/>
        <v>0</v>
      </c>
      <c r="I791" s="8" t="s">
        <v>196</v>
      </c>
      <c r="J791" s="9"/>
      <c r="K791" s="9"/>
    </row>
    <row r="792" spans="1:11" x14ac:dyDescent="0.25">
      <c r="A792" s="240">
        <v>41888</v>
      </c>
      <c r="B792" s="438" t="s">
        <v>2053</v>
      </c>
      <c r="C792" s="429" t="s">
        <v>4422</v>
      </c>
      <c r="D792" s="235" t="s">
        <v>277</v>
      </c>
      <c r="E792" s="236">
        <v>5262</v>
      </c>
      <c r="F792" s="294">
        <v>41890</v>
      </c>
      <c r="G792" s="30">
        <v>5262</v>
      </c>
      <c r="H792" s="265">
        <f t="shared" si="36"/>
        <v>0</v>
      </c>
      <c r="I792" s="235" t="s">
        <v>196</v>
      </c>
      <c r="J792" s="9"/>
      <c r="K792" s="9"/>
    </row>
    <row r="793" spans="1:11" x14ac:dyDescent="0.25">
      <c r="A793" s="240">
        <v>41890</v>
      </c>
      <c r="B793" s="438" t="s">
        <v>2251</v>
      </c>
      <c r="C793" s="429" t="s">
        <v>4422</v>
      </c>
      <c r="D793" s="8" t="s">
        <v>277</v>
      </c>
      <c r="E793" s="252">
        <v>11017.5</v>
      </c>
      <c r="F793" s="117">
        <v>41891</v>
      </c>
      <c r="G793" s="30">
        <v>11017.5</v>
      </c>
      <c r="H793" s="265">
        <f t="shared" si="36"/>
        <v>0</v>
      </c>
      <c r="I793" s="8" t="s">
        <v>196</v>
      </c>
      <c r="J793" s="9"/>
      <c r="K793" s="9"/>
    </row>
    <row r="794" spans="1:11" x14ac:dyDescent="0.25">
      <c r="A794" s="240">
        <v>41891</v>
      </c>
      <c r="B794" s="438" t="s">
        <v>1092</v>
      </c>
      <c r="C794" s="429" t="s">
        <v>4422</v>
      </c>
      <c r="D794" s="235" t="s">
        <v>277</v>
      </c>
      <c r="E794" s="236">
        <v>6936</v>
      </c>
      <c r="F794" s="117">
        <v>41892</v>
      </c>
      <c r="G794" s="30">
        <v>6936</v>
      </c>
      <c r="H794" s="265">
        <f t="shared" si="36"/>
        <v>0</v>
      </c>
      <c r="I794" s="235" t="s">
        <v>196</v>
      </c>
      <c r="J794" s="9"/>
      <c r="K794" s="9"/>
    </row>
    <row r="795" spans="1:11" x14ac:dyDescent="0.25">
      <c r="A795" s="240">
        <v>41899</v>
      </c>
      <c r="B795" s="241" t="s">
        <v>2021</v>
      </c>
      <c r="C795" s="394" t="s">
        <v>4517</v>
      </c>
      <c r="D795" s="8" t="s">
        <v>277</v>
      </c>
      <c r="E795" s="252">
        <v>10066.200000000001</v>
      </c>
      <c r="F795" s="294">
        <v>41900</v>
      </c>
      <c r="G795" s="30">
        <v>10066.200000000001</v>
      </c>
      <c r="H795" s="265">
        <f t="shared" si="36"/>
        <v>0</v>
      </c>
      <c r="I795" s="8" t="s">
        <v>14</v>
      </c>
      <c r="J795" s="9"/>
      <c r="K795" s="9"/>
    </row>
    <row r="796" spans="1:11" x14ac:dyDescent="0.25">
      <c r="A796" s="240">
        <v>41899</v>
      </c>
      <c r="B796" s="241" t="s">
        <v>2026</v>
      </c>
      <c r="C796" s="394" t="s">
        <v>4517</v>
      </c>
      <c r="D796" s="8" t="s">
        <v>277</v>
      </c>
      <c r="E796" s="252">
        <v>4676.5</v>
      </c>
      <c r="F796" s="294">
        <v>41900</v>
      </c>
      <c r="G796" s="30">
        <v>4676.5</v>
      </c>
      <c r="H796" s="265">
        <f t="shared" si="36"/>
        <v>0</v>
      </c>
      <c r="I796" s="8" t="s">
        <v>138</v>
      </c>
      <c r="J796" s="9"/>
      <c r="K796" s="9"/>
    </row>
    <row r="797" spans="1:11" x14ac:dyDescent="0.25">
      <c r="A797" s="240">
        <v>41900</v>
      </c>
      <c r="B797" s="241" t="s">
        <v>2127</v>
      </c>
      <c r="C797" s="394" t="s">
        <v>4517</v>
      </c>
      <c r="D797" s="8" t="s">
        <v>277</v>
      </c>
      <c r="E797" s="252">
        <v>11069.8</v>
      </c>
      <c r="F797" s="294">
        <v>41906</v>
      </c>
      <c r="G797" s="30">
        <v>11069.8</v>
      </c>
      <c r="H797" s="265">
        <f t="shared" si="36"/>
        <v>0</v>
      </c>
      <c r="I797" s="8" t="s">
        <v>57</v>
      </c>
      <c r="J797" s="9"/>
      <c r="K797" s="9"/>
    </row>
    <row r="798" spans="1:11" x14ac:dyDescent="0.25">
      <c r="A798" s="240">
        <v>41901</v>
      </c>
      <c r="B798" s="241" t="s">
        <v>2215</v>
      </c>
      <c r="C798" s="394" t="s">
        <v>4517</v>
      </c>
      <c r="D798" s="235" t="s">
        <v>277</v>
      </c>
      <c r="E798" s="236">
        <v>10111.799999999999</v>
      </c>
      <c r="F798" s="294">
        <v>41906</v>
      </c>
      <c r="G798" s="22">
        <v>10111.799999999999</v>
      </c>
      <c r="H798" s="265">
        <f t="shared" si="36"/>
        <v>0</v>
      </c>
      <c r="I798" s="431" t="s">
        <v>57</v>
      </c>
      <c r="J798" s="9"/>
      <c r="K798" s="9"/>
    </row>
    <row r="799" spans="1:11" x14ac:dyDescent="0.25">
      <c r="A799" s="240">
        <v>41901</v>
      </c>
      <c r="B799" s="241" t="s">
        <v>1073</v>
      </c>
      <c r="C799" s="394" t="s">
        <v>4517</v>
      </c>
      <c r="D799" s="235" t="s">
        <v>277</v>
      </c>
      <c r="E799" s="236">
        <v>7191</v>
      </c>
      <c r="F799" s="294">
        <v>41906</v>
      </c>
      <c r="G799" s="22">
        <v>7191</v>
      </c>
      <c r="H799" s="265">
        <f t="shared" si="36"/>
        <v>0</v>
      </c>
      <c r="I799" s="431" t="s">
        <v>14</v>
      </c>
      <c r="J799" s="9"/>
      <c r="K799" s="9"/>
    </row>
    <row r="800" spans="1:11" x14ac:dyDescent="0.25">
      <c r="A800" s="240">
        <v>41904</v>
      </c>
      <c r="B800" s="241" t="s">
        <v>1365</v>
      </c>
      <c r="C800" s="394" t="s">
        <v>4517</v>
      </c>
      <c r="D800" s="8" t="s">
        <v>277</v>
      </c>
      <c r="E800" s="252">
        <v>7159.2</v>
      </c>
      <c r="F800" s="294">
        <v>41906</v>
      </c>
      <c r="G800" s="22">
        <v>7159.2</v>
      </c>
      <c r="H800" s="265">
        <f t="shared" si="36"/>
        <v>0</v>
      </c>
      <c r="I800" s="20" t="s">
        <v>196</v>
      </c>
      <c r="J800" s="9"/>
      <c r="K800" s="9"/>
    </row>
    <row r="801" spans="1:11" x14ac:dyDescent="0.25">
      <c r="A801" s="240">
        <v>41904</v>
      </c>
      <c r="B801" s="241" t="s">
        <v>1367</v>
      </c>
      <c r="C801" s="394" t="s">
        <v>4517</v>
      </c>
      <c r="D801" s="8" t="s">
        <v>277</v>
      </c>
      <c r="E801" s="252">
        <v>6783</v>
      </c>
      <c r="F801" s="294">
        <v>41908</v>
      </c>
      <c r="G801" s="22">
        <v>6783</v>
      </c>
      <c r="H801" s="265">
        <f t="shared" si="36"/>
        <v>0</v>
      </c>
      <c r="I801" s="20" t="s">
        <v>196</v>
      </c>
      <c r="J801" s="9"/>
      <c r="K801" s="9"/>
    </row>
    <row r="802" spans="1:11" x14ac:dyDescent="0.25">
      <c r="A802" s="240">
        <v>41904</v>
      </c>
      <c r="B802" s="241" t="s">
        <v>1376</v>
      </c>
      <c r="C802" s="394" t="s">
        <v>4517</v>
      </c>
      <c r="D802" s="8" t="s">
        <v>277</v>
      </c>
      <c r="E802" s="252">
        <v>7644</v>
      </c>
      <c r="F802" s="294">
        <v>41908</v>
      </c>
      <c r="G802" s="22">
        <v>7644</v>
      </c>
      <c r="H802" s="265">
        <f t="shared" si="36"/>
        <v>0</v>
      </c>
      <c r="I802" s="20" t="s">
        <v>4</v>
      </c>
      <c r="J802" s="9"/>
      <c r="K802" s="9"/>
    </row>
    <row r="803" spans="1:11" x14ac:dyDescent="0.25">
      <c r="A803" s="240">
        <v>41905</v>
      </c>
      <c r="B803" s="241" t="s">
        <v>1456</v>
      </c>
      <c r="C803" s="394" t="s">
        <v>4517</v>
      </c>
      <c r="D803" s="8" t="s">
        <v>277</v>
      </c>
      <c r="E803" s="252">
        <v>10221.4</v>
      </c>
      <c r="F803" s="294">
        <v>41911</v>
      </c>
      <c r="G803" s="22">
        <v>10221.4</v>
      </c>
      <c r="H803" s="265">
        <f t="shared" si="36"/>
        <v>0</v>
      </c>
      <c r="I803" s="431" t="s">
        <v>196</v>
      </c>
      <c r="J803" s="9"/>
      <c r="K803" s="9"/>
    </row>
    <row r="804" spans="1:11" x14ac:dyDescent="0.25">
      <c r="A804" s="240">
        <v>41906</v>
      </c>
      <c r="B804" s="241" t="s">
        <v>1508</v>
      </c>
      <c r="C804" s="394" t="s">
        <v>4517</v>
      </c>
      <c r="D804" s="8" t="s">
        <v>277</v>
      </c>
      <c r="E804" s="252">
        <v>7090.8</v>
      </c>
      <c r="F804" s="313">
        <v>41913</v>
      </c>
      <c r="G804" s="247">
        <v>7090.8</v>
      </c>
      <c r="H804" s="265">
        <f t="shared" si="36"/>
        <v>0</v>
      </c>
      <c r="I804" s="8" t="s">
        <v>14</v>
      </c>
      <c r="J804" s="9"/>
      <c r="K804" s="9"/>
    </row>
    <row r="805" spans="1:11" x14ac:dyDescent="0.25">
      <c r="A805" s="240">
        <v>41907</v>
      </c>
      <c r="B805" s="475" t="s">
        <v>1652</v>
      </c>
      <c r="C805" s="476" t="s">
        <v>2764</v>
      </c>
      <c r="D805" s="5" t="s">
        <v>277</v>
      </c>
      <c r="E805" s="295">
        <v>12690</v>
      </c>
      <c r="F805" s="313">
        <v>41925</v>
      </c>
      <c r="G805" s="28">
        <v>12690</v>
      </c>
      <c r="H805" s="265">
        <f t="shared" si="36"/>
        <v>0</v>
      </c>
      <c r="I805" s="24" t="s">
        <v>196</v>
      </c>
      <c r="J805" s="9"/>
      <c r="K805" s="9"/>
    </row>
    <row r="806" spans="1:11" x14ac:dyDescent="0.25">
      <c r="A806" s="240">
        <v>41909</v>
      </c>
      <c r="B806" s="475" t="s">
        <v>1925</v>
      </c>
      <c r="C806" s="476" t="s">
        <v>2764</v>
      </c>
      <c r="D806" s="8" t="s">
        <v>277</v>
      </c>
      <c r="E806" s="252">
        <v>11280</v>
      </c>
      <c r="F806" s="463" t="s">
        <v>4630</v>
      </c>
      <c r="G806" s="247">
        <f>1250+3000+3500+1500+2030</f>
        <v>11280</v>
      </c>
      <c r="H806" s="265">
        <f t="shared" si="36"/>
        <v>0</v>
      </c>
      <c r="I806" s="8" t="s">
        <v>196</v>
      </c>
      <c r="J806" s="9"/>
      <c r="K806" s="9"/>
    </row>
    <row r="807" spans="1:11" x14ac:dyDescent="0.25">
      <c r="A807" s="240">
        <v>41912</v>
      </c>
      <c r="B807" s="475" t="s">
        <v>2203</v>
      </c>
      <c r="C807" s="476" t="s">
        <v>2764</v>
      </c>
      <c r="D807" s="235" t="s">
        <v>277</v>
      </c>
      <c r="E807" s="236">
        <v>14808.6</v>
      </c>
      <c r="F807" s="463" t="s">
        <v>4639</v>
      </c>
      <c r="G807" s="482">
        <f>1500+3100</f>
        <v>4600</v>
      </c>
      <c r="H807" s="419">
        <f t="shared" si="36"/>
        <v>10208.6</v>
      </c>
      <c r="I807" s="235" t="s">
        <v>196</v>
      </c>
      <c r="J807" s="9"/>
      <c r="K807" s="9"/>
    </row>
    <row r="808" spans="1:11" x14ac:dyDescent="0.25">
      <c r="A808" s="240"/>
      <c r="B808" s="475"/>
      <c r="C808" s="476"/>
      <c r="D808" s="235"/>
      <c r="E808" s="236"/>
      <c r="F808" s="463"/>
      <c r="G808" s="247">
        <f>SUM(G787:G807)</f>
        <v>168620.6</v>
      </c>
      <c r="H808" s="265"/>
      <c r="I808" s="235"/>
      <c r="J808" s="9"/>
      <c r="K808" s="9"/>
    </row>
    <row r="809" spans="1:11" x14ac:dyDescent="0.25">
      <c r="A809" s="240"/>
      <c r="B809" s="475"/>
      <c r="C809" s="476"/>
      <c r="D809" s="235"/>
      <c r="E809" s="236"/>
      <c r="F809" s="463"/>
      <c r="G809" s="247"/>
      <c r="H809" s="265"/>
      <c r="I809" s="235"/>
      <c r="J809" s="9"/>
      <c r="K809" s="9"/>
    </row>
    <row r="810" spans="1:11" x14ac:dyDescent="0.25">
      <c r="A810" s="240">
        <v>41897</v>
      </c>
      <c r="B810" s="241" t="s">
        <v>1740</v>
      </c>
      <c r="C810" s="394" t="s">
        <v>4517</v>
      </c>
      <c r="D810" s="235" t="s">
        <v>4537</v>
      </c>
      <c r="E810" s="236">
        <v>25020.799999999999</v>
      </c>
      <c r="F810" s="294">
        <v>41897</v>
      </c>
      <c r="G810" s="30">
        <v>25020.799999999999</v>
      </c>
      <c r="H810" s="265">
        <f>E810-G810</f>
        <v>0</v>
      </c>
      <c r="I810" s="235" t="s">
        <v>146</v>
      </c>
      <c r="J810" s="9"/>
      <c r="K810" s="9"/>
    </row>
    <row r="811" spans="1:11" x14ac:dyDescent="0.25">
      <c r="A811" s="240">
        <v>41902</v>
      </c>
      <c r="B811" s="241" t="s">
        <v>1135</v>
      </c>
      <c r="C811" s="394" t="s">
        <v>4517</v>
      </c>
      <c r="D811" s="8" t="s">
        <v>4575</v>
      </c>
      <c r="E811" s="252">
        <v>1396.5</v>
      </c>
      <c r="F811" s="294">
        <v>41902</v>
      </c>
      <c r="G811" s="22">
        <v>1396.5</v>
      </c>
      <c r="H811" s="265">
        <f>E811-G811</f>
        <v>0</v>
      </c>
      <c r="I811" s="20"/>
      <c r="J811" s="9"/>
      <c r="K811" s="9"/>
    </row>
    <row r="812" spans="1:11" x14ac:dyDescent="0.25">
      <c r="A812" s="240"/>
      <c r="B812" s="241"/>
      <c r="C812" s="394"/>
      <c r="D812" s="8"/>
      <c r="E812" s="252"/>
      <c r="F812" s="294"/>
      <c r="G812" s="22"/>
      <c r="H812" s="265"/>
      <c r="I812" s="20"/>
      <c r="J812" s="9"/>
      <c r="K812" s="9"/>
    </row>
    <row r="813" spans="1:11" x14ac:dyDescent="0.25">
      <c r="A813" s="240">
        <v>41885</v>
      </c>
      <c r="B813" s="438" t="s">
        <v>1664</v>
      </c>
      <c r="C813" s="429" t="s">
        <v>4422</v>
      </c>
      <c r="D813" s="8" t="s">
        <v>2572</v>
      </c>
      <c r="E813" s="252">
        <v>18104.3</v>
      </c>
      <c r="F813" s="117">
        <v>41886</v>
      </c>
      <c r="G813" s="30">
        <v>18104.3</v>
      </c>
      <c r="H813" s="265">
        <f>E813-G813</f>
        <v>0</v>
      </c>
      <c r="I813" s="8" t="s">
        <v>57</v>
      </c>
      <c r="J813" s="9"/>
      <c r="K813" s="9"/>
    </row>
    <row r="814" spans="1:11" x14ac:dyDescent="0.25">
      <c r="A814" s="240">
        <v>41893</v>
      </c>
      <c r="B814" s="438" t="s">
        <v>1292</v>
      </c>
      <c r="C814" s="429" t="s">
        <v>4422</v>
      </c>
      <c r="D814" s="235" t="s">
        <v>2572</v>
      </c>
      <c r="E814" s="236">
        <v>20317.5</v>
      </c>
      <c r="F814" s="117">
        <v>41894</v>
      </c>
      <c r="G814" s="30">
        <v>20317.5</v>
      </c>
      <c r="H814" s="265">
        <f>E814-G814</f>
        <v>0</v>
      </c>
      <c r="I814" s="235" t="s">
        <v>57</v>
      </c>
      <c r="J814" s="9"/>
      <c r="K814" s="9"/>
    </row>
    <row r="815" spans="1:11" x14ac:dyDescent="0.25">
      <c r="A815" s="240">
        <v>41898</v>
      </c>
      <c r="B815" s="241" t="s">
        <v>1896</v>
      </c>
      <c r="C815" s="394" t="s">
        <v>4517</v>
      </c>
      <c r="D815" s="8" t="s">
        <v>2572</v>
      </c>
      <c r="E815" s="252">
        <v>19456.7</v>
      </c>
      <c r="F815" s="294">
        <v>41898</v>
      </c>
      <c r="G815" s="30">
        <v>19456.7</v>
      </c>
      <c r="H815" s="265">
        <f>E815-G815</f>
        <v>0</v>
      </c>
      <c r="I815" s="8" t="s">
        <v>4</v>
      </c>
      <c r="J815" s="9"/>
      <c r="K815" s="9"/>
    </row>
    <row r="816" spans="1:11" x14ac:dyDescent="0.25">
      <c r="A816" s="240">
        <v>41904</v>
      </c>
      <c r="B816" s="241" t="s">
        <v>1313</v>
      </c>
      <c r="C816" s="394" t="s">
        <v>4517</v>
      </c>
      <c r="D816" s="8" t="s">
        <v>2572</v>
      </c>
      <c r="E816" s="252">
        <v>20356.8</v>
      </c>
      <c r="F816" s="294">
        <v>41904</v>
      </c>
      <c r="G816" s="22">
        <v>20356.8</v>
      </c>
      <c r="H816" s="265">
        <f>E816-G816</f>
        <v>0</v>
      </c>
      <c r="I816" s="20"/>
      <c r="J816" s="9"/>
      <c r="K816" s="9"/>
    </row>
    <row r="817" spans="1:11" x14ac:dyDescent="0.25">
      <c r="A817" s="240">
        <v>41911</v>
      </c>
      <c r="B817" s="475" t="s">
        <v>2040</v>
      </c>
      <c r="C817" s="476" t="s">
        <v>2764</v>
      </c>
      <c r="D817" s="8" t="s">
        <v>2572</v>
      </c>
      <c r="E817" s="252">
        <v>19778</v>
      </c>
      <c r="F817" s="294">
        <v>41911</v>
      </c>
      <c r="G817" s="30">
        <v>19778</v>
      </c>
      <c r="H817" s="265">
        <f>E817-G817</f>
        <v>0</v>
      </c>
      <c r="I817" s="8" t="s">
        <v>196</v>
      </c>
      <c r="J817" s="9"/>
      <c r="K817" s="9"/>
    </row>
    <row r="818" spans="1:11" x14ac:dyDescent="0.25">
      <c r="A818" s="240"/>
      <c r="B818" s="475"/>
      <c r="C818" s="476"/>
      <c r="D818" s="8"/>
      <c r="E818" s="252"/>
      <c r="F818" s="294"/>
      <c r="G818" s="30">
        <f>SUM(G813:G817)</f>
        <v>98013.3</v>
      </c>
      <c r="H818" s="265"/>
      <c r="I818" s="8"/>
      <c r="J818" s="9"/>
      <c r="K818" s="9"/>
    </row>
    <row r="819" spans="1:11" x14ac:dyDescent="0.25">
      <c r="A819" s="240"/>
      <c r="B819" s="475"/>
      <c r="C819" s="476"/>
      <c r="D819" s="8"/>
      <c r="E819" s="252"/>
      <c r="F819" s="294"/>
      <c r="G819" s="30"/>
      <c r="H819" s="265"/>
      <c r="I819" s="8"/>
      <c r="J819" s="9"/>
      <c r="K819" s="9"/>
    </row>
    <row r="820" spans="1:11" x14ac:dyDescent="0.25">
      <c r="A820" s="240">
        <v>41883</v>
      </c>
      <c r="B820" s="241" t="s">
        <v>1380</v>
      </c>
      <c r="C820" s="394" t="s">
        <v>4401</v>
      </c>
      <c r="D820" s="235" t="s">
        <v>4405</v>
      </c>
      <c r="E820" s="236">
        <v>4129.7</v>
      </c>
      <c r="F820" s="117">
        <v>41883</v>
      </c>
      <c r="G820" s="30">
        <v>4129.7</v>
      </c>
      <c r="H820" s="238">
        <f>E820-G820</f>
        <v>0</v>
      </c>
      <c r="I820" s="235"/>
      <c r="J820" s="9"/>
      <c r="K820" s="9"/>
    </row>
    <row r="821" spans="1:11" x14ac:dyDescent="0.25">
      <c r="A821" s="240"/>
      <c r="B821" s="241"/>
      <c r="C821" s="394"/>
      <c r="D821" s="235"/>
      <c r="E821" s="236"/>
      <c r="F821" s="117"/>
      <c r="G821" s="30"/>
      <c r="H821" s="238"/>
      <c r="I821" s="235"/>
      <c r="J821" s="9"/>
      <c r="K821" s="9"/>
    </row>
    <row r="822" spans="1:11" x14ac:dyDescent="0.25">
      <c r="A822" s="240">
        <v>41885</v>
      </c>
      <c r="B822" s="438" t="s">
        <v>1584</v>
      </c>
      <c r="C822" s="429" t="s">
        <v>4422</v>
      </c>
      <c r="D822" s="8" t="s">
        <v>2611</v>
      </c>
      <c r="E822" s="252">
        <v>7190.4</v>
      </c>
      <c r="F822" s="117">
        <v>41885</v>
      </c>
      <c r="G822" s="30">
        <v>7190.4</v>
      </c>
      <c r="H822" s="238">
        <f>E822-G822</f>
        <v>0</v>
      </c>
      <c r="I822" s="8" t="s">
        <v>196</v>
      </c>
      <c r="J822" s="9"/>
      <c r="K822" s="9"/>
    </row>
    <row r="823" spans="1:11" x14ac:dyDescent="0.25">
      <c r="A823" s="240">
        <v>41886</v>
      </c>
      <c r="B823" s="438" t="s">
        <v>1772</v>
      </c>
      <c r="C823" s="429" t="s">
        <v>4422</v>
      </c>
      <c r="D823" s="235" t="s">
        <v>2611</v>
      </c>
      <c r="E823" s="236">
        <v>7095.6</v>
      </c>
      <c r="F823" s="294">
        <v>41886</v>
      </c>
      <c r="G823" s="30">
        <v>7095.6</v>
      </c>
      <c r="H823" s="265">
        <f>E823-G823</f>
        <v>0</v>
      </c>
      <c r="I823" s="235"/>
      <c r="J823" s="9"/>
      <c r="K823" s="9"/>
    </row>
    <row r="824" spans="1:11" x14ac:dyDescent="0.25">
      <c r="A824" s="240">
        <v>41887</v>
      </c>
      <c r="B824" s="438" t="s">
        <v>1841</v>
      </c>
      <c r="C824" s="429" t="s">
        <v>4422</v>
      </c>
      <c r="D824" s="8" t="s">
        <v>2611</v>
      </c>
      <c r="E824" s="252">
        <v>6888</v>
      </c>
      <c r="F824" s="117">
        <v>41887</v>
      </c>
      <c r="G824" s="30">
        <v>6888</v>
      </c>
      <c r="H824" s="265">
        <f>E824-G824</f>
        <v>0</v>
      </c>
      <c r="I824" s="8" t="s">
        <v>4</v>
      </c>
      <c r="J824" s="9"/>
      <c r="K824" s="9"/>
    </row>
    <row r="825" spans="1:11" x14ac:dyDescent="0.25">
      <c r="A825" s="240">
        <v>41907</v>
      </c>
      <c r="B825" s="475" t="s">
        <v>1586</v>
      </c>
      <c r="C825" s="476" t="s">
        <v>2764</v>
      </c>
      <c r="D825" s="5" t="s">
        <v>2611</v>
      </c>
      <c r="E825" s="295">
        <v>3369.6</v>
      </c>
      <c r="F825" s="294">
        <v>41907</v>
      </c>
      <c r="G825" s="22">
        <v>3369.6</v>
      </c>
      <c r="H825" s="265">
        <f>E825-G825</f>
        <v>0</v>
      </c>
      <c r="I825" s="24"/>
      <c r="J825" s="9"/>
      <c r="K825" s="9"/>
    </row>
    <row r="826" spans="1:11" x14ac:dyDescent="0.25">
      <c r="A826" s="240"/>
      <c r="B826" s="475"/>
      <c r="C826" s="476"/>
      <c r="D826" s="5"/>
      <c r="E826" s="295"/>
      <c r="F826" s="294"/>
      <c r="G826" s="22">
        <f>SUM(G822:G825)</f>
        <v>24543.599999999999</v>
      </c>
      <c r="H826" s="265"/>
      <c r="I826" s="24"/>
      <c r="J826" s="9"/>
      <c r="K826" s="9"/>
    </row>
    <row r="827" spans="1:11" x14ac:dyDescent="0.25">
      <c r="A827" s="240"/>
      <c r="B827" s="475"/>
      <c r="C827" s="476"/>
      <c r="D827" s="5"/>
      <c r="E827" s="295"/>
      <c r="F827" s="294"/>
      <c r="G827" s="22"/>
      <c r="H827" s="265"/>
      <c r="I827" s="24"/>
      <c r="J827" s="9"/>
      <c r="K827" s="9"/>
    </row>
    <row r="828" spans="1:11" x14ac:dyDescent="0.25">
      <c r="A828" s="240">
        <v>41907</v>
      </c>
      <c r="B828" s="475" t="s">
        <v>1622</v>
      </c>
      <c r="C828" s="476" t="s">
        <v>2764</v>
      </c>
      <c r="D828" s="5" t="s">
        <v>2509</v>
      </c>
      <c r="E828" s="295">
        <v>4149.2</v>
      </c>
      <c r="F828" s="294">
        <v>41907</v>
      </c>
      <c r="G828" s="22">
        <v>4149.2</v>
      </c>
      <c r="H828" s="265">
        <f>E828-G828</f>
        <v>0</v>
      </c>
      <c r="I828" s="24"/>
      <c r="J828" s="9"/>
      <c r="K828" s="9"/>
    </row>
    <row r="829" spans="1:11" x14ac:dyDescent="0.25">
      <c r="A829" s="240">
        <v>41909</v>
      </c>
      <c r="B829" s="475" t="s">
        <v>1842</v>
      </c>
      <c r="C829" s="476" t="s">
        <v>2764</v>
      </c>
      <c r="D829" s="8" t="s">
        <v>2509</v>
      </c>
      <c r="E829" s="252">
        <v>11177.2</v>
      </c>
      <c r="F829" s="117">
        <v>41909</v>
      </c>
      <c r="G829" s="30">
        <v>11177.2</v>
      </c>
      <c r="H829" s="265">
        <f>E829-G829</f>
        <v>0</v>
      </c>
      <c r="I829" s="8"/>
      <c r="J829" s="9"/>
      <c r="K829" s="9"/>
    </row>
    <row r="830" spans="1:11" x14ac:dyDescent="0.25">
      <c r="A830" s="240">
        <v>41910</v>
      </c>
      <c r="B830" s="475" t="s">
        <v>1964</v>
      </c>
      <c r="C830" s="476" t="s">
        <v>2764</v>
      </c>
      <c r="D830" s="235" t="s">
        <v>2509</v>
      </c>
      <c r="E830" s="236">
        <v>6736</v>
      </c>
      <c r="F830" s="117">
        <v>41910</v>
      </c>
      <c r="G830" s="30">
        <v>6736</v>
      </c>
      <c r="H830" s="265">
        <f>E830-G830</f>
        <v>0</v>
      </c>
      <c r="I830" s="235"/>
      <c r="J830" s="9"/>
      <c r="K830" s="9"/>
    </row>
    <row r="831" spans="1:11" x14ac:dyDescent="0.25">
      <c r="A831" s="240">
        <v>41911</v>
      </c>
      <c r="B831" s="475" t="s">
        <v>2022</v>
      </c>
      <c r="C831" s="476" t="s">
        <v>2764</v>
      </c>
      <c r="D831" s="8" t="s">
        <v>2509</v>
      </c>
      <c r="E831" s="252">
        <v>4028</v>
      </c>
      <c r="F831" s="294">
        <v>41911</v>
      </c>
      <c r="G831" s="30">
        <v>4028</v>
      </c>
      <c r="H831" s="265">
        <f>E831-G831</f>
        <v>0</v>
      </c>
      <c r="I831" s="8"/>
      <c r="J831" s="9"/>
      <c r="K831" s="9"/>
    </row>
    <row r="832" spans="1:11" x14ac:dyDescent="0.25">
      <c r="A832" s="240">
        <v>41912</v>
      </c>
      <c r="B832" s="475" t="s">
        <v>2182</v>
      </c>
      <c r="C832" s="476" t="s">
        <v>2764</v>
      </c>
      <c r="D832" s="235" t="s">
        <v>2509</v>
      </c>
      <c r="E832" s="236">
        <v>3712</v>
      </c>
      <c r="F832" s="117">
        <v>41912</v>
      </c>
      <c r="G832" s="30">
        <v>3712</v>
      </c>
      <c r="H832" s="265">
        <f>E832-G832</f>
        <v>0</v>
      </c>
      <c r="I832" s="235"/>
      <c r="J832" s="9"/>
      <c r="K832" s="9"/>
    </row>
    <row r="833" spans="1:11" x14ac:dyDescent="0.25">
      <c r="A833" s="240"/>
      <c r="B833" s="475"/>
      <c r="C833" s="476"/>
      <c r="D833" s="235"/>
      <c r="E833" s="236"/>
      <c r="F833" s="117"/>
      <c r="G833" s="30">
        <f>SUM(G828:G832)</f>
        <v>29802.400000000001</v>
      </c>
      <c r="H833" s="265"/>
      <c r="I833" s="235"/>
      <c r="J833" s="9"/>
      <c r="K833" s="9"/>
    </row>
    <row r="834" spans="1:11" x14ac:dyDescent="0.25">
      <c r="A834" s="240"/>
      <c r="B834" s="475"/>
      <c r="C834" s="476"/>
      <c r="D834" s="235"/>
      <c r="E834" s="236"/>
      <c r="F834" s="117"/>
      <c r="G834" s="30"/>
      <c r="H834" s="265"/>
      <c r="I834" s="235"/>
      <c r="J834" s="9"/>
      <c r="K834" s="9"/>
    </row>
    <row r="835" spans="1:11" x14ac:dyDescent="0.25">
      <c r="A835" s="240">
        <v>41891</v>
      </c>
      <c r="B835" s="438" t="s">
        <v>1091</v>
      </c>
      <c r="C835" s="429" t="s">
        <v>4422</v>
      </c>
      <c r="D835" s="235" t="s">
        <v>416</v>
      </c>
      <c r="E835" s="236">
        <v>2734.5</v>
      </c>
      <c r="F835" s="117">
        <v>41892</v>
      </c>
      <c r="G835" s="30">
        <v>2734.5</v>
      </c>
      <c r="H835" s="265">
        <f t="shared" ref="H835:H841" si="37">E835-G835</f>
        <v>0</v>
      </c>
      <c r="I835" s="235" t="s">
        <v>196</v>
      </c>
      <c r="J835" s="9"/>
      <c r="K835" s="9"/>
    </row>
    <row r="836" spans="1:11" x14ac:dyDescent="0.25">
      <c r="A836" s="240">
        <v>41893</v>
      </c>
      <c r="B836" s="438" t="s">
        <v>1336</v>
      </c>
      <c r="C836" s="429" t="s">
        <v>4422</v>
      </c>
      <c r="D836" s="235" t="s">
        <v>416</v>
      </c>
      <c r="E836" s="236">
        <v>2469.5</v>
      </c>
      <c r="F836" s="117">
        <v>41894</v>
      </c>
      <c r="G836" s="30">
        <v>2469.5</v>
      </c>
      <c r="H836" s="265">
        <f t="shared" si="37"/>
        <v>0</v>
      </c>
      <c r="I836" s="235" t="s">
        <v>196</v>
      </c>
      <c r="J836" s="9"/>
      <c r="K836" s="9"/>
    </row>
    <row r="837" spans="1:11" x14ac:dyDescent="0.25">
      <c r="A837" s="240">
        <v>41894</v>
      </c>
      <c r="B837" s="438" t="s">
        <v>1471</v>
      </c>
      <c r="C837" s="429" t="s">
        <v>4422</v>
      </c>
      <c r="D837" s="8" t="s">
        <v>416</v>
      </c>
      <c r="E837" s="252">
        <v>4808.3999999999996</v>
      </c>
      <c r="F837" s="117">
        <v>41895</v>
      </c>
      <c r="G837" s="30">
        <v>4808.3999999999996</v>
      </c>
      <c r="H837" s="265">
        <f t="shared" si="37"/>
        <v>0</v>
      </c>
      <c r="I837" s="8" t="s">
        <v>14</v>
      </c>
      <c r="J837" s="9"/>
      <c r="K837" s="9"/>
    </row>
    <row r="838" spans="1:11" x14ac:dyDescent="0.25">
      <c r="A838" s="240">
        <v>41898</v>
      </c>
      <c r="B838" s="241" t="s">
        <v>1905</v>
      </c>
      <c r="C838" s="394" t="s">
        <v>4517</v>
      </c>
      <c r="D838" s="8" t="s">
        <v>416</v>
      </c>
      <c r="E838" s="252">
        <v>6089.2</v>
      </c>
      <c r="F838" s="294">
        <v>41899</v>
      </c>
      <c r="G838" s="30">
        <v>6089.2</v>
      </c>
      <c r="H838" s="265">
        <f t="shared" si="37"/>
        <v>0</v>
      </c>
      <c r="I838" s="8" t="s">
        <v>23</v>
      </c>
      <c r="J838" s="9"/>
      <c r="K838" s="9"/>
    </row>
    <row r="839" spans="1:11" x14ac:dyDescent="0.25">
      <c r="A839" s="240">
        <v>41900</v>
      </c>
      <c r="B839" s="241" t="s">
        <v>2135</v>
      </c>
      <c r="C839" s="394" t="s">
        <v>4517</v>
      </c>
      <c r="D839" s="8" t="s">
        <v>416</v>
      </c>
      <c r="E839" s="252">
        <v>3764.8</v>
      </c>
      <c r="F839" s="294">
        <v>41901</v>
      </c>
      <c r="G839" s="30">
        <v>3764.8</v>
      </c>
      <c r="H839" s="265">
        <f t="shared" si="37"/>
        <v>0</v>
      </c>
      <c r="I839" s="8" t="s">
        <v>57</v>
      </c>
      <c r="J839" s="9"/>
      <c r="K839" s="9"/>
    </row>
    <row r="840" spans="1:11" x14ac:dyDescent="0.25">
      <c r="A840" s="240">
        <v>41904</v>
      </c>
      <c r="B840" s="241" t="s">
        <v>1362</v>
      </c>
      <c r="C840" s="394" t="s">
        <v>4517</v>
      </c>
      <c r="D840" s="8" t="s">
        <v>416</v>
      </c>
      <c r="E840" s="252">
        <v>2464.8000000000002</v>
      </c>
      <c r="F840" s="294">
        <v>41905</v>
      </c>
      <c r="G840" s="30">
        <v>2464.8000000000002</v>
      </c>
      <c r="H840" s="265">
        <f t="shared" si="37"/>
        <v>0</v>
      </c>
      <c r="I840" s="20" t="s">
        <v>196</v>
      </c>
      <c r="J840" s="9"/>
      <c r="K840" s="9"/>
    </row>
    <row r="841" spans="1:11" x14ac:dyDescent="0.25">
      <c r="A841" s="240">
        <v>41909</v>
      </c>
      <c r="B841" s="475" t="s">
        <v>1928</v>
      </c>
      <c r="C841" s="476" t="s">
        <v>2764</v>
      </c>
      <c r="D841" s="8" t="s">
        <v>416</v>
      </c>
      <c r="E841" s="252">
        <v>2754</v>
      </c>
      <c r="F841" s="117">
        <v>41910</v>
      </c>
      <c r="G841" s="30">
        <v>2754</v>
      </c>
      <c r="H841" s="265">
        <f t="shared" si="37"/>
        <v>0</v>
      </c>
      <c r="I841" s="8" t="s">
        <v>196</v>
      </c>
      <c r="J841" s="9"/>
      <c r="K841" s="9"/>
    </row>
    <row r="842" spans="1:11" x14ac:dyDescent="0.25">
      <c r="A842" s="240"/>
      <c r="B842" s="475"/>
      <c r="C842" s="476"/>
      <c r="D842" s="8"/>
      <c r="E842" s="252"/>
      <c r="F842" s="117"/>
      <c r="G842" s="30">
        <f>SUM(G835:G841)</f>
        <v>25085.199999999997</v>
      </c>
      <c r="H842" s="265"/>
      <c r="I842" s="8"/>
      <c r="J842" s="9"/>
      <c r="K842" s="9"/>
    </row>
    <row r="843" spans="1:11" x14ac:dyDescent="0.25">
      <c r="A843" s="240"/>
      <c r="B843" s="475"/>
      <c r="C843" s="476"/>
      <c r="D843" s="8"/>
      <c r="E843" s="252"/>
      <c r="F843" s="117"/>
      <c r="G843" s="30"/>
      <c r="H843" s="265"/>
      <c r="I843" s="8"/>
      <c r="J843" s="9"/>
      <c r="K843" s="9"/>
    </row>
    <row r="844" spans="1:11" ht="16.5" customHeight="1" x14ac:dyDescent="0.25">
      <c r="A844" s="240">
        <v>41884</v>
      </c>
      <c r="B844" s="438" t="s">
        <v>1556</v>
      </c>
      <c r="C844" s="429" t="s">
        <v>4422</v>
      </c>
      <c r="D844" s="235" t="s">
        <v>4424</v>
      </c>
      <c r="E844" s="236">
        <v>4645.8</v>
      </c>
      <c r="F844" s="117">
        <v>41884</v>
      </c>
      <c r="G844" s="22">
        <v>4645.8</v>
      </c>
      <c r="H844" s="238">
        <f t="shared" ref="H844:H849" si="38">E844-G844</f>
        <v>0</v>
      </c>
      <c r="I844" s="431"/>
      <c r="J844" s="9"/>
      <c r="K844" s="9"/>
    </row>
    <row r="845" spans="1:11" x14ac:dyDescent="0.25">
      <c r="A845" s="240">
        <v>41893</v>
      </c>
      <c r="B845" s="438" t="s">
        <v>1349</v>
      </c>
      <c r="C845" s="429" t="s">
        <v>4422</v>
      </c>
      <c r="D845" s="235" t="s">
        <v>4424</v>
      </c>
      <c r="E845" s="236">
        <v>4891.1000000000004</v>
      </c>
      <c r="F845" s="117">
        <v>41893</v>
      </c>
      <c r="G845" s="30">
        <v>4891.1000000000004</v>
      </c>
      <c r="H845" s="265">
        <f t="shared" si="38"/>
        <v>0</v>
      </c>
      <c r="I845" s="235"/>
      <c r="J845" s="9"/>
      <c r="K845" s="9"/>
    </row>
    <row r="846" spans="1:11" x14ac:dyDescent="0.25">
      <c r="A846" s="240">
        <v>41898</v>
      </c>
      <c r="B846" s="241" t="s">
        <v>1928</v>
      </c>
      <c r="C846" s="394" t="s">
        <v>4517</v>
      </c>
      <c r="D846" s="8" t="s">
        <v>4424</v>
      </c>
      <c r="E846" s="252">
        <v>2279.4</v>
      </c>
      <c r="F846" s="294">
        <v>41898</v>
      </c>
      <c r="G846" s="30">
        <v>2279.4</v>
      </c>
      <c r="H846" s="265">
        <f t="shared" si="38"/>
        <v>0</v>
      </c>
      <c r="I846" s="8"/>
      <c r="J846" s="9"/>
      <c r="K846" s="9"/>
    </row>
    <row r="847" spans="1:11" x14ac:dyDescent="0.25">
      <c r="A847" s="240">
        <v>41899</v>
      </c>
      <c r="B847" s="241" t="s">
        <v>2054</v>
      </c>
      <c r="C847" s="394" t="s">
        <v>4517</v>
      </c>
      <c r="D847" s="8" t="s">
        <v>4424</v>
      </c>
      <c r="E847" s="252">
        <v>1258.5999999999999</v>
      </c>
      <c r="F847" s="294">
        <v>41899</v>
      </c>
      <c r="G847" s="30">
        <v>1258.5999999999999</v>
      </c>
      <c r="H847" s="265">
        <f t="shared" si="38"/>
        <v>0</v>
      </c>
      <c r="I847" s="8"/>
      <c r="J847" s="9"/>
      <c r="K847" s="9"/>
    </row>
    <row r="848" spans="1:11" x14ac:dyDescent="0.25">
      <c r="A848" s="240">
        <v>41903</v>
      </c>
      <c r="B848" s="241" t="s">
        <v>1243</v>
      </c>
      <c r="C848" s="394" t="s">
        <v>4517</v>
      </c>
      <c r="D848" s="235" t="s">
        <v>4424</v>
      </c>
      <c r="E848" s="236">
        <v>1299.2</v>
      </c>
      <c r="F848" s="294">
        <v>41903</v>
      </c>
      <c r="G848" s="30">
        <v>1299.2</v>
      </c>
      <c r="H848" s="265">
        <f t="shared" si="38"/>
        <v>0</v>
      </c>
      <c r="I848" s="235"/>
      <c r="J848" s="9"/>
      <c r="K848" s="9"/>
    </row>
    <row r="849" spans="1:11" x14ac:dyDescent="0.25">
      <c r="A849" s="240">
        <v>41905</v>
      </c>
      <c r="B849" s="241" t="s">
        <v>1476</v>
      </c>
      <c r="C849" s="394" t="s">
        <v>4517</v>
      </c>
      <c r="D849" s="8" t="s">
        <v>4424</v>
      </c>
      <c r="E849" s="252">
        <v>2366.4</v>
      </c>
      <c r="F849" s="294">
        <v>41905</v>
      </c>
      <c r="G849" s="22">
        <v>2366.4</v>
      </c>
      <c r="H849" s="265">
        <f t="shared" si="38"/>
        <v>0</v>
      </c>
      <c r="I849" s="431"/>
      <c r="J849" s="9"/>
      <c r="K849" s="9"/>
    </row>
    <row r="850" spans="1:11" x14ac:dyDescent="0.25">
      <c r="A850" s="240"/>
      <c r="B850" s="241"/>
      <c r="C850" s="394"/>
      <c r="D850" s="8"/>
      <c r="E850" s="252"/>
      <c r="F850" s="294"/>
      <c r="G850" s="22">
        <f>SUM(G844:G849)</f>
        <v>16740.500000000004</v>
      </c>
      <c r="H850" s="265"/>
      <c r="I850" s="431"/>
      <c r="J850" s="9"/>
      <c r="K850" s="9"/>
    </row>
    <row r="851" spans="1:11" x14ac:dyDescent="0.25">
      <c r="A851" s="240"/>
      <c r="B851" s="241"/>
      <c r="C851" s="394"/>
      <c r="D851" s="8"/>
      <c r="E851" s="252"/>
      <c r="F851" s="294"/>
      <c r="G851" s="22"/>
      <c r="H851" s="265"/>
      <c r="I851" s="431"/>
      <c r="J851" s="9"/>
      <c r="K851" s="9"/>
    </row>
    <row r="852" spans="1:11" x14ac:dyDescent="0.25">
      <c r="A852" s="240">
        <v>41883</v>
      </c>
      <c r="B852" s="241" t="s">
        <v>1384</v>
      </c>
      <c r="C852" s="394" t="s">
        <v>4401</v>
      </c>
      <c r="D852" s="235" t="s">
        <v>236</v>
      </c>
      <c r="E852" s="236">
        <v>1788</v>
      </c>
      <c r="F852" s="117">
        <v>41883</v>
      </c>
      <c r="G852" s="30">
        <v>1788</v>
      </c>
      <c r="H852" s="238">
        <f t="shared" ref="H852:H878" si="39">E852-G852</f>
        <v>0</v>
      </c>
      <c r="I852" s="235"/>
      <c r="J852" s="9"/>
      <c r="K852" s="9"/>
    </row>
    <row r="853" spans="1:11" x14ac:dyDescent="0.25">
      <c r="A853" s="240">
        <v>41884</v>
      </c>
      <c r="B853" s="241" t="s">
        <v>1479</v>
      </c>
      <c r="C853" s="394" t="s">
        <v>4401</v>
      </c>
      <c r="D853" s="235" t="s">
        <v>236</v>
      </c>
      <c r="E853" s="236">
        <v>2980</v>
      </c>
      <c r="F853" s="117">
        <v>41884</v>
      </c>
      <c r="G853" s="22">
        <v>2980</v>
      </c>
      <c r="H853" s="238">
        <f t="shared" si="39"/>
        <v>0</v>
      </c>
      <c r="I853" s="431" t="s">
        <v>4</v>
      </c>
      <c r="J853" s="9"/>
      <c r="K853" s="9"/>
    </row>
    <row r="854" spans="1:11" x14ac:dyDescent="0.25">
      <c r="A854" s="240">
        <v>41885</v>
      </c>
      <c r="B854" s="438" t="s">
        <v>1608</v>
      </c>
      <c r="C854" s="429" t="s">
        <v>4422</v>
      </c>
      <c r="D854" s="8" t="s">
        <v>236</v>
      </c>
      <c r="E854" s="252">
        <v>1788</v>
      </c>
      <c r="F854" s="117">
        <v>41885</v>
      </c>
      <c r="G854" s="30">
        <v>1788</v>
      </c>
      <c r="H854" s="265">
        <f t="shared" si="39"/>
        <v>0</v>
      </c>
      <c r="I854" s="8" t="s">
        <v>14</v>
      </c>
      <c r="J854" s="9"/>
      <c r="K854" s="9"/>
    </row>
    <row r="855" spans="1:11" x14ac:dyDescent="0.25">
      <c r="A855" s="240">
        <v>41891</v>
      </c>
      <c r="B855" s="438" t="s">
        <v>2275</v>
      </c>
      <c r="C855" s="429" t="s">
        <v>4422</v>
      </c>
      <c r="D855" s="235" t="s">
        <v>236</v>
      </c>
      <c r="E855" s="236">
        <v>3100</v>
      </c>
      <c r="F855" s="117">
        <v>41891</v>
      </c>
      <c r="G855" s="30">
        <v>3100</v>
      </c>
      <c r="H855" s="265">
        <f t="shared" si="39"/>
        <v>0</v>
      </c>
      <c r="I855" s="235" t="s">
        <v>196</v>
      </c>
      <c r="J855" s="9"/>
      <c r="K855" s="9"/>
    </row>
    <row r="856" spans="1:11" x14ac:dyDescent="0.25">
      <c r="A856" s="240">
        <v>41893</v>
      </c>
      <c r="B856" s="438" t="s">
        <v>1273</v>
      </c>
      <c r="C856" s="429" t="s">
        <v>4422</v>
      </c>
      <c r="D856" s="235" t="s">
        <v>236</v>
      </c>
      <c r="E856" s="236">
        <v>1485</v>
      </c>
      <c r="F856" s="117">
        <v>41893</v>
      </c>
      <c r="G856" s="30">
        <v>1485</v>
      </c>
      <c r="H856" s="265">
        <f t="shared" si="39"/>
        <v>0</v>
      </c>
      <c r="I856" s="235" t="s">
        <v>4</v>
      </c>
      <c r="J856" s="9"/>
      <c r="K856" s="9"/>
    </row>
    <row r="857" spans="1:11" x14ac:dyDescent="0.25">
      <c r="A857" s="240">
        <v>41894</v>
      </c>
      <c r="B857" s="438" t="s">
        <v>1390</v>
      </c>
      <c r="C857" s="429" t="s">
        <v>4422</v>
      </c>
      <c r="D857" s="8" t="s">
        <v>236</v>
      </c>
      <c r="E857" s="252">
        <v>2980</v>
      </c>
      <c r="F857" s="117">
        <v>41894</v>
      </c>
      <c r="G857" s="22">
        <v>2980</v>
      </c>
      <c r="H857" s="265">
        <f t="shared" si="39"/>
        <v>0</v>
      </c>
      <c r="I857" s="20" t="s">
        <v>4</v>
      </c>
      <c r="J857" s="9"/>
      <c r="K857" s="9"/>
    </row>
    <row r="858" spans="1:11" x14ac:dyDescent="0.25">
      <c r="A858" s="240">
        <v>41895</v>
      </c>
      <c r="B858" s="438" t="s">
        <v>1536</v>
      </c>
      <c r="C858" s="429" t="s">
        <v>4422</v>
      </c>
      <c r="D858" s="235" t="s">
        <v>236</v>
      </c>
      <c r="E858" s="236">
        <v>4172</v>
      </c>
      <c r="F858" s="294">
        <v>41895</v>
      </c>
      <c r="G858" s="30">
        <v>4172</v>
      </c>
      <c r="H858" s="265">
        <f t="shared" si="39"/>
        <v>0</v>
      </c>
      <c r="I858" s="235"/>
      <c r="J858" s="9"/>
      <c r="K858" s="9"/>
    </row>
    <row r="859" spans="1:11" x14ac:dyDescent="0.25">
      <c r="A859" s="240">
        <v>41895</v>
      </c>
      <c r="B859" s="241" t="s">
        <v>1584</v>
      </c>
      <c r="C859" s="394" t="s">
        <v>4517</v>
      </c>
      <c r="D859" s="235" t="s">
        <v>236</v>
      </c>
      <c r="E859" s="236">
        <v>1659.8</v>
      </c>
      <c r="F859" s="294">
        <v>41895</v>
      </c>
      <c r="G859" s="30">
        <v>1659.8</v>
      </c>
      <c r="H859" s="265">
        <f t="shared" si="39"/>
        <v>0</v>
      </c>
      <c r="I859" s="235"/>
      <c r="J859" s="9"/>
      <c r="K859" s="9"/>
    </row>
    <row r="860" spans="1:11" x14ac:dyDescent="0.25">
      <c r="A860" s="240">
        <v>41896</v>
      </c>
      <c r="B860" s="241" t="s">
        <v>1683</v>
      </c>
      <c r="C860" s="394" t="s">
        <v>4517</v>
      </c>
      <c r="D860" s="8" t="s">
        <v>236</v>
      </c>
      <c r="E860" s="252">
        <v>3100</v>
      </c>
      <c r="F860" s="117">
        <v>41896</v>
      </c>
      <c r="G860" s="30">
        <v>3100</v>
      </c>
      <c r="H860" s="265">
        <f t="shared" si="39"/>
        <v>0</v>
      </c>
      <c r="I860" s="8"/>
      <c r="J860" s="9"/>
      <c r="K860" s="9"/>
    </row>
    <row r="861" spans="1:11" x14ac:dyDescent="0.25">
      <c r="A861" s="240">
        <v>41899</v>
      </c>
      <c r="B861" s="241" t="s">
        <v>1953</v>
      </c>
      <c r="C861" s="394" t="s">
        <v>4517</v>
      </c>
      <c r="D861" s="8" t="s">
        <v>236</v>
      </c>
      <c r="E861" s="252">
        <v>1740</v>
      </c>
      <c r="F861" s="294">
        <v>41899</v>
      </c>
      <c r="G861" s="30">
        <v>1740</v>
      </c>
      <c r="H861" s="265">
        <f t="shared" si="39"/>
        <v>0</v>
      </c>
      <c r="I861" s="8"/>
      <c r="J861" s="9"/>
      <c r="K861" s="9"/>
    </row>
    <row r="862" spans="1:11" x14ac:dyDescent="0.25">
      <c r="A862" s="240">
        <v>41900</v>
      </c>
      <c r="B862" s="241" t="s">
        <v>2077</v>
      </c>
      <c r="C862" s="394" t="s">
        <v>4517</v>
      </c>
      <c r="D862" s="8" t="s">
        <v>236</v>
      </c>
      <c r="E862" s="252">
        <v>2384</v>
      </c>
      <c r="F862" s="294">
        <v>41900</v>
      </c>
      <c r="G862" s="30">
        <v>2384</v>
      </c>
      <c r="H862" s="265">
        <f t="shared" si="39"/>
        <v>0</v>
      </c>
      <c r="I862" s="8" t="s">
        <v>4</v>
      </c>
      <c r="J862" s="9"/>
      <c r="K862" s="9"/>
    </row>
    <row r="863" spans="1:11" x14ac:dyDescent="0.25">
      <c r="A863" s="240">
        <v>41900</v>
      </c>
      <c r="B863" s="241" t="s">
        <v>2169</v>
      </c>
      <c r="C863" s="394" t="s">
        <v>4517</v>
      </c>
      <c r="D863" s="8" t="s">
        <v>236</v>
      </c>
      <c r="E863" s="252">
        <v>1264.2</v>
      </c>
      <c r="F863" s="294">
        <v>41901</v>
      </c>
      <c r="G863" s="30">
        <v>1264.2</v>
      </c>
      <c r="H863" s="265">
        <f t="shared" si="39"/>
        <v>0</v>
      </c>
      <c r="I863" s="8" t="s">
        <v>196</v>
      </c>
      <c r="J863" s="9"/>
      <c r="K863" s="9"/>
    </row>
    <row r="864" spans="1:11" x14ac:dyDescent="0.25">
      <c r="A864" s="240">
        <v>41901</v>
      </c>
      <c r="B864" s="241" t="s">
        <v>2217</v>
      </c>
      <c r="C864" s="394" t="s">
        <v>4517</v>
      </c>
      <c r="D864" s="235" t="s">
        <v>236</v>
      </c>
      <c r="E864" s="236">
        <v>2360</v>
      </c>
      <c r="F864" s="294">
        <v>41901</v>
      </c>
      <c r="G864" s="22">
        <v>2360</v>
      </c>
      <c r="H864" s="265">
        <f t="shared" si="39"/>
        <v>0</v>
      </c>
      <c r="I864" s="431" t="s">
        <v>23</v>
      </c>
      <c r="J864" s="9"/>
      <c r="K864" s="9"/>
    </row>
    <row r="865" spans="1:11" x14ac:dyDescent="0.25">
      <c r="A865" s="240">
        <v>41902</v>
      </c>
      <c r="B865" s="241" t="s">
        <v>1080</v>
      </c>
      <c r="C865" s="394" t="s">
        <v>4517</v>
      </c>
      <c r="D865" s="8" t="s">
        <v>236</v>
      </c>
      <c r="E865" s="252">
        <v>620</v>
      </c>
      <c r="F865" s="294">
        <v>41903</v>
      </c>
      <c r="G865" s="22">
        <v>620</v>
      </c>
      <c r="H865" s="265">
        <f t="shared" si="39"/>
        <v>0</v>
      </c>
      <c r="I865" s="20" t="s">
        <v>196</v>
      </c>
      <c r="J865" s="9"/>
      <c r="K865" s="9"/>
    </row>
    <row r="866" spans="1:11" x14ac:dyDescent="0.25">
      <c r="A866" s="240">
        <v>41903</v>
      </c>
      <c r="B866" s="241" t="s">
        <v>1200</v>
      </c>
      <c r="C866" s="394" t="s">
        <v>4517</v>
      </c>
      <c r="D866" s="235" t="s">
        <v>236</v>
      </c>
      <c r="E866" s="236">
        <v>2360</v>
      </c>
      <c r="F866" s="117">
        <v>41903</v>
      </c>
      <c r="G866" s="30">
        <v>2360</v>
      </c>
      <c r="H866" s="265">
        <f t="shared" si="39"/>
        <v>0</v>
      </c>
      <c r="I866" s="235" t="s">
        <v>20</v>
      </c>
      <c r="J866" s="9"/>
      <c r="K866" s="9"/>
    </row>
    <row r="867" spans="1:11" x14ac:dyDescent="0.25">
      <c r="A867" s="240">
        <v>41904</v>
      </c>
      <c r="B867" s="241" t="s">
        <v>1262</v>
      </c>
      <c r="C867" s="394" t="s">
        <v>4517</v>
      </c>
      <c r="D867" s="8" t="s">
        <v>236</v>
      </c>
      <c r="E867" s="252">
        <v>1240</v>
      </c>
      <c r="F867" s="294">
        <v>41904</v>
      </c>
      <c r="G867" s="30">
        <v>1240</v>
      </c>
      <c r="H867" s="265">
        <f t="shared" si="39"/>
        <v>0</v>
      </c>
      <c r="I867" s="8" t="s">
        <v>4</v>
      </c>
      <c r="J867" s="9"/>
      <c r="K867" s="9"/>
    </row>
    <row r="868" spans="1:11" x14ac:dyDescent="0.25">
      <c r="A868" s="240">
        <v>41904</v>
      </c>
      <c r="B868" s="241" t="s">
        <v>1380</v>
      </c>
      <c r="C868" s="394" t="s">
        <v>4517</v>
      </c>
      <c r="D868" s="8" t="s">
        <v>236</v>
      </c>
      <c r="E868" s="252">
        <v>632.1</v>
      </c>
      <c r="F868" s="294">
        <v>41905</v>
      </c>
      <c r="G868" s="22">
        <v>632.1</v>
      </c>
      <c r="H868" s="265">
        <f t="shared" si="39"/>
        <v>0</v>
      </c>
      <c r="I868" s="611" t="s">
        <v>4</v>
      </c>
      <c r="J868" s="9"/>
      <c r="K868" s="9"/>
    </row>
    <row r="869" spans="1:11" x14ac:dyDescent="0.25">
      <c r="A869" s="240">
        <v>41905</v>
      </c>
      <c r="B869" s="241" t="s">
        <v>1398</v>
      </c>
      <c r="C869" s="394" t="s">
        <v>4517</v>
      </c>
      <c r="D869" s="8" t="s">
        <v>236</v>
      </c>
      <c r="E869" s="252">
        <v>1490</v>
      </c>
      <c r="F869" s="294">
        <v>41905</v>
      </c>
      <c r="G869" s="22">
        <v>1490</v>
      </c>
      <c r="H869" s="265">
        <f t="shared" si="39"/>
        <v>0</v>
      </c>
      <c r="I869" s="20" t="s">
        <v>14</v>
      </c>
      <c r="J869" s="9"/>
      <c r="K869" s="9"/>
    </row>
    <row r="870" spans="1:11" x14ac:dyDescent="0.25">
      <c r="A870" s="240">
        <v>41905</v>
      </c>
      <c r="B870" s="241" t="s">
        <v>1457</v>
      </c>
      <c r="C870" s="394" t="s">
        <v>4517</v>
      </c>
      <c r="D870" s="8" t="s">
        <v>236</v>
      </c>
      <c r="E870" s="252">
        <v>712.8</v>
      </c>
      <c r="F870" s="294">
        <v>41905</v>
      </c>
      <c r="G870" s="22">
        <v>712.8</v>
      </c>
      <c r="H870" s="265">
        <f t="shared" si="39"/>
        <v>0</v>
      </c>
      <c r="I870" s="431" t="s">
        <v>57</v>
      </c>
      <c r="J870" s="9"/>
      <c r="K870" s="9"/>
    </row>
    <row r="871" spans="1:11" x14ac:dyDescent="0.25">
      <c r="A871" s="240">
        <v>41906</v>
      </c>
      <c r="B871" s="241" t="s">
        <v>1495</v>
      </c>
      <c r="C871" s="394" t="s">
        <v>4517</v>
      </c>
      <c r="D871" s="8" t="s">
        <v>236</v>
      </c>
      <c r="E871" s="252">
        <v>1688</v>
      </c>
      <c r="F871" s="294">
        <v>41906</v>
      </c>
      <c r="G871" s="30">
        <v>1688</v>
      </c>
      <c r="H871" s="265">
        <f t="shared" si="39"/>
        <v>0</v>
      </c>
      <c r="I871" s="8" t="s">
        <v>23</v>
      </c>
      <c r="J871" s="9"/>
      <c r="K871" s="9"/>
    </row>
    <row r="872" spans="1:11" x14ac:dyDescent="0.25">
      <c r="A872" s="240">
        <v>41907</v>
      </c>
      <c r="B872" s="475" t="s">
        <v>1620</v>
      </c>
      <c r="C872" s="476" t="s">
        <v>2764</v>
      </c>
      <c r="D872" s="5" t="s">
        <v>236</v>
      </c>
      <c r="E872" s="295">
        <v>2985</v>
      </c>
      <c r="F872" s="294">
        <v>41907</v>
      </c>
      <c r="G872" s="22">
        <v>2985</v>
      </c>
      <c r="H872" s="265">
        <f t="shared" si="39"/>
        <v>0</v>
      </c>
      <c r="I872" s="24" t="s">
        <v>57</v>
      </c>
      <c r="J872" s="9"/>
      <c r="K872" s="9"/>
    </row>
    <row r="873" spans="1:11" x14ac:dyDescent="0.25">
      <c r="A873" s="240">
        <v>41908</v>
      </c>
      <c r="B873" s="475" t="s">
        <v>1695</v>
      </c>
      <c r="C873" s="476" t="s">
        <v>2764</v>
      </c>
      <c r="D873" s="235" t="s">
        <v>236</v>
      </c>
      <c r="E873" s="236">
        <v>1144</v>
      </c>
      <c r="F873" s="294">
        <v>41908</v>
      </c>
      <c r="G873" s="30">
        <v>1144</v>
      </c>
      <c r="H873" s="265">
        <f t="shared" si="39"/>
        <v>0</v>
      </c>
      <c r="I873" s="235" t="s">
        <v>57</v>
      </c>
      <c r="J873" s="9"/>
      <c r="K873" s="9"/>
    </row>
    <row r="874" spans="1:11" x14ac:dyDescent="0.25">
      <c r="A874" s="240">
        <v>41908</v>
      </c>
      <c r="B874" s="475" t="s">
        <v>1754</v>
      </c>
      <c r="C874" s="476" t="s">
        <v>2764</v>
      </c>
      <c r="D874" s="235" t="s">
        <v>236</v>
      </c>
      <c r="E874" s="236">
        <v>3620</v>
      </c>
      <c r="F874" s="294">
        <v>41908</v>
      </c>
      <c r="G874" s="30">
        <v>3620</v>
      </c>
      <c r="H874" s="265">
        <f t="shared" si="39"/>
        <v>0</v>
      </c>
      <c r="I874" s="235" t="s">
        <v>2730</v>
      </c>
      <c r="J874" s="9"/>
      <c r="K874" s="9"/>
    </row>
    <row r="875" spans="1:11" x14ac:dyDescent="0.25">
      <c r="A875" s="240">
        <v>41909</v>
      </c>
      <c r="B875" s="475" t="s">
        <v>1869</v>
      </c>
      <c r="C875" s="476" t="s">
        <v>2764</v>
      </c>
      <c r="D875" s="8" t="s">
        <v>236</v>
      </c>
      <c r="E875" s="252">
        <v>2384</v>
      </c>
      <c r="F875" s="117">
        <v>41909</v>
      </c>
      <c r="G875" s="30">
        <v>2384</v>
      </c>
      <c r="H875" s="265">
        <f t="shared" si="39"/>
        <v>0</v>
      </c>
      <c r="I875" s="8" t="s">
        <v>4</v>
      </c>
      <c r="J875" s="9"/>
      <c r="K875" s="9"/>
    </row>
    <row r="876" spans="1:11" x14ac:dyDescent="0.25">
      <c r="A876" s="240">
        <v>41910</v>
      </c>
      <c r="B876" s="475" t="s">
        <v>1945</v>
      </c>
      <c r="C876" s="476" t="s">
        <v>2764</v>
      </c>
      <c r="D876" s="235" t="s">
        <v>236</v>
      </c>
      <c r="E876" s="236">
        <v>1200</v>
      </c>
      <c r="F876" s="117">
        <v>41910</v>
      </c>
      <c r="G876" s="30">
        <v>1200</v>
      </c>
      <c r="H876" s="265">
        <f t="shared" si="39"/>
        <v>0</v>
      </c>
      <c r="I876" s="235"/>
      <c r="J876" s="9"/>
      <c r="K876" s="9"/>
    </row>
    <row r="877" spans="1:11" x14ac:dyDescent="0.25">
      <c r="A877" s="240">
        <v>41911</v>
      </c>
      <c r="B877" s="475" t="s">
        <v>2093</v>
      </c>
      <c r="C877" s="476" t="s">
        <v>2764</v>
      </c>
      <c r="D877" s="8" t="s">
        <v>236</v>
      </c>
      <c r="E877" s="252">
        <v>1800</v>
      </c>
      <c r="F877" s="294">
        <v>41911</v>
      </c>
      <c r="G877" s="30">
        <v>1800</v>
      </c>
      <c r="H877" s="265">
        <f t="shared" si="39"/>
        <v>0</v>
      </c>
      <c r="I877" s="8"/>
      <c r="J877" s="9"/>
      <c r="K877" s="9"/>
    </row>
    <row r="878" spans="1:11" x14ac:dyDescent="0.25">
      <c r="A878" s="240">
        <v>41911</v>
      </c>
      <c r="B878" s="475" t="s">
        <v>2094</v>
      </c>
      <c r="C878" s="476" t="s">
        <v>2764</v>
      </c>
      <c r="D878" s="8" t="s">
        <v>236</v>
      </c>
      <c r="E878" s="252">
        <v>800.8</v>
      </c>
      <c r="F878" s="294">
        <v>41911</v>
      </c>
      <c r="G878" s="30">
        <v>800.8</v>
      </c>
      <c r="H878" s="265">
        <f t="shared" si="39"/>
        <v>0</v>
      </c>
      <c r="I878" s="8"/>
      <c r="J878" s="9"/>
      <c r="K878" s="9"/>
    </row>
    <row r="879" spans="1:11" x14ac:dyDescent="0.25">
      <c r="A879" s="240"/>
      <c r="B879" s="475"/>
      <c r="C879" s="476"/>
      <c r="D879" s="8"/>
      <c r="E879" s="252"/>
      <c r="F879" s="294"/>
      <c r="G879" s="30">
        <f>SUM(G852:G878)</f>
        <v>53477.700000000004</v>
      </c>
      <c r="H879" s="265"/>
      <c r="I879" s="8"/>
      <c r="J879" s="9"/>
      <c r="K879" s="9"/>
    </row>
    <row r="880" spans="1:11" x14ac:dyDescent="0.25">
      <c r="A880" s="240"/>
      <c r="B880" s="475"/>
      <c r="C880" s="476"/>
      <c r="D880" s="8"/>
      <c r="E880" s="252"/>
      <c r="F880" s="294"/>
      <c r="G880" s="30"/>
      <c r="H880" s="265"/>
      <c r="I880" s="8"/>
      <c r="J880" s="9"/>
      <c r="K880" s="9"/>
    </row>
    <row r="881" spans="1:11" x14ac:dyDescent="0.25">
      <c r="A881" s="240">
        <v>41883</v>
      </c>
      <c r="B881" s="241" t="s">
        <v>1445</v>
      </c>
      <c r="C881" s="394" t="s">
        <v>4401</v>
      </c>
      <c r="D881" s="235" t="s">
        <v>71</v>
      </c>
      <c r="E881" s="236">
        <v>1701</v>
      </c>
      <c r="F881" s="117">
        <v>41884</v>
      </c>
      <c r="G881" s="30">
        <v>1701</v>
      </c>
      <c r="H881" s="238">
        <f t="shared" ref="H881:H923" si="40">E881-G881</f>
        <v>0</v>
      </c>
      <c r="I881" s="235" t="s">
        <v>196</v>
      </c>
      <c r="J881" s="9"/>
      <c r="K881" s="9"/>
    </row>
    <row r="882" spans="1:11" x14ac:dyDescent="0.25">
      <c r="A882" s="240">
        <v>41885</v>
      </c>
      <c r="B882" s="438" t="s">
        <v>1672</v>
      </c>
      <c r="C882" s="429" t="s">
        <v>4422</v>
      </c>
      <c r="D882" s="8" t="s">
        <v>71</v>
      </c>
      <c r="E882" s="252">
        <v>1800</v>
      </c>
      <c r="F882" s="294">
        <v>41886</v>
      </c>
      <c r="G882" s="30">
        <v>1800</v>
      </c>
      <c r="H882" s="265">
        <f t="shared" si="40"/>
        <v>0</v>
      </c>
      <c r="I882" s="8" t="s">
        <v>146</v>
      </c>
      <c r="J882" s="9"/>
      <c r="K882" s="9"/>
    </row>
    <row r="883" spans="1:11" x14ac:dyDescent="0.25">
      <c r="A883" s="240">
        <v>41886</v>
      </c>
      <c r="B883" s="438" t="s">
        <v>1757</v>
      </c>
      <c r="C883" s="429" t="s">
        <v>4422</v>
      </c>
      <c r="D883" s="235" t="s">
        <v>71</v>
      </c>
      <c r="E883" s="236">
        <v>3784.5</v>
      </c>
      <c r="F883" s="294">
        <v>41887</v>
      </c>
      <c r="G883" s="30">
        <v>3784.5</v>
      </c>
      <c r="H883" s="265">
        <f t="shared" si="40"/>
        <v>0</v>
      </c>
      <c r="I883" s="235" t="s">
        <v>196</v>
      </c>
      <c r="J883" s="9"/>
      <c r="K883" s="9"/>
    </row>
    <row r="884" spans="1:11" x14ac:dyDescent="0.25">
      <c r="A884" s="240">
        <v>41887</v>
      </c>
      <c r="B884" s="438" t="s">
        <v>1910</v>
      </c>
      <c r="C884" s="429" t="s">
        <v>4422</v>
      </c>
      <c r="D884" s="8" t="s">
        <v>71</v>
      </c>
      <c r="E884" s="252">
        <v>2362.5</v>
      </c>
      <c r="F884" s="117">
        <v>41888</v>
      </c>
      <c r="G884" s="30">
        <v>2362.5</v>
      </c>
      <c r="H884" s="265">
        <f t="shared" si="40"/>
        <v>0</v>
      </c>
      <c r="I884" s="8" t="s">
        <v>196</v>
      </c>
      <c r="J884" s="9"/>
      <c r="K884" s="9"/>
    </row>
    <row r="885" spans="1:11" x14ac:dyDescent="0.25">
      <c r="A885" s="240">
        <v>41888</v>
      </c>
      <c r="B885" s="438" t="s">
        <v>2049</v>
      </c>
      <c r="C885" s="429" t="s">
        <v>4422</v>
      </c>
      <c r="D885" s="235" t="s">
        <v>71</v>
      </c>
      <c r="E885" s="236">
        <v>2456.4</v>
      </c>
      <c r="F885" s="294">
        <v>41890</v>
      </c>
      <c r="G885" s="30">
        <v>2456.4</v>
      </c>
      <c r="H885" s="265">
        <f t="shared" si="40"/>
        <v>0</v>
      </c>
      <c r="I885" s="235" t="s">
        <v>196</v>
      </c>
      <c r="J885" s="9"/>
      <c r="K885" s="9"/>
    </row>
    <row r="886" spans="1:11" x14ac:dyDescent="0.25">
      <c r="A886" s="240">
        <v>41890</v>
      </c>
      <c r="B886" s="438" t="s">
        <v>2247</v>
      </c>
      <c r="C886" s="429" t="s">
        <v>4422</v>
      </c>
      <c r="D886" s="8" t="s">
        <v>71</v>
      </c>
      <c r="E886" s="252">
        <v>2025</v>
      </c>
      <c r="F886" s="117">
        <v>41891</v>
      </c>
      <c r="G886" s="30">
        <v>2025</v>
      </c>
      <c r="H886" s="265">
        <f t="shared" si="40"/>
        <v>0</v>
      </c>
      <c r="I886" s="8" t="s">
        <v>196</v>
      </c>
      <c r="J886" s="9"/>
      <c r="K886" s="9"/>
    </row>
    <row r="887" spans="1:11" x14ac:dyDescent="0.25">
      <c r="A887" s="240">
        <v>41893</v>
      </c>
      <c r="B887" s="438" t="s">
        <v>1326</v>
      </c>
      <c r="C887" s="429" t="s">
        <v>4422</v>
      </c>
      <c r="D887" s="235" t="s">
        <v>71</v>
      </c>
      <c r="E887" s="236">
        <v>1812.4</v>
      </c>
      <c r="F887" s="117">
        <v>41894</v>
      </c>
      <c r="G887" s="30">
        <v>1812.4</v>
      </c>
      <c r="H887" s="265">
        <f t="shared" si="40"/>
        <v>0</v>
      </c>
      <c r="I887" s="235" t="s">
        <v>196</v>
      </c>
      <c r="J887" s="9"/>
      <c r="K887" s="9"/>
    </row>
    <row r="888" spans="1:11" x14ac:dyDescent="0.25">
      <c r="A888" s="240">
        <v>41894</v>
      </c>
      <c r="B888" s="438" t="s">
        <v>1483</v>
      </c>
      <c r="C888" s="429" t="s">
        <v>4422</v>
      </c>
      <c r="D888" s="8" t="s">
        <v>71</v>
      </c>
      <c r="E888" s="252">
        <v>2691</v>
      </c>
      <c r="F888" s="117">
        <v>41895</v>
      </c>
      <c r="G888" s="30">
        <v>2691</v>
      </c>
      <c r="H888" s="265">
        <f t="shared" si="40"/>
        <v>0</v>
      </c>
      <c r="I888" s="8" t="s">
        <v>196</v>
      </c>
      <c r="J888" s="9"/>
      <c r="K888" s="9"/>
    </row>
    <row r="889" spans="1:11" x14ac:dyDescent="0.25">
      <c r="A889" s="240">
        <v>41897</v>
      </c>
      <c r="B889" s="241" t="s">
        <v>1824</v>
      </c>
      <c r="C889" s="394" t="s">
        <v>4517</v>
      </c>
      <c r="D889" s="235" t="s">
        <v>71</v>
      </c>
      <c r="E889" s="236">
        <v>2194.9</v>
      </c>
      <c r="F889" s="294">
        <v>41898</v>
      </c>
      <c r="G889" s="30">
        <v>2194.9</v>
      </c>
      <c r="H889" s="265">
        <f t="shared" si="40"/>
        <v>0</v>
      </c>
      <c r="I889" s="235" t="s">
        <v>196</v>
      </c>
      <c r="J889" s="9"/>
      <c r="K889" s="9"/>
    </row>
    <row r="890" spans="1:11" x14ac:dyDescent="0.25">
      <c r="A890" s="240">
        <v>41898</v>
      </c>
      <c r="B890" s="241" t="s">
        <v>1919</v>
      </c>
      <c r="C890" s="394" t="s">
        <v>4517</v>
      </c>
      <c r="D890" s="8" t="s">
        <v>71</v>
      </c>
      <c r="E890" s="252">
        <v>2304</v>
      </c>
      <c r="F890" s="294">
        <v>41899</v>
      </c>
      <c r="G890" s="30">
        <v>2304</v>
      </c>
      <c r="H890" s="265">
        <f t="shared" si="40"/>
        <v>0</v>
      </c>
      <c r="I890" s="8" t="s">
        <v>23</v>
      </c>
      <c r="J890" s="9"/>
      <c r="K890" s="9"/>
    </row>
    <row r="891" spans="1:11" x14ac:dyDescent="0.25">
      <c r="A891" s="240">
        <v>41900</v>
      </c>
      <c r="B891" s="241" t="s">
        <v>2138</v>
      </c>
      <c r="C891" s="394" t="s">
        <v>4517</v>
      </c>
      <c r="D891" s="8" t="s">
        <v>71</v>
      </c>
      <c r="E891" s="252">
        <v>2112</v>
      </c>
      <c r="F891" s="294">
        <v>41901</v>
      </c>
      <c r="G891" s="30">
        <v>2112</v>
      </c>
      <c r="H891" s="265">
        <f t="shared" si="40"/>
        <v>0</v>
      </c>
      <c r="I891" s="8" t="s">
        <v>57</v>
      </c>
      <c r="J891" s="9"/>
      <c r="K891" s="9"/>
    </row>
    <row r="892" spans="1:11" x14ac:dyDescent="0.25">
      <c r="A892" s="240">
        <v>41901</v>
      </c>
      <c r="B892" s="241" t="s">
        <v>1059</v>
      </c>
      <c r="C892" s="394" t="s">
        <v>4517</v>
      </c>
      <c r="D892" s="235" t="s">
        <v>71</v>
      </c>
      <c r="E892" s="236">
        <v>2404.8000000000002</v>
      </c>
      <c r="F892" s="294">
        <v>41902</v>
      </c>
      <c r="G892" s="22">
        <v>2404.8000000000002</v>
      </c>
      <c r="H892" s="265">
        <f t="shared" si="40"/>
        <v>0</v>
      </c>
      <c r="I892" s="431" t="s">
        <v>14</v>
      </c>
      <c r="J892" s="9"/>
      <c r="K892" s="9"/>
    </row>
    <row r="893" spans="1:11" x14ac:dyDescent="0.25">
      <c r="A893" s="240">
        <v>41902</v>
      </c>
      <c r="B893" s="241" t="s">
        <v>1168</v>
      </c>
      <c r="C893" s="394" t="s">
        <v>4517</v>
      </c>
      <c r="D893" s="8" t="s">
        <v>71</v>
      </c>
      <c r="E893" s="252">
        <v>2256</v>
      </c>
      <c r="F893" s="294">
        <v>41903</v>
      </c>
      <c r="G893" s="22">
        <v>2256</v>
      </c>
      <c r="H893" s="265">
        <f t="shared" si="40"/>
        <v>0</v>
      </c>
      <c r="I893" s="20" t="s">
        <v>4</v>
      </c>
      <c r="J893" s="9"/>
      <c r="K893" s="9"/>
    </row>
    <row r="894" spans="1:11" x14ac:dyDescent="0.25">
      <c r="A894" s="240">
        <v>41904</v>
      </c>
      <c r="B894" s="241" t="s">
        <v>1353</v>
      </c>
      <c r="C894" s="394" t="s">
        <v>4517</v>
      </c>
      <c r="D894" s="8" t="s">
        <v>71</v>
      </c>
      <c r="E894" s="252">
        <v>2704.8</v>
      </c>
      <c r="F894" s="294">
        <v>41905</v>
      </c>
      <c r="G894" s="30">
        <v>2704.8</v>
      </c>
      <c r="H894" s="265">
        <f t="shared" si="40"/>
        <v>0</v>
      </c>
      <c r="I894" s="20" t="s">
        <v>196</v>
      </c>
    </row>
    <row r="895" spans="1:11" x14ac:dyDescent="0.25">
      <c r="A895" s="240">
        <v>41905</v>
      </c>
      <c r="B895" s="241" t="s">
        <v>1462</v>
      </c>
      <c r="C895" s="394" t="s">
        <v>4517</v>
      </c>
      <c r="D895" s="8" t="s">
        <v>71</v>
      </c>
      <c r="E895" s="252">
        <v>2082.5</v>
      </c>
      <c r="F895" s="294">
        <v>41906</v>
      </c>
      <c r="G895" s="22">
        <v>2082.5</v>
      </c>
      <c r="H895" s="265">
        <f t="shared" si="40"/>
        <v>0</v>
      </c>
      <c r="I895" s="431" t="s">
        <v>196</v>
      </c>
    </row>
    <row r="896" spans="1:11" x14ac:dyDescent="0.25">
      <c r="A896" s="240">
        <v>41908</v>
      </c>
      <c r="B896" s="475" t="s">
        <v>1811</v>
      </c>
      <c r="C896" s="476" t="s">
        <v>2764</v>
      </c>
      <c r="D896" s="235" t="s">
        <v>71</v>
      </c>
      <c r="E896" s="236">
        <v>2085.1999999999998</v>
      </c>
      <c r="F896" s="294">
        <v>41909</v>
      </c>
      <c r="G896" s="30">
        <v>2085.1999999999998</v>
      </c>
      <c r="H896" s="265">
        <f t="shared" si="40"/>
        <v>0</v>
      </c>
      <c r="I896" s="235" t="s">
        <v>14</v>
      </c>
    </row>
    <row r="897" spans="1:11" x14ac:dyDescent="0.25">
      <c r="A897" s="240">
        <v>41909</v>
      </c>
      <c r="B897" s="475" t="s">
        <v>1924</v>
      </c>
      <c r="C897" s="476" t="s">
        <v>2764</v>
      </c>
      <c r="D897" s="8" t="s">
        <v>71</v>
      </c>
      <c r="E897" s="252">
        <v>3360.2</v>
      </c>
      <c r="F897" s="117">
        <v>41910</v>
      </c>
      <c r="G897" s="30">
        <v>3360.2</v>
      </c>
      <c r="H897" s="265">
        <f t="shared" si="40"/>
        <v>0</v>
      </c>
      <c r="I897" s="8" t="s">
        <v>14</v>
      </c>
    </row>
    <row r="898" spans="1:11" x14ac:dyDescent="0.25">
      <c r="A898" s="240">
        <v>41911</v>
      </c>
      <c r="B898" s="475" t="s">
        <v>2100</v>
      </c>
      <c r="C898" s="476" t="s">
        <v>2764</v>
      </c>
      <c r="D898" s="8" t="s">
        <v>71</v>
      </c>
      <c r="E898" s="252">
        <v>2899.1</v>
      </c>
      <c r="F898" s="294">
        <v>41912</v>
      </c>
      <c r="G898" s="30">
        <v>2899.1</v>
      </c>
      <c r="H898" s="265">
        <f t="shared" si="40"/>
        <v>0</v>
      </c>
      <c r="I898" s="8" t="s">
        <v>57</v>
      </c>
    </row>
    <row r="899" spans="1:11" x14ac:dyDescent="0.25">
      <c r="A899" s="240">
        <v>41895</v>
      </c>
      <c r="B899" s="241" t="s">
        <v>1594</v>
      </c>
      <c r="C899" s="394" t="s">
        <v>4517</v>
      </c>
      <c r="D899" s="235" t="s">
        <v>71</v>
      </c>
      <c r="E899" s="236">
        <v>5697.6</v>
      </c>
      <c r="F899" s="294">
        <v>41897</v>
      </c>
      <c r="G899" s="30">
        <v>5697.6</v>
      </c>
      <c r="H899" s="265">
        <f t="shared" si="40"/>
        <v>0</v>
      </c>
      <c r="I899" s="235" t="s">
        <v>196</v>
      </c>
    </row>
    <row r="900" spans="1:11" x14ac:dyDescent="0.25">
      <c r="A900" s="240">
        <v>41883</v>
      </c>
      <c r="B900" s="241" t="s">
        <v>1446</v>
      </c>
      <c r="C900" s="394" t="s">
        <v>4401</v>
      </c>
      <c r="D900" s="235" t="s">
        <v>69</v>
      </c>
      <c r="E900" s="236">
        <v>2952.6</v>
      </c>
      <c r="F900" s="117">
        <v>41884</v>
      </c>
      <c r="G900" s="30">
        <v>2952.6</v>
      </c>
      <c r="H900" s="238">
        <f t="shared" si="40"/>
        <v>0</v>
      </c>
      <c r="I900" s="235" t="s">
        <v>196</v>
      </c>
    </row>
    <row r="901" spans="1:11" x14ac:dyDescent="0.25">
      <c r="A901" s="240">
        <v>41884</v>
      </c>
      <c r="B901" s="438" t="s">
        <v>1549</v>
      </c>
      <c r="C901" s="429" t="s">
        <v>4422</v>
      </c>
      <c r="D901" s="235" t="s">
        <v>69</v>
      </c>
      <c r="E901" s="236">
        <v>2599</v>
      </c>
      <c r="F901" s="117">
        <v>41885</v>
      </c>
      <c r="G901" s="22">
        <v>2599</v>
      </c>
      <c r="H901" s="238">
        <f t="shared" si="40"/>
        <v>0</v>
      </c>
      <c r="I901" s="431" t="s">
        <v>196</v>
      </c>
    </row>
    <row r="902" spans="1:11" x14ac:dyDescent="0.25">
      <c r="A902" s="240">
        <v>41885</v>
      </c>
      <c r="B902" s="438" t="s">
        <v>1673</v>
      </c>
      <c r="C902" s="429" t="s">
        <v>4422</v>
      </c>
      <c r="D902" s="8" t="s">
        <v>69</v>
      </c>
      <c r="E902" s="252">
        <v>2680</v>
      </c>
      <c r="F902" s="294">
        <v>41886</v>
      </c>
      <c r="G902" s="30">
        <v>2680</v>
      </c>
      <c r="H902" s="265">
        <f t="shared" si="40"/>
        <v>0</v>
      </c>
      <c r="I902" s="8" t="s">
        <v>146</v>
      </c>
      <c r="K902" s="21"/>
    </row>
    <row r="903" spans="1:11" x14ac:dyDescent="0.25">
      <c r="A903" s="240">
        <v>41886</v>
      </c>
      <c r="B903" s="438" t="s">
        <v>1761</v>
      </c>
      <c r="C903" s="429" t="s">
        <v>4422</v>
      </c>
      <c r="D903" s="235" t="s">
        <v>69</v>
      </c>
      <c r="E903" s="236">
        <v>2479.5</v>
      </c>
      <c r="F903" s="294">
        <v>41887</v>
      </c>
      <c r="G903" s="30">
        <v>2479.5</v>
      </c>
      <c r="H903" s="265">
        <f t="shared" si="40"/>
        <v>0</v>
      </c>
      <c r="I903" s="235" t="s">
        <v>196</v>
      </c>
    </row>
    <row r="904" spans="1:11" x14ac:dyDescent="0.25">
      <c r="A904" s="240">
        <v>41887</v>
      </c>
      <c r="B904" s="438" t="s">
        <v>1909</v>
      </c>
      <c r="C904" s="429" t="s">
        <v>4422</v>
      </c>
      <c r="D904" s="8" t="s">
        <v>69</v>
      </c>
      <c r="E904" s="252">
        <v>3147</v>
      </c>
      <c r="F904" s="117">
        <v>41888</v>
      </c>
      <c r="G904" s="30">
        <v>3147</v>
      </c>
      <c r="H904" s="265">
        <f t="shared" si="40"/>
        <v>0</v>
      </c>
      <c r="I904" s="8" t="s">
        <v>196</v>
      </c>
    </row>
    <row r="905" spans="1:11" x14ac:dyDescent="0.25">
      <c r="A905" s="240">
        <v>41888</v>
      </c>
      <c r="B905" s="438" t="s">
        <v>2050</v>
      </c>
      <c r="C905" s="429" t="s">
        <v>4422</v>
      </c>
      <c r="D905" s="235" t="s">
        <v>69</v>
      </c>
      <c r="E905" s="236">
        <v>5297.6</v>
      </c>
      <c r="F905" s="294">
        <v>41890</v>
      </c>
      <c r="G905" s="30">
        <v>5297.6</v>
      </c>
      <c r="H905" s="265">
        <f t="shared" si="40"/>
        <v>0</v>
      </c>
      <c r="I905" s="235" t="s">
        <v>196</v>
      </c>
    </row>
    <row r="906" spans="1:11" x14ac:dyDescent="0.25">
      <c r="A906" s="240">
        <v>41890</v>
      </c>
      <c r="B906" s="438" t="s">
        <v>2248</v>
      </c>
      <c r="C906" s="429" t="s">
        <v>4422</v>
      </c>
      <c r="D906" s="8" t="s">
        <v>69</v>
      </c>
      <c r="E906" s="252">
        <v>2169</v>
      </c>
      <c r="F906" s="117">
        <v>41891</v>
      </c>
      <c r="G906" s="30">
        <v>2169</v>
      </c>
      <c r="H906" s="265">
        <f t="shared" si="40"/>
        <v>0</v>
      </c>
      <c r="I906" s="8" t="s">
        <v>196</v>
      </c>
    </row>
    <row r="907" spans="1:11" x14ac:dyDescent="0.25">
      <c r="A907" s="240">
        <v>41892</v>
      </c>
      <c r="B907" s="438" t="s">
        <v>1223</v>
      </c>
      <c r="C907" s="429" t="s">
        <v>4422</v>
      </c>
      <c r="D907" s="8" t="s">
        <v>69</v>
      </c>
      <c r="E907" s="252">
        <v>2942.2</v>
      </c>
      <c r="F907" s="117">
        <v>41893</v>
      </c>
      <c r="G907" s="30">
        <v>2942.2</v>
      </c>
      <c r="H907" s="265">
        <f t="shared" si="40"/>
        <v>0</v>
      </c>
      <c r="I907" s="8" t="s">
        <v>4</v>
      </c>
    </row>
    <row r="908" spans="1:11" x14ac:dyDescent="0.25">
      <c r="A908" s="240">
        <v>41893</v>
      </c>
      <c r="B908" s="438" t="s">
        <v>1325</v>
      </c>
      <c r="C908" s="429" t="s">
        <v>4422</v>
      </c>
      <c r="D908" s="235" t="s">
        <v>69</v>
      </c>
      <c r="E908" s="236">
        <v>2387.4</v>
      </c>
      <c r="F908" s="117">
        <v>41894</v>
      </c>
      <c r="G908" s="30">
        <v>2387.4</v>
      </c>
      <c r="H908" s="265">
        <f t="shared" si="40"/>
        <v>0</v>
      </c>
      <c r="I908" s="235" t="s">
        <v>196</v>
      </c>
    </row>
    <row r="909" spans="1:11" x14ac:dyDescent="0.25">
      <c r="A909" s="240">
        <v>41894</v>
      </c>
      <c r="B909" s="438" t="s">
        <v>1482</v>
      </c>
      <c r="C909" s="429" t="s">
        <v>4422</v>
      </c>
      <c r="D909" s="8" t="s">
        <v>69</v>
      </c>
      <c r="E909" s="252">
        <v>3530.8</v>
      </c>
      <c r="F909" s="117">
        <v>41895</v>
      </c>
      <c r="G909" s="30">
        <v>3530.8</v>
      </c>
      <c r="H909" s="265">
        <f t="shared" si="40"/>
        <v>0</v>
      </c>
      <c r="I909" s="8" t="s">
        <v>14</v>
      </c>
    </row>
    <row r="910" spans="1:11" x14ac:dyDescent="0.25">
      <c r="A910" s="240">
        <v>41895</v>
      </c>
      <c r="B910" s="241" t="s">
        <v>1602</v>
      </c>
      <c r="C910" s="394" t="s">
        <v>4517</v>
      </c>
      <c r="D910" s="235" t="s">
        <v>69</v>
      </c>
      <c r="E910" s="236">
        <v>7326</v>
      </c>
      <c r="F910" s="294">
        <v>41897</v>
      </c>
      <c r="G910" s="30">
        <v>7326</v>
      </c>
      <c r="H910" s="265">
        <f t="shared" si="40"/>
        <v>0</v>
      </c>
      <c r="I910" s="235" t="s">
        <v>196</v>
      </c>
    </row>
    <row r="911" spans="1:11" x14ac:dyDescent="0.25">
      <c r="A911" s="240">
        <v>41897</v>
      </c>
      <c r="B911" s="241" t="s">
        <v>1822</v>
      </c>
      <c r="C911" s="394" t="s">
        <v>4517</v>
      </c>
      <c r="D911" s="235" t="s">
        <v>69</v>
      </c>
      <c r="E911" s="236">
        <v>5111.2</v>
      </c>
      <c r="F911" s="294">
        <v>41898</v>
      </c>
      <c r="G911" s="30">
        <v>5111.2</v>
      </c>
      <c r="H911" s="265">
        <f t="shared" si="40"/>
        <v>0</v>
      </c>
      <c r="I911" s="235" t="s">
        <v>196</v>
      </c>
      <c r="K911" s="21"/>
    </row>
    <row r="912" spans="1:11" x14ac:dyDescent="0.25">
      <c r="A912" s="240">
        <v>41898</v>
      </c>
      <c r="B912" s="241" t="s">
        <v>1924</v>
      </c>
      <c r="C912" s="394" t="s">
        <v>4517</v>
      </c>
      <c r="D912" s="8" t="s">
        <v>69</v>
      </c>
      <c r="E912" s="252">
        <v>4665.6000000000004</v>
      </c>
      <c r="F912" s="294">
        <v>41899</v>
      </c>
      <c r="G912" s="30">
        <v>4665.6000000000004</v>
      </c>
      <c r="H912" s="265">
        <f t="shared" si="40"/>
        <v>0</v>
      </c>
      <c r="I912" s="8" t="s">
        <v>23</v>
      </c>
    </row>
    <row r="913" spans="1:9" x14ac:dyDescent="0.25">
      <c r="A913" s="240">
        <v>41899</v>
      </c>
      <c r="B913" s="241" t="s">
        <v>2016</v>
      </c>
      <c r="C913" s="394" t="s">
        <v>4517</v>
      </c>
      <c r="D913" s="8" t="s">
        <v>69</v>
      </c>
      <c r="E913" s="252">
        <v>3171.6</v>
      </c>
      <c r="F913" s="294">
        <v>41900</v>
      </c>
      <c r="G913" s="30">
        <v>3171.6</v>
      </c>
      <c r="H913" s="265">
        <f t="shared" si="40"/>
        <v>0</v>
      </c>
      <c r="I913" s="8" t="s">
        <v>14</v>
      </c>
    </row>
    <row r="914" spans="1:9" x14ac:dyDescent="0.25">
      <c r="A914" s="240">
        <v>41900</v>
      </c>
      <c r="B914" s="241" t="s">
        <v>2137</v>
      </c>
      <c r="C914" s="394" t="s">
        <v>4517</v>
      </c>
      <c r="D914" s="8" t="s">
        <v>69</v>
      </c>
      <c r="E914" s="252">
        <v>2644.8</v>
      </c>
      <c r="F914" s="294">
        <v>41901</v>
      </c>
      <c r="G914" s="30">
        <v>2644.8</v>
      </c>
      <c r="H914" s="265">
        <f t="shared" si="40"/>
        <v>0</v>
      </c>
      <c r="I914" s="8" t="s">
        <v>57</v>
      </c>
    </row>
    <row r="915" spans="1:9" x14ac:dyDescent="0.25">
      <c r="A915" s="240">
        <v>41901</v>
      </c>
      <c r="B915" s="241" t="s">
        <v>1061</v>
      </c>
      <c r="C915" s="394" t="s">
        <v>4517</v>
      </c>
      <c r="D915" s="235" t="s">
        <v>69</v>
      </c>
      <c r="E915" s="236">
        <v>3280.6</v>
      </c>
      <c r="F915" s="294">
        <v>41902</v>
      </c>
      <c r="G915" s="22">
        <v>3280.6</v>
      </c>
      <c r="H915" s="265">
        <f t="shared" si="40"/>
        <v>0</v>
      </c>
      <c r="I915" s="431" t="s">
        <v>14</v>
      </c>
    </row>
    <row r="916" spans="1:9" x14ac:dyDescent="0.25">
      <c r="A916" s="240">
        <v>41902</v>
      </c>
      <c r="B916" s="241" t="s">
        <v>1171</v>
      </c>
      <c r="C916" s="394" t="s">
        <v>4517</v>
      </c>
      <c r="D916" s="8" t="s">
        <v>69</v>
      </c>
      <c r="E916" s="252">
        <v>6660</v>
      </c>
      <c r="F916" s="294">
        <v>41903</v>
      </c>
      <c r="G916" s="30">
        <v>6660</v>
      </c>
      <c r="H916" s="265">
        <f t="shared" si="40"/>
        <v>0</v>
      </c>
      <c r="I916" s="8" t="s">
        <v>4</v>
      </c>
    </row>
    <row r="917" spans="1:9" x14ac:dyDescent="0.25">
      <c r="A917" s="240">
        <v>41904</v>
      </c>
      <c r="B917" s="241" t="s">
        <v>1355</v>
      </c>
      <c r="C917" s="394" t="s">
        <v>4517</v>
      </c>
      <c r="D917" s="8" t="s">
        <v>69</v>
      </c>
      <c r="E917" s="252">
        <v>2739.1</v>
      </c>
      <c r="F917" s="294">
        <v>41905</v>
      </c>
      <c r="G917" s="30">
        <v>2739.1</v>
      </c>
      <c r="H917" s="265">
        <f t="shared" si="40"/>
        <v>0</v>
      </c>
      <c r="I917" s="20" t="s">
        <v>196</v>
      </c>
    </row>
    <row r="918" spans="1:9" x14ac:dyDescent="0.25">
      <c r="A918" s="240">
        <v>41906</v>
      </c>
      <c r="B918" s="241" t="s">
        <v>1514</v>
      </c>
      <c r="C918" s="394" t="s">
        <v>4517</v>
      </c>
      <c r="D918" s="8" t="s">
        <v>69</v>
      </c>
      <c r="E918" s="252">
        <v>3090.9</v>
      </c>
      <c r="F918" s="294">
        <v>41906</v>
      </c>
      <c r="G918" s="30">
        <v>3090.9</v>
      </c>
      <c r="H918" s="265">
        <f t="shared" si="40"/>
        <v>0</v>
      </c>
      <c r="I918" s="8" t="s">
        <v>14</v>
      </c>
    </row>
    <row r="919" spans="1:9" x14ac:dyDescent="0.25">
      <c r="A919" s="240">
        <v>41907</v>
      </c>
      <c r="B919" s="475" t="s">
        <v>1651</v>
      </c>
      <c r="C919" s="476" t="s">
        <v>2764</v>
      </c>
      <c r="D919" s="5" t="s">
        <v>69</v>
      </c>
      <c r="E919" s="295">
        <v>3555.6</v>
      </c>
      <c r="F919" s="294">
        <v>41908</v>
      </c>
      <c r="G919" s="22">
        <v>3555.6</v>
      </c>
      <c r="H919" s="265">
        <f t="shared" si="40"/>
        <v>0</v>
      </c>
      <c r="I919" s="24" t="s">
        <v>196</v>
      </c>
    </row>
    <row r="920" spans="1:9" x14ac:dyDescent="0.25">
      <c r="A920" s="240">
        <v>41908</v>
      </c>
      <c r="B920" s="475" t="s">
        <v>1809</v>
      </c>
      <c r="C920" s="476" t="s">
        <v>2764</v>
      </c>
      <c r="D920" s="235" t="s">
        <v>69</v>
      </c>
      <c r="E920" s="236">
        <v>2714.4</v>
      </c>
      <c r="F920" s="294">
        <v>41909</v>
      </c>
      <c r="G920" s="30">
        <v>2714.4</v>
      </c>
      <c r="H920" s="265">
        <f t="shared" si="40"/>
        <v>0</v>
      </c>
      <c r="I920" s="235" t="s">
        <v>14</v>
      </c>
    </row>
    <row r="921" spans="1:9" x14ac:dyDescent="0.25">
      <c r="A921" s="240">
        <v>41909</v>
      </c>
      <c r="B921" s="475" t="s">
        <v>1922</v>
      </c>
      <c r="C921" s="476" t="s">
        <v>2764</v>
      </c>
      <c r="D921" s="8" t="s">
        <v>69</v>
      </c>
      <c r="E921" s="252">
        <v>6588</v>
      </c>
      <c r="F921" s="117">
        <v>41910</v>
      </c>
      <c r="G921" s="30">
        <v>6588</v>
      </c>
      <c r="H921" s="265">
        <f t="shared" si="40"/>
        <v>0</v>
      </c>
      <c r="I921" s="8" t="s">
        <v>196</v>
      </c>
    </row>
    <row r="922" spans="1:9" x14ac:dyDescent="0.25">
      <c r="A922" s="240">
        <v>41911</v>
      </c>
      <c r="B922" s="475" t="s">
        <v>2104</v>
      </c>
      <c r="C922" s="476" t="s">
        <v>2764</v>
      </c>
      <c r="D922" s="8" t="s">
        <v>69</v>
      </c>
      <c r="E922" s="252">
        <v>6692.4</v>
      </c>
      <c r="F922" s="294">
        <v>41912</v>
      </c>
      <c r="G922" s="30">
        <v>6692.4</v>
      </c>
      <c r="H922" s="265">
        <f t="shared" si="40"/>
        <v>0</v>
      </c>
      <c r="I922" s="8" t="s">
        <v>57</v>
      </c>
    </row>
    <row r="923" spans="1:9" x14ac:dyDescent="0.25">
      <c r="A923" s="240">
        <v>41912</v>
      </c>
      <c r="B923" s="475" t="s">
        <v>2187</v>
      </c>
      <c r="C923" s="476" t="s">
        <v>2764</v>
      </c>
      <c r="D923" s="235" t="s">
        <v>69</v>
      </c>
      <c r="E923" s="236">
        <v>5681.7</v>
      </c>
      <c r="F923" s="461">
        <v>41913</v>
      </c>
      <c r="G923" s="247">
        <v>5681.7</v>
      </c>
      <c r="H923" s="265">
        <f t="shared" si="40"/>
        <v>0</v>
      </c>
      <c r="I923" s="235" t="s">
        <v>196</v>
      </c>
    </row>
    <row r="924" spans="1:9" x14ac:dyDescent="0.25">
      <c r="A924" s="240"/>
      <c r="B924" s="475"/>
      <c r="C924" s="476"/>
      <c r="D924" s="235"/>
      <c r="E924" s="236"/>
      <c r="F924" s="461"/>
      <c r="G924" s="247">
        <f>SUM(G881:G923)</f>
        <v>142840.90000000002</v>
      </c>
      <c r="H924" s="265"/>
      <c r="I924" s="235"/>
    </row>
    <row r="925" spans="1:9" x14ac:dyDescent="0.25">
      <c r="A925" s="240"/>
      <c r="B925" s="475"/>
      <c r="C925" s="476"/>
      <c r="D925" s="235"/>
      <c r="E925" s="236"/>
      <c r="F925" s="461"/>
      <c r="G925" s="247"/>
      <c r="H925" s="265"/>
      <c r="I925" s="235"/>
    </row>
    <row r="926" spans="1:9" x14ac:dyDescent="0.25">
      <c r="A926" s="240">
        <v>41886</v>
      </c>
      <c r="B926" s="438" t="s">
        <v>1755</v>
      </c>
      <c r="C926" s="429" t="s">
        <v>4422</v>
      </c>
      <c r="D926" s="235" t="s">
        <v>2665</v>
      </c>
      <c r="E926" s="236">
        <v>2391.9</v>
      </c>
      <c r="F926" s="294">
        <v>41887</v>
      </c>
      <c r="G926" s="30">
        <v>2391.9</v>
      </c>
      <c r="H926" s="265">
        <f>E926-G926</f>
        <v>0</v>
      </c>
      <c r="I926" s="235" t="s">
        <v>196</v>
      </c>
    </row>
    <row r="927" spans="1:9" x14ac:dyDescent="0.25">
      <c r="A927" s="240">
        <v>41895</v>
      </c>
      <c r="B927" s="241" t="s">
        <v>1601</v>
      </c>
      <c r="C927" s="394" t="s">
        <v>4517</v>
      </c>
      <c r="D927" s="235" t="s">
        <v>2665</v>
      </c>
      <c r="E927" s="236">
        <v>2937.6</v>
      </c>
      <c r="F927" s="294">
        <v>41897</v>
      </c>
      <c r="G927" s="30">
        <v>2937.6</v>
      </c>
      <c r="H927" s="265">
        <f>E927-G927</f>
        <v>0</v>
      </c>
      <c r="I927" s="235" t="s">
        <v>196</v>
      </c>
    </row>
    <row r="928" spans="1:9" x14ac:dyDescent="0.25">
      <c r="A928" s="240">
        <v>41902</v>
      </c>
      <c r="B928" s="241" t="s">
        <v>1172</v>
      </c>
      <c r="C928" s="394" t="s">
        <v>4517</v>
      </c>
      <c r="D928" s="8" t="s">
        <v>2665</v>
      </c>
      <c r="E928" s="252">
        <v>2620.8000000000002</v>
      </c>
      <c r="F928" s="294">
        <v>41903</v>
      </c>
      <c r="G928" s="30">
        <v>2620.8000000000002</v>
      </c>
      <c r="H928" s="265">
        <f>E928-G928</f>
        <v>0</v>
      </c>
      <c r="I928" s="8" t="s">
        <v>4</v>
      </c>
    </row>
    <row r="929" spans="1:9" x14ac:dyDescent="0.25">
      <c r="A929" s="240">
        <v>41905</v>
      </c>
      <c r="B929" s="241" t="s">
        <v>1446</v>
      </c>
      <c r="C929" s="394" t="s">
        <v>4517</v>
      </c>
      <c r="D929" s="8" t="s">
        <v>2665</v>
      </c>
      <c r="E929" s="252">
        <v>1225.8</v>
      </c>
      <c r="F929" s="294">
        <v>41906</v>
      </c>
      <c r="G929" s="22">
        <v>1225.8</v>
      </c>
      <c r="H929" s="265">
        <f>E929-G929</f>
        <v>0</v>
      </c>
      <c r="I929" s="431" t="s">
        <v>196</v>
      </c>
    </row>
    <row r="930" spans="1:9" x14ac:dyDescent="0.25">
      <c r="A930" s="240"/>
      <c r="B930" s="241"/>
      <c r="C930" s="394"/>
      <c r="D930" s="8"/>
      <c r="E930" s="252"/>
      <c r="F930" s="294"/>
      <c r="G930" s="22"/>
      <c r="H930" s="265"/>
      <c r="I930" s="431"/>
    </row>
    <row r="931" spans="1:9" x14ac:dyDescent="0.25">
      <c r="A931" s="240">
        <v>41884</v>
      </c>
      <c r="B931" s="241" t="s">
        <v>1536</v>
      </c>
      <c r="C931" s="394" t="s">
        <v>4401</v>
      </c>
      <c r="D931" s="235" t="s">
        <v>4421</v>
      </c>
      <c r="E931" s="236">
        <v>923.4</v>
      </c>
      <c r="F931" s="117">
        <v>41884</v>
      </c>
      <c r="G931" s="22">
        <v>923.4</v>
      </c>
      <c r="H931" s="238">
        <f>E931-G931</f>
        <v>0</v>
      </c>
      <c r="I931" s="431"/>
    </row>
    <row r="932" spans="1:9" x14ac:dyDescent="0.25">
      <c r="A932" s="240">
        <v>41896</v>
      </c>
      <c r="B932" s="241" t="s">
        <v>1684</v>
      </c>
      <c r="C932" s="394" t="s">
        <v>4517</v>
      </c>
      <c r="D932" s="8" t="s">
        <v>2759</v>
      </c>
      <c r="E932" s="252">
        <v>380</v>
      </c>
      <c r="F932" s="117">
        <v>41896</v>
      </c>
      <c r="G932" s="30">
        <v>380</v>
      </c>
      <c r="H932" s="265">
        <f>E932-G932</f>
        <v>0</v>
      </c>
      <c r="I932" s="8"/>
    </row>
    <row r="933" spans="1:9" x14ac:dyDescent="0.25">
      <c r="A933" s="240"/>
      <c r="B933" s="241"/>
      <c r="C933" s="394"/>
      <c r="D933" s="8"/>
      <c r="E933" s="252"/>
      <c r="F933" s="117"/>
      <c r="G933" s="30"/>
      <c r="H933" s="265"/>
      <c r="I933" s="8"/>
    </row>
    <row r="934" spans="1:9" x14ac:dyDescent="0.25">
      <c r="A934" s="240">
        <v>41883</v>
      </c>
      <c r="B934" s="241" t="s">
        <v>1355</v>
      </c>
      <c r="C934" s="394" t="s">
        <v>4401</v>
      </c>
      <c r="D934" s="235" t="s">
        <v>2540</v>
      </c>
      <c r="E934" s="236">
        <v>4455</v>
      </c>
      <c r="F934" s="117">
        <v>41883</v>
      </c>
      <c r="G934" s="30">
        <v>4455</v>
      </c>
      <c r="H934" s="238">
        <f t="shared" ref="H934:H940" si="41">E934-G934</f>
        <v>0</v>
      </c>
      <c r="I934" s="235" t="s">
        <v>57</v>
      </c>
    </row>
    <row r="935" spans="1:9" x14ac:dyDescent="0.25">
      <c r="A935" s="240">
        <v>41897</v>
      </c>
      <c r="B935" s="241" t="s">
        <v>1832</v>
      </c>
      <c r="C935" s="394" t="s">
        <v>4517</v>
      </c>
      <c r="D935" s="235" t="s">
        <v>2540</v>
      </c>
      <c r="E935" s="236">
        <v>9744</v>
      </c>
      <c r="F935" s="294">
        <v>41897</v>
      </c>
      <c r="G935" s="30">
        <v>9744</v>
      </c>
      <c r="H935" s="265">
        <f t="shared" si="41"/>
        <v>0</v>
      </c>
      <c r="I935" s="235" t="s">
        <v>57</v>
      </c>
    </row>
    <row r="936" spans="1:9" x14ac:dyDescent="0.25">
      <c r="A936" s="240">
        <v>41899</v>
      </c>
      <c r="B936" s="241" t="s">
        <v>1988</v>
      </c>
      <c r="C936" s="394" t="s">
        <v>4517</v>
      </c>
      <c r="D936" s="8" t="s">
        <v>2540</v>
      </c>
      <c r="E936" s="252">
        <v>4291.2</v>
      </c>
      <c r="F936" s="294">
        <v>41900</v>
      </c>
      <c r="G936" s="30">
        <v>4291.2</v>
      </c>
      <c r="H936" s="265">
        <f t="shared" si="41"/>
        <v>0</v>
      </c>
      <c r="I936" s="8" t="s">
        <v>57</v>
      </c>
    </row>
    <row r="937" spans="1:9" x14ac:dyDescent="0.25">
      <c r="A937" s="240">
        <v>41899</v>
      </c>
      <c r="B937" s="241" t="s">
        <v>2009</v>
      </c>
      <c r="C937" s="394" t="s">
        <v>4517</v>
      </c>
      <c r="D937" s="8" t="s">
        <v>2540</v>
      </c>
      <c r="E937" s="252">
        <v>145.80000000000001</v>
      </c>
      <c r="F937" s="294">
        <v>41900</v>
      </c>
      <c r="G937" s="30">
        <v>145.80000000000001</v>
      </c>
      <c r="H937" s="265">
        <f t="shared" si="41"/>
        <v>0</v>
      </c>
      <c r="I937" s="8" t="s">
        <v>57</v>
      </c>
    </row>
    <row r="938" spans="1:9" x14ac:dyDescent="0.25">
      <c r="A938" s="240">
        <v>41901</v>
      </c>
      <c r="B938" s="241" t="s">
        <v>2227</v>
      </c>
      <c r="C938" s="394" t="s">
        <v>4517</v>
      </c>
      <c r="D938" s="235" t="s">
        <v>2540</v>
      </c>
      <c r="E938" s="236">
        <v>2579.1999999999998</v>
      </c>
      <c r="F938" s="294">
        <v>41901</v>
      </c>
      <c r="G938" s="22">
        <v>2579.1999999999998</v>
      </c>
      <c r="H938" s="265">
        <f t="shared" si="41"/>
        <v>0</v>
      </c>
      <c r="I938" s="431" t="s">
        <v>196</v>
      </c>
    </row>
    <row r="939" spans="1:9" x14ac:dyDescent="0.25">
      <c r="A939" s="240">
        <v>41908</v>
      </c>
      <c r="B939" s="475" t="s">
        <v>1797</v>
      </c>
      <c r="C939" s="476" t="s">
        <v>2764</v>
      </c>
      <c r="D939" s="235" t="s">
        <v>2540</v>
      </c>
      <c r="E939" s="236">
        <v>127.5</v>
      </c>
      <c r="F939" s="294">
        <v>41909</v>
      </c>
      <c r="G939" s="30">
        <v>127.5</v>
      </c>
      <c r="H939" s="265">
        <f t="shared" si="41"/>
        <v>0</v>
      </c>
      <c r="I939" s="235" t="s">
        <v>57</v>
      </c>
    </row>
    <row r="940" spans="1:9" x14ac:dyDescent="0.25">
      <c r="A940" s="240">
        <v>41911</v>
      </c>
      <c r="B940" s="475" t="s">
        <v>2035</v>
      </c>
      <c r="C940" s="476" t="s">
        <v>2764</v>
      </c>
      <c r="D940" s="8" t="s">
        <v>2540</v>
      </c>
      <c r="E940" s="252">
        <v>174.2</v>
      </c>
      <c r="F940" s="294">
        <v>41911</v>
      </c>
      <c r="G940" s="30">
        <v>174.2</v>
      </c>
      <c r="H940" s="265">
        <f t="shared" si="41"/>
        <v>0</v>
      </c>
      <c r="I940" s="8" t="s">
        <v>196</v>
      </c>
    </row>
    <row r="941" spans="1:9" x14ac:dyDescent="0.25">
      <c r="A941" s="240"/>
      <c r="B941" s="475"/>
      <c r="C941" s="476"/>
      <c r="D941" s="8"/>
      <c r="E941" s="252"/>
      <c r="F941" s="294"/>
      <c r="G941" s="30">
        <f>SUM(G934:G940)</f>
        <v>21516.9</v>
      </c>
      <c r="H941" s="265"/>
      <c r="I941" s="8"/>
    </row>
    <row r="942" spans="1:9" x14ac:dyDescent="0.25">
      <c r="A942" s="240"/>
      <c r="B942" s="475"/>
      <c r="C942" s="476"/>
      <c r="D942" s="8"/>
      <c r="E942" s="252"/>
      <c r="F942" s="294"/>
      <c r="G942" s="30"/>
      <c r="H942" s="265"/>
      <c r="I942" s="8"/>
    </row>
    <row r="943" spans="1:9" x14ac:dyDescent="0.25">
      <c r="A943" s="240">
        <v>41883</v>
      </c>
      <c r="B943" s="241" t="s">
        <v>1433</v>
      </c>
      <c r="C943" s="394" t="s">
        <v>4401</v>
      </c>
      <c r="D943" s="235" t="s">
        <v>425</v>
      </c>
      <c r="E943" s="236">
        <v>27278</v>
      </c>
      <c r="F943" s="117">
        <v>41884</v>
      </c>
      <c r="G943" s="30">
        <v>27278</v>
      </c>
      <c r="H943" s="238">
        <f>E943-G943</f>
        <v>0</v>
      </c>
      <c r="I943" s="235" t="s">
        <v>20</v>
      </c>
    </row>
    <row r="944" spans="1:9" x14ac:dyDescent="0.25">
      <c r="A944" s="240">
        <v>41886</v>
      </c>
      <c r="B944" s="438" t="s">
        <v>1814</v>
      </c>
      <c r="C944" s="429" t="s">
        <v>4422</v>
      </c>
      <c r="D944" s="235" t="s">
        <v>425</v>
      </c>
      <c r="E944" s="236">
        <v>25643</v>
      </c>
      <c r="F944" s="117">
        <v>41887</v>
      </c>
      <c r="G944" s="30">
        <v>25643</v>
      </c>
      <c r="H944" s="265">
        <f>E944-G944</f>
        <v>0</v>
      </c>
      <c r="I944" s="235" t="s">
        <v>20</v>
      </c>
    </row>
    <row r="945" spans="1:11" x14ac:dyDescent="0.25">
      <c r="A945" s="240">
        <v>41895</v>
      </c>
      <c r="B945" s="241" t="s">
        <v>1600</v>
      </c>
      <c r="C945" s="394" t="s">
        <v>4517</v>
      </c>
      <c r="D945" s="235" t="s">
        <v>425</v>
      </c>
      <c r="E945" s="236">
        <v>22107.200000000001</v>
      </c>
      <c r="F945" s="294">
        <v>41896</v>
      </c>
      <c r="G945" s="30">
        <v>22107.200000000001</v>
      </c>
      <c r="H945" s="265">
        <f>E945-G945</f>
        <v>0</v>
      </c>
      <c r="I945" s="235" t="s">
        <v>14</v>
      </c>
    </row>
    <row r="946" spans="1:11" x14ac:dyDescent="0.25">
      <c r="A946" s="240"/>
      <c r="B946" s="241"/>
      <c r="C946" s="394"/>
      <c r="D946" s="235"/>
      <c r="E946" s="236"/>
      <c r="F946" s="294"/>
      <c r="G946" s="30">
        <f>SUM(G943:G945)</f>
        <v>75028.2</v>
      </c>
      <c r="H946" s="265"/>
      <c r="I946" s="235"/>
    </row>
    <row r="947" spans="1:11" x14ac:dyDescent="0.25">
      <c r="A947" s="240"/>
      <c r="B947" s="241"/>
      <c r="C947" s="394"/>
      <c r="D947" s="235"/>
      <c r="E947" s="236"/>
      <c r="F947" s="294"/>
      <c r="G947" s="30"/>
      <c r="H947" s="265"/>
      <c r="I947" s="235"/>
    </row>
    <row r="948" spans="1:11" x14ac:dyDescent="0.25">
      <c r="A948" s="240">
        <v>41894</v>
      </c>
      <c r="B948" s="438" t="s">
        <v>1492</v>
      </c>
      <c r="C948" s="429" t="s">
        <v>4422</v>
      </c>
      <c r="D948" s="8" t="s">
        <v>4514</v>
      </c>
      <c r="E948" s="252">
        <v>4940.8</v>
      </c>
      <c r="F948" s="117">
        <v>41894</v>
      </c>
      <c r="G948" s="30">
        <v>4940.8</v>
      </c>
      <c r="H948" s="265">
        <f>E948-G948</f>
        <v>0</v>
      </c>
      <c r="I948" s="8"/>
    </row>
    <row r="949" spans="1:11" x14ac:dyDescent="0.25">
      <c r="A949" s="240">
        <v>41895</v>
      </c>
      <c r="B949" s="438" t="s">
        <v>1516</v>
      </c>
      <c r="C949" s="429" t="s">
        <v>4422</v>
      </c>
      <c r="D949" s="235" t="s">
        <v>4514</v>
      </c>
      <c r="E949" s="236">
        <v>10878</v>
      </c>
      <c r="F949" s="294">
        <v>41895</v>
      </c>
      <c r="G949" s="30">
        <v>10878</v>
      </c>
      <c r="H949" s="265">
        <f>E949-G949</f>
        <v>0</v>
      </c>
      <c r="I949" s="235"/>
      <c r="K949" s="21"/>
    </row>
    <row r="950" spans="1:11" x14ac:dyDescent="0.25">
      <c r="A950" s="240"/>
      <c r="B950" s="438"/>
      <c r="C950" s="429"/>
      <c r="D950" s="235"/>
      <c r="E950" s="236"/>
      <c r="F950" s="294"/>
      <c r="G950" s="30"/>
      <c r="H950" s="265"/>
      <c r="I950" s="235"/>
      <c r="K950" s="21"/>
    </row>
    <row r="951" spans="1:11" x14ac:dyDescent="0.25">
      <c r="A951" s="240">
        <v>41900</v>
      </c>
      <c r="B951" s="241" t="s">
        <v>2113</v>
      </c>
      <c r="C951" s="394" t="s">
        <v>4517</v>
      </c>
      <c r="D951" s="8" t="s">
        <v>2840</v>
      </c>
      <c r="E951" s="252">
        <v>6945.4</v>
      </c>
      <c r="F951" s="294">
        <v>41900</v>
      </c>
      <c r="G951" s="30">
        <v>6945.4</v>
      </c>
      <c r="H951" s="265">
        <f>E951-G951</f>
        <v>0</v>
      </c>
      <c r="I951" s="8"/>
    </row>
    <row r="952" spans="1:11" x14ac:dyDescent="0.25">
      <c r="A952" s="240">
        <v>41901</v>
      </c>
      <c r="B952" s="241" t="s">
        <v>2246</v>
      </c>
      <c r="C952" s="394" t="s">
        <v>4517</v>
      </c>
      <c r="D952" s="235" t="s">
        <v>2840</v>
      </c>
      <c r="E952" s="236">
        <v>6420.6</v>
      </c>
      <c r="F952" s="294">
        <v>41901</v>
      </c>
      <c r="G952" s="22">
        <v>6420.6</v>
      </c>
      <c r="H952" s="265">
        <f>E952-G952</f>
        <v>0</v>
      </c>
      <c r="I952" s="431"/>
    </row>
    <row r="953" spans="1:11" x14ac:dyDescent="0.25">
      <c r="A953" s="240">
        <v>41902</v>
      </c>
      <c r="B953" s="241" t="s">
        <v>1150</v>
      </c>
      <c r="C953" s="394" t="s">
        <v>4517</v>
      </c>
      <c r="D953" s="8" t="s">
        <v>2840</v>
      </c>
      <c r="E953" s="252">
        <v>11894.4</v>
      </c>
      <c r="F953" s="294">
        <v>41902</v>
      </c>
      <c r="G953" s="22">
        <v>11894.4</v>
      </c>
      <c r="H953" s="265">
        <f>E953-G953</f>
        <v>0</v>
      </c>
      <c r="I953" s="20"/>
    </row>
    <row r="954" spans="1:11" x14ac:dyDescent="0.25">
      <c r="A954" s="240"/>
      <c r="B954" s="241"/>
      <c r="C954" s="394"/>
      <c r="D954" s="8"/>
      <c r="E954" s="252"/>
      <c r="F954" s="294"/>
      <c r="G954" s="22">
        <f>SUM(G951:G953)</f>
        <v>25260.400000000001</v>
      </c>
      <c r="H954" s="265"/>
      <c r="I954" s="20"/>
    </row>
    <row r="955" spans="1:11" x14ac:dyDescent="0.25">
      <c r="A955" s="240"/>
      <c r="B955" s="241"/>
      <c r="C955" s="394"/>
      <c r="D955" s="8"/>
      <c r="E955" s="252"/>
      <c r="F955" s="294"/>
      <c r="G955" s="22"/>
      <c r="H955" s="265"/>
      <c r="I955" s="20"/>
    </row>
    <row r="956" spans="1:11" x14ac:dyDescent="0.25">
      <c r="A956" s="240">
        <v>41883</v>
      </c>
      <c r="B956" s="241" t="s">
        <v>1459</v>
      </c>
      <c r="C956" s="394" t="s">
        <v>4401</v>
      </c>
      <c r="D956" s="235" t="s">
        <v>336</v>
      </c>
      <c r="E956" s="236">
        <v>7792.8</v>
      </c>
      <c r="F956" s="117">
        <v>41885</v>
      </c>
      <c r="G956" s="30">
        <v>7792.8</v>
      </c>
      <c r="H956" s="238">
        <f t="shared" ref="H956:H963" si="42">E956-G956</f>
        <v>0</v>
      </c>
      <c r="I956" s="235" t="s">
        <v>146</v>
      </c>
    </row>
    <row r="957" spans="1:11" x14ac:dyDescent="0.25">
      <c r="A957" s="240">
        <v>41886</v>
      </c>
      <c r="B957" s="438" t="s">
        <v>1803</v>
      </c>
      <c r="C957" s="429" t="s">
        <v>4422</v>
      </c>
      <c r="D957" s="235" t="s">
        <v>336</v>
      </c>
      <c r="E957" s="236">
        <v>640</v>
      </c>
      <c r="F957" s="294">
        <v>41888</v>
      </c>
      <c r="G957" s="30">
        <v>640</v>
      </c>
      <c r="H957" s="265">
        <f t="shared" si="42"/>
        <v>0</v>
      </c>
      <c r="I957" s="235" t="s">
        <v>146</v>
      </c>
    </row>
    <row r="958" spans="1:11" x14ac:dyDescent="0.25">
      <c r="A958" s="240">
        <v>41890</v>
      </c>
      <c r="B958" s="438" t="s">
        <v>2159</v>
      </c>
      <c r="C958" s="429" t="s">
        <v>4422</v>
      </c>
      <c r="D958" s="8" t="s">
        <v>336</v>
      </c>
      <c r="E958" s="252">
        <v>6007.6</v>
      </c>
      <c r="F958" s="117">
        <v>41912</v>
      </c>
      <c r="G958" s="30">
        <v>6007.6</v>
      </c>
      <c r="H958" s="265">
        <f t="shared" si="42"/>
        <v>0</v>
      </c>
      <c r="I958" s="8" t="s">
        <v>146</v>
      </c>
    </row>
    <row r="959" spans="1:11" x14ac:dyDescent="0.25">
      <c r="A959" s="240">
        <v>41894</v>
      </c>
      <c r="B959" s="438" t="s">
        <v>1363</v>
      </c>
      <c r="C959" s="429" t="s">
        <v>4422</v>
      </c>
      <c r="D959" s="8" t="s">
        <v>336</v>
      </c>
      <c r="E959" s="252">
        <v>3603.1</v>
      </c>
      <c r="F959" s="117">
        <v>41895</v>
      </c>
      <c r="G959" s="30">
        <v>3603.1</v>
      </c>
      <c r="H959" s="265">
        <f t="shared" si="42"/>
        <v>0</v>
      </c>
      <c r="I959" s="8" t="s">
        <v>146</v>
      </c>
    </row>
    <row r="960" spans="1:11" x14ac:dyDescent="0.25">
      <c r="A960" s="240">
        <v>41900</v>
      </c>
      <c r="B960" s="241" t="s">
        <v>2160</v>
      </c>
      <c r="C960" s="394" t="s">
        <v>4517</v>
      </c>
      <c r="D960" s="8" t="s">
        <v>336</v>
      </c>
      <c r="E960" s="252">
        <v>4615.8</v>
      </c>
      <c r="F960" s="294">
        <v>41902</v>
      </c>
      <c r="G960" s="30">
        <v>4615.8</v>
      </c>
      <c r="H960" s="265">
        <f t="shared" si="42"/>
        <v>0</v>
      </c>
      <c r="I960" s="8" t="s">
        <v>95</v>
      </c>
    </row>
    <row r="961" spans="1:11" x14ac:dyDescent="0.25">
      <c r="A961" s="240">
        <v>41904</v>
      </c>
      <c r="B961" s="241" t="s">
        <v>1393</v>
      </c>
      <c r="C961" s="394" t="s">
        <v>4517</v>
      </c>
      <c r="D961" s="8" t="s">
        <v>336</v>
      </c>
      <c r="E961" s="252">
        <v>7912.6</v>
      </c>
      <c r="F961" s="294">
        <v>41907</v>
      </c>
      <c r="G961" s="22">
        <v>7912.6</v>
      </c>
      <c r="H961" s="265">
        <f t="shared" si="42"/>
        <v>0</v>
      </c>
      <c r="I961" s="20" t="s">
        <v>146</v>
      </c>
    </row>
    <row r="962" spans="1:11" x14ac:dyDescent="0.25">
      <c r="A962" s="240">
        <v>41907</v>
      </c>
      <c r="B962" s="475" t="s">
        <v>1689</v>
      </c>
      <c r="C962" s="476" t="s">
        <v>2764</v>
      </c>
      <c r="D962" s="8" t="s">
        <v>336</v>
      </c>
      <c r="E962" s="252">
        <v>5028</v>
      </c>
      <c r="F962" s="294">
        <v>41909</v>
      </c>
      <c r="G962" s="30">
        <v>5028</v>
      </c>
      <c r="H962" s="265">
        <f t="shared" si="42"/>
        <v>0</v>
      </c>
      <c r="I962" s="8" t="s">
        <v>146</v>
      </c>
    </row>
    <row r="963" spans="1:11" x14ac:dyDescent="0.25">
      <c r="A963" s="240">
        <v>41911</v>
      </c>
      <c r="B963" s="475" t="s">
        <v>2143</v>
      </c>
      <c r="C963" s="476" t="s">
        <v>2764</v>
      </c>
      <c r="D963" s="8" t="s">
        <v>336</v>
      </c>
      <c r="E963" s="252">
        <v>8347.14</v>
      </c>
      <c r="F963" s="461">
        <v>41914</v>
      </c>
      <c r="G963" s="247">
        <v>8347.14</v>
      </c>
      <c r="H963" s="265">
        <f t="shared" si="42"/>
        <v>0</v>
      </c>
      <c r="I963" s="8" t="s">
        <v>146</v>
      </c>
      <c r="K963" s="21"/>
    </row>
    <row r="964" spans="1:11" x14ac:dyDescent="0.25">
      <c r="A964" s="240"/>
      <c r="B964" s="475"/>
      <c r="C964" s="476"/>
      <c r="D964" s="8"/>
      <c r="E964" s="252"/>
      <c r="F964" s="461"/>
      <c r="G964" s="247">
        <f>SUM(G956:G963)</f>
        <v>43947.040000000001</v>
      </c>
      <c r="H964" s="265"/>
      <c r="I964" s="8"/>
      <c r="K964" s="21"/>
    </row>
    <row r="965" spans="1:11" x14ac:dyDescent="0.25">
      <c r="A965" s="240"/>
      <c r="B965" s="475"/>
      <c r="C965" s="476"/>
      <c r="D965" s="8"/>
      <c r="E965" s="252"/>
      <c r="F965" s="461"/>
      <c r="G965" s="247"/>
      <c r="H965" s="265"/>
      <c r="I965" s="8"/>
      <c r="K965" s="21"/>
    </row>
    <row r="966" spans="1:11" x14ac:dyDescent="0.25">
      <c r="A966" s="240">
        <v>41895</v>
      </c>
      <c r="B966" s="241" t="s">
        <v>1589</v>
      </c>
      <c r="C966" s="394" t="s">
        <v>4517</v>
      </c>
      <c r="D966" s="235" t="s">
        <v>2575</v>
      </c>
      <c r="E966" s="236">
        <v>3835.6</v>
      </c>
      <c r="F966" s="294">
        <v>41895</v>
      </c>
      <c r="G966" s="30">
        <v>3835.6</v>
      </c>
      <c r="H966" s="265">
        <f>E966-G966</f>
        <v>0</v>
      </c>
      <c r="I966" s="235"/>
    </row>
    <row r="967" spans="1:11" x14ac:dyDescent="0.25">
      <c r="A967" s="240">
        <v>41908</v>
      </c>
      <c r="B967" s="475" t="s">
        <v>1773</v>
      </c>
      <c r="C967" s="476" t="s">
        <v>2764</v>
      </c>
      <c r="D967" s="235" t="s">
        <v>2575</v>
      </c>
      <c r="E967" s="236">
        <v>2799.89</v>
      </c>
      <c r="F967" s="294">
        <v>41908</v>
      </c>
      <c r="G967" s="30">
        <v>2799.89</v>
      </c>
      <c r="H967" s="265">
        <f>E967-G967</f>
        <v>0</v>
      </c>
      <c r="I967" s="235"/>
    </row>
    <row r="968" spans="1:11" x14ac:dyDescent="0.25">
      <c r="A968" s="240">
        <v>41909</v>
      </c>
      <c r="B968" s="475" t="s">
        <v>1896</v>
      </c>
      <c r="C968" s="476" t="s">
        <v>2764</v>
      </c>
      <c r="D968" s="8" t="s">
        <v>2575</v>
      </c>
      <c r="E968" s="252">
        <v>4303.6000000000004</v>
      </c>
      <c r="F968" s="117">
        <v>41909</v>
      </c>
      <c r="G968" s="30">
        <v>4303.6000000000004</v>
      </c>
      <c r="H968" s="265">
        <f>E968-G968</f>
        <v>0</v>
      </c>
      <c r="I968" s="8"/>
    </row>
    <row r="969" spans="1:11" x14ac:dyDescent="0.25">
      <c r="A969" s="240">
        <v>41910</v>
      </c>
      <c r="B969" s="475" t="s">
        <v>1996</v>
      </c>
      <c r="C969" s="476" t="s">
        <v>2764</v>
      </c>
      <c r="D969" s="235" t="s">
        <v>2575</v>
      </c>
      <c r="E969" s="236">
        <v>3157</v>
      </c>
      <c r="F969" s="117">
        <v>41910</v>
      </c>
      <c r="G969" s="30">
        <v>3157</v>
      </c>
      <c r="H969" s="265">
        <f>E969-G969</f>
        <v>0</v>
      </c>
      <c r="I969" s="235"/>
    </row>
    <row r="970" spans="1:11" x14ac:dyDescent="0.25">
      <c r="A970" s="240"/>
      <c r="B970" s="475"/>
      <c r="C970" s="476"/>
      <c r="D970" s="235"/>
      <c r="E970" s="236"/>
      <c r="F970" s="117"/>
      <c r="G970" s="621">
        <f>SUM(G966:G969)</f>
        <v>14096.09</v>
      </c>
      <c r="H970" s="265"/>
      <c r="I970" s="235"/>
    </row>
    <row r="971" spans="1:11" x14ac:dyDescent="0.25">
      <c r="A971" s="240"/>
      <c r="B971" s="475"/>
      <c r="C971" s="476"/>
      <c r="D971" s="235"/>
      <c r="E971" s="236"/>
      <c r="F971" s="117"/>
      <c r="G971" s="30"/>
      <c r="H971" s="265"/>
      <c r="I971" s="235"/>
    </row>
    <row r="972" spans="1:11" x14ac:dyDescent="0.25">
      <c r="A972" s="240">
        <v>41884</v>
      </c>
      <c r="B972" s="241" t="s">
        <v>1511</v>
      </c>
      <c r="C972" s="394" t="s">
        <v>4401</v>
      </c>
      <c r="D972" s="235" t="s">
        <v>233</v>
      </c>
      <c r="E972" s="236">
        <v>16984</v>
      </c>
      <c r="F972" s="117">
        <v>41884</v>
      </c>
      <c r="G972" s="22">
        <v>16984</v>
      </c>
      <c r="H972" s="238">
        <f t="shared" ref="H972:H977" si="43">E972-G972</f>
        <v>0</v>
      </c>
      <c r="I972" s="431" t="s">
        <v>57</v>
      </c>
    </row>
    <row r="973" spans="1:11" x14ac:dyDescent="0.25">
      <c r="A973" s="240">
        <v>41891</v>
      </c>
      <c r="B973" s="438" t="s">
        <v>1090</v>
      </c>
      <c r="C973" s="429" t="s">
        <v>4422</v>
      </c>
      <c r="D973" s="235" t="s">
        <v>233</v>
      </c>
      <c r="E973" s="236">
        <v>14250</v>
      </c>
      <c r="F973" s="117">
        <v>41892</v>
      </c>
      <c r="G973" s="30">
        <v>14250</v>
      </c>
      <c r="H973" s="265">
        <f t="shared" si="43"/>
        <v>0</v>
      </c>
      <c r="I973" s="235" t="s">
        <v>196</v>
      </c>
      <c r="J973" s="9"/>
      <c r="K973" s="9"/>
    </row>
    <row r="974" spans="1:11" x14ac:dyDescent="0.25">
      <c r="A974" s="240">
        <v>41898</v>
      </c>
      <c r="B974" s="241" t="s">
        <v>1908</v>
      </c>
      <c r="C974" s="394" t="s">
        <v>4517</v>
      </c>
      <c r="D974" s="8" t="s">
        <v>233</v>
      </c>
      <c r="E974" s="252">
        <v>14387.34</v>
      </c>
      <c r="F974" s="294">
        <v>41899</v>
      </c>
      <c r="G974" s="30">
        <v>14387.34</v>
      </c>
      <c r="H974" s="265">
        <f t="shared" si="43"/>
        <v>0</v>
      </c>
      <c r="I974" s="8" t="s">
        <v>23</v>
      </c>
      <c r="J974" s="9"/>
      <c r="K974" s="9"/>
    </row>
    <row r="975" spans="1:11" x14ac:dyDescent="0.25">
      <c r="A975" s="240">
        <v>41905</v>
      </c>
      <c r="B975" s="241" t="s">
        <v>1451</v>
      </c>
      <c r="C975" s="394" t="s">
        <v>4517</v>
      </c>
      <c r="D975" s="8" t="s">
        <v>233</v>
      </c>
      <c r="E975" s="252">
        <v>9370.4</v>
      </c>
      <c r="F975" s="294">
        <v>41906</v>
      </c>
      <c r="G975" s="22">
        <v>9370.4</v>
      </c>
      <c r="H975" s="265">
        <f t="shared" si="43"/>
        <v>0</v>
      </c>
      <c r="I975" s="431" t="s">
        <v>196</v>
      </c>
      <c r="J975" s="9"/>
      <c r="K975" s="9"/>
    </row>
    <row r="976" spans="1:11" x14ac:dyDescent="0.25">
      <c r="A976" s="240">
        <v>41912</v>
      </c>
      <c r="B976" s="475" t="s">
        <v>2202</v>
      </c>
      <c r="C976" s="476" t="s">
        <v>2764</v>
      </c>
      <c r="D976" s="235" t="s">
        <v>233</v>
      </c>
      <c r="E976" s="236">
        <v>13418.4</v>
      </c>
      <c r="F976" s="461">
        <v>41913</v>
      </c>
      <c r="G976" s="247">
        <v>13418.4</v>
      </c>
      <c r="H976" s="265">
        <f t="shared" si="43"/>
        <v>0</v>
      </c>
      <c r="I976" s="235" t="s">
        <v>196</v>
      </c>
      <c r="J976" s="9"/>
      <c r="K976" s="9"/>
    </row>
    <row r="977" spans="1:11" x14ac:dyDescent="0.25">
      <c r="A977" s="240">
        <v>41886</v>
      </c>
      <c r="B977" s="438" t="s">
        <v>1739</v>
      </c>
      <c r="C977" s="429" t="s">
        <v>4422</v>
      </c>
      <c r="D977" s="235" t="s">
        <v>4443</v>
      </c>
      <c r="E977" s="236">
        <v>545.20000000000005</v>
      </c>
      <c r="F977" s="294">
        <v>41886</v>
      </c>
      <c r="G977" s="30">
        <v>545.20000000000005</v>
      </c>
      <c r="H977" s="265">
        <f t="shared" si="43"/>
        <v>0</v>
      </c>
      <c r="I977" s="235"/>
      <c r="J977" s="9"/>
      <c r="K977" s="9"/>
    </row>
    <row r="978" spans="1:11" x14ac:dyDescent="0.25">
      <c r="A978" s="240"/>
      <c r="B978" s="438"/>
      <c r="C978" s="429"/>
      <c r="D978" s="235"/>
      <c r="E978" s="236"/>
      <c r="F978" s="294"/>
      <c r="G978" s="30">
        <f>SUM(G972:G977)</f>
        <v>68955.34</v>
      </c>
      <c r="H978" s="265"/>
      <c r="I978" s="235"/>
      <c r="J978" s="9"/>
      <c r="K978" s="9"/>
    </row>
    <row r="979" spans="1:11" x14ac:dyDescent="0.25">
      <c r="A979" s="240"/>
      <c r="B979" s="438"/>
      <c r="C979" s="429"/>
      <c r="D979" s="235"/>
      <c r="E979" s="236"/>
      <c r="F979" s="294"/>
      <c r="G979" s="30"/>
      <c r="H979" s="265"/>
      <c r="I979" s="235"/>
      <c r="J979" s="9"/>
      <c r="K979" s="9"/>
    </row>
    <row r="980" spans="1:11" x14ac:dyDescent="0.25">
      <c r="A980" s="240">
        <v>41884</v>
      </c>
      <c r="B980" s="241" t="s">
        <v>1537</v>
      </c>
      <c r="C980" s="394" t="s">
        <v>4401</v>
      </c>
      <c r="D980" s="235" t="s">
        <v>355</v>
      </c>
      <c r="E980" s="236">
        <v>458.4</v>
      </c>
      <c r="F980" s="117">
        <v>41884</v>
      </c>
      <c r="G980" s="22">
        <v>458.4</v>
      </c>
      <c r="H980" s="238">
        <f t="shared" ref="H980:H986" si="44">E980-G980</f>
        <v>0</v>
      </c>
      <c r="I980" s="431"/>
      <c r="J980" s="9"/>
      <c r="K980" s="9"/>
    </row>
    <row r="981" spans="1:11" x14ac:dyDescent="0.25">
      <c r="A981" s="240">
        <v>41890</v>
      </c>
      <c r="B981" s="438" t="s">
        <v>2166</v>
      </c>
      <c r="C981" s="429" t="s">
        <v>4422</v>
      </c>
      <c r="D981" s="8" t="s">
        <v>355</v>
      </c>
      <c r="E981" s="252">
        <v>596.20000000000005</v>
      </c>
      <c r="F981" s="117">
        <v>41890</v>
      </c>
      <c r="G981" s="30">
        <v>596.20000000000005</v>
      </c>
      <c r="H981" s="265">
        <f t="shared" si="44"/>
        <v>0</v>
      </c>
      <c r="I981" s="8"/>
      <c r="J981" s="9"/>
      <c r="K981" s="9"/>
    </row>
    <row r="982" spans="1:11" x14ac:dyDescent="0.25">
      <c r="A982" s="240">
        <v>41891</v>
      </c>
      <c r="B982" s="438" t="s">
        <v>1081</v>
      </c>
      <c r="C982" s="429" t="s">
        <v>4422</v>
      </c>
      <c r="D982" s="235" t="s">
        <v>355</v>
      </c>
      <c r="E982" s="236">
        <v>561</v>
      </c>
      <c r="F982" s="117">
        <v>41892</v>
      </c>
      <c r="G982" s="30">
        <v>561</v>
      </c>
      <c r="H982" s="265">
        <f t="shared" si="44"/>
        <v>0</v>
      </c>
      <c r="I982" s="235"/>
      <c r="J982" s="9"/>
      <c r="K982" s="9"/>
    </row>
    <row r="983" spans="1:11" x14ac:dyDescent="0.25">
      <c r="A983" s="240">
        <v>41896</v>
      </c>
      <c r="B983" s="241" t="s">
        <v>1726</v>
      </c>
      <c r="C983" s="394" t="s">
        <v>4517</v>
      </c>
      <c r="D983" s="8" t="s">
        <v>355</v>
      </c>
      <c r="E983" s="252">
        <v>748</v>
      </c>
      <c r="F983" s="294">
        <v>41896</v>
      </c>
      <c r="G983" s="30">
        <v>748</v>
      </c>
      <c r="H983" s="265">
        <f t="shared" si="44"/>
        <v>0</v>
      </c>
      <c r="I983" s="8"/>
      <c r="J983" s="9"/>
      <c r="K983" s="9"/>
    </row>
    <row r="984" spans="1:11" x14ac:dyDescent="0.25">
      <c r="A984" s="240">
        <v>41903</v>
      </c>
      <c r="B984" s="241" t="s">
        <v>1240</v>
      </c>
      <c r="C984" s="394" t="s">
        <v>4517</v>
      </c>
      <c r="D984" s="235" t="s">
        <v>355</v>
      </c>
      <c r="E984" s="236">
        <v>646.79999999999995</v>
      </c>
      <c r="F984" s="117">
        <v>41903</v>
      </c>
      <c r="G984" s="30">
        <v>646.79999999999995</v>
      </c>
      <c r="H984" s="265">
        <f t="shared" si="44"/>
        <v>0</v>
      </c>
      <c r="I984" s="235"/>
      <c r="J984" s="9"/>
      <c r="K984" s="9"/>
    </row>
    <row r="985" spans="1:11" x14ac:dyDescent="0.25">
      <c r="A985" s="240">
        <v>41906</v>
      </c>
      <c r="B985" s="475" t="s">
        <v>1578</v>
      </c>
      <c r="C985" s="476" t="s">
        <v>2764</v>
      </c>
      <c r="D985" s="5" t="s">
        <v>355</v>
      </c>
      <c r="E985" s="295">
        <v>558.79999999999995</v>
      </c>
      <c r="F985" s="294">
        <v>41906</v>
      </c>
      <c r="G985" s="22">
        <v>558.79999999999995</v>
      </c>
      <c r="H985" s="265">
        <f t="shared" si="44"/>
        <v>0</v>
      </c>
      <c r="I985" s="24"/>
      <c r="J985" s="9"/>
      <c r="K985" s="9"/>
    </row>
    <row r="986" spans="1:11" x14ac:dyDescent="0.25">
      <c r="A986" s="240">
        <v>41911</v>
      </c>
      <c r="B986" s="475" t="s">
        <v>2118</v>
      </c>
      <c r="C986" s="476" t="s">
        <v>2764</v>
      </c>
      <c r="D986" s="8" t="s">
        <v>355</v>
      </c>
      <c r="E986" s="252">
        <v>595.20000000000005</v>
      </c>
      <c r="F986" s="294">
        <v>41911</v>
      </c>
      <c r="G986" s="30">
        <v>595.20000000000005</v>
      </c>
      <c r="H986" s="265">
        <f t="shared" si="44"/>
        <v>0</v>
      </c>
      <c r="I986" s="8"/>
      <c r="J986" s="9"/>
      <c r="K986" s="9"/>
    </row>
    <row r="987" spans="1:11" x14ac:dyDescent="0.25">
      <c r="A987" s="240"/>
      <c r="B987" s="475"/>
      <c r="C987" s="476"/>
      <c r="D987" s="8"/>
      <c r="E987" s="252"/>
      <c r="F987" s="294"/>
      <c r="G987" s="30"/>
      <c r="H987" s="265"/>
      <c r="I987" s="8"/>
      <c r="J987" s="9"/>
      <c r="K987" s="9"/>
    </row>
    <row r="988" spans="1:11" x14ac:dyDescent="0.25">
      <c r="A988" s="240">
        <v>41890</v>
      </c>
      <c r="B988" s="438" t="s">
        <v>2235</v>
      </c>
      <c r="C988" s="429" t="s">
        <v>4422</v>
      </c>
      <c r="D988" s="8" t="s">
        <v>4478</v>
      </c>
      <c r="E988" s="252">
        <v>10851.2</v>
      </c>
      <c r="F988" s="117">
        <v>41891</v>
      </c>
      <c r="G988" s="30">
        <v>10851.2</v>
      </c>
      <c r="H988" s="265">
        <f>E988-G988</f>
        <v>0</v>
      </c>
      <c r="I988" s="8" t="s">
        <v>2781</v>
      </c>
      <c r="J988" s="9"/>
      <c r="K988" s="9"/>
    </row>
    <row r="989" spans="1:11" x14ac:dyDescent="0.25">
      <c r="A989" s="240">
        <v>41892</v>
      </c>
      <c r="B989" s="438" t="s">
        <v>1104</v>
      </c>
      <c r="C989" s="429" t="s">
        <v>4422</v>
      </c>
      <c r="D989" s="8" t="s">
        <v>4478</v>
      </c>
      <c r="E989" s="252">
        <v>35175.78</v>
      </c>
      <c r="F989" s="117">
        <v>41895</v>
      </c>
      <c r="G989" s="30">
        <v>35175.78</v>
      </c>
      <c r="H989" s="265">
        <f>E989-G989</f>
        <v>0</v>
      </c>
      <c r="I989" s="8"/>
      <c r="J989" s="9"/>
      <c r="K989" s="9"/>
    </row>
    <row r="990" spans="1:11" x14ac:dyDescent="0.25">
      <c r="A990" s="240"/>
      <c r="B990" s="438"/>
      <c r="C990" s="429"/>
      <c r="D990" s="8"/>
      <c r="E990" s="252"/>
      <c r="F990" s="117"/>
      <c r="G990" s="30">
        <f>SUM(G988:G989)</f>
        <v>46026.979999999996</v>
      </c>
      <c r="H990" s="265"/>
      <c r="I990" s="8"/>
      <c r="J990" s="9"/>
      <c r="K990" s="9"/>
    </row>
    <row r="991" spans="1:11" x14ac:dyDescent="0.25">
      <c r="A991" s="240"/>
      <c r="B991" s="438"/>
      <c r="C991" s="429"/>
      <c r="D991" s="8"/>
      <c r="E991" s="252"/>
      <c r="F991" s="117"/>
      <c r="G991" s="30"/>
      <c r="H991" s="265"/>
      <c r="I991" s="8"/>
      <c r="J991" s="9"/>
      <c r="K991" s="9"/>
    </row>
    <row r="992" spans="1:11" x14ac:dyDescent="0.25">
      <c r="A992" s="240">
        <v>41892</v>
      </c>
      <c r="B992" s="438" t="s">
        <v>1138</v>
      </c>
      <c r="C992" s="429" t="s">
        <v>4422</v>
      </c>
      <c r="D992" s="8" t="s">
        <v>4488</v>
      </c>
      <c r="E992" s="252">
        <v>3537</v>
      </c>
      <c r="F992" s="117">
        <v>41893</v>
      </c>
      <c r="G992" s="30">
        <v>3537</v>
      </c>
      <c r="H992" s="265">
        <f t="shared" ref="H992:H1014" si="45">E992-G992</f>
        <v>0</v>
      </c>
      <c r="I992" s="8"/>
      <c r="J992" s="9"/>
      <c r="K992" s="9"/>
    </row>
    <row r="993" spans="1:11" x14ac:dyDescent="0.25">
      <c r="A993" s="240">
        <v>41892</v>
      </c>
      <c r="B993" s="438" t="s">
        <v>1149</v>
      </c>
      <c r="C993" s="429" t="s">
        <v>4422</v>
      </c>
      <c r="D993" s="8" t="s">
        <v>2769</v>
      </c>
      <c r="E993" s="252">
        <v>3451.2</v>
      </c>
      <c r="F993" s="117">
        <v>41893</v>
      </c>
      <c r="G993" s="30">
        <v>3451.2</v>
      </c>
      <c r="H993" s="265">
        <f t="shared" si="45"/>
        <v>0</v>
      </c>
      <c r="I993" s="8" t="s">
        <v>23</v>
      </c>
      <c r="J993" s="9"/>
      <c r="K993" s="9"/>
    </row>
    <row r="994" spans="1:11" x14ac:dyDescent="0.25">
      <c r="A994" s="240">
        <v>41894</v>
      </c>
      <c r="B994" s="438" t="s">
        <v>1426</v>
      </c>
      <c r="C994" s="429" t="s">
        <v>4422</v>
      </c>
      <c r="D994" s="8" t="s">
        <v>2769</v>
      </c>
      <c r="E994" s="252">
        <v>3696</v>
      </c>
      <c r="F994" s="117">
        <v>41894</v>
      </c>
      <c r="G994" s="22">
        <v>3696</v>
      </c>
      <c r="H994" s="265">
        <f t="shared" si="45"/>
        <v>0</v>
      </c>
      <c r="I994" s="20" t="s">
        <v>23</v>
      </c>
      <c r="K994" s="21"/>
    </row>
    <row r="995" spans="1:11" x14ac:dyDescent="0.25">
      <c r="A995" s="240">
        <v>41895</v>
      </c>
      <c r="B995" s="241" t="s">
        <v>1566</v>
      </c>
      <c r="C995" s="394" t="s">
        <v>4517</v>
      </c>
      <c r="D995" s="235" t="s">
        <v>2769</v>
      </c>
      <c r="E995" s="236">
        <v>3131.1</v>
      </c>
      <c r="F995" s="294">
        <v>41897</v>
      </c>
      <c r="G995" s="30">
        <v>3131.1</v>
      </c>
      <c r="H995" s="265">
        <f t="shared" si="45"/>
        <v>0</v>
      </c>
      <c r="I995" s="235" t="s">
        <v>23</v>
      </c>
    </row>
    <row r="996" spans="1:11" x14ac:dyDescent="0.25">
      <c r="A996" s="240">
        <v>41897</v>
      </c>
      <c r="B996" s="241" t="s">
        <v>1783</v>
      </c>
      <c r="C996" s="394" t="s">
        <v>4517</v>
      </c>
      <c r="D996" s="235" t="s">
        <v>2769</v>
      </c>
      <c r="E996" s="236">
        <v>3469.1</v>
      </c>
      <c r="F996" s="294">
        <v>41897</v>
      </c>
      <c r="G996" s="30">
        <v>3469.1</v>
      </c>
      <c r="H996" s="265">
        <f t="shared" si="45"/>
        <v>0</v>
      </c>
      <c r="I996" s="235" t="s">
        <v>23</v>
      </c>
    </row>
    <row r="997" spans="1:11" x14ac:dyDescent="0.25">
      <c r="A997" s="240">
        <v>41898</v>
      </c>
      <c r="B997" s="241" t="s">
        <v>1911</v>
      </c>
      <c r="C997" s="394" t="s">
        <v>4517</v>
      </c>
      <c r="D997" s="8" t="s">
        <v>2769</v>
      </c>
      <c r="E997" s="252">
        <v>2538.1999999999998</v>
      </c>
      <c r="F997" s="294">
        <v>41899</v>
      </c>
      <c r="G997" s="30">
        <v>2538.1999999999998</v>
      </c>
      <c r="H997" s="265">
        <f t="shared" si="45"/>
        <v>0</v>
      </c>
      <c r="I997" s="8" t="s">
        <v>23</v>
      </c>
    </row>
    <row r="998" spans="1:11" x14ac:dyDescent="0.25">
      <c r="A998" s="240">
        <v>41898</v>
      </c>
      <c r="B998" s="241" t="s">
        <v>1913</v>
      </c>
      <c r="C998" s="394" t="s">
        <v>4517</v>
      </c>
      <c r="D998" s="8" t="s">
        <v>2769</v>
      </c>
      <c r="E998" s="252">
        <v>1229.9000000000001</v>
      </c>
      <c r="F998" s="294">
        <v>41899</v>
      </c>
      <c r="G998" s="30">
        <v>1229.9000000000001</v>
      </c>
      <c r="H998" s="265">
        <f t="shared" si="45"/>
        <v>0</v>
      </c>
      <c r="I998" s="8" t="s">
        <v>23</v>
      </c>
    </row>
    <row r="999" spans="1:11" x14ac:dyDescent="0.25">
      <c r="A999" s="240">
        <v>41899</v>
      </c>
      <c r="B999" s="241" t="s">
        <v>1967</v>
      </c>
      <c r="C999" s="394" t="s">
        <v>4517</v>
      </c>
      <c r="D999" s="8" t="s">
        <v>2769</v>
      </c>
      <c r="E999" s="252">
        <v>2646</v>
      </c>
      <c r="F999" s="294">
        <v>41900</v>
      </c>
      <c r="G999" s="30">
        <v>2646</v>
      </c>
      <c r="H999" s="265">
        <f t="shared" si="45"/>
        <v>0</v>
      </c>
      <c r="I999" s="8" t="s">
        <v>23</v>
      </c>
      <c r="K999" s="21"/>
    </row>
    <row r="1000" spans="1:11" x14ac:dyDescent="0.25">
      <c r="A1000" s="240">
        <v>41900</v>
      </c>
      <c r="B1000" s="241" t="s">
        <v>2093</v>
      </c>
      <c r="C1000" s="394" t="s">
        <v>4517</v>
      </c>
      <c r="D1000" s="8" t="s">
        <v>2769</v>
      </c>
      <c r="E1000" s="252">
        <v>2577.4</v>
      </c>
      <c r="F1000" s="294">
        <v>41901</v>
      </c>
      <c r="G1000" s="30">
        <v>2577.4</v>
      </c>
      <c r="H1000" s="265">
        <f t="shared" si="45"/>
        <v>0</v>
      </c>
      <c r="I1000" s="8" t="s">
        <v>23</v>
      </c>
    </row>
    <row r="1001" spans="1:11" x14ac:dyDescent="0.25">
      <c r="A1001" s="240">
        <v>41901</v>
      </c>
      <c r="B1001" s="241" t="s">
        <v>2189</v>
      </c>
      <c r="C1001" s="394" t="s">
        <v>4517</v>
      </c>
      <c r="D1001" s="235" t="s">
        <v>2769</v>
      </c>
      <c r="E1001" s="236">
        <v>4819.8</v>
      </c>
      <c r="F1001" s="294">
        <v>41901</v>
      </c>
      <c r="G1001" s="30">
        <v>4819.8</v>
      </c>
      <c r="H1001" s="265">
        <f t="shared" si="45"/>
        <v>0</v>
      </c>
      <c r="I1001" s="431"/>
    </row>
    <row r="1002" spans="1:11" x14ac:dyDescent="0.25">
      <c r="A1002" s="240">
        <v>41902</v>
      </c>
      <c r="B1002" s="241" t="s">
        <v>1097</v>
      </c>
      <c r="C1002" s="394" t="s">
        <v>4517</v>
      </c>
      <c r="D1002" s="8" t="s">
        <v>2769</v>
      </c>
      <c r="E1002" s="252">
        <v>3797.5</v>
      </c>
      <c r="F1002" s="294">
        <v>41903</v>
      </c>
      <c r="G1002" s="22">
        <v>3797.5</v>
      </c>
      <c r="H1002" s="265">
        <f t="shared" si="45"/>
        <v>0</v>
      </c>
      <c r="I1002" s="20" t="s">
        <v>23</v>
      </c>
    </row>
    <row r="1003" spans="1:11" x14ac:dyDescent="0.25">
      <c r="A1003" s="240">
        <v>41903</v>
      </c>
      <c r="B1003" s="241" t="s">
        <v>1203</v>
      </c>
      <c r="C1003" s="394" t="s">
        <v>4517</v>
      </c>
      <c r="D1003" s="235" t="s">
        <v>2769</v>
      </c>
      <c r="E1003" s="236">
        <v>1950</v>
      </c>
      <c r="F1003" s="117">
        <v>41903</v>
      </c>
      <c r="G1003" s="30">
        <v>1950</v>
      </c>
      <c r="H1003" s="265">
        <f t="shared" si="45"/>
        <v>0</v>
      </c>
      <c r="I1003" s="235" t="s">
        <v>4</v>
      </c>
    </row>
    <row r="1004" spans="1:11" x14ac:dyDescent="0.25">
      <c r="A1004" s="240">
        <v>41904</v>
      </c>
      <c r="B1004" s="241" t="s">
        <v>1264</v>
      </c>
      <c r="C1004" s="394" t="s">
        <v>4517</v>
      </c>
      <c r="D1004" s="8" t="s">
        <v>2769</v>
      </c>
      <c r="E1004" s="252">
        <v>2303.6</v>
      </c>
      <c r="F1004" s="294">
        <v>41905</v>
      </c>
      <c r="G1004" s="22">
        <v>2303.6</v>
      </c>
      <c r="H1004" s="265">
        <f t="shared" si="45"/>
        <v>0</v>
      </c>
      <c r="I1004" s="20" t="s">
        <v>23</v>
      </c>
    </row>
    <row r="1005" spans="1:11" x14ac:dyDescent="0.25">
      <c r="A1005" s="240">
        <v>41905</v>
      </c>
      <c r="B1005" s="241" t="s">
        <v>1412</v>
      </c>
      <c r="C1005" s="394" t="s">
        <v>4517</v>
      </c>
      <c r="D1005" s="8" t="s">
        <v>2769</v>
      </c>
      <c r="E1005" s="252">
        <v>2464.8000000000002</v>
      </c>
      <c r="F1005" s="294">
        <v>41905</v>
      </c>
      <c r="G1005" s="22">
        <v>2464.8000000000002</v>
      </c>
      <c r="H1005" s="265">
        <f t="shared" si="45"/>
        <v>0</v>
      </c>
      <c r="I1005" s="431" t="s">
        <v>146</v>
      </c>
    </row>
    <row r="1006" spans="1:11" x14ac:dyDescent="0.25">
      <c r="A1006" s="240">
        <v>41906</v>
      </c>
      <c r="B1006" s="241" t="s">
        <v>1507</v>
      </c>
      <c r="C1006" s="394" t="s">
        <v>4517</v>
      </c>
      <c r="D1006" s="8" t="s">
        <v>2769</v>
      </c>
      <c r="E1006" s="252">
        <v>2771.6</v>
      </c>
      <c r="F1006" s="294">
        <v>41906</v>
      </c>
      <c r="G1006" s="30">
        <v>2771.6</v>
      </c>
      <c r="H1006" s="265">
        <f t="shared" si="45"/>
        <v>0</v>
      </c>
      <c r="I1006" s="8" t="s">
        <v>23</v>
      </c>
    </row>
    <row r="1007" spans="1:11" x14ac:dyDescent="0.25">
      <c r="A1007" s="240">
        <v>41907</v>
      </c>
      <c r="B1007" s="475" t="s">
        <v>1605</v>
      </c>
      <c r="C1007" s="476" t="s">
        <v>2764</v>
      </c>
      <c r="D1007" s="5" t="s">
        <v>2769</v>
      </c>
      <c r="E1007" s="295">
        <v>2870.4</v>
      </c>
      <c r="F1007" s="294">
        <v>41907</v>
      </c>
      <c r="G1007" s="22">
        <v>2870.4</v>
      </c>
      <c r="H1007" s="265">
        <f t="shared" si="45"/>
        <v>0</v>
      </c>
      <c r="I1007" s="24"/>
    </row>
    <row r="1008" spans="1:11" x14ac:dyDescent="0.25">
      <c r="A1008" s="240">
        <v>41908</v>
      </c>
      <c r="B1008" s="475" t="s">
        <v>1715</v>
      </c>
      <c r="C1008" s="476" t="s">
        <v>2764</v>
      </c>
      <c r="D1008" s="235" t="s">
        <v>2769</v>
      </c>
      <c r="E1008" s="236">
        <v>3283.2</v>
      </c>
      <c r="F1008" s="294">
        <v>41908</v>
      </c>
      <c r="G1008" s="30">
        <v>3283.2</v>
      </c>
      <c r="H1008" s="265">
        <f t="shared" si="45"/>
        <v>0</v>
      </c>
      <c r="I1008" s="235" t="s">
        <v>23</v>
      </c>
    </row>
    <row r="1009" spans="1:11" x14ac:dyDescent="0.25">
      <c r="A1009" s="240">
        <v>41909</v>
      </c>
      <c r="B1009" s="475" t="s">
        <v>1851</v>
      </c>
      <c r="C1009" s="476" t="s">
        <v>2764</v>
      </c>
      <c r="D1009" s="8" t="s">
        <v>2769</v>
      </c>
      <c r="E1009" s="252">
        <v>3375</v>
      </c>
      <c r="F1009" s="117">
        <v>41909</v>
      </c>
      <c r="G1009" s="30">
        <v>3375</v>
      </c>
      <c r="H1009" s="265">
        <f t="shared" si="45"/>
        <v>0</v>
      </c>
      <c r="I1009" s="8" t="s">
        <v>23</v>
      </c>
    </row>
    <row r="1010" spans="1:11" x14ac:dyDescent="0.25">
      <c r="A1010" s="240">
        <v>41909</v>
      </c>
      <c r="B1010" s="475" t="s">
        <v>1858</v>
      </c>
      <c r="C1010" s="476" t="s">
        <v>2764</v>
      </c>
      <c r="D1010" s="8" t="s">
        <v>2769</v>
      </c>
      <c r="E1010" s="252">
        <v>364</v>
      </c>
      <c r="F1010" s="117">
        <v>41909</v>
      </c>
      <c r="G1010" s="30">
        <v>364</v>
      </c>
      <c r="H1010" s="265">
        <f t="shared" si="45"/>
        <v>0</v>
      </c>
      <c r="I1010" s="8" t="s">
        <v>23</v>
      </c>
      <c r="J1010" s="9"/>
      <c r="K1010" s="9"/>
    </row>
    <row r="1011" spans="1:11" x14ac:dyDescent="0.25">
      <c r="A1011" s="240">
        <v>41910</v>
      </c>
      <c r="B1011" s="475" t="s">
        <v>1966</v>
      </c>
      <c r="C1011" s="476" t="s">
        <v>2764</v>
      </c>
      <c r="D1011" s="235" t="s">
        <v>2769</v>
      </c>
      <c r="E1011" s="236">
        <v>3061.8</v>
      </c>
      <c r="F1011" s="117">
        <v>41910</v>
      </c>
      <c r="G1011" s="30">
        <v>3061.8</v>
      </c>
      <c r="H1011" s="265">
        <f t="shared" si="45"/>
        <v>0</v>
      </c>
      <c r="I1011" s="235"/>
      <c r="J1011" s="9"/>
      <c r="K1011" s="9"/>
    </row>
    <row r="1012" spans="1:11" x14ac:dyDescent="0.25">
      <c r="A1012" s="240">
        <v>41911</v>
      </c>
      <c r="B1012" s="475" t="s">
        <v>2032</v>
      </c>
      <c r="C1012" s="476" t="s">
        <v>2764</v>
      </c>
      <c r="D1012" s="8" t="s">
        <v>2769</v>
      </c>
      <c r="E1012" s="252">
        <v>2732.4</v>
      </c>
      <c r="F1012" s="294">
        <v>41911</v>
      </c>
      <c r="G1012" s="30">
        <v>2732.4</v>
      </c>
      <c r="H1012" s="265">
        <f t="shared" si="45"/>
        <v>0</v>
      </c>
      <c r="I1012" s="8" t="s">
        <v>20</v>
      </c>
      <c r="J1012" s="9"/>
      <c r="K1012" s="9"/>
    </row>
    <row r="1013" spans="1:11" x14ac:dyDescent="0.25">
      <c r="A1013" s="240">
        <v>41912</v>
      </c>
      <c r="B1013" s="475" t="s">
        <v>2169</v>
      </c>
      <c r="C1013" s="476" t="s">
        <v>2764</v>
      </c>
      <c r="D1013" s="235" t="s">
        <v>2769</v>
      </c>
      <c r="E1013" s="236">
        <v>2970</v>
      </c>
      <c r="F1013" s="117">
        <v>41912</v>
      </c>
      <c r="G1013" s="30">
        <v>2970</v>
      </c>
      <c r="H1013" s="265">
        <f t="shared" si="45"/>
        <v>0</v>
      </c>
      <c r="I1013" s="235"/>
      <c r="J1013" s="9"/>
      <c r="K1013" s="9"/>
    </row>
    <row r="1014" spans="1:11" x14ac:dyDescent="0.25">
      <c r="A1014" s="240">
        <v>41912</v>
      </c>
      <c r="B1014" s="475" t="s">
        <v>2220</v>
      </c>
      <c r="C1014" s="476" t="s">
        <v>2764</v>
      </c>
      <c r="D1014" s="235" t="s">
        <v>2769</v>
      </c>
      <c r="E1014" s="236">
        <v>55</v>
      </c>
      <c r="F1014" s="117">
        <v>41912</v>
      </c>
      <c r="G1014" s="30">
        <v>55</v>
      </c>
      <c r="H1014" s="265">
        <f t="shared" si="45"/>
        <v>0</v>
      </c>
      <c r="I1014" s="235"/>
      <c r="J1014" s="9"/>
      <c r="K1014" s="9"/>
    </row>
    <row r="1015" spans="1:11" x14ac:dyDescent="0.25">
      <c r="A1015" s="240"/>
      <c r="B1015" s="475"/>
      <c r="C1015" s="476"/>
      <c r="D1015" s="235"/>
      <c r="E1015" s="236"/>
      <c r="F1015" s="117"/>
      <c r="G1015" s="30">
        <f>SUM(G992:G1014)</f>
        <v>63095.000000000007</v>
      </c>
      <c r="H1015" s="265"/>
      <c r="I1015" s="235"/>
      <c r="J1015" s="9"/>
      <c r="K1015" s="9"/>
    </row>
    <row r="1016" spans="1:11" x14ac:dyDescent="0.25">
      <c r="A1016" s="240"/>
      <c r="B1016" s="475"/>
      <c r="C1016" s="476"/>
      <c r="D1016" s="235"/>
      <c r="E1016" s="236"/>
      <c r="F1016" s="117"/>
      <c r="G1016" s="30"/>
      <c r="H1016" s="265"/>
      <c r="I1016" s="235"/>
      <c r="J1016" s="9"/>
      <c r="K1016" s="9"/>
    </row>
    <row r="1017" spans="1:11" x14ac:dyDescent="0.25">
      <c r="A1017" s="240">
        <v>41887</v>
      </c>
      <c r="B1017" s="438" t="s">
        <v>1824</v>
      </c>
      <c r="C1017" s="429" t="s">
        <v>4422</v>
      </c>
      <c r="D1017" s="8" t="s">
        <v>4449</v>
      </c>
      <c r="E1017" s="252">
        <v>2736.8</v>
      </c>
      <c r="F1017" s="117">
        <v>41887</v>
      </c>
      <c r="G1017" s="30">
        <v>2736.8</v>
      </c>
      <c r="H1017" s="265">
        <f>E1017-G1017</f>
        <v>0</v>
      </c>
      <c r="I1017" s="8"/>
      <c r="J1017" s="9"/>
      <c r="K1017" s="9"/>
    </row>
    <row r="1018" spans="1:11" x14ac:dyDescent="0.25">
      <c r="A1018" s="240"/>
      <c r="B1018" s="438"/>
      <c r="C1018" s="429"/>
      <c r="D1018" s="8"/>
      <c r="E1018" s="252"/>
      <c r="F1018" s="117"/>
      <c r="G1018" s="30"/>
      <c r="H1018" s="265"/>
      <c r="I1018" s="8"/>
      <c r="J1018" s="9"/>
      <c r="K1018" s="9"/>
    </row>
    <row r="1019" spans="1:11" x14ac:dyDescent="0.25">
      <c r="A1019" s="240">
        <v>41883</v>
      </c>
      <c r="B1019" s="241" t="s">
        <v>1407</v>
      </c>
      <c r="C1019" s="394" t="s">
        <v>4401</v>
      </c>
      <c r="D1019" s="235" t="s">
        <v>1619</v>
      </c>
      <c r="E1019" s="236">
        <v>3223.4</v>
      </c>
      <c r="F1019" s="117">
        <v>41883</v>
      </c>
      <c r="G1019" s="30">
        <v>3223.4</v>
      </c>
      <c r="H1019" s="238">
        <f t="shared" ref="H1019:H1036" si="46">E1019-G1019</f>
        <v>0</v>
      </c>
      <c r="I1019" s="235"/>
      <c r="J1019" s="9"/>
      <c r="K1019" s="9"/>
    </row>
    <row r="1020" spans="1:11" x14ac:dyDescent="0.25">
      <c r="A1020" s="240">
        <v>41885</v>
      </c>
      <c r="B1020" s="438" t="s">
        <v>1607</v>
      </c>
      <c r="C1020" s="429" t="s">
        <v>4422</v>
      </c>
      <c r="D1020" s="8" t="s">
        <v>1619</v>
      </c>
      <c r="E1020" s="252">
        <v>6955.2</v>
      </c>
      <c r="F1020" s="117">
        <v>41885</v>
      </c>
      <c r="G1020" s="30">
        <v>6955.2</v>
      </c>
      <c r="H1020" s="265">
        <f t="shared" si="46"/>
        <v>0</v>
      </c>
      <c r="I1020" s="8"/>
      <c r="J1020" s="9"/>
      <c r="K1020" s="9"/>
    </row>
    <row r="1021" spans="1:11" x14ac:dyDescent="0.25">
      <c r="A1021" s="240">
        <v>41886</v>
      </c>
      <c r="B1021" s="438" t="s">
        <v>1731</v>
      </c>
      <c r="C1021" s="429" t="s">
        <v>4422</v>
      </c>
      <c r="D1021" s="235" t="s">
        <v>1619</v>
      </c>
      <c r="E1021" s="236">
        <v>2995.2</v>
      </c>
      <c r="F1021" s="294">
        <v>41886</v>
      </c>
      <c r="G1021" s="30">
        <v>2995.2</v>
      </c>
      <c r="H1021" s="265">
        <f t="shared" si="46"/>
        <v>0</v>
      </c>
      <c r="I1021" s="235"/>
      <c r="J1021" s="9"/>
      <c r="K1021" s="9"/>
    </row>
    <row r="1022" spans="1:11" x14ac:dyDescent="0.25">
      <c r="A1022" s="240">
        <v>41888</v>
      </c>
      <c r="B1022" s="438" t="s">
        <v>1966</v>
      </c>
      <c r="C1022" s="429" t="s">
        <v>4422</v>
      </c>
      <c r="D1022" s="235" t="s">
        <v>1619</v>
      </c>
      <c r="E1022" s="236">
        <v>3985.8</v>
      </c>
      <c r="F1022" s="294">
        <v>41888</v>
      </c>
      <c r="G1022" s="30">
        <v>3985.8</v>
      </c>
      <c r="H1022" s="265">
        <f t="shared" si="46"/>
        <v>0</v>
      </c>
      <c r="I1022" s="235"/>
      <c r="J1022" s="9"/>
      <c r="K1022" s="9"/>
    </row>
    <row r="1023" spans="1:11" x14ac:dyDescent="0.25">
      <c r="A1023" s="240">
        <v>41889</v>
      </c>
      <c r="B1023" s="438" t="s">
        <v>2098</v>
      </c>
      <c r="C1023" s="429" t="s">
        <v>4422</v>
      </c>
      <c r="D1023" s="8" t="s">
        <v>1619</v>
      </c>
      <c r="E1023" s="252">
        <v>7582.5</v>
      </c>
      <c r="F1023" s="294">
        <v>41889</v>
      </c>
      <c r="G1023" s="30">
        <v>7582.5</v>
      </c>
      <c r="H1023" s="265">
        <f t="shared" si="46"/>
        <v>0</v>
      </c>
      <c r="I1023" s="8"/>
      <c r="J1023" s="9"/>
      <c r="K1023" s="9"/>
    </row>
    <row r="1024" spans="1:11" x14ac:dyDescent="0.25">
      <c r="A1024" s="240">
        <v>41901</v>
      </c>
      <c r="B1024" s="241" t="s">
        <v>2235</v>
      </c>
      <c r="C1024" s="394" t="s">
        <v>4517</v>
      </c>
      <c r="D1024" s="235" t="s">
        <v>1619</v>
      </c>
      <c r="E1024" s="236">
        <v>4610</v>
      </c>
      <c r="F1024" s="294">
        <v>41901</v>
      </c>
      <c r="G1024" s="22">
        <v>4610</v>
      </c>
      <c r="H1024" s="265">
        <f t="shared" si="46"/>
        <v>0</v>
      </c>
      <c r="I1024" s="431" t="s">
        <v>20</v>
      </c>
      <c r="J1024" s="9"/>
      <c r="K1024" s="9"/>
    </row>
    <row r="1025" spans="1:11" x14ac:dyDescent="0.25">
      <c r="A1025" s="240">
        <v>41902</v>
      </c>
      <c r="B1025" s="241" t="s">
        <v>1132</v>
      </c>
      <c r="C1025" s="394" t="s">
        <v>4517</v>
      </c>
      <c r="D1025" s="8" t="s">
        <v>1619</v>
      </c>
      <c r="E1025" s="252">
        <v>6000</v>
      </c>
      <c r="F1025" s="294">
        <v>41902</v>
      </c>
      <c r="G1025" s="22">
        <v>6000</v>
      </c>
      <c r="H1025" s="265">
        <f t="shared" si="46"/>
        <v>0</v>
      </c>
      <c r="I1025" s="20"/>
      <c r="J1025" s="9"/>
      <c r="K1025" s="9"/>
    </row>
    <row r="1026" spans="1:11" x14ac:dyDescent="0.25">
      <c r="A1026" s="240">
        <v>41903</v>
      </c>
      <c r="B1026" s="241" t="s">
        <v>1215</v>
      </c>
      <c r="C1026" s="394" t="s">
        <v>4517</v>
      </c>
      <c r="D1026" s="235" t="s">
        <v>1619</v>
      </c>
      <c r="E1026" s="236">
        <v>4000</v>
      </c>
      <c r="F1026" s="117">
        <v>41903</v>
      </c>
      <c r="G1026" s="30">
        <v>4000</v>
      </c>
      <c r="H1026" s="265">
        <f t="shared" si="46"/>
        <v>0</v>
      </c>
      <c r="I1026" s="235"/>
      <c r="J1026" s="9"/>
      <c r="K1026" s="9"/>
    </row>
    <row r="1027" spans="1:11" x14ac:dyDescent="0.25">
      <c r="A1027" s="240">
        <v>41904</v>
      </c>
      <c r="B1027" s="241" t="s">
        <v>1265</v>
      </c>
      <c r="C1027" s="394" t="s">
        <v>4517</v>
      </c>
      <c r="D1027" s="8" t="s">
        <v>1619</v>
      </c>
      <c r="E1027" s="252">
        <v>3500</v>
      </c>
      <c r="F1027" s="294">
        <v>41904</v>
      </c>
      <c r="G1027" s="30">
        <v>3500</v>
      </c>
      <c r="H1027" s="265">
        <f t="shared" si="46"/>
        <v>0</v>
      </c>
      <c r="I1027" s="20"/>
      <c r="J1027" s="9"/>
      <c r="K1027" s="9"/>
    </row>
    <row r="1028" spans="1:11" x14ac:dyDescent="0.25">
      <c r="A1028" s="240">
        <v>41905</v>
      </c>
      <c r="B1028" s="241" t="s">
        <v>1428</v>
      </c>
      <c r="C1028" s="394" t="s">
        <v>4517</v>
      </c>
      <c r="D1028" s="8" t="s">
        <v>1619</v>
      </c>
      <c r="E1028" s="252">
        <v>3510</v>
      </c>
      <c r="F1028" s="294">
        <v>41905</v>
      </c>
      <c r="G1028" s="22">
        <v>3510</v>
      </c>
      <c r="H1028" s="265">
        <f t="shared" si="46"/>
        <v>0</v>
      </c>
      <c r="I1028" s="431"/>
      <c r="J1028" s="9"/>
      <c r="K1028" s="9"/>
    </row>
    <row r="1029" spans="1:11" x14ac:dyDescent="0.25">
      <c r="A1029" s="240">
        <v>41906</v>
      </c>
      <c r="B1029" s="241" t="s">
        <v>1533</v>
      </c>
      <c r="C1029" s="394" t="s">
        <v>4517</v>
      </c>
      <c r="D1029" s="8" t="s">
        <v>1619</v>
      </c>
      <c r="E1029" s="252">
        <v>2500</v>
      </c>
      <c r="F1029" s="294">
        <v>41906</v>
      </c>
      <c r="G1029" s="30">
        <v>2500</v>
      </c>
      <c r="H1029" s="265">
        <f t="shared" si="46"/>
        <v>0</v>
      </c>
      <c r="I1029" s="8"/>
    </row>
    <row r="1030" spans="1:11" x14ac:dyDescent="0.25">
      <c r="A1030" s="240">
        <v>41907</v>
      </c>
      <c r="B1030" s="475" t="s">
        <v>1646</v>
      </c>
      <c r="C1030" s="476" t="s">
        <v>2764</v>
      </c>
      <c r="D1030" s="5" t="s">
        <v>1619</v>
      </c>
      <c r="E1030" s="295">
        <v>5320</v>
      </c>
      <c r="F1030" s="294">
        <v>41907</v>
      </c>
      <c r="G1030" s="22">
        <v>5320</v>
      </c>
      <c r="H1030" s="265">
        <f t="shared" si="46"/>
        <v>0</v>
      </c>
      <c r="I1030" s="24"/>
    </row>
    <row r="1031" spans="1:11" x14ac:dyDescent="0.25">
      <c r="A1031" s="240">
        <v>41908</v>
      </c>
      <c r="B1031" s="475" t="s">
        <v>1768</v>
      </c>
      <c r="C1031" s="476" t="s">
        <v>2764</v>
      </c>
      <c r="D1031" s="235" t="s">
        <v>1619</v>
      </c>
      <c r="E1031" s="236">
        <v>1999.2</v>
      </c>
      <c r="F1031" s="294">
        <v>41908</v>
      </c>
      <c r="G1031" s="30">
        <v>1999.2</v>
      </c>
      <c r="H1031" s="265">
        <f t="shared" si="46"/>
        <v>0</v>
      </c>
      <c r="I1031" s="235"/>
    </row>
    <row r="1032" spans="1:11" x14ac:dyDescent="0.25">
      <c r="A1032" s="240">
        <v>41909</v>
      </c>
      <c r="B1032" s="475" t="s">
        <v>1879</v>
      </c>
      <c r="C1032" s="476" t="s">
        <v>2764</v>
      </c>
      <c r="D1032" s="8" t="s">
        <v>1619</v>
      </c>
      <c r="E1032" s="252">
        <v>5273.6</v>
      </c>
      <c r="F1032" s="117">
        <v>41909</v>
      </c>
      <c r="G1032" s="30">
        <v>5273.6</v>
      </c>
      <c r="H1032" s="265">
        <f t="shared" si="46"/>
        <v>0</v>
      </c>
      <c r="I1032" s="8"/>
    </row>
    <row r="1033" spans="1:11" x14ac:dyDescent="0.25">
      <c r="A1033" s="240">
        <v>41909</v>
      </c>
      <c r="B1033" s="475" t="s">
        <v>1901</v>
      </c>
      <c r="C1033" s="476" t="s">
        <v>2764</v>
      </c>
      <c r="D1033" s="8" t="s">
        <v>1619</v>
      </c>
      <c r="E1033" s="252">
        <v>127.5</v>
      </c>
      <c r="F1033" s="117">
        <v>41909</v>
      </c>
      <c r="G1033" s="30">
        <v>127.5</v>
      </c>
      <c r="H1033" s="265">
        <f t="shared" si="46"/>
        <v>0</v>
      </c>
      <c r="I1033" s="8"/>
    </row>
    <row r="1034" spans="1:11" x14ac:dyDescent="0.25">
      <c r="A1034" s="240">
        <v>41910</v>
      </c>
      <c r="B1034" s="475" t="s">
        <v>1980</v>
      </c>
      <c r="C1034" s="476" t="s">
        <v>2764</v>
      </c>
      <c r="D1034" s="235" t="s">
        <v>1619</v>
      </c>
      <c r="E1034" s="236">
        <v>5387.2</v>
      </c>
      <c r="F1034" s="117">
        <v>41910</v>
      </c>
      <c r="G1034" s="30">
        <v>5387.2</v>
      </c>
      <c r="H1034" s="265">
        <f t="shared" si="46"/>
        <v>0</v>
      </c>
      <c r="I1034" s="235"/>
    </row>
    <row r="1035" spans="1:11" x14ac:dyDescent="0.25">
      <c r="A1035" s="240">
        <v>41911</v>
      </c>
      <c r="B1035" s="475" t="s">
        <v>2112</v>
      </c>
      <c r="C1035" s="476" t="s">
        <v>2764</v>
      </c>
      <c r="D1035" s="8" t="s">
        <v>1619</v>
      </c>
      <c r="E1035" s="252">
        <v>1737.75</v>
      </c>
      <c r="F1035" s="294">
        <v>41911</v>
      </c>
      <c r="G1035" s="30">
        <v>1737.75</v>
      </c>
      <c r="H1035" s="265">
        <f t="shared" si="46"/>
        <v>0</v>
      </c>
      <c r="I1035" s="8"/>
    </row>
    <row r="1036" spans="1:11" x14ac:dyDescent="0.25">
      <c r="A1036" s="240">
        <v>41912</v>
      </c>
      <c r="B1036" s="475" t="s">
        <v>2190</v>
      </c>
      <c r="C1036" s="476" t="s">
        <v>2764</v>
      </c>
      <c r="D1036" s="235" t="s">
        <v>1619</v>
      </c>
      <c r="E1036" s="236">
        <v>3710</v>
      </c>
      <c r="F1036" s="117">
        <v>41912</v>
      </c>
      <c r="G1036" s="30">
        <v>3710</v>
      </c>
      <c r="H1036" s="265">
        <f t="shared" si="46"/>
        <v>0</v>
      </c>
      <c r="I1036" s="235"/>
    </row>
    <row r="1037" spans="1:11" x14ac:dyDescent="0.25">
      <c r="A1037" s="240"/>
      <c r="B1037" s="475"/>
      <c r="C1037" s="476"/>
      <c r="D1037" s="235"/>
      <c r="E1037" s="236"/>
      <c r="F1037" s="117"/>
      <c r="G1037" s="30">
        <f>SUM(G1019:G1036)</f>
        <v>72417.349999999991</v>
      </c>
      <c r="H1037" s="265"/>
      <c r="I1037" s="235"/>
    </row>
    <row r="1038" spans="1:11" x14ac:dyDescent="0.25">
      <c r="A1038" s="240"/>
      <c r="B1038" s="475"/>
      <c r="C1038" s="476"/>
      <c r="D1038" s="235"/>
      <c r="E1038" s="236"/>
      <c r="F1038" s="117"/>
      <c r="G1038" s="30"/>
      <c r="H1038" s="265"/>
      <c r="I1038" s="235"/>
    </row>
    <row r="1039" spans="1:11" x14ac:dyDescent="0.25">
      <c r="A1039" s="240">
        <v>41883</v>
      </c>
      <c r="B1039" s="241" t="s">
        <v>1374</v>
      </c>
      <c r="C1039" s="394" t="s">
        <v>4401</v>
      </c>
      <c r="D1039" s="235" t="s">
        <v>15</v>
      </c>
      <c r="E1039" s="236">
        <v>4839</v>
      </c>
      <c r="F1039" s="117">
        <v>41883</v>
      </c>
      <c r="G1039" s="30">
        <v>4839</v>
      </c>
      <c r="H1039" s="238">
        <f t="shared" ref="H1039:H1060" si="47">E1039-G1039</f>
        <v>0</v>
      </c>
      <c r="I1039" s="235"/>
    </row>
    <row r="1040" spans="1:11" x14ac:dyDescent="0.25">
      <c r="A1040" s="240">
        <v>41884</v>
      </c>
      <c r="B1040" s="241" t="s">
        <v>1482</v>
      </c>
      <c r="C1040" s="394" t="s">
        <v>4401</v>
      </c>
      <c r="D1040" s="235" t="s">
        <v>15</v>
      </c>
      <c r="E1040" s="236">
        <v>1728.4</v>
      </c>
      <c r="F1040" s="117">
        <v>41884</v>
      </c>
      <c r="G1040" s="22">
        <v>1728.4</v>
      </c>
      <c r="H1040" s="238">
        <f t="shared" si="47"/>
        <v>0</v>
      </c>
      <c r="I1040" s="431"/>
    </row>
    <row r="1041" spans="1:11" x14ac:dyDescent="0.25">
      <c r="A1041" s="240">
        <v>41885</v>
      </c>
      <c r="B1041" s="438" t="s">
        <v>1591</v>
      </c>
      <c r="C1041" s="429" t="s">
        <v>4422</v>
      </c>
      <c r="D1041" s="8" t="s">
        <v>15</v>
      </c>
      <c r="E1041" s="252">
        <v>1435.2</v>
      </c>
      <c r="F1041" s="117">
        <v>41885</v>
      </c>
      <c r="G1041" s="30">
        <v>1435.2</v>
      </c>
      <c r="H1041" s="238">
        <f t="shared" si="47"/>
        <v>0</v>
      </c>
      <c r="I1041" s="8"/>
      <c r="K1041" s="21"/>
    </row>
    <row r="1042" spans="1:11" x14ac:dyDescent="0.25">
      <c r="A1042" s="240">
        <v>41886</v>
      </c>
      <c r="B1042" s="438" t="s">
        <v>1702</v>
      </c>
      <c r="C1042" s="429" t="s">
        <v>4422</v>
      </c>
      <c r="D1042" s="235" t="s">
        <v>15</v>
      </c>
      <c r="E1042" s="236">
        <v>8390.5</v>
      </c>
      <c r="F1042" s="294">
        <v>41886</v>
      </c>
      <c r="G1042" s="30">
        <v>8390.5</v>
      </c>
      <c r="H1042" s="265">
        <f t="shared" si="47"/>
        <v>0</v>
      </c>
      <c r="I1042" s="235"/>
    </row>
    <row r="1043" spans="1:11" x14ac:dyDescent="0.25">
      <c r="A1043" s="240">
        <v>41887</v>
      </c>
      <c r="B1043" s="438" t="s">
        <v>1847</v>
      </c>
      <c r="C1043" s="429" t="s">
        <v>4422</v>
      </c>
      <c r="D1043" s="8" t="s">
        <v>15</v>
      </c>
      <c r="E1043" s="252">
        <v>5812.96</v>
      </c>
      <c r="F1043" s="117">
        <v>41887</v>
      </c>
      <c r="G1043" s="30">
        <v>5812.96</v>
      </c>
      <c r="H1043" s="265">
        <f t="shared" si="47"/>
        <v>0</v>
      </c>
      <c r="I1043" s="8"/>
    </row>
    <row r="1044" spans="1:11" x14ac:dyDescent="0.25">
      <c r="A1044" s="240">
        <v>41888</v>
      </c>
      <c r="B1044" s="438" t="s">
        <v>1994</v>
      </c>
      <c r="C1044" s="429" t="s">
        <v>4422</v>
      </c>
      <c r="D1044" s="235" t="s">
        <v>15</v>
      </c>
      <c r="E1044" s="236">
        <v>8404.5</v>
      </c>
      <c r="F1044" s="294">
        <v>41888</v>
      </c>
      <c r="G1044" s="30">
        <v>8404.5</v>
      </c>
      <c r="H1044" s="265">
        <f t="shared" si="47"/>
        <v>0</v>
      </c>
      <c r="I1044" s="235"/>
    </row>
    <row r="1045" spans="1:11" x14ac:dyDescent="0.25">
      <c r="A1045" s="240">
        <v>41889</v>
      </c>
      <c r="B1045" s="438" t="s">
        <v>2120</v>
      </c>
      <c r="C1045" s="429" t="s">
        <v>4422</v>
      </c>
      <c r="D1045" s="8" t="s">
        <v>15</v>
      </c>
      <c r="E1045" s="252">
        <v>5545.6</v>
      </c>
      <c r="F1045" s="294">
        <v>41889</v>
      </c>
      <c r="G1045" s="30">
        <v>5545.6</v>
      </c>
      <c r="H1045" s="265">
        <f t="shared" si="47"/>
        <v>0</v>
      </c>
      <c r="I1045" s="8"/>
    </row>
    <row r="1046" spans="1:11" x14ac:dyDescent="0.25">
      <c r="A1046" s="240">
        <v>41890</v>
      </c>
      <c r="B1046" s="438" t="s">
        <v>2196</v>
      </c>
      <c r="C1046" s="429" t="s">
        <v>4422</v>
      </c>
      <c r="D1046" s="8" t="s">
        <v>15</v>
      </c>
      <c r="E1046" s="252">
        <v>1600.8</v>
      </c>
      <c r="F1046" s="117">
        <v>41890</v>
      </c>
      <c r="G1046" s="30">
        <v>1600.8</v>
      </c>
      <c r="H1046" s="265">
        <f t="shared" si="47"/>
        <v>0</v>
      </c>
      <c r="I1046" s="8" t="s">
        <v>20</v>
      </c>
    </row>
    <row r="1047" spans="1:11" x14ac:dyDescent="0.25">
      <c r="A1047" s="240">
        <v>41892</v>
      </c>
      <c r="B1047" s="438" t="s">
        <v>1151</v>
      </c>
      <c r="C1047" s="429" t="s">
        <v>4422</v>
      </c>
      <c r="D1047" s="8" t="s">
        <v>15</v>
      </c>
      <c r="E1047" s="252">
        <v>18968.8</v>
      </c>
      <c r="F1047" s="117">
        <v>41892</v>
      </c>
      <c r="G1047" s="30">
        <v>18968.8</v>
      </c>
      <c r="H1047" s="265">
        <f t="shared" si="47"/>
        <v>0</v>
      </c>
      <c r="I1047" s="8"/>
      <c r="J1047" s="9"/>
      <c r="K1047" s="9"/>
    </row>
    <row r="1048" spans="1:11" x14ac:dyDescent="0.25">
      <c r="A1048" s="240">
        <v>41893</v>
      </c>
      <c r="B1048" s="438" t="s">
        <v>1248</v>
      </c>
      <c r="C1048" s="429" t="s">
        <v>4422</v>
      </c>
      <c r="D1048" s="235" t="s">
        <v>15</v>
      </c>
      <c r="E1048" s="236">
        <v>2916.4</v>
      </c>
      <c r="F1048" s="117">
        <v>41893</v>
      </c>
      <c r="G1048" s="30">
        <v>2916.4</v>
      </c>
      <c r="H1048" s="265">
        <f t="shared" si="47"/>
        <v>0</v>
      </c>
      <c r="I1048" s="235"/>
      <c r="J1048" s="9"/>
      <c r="K1048" s="9"/>
    </row>
    <row r="1049" spans="1:11" x14ac:dyDescent="0.25">
      <c r="A1049" s="240">
        <v>41893</v>
      </c>
      <c r="B1049" s="438" t="s">
        <v>1250</v>
      </c>
      <c r="C1049" s="429" t="s">
        <v>4422</v>
      </c>
      <c r="D1049" s="235" t="s">
        <v>15</v>
      </c>
      <c r="E1049" s="236">
        <v>540</v>
      </c>
      <c r="F1049" s="117">
        <v>41893</v>
      </c>
      <c r="G1049" s="30">
        <v>540</v>
      </c>
      <c r="H1049" s="265">
        <f t="shared" si="47"/>
        <v>0</v>
      </c>
      <c r="I1049" s="235"/>
      <c r="J1049" s="9"/>
      <c r="K1049" s="9"/>
    </row>
    <row r="1050" spans="1:11" x14ac:dyDescent="0.25">
      <c r="A1050" s="240">
        <v>41894</v>
      </c>
      <c r="B1050" s="438" t="s">
        <v>1364</v>
      </c>
      <c r="C1050" s="429" t="s">
        <v>4422</v>
      </c>
      <c r="D1050" s="8" t="s">
        <v>15</v>
      </c>
      <c r="E1050" s="252">
        <v>9494</v>
      </c>
      <c r="F1050" s="117">
        <v>41895</v>
      </c>
      <c r="G1050" s="30">
        <v>9494</v>
      </c>
      <c r="H1050" s="265">
        <f t="shared" si="47"/>
        <v>0</v>
      </c>
      <c r="I1050" s="8" t="s">
        <v>146</v>
      </c>
      <c r="J1050" s="9"/>
      <c r="K1050" s="9"/>
    </row>
    <row r="1051" spans="1:11" x14ac:dyDescent="0.25">
      <c r="A1051" s="240">
        <v>41894</v>
      </c>
      <c r="B1051" s="438" t="s">
        <v>1418</v>
      </c>
      <c r="C1051" s="429" t="s">
        <v>4422</v>
      </c>
      <c r="D1051" s="8" t="s">
        <v>15</v>
      </c>
      <c r="E1051" s="252">
        <v>4056.8</v>
      </c>
      <c r="F1051" s="117">
        <v>41894</v>
      </c>
      <c r="G1051" s="22">
        <v>4056.8</v>
      </c>
      <c r="H1051" s="265">
        <f t="shared" si="47"/>
        <v>0</v>
      </c>
      <c r="I1051" s="20"/>
      <c r="J1051" s="9"/>
      <c r="K1051" s="9"/>
    </row>
    <row r="1052" spans="1:11" x14ac:dyDescent="0.25">
      <c r="A1052" s="240">
        <v>41896</v>
      </c>
      <c r="B1052" s="241" t="s">
        <v>1692</v>
      </c>
      <c r="C1052" s="394" t="s">
        <v>4517</v>
      </c>
      <c r="D1052" s="8" t="s">
        <v>15</v>
      </c>
      <c r="E1052" s="252">
        <v>2726.4</v>
      </c>
      <c r="F1052" s="117">
        <v>41896</v>
      </c>
      <c r="G1052" s="30">
        <v>2726.4</v>
      </c>
      <c r="H1052" s="265">
        <f t="shared" si="47"/>
        <v>0</v>
      </c>
      <c r="I1052" s="8"/>
      <c r="J1052" s="9"/>
      <c r="K1052" s="9"/>
    </row>
    <row r="1053" spans="1:11" x14ac:dyDescent="0.25">
      <c r="A1053" s="240">
        <v>41896</v>
      </c>
      <c r="B1053" s="241" t="s">
        <v>1694</v>
      </c>
      <c r="C1053" s="394" t="s">
        <v>4517</v>
      </c>
      <c r="D1053" s="8" t="s">
        <v>15</v>
      </c>
      <c r="E1053" s="252">
        <v>2911.6</v>
      </c>
      <c r="F1053" s="117">
        <v>41896</v>
      </c>
      <c r="G1053" s="30">
        <v>2911.6</v>
      </c>
      <c r="H1053" s="265">
        <f t="shared" si="47"/>
        <v>0</v>
      </c>
      <c r="I1053" s="8"/>
      <c r="J1053" s="9"/>
      <c r="K1053" s="9"/>
    </row>
    <row r="1054" spans="1:11" x14ac:dyDescent="0.25">
      <c r="A1054" s="240">
        <v>41897</v>
      </c>
      <c r="B1054" s="241" t="s">
        <v>1786</v>
      </c>
      <c r="C1054" s="394" t="s">
        <v>4517</v>
      </c>
      <c r="D1054" s="235" t="s">
        <v>15</v>
      </c>
      <c r="E1054" s="236">
        <v>7378.6</v>
      </c>
      <c r="F1054" s="294">
        <v>41897</v>
      </c>
      <c r="G1054" s="30">
        <v>7378.6</v>
      </c>
      <c r="H1054" s="265">
        <f t="shared" si="47"/>
        <v>0</v>
      </c>
      <c r="I1054" s="235"/>
      <c r="J1054" s="9"/>
      <c r="K1054" s="9"/>
    </row>
    <row r="1055" spans="1:11" x14ac:dyDescent="0.25">
      <c r="A1055" s="240">
        <v>41899</v>
      </c>
      <c r="B1055" s="241" t="s">
        <v>1947</v>
      </c>
      <c r="C1055" s="394" t="s">
        <v>4517</v>
      </c>
      <c r="D1055" s="8" t="s">
        <v>15</v>
      </c>
      <c r="E1055" s="252">
        <v>1561.8</v>
      </c>
      <c r="F1055" s="294">
        <v>41899</v>
      </c>
      <c r="G1055" s="30">
        <v>1561.8</v>
      </c>
      <c r="H1055" s="265">
        <f t="shared" si="47"/>
        <v>0</v>
      </c>
      <c r="I1055" s="8"/>
      <c r="J1055" s="9"/>
      <c r="K1055" s="9"/>
    </row>
    <row r="1056" spans="1:11" x14ac:dyDescent="0.25">
      <c r="A1056" s="240">
        <v>41906</v>
      </c>
      <c r="B1056" s="241" t="s">
        <v>1511</v>
      </c>
      <c r="C1056" s="394" t="s">
        <v>4517</v>
      </c>
      <c r="D1056" s="8" t="s">
        <v>15</v>
      </c>
      <c r="E1056" s="252">
        <v>1567.5</v>
      </c>
      <c r="F1056" s="294">
        <v>41906</v>
      </c>
      <c r="G1056" s="30">
        <v>1567.5</v>
      </c>
      <c r="H1056" s="265">
        <f t="shared" si="47"/>
        <v>0</v>
      </c>
      <c r="I1056" s="8"/>
      <c r="J1056" s="9"/>
      <c r="K1056" s="9"/>
    </row>
    <row r="1057" spans="1:11" x14ac:dyDescent="0.25">
      <c r="A1057" s="240">
        <v>41908</v>
      </c>
      <c r="B1057" s="475" t="s">
        <v>1744</v>
      </c>
      <c r="C1057" s="476" t="s">
        <v>2764</v>
      </c>
      <c r="D1057" s="235" t="s">
        <v>15</v>
      </c>
      <c r="E1057" s="236">
        <v>1715.7</v>
      </c>
      <c r="F1057" s="294">
        <v>41908</v>
      </c>
      <c r="G1057" s="30">
        <v>1715.7</v>
      </c>
      <c r="H1057" s="265">
        <f t="shared" si="47"/>
        <v>0</v>
      </c>
      <c r="I1057" s="235"/>
      <c r="J1057" s="9"/>
      <c r="K1057" s="9"/>
    </row>
    <row r="1058" spans="1:11" x14ac:dyDescent="0.25">
      <c r="A1058" s="240">
        <v>41910</v>
      </c>
      <c r="B1058" s="475" t="s">
        <v>2013</v>
      </c>
      <c r="C1058" s="476" t="s">
        <v>2764</v>
      </c>
      <c r="D1058" s="235" t="s">
        <v>15</v>
      </c>
      <c r="E1058" s="236">
        <v>1670.1</v>
      </c>
      <c r="F1058" s="294">
        <v>41910</v>
      </c>
      <c r="G1058" s="30">
        <v>1670.1</v>
      </c>
      <c r="H1058" s="265">
        <f t="shared" si="47"/>
        <v>0</v>
      </c>
      <c r="I1058" s="235"/>
      <c r="J1058" s="9"/>
      <c r="K1058" s="9"/>
    </row>
    <row r="1059" spans="1:11" x14ac:dyDescent="0.25">
      <c r="A1059" s="240">
        <v>41911</v>
      </c>
      <c r="B1059" s="475" t="s">
        <v>2037</v>
      </c>
      <c r="C1059" s="476" t="s">
        <v>2764</v>
      </c>
      <c r="D1059" s="8" t="s">
        <v>15</v>
      </c>
      <c r="E1059" s="252">
        <v>10653</v>
      </c>
      <c r="F1059" s="294">
        <v>41911</v>
      </c>
      <c r="G1059" s="30">
        <v>10653</v>
      </c>
      <c r="H1059" s="265">
        <f t="shared" si="47"/>
        <v>0</v>
      </c>
      <c r="I1059" s="8"/>
      <c r="J1059" s="9"/>
      <c r="K1059" s="9"/>
    </row>
    <row r="1060" spans="1:11" x14ac:dyDescent="0.25">
      <c r="A1060" s="240">
        <v>41912</v>
      </c>
      <c r="B1060" s="475" t="s">
        <v>2171</v>
      </c>
      <c r="C1060" s="476" t="s">
        <v>2764</v>
      </c>
      <c r="D1060" s="235" t="s">
        <v>15</v>
      </c>
      <c r="E1060" s="236">
        <v>1803.6</v>
      </c>
      <c r="F1060" s="117">
        <v>41912</v>
      </c>
      <c r="G1060" s="30">
        <v>1803.6</v>
      </c>
      <c r="H1060" s="265">
        <f t="shared" si="47"/>
        <v>0</v>
      </c>
      <c r="I1060" s="235"/>
      <c r="J1060" s="9"/>
      <c r="K1060" s="9"/>
    </row>
    <row r="1061" spans="1:11" x14ac:dyDescent="0.25">
      <c r="A1061" s="240"/>
      <c r="B1061" s="475"/>
      <c r="C1061" s="476"/>
      <c r="D1061" s="235"/>
      <c r="E1061" s="236"/>
      <c r="F1061" s="117"/>
      <c r="G1061" s="30">
        <f>SUM(G1039:G1060)</f>
        <v>105721.26000000002</v>
      </c>
      <c r="H1061" s="265"/>
      <c r="I1061" s="235"/>
      <c r="J1061" s="9"/>
      <c r="K1061" s="9"/>
    </row>
    <row r="1062" spans="1:11" x14ac:dyDescent="0.25">
      <c r="A1062" s="240"/>
      <c r="B1062" s="475"/>
      <c r="C1062" s="476"/>
      <c r="D1062" s="235"/>
      <c r="E1062" s="236"/>
      <c r="F1062" s="117"/>
      <c r="G1062" s="30"/>
      <c r="H1062" s="265"/>
      <c r="I1062" s="235"/>
      <c r="J1062" s="9"/>
      <c r="K1062" s="9"/>
    </row>
    <row r="1063" spans="1:11" x14ac:dyDescent="0.25">
      <c r="A1063" s="240">
        <v>41883</v>
      </c>
      <c r="B1063" s="241" t="s">
        <v>1447</v>
      </c>
      <c r="C1063" s="394" t="s">
        <v>4401</v>
      </c>
      <c r="D1063" s="235" t="s">
        <v>2685</v>
      </c>
      <c r="E1063" s="236">
        <v>9715.2000000000007</v>
      </c>
      <c r="F1063" s="117">
        <v>41885</v>
      </c>
      <c r="G1063" s="30">
        <v>9715.2000000000007</v>
      </c>
      <c r="H1063" s="238">
        <f t="shared" ref="H1063:H1068" si="48">E1063-G1063</f>
        <v>0</v>
      </c>
      <c r="I1063" s="235" t="s">
        <v>146</v>
      </c>
      <c r="J1063" s="9"/>
      <c r="K1063" s="9"/>
    </row>
    <row r="1064" spans="1:11" x14ac:dyDescent="0.25">
      <c r="A1064" s="240">
        <v>41886</v>
      </c>
      <c r="B1064" s="438" t="s">
        <v>1794</v>
      </c>
      <c r="C1064" s="429" t="s">
        <v>4422</v>
      </c>
      <c r="D1064" s="235" t="s">
        <v>2685</v>
      </c>
      <c r="E1064" s="236">
        <v>9347.2000000000007</v>
      </c>
      <c r="F1064" s="294">
        <v>41888</v>
      </c>
      <c r="G1064" s="30">
        <v>9347.2000000000007</v>
      </c>
      <c r="H1064" s="265">
        <f t="shared" si="48"/>
        <v>0</v>
      </c>
      <c r="I1064" s="235" t="s">
        <v>146</v>
      </c>
      <c r="J1064" s="9"/>
      <c r="K1064" s="9"/>
    </row>
    <row r="1065" spans="1:11" x14ac:dyDescent="0.25">
      <c r="A1065" s="240">
        <v>41890</v>
      </c>
      <c r="B1065" s="438" t="s">
        <v>2158</v>
      </c>
      <c r="C1065" s="429" t="s">
        <v>4422</v>
      </c>
      <c r="D1065" s="8" t="s">
        <v>2685</v>
      </c>
      <c r="E1065" s="252">
        <v>9457.6</v>
      </c>
      <c r="F1065" s="117">
        <v>41912</v>
      </c>
      <c r="G1065" s="30">
        <v>9457.6</v>
      </c>
      <c r="H1065" s="265">
        <f t="shared" si="48"/>
        <v>0</v>
      </c>
      <c r="I1065" s="8" t="s">
        <v>146</v>
      </c>
    </row>
    <row r="1066" spans="1:11" x14ac:dyDescent="0.25">
      <c r="A1066" s="240">
        <v>41897</v>
      </c>
      <c r="B1066" s="241" t="s">
        <v>1728</v>
      </c>
      <c r="C1066" s="394" t="s">
        <v>4517</v>
      </c>
      <c r="D1066" s="235" t="s">
        <v>2685</v>
      </c>
      <c r="E1066" s="236">
        <v>15861.8</v>
      </c>
      <c r="F1066" s="294">
        <v>41897</v>
      </c>
      <c r="G1066" s="30">
        <v>15861.8</v>
      </c>
      <c r="H1066" s="265">
        <f t="shared" si="48"/>
        <v>0</v>
      </c>
      <c r="I1066" s="45" t="s">
        <v>146</v>
      </c>
    </row>
    <row r="1067" spans="1:11" x14ac:dyDescent="0.25">
      <c r="A1067" s="240">
        <v>41901</v>
      </c>
      <c r="B1067" s="241" t="s">
        <v>2175</v>
      </c>
      <c r="C1067" s="394" t="s">
        <v>4517</v>
      </c>
      <c r="D1067" s="235" t="s">
        <v>2685</v>
      </c>
      <c r="E1067" s="236">
        <v>10544.8</v>
      </c>
      <c r="F1067" s="294">
        <v>41902</v>
      </c>
      <c r="G1067" s="30">
        <v>10544.8</v>
      </c>
      <c r="H1067" s="265">
        <f t="shared" si="48"/>
        <v>0</v>
      </c>
      <c r="I1067" s="235" t="s">
        <v>146</v>
      </c>
    </row>
    <row r="1068" spans="1:11" x14ac:dyDescent="0.25">
      <c r="A1068" s="240">
        <v>41904</v>
      </c>
      <c r="B1068" s="241" t="s">
        <v>1392</v>
      </c>
      <c r="C1068" s="394" t="s">
        <v>4517</v>
      </c>
      <c r="D1068" s="8" t="s">
        <v>2685</v>
      </c>
      <c r="E1068" s="252">
        <v>8195.2000000000007</v>
      </c>
      <c r="F1068" s="294">
        <v>41907</v>
      </c>
      <c r="G1068" s="22">
        <v>8195.2000000000007</v>
      </c>
      <c r="H1068" s="265">
        <f t="shared" si="48"/>
        <v>0</v>
      </c>
      <c r="I1068" s="20" t="s">
        <v>146</v>
      </c>
    </row>
    <row r="1069" spans="1:11" x14ac:dyDescent="0.25">
      <c r="A1069" s="240"/>
      <c r="B1069" s="241"/>
      <c r="C1069" s="394"/>
      <c r="D1069" s="8"/>
      <c r="E1069" s="252"/>
      <c r="F1069" s="294"/>
      <c r="G1069" s="22">
        <f>SUM(G1063:G1068)</f>
        <v>63121.8</v>
      </c>
      <c r="H1069" s="265"/>
      <c r="I1069" s="20"/>
    </row>
    <row r="1070" spans="1:11" x14ac:dyDescent="0.25">
      <c r="A1070" s="240"/>
      <c r="B1070" s="241"/>
      <c r="C1070" s="394"/>
      <c r="D1070" s="8"/>
      <c r="E1070" s="252"/>
      <c r="F1070" s="294"/>
      <c r="G1070" s="22"/>
      <c r="H1070" s="265"/>
      <c r="I1070" s="20"/>
    </row>
    <row r="1071" spans="1:11" x14ac:dyDescent="0.25">
      <c r="A1071" s="240">
        <v>41884</v>
      </c>
      <c r="B1071" s="241" t="s">
        <v>1477</v>
      </c>
      <c r="C1071" s="394" t="s">
        <v>4401</v>
      </c>
      <c r="D1071" s="235" t="s">
        <v>54</v>
      </c>
      <c r="E1071" s="236">
        <v>7786.8</v>
      </c>
      <c r="F1071" s="117">
        <v>41884</v>
      </c>
      <c r="G1071" s="22">
        <v>7786.8</v>
      </c>
      <c r="H1071" s="238">
        <f t="shared" ref="H1071:H1093" si="49">E1071-G1071</f>
        <v>0</v>
      </c>
      <c r="I1071" s="431" t="s">
        <v>196</v>
      </c>
    </row>
    <row r="1072" spans="1:11" x14ac:dyDescent="0.25">
      <c r="A1072" s="240">
        <v>41885</v>
      </c>
      <c r="B1072" s="438" t="s">
        <v>1624</v>
      </c>
      <c r="C1072" s="429" t="s">
        <v>4422</v>
      </c>
      <c r="D1072" s="8" t="s">
        <v>54</v>
      </c>
      <c r="E1072" s="252">
        <v>36853.199999999997</v>
      </c>
      <c r="F1072" s="117">
        <v>41885</v>
      </c>
      <c r="G1072" s="30">
        <v>36853.199999999997</v>
      </c>
      <c r="H1072" s="265">
        <f t="shared" si="49"/>
        <v>0</v>
      </c>
      <c r="I1072" s="8"/>
    </row>
    <row r="1073" spans="1:11" x14ac:dyDescent="0.25">
      <c r="A1073" s="240">
        <v>41886</v>
      </c>
      <c r="B1073" s="438" t="s">
        <v>1703</v>
      </c>
      <c r="C1073" s="429" t="s">
        <v>4422</v>
      </c>
      <c r="D1073" s="235" t="s">
        <v>54</v>
      </c>
      <c r="E1073" s="236">
        <v>10757.5</v>
      </c>
      <c r="F1073" s="294">
        <v>41886</v>
      </c>
      <c r="G1073" s="30">
        <v>10757.5</v>
      </c>
      <c r="H1073" s="265">
        <f t="shared" si="49"/>
        <v>0</v>
      </c>
      <c r="I1073" s="235" t="s">
        <v>57</v>
      </c>
      <c r="K1073" s="21"/>
    </row>
    <row r="1074" spans="1:11" x14ac:dyDescent="0.25">
      <c r="A1074" s="240">
        <v>41887</v>
      </c>
      <c r="B1074" s="438" t="s">
        <v>1888</v>
      </c>
      <c r="C1074" s="429" t="s">
        <v>4422</v>
      </c>
      <c r="D1074" s="8" t="s">
        <v>54</v>
      </c>
      <c r="E1074" s="252">
        <v>17646</v>
      </c>
      <c r="F1074" s="117">
        <v>41887</v>
      </c>
      <c r="G1074" s="30">
        <v>17646</v>
      </c>
      <c r="H1074" s="265">
        <f t="shared" si="49"/>
        <v>0</v>
      </c>
      <c r="I1074" s="8" t="s">
        <v>57</v>
      </c>
      <c r="K1074" s="21"/>
    </row>
    <row r="1075" spans="1:11" x14ac:dyDescent="0.25">
      <c r="A1075" s="240">
        <v>41888</v>
      </c>
      <c r="B1075" s="438" t="s">
        <v>2006</v>
      </c>
      <c r="C1075" s="429" t="s">
        <v>4422</v>
      </c>
      <c r="D1075" s="235" t="s">
        <v>54</v>
      </c>
      <c r="E1075" s="236">
        <v>20035.2</v>
      </c>
      <c r="F1075" s="294">
        <v>41889</v>
      </c>
      <c r="G1075" s="30">
        <v>20035.2</v>
      </c>
      <c r="H1075" s="265">
        <f t="shared" si="49"/>
        <v>0</v>
      </c>
      <c r="I1075" s="235" t="s">
        <v>57</v>
      </c>
    </row>
    <row r="1076" spans="1:11" x14ac:dyDescent="0.25">
      <c r="A1076" s="240">
        <v>41891</v>
      </c>
      <c r="B1076" s="438" t="s">
        <v>2270</v>
      </c>
      <c r="C1076" s="429" t="s">
        <v>4422</v>
      </c>
      <c r="D1076" s="235" t="s">
        <v>54</v>
      </c>
      <c r="E1076" s="236">
        <v>7715.4</v>
      </c>
      <c r="F1076" s="117">
        <v>41891</v>
      </c>
      <c r="G1076" s="30">
        <v>7715.4</v>
      </c>
      <c r="H1076" s="265">
        <f t="shared" si="49"/>
        <v>0</v>
      </c>
      <c r="I1076" s="235" t="s">
        <v>57</v>
      </c>
    </row>
    <row r="1077" spans="1:11" x14ac:dyDescent="0.25">
      <c r="A1077" s="240">
        <v>41892</v>
      </c>
      <c r="B1077" s="438" t="s">
        <v>1182</v>
      </c>
      <c r="C1077" s="429" t="s">
        <v>4422</v>
      </c>
      <c r="D1077" s="8" t="s">
        <v>54</v>
      </c>
      <c r="E1077" s="252">
        <v>9154.6</v>
      </c>
      <c r="F1077" s="117">
        <v>41892</v>
      </c>
      <c r="G1077" s="30">
        <v>9154.6</v>
      </c>
      <c r="H1077" s="265">
        <f t="shared" si="49"/>
        <v>0</v>
      </c>
      <c r="I1077" s="8"/>
    </row>
    <row r="1078" spans="1:11" x14ac:dyDescent="0.25">
      <c r="A1078" s="240">
        <v>41893</v>
      </c>
      <c r="B1078" s="438" t="s">
        <v>1300</v>
      </c>
      <c r="C1078" s="429" t="s">
        <v>4422</v>
      </c>
      <c r="D1078" s="235" t="s">
        <v>54</v>
      </c>
      <c r="E1078" s="236">
        <v>42690.5</v>
      </c>
      <c r="F1078" s="117">
        <v>41894</v>
      </c>
      <c r="G1078" s="30">
        <v>42690.5</v>
      </c>
      <c r="H1078" s="265">
        <f t="shared" si="49"/>
        <v>0</v>
      </c>
      <c r="I1078" s="235" t="s">
        <v>57</v>
      </c>
    </row>
    <row r="1079" spans="1:11" x14ac:dyDescent="0.25">
      <c r="A1079" s="240">
        <v>41894</v>
      </c>
      <c r="B1079" s="438" t="s">
        <v>1455</v>
      </c>
      <c r="C1079" s="429" t="s">
        <v>4422</v>
      </c>
      <c r="D1079" s="8" t="s">
        <v>54</v>
      </c>
      <c r="E1079" s="252">
        <v>22195.599999999999</v>
      </c>
      <c r="F1079" s="117">
        <v>41895</v>
      </c>
      <c r="G1079" s="30">
        <v>22195.599999999999</v>
      </c>
      <c r="H1079" s="265">
        <f t="shared" si="49"/>
        <v>0</v>
      </c>
      <c r="I1079" s="8" t="s">
        <v>57</v>
      </c>
    </row>
    <row r="1080" spans="1:11" x14ac:dyDescent="0.25">
      <c r="A1080" s="240">
        <v>41895</v>
      </c>
      <c r="B1080" s="241" t="s">
        <v>1579</v>
      </c>
      <c r="C1080" s="394" t="s">
        <v>4517</v>
      </c>
      <c r="D1080" s="235" t="s">
        <v>54</v>
      </c>
      <c r="E1080" s="236">
        <v>26209.200000000001</v>
      </c>
      <c r="F1080" s="294">
        <v>41896</v>
      </c>
      <c r="G1080" s="30">
        <v>26209.200000000001</v>
      </c>
      <c r="H1080" s="265">
        <f t="shared" si="49"/>
        <v>0</v>
      </c>
      <c r="I1080" s="235" t="s">
        <v>57</v>
      </c>
    </row>
    <row r="1081" spans="1:11" x14ac:dyDescent="0.25">
      <c r="A1081" s="240">
        <v>41897</v>
      </c>
      <c r="B1081" s="241" t="s">
        <v>1782</v>
      </c>
      <c r="C1081" s="394" t="s">
        <v>4517</v>
      </c>
      <c r="D1081" s="235" t="s">
        <v>54</v>
      </c>
      <c r="E1081" s="236">
        <v>1324.4</v>
      </c>
      <c r="F1081" s="294">
        <v>41897</v>
      </c>
      <c r="G1081" s="30">
        <v>1324.4</v>
      </c>
      <c r="H1081" s="265">
        <f t="shared" si="49"/>
        <v>0</v>
      </c>
      <c r="I1081" s="235"/>
    </row>
    <row r="1082" spans="1:11" x14ac:dyDescent="0.25">
      <c r="A1082" s="240">
        <v>41898</v>
      </c>
      <c r="B1082" s="241" t="s">
        <v>1887</v>
      </c>
      <c r="C1082" s="394" t="s">
        <v>4517</v>
      </c>
      <c r="D1082" s="8" t="s">
        <v>54</v>
      </c>
      <c r="E1082" s="252">
        <v>8137.5</v>
      </c>
      <c r="F1082" s="294">
        <v>41898</v>
      </c>
      <c r="G1082" s="30">
        <v>8137.5</v>
      </c>
      <c r="H1082" s="265">
        <f t="shared" si="49"/>
        <v>0</v>
      </c>
      <c r="I1082" s="8" t="s">
        <v>196</v>
      </c>
    </row>
    <row r="1083" spans="1:11" x14ac:dyDescent="0.25">
      <c r="A1083" s="240">
        <v>41899</v>
      </c>
      <c r="B1083" s="241" t="s">
        <v>1968</v>
      </c>
      <c r="C1083" s="394" t="s">
        <v>4517</v>
      </c>
      <c r="D1083" s="8" t="s">
        <v>54</v>
      </c>
      <c r="E1083" s="252">
        <v>23986.799999999999</v>
      </c>
      <c r="F1083" s="294">
        <v>41899</v>
      </c>
      <c r="G1083" s="30">
        <v>23986.799999999999</v>
      </c>
      <c r="H1083" s="265">
        <f t="shared" si="49"/>
        <v>0</v>
      </c>
      <c r="I1083" s="8"/>
      <c r="K1083" s="21"/>
    </row>
    <row r="1084" spans="1:11" x14ac:dyDescent="0.25">
      <c r="A1084" s="240">
        <v>41900</v>
      </c>
      <c r="B1084" s="241" t="s">
        <v>2145</v>
      </c>
      <c r="C1084" s="394" t="s">
        <v>4517</v>
      </c>
      <c r="D1084" s="8" t="s">
        <v>54</v>
      </c>
      <c r="E1084" s="252">
        <v>40601.360000000001</v>
      </c>
      <c r="F1084" s="294">
        <v>41901</v>
      </c>
      <c r="G1084" s="30">
        <v>40601.360000000001</v>
      </c>
      <c r="H1084" s="265">
        <f t="shared" si="49"/>
        <v>0</v>
      </c>
      <c r="I1084" s="8" t="s">
        <v>57</v>
      </c>
    </row>
    <row r="1085" spans="1:11" x14ac:dyDescent="0.25">
      <c r="A1085" s="240">
        <v>41901</v>
      </c>
      <c r="B1085" s="241" t="s">
        <v>2231</v>
      </c>
      <c r="C1085" s="394" t="s">
        <v>4517</v>
      </c>
      <c r="D1085" s="235" t="s">
        <v>54</v>
      </c>
      <c r="E1085" s="236">
        <v>19468.2</v>
      </c>
      <c r="F1085" s="294">
        <v>41901</v>
      </c>
      <c r="G1085" s="22">
        <v>19468.2</v>
      </c>
      <c r="H1085" s="265">
        <f t="shared" si="49"/>
        <v>0</v>
      </c>
      <c r="I1085" s="431" t="s">
        <v>196</v>
      </c>
    </row>
    <row r="1086" spans="1:11" x14ac:dyDescent="0.25">
      <c r="A1086" s="240">
        <v>41902</v>
      </c>
      <c r="B1086" s="241" t="s">
        <v>1160</v>
      </c>
      <c r="C1086" s="394" t="s">
        <v>4517</v>
      </c>
      <c r="D1086" s="8" t="s">
        <v>54</v>
      </c>
      <c r="E1086" s="252">
        <v>23584.6</v>
      </c>
      <c r="F1086" s="294">
        <v>41902</v>
      </c>
      <c r="G1086" s="22">
        <v>23584.6</v>
      </c>
      <c r="H1086" s="265">
        <f t="shared" si="49"/>
        <v>0</v>
      </c>
      <c r="I1086" s="20" t="s">
        <v>57</v>
      </c>
    </row>
    <row r="1087" spans="1:11" x14ac:dyDescent="0.25">
      <c r="A1087" s="240">
        <v>41905</v>
      </c>
      <c r="B1087" s="241" t="s">
        <v>1406</v>
      </c>
      <c r="C1087" s="394" t="s">
        <v>4517</v>
      </c>
      <c r="D1087" s="8" t="s">
        <v>54</v>
      </c>
      <c r="E1087" s="252">
        <v>7807.8</v>
      </c>
      <c r="F1087" s="294">
        <v>41905</v>
      </c>
      <c r="G1087" s="22">
        <v>7807.8</v>
      </c>
      <c r="H1087" s="265">
        <f t="shared" si="49"/>
        <v>0</v>
      </c>
      <c r="I1087" s="431" t="s">
        <v>4</v>
      </c>
    </row>
    <row r="1088" spans="1:11" x14ac:dyDescent="0.25">
      <c r="A1088" s="240">
        <v>41906</v>
      </c>
      <c r="B1088" s="241" t="s">
        <v>1537</v>
      </c>
      <c r="C1088" s="394" t="s">
        <v>4517</v>
      </c>
      <c r="D1088" s="8" t="s">
        <v>54</v>
      </c>
      <c r="E1088" s="252">
        <v>20570.8</v>
      </c>
      <c r="F1088" s="294">
        <v>41906</v>
      </c>
      <c r="G1088" s="30">
        <v>20570.8</v>
      </c>
      <c r="H1088" s="265">
        <f t="shared" si="49"/>
        <v>0</v>
      </c>
      <c r="I1088" s="8"/>
    </row>
    <row r="1089" spans="1:11" x14ac:dyDescent="0.25">
      <c r="A1089" s="240">
        <v>41906</v>
      </c>
      <c r="B1089" s="475" t="s">
        <v>1577</v>
      </c>
      <c r="C1089" s="476" t="s">
        <v>2764</v>
      </c>
      <c r="D1089" s="5" t="s">
        <v>54</v>
      </c>
      <c r="E1089" s="295">
        <v>1252.1199999999999</v>
      </c>
      <c r="F1089" s="294">
        <v>41906</v>
      </c>
      <c r="G1089" s="22">
        <v>1252.1199999999999</v>
      </c>
      <c r="H1089" s="265">
        <f t="shared" si="49"/>
        <v>0</v>
      </c>
      <c r="I1089" s="24"/>
    </row>
    <row r="1090" spans="1:11" x14ac:dyDescent="0.25">
      <c r="A1090" s="240">
        <v>41907</v>
      </c>
      <c r="B1090" s="475" t="s">
        <v>1600</v>
      </c>
      <c r="C1090" s="476" t="s">
        <v>2764</v>
      </c>
      <c r="D1090" s="5" t="s">
        <v>54</v>
      </c>
      <c r="E1090" s="295">
        <v>40681.199999999997</v>
      </c>
      <c r="F1090" s="294">
        <v>41907</v>
      </c>
      <c r="G1090" s="22">
        <v>40681.199999999997</v>
      </c>
      <c r="H1090" s="265">
        <f t="shared" si="49"/>
        <v>0</v>
      </c>
      <c r="I1090" s="24" t="s">
        <v>4</v>
      </c>
    </row>
    <row r="1091" spans="1:11" x14ac:dyDescent="0.25">
      <c r="A1091" s="240">
        <v>41908</v>
      </c>
      <c r="B1091" s="475" t="s">
        <v>1789</v>
      </c>
      <c r="C1091" s="476" t="s">
        <v>2764</v>
      </c>
      <c r="D1091" s="235" t="s">
        <v>54</v>
      </c>
      <c r="E1091" s="236">
        <v>22526.6</v>
      </c>
      <c r="F1091" s="294">
        <v>41909</v>
      </c>
      <c r="G1091" s="30">
        <v>22526.6</v>
      </c>
      <c r="H1091" s="265">
        <f t="shared" si="49"/>
        <v>0</v>
      </c>
      <c r="I1091" s="235" t="s">
        <v>57</v>
      </c>
    </row>
    <row r="1092" spans="1:11" x14ac:dyDescent="0.25">
      <c r="A1092" s="240">
        <v>41909</v>
      </c>
      <c r="B1092" s="475" t="s">
        <v>1883</v>
      </c>
      <c r="C1092" s="476" t="s">
        <v>2764</v>
      </c>
      <c r="D1092" s="8" t="s">
        <v>54</v>
      </c>
      <c r="E1092" s="252">
        <v>27083.200000000001</v>
      </c>
      <c r="F1092" s="117">
        <v>41909</v>
      </c>
      <c r="G1092" s="30">
        <v>27083.200000000001</v>
      </c>
      <c r="H1092" s="265">
        <f t="shared" si="49"/>
        <v>0</v>
      </c>
      <c r="I1092" s="8" t="s">
        <v>57</v>
      </c>
      <c r="K1092" s="21"/>
    </row>
    <row r="1093" spans="1:11" x14ac:dyDescent="0.25">
      <c r="A1093" s="240">
        <v>41912</v>
      </c>
      <c r="B1093" s="475" t="s">
        <v>2159</v>
      </c>
      <c r="C1093" s="476" t="s">
        <v>2764</v>
      </c>
      <c r="D1093" s="235" t="s">
        <v>54</v>
      </c>
      <c r="E1093" s="236">
        <v>7417.2</v>
      </c>
      <c r="F1093" s="117">
        <v>41912</v>
      </c>
      <c r="G1093" s="30">
        <v>7417.2</v>
      </c>
      <c r="H1093" s="265">
        <f t="shared" si="49"/>
        <v>0</v>
      </c>
      <c r="I1093" s="235" t="s">
        <v>4</v>
      </c>
    </row>
    <row r="1094" spans="1:11" x14ac:dyDescent="0.25">
      <c r="A1094" s="240"/>
      <c r="B1094" s="475"/>
      <c r="C1094" s="476"/>
      <c r="D1094" s="235"/>
      <c r="E1094" s="236"/>
      <c r="F1094" s="117"/>
      <c r="G1094" s="30">
        <f>SUM(G1071:G1093)</f>
        <v>445485.77999999997</v>
      </c>
      <c r="H1094" s="265"/>
      <c r="I1094" s="235"/>
    </row>
    <row r="1095" spans="1:11" x14ac:dyDescent="0.25">
      <c r="A1095" s="240"/>
      <c r="B1095" s="475"/>
      <c r="C1095" s="476"/>
      <c r="D1095" s="235"/>
      <c r="E1095" s="236"/>
      <c r="F1095" s="117"/>
      <c r="G1095" s="30"/>
      <c r="H1095" s="265"/>
      <c r="I1095" s="235"/>
    </row>
    <row r="1096" spans="1:11" x14ac:dyDescent="0.25">
      <c r="A1096" s="240">
        <v>41896</v>
      </c>
      <c r="B1096" s="241" t="s">
        <v>1656</v>
      </c>
      <c r="C1096" s="394" t="s">
        <v>4517</v>
      </c>
      <c r="D1096" s="8" t="s">
        <v>4527</v>
      </c>
      <c r="E1096" s="252">
        <v>1396.8</v>
      </c>
      <c r="F1096" s="117">
        <v>41897</v>
      </c>
      <c r="G1096" s="30">
        <v>1396.8</v>
      </c>
      <c r="H1096" s="265">
        <f>E1096-G1096</f>
        <v>0</v>
      </c>
      <c r="I1096" s="8" t="s">
        <v>57</v>
      </c>
    </row>
    <row r="1097" spans="1:11" x14ac:dyDescent="0.25">
      <c r="A1097" s="240"/>
      <c r="B1097" s="241"/>
      <c r="C1097" s="394"/>
      <c r="D1097" s="8"/>
      <c r="E1097" s="252"/>
      <c r="F1097" s="117"/>
      <c r="G1097" s="30"/>
      <c r="H1097" s="265"/>
      <c r="I1097" s="8"/>
    </row>
    <row r="1098" spans="1:11" x14ac:dyDescent="0.25">
      <c r="A1098" s="240">
        <v>41883</v>
      </c>
      <c r="B1098" s="241" t="s">
        <v>1365</v>
      </c>
      <c r="C1098" s="394" t="s">
        <v>4401</v>
      </c>
      <c r="D1098" s="235" t="s">
        <v>113</v>
      </c>
      <c r="E1098" s="236">
        <v>5539.6</v>
      </c>
      <c r="F1098" s="117">
        <v>41884</v>
      </c>
      <c r="G1098" s="30">
        <v>5539.6</v>
      </c>
      <c r="H1098" s="238">
        <f t="shared" ref="H1098:H1112" si="50">E1098-G1098</f>
        <v>0</v>
      </c>
      <c r="I1098" s="235"/>
    </row>
    <row r="1099" spans="1:11" x14ac:dyDescent="0.25">
      <c r="A1099" s="240">
        <v>41886</v>
      </c>
      <c r="B1099" s="438" t="s">
        <v>1750</v>
      </c>
      <c r="C1099" s="429" t="s">
        <v>4422</v>
      </c>
      <c r="D1099" s="235" t="s">
        <v>113</v>
      </c>
      <c r="E1099" s="236">
        <v>8260.7999999999993</v>
      </c>
      <c r="F1099" s="294">
        <v>41887</v>
      </c>
      <c r="G1099" s="30">
        <v>8260.7999999999993</v>
      </c>
      <c r="H1099" s="265">
        <f t="shared" si="50"/>
        <v>0</v>
      </c>
      <c r="I1099" s="235" t="s">
        <v>23</v>
      </c>
    </row>
    <row r="1100" spans="1:11" x14ac:dyDescent="0.25">
      <c r="A1100" s="240">
        <v>41888</v>
      </c>
      <c r="B1100" s="438" t="s">
        <v>1979</v>
      </c>
      <c r="C1100" s="429" t="s">
        <v>4422</v>
      </c>
      <c r="D1100" s="235" t="s">
        <v>113</v>
      </c>
      <c r="E1100" s="236">
        <v>9684</v>
      </c>
      <c r="F1100" s="294">
        <v>41889</v>
      </c>
      <c r="G1100" s="30">
        <v>9684</v>
      </c>
      <c r="H1100" s="265">
        <f t="shared" si="50"/>
        <v>0</v>
      </c>
      <c r="I1100" s="235" t="s">
        <v>4</v>
      </c>
    </row>
    <row r="1101" spans="1:11" x14ac:dyDescent="0.25">
      <c r="A1101" s="240">
        <v>41891</v>
      </c>
      <c r="B1101" s="438" t="s">
        <v>1063</v>
      </c>
      <c r="C1101" s="429" t="s">
        <v>4422</v>
      </c>
      <c r="D1101" s="235" t="s">
        <v>113</v>
      </c>
      <c r="E1101" s="236">
        <v>2341.4</v>
      </c>
      <c r="F1101" s="117">
        <v>41892</v>
      </c>
      <c r="G1101" s="30">
        <v>2341.4</v>
      </c>
      <c r="H1101" s="265">
        <f t="shared" si="50"/>
        <v>0</v>
      </c>
      <c r="I1101" s="235" t="s">
        <v>23</v>
      </c>
    </row>
    <row r="1102" spans="1:11" x14ac:dyDescent="0.25">
      <c r="A1102" s="240">
        <v>41892</v>
      </c>
      <c r="B1102" s="438" t="s">
        <v>1145</v>
      </c>
      <c r="C1102" s="429" t="s">
        <v>4422</v>
      </c>
      <c r="D1102" s="8" t="s">
        <v>113</v>
      </c>
      <c r="E1102" s="252">
        <v>4627.6000000000004</v>
      </c>
      <c r="F1102" s="117">
        <v>41893</v>
      </c>
      <c r="G1102" s="30">
        <v>4627.6000000000004</v>
      </c>
      <c r="H1102" s="265">
        <f t="shared" si="50"/>
        <v>0</v>
      </c>
      <c r="I1102" s="8" t="s">
        <v>23</v>
      </c>
      <c r="J1102" s="9"/>
      <c r="K1102" s="9"/>
    </row>
    <row r="1103" spans="1:11" x14ac:dyDescent="0.25">
      <c r="A1103" s="240">
        <v>41894</v>
      </c>
      <c r="B1103" s="438" t="s">
        <v>1403</v>
      </c>
      <c r="C1103" s="429" t="s">
        <v>4422</v>
      </c>
      <c r="D1103" s="8" t="s">
        <v>113</v>
      </c>
      <c r="E1103" s="252">
        <v>6771.2</v>
      </c>
      <c r="F1103" s="117">
        <v>41894</v>
      </c>
      <c r="G1103" s="22">
        <v>6771.2</v>
      </c>
      <c r="H1103" s="265">
        <f t="shared" si="50"/>
        <v>0</v>
      </c>
      <c r="I1103" s="20" t="s">
        <v>23</v>
      </c>
      <c r="J1103" s="9"/>
      <c r="K1103" s="9"/>
    </row>
    <row r="1104" spans="1:11" x14ac:dyDescent="0.25">
      <c r="A1104" s="240">
        <v>41895</v>
      </c>
      <c r="B1104" s="241" t="s">
        <v>1567</v>
      </c>
      <c r="C1104" s="394" t="s">
        <v>4517</v>
      </c>
      <c r="D1104" s="235" t="s">
        <v>113</v>
      </c>
      <c r="E1104" s="236">
        <v>11846.4</v>
      </c>
      <c r="F1104" s="294">
        <v>41897</v>
      </c>
      <c r="G1104" s="30">
        <v>11846.4</v>
      </c>
      <c r="H1104" s="265">
        <f t="shared" si="50"/>
        <v>0</v>
      </c>
      <c r="I1104" s="235" t="s">
        <v>23</v>
      </c>
      <c r="J1104" s="9"/>
      <c r="K1104" s="9"/>
    </row>
    <row r="1105" spans="1:11" x14ac:dyDescent="0.25">
      <c r="A1105" s="240">
        <v>41897</v>
      </c>
      <c r="B1105" s="241" t="s">
        <v>1784</v>
      </c>
      <c r="C1105" s="394" t="s">
        <v>4517</v>
      </c>
      <c r="D1105" s="235" t="s">
        <v>113</v>
      </c>
      <c r="E1105" s="236">
        <v>8071.8</v>
      </c>
      <c r="F1105" s="294">
        <v>41897</v>
      </c>
      <c r="G1105" s="30">
        <v>8071.8</v>
      </c>
      <c r="H1105" s="265">
        <f t="shared" si="50"/>
        <v>0</v>
      </c>
      <c r="I1105" s="235" t="s">
        <v>23</v>
      </c>
      <c r="J1105" s="9"/>
      <c r="K1105" s="9"/>
    </row>
    <row r="1106" spans="1:11" x14ac:dyDescent="0.25">
      <c r="A1106" s="240">
        <v>41900</v>
      </c>
      <c r="B1106" s="241" t="s">
        <v>2084</v>
      </c>
      <c r="C1106" s="394" t="s">
        <v>4517</v>
      </c>
      <c r="D1106" s="8" t="s">
        <v>113</v>
      </c>
      <c r="E1106" s="252">
        <v>7487.1</v>
      </c>
      <c r="F1106" s="294">
        <v>41901</v>
      </c>
      <c r="G1106" s="30">
        <v>7487.1</v>
      </c>
      <c r="H1106" s="265">
        <f t="shared" si="50"/>
        <v>0</v>
      </c>
      <c r="I1106" s="8" t="s">
        <v>23</v>
      </c>
      <c r="J1106" s="9"/>
      <c r="K1106" s="9"/>
    </row>
    <row r="1107" spans="1:11" x14ac:dyDescent="0.25">
      <c r="A1107" s="240">
        <v>41902</v>
      </c>
      <c r="B1107" s="241" t="s">
        <v>1110</v>
      </c>
      <c r="C1107" s="394" t="s">
        <v>4517</v>
      </c>
      <c r="D1107" s="8" t="s">
        <v>113</v>
      </c>
      <c r="E1107" s="252">
        <v>13355.2</v>
      </c>
      <c r="F1107" s="294">
        <v>41903</v>
      </c>
      <c r="G1107" s="22">
        <v>13355.2</v>
      </c>
      <c r="H1107" s="265">
        <f t="shared" si="50"/>
        <v>0</v>
      </c>
      <c r="I1107" s="20" t="s">
        <v>23</v>
      </c>
      <c r="J1107" s="9"/>
      <c r="K1107" s="9"/>
    </row>
    <row r="1108" spans="1:11" x14ac:dyDescent="0.25">
      <c r="A1108" s="240">
        <v>41907</v>
      </c>
      <c r="B1108" s="475" t="s">
        <v>1590</v>
      </c>
      <c r="C1108" s="476" t="s">
        <v>2764</v>
      </c>
      <c r="D1108" s="5" t="s">
        <v>113</v>
      </c>
      <c r="E1108" s="295">
        <v>7379.4</v>
      </c>
      <c r="F1108" s="294">
        <v>41907</v>
      </c>
      <c r="G1108" s="22">
        <v>7379.4</v>
      </c>
      <c r="H1108" s="265">
        <f t="shared" si="50"/>
        <v>0</v>
      </c>
      <c r="I1108" s="24" t="s">
        <v>23</v>
      </c>
      <c r="J1108" s="9"/>
      <c r="K1108" s="9"/>
    </row>
    <row r="1109" spans="1:11" x14ac:dyDescent="0.25">
      <c r="A1109" s="240">
        <v>41907</v>
      </c>
      <c r="B1109" s="475" t="s">
        <v>1593</v>
      </c>
      <c r="C1109" s="476" t="s">
        <v>2764</v>
      </c>
      <c r="D1109" s="5" t="s">
        <v>113</v>
      </c>
      <c r="E1109" s="295">
        <v>1311.2</v>
      </c>
      <c r="F1109" s="294">
        <v>41907</v>
      </c>
      <c r="G1109" s="22">
        <v>1311.2</v>
      </c>
      <c r="H1109" s="265">
        <f t="shared" si="50"/>
        <v>0</v>
      </c>
      <c r="I1109" s="24" t="s">
        <v>23</v>
      </c>
      <c r="J1109" s="9"/>
      <c r="K1109" s="9"/>
    </row>
    <row r="1110" spans="1:11" x14ac:dyDescent="0.25">
      <c r="A1110" s="240">
        <v>41909</v>
      </c>
      <c r="B1110" s="475" t="s">
        <v>1853</v>
      </c>
      <c r="C1110" s="476" t="s">
        <v>2764</v>
      </c>
      <c r="D1110" s="8" t="s">
        <v>113</v>
      </c>
      <c r="E1110" s="252">
        <v>7939.4</v>
      </c>
      <c r="F1110" s="117">
        <v>41909</v>
      </c>
      <c r="G1110" s="30">
        <v>7939.4</v>
      </c>
      <c r="H1110" s="265">
        <f t="shared" si="50"/>
        <v>0</v>
      </c>
      <c r="I1110" s="8" t="s">
        <v>23</v>
      </c>
      <c r="J1110" s="9"/>
      <c r="K1110" s="9"/>
    </row>
    <row r="1111" spans="1:11" x14ac:dyDescent="0.25">
      <c r="A1111" s="240">
        <v>41909</v>
      </c>
      <c r="B1111" s="475" t="s">
        <v>1889</v>
      </c>
      <c r="C1111" s="476" t="s">
        <v>2764</v>
      </c>
      <c r="D1111" s="8" t="s">
        <v>113</v>
      </c>
      <c r="E1111" s="252">
        <v>5702.8</v>
      </c>
      <c r="F1111" s="117">
        <v>41909</v>
      </c>
      <c r="G1111" s="30">
        <v>5702.8</v>
      </c>
      <c r="H1111" s="265">
        <f t="shared" si="50"/>
        <v>0</v>
      </c>
      <c r="I1111" s="8"/>
      <c r="J1111" s="9"/>
      <c r="K1111" s="9"/>
    </row>
    <row r="1112" spans="1:11" x14ac:dyDescent="0.25">
      <c r="A1112" s="240">
        <v>41912</v>
      </c>
      <c r="B1112" s="475" t="s">
        <v>2175</v>
      </c>
      <c r="C1112" s="476" t="s">
        <v>2764</v>
      </c>
      <c r="D1112" s="235" t="s">
        <v>113</v>
      </c>
      <c r="E1112" s="236">
        <v>8066.6</v>
      </c>
      <c r="F1112" s="117">
        <v>41912</v>
      </c>
      <c r="G1112" s="30">
        <v>8066.6</v>
      </c>
      <c r="H1112" s="265">
        <f t="shared" si="50"/>
        <v>0</v>
      </c>
      <c r="I1112" s="235" t="s">
        <v>23</v>
      </c>
      <c r="J1112" s="9"/>
      <c r="K1112" s="9"/>
    </row>
    <row r="1113" spans="1:11" x14ac:dyDescent="0.25">
      <c r="A1113" s="240"/>
      <c r="B1113" s="475"/>
      <c r="C1113" s="476"/>
      <c r="D1113" s="235"/>
      <c r="E1113" s="236"/>
      <c r="F1113" s="117"/>
      <c r="G1113" s="30">
        <f>SUM(G1098:G1112)</f>
        <v>108384.5</v>
      </c>
      <c r="H1113" s="265"/>
      <c r="I1113" s="235"/>
      <c r="J1113" s="9"/>
      <c r="K1113" s="9"/>
    </row>
    <row r="1114" spans="1:11" x14ac:dyDescent="0.25">
      <c r="A1114" s="240"/>
      <c r="B1114" s="475"/>
      <c r="C1114" s="476"/>
      <c r="D1114" s="235"/>
      <c r="E1114" s="236"/>
      <c r="F1114" s="117"/>
      <c r="G1114" s="30"/>
      <c r="H1114" s="265"/>
      <c r="I1114" s="235"/>
      <c r="J1114" s="9"/>
      <c r="K1114" s="9"/>
    </row>
    <row r="1115" spans="1:11" x14ac:dyDescent="0.25">
      <c r="A1115" s="240">
        <v>41883</v>
      </c>
      <c r="B1115" s="241" t="s">
        <v>1464</v>
      </c>
      <c r="C1115" s="394" t="s">
        <v>4401</v>
      </c>
      <c r="D1115" s="235" t="s">
        <v>2589</v>
      </c>
      <c r="E1115" s="236">
        <v>18165.599999999999</v>
      </c>
      <c r="F1115" s="117">
        <v>41885</v>
      </c>
      <c r="G1115" s="30">
        <v>18165.599999999999</v>
      </c>
      <c r="H1115" s="238">
        <f t="shared" ref="H1115:H1120" si="51">E1115-G1115</f>
        <v>0</v>
      </c>
      <c r="I1115" s="235" t="s">
        <v>146</v>
      </c>
      <c r="J1115" s="9"/>
      <c r="K1115" s="9"/>
    </row>
    <row r="1116" spans="1:11" x14ac:dyDescent="0.25">
      <c r="A1116" s="240">
        <v>41886</v>
      </c>
      <c r="B1116" s="438" t="s">
        <v>1791</v>
      </c>
      <c r="C1116" s="429" t="s">
        <v>4422</v>
      </c>
      <c r="D1116" s="235" t="s">
        <v>2589</v>
      </c>
      <c r="E1116" s="236">
        <v>11716</v>
      </c>
      <c r="F1116" s="294">
        <v>41888</v>
      </c>
      <c r="G1116" s="30">
        <v>11716</v>
      </c>
      <c r="H1116" s="265">
        <f t="shared" si="51"/>
        <v>0</v>
      </c>
      <c r="I1116" s="235" t="s">
        <v>146</v>
      </c>
      <c r="J1116" s="9"/>
      <c r="K1116" s="9"/>
    </row>
    <row r="1117" spans="1:11" x14ac:dyDescent="0.25">
      <c r="A1117" s="240">
        <v>41890</v>
      </c>
      <c r="B1117" s="438" t="s">
        <v>2144</v>
      </c>
      <c r="C1117" s="429" t="s">
        <v>4422</v>
      </c>
      <c r="D1117" s="8" t="s">
        <v>2589</v>
      </c>
      <c r="E1117" s="252">
        <v>30744.799999999999</v>
      </c>
      <c r="F1117" s="117">
        <v>41892</v>
      </c>
      <c r="G1117" s="30">
        <v>30744.799999999999</v>
      </c>
      <c r="H1117" s="265">
        <f t="shared" si="51"/>
        <v>0</v>
      </c>
      <c r="I1117" s="8" t="s">
        <v>146</v>
      </c>
      <c r="J1117" s="9"/>
      <c r="K1117" s="9"/>
    </row>
    <row r="1118" spans="1:11" x14ac:dyDescent="0.25">
      <c r="A1118" s="240">
        <v>41894</v>
      </c>
      <c r="B1118" s="438" t="s">
        <v>1360</v>
      </c>
      <c r="C1118" s="429" t="s">
        <v>4422</v>
      </c>
      <c r="D1118" s="8" t="s">
        <v>2589</v>
      </c>
      <c r="E1118" s="252">
        <v>21872.2</v>
      </c>
      <c r="F1118" s="117">
        <v>41895</v>
      </c>
      <c r="G1118" s="30">
        <v>21872.2</v>
      </c>
      <c r="H1118" s="265">
        <f t="shared" si="51"/>
        <v>0</v>
      </c>
      <c r="I1118" s="8" t="s">
        <v>146</v>
      </c>
      <c r="J1118" s="9"/>
      <c r="K1118" s="9"/>
    </row>
    <row r="1119" spans="1:11" x14ac:dyDescent="0.25">
      <c r="A1119" s="240">
        <v>41897</v>
      </c>
      <c r="B1119" s="241" t="s">
        <v>1734</v>
      </c>
      <c r="C1119" s="394" t="s">
        <v>4517</v>
      </c>
      <c r="D1119" s="235" t="s">
        <v>2589</v>
      </c>
      <c r="E1119" s="236">
        <v>20659.599999999999</v>
      </c>
      <c r="F1119" s="294">
        <v>41897</v>
      </c>
      <c r="G1119" s="30">
        <v>20659.599999999999</v>
      </c>
      <c r="H1119" s="265">
        <f t="shared" si="51"/>
        <v>0</v>
      </c>
      <c r="I1119" s="235" t="s">
        <v>146</v>
      </c>
      <c r="J1119" s="9"/>
      <c r="K1119" s="9"/>
    </row>
    <row r="1120" spans="1:11" x14ac:dyDescent="0.25">
      <c r="A1120" s="240">
        <v>41901</v>
      </c>
      <c r="B1120" s="241" t="s">
        <v>2177</v>
      </c>
      <c r="C1120" s="394" t="s">
        <v>4517</v>
      </c>
      <c r="D1120" s="235" t="s">
        <v>2589</v>
      </c>
      <c r="E1120" s="236">
        <v>17771.2</v>
      </c>
      <c r="F1120" s="294">
        <v>41902</v>
      </c>
      <c r="G1120" s="30">
        <v>17771.2</v>
      </c>
      <c r="H1120" s="265">
        <f t="shared" si="51"/>
        <v>0</v>
      </c>
      <c r="I1120" s="235" t="s">
        <v>146</v>
      </c>
    </row>
    <row r="1121" spans="1:11" x14ac:dyDescent="0.25">
      <c r="A1121" s="240"/>
      <c r="B1121" s="241"/>
      <c r="C1121" s="394"/>
      <c r="D1121" s="235"/>
      <c r="E1121" s="236"/>
      <c r="F1121" s="294"/>
      <c r="G1121" s="30">
        <f>SUM(G1115:G1120)</f>
        <v>120929.39999999998</v>
      </c>
      <c r="H1121" s="265"/>
      <c r="I1121" s="235"/>
    </row>
    <row r="1122" spans="1:11" x14ac:dyDescent="0.25">
      <c r="A1122" s="240"/>
      <c r="B1122" s="241"/>
      <c r="C1122" s="394"/>
      <c r="D1122" s="235"/>
      <c r="E1122" s="236"/>
      <c r="F1122" s="294"/>
      <c r="G1122" s="30"/>
      <c r="H1122" s="265"/>
      <c r="I1122" s="235"/>
    </row>
    <row r="1123" spans="1:11" x14ac:dyDescent="0.25">
      <c r="A1123" s="240">
        <v>41891</v>
      </c>
      <c r="B1123" s="438" t="s">
        <v>2274</v>
      </c>
      <c r="C1123" s="429" t="s">
        <v>4422</v>
      </c>
      <c r="D1123" s="235" t="s">
        <v>4482</v>
      </c>
      <c r="E1123" s="236">
        <v>1345</v>
      </c>
      <c r="F1123" s="117">
        <v>41891</v>
      </c>
      <c r="G1123" s="30">
        <v>1345</v>
      </c>
      <c r="H1123" s="265">
        <f>E1123-G1123</f>
        <v>0</v>
      </c>
      <c r="I1123" s="235"/>
    </row>
    <row r="1124" spans="1:11" x14ac:dyDescent="0.25">
      <c r="A1124" s="240">
        <v>41897</v>
      </c>
      <c r="B1124" s="241" t="s">
        <v>1885</v>
      </c>
      <c r="C1124" s="394" t="s">
        <v>4517</v>
      </c>
      <c r="D1124" s="235" t="s">
        <v>4482</v>
      </c>
      <c r="E1124" s="236">
        <v>388.8</v>
      </c>
      <c r="F1124" s="294">
        <v>41897</v>
      </c>
      <c r="G1124" s="30">
        <v>388.8</v>
      </c>
      <c r="H1124" s="265">
        <f>E1124-G1124</f>
        <v>0</v>
      </c>
      <c r="I1124" s="235"/>
      <c r="K1124" s="21"/>
    </row>
    <row r="1125" spans="1:11" x14ac:dyDescent="0.25">
      <c r="A1125" s="240"/>
      <c r="B1125" s="241"/>
      <c r="C1125" s="394"/>
      <c r="D1125" s="235"/>
      <c r="E1125" s="236"/>
      <c r="F1125" s="294"/>
      <c r="G1125" s="30"/>
      <c r="H1125" s="265"/>
      <c r="I1125" s="235"/>
      <c r="K1125" s="21"/>
    </row>
    <row r="1126" spans="1:11" x14ac:dyDescent="0.25">
      <c r="A1126" s="240">
        <v>41888</v>
      </c>
      <c r="B1126" s="438" t="s">
        <v>2056</v>
      </c>
      <c r="C1126" s="429" t="s">
        <v>4422</v>
      </c>
      <c r="D1126" s="235" t="s">
        <v>1125</v>
      </c>
      <c r="E1126" s="236">
        <v>7377.6</v>
      </c>
      <c r="F1126" s="294">
        <v>41888</v>
      </c>
      <c r="G1126" s="30">
        <v>7377.6</v>
      </c>
      <c r="H1126" s="265">
        <f t="shared" ref="H1126:H1133" si="52">E1126-G1126</f>
        <v>0</v>
      </c>
      <c r="I1126" s="235"/>
    </row>
    <row r="1127" spans="1:11" x14ac:dyDescent="0.25">
      <c r="A1127" s="240">
        <v>41889</v>
      </c>
      <c r="B1127" s="438" t="s">
        <v>2136</v>
      </c>
      <c r="C1127" s="429" t="s">
        <v>4422</v>
      </c>
      <c r="D1127" s="8" t="s">
        <v>1125</v>
      </c>
      <c r="E1127" s="252">
        <v>363</v>
      </c>
      <c r="F1127" s="117">
        <v>41889</v>
      </c>
      <c r="G1127" s="30">
        <v>363</v>
      </c>
      <c r="H1127" s="265">
        <f t="shared" si="52"/>
        <v>0</v>
      </c>
      <c r="I1127" s="8"/>
    </row>
    <row r="1128" spans="1:11" x14ac:dyDescent="0.25">
      <c r="A1128" s="240">
        <v>41890</v>
      </c>
      <c r="B1128" s="438" t="s">
        <v>2142</v>
      </c>
      <c r="C1128" s="429" t="s">
        <v>4422</v>
      </c>
      <c r="D1128" s="8" t="s">
        <v>1125</v>
      </c>
      <c r="E1128" s="252">
        <v>120.4</v>
      </c>
      <c r="F1128" s="117">
        <v>41890</v>
      </c>
      <c r="G1128" s="30">
        <v>120.4</v>
      </c>
      <c r="H1128" s="265">
        <f t="shared" si="52"/>
        <v>0</v>
      </c>
      <c r="I1128" s="8"/>
    </row>
    <row r="1129" spans="1:11" x14ac:dyDescent="0.25">
      <c r="A1129" s="240">
        <v>41895</v>
      </c>
      <c r="B1129" s="241" t="s">
        <v>1610</v>
      </c>
      <c r="C1129" s="394" t="s">
        <v>4517</v>
      </c>
      <c r="D1129" s="235" t="s">
        <v>1125</v>
      </c>
      <c r="E1129" s="236">
        <v>3721.55</v>
      </c>
      <c r="F1129" s="294">
        <v>41895</v>
      </c>
      <c r="G1129" s="30">
        <v>3721.55</v>
      </c>
      <c r="H1129" s="265">
        <f t="shared" si="52"/>
        <v>0</v>
      </c>
      <c r="I1129" s="235"/>
      <c r="K1129" s="21"/>
    </row>
    <row r="1130" spans="1:11" x14ac:dyDescent="0.25">
      <c r="A1130" s="240">
        <v>41896</v>
      </c>
      <c r="B1130" s="241" t="s">
        <v>1718</v>
      </c>
      <c r="C1130" s="394" t="s">
        <v>4517</v>
      </c>
      <c r="D1130" s="8" t="s">
        <v>1125</v>
      </c>
      <c r="E1130" s="252">
        <v>459</v>
      </c>
      <c r="F1130" s="294">
        <v>41896</v>
      </c>
      <c r="G1130" s="30">
        <v>459</v>
      </c>
      <c r="H1130" s="265">
        <f t="shared" si="52"/>
        <v>0</v>
      </c>
      <c r="I1130" s="8"/>
    </row>
    <row r="1131" spans="1:11" x14ac:dyDescent="0.25">
      <c r="A1131" s="240">
        <v>41897</v>
      </c>
      <c r="B1131" s="241" t="s">
        <v>1860</v>
      </c>
      <c r="C1131" s="394" t="s">
        <v>4517</v>
      </c>
      <c r="D1131" s="235" t="s">
        <v>1125</v>
      </c>
      <c r="E1131" s="236">
        <v>156</v>
      </c>
      <c r="F1131" s="294">
        <v>41897</v>
      </c>
      <c r="G1131" s="30">
        <v>156</v>
      </c>
      <c r="H1131" s="265">
        <f t="shared" si="52"/>
        <v>0</v>
      </c>
      <c r="I1131" s="235"/>
    </row>
    <row r="1132" spans="1:11" x14ac:dyDescent="0.25">
      <c r="A1132" s="240">
        <v>41902</v>
      </c>
      <c r="B1132" s="241" t="s">
        <v>1163</v>
      </c>
      <c r="C1132" s="394" t="s">
        <v>4517</v>
      </c>
      <c r="D1132" s="8" t="s">
        <v>1125</v>
      </c>
      <c r="E1132" s="252">
        <v>3062.5</v>
      </c>
      <c r="F1132" s="294">
        <v>41902</v>
      </c>
      <c r="G1132" s="22">
        <v>3062.5</v>
      </c>
      <c r="H1132" s="265">
        <f t="shared" si="52"/>
        <v>0</v>
      </c>
      <c r="I1132" s="20"/>
      <c r="K1132" s="21"/>
    </row>
    <row r="1133" spans="1:11" x14ac:dyDescent="0.25">
      <c r="A1133" s="240">
        <v>41910</v>
      </c>
      <c r="B1133" s="475" t="s">
        <v>2019</v>
      </c>
      <c r="C1133" s="476" t="s">
        <v>2764</v>
      </c>
      <c r="D1133" s="235" t="s">
        <v>1125</v>
      </c>
      <c r="E1133" s="236">
        <v>413.8</v>
      </c>
      <c r="F1133" s="294">
        <v>41911</v>
      </c>
      <c r="G1133" s="30">
        <v>413.8</v>
      </c>
      <c r="H1133" s="265">
        <f t="shared" si="52"/>
        <v>0</v>
      </c>
      <c r="I1133" s="235"/>
    </row>
    <row r="1134" spans="1:11" x14ac:dyDescent="0.25">
      <c r="A1134" s="240"/>
      <c r="B1134" s="475"/>
      <c r="C1134" s="476"/>
      <c r="D1134" s="235"/>
      <c r="E1134" s="236"/>
      <c r="F1134" s="294"/>
      <c r="G1134" s="30">
        <f>SUM(G1126:G1133)</f>
        <v>15673.849999999999</v>
      </c>
      <c r="H1134" s="265"/>
      <c r="I1134" s="235"/>
    </row>
    <row r="1135" spans="1:11" x14ac:dyDescent="0.25">
      <c r="A1135" s="240"/>
      <c r="B1135" s="475"/>
      <c r="C1135" s="476"/>
      <c r="D1135" s="235"/>
      <c r="E1135" s="236"/>
      <c r="F1135" s="294"/>
      <c r="G1135" s="30"/>
      <c r="H1135" s="265"/>
      <c r="I1135" s="235"/>
    </row>
    <row r="1136" spans="1:11" x14ac:dyDescent="0.25">
      <c r="A1136" s="240">
        <v>41908</v>
      </c>
      <c r="B1136" s="475" t="s">
        <v>1743</v>
      </c>
      <c r="C1136" s="476" t="s">
        <v>2764</v>
      </c>
      <c r="D1136" s="235" t="s">
        <v>4620</v>
      </c>
      <c r="E1136" s="236">
        <v>7162</v>
      </c>
      <c r="F1136" s="294">
        <v>41910</v>
      </c>
      <c r="G1136" s="30">
        <v>7162</v>
      </c>
      <c r="H1136" s="265">
        <f>E1136-G1136</f>
        <v>0</v>
      </c>
      <c r="I1136" s="235" t="s">
        <v>20</v>
      </c>
    </row>
    <row r="1137" spans="1:11" x14ac:dyDescent="0.25">
      <c r="A1137" s="240"/>
      <c r="B1137" s="475"/>
      <c r="C1137" s="476"/>
      <c r="D1137" s="235"/>
      <c r="E1137" s="236"/>
      <c r="F1137" s="294"/>
      <c r="G1137" s="30"/>
      <c r="H1137" s="265"/>
      <c r="I1137" s="235"/>
    </row>
    <row r="1138" spans="1:11" x14ac:dyDescent="0.25">
      <c r="A1138" s="240">
        <v>41888</v>
      </c>
      <c r="B1138" s="438" t="s">
        <v>1993</v>
      </c>
      <c r="C1138" s="429" t="s">
        <v>4422</v>
      </c>
      <c r="D1138" s="235" t="s">
        <v>2470</v>
      </c>
      <c r="E1138" s="236">
        <v>6323.2</v>
      </c>
      <c r="F1138" s="294">
        <v>41889</v>
      </c>
      <c r="G1138" s="30">
        <v>6323.2</v>
      </c>
      <c r="H1138" s="265">
        <f t="shared" ref="H1138:H1143" si="53">E1138-G1138</f>
        <v>0</v>
      </c>
      <c r="I1138" s="235" t="s">
        <v>4</v>
      </c>
    </row>
    <row r="1139" spans="1:11" x14ac:dyDescent="0.25">
      <c r="A1139" s="240">
        <v>41895</v>
      </c>
      <c r="B1139" s="241" t="s">
        <v>1573</v>
      </c>
      <c r="C1139" s="394" t="s">
        <v>4517</v>
      </c>
      <c r="D1139" s="235" t="s">
        <v>2470</v>
      </c>
      <c r="E1139" s="236">
        <v>7728.4</v>
      </c>
      <c r="F1139" s="294">
        <v>41895</v>
      </c>
      <c r="G1139" s="30">
        <v>7728.4</v>
      </c>
      <c r="H1139" s="265">
        <f t="shared" si="53"/>
        <v>0</v>
      </c>
      <c r="I1139" s="235"/>
    </row>
    <row r="1140" spans="1:11" x14ac:dyDescent="0.25">
      <c r="A1140" s="240">
        <v>41896</v>
      </c>
      <c r="B1140" s="241" t="s">
        <v>1639</v>
      </c>
      <c r="C1140" s="394" t="s">
        <v>4517</v>
      </c>
      <c r="D1140" s="8" t="s">
        <v>2470</v>
      </c>
      <c r="E1140" s="252">
        <v>22441.4</v>
      </c>
      <c r="F1140" s="117">
        <v>41897</v>
      </c>
      <c r="G1140" s="30">
        <v>22441.4</v>
      </c>
      <c r="H1140" s="265">
        <f t="shared" si="53"/>
        <v>0</v>
      </c>
      <c r="I1140" s="8" t="s">
        <v>4</v>
      </c>
    </row>
    <row r="1141" spans="1:11" x14ac:dyDescent="0.25">
      <c r="A1141" s="240">
        <v>41904</v>
      </c>
      <c r="B1141" s="241" t="s">
        <v>1308</v>
      </c>
      <c r="C1141" s="394" t="s">
        <v>4517</v>
      </c>
      <c r="D1141" s="8" t="s">
        <v>2470</v>
      </c>
      <c r="E1141" s="252">
        <v>5505.6</v>
      </c>
      <c r="F1141" s="294">
        <v>41905</v>
      </c>
      <c r="G1141" s="22">
        <v>5505.6</v>
      </c>
      <c r="H1141" s="265">
        <f t="shared" si="53"/>
        <v>0</v>
      </c>
      <c r="I1141" s="20" t="s">
        <v>23</v>
      </c>
    </row>
    <row r="1142" spans="1:11" x14ac:dyDescent="0.25">
      <c r="A1142" s="240">
        <v>41908</v>
      </c>
      <c r="B1142" s="475" t="s">
        <v>1733</v>
      </c>
      <c r="C1142" s="476" t="s">
        <v>2764</v>
      </c>
      <c r="D1142" s="235" t="s">
        <v>2470</v>
      </c>
      <c r="E1142" s="236">
        <v>8115.4</v>
      </c>
      <c r="F1142" s="294">
        <v>41908</v>
      </c>
      <c r="G1142" s="30">
        <v>8115.4</v>
      </c>
      <c r="H1142" s="265">
        <f t="shared" si="53"/>
        <v>0</v>
      </c>
      <c r="I1142" s="235"/>
      <c r="J1142" s="9"/>
      <c r="K1142" s="9"/>
    </row>
    <row r="1143" spans="1:11" x14ac:dyDescent="0.25">
      <c r="A1143" s="240">
        <v>41909</v>
      </c>
      <c r="B1143" s="475" t="s">
        <v>1899</v>
      </c>
      <c r="C1143" s="476" t="s">
        <v>2764</v>
      </c>
      <c r="D1143" s="8" t="s">
        <v>4628</v>
      </c>
      <c r="E1143" s="252">
        <v>18439.8</v>
      </c>
      <c r="F1143" s="117">
        <v>41909</v>
      </c>
      <c r="G1143" s="30">
        <v>18439.8</v>
      </c>
      <c r="H1143" s="265">
        <f t="shared" si="53"/>
        <v>0</v>
      </c>
      <c r="I1143" s="8"/>
      <c r="J1143" s="9"/>
      <c r="K1143" s="9"/>
    </row>
    <row r="1144" spans="1:11" x14ac:dyDescent="0.25">
      <c r="A1144" s="240"/>
      <c r="B1144" s="475"/>
      <c r="C1144" s="476"/>
      <c r="D1144" s="8"/>
      <c r="E1144" s="252"/>
      <c r="F1144" s="117"/>
      <c r="G1144" s="30">
        <f>SUM(G1138:G1143)</f>
        <v>68553.8</v>
      </c>
      <c r="H1144" s="265"/>
      <c r="I1144" s="8"/>
      <c r="J1144" s="9"/>
      <c r="K1144" s="9"/>
    </row>
    <row r="1145" spans="1:11" x14ac:dyDescent="0.25">
      <c r="A1145" s="240"/>
      <c r="B1145" s="475"/>
      <c r="C1145" s="476"/>
      <c r="D1145" s="8"/>
      <c r="E1145" s="252"/>
      <c r="F1145" s="117"/>
      <c r="G1145" s="30"/>
      <c r="H1145" s="265"/>
      <c r="I1145" s="8"/>
      <c r="J1145" s="9"/>
      <c r="K1145" s="9"/>
    </row>
    <row r="1146" spans="1:11" x14ac:dyDescent="0.25">
      <c r="A1146" s="240">
        <v>41891</v>
      </c>
      <c r="B1146" s="438" t="s">
        <v>1087</v>
      </c>
      <c r="C1146" s="429" t="s">
        <v>4422</v>
      </c>
      <c r="D1146" s="235" t="s">
        <v>61</v>
      </c>
      <c r="E1146" s="236">
        <v>683.8</v>
      </c>
      <c r="F1146" s="117">
        <v>41891</v>
      </c>
      <c r="G1146" s="30">
        <v>683.8</v>
      </c>
      <c r="H1146" s="265">
        <f>E1146-G1146</f>
        <v>0</v>
      </c>
      <c r="I1146" s="235"/>
      <c r="J1146" s="9"/>
      <c r="K1146" s="9"/>
    </row>
    <row r="1147" spans="1:11" x14ac:dyDescent="0.25">
      <c r="A1147" s="9"/>
      <c r="B1147" s="9"/>
      <c r="C1147" s="9"/>
      <c r="E1147" s="9"/>
      <c r="F1147" s="9"/>
      <c r="G1147" s="9"/>
      <c r="H1147" s="9"/>
      <c r="J1147" s="9"/>
      <c r="K1147" s="9"/>
    </row>
    <row r="1148" spans="1:11" x14ac:dyDescent="0.25">
      <c r="A1148" s="240">
        <v>41892</v>
      </c>
      <c r="B1148" s="438" t="s">
        <v>1135</v>
      </c>
      <c r="C1148" s="429" t="s">
        <v>4422</v>
      </c>
      <c r="D1148" s="8" t="s">
        <v>2643</v>
      </c>
      <c r="E1148" s="252">
        <v>3853</v>
      </c>
      <c r="F1148" s="117">
        <v>41893</v>
      </c>
      <c r="G1148" s="30">
        <v>3853</v>
      </c>
      <c r="H1148" s="265">
        <f t="shared" ref="H1148:H1157" si="54">E1148-G1148</f>
        <v>0</v>
      </c>
      <c r="I1148" s="8"/>
      <c r="J1148" s="9"/>
      <c r="K1148" s="9"/>
    </row>
    <row r="1149" spans="1:11" x14ac:dyDescent="0.25">
      <c r="A1149" s="240">
        <v>41887</v>
      </c>
      <c r="B1149" s="438" t="s">
        <v>1864</v>
      </c>
      <c r="C1149" s="429" t="s">
        <v>4422</v>
      </c>
      <c r="D1149" s="8" t="s">
        <v>2643</v>
      </c>
      <c r="E1149" s="252">
        <v>2164.6</v>
      </c>
      <c r="F1149" s="117">
        <v>41887</v>
      </c>
      <c r="G1149" s="30">
        <v>2164.6</v>
      </c>
      <c r="H1149" s="265">
        <f t="shared" si="54"/>
        <v>0</v>
      </c>
      <c r="I1149" s="8" t="s">
        <v>23</v>
      </c>
      <c r="J1149" s="9"/>
      <c r="K1149" s="9"/>
    </row>
    <row r="1150" spans="1:11" x14ac:dyDescent="0.25">
      <c r="A1150" s="240">
        <v>41888</v>
      </c>
      <c r="B1150" s="438" t="s">
        <v>1964</v>
      </c>
      <c r="C1150" s="429" t="s">
        <v>4422</v>
      </c>
      <c r="D1150" s="235" t="s">
        <v>2643</v>
      </c>
      <c r="E1150" s="236">
        <v>2378</v>
      </c>
      <c r="F1150" s="294">
        <v>41889</v>
      </c>
      <c r="G1150" s="30">
        <v>2378</v>
      </c>
      <c r="H1150" s="265">
        <f t="shared" si="54"/>
        <v>0</v>
      </c>
      <c r="I1150" s="235"/>
      <c r="J1150" s="9"/>
      <c r="K1150" s="9"/>
    </row>
    <row r="1151" spans="1:11" x14ac:dyDescent="0.25">
      <c r="A1151" s="240">
        <v>41891</v>
      </c>
      <c r="B1151" s="438" t="s">
        <v>2277</v>
      </c>
      <c r="C1151" s="429" t="s">
        <v>4422</v>
      </c>
      <c r="D1151" s="235" t="s">
        <v>2643</v>
      </c>
      <c r="E1151" s="236">
        <v>431.48</v>
      </c>
      <c r="F1151" s="117">
        <v>41892</v>
      </c>
      <c r="G1151" s="30">
        <v>431.48</v>
      </c>
      <c r="H1151" s="265">
        <f t="shared" si="54"/>
        <v>0</v>
      </c>
      <c r="I1151" s="235" t="s">
        <v>23</v>
      </c>
      <c r="J1151" s="9"/>
      <c r="K1151" s="9"/>
    </row>
    <row r="1152" spans="1:11" x14ac:dyDescent="0.25">
      <c r="A1152" s="240">
        <v>41893</v>
      </c>
      <c r="B1152" s="438" t="s">
        <v>1257</v>
      </c>
      <c r="C1152" s="429" t="s">
        <v>4422</v>
      </c>
      <c r="D1152" s="235" t="s">
        <v>2643</v>
      </c>
      <c r="E1152" s="236">
        <v>1670.4</v>
      </c>
      <c r="F1152" s="117">
        <v>41894</v>
      </c>
      <c r="G1152" s="30">
        <v>1670.4</v>
      </c>
      <c r="H1152" s="265">
        <f t="shared" si="54"/>
        <v>0</v>
      </c>
      <c r="I1152" s="235" t="s">
        <v>23</v>
      </c>
      <c r="J1152" s="9"/>
      <c r="K1152" s="9"/>
    </row>
    <row r="1153" spans="1:11" x14ac:dyDescent="0.25">
      <c r="A1153" s="240">
        <v>41899</v>
      </c>
      <c r="B1153" s="241" t="s">
        <v>1965</v>
      </c>
      <c r="C1153" s="394" t="s">
        <v>4517</v>
      </c>
      <c r="D1153" s="8" t="s">
        <v>2643</v>
      </c>
      <c r="E1153" s="252">
        <v>249.2</v>
      </c>
      <c r="F1153" s="294">
        <v>41900</v>
      </c>
      <c r="G1153" s="30">
        <v>249.2</v>
      </c>
      <c r="H1153" s="265">
        <f t="shared" si="54"/>
        <v>0</v>
      </c>
      <c r="I1153" s="8" t="s">
        <v>23</v>
      </c>
      <c r="J1153" s="9"/>
      <c r="K1153" s="9"/>
    </row>
    <row r="1154" spans="1:11" x14ac:dyDescent="0.25">
      <c r="A1154" s="240">
        <v>41905</v>
      </c>
      <c r="B1154" s="241" t="s">
        <v>1426</v>
      </c>
      <c r="C1154" s="394" t="s">
        <v>4517</v>
      </c>
      <c r="D1154" s="8" t="s">
        <v>2643</v>
      </c>
      <c r="E1154" s="252">
        <v>3172.6</v>
      </c>
      <c r="F1154" s="294">
        <v>41905</v>
      </c>
      <c r="G1154" s="22">
        <v>3172.6</v>
      </c>
      <c r="H1154" s="265">
        <f t="shared" si="54"/>
        <v>0</v>
      </c>
      <c r="I1154" s="431" t="s">
        <v>23</v>
      </c>
      <c r="J1154" s="9"/>
      <c r="K1154" s="9"/>
    </row>
    <row r="1155" spans="1:11" x14ac:dyDescent="0.25">
      <c r="A1155" s="240">
        <v>41907</v>
      </c>
      <c r="B1155" s="475" t="s">
        <v>1614</v>
      </c>
      <c r="C1155" s="476" t="s">
        <v>2764</v>
      </c>
      <c r="D1155" s="5" t="s">
        <v>2643</v>
      </c>
      <c r="E1155" s="295">
        <v>252</v>
      </c>
      <c r="F1155" s="294">
        <v>41907</v>
      </c>
      <c r="G1155" s="22">
        <v>252</v>
      </c>
      <c r="H1155" s="265">
        <f t="shared" si="54"/>
        <v>0</v>
      </c>
      <c r="I1155" s="24" t="s">
        <v>23</v>
      </c>
      <c r="J1155" s="9"/>
      <c r="K1155" s="9"/>
    </row>
    <row r="1156" spans="1:11" x14ac:dyDescent="0.25">
      <c r="A1156" s="240">
        <v>41910</v>
      </c>
      <c r="B1156" s="475" t="s">
        <v>1952</v>
      </c>
      <c r="C1156" s="476" t="s">
        <v>2764</v>
      </c>
      <c r="D1156" s="235" t="s">
        <v>2643</v>
      </c>
      <c r="E1156" s="236">
        <v>41861.15</v>
      </c>
      <c r="F1156" s="117">
        <v>41910</v>
      </c>
      <c r="G1156" s="30">
        <v>41861.15</v>
      </c>
      <c r="H1156" s="265">
        <f t="shared" si="54"/>
        <v>0</v>
      </c>
      <c r="I1156" s="235" t="s">
        <v>57</v>
      </c>
      <c r="J1156" s="9"/>
      <c r="K1156" s="9"/>
    </row>
    <row r="1157" spans="1:11" x14ac:dyDescent="0.25">
      <c r="A1157" s="240">
        <v>41911</v>
      </c>
      <c r="B1157" s="475" t="s">
        <v>2085</v>
      </c>
      <c r="C1157" s="476" t="s">
        <v>2764</v>
      </c>
      <c r="D1157" s="8" t="s">
        <v>2643</v>
      </c>
      <c r="E1157" s="252">
        <v>1348</v>
      </c>
      <c r="F1157" s="294">
        <v>41911</v>
      </c>
      <c r="G1157" s="30">
        <v>1348</v>
      </c>
      <c r="H1157" s="265">
        <f t="shared" si="54"/>
        <v>0</v>
      </c>
      <c r="I1157" s="8"/>
      <c r="J1157" s="9"/>
      <c r="K1157" s="9"/>
    </row>
    <row r="1158" spans="1:11" x14ac:dyDescent="0.25">
      <c r="A1158" s="240"/>
      <c r="B1158" s="475"/>
      <c r="C1158" s="476"/>
      <c r="D1158" s="8"/>
      <c r="E1158" s="252"/>
      <c r="F1158" s="294"/>
      <c r="G1158" s="30">
        <f>SUM(G1148:G1157)</f>
        <v>57380.43</v>
      </c>
      <c r="H1158" s="265"/>
      <c r="I1158" s="8"/>
      <c r="J1158" s="9"/>
      <c r="K1158" s="9"/>
    </row>
    <row r="1159" spans="1:11" x14ac:dyDescent="0.25">
      <c r="A1159" s="240"/>
      <c r="B1159" s="475"/>
      <c r="C1159" s="476"/>
      <c r="D1159" s="8"/>
      <c r="E1159" s="252"/>
      <c r="F1159" s="294"/>
      <c r="G1159" s="30"/>
      <c r="H1159" s="265"/>
      <c r="I1159" s="8"/>
      <c r="J1159" s="9"/>
      <c r="K1159" s="9"/>
    </row>
    <row r="1160" spans="1:11" x14ac:dyDescent="0.25">
      <c r="A1160" s="240">
        <v>41892</v>
      </c>
      <c r="B1160" s="438" t="s">
        <v>1173</v>
      </c>
      <c r="C1160" s="429" t="s">
        <v>4422</v>
      </c>
      <c r="D1160" s="8" t="s">
        <v>2314</v>
      </c>
      <c r="E1160" s="252">
        <v>8041</v>
      </c>
      <c r="F1160" s="117">
        <v>41892</v>
      </c>
      <c r="G1160" s="30">
        <v>8041</v>
      </c>
      <c r="H1160" s="265">
        <f>E1160-G1160</f>
        <v>0</v>
      </c>
      <c r="I1160" s="8"/>
      <c r="J1160" s="9"/>
      <c r="K1160" s="9"/>
    </row>
    <row r="1161" spans="1:11" x14ac:dyDescent="0.25">
      <c r="A1161" s="240">
        <v>41907</v>
      </c>
      <c r="B1161" s="475" t="s">
        <v>1628</v>
      </c>
      <c r="C1161" s="476" t="s">
        <v>2764</v>
      </c>
      <c r="D1161" s="5" t="s">
        <v>2314</v>
      </c>
      <c r="E1161" s="295">
        <v>26684</v>
      </c>
      <c r="F1161" s="294">
        <v>41907</v>
      </c>
      <c r="G1161" s="22">
        <v>26684</v>
      </c>
      <c r="H1161" s="265">
        <f>E1161-G1161</f>
        <v>0</v>
      </c>
      <c r="I1161" s="24"/>
      <c r="J1161" s="9"/>
      <c r="K1161" s="9"/>
    </row>
    <row r="1162" spans="1:11" x14ac:dyDescent="0.25">
      <c r="A1162" s="240">
        <v>41911</v>
      </c>
      <c r="B1162" s="475" t="s">
        <v>2088</v>
      </c>
      <c r="C1162" s="476" t="s">
        <v>2764</v>
      </c>
      <c r="D1162" s="8" t="s">
        <v>2314</v>
      </c>
      <c r="E1162" s="252">
        <v>8156</v>
      </c>
      <c r="F1162" s="294">
        <v>41911</v>
      </c>
      <c r="G1162" s="30">
        <v>8156</v>
      </c>
      <c r="H1162" s="265">
        <f>E1162-G1162</f>
        <v>0</v>
      </c>
      <c r="I1162" s="8"/>
      <c r="J1162" s="9"/>
      <c r="K1162" s="9"/>
    </row>
    <row r="1163" spans="1:11" x14ac:dyDescent="0.25">
      <c r="A1163" s="240">
        <v>41911</v>
      </c>
      <c r="B1163" s="475" t="s">
        <v>2092</v>
      </c>
      <c r="C1163" s="476" t="s">
        <v>2764</v>
      </c>
      <c r="D1163" s="8" t="s">
        <v>2314</v>
      </c>
      <c r="E1163" s="252">
        <v>3536</v>
      </c>
      <c r="F1163" s="294">
        <v>41911</v>
      </c>
      <c r="G1163" s="30">
        <v>3536</v>
      </c>
      <c r="H1163" s="265">
        <f>E1163-G1163</f>
        <v>0</v>
      </c>
      <c r="I1163" s="8"/>
    </row>
    <row r="1164" spans="1:11" x14ac:dyDescent="0.25">
      <c r="A1164" s="240"/>
      <c r="B1164" s="475"/>
      <c r="C1164" s="476"/>
      <c r="D1164" s="8"/>
      <c r="E1164" s="252"/>
      <c r="F1164" s="294"/>
      <c r="G1164" s="30">
        <f>SUM(G1160:G1163)</f>
        <v>46417</v>
      </c>
      <c r="H1164" s="265"/>
      <c r="I1164" s="8"/>
    </row>
    <row r="1165" spans="1:11" x14ac:dyDescent="0.25">
      <c r="A1165" s="240"/>
      <c r="B1165" s="475"/>
      <c r="C1165" s="476"/>
      <c r="D1165" s="8"/>
      <c r="E1165" s="252"/>
      <c r="F1165" s="628"/>
      <c r="G1165" s="30"/>
      <c r="H1165" s="265"/>
      <c r="I1165" s="8"/>
    </row>
    <row r="1166" spans="1:11" x14ac:dyDescent="0.25">
      <c r="A1166" s="240">
        <v>41884</v>
      </c>
      <c r="B1166" s="241" t="s">
        <v>1474</v>
      </c>
      <c r="C1166" s="394" t="s">
        <v>4401</v>
      </c>
      <c r="D1166" s="235" t="s">
        <v>2785</v>
      </c>
      <c r="E1166" s="236">
        <v>69.599999999999994</v>
      </c>
      <c r="F1166" s="117">
        <v>41884</v>
      </c>
      <c r="G1166" s="30">
        <v>69.599999999999994</v>
      </c>
      <c r="H1166" s="238">
        <f t="shared" ref="H1166:H1192" si="55">E1166-G1166</f>
        <v>0</v>
      </c>
      <c r="I1166" s="235"/>
    </row>
    <row r="1167" spans="1:11" x14ac:dyDescent="0.25">
      <c r="A1167" s="240">
        <v>41896</v>
      </c>
      <c r="B1167" s="241" t="s">
        <v>1713</v>
      </c>
      <c r="C1167" s="394" t="s">
        <v>4517</v>
      </c>
      <c r="D1167" s="8" t="s">
        <v>2785</v>
      </c>
      <c r="E1167" s="252">
        <v>126</v>
      </c>
      <c r="F1167" s="117">
        <v>41897</v>
      </c>
      <c r="G1167" s="30">
        <v>126</v>
      </c>
      <c r="H1167" s="265">
        <f t="shared" si="55"/>
        <v>0</v>
      </c>
      <c r="I1167" s="8"/>
    </row>
    <row r="1168" spans="1:11" x14ac:dyDescent="0.25">
      <c r="A1168" s="240">
        <v>41884</v>
      </c>
      <c r="B1168" s="241" t="s">
        <v>1488</v>
      </c>
      <c r="C1168" s="394" t="s">
        <v>4401</v>
      </c>
      <c r="D1168" s="235" t="s">
        <v>2785</v>
      </c>
      <c r="E1168" s="236">
        <v>15008</v>
      </c>
      <c r="F1168" s="117">
        <v>41884</v>
      </c>
      <c r="G1168" s="22">
        <v>15008</v>
      </c>
      <c r="H1168" s="238">
        <f t="shared" si="55"/>
        <v>0</v>
      </c>
      <c r="I1168" s="431" t="s">
        <v>196</v>
      </c>
    </row>
    <row r="1169" spans="1:11" x14ac:dyDescent="0.25">
      <c r="A1169" s="240">
        <v>41886</v>
      </c>
      <c r="B1169" s="438" t="s">
        <v>1743</v>
      </c>
      <c r="C1169" s="429" t="s">
        <v>4422</v>
      </c>
      <c r="D1169" s="235" t="s">
        <v>2785</v>
      </c>
      <c r="E1169" s="236">
        <v>14218.4</v>
      </c>
      <c r="F1169" s="294">
        <v>41886</v>
      </c>
      <c r="G1169" s="30">
        <v>14218.4</v>
      </c>
      <c r="H1169" s="265">
        <f t="shared" si="55"/>
        <v>0</v>
      </c>
      <c r="I1169" s="235" t="s">
        <v>57</v>
      </c>
    </row>
    <row r="1170" spans="1:11" x14ac:dyDescent="0.25">
      <c r="A1170" s="240">
        <v>41887</v>
      </c>
      <c r="B1170" s="438" t="s">
        <v>1917</v>
      </c>
      <c r="C1170" s="429" t="s">
        <v>4422</v>
      </c>
      <c r="D1170" s="8" t="s">
        <v>2785</v>
      </c>
      <c r="E1170" s="252">
        <v>6928</v>
      </c>
      <c r="F1170" s="117">
        <v>41888</v>
      </c>
      <c r="G1170" s="30">
        <v>6928</v>
      </c>
      <c r="H1170" s="265">
        <f t="shared" si="55"/>
        <v>0</v>
      </c>
      <c r="I1170" s="8" t="s">
        <v>57</v>
      </c>
      <c r="K1170" s="21"/>
    </row>
    <row r="1171" spans="1:11" x14ac:dyDescent="0.25">
      <c r="A1171" s="240">
        <v>41888</v>
      </c>
      <c r="B1171" s="438" t="s">
        <v>2015</v>
      </c>
      <c r="C1171" s="429" t="s">
        <v>4422</v>
      </c>
      <c r="D1171" s="235" t="s">
        <v>2785</v>
      </c>
      <c r="E1171" s="236">
        <v>6002.4</v>
      </c>
      <c r="F1171" s="294">
        <v>41889</v>
      </c>
      <c r="G1171" s="30">
        <v>6002.4</v>
      </c>
      <c r="H1171" s="265">
        <f t="shared" si="55"/>
        <v>0</v>
      </c>
      <c r="I1171" s="235" t="s">
        <v>57</v>
      </c>
      <c r="K1171" s="21"/>
    </row>
    <row r="1172" spans="1:11" x14ac:dyDescent="0.25">
      <c r="A1172" s="240">
        <v>41889</v>
      </c>
      <c r="B1172" s="438" t="s">
        <v>2102</v>
      </c>
      <c r="C1172" s="429" t="s">
        <v>4422</v>
      </c>
      <c r="D1172" s="8" t="s">
        <v>2785</v>
      </c>
      <c r="E1172" s="252">
        <v>5831</v>
      </c>
      <c r="F1172" s="294">
        <v>41889</v>
      </c>
      <c r="G1172" s="30">
        <v>5831</v>
      </c>
      <c r="H1172" s="265">
        <f t="shared" si="55"/>
        <v>0</v>
      </c>
      <c r="I1172" s="8" t="s">
        <v>57</v>
      </c>
    </row>
    <row r="1173" spans="1:11" x14ac:dyDescent="0.25">
      <c r="A1173" s="240">
        <v>41890</v>
      </c>
      <c r="B1173" s="438" t="s">
        <v>2175</v>
      </c>
      <c r="C1173" s="429" t="s">
        <v>4422</v>
      </c>
      <c r="D1173" s="8" t="s">
        <v>2785</v>
      </c>
      <c r="E1173" s="252">
        <v>14054.2</v>
      </c>
      <c r="F1173" s="117">
        <v>41891</v>
      </c>
      <c r="G1173" s="30">
        <v>14054.2</v>
      </c>
      <c r="H1173" s="265">
        <f t="shared" si="55"/>
        <v>0</v>
      </c>
      <c r="I1173" s="8" t="s">
        <v>57</v>
      </c>
    </row>
    <row r="1174" spans="1:11" x14ac:dyDescent="0.25">
      <c r="A1174" s="240">
        <v>41893</v>
      </c>
      <c r="B1174" s="438" t="s">
        <v>1291</v>
      </c>
      <c r="C1174" s="429" t="s">
        <v>4422</v>
      </c>
      <c r="D1174" s="235" t="s">
        <v>2785</v>
      </c>
      <c r="E1174" s="236">
        <v>10710.4</v>
      </c>
      <c r="F1174" s="117">
        <v>41894</v>
      </c>
      <c r="G1174" s="30">
        <v>10710.4</v>
      </c>
      <c r="H1174" s="265">
        <f t="shared" si="55"/>
        <v>0</v>
      </c>
      <c r="I1174" s="235" t="s">
        <v>57</v>
      </c>
    </row>
    <row r="1175" spans="1:11" x14ac:dyDescent="0.25">
      <c r="A1175" s="240">
        <v>41893</v>
      </c>
      <c r="B1175" s="438" t="s">
        <v>1317</v>
      </c>
      <c r="C1175" s="429" t="s">
        <v>4422</v>
      </c>
      <c r="D1175" s="235" t="s">
        <v>2785</v>
      </c>
      <c r="E1175" s="236">
        <v>4138.2</v>
      </c>
      <c r="F1175" s="117">
        <v>41894</v>
      </c>
      <c r="G1175" s="30">
        <v>4138.2</v>
      </c>
      <c r="H1175" s="265">
        <f t="shared" si="55"/>
        <v>0</v>
      </c>
      <c r="I1175" s="235" t="s">
        <v>57</v>
      </c>
    </row>
    <row r="1176" spans="1:11" x14ac:dyDescent="0.25">
      <c r="A1176" s="240">
        <v>41894</v>
      </c>
      <c r="B1176" s="438" t="s">
        <v>1457</v>
      </c>
      <c r="C1176" s="429" t="s">
        <v>4422</v>
      </c>
      <c r="D1176" s="8" t="s">
        <v>2785</v>
      </c>
      <c r="E1176" s="252">
        <v>8342</v>
      </c>
      <c r="F1176" s="117">
        <v>41895</v>
      </c>
      <c r="G1176" s="30">
        <v>8342</v>
      </c>
      <c r="H1176" s="265">
        <f t="shared" si="55"/>
        <v>0</v>
      </c>
      <c r="I1176" s="8" t="s">
        <v>57</v>
      </c>
    </row>
    <row r="1177" spans="1:11" x14ac:dyDescent="0.25">
      <c r="A1177" s="240">
        <v>41895</v>
      </c>
      <c r="B1177" s="241" t="s">
        <v>1587</v>
      </c>
      <c r="C1177" s="394" t="s">
        <v>4517</v>
      </c>
      <c r="D1177" s="235" t="s">
        <v>2785</v>
      </c>
      <c r="E1177" s="236">
        <v>7180</v>
      </c>
      <c r="F1177" s="294">
        <v>41896</v>
      </c>
      <c r="G1177" s="30">
        <v>7180</v>
      </c>
      <c r="H1177" s="265">
        <f t="shared" si="55"/>
        <v>0</v>
      </c>
      <c r="I1177" s="235" t="s">
        <v>57</v>
      </c>
    </row>
    <row r="1178" spans="1:11" x14ac:dyDescent="0.25">
      <c r="A1178" s="240">
        <v>41896</v>
      </c>
      <c r="B1178" s="241" t="s">
        <v>1659</v>
      </c>
      <c r="C1178" s="394" t="s">
        <v>4517</v>
      </c>
      <c r="D1178" s="8" t="s">
        <v>2785</v>
      </c>
      <c r="E1178" s="252">
        <v>12828.4</v>
      </c>
      <c r="F1178" s="117">
        <v>41897</v>
      </c>
      <c r="G1178" s="30">
        <v>12828.4</v>
      </c>
      <c r="H1178" s="265">
        <f t="shared" si="55"/>
        <v>0</v>
      </c>
      <c r="I1178" s="8" t="s">
        <v>57</v>
      </c>
    </row>
    <row r="1179" spans="1:11" x14ac:dyDescent="0.25">
      <c r="A1179" s="240">
        <v>41898</v>
      </c>
      <c r="B1179" s="241" t="s">
        <v>1888</v>
      </c>
      <c r="C1179" s="394" t="s">
        <v>4517</v>
      </c>
      <c r="D1179" s="8" t="s">
        <v>2785</v>
      </c>
      <c r="E1179" s="252">
        <v>13369.6</v>
      </c>
      <c r="F1179" s="294">
        <v>41898</v>
      </c>
      <c r="G1179" s="30">
        <v>13369.6</v>
      </c>
      <c r="H1179" s="265">
        <f t="shared" si="55"/>
        <v>0</v>
      </c>
      <c r="I1179" s="8" t="s">
        <v>196</v>
      </c>
    </row>
    <row r="1180" spans="1:11" x14ac:dyDescent="0.25">
      <c r="A1180" s="240">
        <v>41899</v>
      </c>
      <c r="B1180" s="241" t="s">
        <v>1984</v>
      </c>
      <c r="C1180" s="394" t="s">
        <v>4517</v>
      </c>
      <c r="D1180" s="8" t="s">
        <v>2785</v>
      </c>
      <c r="E1180" s="252">
        <v>7546.8</v>
      </c>
      <c r="F1180" s="294">
        <v>41900</v>
      </c>
      <c r="G1180" s="30">
        <v>7546.8</v>
      </c>
      <c r="H1180" s="265">
        <f t="shared" si="55"/>
        <v>0</v>
      </c>
      <c r="I1180" s="8" t="s">
        <v>57</v>
      </c>
    </row>
    <row r="1181" spans="1:11" x14ac:dyDescent="0.25">
      <c r="A1181" s="240">
        <v>41900</v>
      </c>
      <c r="B1181" s="241" t="s">
        <v>2144</v>
      </c>
      <c r="C1181" s="394" t="s">
        <v>4517</v>
      </c>
      <c r="D1181" s="8" t="s">
        <v>2785</v>
      </c>
      <c r="E1181" s="252">
        <v>7650</v>
      </c>
      <c r="F1181" s="294">
        <v>41901</v>
      </c>
      <c r="G1181" s="30">
        <v>7650</v>
      </c>
      <c r="H1181" s="265">
        <f t="shared" si="55"/>
        <v>0</v>
      </c>
      <c r="I1181" s="8" t="s">
        <v>14</v>
      </c>
    </row>
    <row r="1182" spans="1:11" x14ac:dyDescent="0.25">
      <c r="A1182" s="240">
        <v>41901</v>
      </c>
      <c r="B1182" s="241" t="s">
        <v>2219</v>
      </c>
      <c r="C1182" s="394" t="s">
        <v>4517</v>
      </c>
      <c r="D1182" s="235" t="s">
        <v>2785</v>
      </c>
      <c r="E1182" s="236">
        <v>7610</v>
      </c>
      <c r="F1182" s="294">
        <v>41901</v>
      </c>
      <c r="G1182" s="22">
        <v>7610</v>
      </c>
      <c r="H1182" s="265">
        <f t="shared" si="55"/>
        <v>0</v>
      </c>
      <c r="I1182" s="431" t="s">
        <v>196</v>
      </c>
    </row>
    <row r="1183" spans="1:11" x14ac:dyDescent="0.25">
      <c r="A1183" s="240">
        <v>41903</v>
      </c>
      <c r="B1183" s="241" t="s">
        <v>1223</v>
      </c>
      <c r="C1183" s="394" t="s">
        <v>4517</v>
      </c>
      <c r="D1183" s="235" t="s">
        <v>2785</v>
      </c>
      <c r="E1183" s="236">
        <v>13384.8</v>
      </c>
      <c r="F1183" s="117">
        <v>41904</v>
      </c>
      <c r="G1183" s="30">
        <v>13384.8</v>
      </c>
      <c r="H1183" s="265">
        <f t="shared" si="55"/>
        <v>0</v>
      </c>
      <c r="I1183" s="235" t="s">
        <v>14</v>
      </c>
    </row>
    <row r="1184" spans="1:11" x14ac:dyDescent="0.25">
      <c r="A1184" s="240">
        <v>41904</v>
      </c>
      <c r="B1184" s="241" t="s">
        <v>1319</v>
      </c>
      <c r="C1184" s="394" t="s">
        <v>4517</v>
      </c>
      <c r="D1184" s="8" t="s">
        <v>2785</v>
      </c>
      <c r="E1184" s="252">
        <v>5668</v>
      </c>
      <c r="F1184" s="294">
        <v>41904</v>
      </c>
      <c r="G1184" s="22">
        <v>5668</v>
      </c>
      <c r="H1184" s="265">
        <f t="shared" si="55"/>
        <v>0</v>
      </c>
      <c r="I1184" s="20" t="s">
        <v>4</v>
      </c>
    </row>
    <row r="1185" spans="1:11" x14ac:dyDescent="0.25">
      <c r="A1185" s="240">
        <v>41905</v>
      </c>
      <c r="B1185" s="241" t="s">
        <v>1410</v>
      </c>
      <c r="C1185" s="394" t="s">
        <v>4517</v>
      </c>
      <c r="D1185" s="8" t="s">
        <v>2785</v>
      </c>
      <c r="E1185" s="252">
        <v>11957.6</v>
      </c>
      <c r="F1185" s="294">
        <v>41905</v>
      </c>
      <c r="G1185" s="22">
        <v>11957.6</v>
      </c>
      <c r="H1185" s="265">
        <f t="shared" si="55"/>
        <v>0</v>
      </c>
      <c r="I1185" s="431" t="s">
        <v>4</v>
      </c>
    </row>
    <row r="1186" spans="1:11" x14ac:dyDescent="0.25">
      <c r="A1186" s="240">
        <v>41907</v>
      </c>
      <c r="B1186" s="475" t="s">
        <v>1603</v>
      </c>
      <c r="C1186" s="476" t="s">
        <v>2764</v>
      </c>
      <c r="D1186" s="5" t="s">
        <v>2785</v>
      </c>
      <c r="E1186" s="295">
        <v>6396.8</v>
      </c>
      <c r="F1186" s="294">
        <v>41907</v>
      </c>
      <c r="G1186" s="22">
        <v>6396.8</v>
      </c>
      <c r="H1186" s="265">
        <f t="shared" si="55"/>
        <v>0</v>
      </c>
      <c r="I1186" s="24" t="s">
        <v>4</v>
      </c>
    </row>
    <row r="1187" spans="1:11" x14ac:dyDescent="0.25">
      <c r="A1187" s="240">
        <v>41908</v>
      </c>
      <c r="B1187" s="475" t="s">
        <v>1790</v>
      </c>
      <c r="C1187" s="476" t="s">
        <v>2764</v>
      </c>
      <c r="D1187" s="235" t="s">
        <v>2785</v>
      </c>
      <c r="E1187" s="236">
        <v>8706.6</v>
      </c>
      <c r="F1187" s="294">
        <v>41909</v>
      </c>
      <c r="G1187" s="30">
        <v>8706.6</v>
      </c>
      <c r="H1187" s="265">
        <f t="shared" si="55"/>
        <v>0</v>
      </c>
      <c r="I1187" s="235" t="s">
        <v>57</v>
      </c>
    </row>
    <row r="1188" spans="1:11" x14ac:dyDescent="0.25">
      <c r="A1188" s="240">
        <v>41909</v>
      </c>
      <c r="B1188" s="475" t="s">
        <v>1884</v>
      </c>
      <c r="C1188" s="476" t="s">
        <v>2764</v>
      </c>
      <c r="D1188" s="8" t="s">
        <v>2785</v>
      </c>
      <c r="E1188" s="252">
        <v>9018</v>
      </c>
      <c r="F1188" s="117">
        <v>41909</v>
      </c>
      <c r="G1188" s="30">
        <v>9018</v>
      </c>
      <c r="H1188" s="265">
        <f t="shared" si="55"/>
        <v>0</v>
      </c>
      <c r="I1188" s="8" t="s">
        <v>57</v>
      </c>
    </row>
    <row r="1189" spans="1:11" x14ac:dyDescent="0.25">
      <c r="A1189" s="240">
        <v>41910</v>
      </c>
      <c r="B1189" s="475" t="s">
        <v>1981</v>
      </c>
      <c r="C1189" s="476" t="s">
        <v>2764</v>
      </c>
      <c r="D1189" s="235" t="s">
        <v>2785</v>
      </c>
      <c r="E1189" s="236">
        <v>12318</v>
      </c>
      <c r="F1189" s="117">
        <v>41910</v>
      </c>
      <c r="G1189" s="30">
        <v>12318</v>
      </c>
      <c r="H1189" s="265">
        <f t="shared" si="55"/>
        <v>0</v>
      </c>
      <c r="I1189" s="235"/>
    </row>
    <row r="1190" spans="1:11" x14ac:dyDescent="0.25">
      <c r="A1190" s="240">
        <v>41911</v>
      </c>
      <c r="B1190" s="475" t="s">
        <v>2028</v>
      </c>
      <c r="C1190" s="476" t="s">
        <v>2764</v>
      </c>
      <c r="D1190" s="8" t="s">
        <v>2785</v>
      </c>
      <c r="E1190" s="252">
        <v>11429</v>
      </c>
      <c r="F1190" s="294">
        <v>41911</v>
      </c>
      <c r="G1190" s="30">
        <v>11429</v>
      </c>
      <c r="H1190" s="265">
        <f t="shared" si="55"/>
        <v>0</v>
      </c>
      <c r="I1190" s="8"/>
    </row>
    <row r="1191" spans="1:11" x14ac:dyDescent="0.25">
      <c r="A1191" s="240">
        <v>41911</v>
      </c>
      <c r="B1191" s="475" t="s">
        <v>2031</v>
      </c>
      <c r="C1191" s="476" t="s">
        <v>2764</v>
      </c>
      <c r="D1191" s="8" t="s">
        <v>2785</v>
      </c>
      <c r="E1191" s="252">
        <v>2871.4</v>
      </c>
      <c r="F1191" s="294">
        <v>41911</v>
      </c>
      <c r="G1191" s="30">
        <v>2871.4</v>
      </c>
      <c r="H1191" s="265">
        <f t="shared" si="55"/>
        <v>0</v>
      </c>
      <c r="I1191" s="8" t="s">
        <v>196</v>
      </c>
    </row>
    <row r="1192" spans="1:11" x14ac:dyDescent="0.25">
      <c r="A1192" s="240">
        <v>41912</v>
      </c>
      <c r="B1192" s="475" t="s">
        <v>2160</v>
      </c>
      <c r="C1192" s="476" t="s">
        <v>2764</v>
      </c>
      <c r="D1192" s="235" t="s">
        <v>2785</v>
      </c>
      <c r="E1192" s="236">
        <v>6567.8</v>
      </c>
      <c r="F1192" s="117">
        <v>41912</v>
      </c>
      <c r="G1192" s="30">
        <v>6567.8</v>
      </c>
      <c r="H1192" s="265">
        <f t="shared" si="55"/>
        <v>0</v>
      </c>
      <c r="I1192" s="235" t="s">
        <v>4</v>
      </c>
    </row>
    <row r="1193" spans="1:11" x14ac:dyDescent="0.25">
      <c r="A1193" s="240"/>
      <c r="B1193" s="475"/>
      <c r="C1193" s="476"/>
      <c r="D1193" s="235"/>
      <c r="E1193" s="236"/>
      <c r="F1193" s="117"/>
      <c r="G1193" s="30">
        <f>SUM(G1166:G1192)</f>
        <v>229930.99999999997</v>
      </c>
      <c r="H1193" s="265"/>
      <c r="I1193" s="235"/>
    </row>
    <row r="1194" spans="1:11" x14ac:dyDescent="0.25">
      <c r="A1194" s="240"/>
      <c r="B1194" s="475"/>
      <c r="C1194" s="476"/>
      <c r="D1194" s="235"/>
      <c r="E1194" s="236"/>
      <c r="F1194" s="117"/>
      <c r="G1194" s="30"/>
      <c r="H1194" s="265"/>
      <c r="I1194" s="235"/>
    </row>
    <row r="1195" spans="1:11" x14ac:dyDescent="0.25">
      <c r="A1195" s="240">
        <v>41893</v>
      </c>
      <c r="B1195" s="438" t="s">
        <v>1354</v>
      </c>
      <c r="C1195" s="429" t="s">
        <v>4422</v>
      </c>
      <c r="D1195" s="235" t="s">
        <v>4501</v>
      </c>
      <c r="E1195" s="236">
        <v>3883.2</v>
      </c>
      <c r="F1195" s="117">
        <v>41893</v>
      </c>
      <c r="G1195" s="30">
        <v>3883.2</v>
      </c>
      <c r="H1195" s="265">
        <f>E1195-G1195</f>
        <v>0</v>
      </c>
      <c r="I1195" s="235"/>
      <c r="K1195" s="21"/>
    </row>
    <row r="1196" spans="1:11" x14ac:dyDescent="0.25">
      <c r="A1196" s="240">
        <v>41907</v>
      </c>
      <c r="B1196" s="475" t="s">
        <v>1692</v>
      </c>
      <c r="C1196" s="476" t="s">
        <v>2764</v>
      </c>
      <c r="D1196" s="8" t="s">
        <v>4501</v>
      </c>
      <c r="E1196" s="252">
        <v>4914</v>
      </c>
      <c r="F1196" s="294">
        <v>41907</v>
      </c>
      <c r="G1196" s="30">
        <v>4914</v>
      </c>
      <c r="H1196" s="265">
        <f>E1196-G1196</f>
        <v>0</v>
      </c>
      <c r="I1196" s="8" t="s">
        <v>146</v>
      </c>
      <c r="K1196" s="21"/>
    </row>
    <row r="1197" spans="1:11" x14ac:dyDescent="0.25">
      <c r="A1197" s="240"/>
      <c r="B1197" s="475"/>
      <c r="C1197" s="476"/>
      <c r="D1197" s="8"/>
      <c r="E1197" s="252"/>
      <c r="F1197" s="294"/>
      <c r="G1197" s="30"/>
      <c r="H1197" s="265"/>
      <c r="I1197" s="8"/>
      <c r="K1197" s="21"/>
    </row>
    <row r="1198" spans="1:11" x14ac:dyDescent="0.25">
      <c r="A1198" s="240">
        <v>41896</v>
      </c>
      <c r="B1198" s="241" t="s">
        <v>1682</v>
      </c>
      <c r="C1198" s="394" t="s">
        <v>4517</v>
      </c>
      <c r="D1198" s="8" t="s">
        <v>181</v>
      </c>
      <c r="E1198" s="252">
        <v>4748.1000000000004</v>
      </c>
      <c r="F1198" s="117">
        <v>41906</v>
      </c>
      <c r="G1198" s="30">
        <v>4748.1000000000004</v>
      </c>
      <c r="H1198" s="265">
        <f>E1198-G1198</f>
        <v>0</v>
      </c>
      <c r="I1198" s="8"/>
    </row>
    <row r="1199" spans="1:11" x14ac:dyDescent="0.25">
      <c r="A1199" s="240">
        <v>41907</v>
      </c>
      <c r="B1199" s="475" t="s">
        <v>1583</v>
      </c>
      <c r="C1199" s="476" t="s">
        <v>2764</v>
      </c>
      <c r="D1199" s="5" t="s">
        <v>181</v>
      </c>
      <c r="E1199" s="295">
        <v>6281</v>
      </c>
      <c r="F1199" s="237">
        <v>41909</v>
      </c>
      <c r="G1199" s="22">
        <v>6281</v>
      </c>
      <c r="H1199" s="265">
        <f>E1199-G1199</f>
        <v>0</v>
      </c>
      <c r="I1199" s="24" t="s">
        <v>2781</v>
      </c>
    </row>
    <row r="1200" spans="1:11" x14ac:dyDescent="0.25">
      <c r="A1200" s="240">
        <v>41909</v>
      </c>
      <c r="B1200" s="475" t="s">
        <v>1832</v>
      </c>
      <c r="C1200" s="476" t="s">
        <v>2764</v>
      </c>
      <c r="D1200" s="8" t="s">
        <v>181</v>
      </c>
      <c r="E1200" s="252">
        <v>9211.6</v>
      </c>
      <c r="F1200" s="461">
        <v>41915</v>
      </c>
      <c r="G1200" s="247">
        <v>9211.6</v>
      </c>
      <c r="H1200" s="265">
        <f>E1200-G1200</f>
        <v>0</v>
      </c>
      <c r="I1200" s="8"/>
      <c r="J1200" s="9"/>
      <c r="K1200" s="9"/>
    </row>
    <row r="1201" spans="1:11" x14ac:dyDescent="0.25">
      <c r="A1201" s="240">
        <v>41911</v>
      </c>
      <c r="B1201" s="475" t="s">
        <v>2134</v>
      </c>
      <c r="C1201" s="476" t="s">
        <v>2764</v>
      </c>
      <c r="D1201" s="8" t="s">
        <v>181</v>
      </c>
      <c r="E1201" s="252">
        <v>3915</v>
      </c>
      <c r="F1201" s="294">
        <v>41911</v>
      </c>
      <c r="G1201" s="30">
        <v>3915</v>
      </c>
      <c r="H1201" s="265">
        <f>E1201-G1201</f>
        <v>0</v>
      </c>
      <c r="I1201" s="8"/>
      <c r="J1201" s="9"/>
      <c r="K1201" s="9"/>
    </row>
    <row r="1202" spans="1:11" x14ac:dyDescent="0.25">
      <c r="A1202" s="240"/>
      <c r="B1202" s="475"/>
      <c r="C1202" s="476"/>
      <c r="D1202" s="8"/>
      <c r="E1202" s="252"/>
      <c r="F1202" s="294"/>
      <c r="G1202" s="30">
        <f>SUM(G1198:G1201)</f>
        <v>24155.7</v>
      </c>
      <c r="H1202" s="265"/>
      <c r="I1202" s="8"/>
      <c r="J1202" s="9"/>
      <c r="K1202" s="9"/>
    </row>
    <row r="1203" spans="1:11" x14ac:dyDescent="0.25">
      <c r="A1203" s="240"/>
      <c r="B1203" s="475"/>
      <c r="C1203" s="476"/>
      <c r="D1203" s="8"/>
      <c r="E1203" s="252"/>
      <c r="F1203" s="294"/>
      <c r="G1203" s="30"/>
      <c r="H1203" s="265"/>
      <c r="I1203" s="8"/>
      <c r="J1203" s="9"/>
      <c r="K1203" s="9"/>
    </row>
    <row r="1204" spans="1:11" x14ac:dyDescent="0.25">
      <c r="A1204" s="240">
        <v>41906</v>
      </c>
      <c r="B1204" s="475" t="s">
        <v>1568</v>
      </c>
      <c r="C1204" s="476" t="s">
        <v>2764</v>
      </c>
      <c r="D1204" s="5" t="s">
        <v>4600</v>
      </c>
      <c r="E1204" s="295">
        <v>2464.8000000000002</v>
      </c>
      <c r="F1204" s="294">
        <v>41907</v>
      </c>
      <c r="G1204" s="22">
        <v>2464.8000000000002</v>
      </c>
      <c r="H1204" s="265">
        <f>E1204-G1204</f>
        <v>0</v>
      </c>
      <c r="I1204" s="24" t="s">
        <v>57</v>
      </c>
      <c r="J1204" s="9"/>
      <c r="K1204" s="9"/>
    </row>
    <row r="1205" spans="1:11" x14ac:dyDescent="0.25">
      <c r="A1205" s="240">
        <v>41906</v>
      </c>
      <c r="B1205" s="475" t="s">
        <v>1570</v>
      </c>
      <c r="C1205" s="476" t="s">
        <v>2764</v>
      </c>
      <c r="D1205" s="5" t="s">
        <v>4600</v>
      </c>
      <c r="E1205" s="295">
        <v>327.60000000000002</v>
      </c>
      <c r="F1205" s="294">
        <v>41907</v>
      </c>
      <c r="G1205" s="22">
        <v>327.60000000000002</v>
      </c>
      <c r="H1205" s="265">
        <f>E1205-G1205</f>
        <v>0</v>
      </c>
      <c r="I1205" s="24" t="s">
        <v>57</v>
      </c>
      <c r="J1205" s="9"/>
      <c r="K1205" s="9"/>
    </row>
    <row r="1206" spans="1:11" x14ac:dyDescent="0.25">
      <c r="A1206" s="240">
        <v>41885</v>
      </c>
      <c r="B1206" s="438" t="s">
        <v>1651</v>
      </c>
      <c r="C1206" s="429" t="s">
        <v>4422</v>
      </c>
      <c r="D1206" s="8" t="s">
        <v>2621</v>
      </c>
      <c r="E1206" s="252">
        <v>2256.8000000000002</v>
      </c>
      <c r="F1206" s="117">
        <v>41886</v>
      </c>
      <c r="G1206" s="30">
        <v>2256.8000000000002</v>
      </c>
      <c r="H1206" s="265">
        <f>E1206-G1206</f>
        <v>0</v>
      </c>
      <c r="I1206" s="8" t="s">
        <v>57</v>
      </c>
      <c r="J1206" s="9"/>
      <c r="K1206" s="9"/>
    </row>
    <row r="1207" spans="1:11" x14ac:dyDescent="0.25">
      <c r="A1207" s="240">
        <v>41892</v>
      </c>
      <c r="B1207" s="438" t="s">
        <v>1198</v>
      </c>
      <c r="C1207" s="429" t="s">
        <v>4422</v>
      </c>
      <c r="D1207" s="8" t="s">
        <v>2621</v>
      </c>
      <c r="E1207" s="252">
        <v>2480.4</v>
      </c>
      <c r="F1207" s="117">
        <v>41892</v>
      </c>
      <c r="G1207" s="30">
        <v>2480.4</v>
      </c>
      <c r="H1207" s="265">
        <f>E1207-G1207</f>
        <v>0</v>
      </c>
      <c r="I1207" s="8" t="s">
        <v>57</v>
      </c>
      <c r="J1207" s="9"/>
      <c r="K1207" s="9"/>
    </row>
    <row r="1208" spans="1:11" x14ac:dyDescent="0.25">
      <c r="A1208" s="240">
        <v>41899</v>
      </c>
      <c r="B1208" s="241" t="s">
        <v>1994</v>
      </c>
      <c r="C1208" s="394" t="s">
        <v>4517</v>
      </c>
      <c r="D1208" s="8" t="s">
        <v>4554</v>
      </c>
      <c r="E1208" s="252">
        <v>1393.6</v>
      </c>
      <c r="F1208" s="294">
        <v>41900</v>
      </c>
      <c r="G1208" s="30">
        <v>1393.6</v>
      </c>
      <c r="H1208" s="265">
        <f>E1208-G1208</f>
        <v>0</v>
      </c>
      <c r="I1208" s="8" t="s">
        <v>57</v>
      </c>
      <c r="J1208" s="9"/>
      <c r="K1208" s="9"/>
    </row>
    <row r="1209" spans="1:11" x14ac:dyDescent="0.25">
      <c r="A1209" s="240"/>
      <c r="B1209" s="241"/>
      <c r="C1209" s="394"/>
      <c r="D1209" s="8"/>
      <c r="E1209" s="252"/>
      <c r="F1209" s="294"/>
      <c r="G1209" s="30">
        <f>SUM(G1204:G1208)</f>
        <v>8923.2000000000007</v>
      </c>
      <c r="H1209" s="265"/>
      <c r="I1209" s="8"/>
      <c r="J1209" s="9"/>
      <c r="K1209" s="9"/>
    </row>
    <row r="1210" spans="1:11" x14ac:dyDescent="0.25">
      <c r="A1210" s="240"/>
      <c r="B1210" s="241"/>
      <c r="C1210" s="394"/>
      <c r="D1210" s="8"/>
      <c r="E1210" s="252"/>
      <c r="F1210" s="294"/>
      <c r="G1210" s="30"/>
      <c r="H1210" s="265"/>
      <c r="I1210" s="8"/>
      <c r="J1210" s="9"/>
      <c r="K1210" s="9"/>
    </row>
    <row r="1211" spans="1:11" x14ac:dyDescent="0.25">
      <c r="A1211" s="240">
        <v>41912</v>
      </c>
      <c r="B1211" s="475" t="s">
        <v>2166</v>
      </c>
      <c r="C1211" s="476" t="s">
        <v>2764</v>
      </c>
      <c r="D1211" s="235" t="s">
        <v>122</v>
      </c>
      <c r="E1211" s="236">
        <v>9080.5</v>
      </c>
      <c r="F1211" s="117">
        <v>41912</v>
      </c>
      <c r="G1211" s="30">
        <v>9080.5</v>
      </c>
      <c r="H1211" s="265">
        <f>E1211-G1211</f>
        <v>0</v>
      </c>
      <c r="I1211" s="235" t="s">
        <v>4</v>
      </c>
      <c r="J1211" s="9"/>
      <c r="K1211" s="9"/>
    </row>
    <row r="1212" spans="1:11" x14ac:dyDescent="0.25">
      <c r="A1212" s="240"/>
      <c r="B1212" s="475"/>
      <c r="C1212" s="476"/>
      <c r="D1212" s="235"/>
      <c r="E1212" s="236"/>
      <c r="F1212" s="117"/>
      <c r="G1212" s="30"/>
      <c r="H1212" s="265"/>
      <c r="I1212" s="235"/>
      <c r="J1212" s="9"/>
      <c r="K1212" s="9"/>
    </row>
    <row r="1213" spans="1:11" x14ac:dyDescent="0.25">
      <c r="A1213" s="240">
        <v>41898</v>
      </c>
      <c r="B1213" s="241" t="s">
        <v>1893</v>
      </c>
      <c r="C1213" s="394" t="s">
        <v>4517</v>
      </c>
      <c r="D1213" s="8" t="s">
        <v>4547</v>
      </c>
      <c r="E1213" s="252">
        <v>10000</v>
      </c>
      <c r="F1213" s="294">
        <v>41898</v>
      </c>
      <c r="G1213" s="30">
        <v>10000</v>
      </c>
      <c r="H1213" s="265">
        <f>E1213-G1213</f>
        <v>0</v>
      </c>
      <c r="I1213" s="8" t="s">
        <v>57</v>
      </c>
      <c r="J1213" s="9"/>
      <c r="K1213" s="9"/>
    </row>
    <row r="1214" spans="1:11" x14ac:dyDescent="0.25">
      <c r="A1214" s="240">
        <v>41900</v>
      </c>
      <c r="B1214" s="241" t="s">
        <v>2170</v>
      </c>
      <c r="C1214" s="394" t="s">
        <v>4517</v>
      </c>
      <c r="D1214" s="8" t="s">
        <v>4547</v>
      </c>
      <c r="E1214" s="252">
        <v>27100</v>
      </c>
      <c r="F1214" s="294">
        <v>41901</v>
      </c>
      <c r="G1214" s="30">
        <v>27100</v>
      </c>
      <c r="H1214" s="265">
        <f>E1214-G1214</f>
        <v>0</v>
      </c>
      <c r="I1214" s="8" t="s">
        <v>196</v>
      </c>
      <c r="J1214" s="9"/>
      <c r="K1214" s="9"/>
    </row>
    <row r="1215" spans="1:11" x14ac:dyDescent="0.25">
      <c r="A1215" s="240"/>
      <c r="B1215" s="241"/>
      <c r="C1215" s="394"/>
      <c r="D1215" s="8"/>
      <c r="E1215" s="252"/>
      <c r="F1215" s="294"/>
      <c r="G1215" s="30">
        <f>SUM(G1213:G1214)</f>
        <v>37100</v>
      </c>
      <c r="H1215" s="265"/>
      <c r="I1215" s="8"/>
      <c r="J1215" s="9"/>
      <c r="K1215" s="9"/>
    </row>
    <row r="1216" spans="1:11" x14ac:dyDescent="0.25">
      <c r="A1216" s="240"/>
      <c r="B1216" s="241"/>
      <c r="C1216" s="394"/>
      <c r="D1216" s="8"/>
      <c r="E1216" s="252"/>
      <c r="F1216" s="294"/>
      <c r="G1216" s="30"/>
      <c r="H1216" s="265"/>
      <c r="I1216" s="8"/>
      <c r="J1216" s="9"/>
      <c r="K1216" s="9"/>
    </row>
    <row r="1217" spans="1:11" x14ac:dyDescent="0.25">
      <c r="A1217" s="240">
        <v>41885</v>
      </c>
      <c r="B1217" s="438" t="s">
        <v>1634</v>
      </c>
      <c r="C1217" s="429" t="s">
        <v>4422</v>
      </c>
      <c r="D1217" s="8" t="s">
        <v>2742</v>
      </c>
      <c r="E1217" s="252">
        <v>1203.8</v>
      </c>
      <c r="F1217" s="117">
        <v>41885</v>
      </c>
      <c r="G1217" s="30">
        <v>1203.8</v>
      </c>
      <c r="H1217" s="265">
        <f>E1217-G1217</f>
        <v>0</v>
      </c>
      <c r="I1217" s="8" t="s">
        <v>20</v>
      </c>
      <c r="J1217" s="9"/>
      <c r="K1217" s="9"/>
    </row>
    <row r="1218" spans="1:11" x14ac:dyDescent="0.25">
      <c r="A1218" s="240">
        <v>41908</v>
      </c>
      <c r="B1218" s="475" t="s">
        <v>1822</v>
      </c>
      <c r="C1218" s="476" t="s">
        <v>2764</v>
      </c>
      <c r="D1218" s="235" t="s">
        <v>2657</v>
      </c>
      <c r="E1218" s="236">
        <v>26424</v>
      </c>
      <c r="F1218" s="479">
        <v>41951</v>
      </c>
      <c r="G1218" s="51">
        <v>26424</v>
      </c>
      <c r="H1218" s="265">
        <f>E1218-G1218</f>
        <v>0</v>
      </c>
      <c r="I1218" s="235"/>
      <c r="J1218" s="9"/>
      <c r="K1218" s="9"/>
    </row>
    <row r="1219" spans="1:11" x14ac:dyDescent="0.25">
      <c r="A1219" s="240">
        <v>41895</v>
      </c>
      <c r="B1219" s="241" t="s">
        <v>1564</v>
      </c>
      <c r="C1219" s="394" t="s">
        <v>4517</v>
      </c>
      <c r="D1219" s="235" t="s">
        <v>4519</v>
      </c>
      <c r="E1219" s="236">
        <v>4326</v>
      </c>
      <c r="F1219" s="294">
        <v>41897</v>
      </c>
      <c r="G1219" s="30">
        <v>4326</v>
      </c>
      <c r="H1219" s="265">
        <f>E1219-G1219</f>
        <v>0</v>
      </c>
      <c r="I1219" s="235" t="s">
        <v>23</v>
      </c>
      <c r="J1219" s="9"/>
      <c r="K1219" s="9"/>
    </row>
    <row r="1220" spans="1:11" x14ac:dyDescent="0.25">
      <c r="A1220" s="240">
        <v>41900</v>
      </c>
      <c r="B1220" s="241" t="s">
        <v>2141</v>
      </c>
      <c r="C1220" s="394" t="s">
        <v>4517</v>
      </c>
      <c r="D1220" s="8" t="s">
        <v>1387</v>
      </c>
      <c r="E1220" s="252">
        <v>24004.799999999999</v>
      </c>
      <c r="F1220" s="294">
        <v>41909</v>
      </c>
      <c r="G1220" s="30">
        <v>24004.799999999999</v>
      </c>
      <c r="H1220" s="265">
        <f>E1220-G1220</f>
        <v>0</v>
      </c>
      <c r="I1220" s="8" t="s">
        <v>20</v>
      </c>
      <c r="J1220" s="9"/>
      <c r="K1220" s="9"/>
    </row>
    <row r="1221" spans="1:11" x14ac:dyDescent="0.25">
      <c r="A1221" s="240"/>
      <c r="B1221" s="241"/>
      <c r="C1221" s="394"/>
      <c r="D1221" s="8"/>
      <c r="E1221" s="252"/>
      <c r="F1221" s="294"/>
      <c r="G1221" s="30"/>
      <c r="H1221" s="265"/>
      <c r="I1221" s="8"/>
      <c r="J1221" s="9"/>
      <c r="K1221" s="9"/>
    </row>
    <row r="1222" spans="1:11" x14ac:dyDescent="0.25">
      <c r="A1222" s="240">
        <v>41884</v>
      </c>
      <c r="B1222" s="241" t="s">
        <v>1483</v>
      </c>
      <c r="C1222" s="394" t="s">
        <v>4401</v>
      </c>
      <c r="D1222" s="235" t="s">
        <v>2779</v>
      </c>
      <c r="E1222" s="236">
        <v>13578.4</v>
      </c>
      <c r="F1222" s="117">
        <v>41884</v>
      </c>
      <c r="G1222" s="22">
        <v>13578.4</v>
      </c>
      <c r="H1222" s="238">
        <f>E1222-G1222</f>
        <v>0</v>
      </c>
      <c r="I1222" s="431" t="s">
        <v>14</v>
      </c>
      <c r="J1222" s="9"/>
      <c r="K1222" s="9"/>
    </row>
    <row r="1223" spans="1:11" x14ac:dyDescent="0.25">
      <c r="A1223" s="240">
        <v>41885</v>
      </c>
      <c r="B1223" s="438" t="s">
        <v>1579</v>
      </c>
      <c r="C1223" s="429" t="s">
        <v>4422</v>
      </c>
      <c r="D1223" s="8" t="s">
        <v>2779</v>
      </c>
      <c r="E1223" s="252">
        <v>13596</v>
      </c>
      <c r="F1223" s="117">
        <v>41885</v>
      </c>
      <c r="G1223" s="30">
        <v>13596</v>
      </c>
      <c r="H1223" s="238">
        <f>E1223-G1223</f>
        <v>0</v>
      </c>
      <c r="I1223" s="8" t="s">
        <v>14</v>
      </c>
      <c r="J1223" s="9"/>
      <c r="K1223" s="9"/>
    </row>
    <row r="1224" spans="1:11" x14ac:dyDescent="0.25">
      <c r="A1224" s="240">
        <v>41886</v>
      </c>
      <c r="B1224" s="438" t="s">
        <v>1688</v>
      </c>
      <c r="C1224" s="429" t="s">
        <v>4422</v>
      </c>
      <c r="D1224" s="235" t="s">
        <v>4437</v>
      </c>
      <c r="E1224" s="236">
        <v>18060</v>
      </c>
      <c r="F1224" s="294">
        <v>41886</v>
      </c>
      <c r="G1224" s="30">
        <v>18060</v>
      </c>
      <c r="H1224" s="265">
        <f>E1224-G1224</f>
        <v>0</v>
      </c>
      <c r="I1224" s="235" t="s">
        <v>14</v>
      </c>
    </row>
    <row r="1225" spans="1:11" x14ac:dyDescent="0.25">
      <c r="A1225" s="240">
        <v>41887</v>
      </c>
      <c r="B1225" s="438" t="s">
        <v>1844</v>
      </c>
      <c r="C1225" s="429" t="s">
        <v>4422</v>
      </c>
      <c r="D1225" s="8" t="s">
        <v>4437</v>
      </c>
      <c r="E1225" s="252">
        <v>22167.4</v>
      </c>
      <c r="F1225" s="117">
        <v>41887</v>
      </c>
      <c r="G1225" s="30">
        <v>22167.4</v>
      </c>
      <c r="H1225" s="265">
        <f>E1225-G1225</f>
        <v>0</v>
      </c>
      <c r="I1225" s="8" t="s">
        <v>14</v>
      </c>
    </row>
    <row r="1226" spans="1:11" x14ac:dyDescent="0.25">
      <c r="A1226" s="240">
        <v>41892</v>
      </c>
      <c r="B1226" s="438" t="s">
        <v>1114</v>
      </c>
      <c r="C1226" s="429" t="s">
        <v>4422</v>
      </c>
      <c r="D1226" s="8" t="s">
        <v>4437</v>
      </c>
      <c r="E1226" s="252">
        <v>9630</v>
      </c>
      <c r="F1226" s="117">
        <v>41892</v>
      </c>
      <c r="G1226" s="30">
        <v>9630</v>
      </c>
      <c r="H1226" s="265">
        <f>E1226-G1226</f>
        <v>0</v>
      </c>
      <c r="I1226" s="8" t="s">
        <v>196</v>
      </c>
    </row>
    <row r="1227" spans="1:11" x14ac:dyDescent="0.25">
      <c r="A1227" s="240"/>
      <c r="B1227" s="438"/>
      <c r="C1227" s="429"/>
      <c r="D1227" s="8"/>
      <c r="E1227" s="252"/>
      <c r="F1227" s="117"/>
      <c r="G1227" s="30">
        <f>SUM(G1222:G1226)</f>
        <v>77031.8</v>
      </c>
      <c r="H1227" s="265"/>
      <c r="I1227" s="8"/>
    </row>
    <row r="1228" spans="1:11" x14ac:dyDescent="0.25">
      <c r="A1228" s="240"/>
      <c r="B1228" s="438"/>
      <c r="C1228" s="429"/>
      <c r="D1228" s="8"/>
      <c r="E1228" s="252"/>
      <c r="F1228" s="117"/>
      <c r="G1228" s="30"/>
      <c r="H1228" s="265"/>
      <c r="I1228" s="8"/>
    </row>
    <row r="1229" spans="1:11" x14ac:dyDescent="0.25">
      <c r="A1229" s="240">
        <v>41883</v>
      </c>
      <c r="B1229" s="241" t="s">
        <v>1426</v>
      </c>
      <c r="C1229" s="394" t="s">
        <v>4401</v>
      </c>
      <c r="D1229" s="235" t="s">
        <v>2684</v>
      </c>
      <c r="E1229" s="236">
        <v>294</v>
      </c>
      <c r="F1229" s="117">
        <v>41883</v>
      </c>
      <c r="G1229" s="30">
        <v>294</v>
      </c>
      <c r="H1229" s="238">
        <f>E1229-G1229</f>
        <v>0</v>
      </c>
      <c r="I1229" s="235"/>
    </row>
    <row r="1230" spans="1:11" x14ac:dyDescent="0.25">
      <c r="A1230" s="240">
        <v>41883</v>
      </c>
      <c r="B1230" s="241" t="s">
        <v>1460</v>
      </c>
      <c r="C1230" s="394" t="s">
        <v>4401</v>
      </c>
      <c r="D1230" s="235" t="s">
        <v>2684</v>
      </c>
      <c r="E1230" s="236">
        <v>1374.94</v>
      </c>
      <c r="F1230" s="117">
        <v>41885</v>
      </c>
      <c r="G1230" s="30">
        <v>1374.94</v>
      </c>
      <c r="H1230" s="238">
        <f>E1230-G1230</f>
        <v>0</v>
      </c>
      <c r="I1230" s="235" t="s">
        <v>146</v>
      </c>
    </row>
    <row r="1231" spans="1:11" x14ac:dyDescent="0.25">
      <c r="A1231" s="240">
        <v>41904</v>
      </c>
      <c r="B1231" s="241" t="s">
        <v>1371</v>
      </c>
      <c r="C1231" s="394" t="s">
        <v>4517</v>
      </c>
      <c r="D1231" s="8" t="s">
        <v>2684</v>
      </c>
      <c r="E1231" s="252">
        <v>1469.88</v>
      </c>
      <c r="F1231" s="294">
        <v>41907</v>
      </c>
      <c r="G1231" s="22">
        <v>1469.88</v>
      </c>
      <c r="H1231" s="265">
        <f>E1231-G1231</f>
        <v>0</v>
      </c>
      <c r="I1231" s="20" t="s">
        <v>146</v>
      </c>
    </row>
    <row r="1232" spans="1:11" x14ac:dyDescent="0.25">
      <c r="A1232" s="240">
        <v>41911</v>
      </c>
      <c r="B1232" s="475" t="s">
        <v>2127</v>
      </c>
      <c r="C1232" s="476" t="s">
        <v>2764</v>
      </c>
      <c r="D1232" s="8" t="s">
        <v>2684</v>
      </c>
      <c r="E1232" s="252">
        <v>612.5</v>
      </c>
      <c r="F1232" s="313">
        <v>41914</v>
      </c>
      <c r="G1232" s="247">
        <v>612.5</v>
      </c>
      <c r="H1232" s="265">
        <f>E1232-G1232</f>
        <v>0</v>
      </c>
      <c r="I1232" s="8" t="s">
        <v>146</v>
      </c>
      <c r="K1232" s="21"/>
    </row>
    <row r="1233" spans="1:11" x14ac:dyDescent="0.25">
      <c r="A1233" s="240"/>
      <c r="B1233" s="475"/>
      <c r="C1233" s="476"/>
      <c r="D1233" s="8"/>
      <c r="E1233" s="252"/>
      <c r="F1233" s="313"/>
      <c r="G1233" s="247">
        <f>SUM(G1229:G1232)</f>
        <v>3751.32</v>
      </c>
      <c r="H1233" s="265"/>
      <c r="I1233" s="8"/>
      <c r="K1233" s="21"/>
    </row>
    <row r="1234" spans="1:11" x14ac:dyDescent="0.25">
      <c r="A1234" s="240"/>
      <c r="B1234" s="475"/>
      <c r="C1234" s="476"/>
      <c r="D1234" s="8"/>
      <c r="E1234" s="252"/>
      <c r="F1234" s="313"/>
      <c r="G1234" s="247"/>
      <c r="H1234" s="265"/>
      <c r="I1234" s="8"/>
      <c r="K1234" s="21"/>
    </row>
    <row r="1235" spans="1:11" x14ac:dyDescent="0.25">
      <c r="A1235" s="240">
        <v>41888</v>
      </c>
      <c r="B1235" s="438" t="s">
        <v>2010</v>
      </c>
      <c r="C1235" s="429" t="s">
        <v>4422</v>
      </c>
      <c r="D1235" s="235" t="s">
        <v>4461</v>
      </c>
      <c r="E1235" s="236">
        <v>24720.5</v>
      </c>
      <c r="F1235" s="294">
        <v>41888</v>
      </c>
      <c r="G1235" s="30">
        <v>24720.5</v>
      </c>
      <c r="H1235" s="265">
        <f>E1235-G1235</f>
        <v>0</v>
      </c>
      <c r="I1235" s="235"/>
    </row>
    <row r="1236" spans="1:11" x14ac:dyDescent="0.25">
      <c r="A1236" s="240">
        <v>41893</v>
      </c>
      <c r="B1236" s="438" t="s">
        <v>1351</v>
      </c>
      <c r="C1236" s="429" t="s">
        <v>4422</v>
      </c>
      <c r="D1236" s="235" t="s">
        <v>4461</v>
      </c>
      <c r="E1236" s="236">
        <v>23512.400000000001</v>
      </c>
      <c r="F1236" s="117">
        <v>41893</v>
      </c>
      <c r="G1236" s="30">
        <v>23512.400000000001</v>
      </c>
      <c r="H1236" s="265">
        <f>E1236-G1236</f>
        <v>0</v>
      </c>
      <c r="I1236" s="235"/>
    </row>
    <row r="1237" spans="1:11" x14ac:dyDescent="0.25">
      <c r="A1237" s="240">
        <v>41905</v>
      </c>
      <c r="B1237" s="241" t="s">
        <v>1419</v>
      </c>
      <c r="C1237" s="394" t="s">
        <v>4517</v>
      </c>
      <c r="D1237" s="8" t="s">
        <v>4461</v>
      </c>
      <c r="E1237" s="252">
        <v>22882.3</v>
      </c>
      <c r="F1237" s="294">
        <v>41905</v>
      </c>
      <c r="G1237" s="22">
        <v>22882.3</v>
      </c>
      <c r="H1237" s="265">
        <f>E1237-G1237</f>
        <v>0</v>
      </c>
      <c r="I1237" s="431"/>
    </row>
    <row r="1238" spans="1:11" x14ac:dyDescent="0.25">
      <c r="A1238" s="240">
        <v>41905</v>
      </c>
      <c r="B1238" s="241" t="s">
        <v>1420</v>
      </c>
      <c r="C1238" s="394" t="s">
        <v>4517</v>
      </c>
      <c r="D1238" s="8" t="s">
        <v>4461</v>
      </c>
      <c r="E1238" s="252">
        <v>4057.2</v>
      </c>
      <c r="F1238" s="294">
        <v>41905</v>
      </c>
      <c r="G1238" s="22">
        <v>4057.2</v>
      </c>
      <c r="H1238" s="265">
        <f>E1238-G1238</f>
        <v>0</v>
      </c>
      <c r="I1238" s="431"/>
    </row>
    <row r="1239" spans="1:11" x14ac:dyDescent="0.25">
      <c r="A1239" s="240"/>
      <c r="B1239" s="241"/>
      <c r="C1239" s="394"/>
      <c r="D1239" s="8"/>
      <c r="E1239" s="252"/>
      <c r="F1239" s="294"/>
      <c r="G1239" s="22">
        <f>SUM(G1235:G1238)</f>
        <v>75172.399999999994</v>
      </c>
      <c r="H1239" s="265"/>
      <c r="I1239" s="431"/>
    </row>
    <row r="1240" spans="1:11" x14ac:dyDescent="0.25">
      <c r="A1240" s="240"/>
      <c r="B1240" s="241"/>
      <c r="C1240" s="394"/>
      <c r="D1240" s="8"/>
      <c r="E1240" s="252"/>
      <c r="F1240" s="294"/>
      <c r="G1240" s="22"/>
      <c r="H1240" s="265"/>
      <c r="I1240" s="431"/>
    </row>
    <row r="1241" spans="1:11" x14ac:dyDescent="0.25">
      <c r="A1241" s="240">
        <v>41883</v>
      </c>
      <c r="B1241" s="241" t="s">
        <v>1361</v>
      </c>
      <c r="C1241" s="394" t="s">
        <v>4401</v>
      </c>
      <c r="D1241" s="235" t="s">
        <v>2510</v>
      </c>
      <c r="E1241" s="236">
        <v>155807.5</v>
      </c>
      <c r="F1241" s="117">
        <v>41912</v>
      </c>
      <c r="G1241" s="30">
        <v>155807.5</v>
      </c>
      <c r="H1241" s="238">
        <f t="shared" ref="H1241:H1272" si="56">E1241-G1241</f>
        <v>0</v>
      </c>
      <c r="I1241" s="235"/>
    </row>
    <row r="1242" spans="1:11" x14ac:dyDescent="0.25">
      <c r="A1242" s="240">
        <v>41883</v>
      </c>
      <c r="B1242" s="241" t="s">
        <v>1442</v>
      </c>
      <c r="C1242" s="394" t="s">
        <v>4401</v>
      </c>
      <c r="D1242" s="235" t="s">
        <v>2510</v>
      </c>
      <c r="E1242" s="236">
        <v>5737.55</v>
      </c>
      <c r="F1242" s="117">
        <v>41912</v>
      </c>
      <c r="G1242" s="30">
        <v>5737.55</v>
      </c>
      <c r="H1242" s="238">
        <f t="shared" si="56"/>
        <v>0</v>
      </c>
      <c r="I1242" s="235"/>
    </row>
    <row r="1243" spans="1:11" x14ac:dyDescent="0.25">
      <c r="A1243" s="240">
        <v>41884</v>
      </c>
      <c r="B1243" s="438" t="s">
        <v>1553</v>
      </c>
      <c r="C1243" s="429" t="s">
        <v>4422</v>
      </c>
      <c r="D1243" s="235" t="s">
        <v>2510</v>
      </c>
      <c r="E1243" s="236">
        <v>126155.12</v>
      </c>
      <c r="F1243" s="117">
        <v>41912</v>
      </c>
      <c r="G1243" s="22">
        <v>126155.12</v>
      </c>
      <c r="H1243" s="238">
        <f t="shared" si="56"/>
        <v>0</v>
      </c>
      <c r="I1243" s="431" t="s">
        <v>4</v>
      </c>
    </row>
    <row r="1244" spans="1:11" x14ac:dyDescent="0.25">
      <c r="A1244" s="240">
        <v>41884</v>
      </c>
      <c r="B1244" s="438" t="s">
        <v>1567</v>
      </c>
      <c r="C1244" s="429" t="s">
        <v>4422</v>
      </c>
      <c r="D1244" s="235" t="s">
        <v>2510</v>
      </c>
      <c r="E1244" s="236">
        <v>12345.6</v>
      </c>
      <c r="F1244" s="117">
        <v>41884</v>
      </c>
      <c r="G1244" s="22">
        <v>12345.6</v>
      </c>
      <c r="H1244" s="238">
        <f t="shared" si="56"/>
        <v>0</v>
      </c>
      <c r="I1244" s="431"/>
    </row>
    <row r="1245" spans="1:11" x14ac:dyDescent="0.25">
      <c r="A1245" s="240">
        <v>41886</v>
      </c>
      <c r="B1245" s="438" t="s">
        <v>1699</v>
      </c>
      <c r="C1245" s="429" t="s">
        <v>4422</v>
      </c>
      <c r="D1245" s="235" t="s">
        <v>2510</v>
      </c>
      <c r="E1245" s="236">
        <v>236314.55</v>
      </c>
      <c r="F1245" s="294">
        <v>41912</v>
      </c>
      <c r="G1245" s="251">
        <v>236314.55</v>
      </c>
      <c r="H1245" s="265">
        <f t="shared" si="56"/>
        <v>0</v>
      </c>
      <c r="I1245" s="235"/>
    </row>
    <row r="1246" spans="1:11" x14ac:dyDescent="0.25">
      <c r="A1246" s="240">
        <v>41887</v>
      </c>
      <c r="B1246" s="438" t="s">
        <v>1881</v>
      </c>
      <c r="C1246" s="429" t="s">
        <v>4422</v>
      </c>
      <c r="D1246" s="8" t="s">
        <v>2510</v>
      </c>
      <c r="E1246" s="252">
        <v>4175.2</v>
      </c>
      <c r="F1246" s="117">
        <v>41912</v>
      </c>
      <c r="G1246" s="30">
        <v>4175.2</v>
      </c>
      <c r="H1246" s="265">
        <f t="shared" si="56"/>
        <v>0</v>
      </c>
      <c r="I1246" s="8"/>
      <c r="J1246" s="9"/>
      <c r="K1246" s="9"/>
    </row>
    <row r="1247" spans="1:11" x14ac:dyDescent="0.25">
      <c r="A1247" s="240">
        <v>41888</v>
      </c>
      <c r="B1247" s="438" t="s">
        <v>1996</v>
      </c>
      <c r="C1247" s="429" t="s">
        <v>4422</v>
      </c>
      <c r="D1247" s="235" t="s">
        <v>2510</v>
      </c>
      <c r="E1247" s="236">
        <v>99332.25</v>
      </c>
      <c r="F1247" s="294">
        <v>41912</v>
      </c>
      <c r="G1247" s="30">
        <v>99332.25</v>
      </c>
      <c r="H1247" s="265">
        <f t="shared" si="56"/>
        <v>0</v>
      </c>
      <c r="I1247" s="235"/>
      <c r="J1247" s="9"/>
      <c r="K1247" s="9"/>
    </row>
    <row r="1248" spans="1:11" x14ac:dyDescent="0.25">
      <c r="A1248" s="240">
        <v>41889</v>
      </c>
      <c r="B1248" s="438" t="s">
        <v>2078</v>
      </c>
      <c r="C1248" s="429" t="s">
        <v>4422</v>
      </c>
      <c r="D1248" s="8" t="s">
        <v>2510</v>
      </c>
      <c r="E1248" s="252">
        <v>5171.3</v>
      </c>
      <c r="F1248" s="294">
        <v>41912</v>
      </c>
      <c r="G1248" s="30">
        <v>5171.3</v>
      </c>
      <c r="H1248" s="265">
        <f t="shared" si="56"/>
        <v>0</v>
      </c>
      <c r="I1248" s="8"/>
      <c r="J1248" s="9"/>
      <c r="K1248" s="9"/>
    </row>
    <row r="1249" spans="1:11" x14ac:dyDescent="0.25">
      <c r="A1249" s="240">
        <v>41890</v>
      </c>
      <c r="B1249" s="438" t="s">
        <v>2174</v>
      </c>
      <c r="C1249" s="429" t="s">
        <v>4422</v>
      </c>
      <c r="D1249" s="8" t="s">
        <v>2510</v>
      </c>
      <c r="E1249" s="252">
        <v>149136.9</v>
      </c>
      <c r="F1249" s="117">
        <v>41912</v>
      </c>
      <c r="G1249" s="30">
        <v>149136.9</v>
      </c>
      <c r="H1249" s="265">
        <f t="shared" si="56"/>
        <v>0</v>
      </c>
      <c r="I1249" s="8" t="s">
        <v>57</v>
      </c>
      <c r="J1249" s="9"/>
      <c r="K1249" s="9"/>
    </row>
    <row r="1250" spans="1:11" x14ac:dyDescent="0.25">
      <c r="A1250" s="240">
        <v>41891</v>
      </c>
      <c r="B1250" s="438" t="s">
        <v>1076</v>
      </c>
      <c r="C1250" s="429" t="s">
        <v>4422</v>
      </c>
      <c r="D1250" s="235" t="s">
        <v>2510</v>
      </c>
      <c r="E1250" s="236">
        <v>134269.20000000001</v>
      </c>
      <c r="F1250" s="117">
        <v>41912</v>
      </c>
      <c r="G1250" s="30">
        <v>134269.20000000001</v>
      </c>
      <c r="H1250" s="265">
        <f t="shared" si="56"/>
        <v>0</v>
      </c>
      <c r="I1250" s="235" t="s">
        <v>20</v>
      </c>
      <c r="J1250" s="9"/>
      <c r="K1250" s="9"/>
    </row>
    <row r="1251" spans="1:11" x14ac:dyDescent="0.25">
      <c r="A1251" s="240">
        <v>41892</v>
      </c>
      <c r="B1251" s="438" t="s">
        <v>1131</v>
      </c>
      <c r="C1251" s="429" t="s">
        <v>4422</v>
      </c>
      <c r="D1251" s="8" t="s">
        <v>2510</v>
      </c>
      <c r="E1251" s="252">
        <v>52094</v>
      </c>
      <c r="F1251" s="117">
        <v>41912</v>
      </c>
      <c r="G1251" s="30">
        <v>52094</v>
      </c>
      <c r="H1251" s="265">
        <f t="shared" si="56"/>
        <v>0</v>
      </c>
      <c r="I1251" s="8" t="s">
        <v>146</v>
      </c>
      <c r="J1251" s="9"/>
      <c r="K1251" s="9"/>
    </row>
    <row r="1252" spans="1:11" x14ac:dyDescent="0.25">
      <c r="A1252" s="240">
        <v>41892</v>
      </c>
      <c r="B1252" s="438" t="s">
        <v>1184</v>
      </c>
      <c r="C1252" s="429" t="s">
        <v>4422</v>
      </c>
      <c r="D1252" s="8" t="s">
        <v>2510</v>
      </c>
      <c r="E1252" s="252">
        <v>13317</v>
      </c>
      <c r="F1252" s="117">
        <v>41912</v>
      </c>
      <c r="G1252" s="30">
        <v>13317</v>
      </c>
      <c r="H1252" s="265">
        <f t="shared" si="56"/>
        <v>0</v>
      </c>
      <c r="I1252" s="8" t="s">
        <v>2781</v>
      </c>
      <c r="J1252" s="9"/>
      <c r="K1252" s="9"/>
    </row>
    <row r="1253" spans="1:11" x14ac:dyDescent="0.25">
      <c r="A1253" s="240">
        <v>41892</v>
      </c>
      <c r="B1253" s="438" t="s">
        <v>1209</v>
      </c>
      <c r="C1253" s="429" t="s">
        <v>4422</v>
      </c>
      <c r="D1253" s="8" t="s">
        <v>2510</v>
      </c>
      <c r="E1253" s="252">
        <v>3919.5</v>
      </c>
      <c r="F1253" s="117">
        <v>41912</v>
      </c>
      <c r="G1253" s="30">
        <v>3919.5</v>
      </c>
      <c r="H1253" s="265">
        <f t="shared" si="56"/>
        <v>0</v>
      </c>
      <c r="I1253" s="8"/>
      <c r="J1253" s="9"/>
      <c r="K1253" s="9"/>
    </row>
    <row r="1254" spans="1:11" x14ac:dyDescent="0.25">
      <c r="A1254" s="240">
        <v>41893</v>
      </c>
      <c r="B1254" s="438" t="s">
        <v>1343</v>
      </c>
      <c r="C1254" s="429" t="s">
        <v>4422</v>
      </c>
      <c r="D1254" s="235" t="s">
        <v>2510</v>
      </c>
      <c r="E1254" s="236">
        <v>341950.25</v>
      </c>
      <c r="F1254" s="117">
        <v>41912</v>
      </c>
      <c r="G1254" s="30">
        <v>341950.25</v>
      </c>
      <c r="H1254" s="265">
        <f t="shared" si="56"/>
        <v>0</v>
      </c>
      <c r="I1254" s="235" t="s">
        <v>146</v>
      </c>
      <c r="J1254" s="9"/>
      <c r="K1254" s="9"/>
    </row>
    <row r="1255" spans="1:11" x14ac:dyDescent="0.25">
      <c r="A1255" s="240">
        <v>41895</v>
      </c>
      <c r="B1255" s="241" t="s">
        <v>1577</v>
      </c>
      <c r="C1255" s="394" t="s">
        <v>4517</v>
      </c>
      <c r="D1255" s="235" t="s">
        <v>2510</v>
      </c>
      <c r="E1255" s="236">
        <v>249929.75</v>
      </c>
      <c r="F1255" s="294">
        <v>41912</v>
      </c>
      <c r="G1255" s="30">
        <v>249929.75</v>
      </c>
      <c r="H1255" s="265">
        <f t="shared" si="56"/>
        <v>0</v>
      </c>
      <c r="I1255" s="235"/>
      <c r="J1255" s="9"/>
      <c r="K1255" s="9"/>
    </row>
    <row r="1256" spans="1:11" x14ac:dyDescent="0.25">
      <c r="A1256" s="240">
        <v>41896</v>
      </c>
      <c r="B1256" s="241" t="s">
        <v>1712</v>
      </c>
      <c r="C1256" s="394" t="s">
        <v>4517</v>
      </c>
      <c r="D1256" s="8" t="s">
        <v>2510</v>
      </c>
      <c r="E1256" s="252">
        <v>197344.25</v>
      </c>
      <c r="F1256" s="117">
        <v>41912</v>
      </c>
      <c r="G1256" s="30">
        <v>197344.25</v>
      </c>
      <c r="H1256" s="265">
        <f t="shared" si="56"/>
        <v>0</v>
      </c>
      <c r="I1256" s="8" t="s">
        <v>2781</v>
      </c>
      <c r="J1256" s="9"/>
      <c r="K1256" s="9"/>
    </row>
    <row r="1257" spans="1:11" x14ac:dyDescent="0.25">
      <c r="A1257" s="240">
        <v>41897</v>
      </c>
      <c r="B1257" s="241" t="s">
        <v>1797</v>
      </c>
      <c r="C1257" s="394" t="s">
        <v>4517</v>
      </c>
      <c r="D1257" s="235" t="s">
        <v>2510</v>
      </c>
      <c r="E1257" s="236">
        <v>1478.4</v>
      </c>
      <c r="F1257" s="294">
        <v>41912</v>
      </c>
      <c r="G1257" s="30">
        <v>1478.4</v>
      </c>
      <c r="H1257" s="265">
        <f t="shared" si="56"/>
        <v>0</v>
      </c>
      <c r="I1257" s="235" t="s">
        <v>4541</v>
      </c>
      <c r="J1257" s="9"/>
      <c r="K1257" s="9"/>
    </row>
    <row r="1258" spans="1:11" x14ac:dyDescent="0.25">
      <c r="A1258" s="240">
        <v>41899</v>
      </c>
      <c r="B1258" s="241" t="s">
        <v>2037</v>
      </c>
      <c r="C1258" s="394" t="s">
        <v>4517</v>
      </c>
      <c r="D1258" s="8" t="s">
        <v>2510</v>
      </c>
      <c r="E1258" s="252">
        <v>13946.4</v>
      </c>
      <c r="F1258" s="294">
        <v>41912</v>
      </c>
      <c r="G1258" s="30">
        <v>13946.4</v>
      </c>
      <c r="H1258" s="265">
        <f t="shared" si="56"/>
        <v>0</v>
      </c>
      <c r="I1258" s="8"/>
      <c r="J1258" s="9"/>
      <c r="K1258" s="9"/>
    </row>
    <row r="1259" spans="1:11" x14ac:dyDescent="0.25">
      <c r="A1259" s="240">
        <v>41900</v>
      </c>
      <c r="B1259" s="241" t="s">
        <v>2075</v>
      </c>
      <c r="C1259" s="394" t="s">
        <v>4517</v>
      </c>
      <c r="D1259" s="8" t="s">
        <v>2510</v>
      </c>
      <c r="E1259" s="252">
        <v>214302</v>
      </c>
      <c r="F1259" s="294">
        <v>41912</v>
      </c>
      <c r="G1259" s="30">
        <v>214302</v>
      </c>
      <c r="H1259" s="265">
        <f t="shared" si="56"/>
        <v>0</v>
      </c>
      <c r="I1259" s="8" t="s">
        <v>146</v>
      </c>
      <c r="J1259" s="9"/>
      <c r="K1259" s="9"/>
    </row>
    <row r="1260" spans="1:11" x14ac:dyDescent="0.25">
      <c r="A1260" s="240">
        <v>41900</v>
      </c>
      <c r="B1260" s="241" t="s">
        <v>2157</v>
      </c>
      <c r="C1260" s="394" t="s">
        <v>4517</v>
      </c>
      <c r="D1260" s="8" t="s">
        <v>2510</v>
      </c>
      <c r="E1260" s="252">
        <v>9464</v>
      </c>
      <c r="F1260" s="294">
        <v>41912</v>
      </c>
      <c r="G1260" s="30">
        <v>9464</v>
      </c>
      <c r="H1260" s="265">
        <f t="shared" si="56"/>
        <v>0</v>
      </c>
      <c r="I1260" s="8" t="s">
        <v>4</v>
      </c>
      <c r="J1260" s="9"/>
      <c r="K1260" s="9"/>
    </row>
    <row r="1261" spans="1:11" x14ac:dyDescent="0.25">
      <c r="A1261" s="240">
        <v>41902</v>
      </c>
      <c r="B1261" s="241" t="s">
        <v>1091</v>
      </c>
      <c r="C1261" s="394" t="s">
        <v>4517</v>
      </c>
      <c r="D1261" s="8" t="s">
        <v>2510</v>
      </c>
      <c r="E1261" s="252">
        <v>117450.88</v>
      </c>
      <c r="F1261" s="294">
        <v>41912</v>
      </c>
      <c r="G1261" s="22">
        <v>117450.88</v>
      </c>
      <c r="H1261" s="265">
        <f t="shared" si="56"/>
        <v>0</v>
      </c>
      <c r="I1261" s="20" t="s">
        <v>57</v>
      </c>
      <c r="J1261" s="9"/>
      <c r="K1261" s="9"/>
    </row>
    <row r="1262" spans="1:11" x14ac:dyDescent="0.25">
      <c r="A1262" s="240">
        <v>41902</v>
      </c>
      <c r="B1262" s="241" t="s">
        <v>1154</v>
      </c>
      <c r="C1262" s="394" t="s">
        <v>4517</v>
      </c>
      <c r="D1262" s="8" t="s">
        <v>2510</v>
      </c>
      <c r="E1262" s="252">
        <v>20116.8</v>
      </c>
      <c r="F1262" s="294">
        <v>41902</v>
      </c>
      <c r="G1262" s="22">
        <v>20116.8</v>
      </c>
      <c r="H1262" s="265">
        <f t="shared" si="56"/>
        <v>0</v>
      </c>
      <c r="I1262" s="20"/>
      <c r="J1262" s="9"/>
      <c r="K1262" s="9"/>
    </row>
    <row r="1263" spans="1:11" x14ac:dyDescent="0.25">
      <c r="A1263" s="240">
        <v>41903</v>
      </c>
      <c r="B1263" s="241" t="s">
        <v>1235</v>
      </c>
      <c r="C1263" s="394" t="s">
        <v>4517</v>
      </c>
      <c r="D1263" s="235" t="s">
        <v>2510</v>
      </c>
      <c r="E1263" s="236">
        <v>51015.839999999997</v>
      </c>
      <c r="F1263" s="117">
        <v>41912</v>
      </c>
      <c r="G1263" s="30">
        <v>51015.839999999997</v>
      </c>
      <c r="H1263" s="265">
        <f t="shared" si="56"/>
        <v>0</v>
      </c>
      <c r="I1263" s="235" t="s">
        <v>57</v>
      </c>
      <c r="J1263" s="9"/>
      <c r="K1263" s="9"/>
    </row>
    <row r="1264" spans="1:11" x14ac:dyDescent="0.25">
      <c r="A1264" s="240">
        <v>41904</v>
      </c>
      <c r="B1264" s="241" t="s">
        <v>1261</v>
      </c>
      <c r="C1264" s="394" t="s">
        <v>4517</v>
      </c>
      <c r="D1264" s="8" t="s">
        <v>2510</v>
      </c>
      <c r="E1264" s="252">
        <v>183342.96</v>
      </c>
      <c r="F1264" s="294">
        <v>41912</v>
      </c>
      <c r="G1264" s="30">
        <v>183342.96</v>
      </c>
      <c r="H1264" s="265">
        <f t="shared" si="56"/>
        <v>0</v>
      </c>
      <c r="I1264" s="8"/>
      <c r="J1264" s="9"/>
      <c r="K1264" s="9"/>
    </row>
    <row r="1265" spans="1:11" x14ac:dyDescent="0.25">
      <c r="A1265" s="240">
        <v>41904</v>
      </c>
      <c r="B1265" s="241" t="s">
        <v>1299</v>
      </c>
      <c r="C1265" s="394" t="s">
        <v>4517</v>
      </c>
      <c r="D1265" s="8" t="s">
        <v>2510</v>
      </c>
      <c r="E1265" s="252">
        <v>6427.2</v>
      </c>
      <c r="F1265" s="294">
        <v>41912</v>
      </c>
      <c r="G1265" s="22">
        <v>6427.2</v>
      </c>
      <c r="H1265" s="265">
        <f t="shared" si="56"/>
        <v>0</v>
      </c>
      <c r="I1265" s="20"/>
      <c r="J1265" s="9"/>
      <c r="K1265" s="9"/>
    </row>
    <row r="1266" spans="1:11" x14ac:dyDescent="0.25">
      <c r="A1266" s="240">
        <v>41905</v>
      </c>
      <c r="B1266" s="241" t="s">
        <v>1469</v>
      </c>
      <c r="C1266" s="394" t="s">
        <v>4517</v>
      </c>
      <c r="D1266" s="8" t="s">
        <v>2510</v>
      </c>
      <c r="E1266" s="252">
        <v>124217.3</v>
      </c>
      <c r="F1266" s="294">
        <v>41912</v>
      </c>
      <c r="G1266" s="22">
        <v>124217.3</v>
      </c>
      <c r="H1266" s="265">
        <f t="shared" si="56"/>
        <v>0</v>
      </c>
      <c r="I1266" s="431" t="s">
        <v>57</v>
      </c>
      <c r="J1266" s="9"/>
      <c r="K1266" s="9"/>
    </row>
    <row r="1267" spans="1:11" x14ac:dyDescent="0.25">
      <c r="A1267" s="240">
        <v>41907</v>
      </c>
      <c r="B1267" s="475" t="s">
        <v>1667</v>
      </c>
      <c r="C1267" s="476" t="s">
        <v>2764</v>
      </c>
      <c r="D1267" s="5" t="s">
        <v>2510</v>
      </c>
      <c r="E1267" s="295">
        <v>303287.24</v>
      </c>
      <c r="F1267" s="294">
        <v>41912</v>
      </c>
      <c r="G1267" s="22">
        <v>303287.24</v>
      </c>
      <c r="H1267" s="265">
        <f t="shared" si="56"/>
        <v>0</v>
      </c>
      <c r="I1267" s="24" t="s">
        <v>146</v>
      </c>
      <c r="J1267" s="9"/>
      <c r="K1267" s="9"/>
    </row>
    <row r="1268" spans="1:11" x14ac:dyDescent="0.25">
      <c r="A1268" s="240">
        <v>41909</v>
      </c>
      <c r="B1268" s="475" t="s">
        <v>1926</v>
      </c>
      <c r="C1268" s="476" t="s">
        <v>2764</v>
      </c>
      <c r="D1268" s="8" t="s">
        <v>2510</v>
      </c>
      <c r="E1268" s="252">
        <v>11064.3</v>
      </c>
      <c r="F1268" s="117">
        <v>41910</v>
      </c>
      <c r="G1268" s="30">
        <v>11064.3</v>
      </c>
      <c r="H1268" s="265">
        <f t="shared" si="56"/>
        <v>0</v>
      </c>
      <c r="I1268" s="8" t="s">
        <v>196</v>
      </c>
      <c r="J1268" s="9"/>
      <c r="K1268" s="9"/>
    </row>
    <row r="1269" spans="1:11" x14ac:dyDescent="0.25">
      <c r="A1269" s="240">
        <v>41910</v>
      </c>
      <c r="B1269" s="475" t="s">
        <v>2002</v>
      </c>
      <c r="C1269" s="476" t="s">
        <v>2764</v>
      </c>
      <c r="D1269" s="235" t="s">
        <v>2510</v>
      </c>
      <c r="E1269" s="236">
        <v>16767</v>
      </c>
      <c r="F1269" s="479">
        <v>41944</v>
      </c>
      <c r="G1269" s="51">
        <v>16767</v>
      </c>
      <c r="H1269" s="265">
        <f t="shared" si="56"/>
        <v>0</v>
      </c>
      <c r="I1269" s="235"/>
      <c r="J1269" s="9"/>
      <c r="K1269" s="9"/>
    </row>
    <row r="1270" spans="1:11" x14ac:dyDescent="0.25">
      <c r="A1270" s="240">
        <v>41910</v>
      </c>
      <c r="B1270" s="475" t="s">
        <v>2012</v>
      </c>
      <c r="C1270" s="476" t="s">
        <v>2764</v>
      </c>
      <c r="D1270" s="235" t="s">
        <v>2510</v>
      </c>
      <c r="E1270" s="236">
        <v>4156</v>
      </c>
      <c r="F1270" s="479">
        <v>41944</v>
      </c>
      <c r="G1270" s="51">
        <v>4156</v>
      </c>
      <c r="H1270" s="265">
        <f t="shared" si="56"/>
        <v>0</v>
      </c>
      <c r="I1270" s="235" t="s">
        <v>20</v>
      </c>
      <c r="J1270" s="9"/>
      <c r="K1270" s="9"/>
    </row>
    <row r="1271" spans="1:11" x14ac:dyDescent="0.25">
      <c r="A1271" s="240">
        <v>41911</v>
      </c>
      <c r="B1271" s="475" t="s">
        <v>2026</v>
      </c>
      <c r="C1271" s="476" t="s">
        <v>2764</v>
      </c>
      <c r="D1271" s="8" t="s">
        <v>2510</v>
      </c>
      <c r="E1271" s="252">
        <v>280916.55</v>
      </c>
      <c r="F1271" s="430">
        <v>41944</v>
      </c>
      <c r="G1271" s="51">
        <v>280916.55</v>
      </c>
      <c r="H1271" s="265">
        <f t="shared" si="56"/>
        <v>0</v>
      </c>
      <c r="I1271" s="8" t="s">
        <v>14</v>
      </c>
      <c r="J1271" s="9"/>
      <c r="K1271" s="9"/>
    </row>
    <row r="1272" spans="1:11" x14ac:dyDescent="0.25">
      <c r="A1272" s="240">
        <v>41911</v>
      </c>
      <c r="B1272" s="475" t="s">
        <v>2113</v>
      </c>
      <c r="C1272" s="476" t="s">
        <v>2764</v>
      </c>
      <c r="D1272" s="8" t="s">
        <v>2510</v>
      </c>
      <c r="E1272" s="252">
        <v>2611.6999999999998</v>
      </c>
      <c r="F1272" s="430">
        <v>41944</v>
      </c>
      <c r="G1272" s="51">
        <v>2611.6999999999998</v>
      </c>
      <c r="H1272" s="265">
        <f t="shared" si="56"/>
        <v>0</v>
      </c>
      <c r="I1272" s="8"/>
      <c r="J1272" s="9"/>
      <c r="K1272" s="9"/>
    </row>
    <row r="1273" spans="1:11" x14ac:dyDescent="0.25">
      <c r="A1273" s="240"/>
      <c r="B1273" s="475"/>
      <c r="C1273" s="476"/>
      <c r="D1273" s="8"/>
      <c r="E1273" s="252"/>
      <c r="F1273" s="430"/>
      <c r="G1273" s="51">
        <f>SUM(G1241:G1272)</f>
        <v>3147564.4899999993</v>
      </c>
      <c r="H1273" s="265"/>
      <c r="I1273" s="8"/>
      <c r="J1273" s="9"/>
      <c r="K1273" s="9"/>
    </row>
    <row r="1274" spans="1:11" x14ac:dyDescent="0.25">
      <c r="A1274" s="240"/>
      <c r="B1274" s="475"/>
      <c r="C1274" s="476"/>
      <c r="D1274" s="8"/>
      <c r="E1274" s="252"/>
      <c r="F1274" s="430"/>
      <c r="G1274" s="51"/>
      <c r="H1274" s="265"/>
      <c r="I1274" s="8"/>
      <c r="J1274" s="9"/>
      <c r="K1274" s="9"/>
    </row>
    <row r="1275" spans="1:11" x14ac:dyDescent="0.25">
      <c r="A1275" s="240">
        <v>41887</v>
      </c>
      <c r="B1275" s="438" t="s">
        <v>1826</v>
      </c>
      <c r="C1275" s="429" t="s">
        <v>4422</v>
      </c>
      <c r="D1275" s="8" t="s">
        <v>2518</v>
      </c>
      <c r="E1275" s="252">
        <v>2384</v>
      </c>
      <c r="F1275" s="117">
        <v>41887</v>
      </c>
      <c r="G1275" s="30">
        <v>2384</v>
      </c>
      <c r="H1275" s="265">
        <f t="shared" ref="H1275:H1280" si="57">E1275-G1275</f>
        <v>0</v>
      </c>
      <c r="I1275" s="8" t="s">
        <v>4</v>
      </c>
      <c r="J1275" s="9"/>
      <c r="K1275" s="9"/>
    </row>
    <row r="1276" spans="1:11" x14ac:dyDescent="0.25">
      <c r="A1276" s="240">
        <v>41888</v>
      </c>
      <c r="B1276" s="438" t="s">
        <v>1972</v>
      </c>
      <c r="C1276" s="429" t="s">
        <v>4422</v>
      </c>
      <c r="D1276" s="235" t="s">
        <v>2518</v>
      </c>
      <c r="E1276" s="236">
        <v>1788</v>
      </c>
      <c r="F1276" s="294">
        <v>41889</v>
      </c>
      <c r="G1276" s="30">
        <v>1788</v>
      </c>
      <c r="H1276" s="265">
        <f t="shared" si="57"/>
        <v>0</v>
      </c>
      <c r="I1276" s="235" t="s">
        <v>196</v>
      </c>
      <c r="J1276" s="9"/>
      <c r="K1276" s="9"/>
    </row>
    <row r="1277" spans="1:11" x14ac:dyDescent="0.25">
      <c r="A1277" s="240">
        <v>41889</v>
      </c>
      <c r="B1277" s="438" t="s">
        <v>2080</v>
      </c>
      <c r="C1277" s="429" t="s">
        <v>4422</v>
      </c>
      <c r="D1277" s="8" t="s">
        <v>2518</v>
      </c>
      <c r="E1277" s="252">
        <v>1860</v>
      </c>
      <c r="F1277" s="294">
        <v>41890</v>
      </c>
      <c r="G1277" s="30">
        <v>1860</v>
      </c>
      <c r="H1277" s="265">
        <f t="shared" si="57"/>
        <v>0</v>
      </c>
      <c r="I1277" s="8" t="s">
        <v>4</v>
      </c>
      <c r="J1277" s="9"/>
      <c r="K1277" s="9"/>
    </row>
    <row r="1278" spans="1:11" x14ac:dyDescent="0.25">
      <c r="A1278" s="240">
        <v>41890</v>
      </c>
      <c r="B1278" s="438" t="s">
        <v>2191</v>
      </c>
      <c r="C1278" s="429" t="s">
        <v>4422</v>
      </c>
      <c r="D1278" s="8" t="s">
        <v>2518</v>
      </c>
      <c r="E1278" s="252">
        <v>1240</v>
      </c>
      <c r="F1278" s="117">
        <v>41890</v>
      </c>
      <c r="G1278" s="30">
        <v>1240</v>
      </c>
      <c r="H1278" s="265">
        <f t="shared" si="57"/>
        <v>0</v>
      </c>
      <c r="I1278" s="8" t="s">
        <v>20</v>
      </c>
      <c r="J1278" s="9"/>
      <c r="K1278" s="9"/>
    </row>
    <row r="1279" spans="1:11" x14ac:dyDescent="0.25">
      <c r="A1279" s="240">
        <v>41902</v>
      </c>
      <c r="B1279" s="241" t="s">
        <v>1138</v>
      </c>
      <c r="C1279" s="394" t="s">
        <v>4517</v>
      </c>
      <c r="D1279" s="8" t="s">
        <v>2518</v>
      </c>
      <c r="E1279" s="252">
        <v>2360</v>
      </c>
      <c r="F1279" s="294">
        <v>41902</v>
      </c>
      <c r="G1279" s="22">
        <v>2360</v>
      </c>
      <c r="H1279" s="265">
        <f t="shared" si="57"/>
        <v>0</v>
      </c>
      <c r="I1279" s="20"/>
      <c r="J1279" s="9"/>
      <c r="K1279" s="9"/>
    </row>
    <row r="1280" spans="1:11" x14ac:dyDescent="0.25">
      <c r="A1280" s="240">
        <v>41912</v>
      </c>
      <c r="B1280" s="475" t="s">
        <v>2152</v>
      </c>
      <c r="C1280" s="476" t="s">
        <v>2764</v>
      </c>
      <c r="D1280" s="235" t="s">
        <v>2518</v>
      </c>
      <c r="E1280" s="236">
        <v>1800</v>
      </c>
      <c r="F1280" s="117">
        <v>41912</v>
      </c>
      <c r="G1280" s="30">
        <v>1800</v>
      </c>
      <c r="H1280" s="265">
        <f t="shared" si="57"/>
        <v>0</v>
      </c>
      <c r="I1280" s="235"/>
    </row>
    <row r="1281" spans="1:11" x14ac:dyDescent="0.25">
      <c r="A1281" s="240"/>
      <c r="B1281" s="475"/>
      <c r="C1281" s="476"/>
      <c r="D1281" s="235"/>
      <c r="E1281" s="236"/>
      <c r="F1281" s="117"/>
      <c r="G1281" s="30">
        <f>SUM(G1275:G1280)</f>
        <v>11432</v>
      </c>
      <c r="H1281" s="265"/>
      <c r="I1281" s="235"/>
    </row>
    <row r="1282" spans="1:11" x14ac:dyDescent="0.25">
      <c r="A1282" s="240"/>
      <c r="B1282" s="475"/>
      <c r="C1282" s="476"/>
      <c r="D1282" s="235"/>
      <c r="E1282" s="236"/>
      <c r="F1282" s="117"/>
      <c r="G1282" s="30"/>
      <c r="H1282" s="265"/>
      <c r="I1282" s="235"/>
    </row>
    <row r="1283" spans="1:11" x14ac:dyDescent="0.25">
      <c r="A1283" s="240">
        <v>41908</v>
      </c>
      <c r="B1283" s="475" t="s">
        <v>1734</v>
      </c>
      <c r="C1283" s="476" t="s">
        <v>2764</v>
      </c>
      <c r="D1283" s="235" t="s">
        <v>2844</v>
      </c>
      <c r="E1283" s="236">
        <v>9554.7999999999993</v>
      </c>
      <c r="F1283" s="294">
        <v>41909</v>
      </c>
      <c r="G1283" s="30">
        <v>9554.7999999999993</v>
      </c>
      <c r="H1283" s="265">
        <f>E1283-G1283</f>
        <v>0</v>
      </c>
      <c r="I1283" s="235" t="s">
        <v>14</v>
      </c>
    </row>
    <row r="1284" spans="1:11" x14ac:dyDescent="0.25">
      <c r="A1284" s="240"/>
      <c r="B1284" s="475"/>
      <c r="C1284" s="476"/>
      <c r="D1284" s="235"/>
      <c r="E1284" s="236"/>
      <c r="F1284" s="294"/>
      <c r="G1284" s="30"/>
      <c r="H1284" s="265"/>
      <c r="I1284" s="235"/>
    </row>
    <row r="1285" spans="1:11" x14ac:dyDescent="0.25">
      <c r="A1285" s="240">
        <v>41883</v>
      </c>
      <c r="B1285" s="241" t="s">
        <v>1391</v>
      </c>
      <c r="C1285" s="394" t="s">
        <v>4401</v>
      </c>
      <c r="D1285" s="235" t="s">
        <v>119</v>
      </c>
      <c r="E1285" s="236">
        <v>7406.1</v>
      </c>
      <c r="F1285" s="117">
        <v>41887</v>
      </c>
      <c r="G1285" s="30">
        <v>7406.1</v>
      </c>
      <c r="H1285" s="238">
        <f t="shared" ref="H1285:H1315" si="58">E1285-G1285</f>
        <v>0</v>
      </c>
      <c r="I1285" s="235"/>
    </row>
    <row r="1286" spans="1:11" x14ac:dyDescent="0.25">
      <c r="A1286" s="240">
        <v>41884</v>
      </c>
      <c r="B1286" s="241" t="s">
        <v>1524</v>
      </c>
      <c r="C1286" s="394" t="s">
        <v>4401</v>
      </c>
      <c r="D1286" s="235" t="s">
        <v>119</v>
      </c>
      <c r="E1286" s="236">
        <v>7457.6</v>
      </c>
      <c r="F1286" s="117">
        <v>41887</v>
      </c>
      <c r="G1286" s="22">
        <v>7457.6</v>
      </c>
      <c r="H1286" s="238">
        <f t="shared" si="58"/>
        <v>0</v>
      </c>
      <c r="I1286" s="431" t="s">
        <v>14</v>
      </c>
    </row>
    <row r="1287" spans="1:11" x14ac:dyDescent="0.25">
      <c r="A1287" s="240">
        <v>41886</v>
      </c>
      <c r="B1287" s="438" t="s">
        <v>1718</v>
      </c>
      <c r="C1287" s="429" t="s">
        <v>4422</v>
      </c>
      <c r="D1287" s="235" t="s">
        <v>119</v>
      </c>
      <c r="E1287" s="236">
        <v>8621</v>
      </c>
      <c r="F1287" s="294">
        <v>41890</v>
      </c>
      <c r="G1287" s="30">
        <v>8621</v>
      </c>
      <c r="H1287" s="265">
        <f t="shared" si="58"/>
        <v>0</v>
      </c>
      <c r="I1287" s="235" t="s">
        <v>20</v>
      </c>
    </row>
    <row r="1288" spans="1:11" x14ac:dyDescent="0.25">
      <c r="A1288" s="240">
        <v>41887</v>
      </c>
      <c r="B1288" s="438" t="s">
        <v>1854</v>
      </c>
      <c r="C1288" s="429" t="s">
        <v>4422</v>
      </c>
      <c r="D1288" s="8" t="s">
        <v>119</v>
      </c>
      <c r="E1288" s="252">
        <v>3798.6</v>
      </c>
      <c r="F1288" s="117">
        <v>41887</v>
      </c>
      <c r="G1288" s="30">
        <v>3798.6</v>
      </c>
      <c r="H1288" s="265">
        <f t="shared" si="58"/>
        <v>0</v>
      </c>
      <c r="I1288" s="8" t="s">
        <v>196</v>
      </c>
    </row>
    <row r="1289" spans="1:11" x14ac:dyDescent="0.25">
      <c r="A1289" s="240">
        <v>41888</v>
      </c>
      <c r="B1289" s="438" t="s">
        <v>1945</v>
      </c>
      <c r="C1289" s="429" t="s">
        <v>4422</v>
      </c>
      <c r="D1289" s="235" t="s">
        <v>119</v>
      </c>
      <c r="E1289" s="236">
        <v>12619</v>
      </c>
      <c r="F1289" s="294">
        <v>41890</v>
      </c>
      <c r="G1289" s="30">
        <v>12619</v>
      </c>
      <c r="H1289" s="265">
        <f t="shared" si="58"/>
        <v>0</v>
      </c>
      <c r="I1289" s="235" t="s">
        <v>14</v>
      </c>
    </row>
    <row r="1290" spans="1:11" x14ac:dyDescent="0.25">
      <c r="A1290" s="240">
        <v>41889</v>
      </c>
      <c r="B1290" s="438" t="s">
        <v>2115</v>
      </c>
      <c r="C1290" s="429" t="s">
        <v>4422</v>
      </c>
      <c r="D1290" s="8" t="s">
        <v>119</v>
      </c>
      <c r="E1290" s="252">
        <v>9521.6</v>
      </c>
      <c r="F1290" s="294">
        <v>41890</v>
      </c>
      <c r="G1290" s="30">
        <v>9521.6</v>
      </c>
      <c r="H1290" s="265">
        <f t="shared" si="58"/>
        <v>0</v>
      </c>
      <c r="I1290" s="8" t="s">
        <v>14</v>
      </c>
    </row>
    <row r="1291" spans="1:11" x14ac:dyDescent="0.25">
      <c r="A1291" s="240">
        <v>41890</v>
      </c>
      <c r="B1291" s="438" t="s">
        <v>2195</v>
      </c>
      <c r="C1291" s="429" t="s">
        <v>4422</v>
      </c>
      <c r="D1291" s="8" t="s">
        <v>119</v>
      </c>
      <c r="E1291" s="252">
        <v>5078.2</v>
      </c>
      <c r="F1291" s="117">
        <v>41892</v>
      </c>
      <c r="G1291" s="30">
        <v>5078.2</v>
      </c>
      <c r="H1291" s="265">
        <f t="shared" si="58"/>
        <v>0</v>
      </c>
      <c r="I1291" s="8" t="s">
        <v>14</v>
      </c>
    </row>
    <row r="1292" spans="1:11" x14ac:dyDescent="0.25">
      <c r="A1292" s="240">
        <v>41891</v>
      </c>
      <c r="B1292" s="438" t="s">
        <v>1072</v>
      </c>
      <c r="C1292" s="429" t="s">
        <v>4422</v>
      </c>
      <c r="D1292" s="235" t="s">
        <v>119</v>
      </c>
      <c r="E1292" s="236">
        <v>6939.9</v>
      </c>
      <c r="F1292" s="117">
        <v>41892</v>
      </c>
      <c r="G1292" s="30">
        <v>6939.9</v>
      </c>
      <c r="H1292" s="265">
        <f t="shared" si="58"/>
        <v>0</v>
      </c>
      <c r="I1292" s="235" t="s">
        <v>14</v>
      </c>
      <c r="K1292" s="22"/>
    </row>
    <row r="1293" spans="1:11" x14ac:dyDescent="0.25">
      <c r="A1293" s="240">
        <v>41892</v>
      </c>
      <c r="B1293" s="438" t="s">
        <v>1105</v>
      </c>
      <c r="C1293" s="429" t="s">
        <v>4422</v>
      </c>
      <c r="D1293" s="8" t="s">
        <v>119</v>
      </c>
      <c r="E1293" s="252">
        <v>786.5</v>
      </c>
      <c r="F1293" s="117">
        <v>41892</v>
      </c>
      <c r="G1293" s="30">
        <v>786.5</v>
      </c>
      <c r="H1293" s="265">
        <f t="shared" si="58"/>
        <v>0</v>
      </c>
      <c r="I1293" s="8" t="s">
        <v>14</v>
      </c>
      <c r="K1293" s="21"/>
    </row>
    <row r="1294" spans="1:11" x14ac:dyDescent="0.25">
      <c r="A1294" s="240">
        <v>41892</v>
      </c>
      <c r="B1294" s="438" t="s">
        <v>1179</v>
      </c>
      <c r="C1294" s="429" t="s">
        <v>4422</v>
      </c>
      <c r="D1294" s="8" t="s">
        <v>119</v>
      </c>
      <c r="E1294" s="252">
        <v>5251.25</v>
      </c>
      <c r="F1294" s="117">
        <v>41895</v>
      </c>
      <c r="G1294" s="30">
        <v>5251.25</v>
      </c>
      <c r="H1294" s="265">
        <f t="shared" si="58"/>
        <v>0</v>
      </c>
      <c r="I1294" s="8" t="s">
        <v>14</v>
      </c>
    </row>
    <row r="1295" spans="1:11" x14ac:dyDescent="0.25">
      <c r="A1295" s="240">
        <v>41893</v>
      </c>
      <c r="B1295" s="438" t="s">
        <v>1243</v>
      </c>
      <c r="C1295" s="429" t="s">
        <v>4422</v>
      </c>
      <c r="D1295" s="235" t="s">
        <v>119</v>
      </c>
      <c r="E1295" s="236">
        <v>1822.3</v>
      </c>
      <c r="F1295" s="117">
        <v>41893</v>
      </c>
      <c r="G1295" s="30">
        <v>1822.3</v>
      </c>
      <c r="H1295" s="265">
        <f t="shared" si="58"/>
        <v>0</v>
      </c>
      <c r="I1295" s="235" t="s">
        <v>14</v>
      </c>
    </row>
    <row r="1296" spans="1:11" x14ac:dyDescent="0.25">
      <c r="A1296" s="240">
        <v>41894</v>
      </c>
      <c r="B1296" s="438" t="s">
        <v>1408</v>
      </c>
      <c r="C1296" s="429" t="s">
        <v>4422</v>
      </c>
      <c r="D1296" s="8" t="s">
        <v>119</v>
      </c>
      <c r="E1296" s="252">
        <v>8454.2000000000007</v>
      </c>
      <c r="F1296" s="117">
        <v>41898</v>
      </c>
      <c r="G1296" s="22">
        <v>8454.2000000000007</v>
      </c>
      <c r="H1296" s="265">
        <f t="shared" si="58"/>
        <v>0</v>
      </c>
      <c r="I1296" s="20" t="s">
        <v>57</v>
      </c>
    </row>
    <row r="1297" spans="1:11" x14ac:dyDescent="0.25">
      <c r="A1297" s="240">
        <v>41894</v>
      </c>
      <c r="B1297" s="438" t="s">
        <v>1498</v>
      </c>
      <c r="C1297" s="429" t="s">
        <v>4422</v>
      </c>
      <c r="D1297" s="8" t="s">
        <v>119</v>
      </c>
      <c r="E1297" s="252">
        <v>4310</v>
      </c>
      <c r="F1297" s="117">
        <v>41898</v>
      </c>
      <c r="G1297" s="30">
        <v>4310</v>
      </c>
      <c r="H1297" s="265">
        <f t="shared" si="58"/>
        <v>0</v>
      </c>
      <c r="I1297" s="8" t="s">
        <v>14</v>
      </c>
    </row>
    <row r="1298" spans="1:11" x14ac:dyDescent="0.25">
      <c r="A1298" s="240">
        <v>41895</v>
      </c>
      <c r="B1298" s="438" t="s">
        <v>1539</v>
      </c>
      <c r="C1298" s="429" t="s">
        <v>4422</v>
      </c>
      <c r="D1298" s="235" t="s">
        <v>119</v>
      </c>
      <c r="E1298" s="236">
        <v>19783</v>
      </c>
      <c r="F1298" s="294">
        <v>41898</v>
      </c>
      <c r="G1298" s="30">
        <v>19783</v>
      </c>
      <c r="H1298" s="265">
        <f t="shared" si="58"/>
        <v>0</v>
      </c>
      <c r="I1298" s="235" t="s">
        <v>14</v>
      </c>
    </row>
    <row r="1299" spans="1:11" x14ac:dyDescent="0.25">
      <c r="A1299" s="240">
        <v>41896</v>
      </c>
      <c r="B1299" s="241" t="s">
        <v>1664</v>
      </c>
      <c r="C1299" s="394" t="s">
        <v>4517</v>
      </c>
      <c r="D1299" s="8" t="s">
        <v>119</v>
      </c>
      <c r="E1299" s="252">
        <v>454.4</v>
      </c>
      <c r="F1299" s="117">
        <v>41898</v>
      </c>
      <c r="G1299" s="30">
        <v>454.4</v>
      </c>
      <c r="H1299" s="265">
        <f t="shared" si="58"/>
        <v>0</v>
      </c>
      <c r="I1299" s="8" t="s">
        <v>146</v>
      </c>
      <c r="J1299" s="9"/>
      <c r="K1299" s="9"/>
    </row>
    <row r="1300" spans="1:11" ht="23.25" x14ac:dyDescent="0.25">
      <c r="A1300" s="240">
        <v>41896</v>
      </c>
      <c r="B1300" s="241" t="s">
        <v>1673</v>
      </c>
      <c r="C1300" s="394" t="s">
        <v>4517</v>
      </c>
      <c r="D1300" s="8" t="s">
        <v>119</v>
      </c>
      <c r="E1300" s="252">
        <v>18250.3</v>
      </c>
      <c r="F1300" s="468" t="s">
        <v>4528</v>
      </c>
      <c r="G1300" s="30">
        <v>18250.3</v>
      </c>
      <c r="H1300" s="265">
        <f t="shared" si="58"/>
        <v>0</v>
      </c>
      <c r="I1300" s="8" t="s">
        <v>146</v>
      </c>
      <c r="J1300" s="9"/>
      <c r="K1300" s="9"/>
    </row>
    <row r="1301" spans="1:11" x14ac:dyDescent="0.25">
      <c r="A1301" s="240">
        <v>41897</v>
      </c>
      <c r="B1301" s="241" t="s">
        <v>1762</v>
      </c>
      <c r="C1301" s="394" t="s">
        <v>4517</v>
      </c>
      <c r="D1301" s="235" t="s">
        <v>119</v>
      </c>
      <c r="E1301" s="236">
        <v>10892.4</v>
      </c>
      <c r="F1301" s="294">
        <v>41901</v>
      </c>
      <c r="G1301" s="30">
        <v>10892.4</v>
      </c>
      <c r="H1301" s="265">
        <f t="shared" si="58"/>
        <v>0</v>
      </c>
      <c r="I1301" s="235" t="s">
        <v>14</v>
      </c>
      <c r="J1301" s="9"/>
      <c r="K1301" s="9"/>
    </row>
    <row r="1302" spans="1:11" x14ac:dyDescent="0.25">
      <c r="A1302" s="240">
        <v>41901</v>
      </c>
      <c r="B1302" s="241" t="s">
        <v>2250</v>
      </c>
      <c r="C1302" s="394" t="s">
        <v>4517</v>
      </c>
      <c r="D1302" s="235" t="s">
        <v>119</v>
      </c>
      <c r="E1302" s="236">
        <v>7789.5</v>
      </c>
      <c r="F1302" s="294">
        <v>41904</v>
      </c>
      <c r="G1302" s="22">
        <v>7789.5</v>
      </c>
      <c r="H1302" s="265">
        <f t="shared" si="58"/>
        <v>0</v>
      </c>
      <c r="I1302" s="431" t="s">
        <v>14</v>
      </c>
      <c r="J1302" s="9"/>
      <c r="K1302" s="9"/>
    </row>
    <row r="1303" spans="1:11" x14ac:dyDescent="0.25">
      <c r="A1303" s="240">
        <v>41902</v>
      </c>
      <c r="B1303" s="241" t="s">
        <v>1146</v>
      </c>
      <c r="C1303" s="394" t="s">
        <v>4517</v>
      </c>
      <c r="D1303" s="8" t="s">
        <v>119</v>
      </c>
      <c r="E1303" s="252">
        <v>8549.9</v>
      </c>
      <c r="F1303" s="294">
        <v>41904</v>
      </c>
      <c r="G1303" s="22">
        <v>8549.9</v>
      </c>
      <c r="H1303" s="265">
        <f t="shared" si="58"/>
        <v>0</v>
      </c>
      <c r="I1303" s="20" t="s">
        <v>14</v>
      </c>
      <c r="J1303" s="9"/>
      <c r="K1303" s="9"/>
    </row>
    <row r="1304" spans="1:11" x14ac:dyDescent="0.25">
      <c r="A1304" s="240">
        <v>41903</v>
      </c>
      <c r="B1304" s="241" t="s">
        <v>1229</v>
      </c>
      <c r="C1304" s="394" t="s">
        <v>4517</v>
      </c>
      <c r="D1304" s="235" t="s">
        <v>119</v>
      </c>
      <c r="E1304" s="236">
        <v>9839.9</v>
      </c>
      <c r="F1304" s="117">
        <v>41904</v>
      </c>
      <c r="G1304" s="30">
        <v>9839.9</v>
      </c>
      <c r="H1304" s="265">
        <f t="shared" si="58"/>
        <v>0</v>
      </c>
      <c r="I1304" s="235" t="s">
        <v>14</v>
      </c>
      <c r="J1304" s="9"/>
      <c r="K1304" s="9"/>
    </row>
    <row r="1305" spans="1:11" x14ac:dyDescent="0.25">
      <c r="A1305" s="240">
        <v>41904</v>
      </c>
      <c r="B1305" s="241" t="s">
        <v>1332</v>
      </c>
      <c r="C1305" s="394" t="s">
        <v>4517</v>
      </c>
      <c r="D1305" s="8" t="s">
        <v>119</v>
      </c>
      <c r="E1305" s="252">
        <v>8732.2999999999993</v>
      </c>
      <c r="F1305" s="294">
        <v>41905</v>
      </c>
      <c r="G1305" s="22">
        <v>8732.2999999999993</v>
      </c>
      <c r="H1305" s="265">
        <f t="shared" si="58"/>
        <v>0</v>
      </c>
      <c r="I1305" s="20" t="s">
        <v>14</v>
      </c>
      <c r="J1305" s="9"/>
      <c r="K1305" s="9"/>
    </row>
    <row r="1306" spans="1:11" x14ac:dyDescent="0.25">
      <c r="A1306" s="240">
        <v>41905</v>
      </c>
      <c r="B1306" s="241" t="s">
        <v>1434</v>
      </c>
      <c r="C1306" s="394" t="s">
        <v>4517</v>
      </c>
      <c r="D1306" s="8" t="s">
        <v>119</v>
      </c>
      <c r="E1306" s="252">
        <v>4954.5</v>
      </c>
      <c r="F1306" s="294">
        <v>41908</v>
      </c>
      <c r="G1306" s="22">
        <v>4954.5</v>
      </c>
      <c r="H1306" s="265">
        <f t="shared" si="58"/>
        <v>0</v>
      </c>
      <c r="I1306" s="431" t="s">
        <v>14</v>
      </c>
      <c r="J1306" s="9"/>
      <c r="K1306" s="9"/>
    </row>
    <row r="1307" spans="1:11" x14ac:dyDescent="0.25">
      <c r="A1307" s="240">
        <v>41906</v>
      </c>
      <c r="B1307" s="475" t="s">
        <v>1556</v>
      </c>
      <c r="C1307" s="476" t="s">
        <v>2764</v>
      </c>
      <c r="D1307" s="5" t="s">
        <v>119</v>
      </c>
      <c r="E1307" s="295">
        <v>3548.2</v>
      </c>
      <c r="F1307" s="299" t="s">
        <v>4598</v>
      </c>
      <c r="G1307" s="22">
        <v>3548.2</v>
      </c>
      <c r="H1307" s="265">
        <f t="shared" si="58"/>
        <v>0</v>
      </c>
      <c r="I1307" s="24" t="s">
        <v>196</v>
      </c>
      <c r="J1307" s="9"/>
      <c r="K1307" s="9"/>
    </row>
    <row r="1308" spans="1:11" x14ac:dyDescent="0.25">
      <c r="A1308" s="240">
        <v>41907</v>
      </c>
      <c r="B1308" s="475" t="s">
        <v>1640</v>
      </c>
      <c r="C1308" s="476" t="s">
        <v>2764</v>
      </c>
      <c r="D1308" s="5" t="s">
        <v>119</v>
      </c>
      <c r="E1308" s="295">
        <v>8613.2000000000007</v>
      </c>
      <c r="F1308" s="294">
        <v>41909</v>
      </c>
      <c r="G1308" s="22">
        <v>8613.2000000000007</v>
      </c>
      <c r="H1308" s="265">
        <f t="shared" si="58"/>
        <v>0</v>
      </c>
      <c r="I1308" s="24" t="s">
        <v>14</v>
      </c>
      <c r="J1308" s="9"/>
      <c r="K1308" s="9"/>
    </row>
    <row r="1309" spans="1:11" x14ac:dyDescent="0.25">
      <c r="A1309" s="240">
        <v>41908</v>
      </c>
      <c r="B1309" s="475" t="s">
        <v>1781</v>
      </c>
      <c r="C1309" s="476" t="s">
        <v>2764</v>
      </c>
      <c r="D1309" s="235" t="s">
        <v>119</v>
      </c>
      <c r="E1309" s="236">
        <v>4340.2</v>
      </c>
      <c r="F1309" s="294">
        <v>41909</v>
      </c>
      <c r="G1309" s="30">
        <v>4340.2</v>
      </c>
      <c r="H1309" s="265">
        <f t="shared" si="58"/>
        <v>0</v>
      </c>
      <c r="I1309" s="235" t="s">
        <v>14</v>
      </c>
      <c r="J1309" s="9"/>
      <c r="K1309" s="9"/>
    </row>
    <row r="1310" spans="1:11" x14ac:dyDescent="0.25">
      <c r="A1310" s="240">
        <v>41909</v>
      </c>
      <c r="B1310" s="475" t="s">
        <v>1854</v>
      </c>
      <c r="C1310" s="476" t="s">
        <v>2764</v>
      </c>
      <c r="D1310" s="8" t="s">
        <v>119</v>
      </c>
      <c r="E1310" s="252">
        <v>2301.9</v>
      </c>
      <c r="F1310" s="117">
        <v>41912</v>
      </c>
      <c r="G1310" s="30">
        <v>2301.9</v>
      </c>
      <c r="H1310" s="265">
        <f t="shared" si="58"/>
        <v>0</v>
      </c>
      <c r="I1310" s="8" t="s">
        <v>14</v>
      </c>
      <c r="J1310" s="9"/>
      <c r="K1310" s="9"/>
    </row>
    <row r="1311" spans="1:11" x14ac:dyDescent="0.25">
      <c r="A1311" s="240">
        <v>41909</v>
      </c>
      <c r="B1311" s="475" t="s">
        <v>1859</v>
      </c>
      <c r="C1311" s="476" t="s">
        <v>2764</v>
      </c>
      <c r="D1311" s="8" t="s">
        <v>119</v>
      </c>
      <c r="E1311" s="252">
        <v>7199.6</v>
      </c>
      <c r="F1311" s="117">
        <v>41912</v>
      </c>
      <c r="G1311" s="30">
        <v>7199.6</v>
      </c>
      <c r="H1311" s="265">
        <f t="shared" si="58"/>
        <v>0</v>
      </c>
      <c r="I1311" s="8" t="s">
        <v>14</v>
      </c>
      <c r="J1311" s="9"/>
      <c r="K1311" s="9"/>
    </row>
    <row r="1312" spans="1:11" x14ac:dyDescent="0.25">
      <c r="A1312" s="240">
        <v>41909</v>
      </c>
      <c r="B1312" s="475" t="s">
        <v>1933</v>
      </c>
      <c r="C1312" s="476" t="s">
        <v>2764</v>
      </c>
      <c r="D1312" s="8" t="s">
        <v>119</v>
      </c>
      <c r="E1312" s="252">
        <v>4199</v>
      </c>
      <c r="F1312" s="464" t="s">
        <v>4631</v>
      </c>
      <c r="G1312" s="247">
        <v>4199</v>
      </c>
      <c r="H1312" s="265">
        <f t="shared" si="58"/>
        <v>0</v>
      </c>
      <c r="I1312" s="8" t="s">
        <v>14</v>
      </c>
      <c r="J1312" s="9"/>
      <c r="K1312" s="9"/>
    </row>
    <row r="1313" spans="1:11" x14ac:dyDescent="0.25">
      <c r="A1313" s="240">
        <v>41910</v>
      </c>
      <c r="B1313" s="475" t="s">
        <v>1993</v>
      </c>
      <c r="C1313" s="476" t="s">
        <v>2764</v>
      </c>
      <c r="D1313" s="235" t="s">
        <v>119</v>
      </c>
      <c r="E1313" s="236">
        <v>8185.1</v>
      </c>
      <c r="F1313" s="117">
        <v>41912</v>
      </c>
      <c r="G1313" s="30">
        <v>8185.1</v>
      </c>
      <c r="H1313" s="265">
        <f t="shared" si="58"/>
        <v>0</v>
      </c>
      <c r="I1313" s="235" t="s">
        <v>14</v>
      </c>
      <c r="J1313" s="9"/>
      <c r="K1313" s="9"/>
    </row>
    <row r="1314" spans="1:11" x14ac:dyDescent="0.25">
      <c r="A1314" s="240">
        <v>41911</v>
      </c>
      <c r="B1314" s="475" t="s">
        <v>2091</v>
      </c>
      <c r="C1314" s="476" t="s">
        <v>2764</v>
      </c>
      <c r="D1314" s="8" t="s">
        <v>119</v>
      </c>
      <c r="E1314" s="252">
        <v>5905.8</v>
      </c>
      <c r="F1314" s="294">
        <v>41912</v>
      </c>
      <c r="G1314" s="30">
        <v>5905.8</v>
      </c>
      <c r="H1314" s="265">
        <f t="shared" si="58"/>
        <v>0</v>
      </c>
      <c r="I1314" s="8" t="s">
        <v>14</v>
      </c>
      <c r="J1314" s="9"/>
      <c r="K1314" s="9"/>
    </row>
    <row r="1315" spans="1:11" x14ac:dyDescent="0.25">
      <c r="A1315" s="240">
        <v>41912</v>
      </c>
      <c r="B1315" s="475" t="s">
        <v>2206</v>
      </c>
      <c r="C1315" s="476" t="s">
        <v>2764</v>
      </c>
      <c r="D1315" s="235" t="s">
        <v>119</v>
      </c>
      <c r="E1315" s="236">
        <v>4904.3999999999996</v>
      </c>
      <c r="F1315" s="461">
        <v>41914</v>
      </c>
      <c r="G1315" s="247">
        <v>4904.3999999999996</v>
      </c>
      <c r="H1315" s="265">
        <f t="shared" si="58"/>
        <v>0</v>
      </c>
      <c r="I1315" s="235" t="s">
        <v>14</v>
      </c>
      <c r="J1315" s="9"/>
      <c r="K1315" s="9"/>
    </row>
    <row r="1316" spans="1:11" x14ac:dyDescent="0.25">
      <c r="A1316" s="240"/>
      <c r="B1316" s="475"/>
      <c r="C1316" s="476"/>
      <c r="D1316" s="235"/>
      <c r="E1316" s="236"/>
      <c r="F1316" s="461"/>
      <c r="G1316" s="247">
        <f>SUM(G1285:G1315)</f>
        <v>220509.85</v>
      </c>
      <c r="H1316" s="265"/>
      <c r="I1316" s="235"/>
      <c r="J1316" s="9"/>
      <c r="K1316" s="9"/>
    </row>
    <row r="1317" spans="1:11" x14ac:dyDescent="0.25">
      <c r="A1317" s="240"/>
      <c r="B1317" s="475"/>
      <c r="C1317" s="476"/>
      <c r="D1317" s="235"/>
      <c r="E1317" s="236"/>
      <c r="F1317" s="461"/>
      <c r="G1317" s="247"/>
      <c r="H1317" s="265"/>
      <c r="I1317" s="235"/>
      <c r="J1317" s="9"/>
      <c r="K1317" s="9"/>
    </row>
    <row r="1318" spans="1:11" x14ac:dyDescent="0.25">
      <c r="A1318" s="240">
        <v>41883</v>
      </c>
      <c r="B1318" s="241" t="s">
        <v>1428</v>
      </c>
      <c r="C1318" s="394" t="s">
        <v>4401</v>
      </c>
      <c r="D1318" s="235" t="s">
        <v>222</v>
      </c>
      <c r="E1318" s="236">
        <v>15528.8</v>
      </c>
      <c r="F1318" s="117">
        <v>41884</v>
      </c>
      <c r="G1318" s="30">
        <v>15528.8</v>
      </c>
      <c r="H1318" s="238">
        <f t="shared" ref="H1318:H1327" si="59">E1318-G1318</f>
        <v>0</v>
      </c>
      <c r="I1318" s="235" t="s">
        <v>20</v>
      </c>
      <c r="J1318" s="9"/>
      <c r="K1318" s="9"/>
    </row>
    <row r="1319" spans="1:11" x14ac:dyDescent="0.25">
      <c r="A1319" s="240">
        <v>41885</v>
      </c>
      <c r="B1319" s="438" t="s">
        <v>1612</v>
      </c>
      <c r="C1319" s="429" t="s">
        <v>4422</v>
      </c>
      <c r="D1319" s="8" t="s">
        <v>222</v>
      </c>
      <c r="E1319" s="252">
        <v>13917.3</v>
      </c>
      <c r="F1319" s="117">
        <v>41886</v>
      </c>
      <c r="G1319" s="30">
        <v>13917.3</v>
      </c>
      <c r="H1319" s="265">
        <f t="shared" si="59"/>
        <v>0</v>
      </c>
      <c r="I1319" s="8" t="s">
        <v>20</v>
      </c>
      <c r="J1319" s="9"/>
      <c r="K1319" s="9"/>
    </row>
    <row r="1320" spans="1:11" x14ac:dyDescent="0.25">
      <c r="A1320" s="240">
        <v>41892</v>
      </c>
      <c r="B1320" s="438" t="s">
        <v>1172</v>
      </c>
      <c r="C1320" s="429" t="s">
        <v>4422</v>
      </c>
      <c r="D1320" s="8" t="s">
        <v>222</v>
      </c>
      <c r="E1320" s="252">
        <v>20272</v>
      </c>
      <c r="F1320" s="117">
        <v>41893</v>
      </c>
      <c r="G1320" s="30">
        <v>20272</v>
      </c>
      <c r="H1320" s="265">
        <f t="shared" si="59"/>
        <v>0</v>
      </c>
      <c r="I1320" s="8" t="s">
        <v>20</v>
      </c>
      <c r="J1320" s="9"/>
      <c r="K1320" s="9"/>
    </row>
    <row r="1321" spans="1:11" x14ac:dyDescent="0.25">
      <c r="A1321" s="240">
        <v>41897</v>
      </c>
      <c r="B1321" s="241" t="s">
        <v>1847</v>
      </c>
      <c r="C1321" s="394" t="s">
        <v>4517</v>
      </c>
      <c r="D1321" s="235" t="s">
        <v>222</v>
      </c>
      <c r="E1321" s="236">
        <v>14352</v>
      </c>
      <c r="F1321" s="294">
        <v>41898</v>
      </c>
      <c r="G1321" s="30">
        <v>14352</v>
      </c>
      <c r="H1321" s="265">
        <f t="shared" si="59"/>
        <v>0</v>
      </c>
      <c r="I1321" s="235" t="s">
        <v>20</v>
      </c>
      <c r="J1321" s="9"/>
      <c r="K1321" s="9"/>
    </row>
    <row r="1322" spans="1:11" x14ac:dyDescent="0.25">
      <c r="A1322" s="240">
        <v>41899</v>
      </c>
      <c r="B1322" s="241" t="s">
        <v>1978</v>
      </c>
      <c r="C1322" s="394" t="s">
        <v>4517</v>
      </c>
      <c r="D1322" s="8" t="s">
        <v>222</v>
      </c>
      <c r="E1322" s="252">
        <v>23923.200000000001</v>
      </c>
      <c r="F1322" s="294">
        <v>41900</v>
      </c>
      <c r="G1322" s="30">
        <v>23923.200000000001</v>
      </c>
      <c r="H1322" s="265">
        <f t="shared" si="59"/>
        <v>0</v>
      </c>
      <c r="I1322" s="8" t="s">
        <v>20</v>
      </c>
      <c r="J1322" s="9"/>
      <c r="K1322" s="9"/>
    </row>
    <row r="1323" spans="1:11" x14ac:dyDescent="0.25">
      <c r="A1323" s="240">
        <v>41901</v>
      </c>
      <c r="B1323" s="241" t="s">
        <v>2276</v>
      </c>
      <c r="C1323" s="394" t="s">
        <v>4517</v>
      </c>
      <c r="D1323" s="235" t="s">
        <v>222</v>
      </c>
      <c r="E1323" s="236">
        <v>22603.599999999999</v>
      </c>
      <c r="F1323" s="294">
        <v>41903</v>
      </c>
      <c r="G1323" s="22">
        <v>22603.599999999999</v>
      </c>
      <c r="H1323" s="265">
        <f t="shared" si="59"/>
        <v>0</v>
      </c>
      <c r="I1323" s="431" t="s">
        <v>20</v>
      </c>
      <c r="J1323" s="9"/>
      <c r="K1323" s="9"/>
    </row>
    <row r="1324" spans="1:11" x14ac:dyDescent="0.25">
      <c r="A1324" s="240">
        <v>41904</v>
      </c>
      <c r="B1324" s="241" t="s">
        <v>1272</v>
      </c>
      <c r="C1324" s="394" t="s">
        <v>4517</v>
      </c>
      <c r="D1324" s="8" t="s">
        <v>222</v>
      </c>
      <c r="E1324" s="252">
        <v>17854.599999999999</v>
      </c>
      <c r="F1324" s="294">
        <v>41905</v>
      </c>
      <c r="G1324" s="22">
        <v>17854.599999999999</v>
      </c>
      <c r="H1324" s="265">
        <f t="shared" si="59"/>
        <v>0</v>
      </c>
      <c r="I1324" s="20" t="s">
        <v>20</v>
      </c>
      <c r="J1324" s="9"/>
      <c r="K1324" s="9"/>
    </row>
    <row r="1325" spans="1:11" x14ac:dyDescent="0.25">
      <c r="A1325" s="240">
        <v>41908</v>
      </c>
      <c r="B1325" s="475" t="s">
        <v>1728</v>
      </c>
      <c r="C1325" s="476" t="s">
        <v>2764</v>
      </c>
      <c r="D1325" s="235" t="s">
        <v>222</v>
      </c>
      <c r="E1325" s="236">
        <v>18546.8</v>
      </c>
      <c r="F1325" s="294">
        <v>41910</v>
      </c>
      <c r="G1325" s="30">
        <v>18546.8</v>
      </c>
      <c r="H1325" s="265">
        <f t="shared" si="59"/>
        <v>0</v>
      </c>
      <c r="I1325" s="235" t="s">
        <v>20</v>
      </c>
      <c r="J1325" s="9"/>
      <c r="K1325" s="9"/>
    </row>
    <row r="1326" spans="1:11" x14ac:dyDescent="0.25">
      <c r="A1326" s="240">
        <v>41908</v>
      </c>
      <c r="B1326" s="475" t="s">
        <v>1730</v>
      </c>
      <c r="C1326" s="476" t="s">
        <v>2764</v>
      </c>
      <c r="D1326" s="235" t="s">
        <v>222</v>
      </c>
      <c r="E1326" s="236">
        <v>945.3</v>
      </c>
      <c r="F1326" s="294">
        <v>41910</v>
      </c>
      <c r="G1326" s="30">
        <v>945.3</v>
      </c>
      <c r="H1326" s="265">
        <f t="shared" si="59"/>
        <v>0</v>
      </c>
      <c r="I1326" s="235" t="s">
        <v>20</v>
      </c>
      <c r="J1326" s="9"/>
      <c r="K1326" s="9"/>
    </row>
    <row r="1327" spans="1:11" x14ac:dyDescent="0.25">
      <c r="A1327" s="240">
        <v>41908</v>
      </c>
      <c r="B1327" s="475" t="s">
        <v>1750</v>
      </c>
      <c r="C1327" s="476" t="s">
        <v>2764</v>
      </c>
      <c r="D1327" s="235" t="s">
        <v>222</v>
      </c>
      <c r="E1327" s="236">
        <v>3031.6</v>
      </c>
      <c r="F1327" s="294">
        <v>41910</v>
      </c>
      <c r="G1327" s="30">
        <v>3031.6</v>
      </c>
      <c r="H1327" s="265">
        <f t="shared" si="59"/>
        <v>0</v>
      </c>
      <c r="I1327" s="235" t="s">
        <v>20</v>
      </c>
      <c r="J1327" s="9"/>
      <c r="K1327" s="9"/>
    </row>
    <row r="1328" spans="1:11" x14ac:dyDescent="0.25">
      <c r="A1328" s="240"/>
      <c r="B1328" s="475"/>
      <c r="C1328" s="476"/>
      <c r="D1328" s="235"/>
      <c r="E1328" s="236"/>
      <c r="F1328" s="294"/>
      <c r="G1328" s="30">
        <f>SUM(G1318:G1327)</f>
        <v>150975.19999999998</v>
      </c>
      <c r="H1328" s="265"/>
      <c r="I1328" s="235"/>
      <c r="J1328" s="9"/>
      <c r="K1328" s="9"/>
    </row>
    <row r="1329" spans="1:11" x14ac:dyDescent="0.25">
      <c r="A1329" s="240"/>
      <c r="B1329" s="475"/>
      <c r="C1329" s="476"/>
      <c r="D1329" s="235"/>
      <c r="E1329" s="236"/>
      <c r="F1329" s="294"/>
      <c r="G1329" s="30"/>
      <c r="H1329" s="265"/>
      <c r="I1329" s="235"/>
      <c r="J1329" s="9"/>
      <c r="K1329" s="9"/>
    </row>
    <row r="1330" spans="1:11" x14ac:dyDescent="0.25">
      <c r="A1330" s="240">
        <v>41885</v>
      </c>
      <c r="B1330" s="438" t="s">
        <v>1628</v>
      </c>
      <c r="C1330" s="429" t="s">
        <v>4422</v>
      </c>
      <c r="D1330" s="8" t="s">
        <v>2574</v>
      </c>
      <c r="E1330" s="252">
        <v>2980</v>
      </c>
      <c r="F1330" s="117">
        <v>41886</v>
      </c>
      <c r="G1330" s="30">
        <v>2980</v>
      </c>
      <c r="H1330" s="265">
        <f t="shared" ref="H1330:H1339" si="60">E1330-G1330</f>
        <v>0</v>
      </c>
      <c r="I1330" s="8" t="s">
        <v>20</v>
      </c>
      <c r="J1330" s="9"/>
      <c r="K1330" s="9"/>
    </row>
    <row r="1331" spans="1:11" x14ac:dyDescent="0.25">
      <c r="A1331" s="240">
        <v>41888</v>
      </c>
      <c r="B1331" s="438" t="s">
        <v>2034</v>
      </c>
      <c r="C1331" s="429" t="s">
        <v>4422</v>
      </c>
      <c r="D1331" s="235" t="s">
        <v>2574</v>
      </c>
      <c r="E1331" s="236">
        <v>3140</v>
      </c>
      <c r="F1331" s="294">
        <v>41890</v>
      </c>
      <c r="G1331" s="30">
        <v>3140</v>
      </c>
      <c r="H1331" s="265">
        <f t="shared" si="60"/>
        <v>0</v>
      </c>
      <c r="I1331" s="235"/>
      <c r="J1331" s="9"/>
      <c r="K1331" s="9"/>
    </row>
    <row r="1332" spans="1:11" x14ac:dyDescent="0.25">
      <c r="A1332" s="240">
        <v>41892</v>
      </c>
      <c r="B1332" s="438" t="s">
        <v>1139</v>
      </c>
      <c r="C1332" s="429" t="s">
        <v>4422</v>
      </c>
      <c r="D1332" s="8" t="s">
        <v>2574</v>
      </c>
      <c r="E1332" s="252">
        <v>2840</v>
      </c>
      <c r="F1332" s="117">
        <v>41893</v>
      </c>
      <c r="G1332" s="30">
        <v>2840</v>
      </c>
      <c r="H1332" s="265">
        <f t="shared" si="60"/>
        <v>0</v>
      </c>
      <c r="I1332" s="8" t="s">
        <v>20</v>
      </c>
      <c r="J1332" s="9"/>
      <c r="K1332" s="9"/>
    </row>
    <row r="1333" spans="1:11" x14ac:dyDescent="0.25">
      <c r="A1333" s="240">
        <v>41894</v>
      </c>
      <c r="B1333" s="438" t="s">
        <v>1439</v>
      </c>
      <c r="C1333" s="429" t="s">
        <v>4422</v>
      </c>
      <c r="D1333" s="8" t="s">
        <v>2574</v>
      </c>
      <c r="E1333" s="252">
        <v>2754</v>
      </c>
      <c r="F1333" s="117">
        <v>41895</v>
      </c>
      <c r="G1333" s="30">
        <v>2754</v>
      </c>
      <c r="H1333" s="265">
        <f t="shared" si="60"/>
        <v>0</v>
      </c>
      <c r="I1333" s="8" t="s">
        <v>20</v>
      </c>
      <c r="J1333" s="9"/>
      <c r="K1333" s="9"/>
    </row>
    <row r="1334" spans="1:11" x14ac:dyDescent="0.25">
      <c r="A1334" s="240">
        <v>41897</v>
      </c>
      <c r="B1334" s="241" t="s">
        <v>1858</v>
      </c>
      <c r="C1334" s="394" t="s">
        <v>4517</v>
      </c>
      <c r="D1334" s="235" t="s">
        <v>2574</v>
      </c>
      <c r="E1334" s="236">
        <v>2433.6</v>
      </c>
      <c r="F1334" s="294">
        <v>41898</v>
      </c>
      <c r="G1334" s="30">
        <v>2433.6</v>
      </c>
      <c r="H1334" s="265">
        <f t="shared" si="60"/>
        <v>0</v>
      </c>
      <c r="I1334" s="235" t="s">
        <v>20</v>
      </c>
      <c r="J1334" s="9"/>
      <c r="K1334" s="9"/>
    </row>
    <row r="1335" spans="1:11" x14ac:dyDescent="0.25">
      <c r="A1335" s="240">
        <v>41901</v>
      </c>
      <c r="B1335" s="241" t="s">
        <v>2274</v>
      </c>
      <c r="C1335" s="394" t="s">
        <v>4517</v>
      </c>
      <c r="D1335" s="235" t="s">
        <v>2574</v>
      </c>
      <c r="E1335" s="236">
        <v>3850</v>
      </c>
      <c r="F1335" s="294">
        <v>41903</v>
      </c>
      <c r="G1335" s="22">
        <v>3850</v>
      </c>
      <c r="H1335" s="265">
        <f t="shared" si="60"/>
        <v>0</v>
      </c>
      <c r="I1335" s="431" t="s">
        <v>20</v>
      </c>
      <c r="K1335" s="21"/>
    </row>
    <row r="1336" spans="1:11" x14ac:dyDescent="0.25">
      <c r="A1336" s="240">
        <v>41904</v>
      </c>
      <c r="B1336" s="241" t="s">
        <v>1285</v>
      </c>
      <c r="C1336" s="394" t="s">
        <v>4517</v>
      </c>
      <c r="D1336" s="8" t="s">
        <v>2574</v>
      </c>
      <c r="E1336" s="252">
        <v>2143.8000000000002</v>
      </c>
      <c r="F1336" s="294">
        <v>41905</v>
      </c>
      <c r="G1336" s="22">
        <v>2143.8000000000002</v>
      </c>
      <c r="H1336" s="265">
        <f t="shared" si="60"/>
        <v>0</v>
      </c>
      <c r="I1336" s="20" t="s">
        <v>20</v>
      </c>
    </row>
    <row r="1337" spans="1:11" x14ac:dyDescent="0.25">
      <c r="A1337" s="240">
        <v>41906</v>
      </c>
      <c r="B1337" s="241" t="s">
        <v>1498</v>
      </c>
      <c r="C1337" s="394" t="s">
        <v>4517</v>
      </c>
      <c r="D1337" s="8" t="s">
        <v>2574</v>
      </c>
      <c r="E1337" s="252">
        <v>2446.1999999999998</v>
      </c>
      <c r="F1337" s="294">
        <v>41907</v>
      </c>
      <c r="G1337" s="30">
        <v>2446.1999999999998</v>
      </c>
      <c r="H1337" s="265">
        <f t="shared" si="60"/>
        <v>0</v>
      </c>
      <c r="I1337" s="8" t="s">
        <v>20</v>
      </c>
    </row>
    <row r="1338" spans="1:11" x14ac:dyDescent="0.25">
      <c r="A1338" s="240">
        <v>41908</v>
      </c>
      <c r="B1338" s="475" t="s">
        <v>1721</v>
      </c>
      <c r="C1338" s="476" t="s">
        <v>2764</v>
      </c>
      <c r="D1338" s="235" t="s">
        <v>2574</v>
      </c>
      <c r="E1338" s="236">
        <v>4328.5</v>
      </c>
      <c r="F1338" s="294">
        <v>41910</v>
      </c>
      <c r="G1338" s="30">
        <v>4328.5</v>
      </c>
      <c r="H1338" s="265">
        <f t="shared" si="60"/>
        <v>0</v>
      </c>
      <c r="I1338" s="235" t="s">
        <v>20</v>
      </c>
    </row>
    <row r="1339" spans="1:11" x14ac:dyDescent="0.25">
      <c r="A1339" s="240">
        <v>41911</v>
      </c>
      <c r="B1339" s="475" t="s">
        <v>2077</v>
      </c>
      <c r="C1339" s="476" t="s">
        <v>2764</v>
      </c>
      <c r="D1339" s="8" t="s">
        <v>2574</v>
      </c>
      <c r="E1339" s="252">
        <v>4381.3</v>
      </c>
      <c r="F1339" s="294">
        <v>41912</v>
      </c>
      <c r="G1339" s="30">
        <v>4381.3</v>
      </c>
      <c r="H1339" s="265">
        <f t="shared" si="60"/>
        <v>0</v>
      </c>
      <c r="I1339" s="8" t="s">
        <v>20</v>
      </c>
    </row>
    <row r="1340" spans="1:11" x14ac:dyDescent="0.25">
      <c r="A1340" s="240"/>
      <c r="B1340" s="475"/>
      <c r="C1340" s="476"/>
      <c r="D1340" s="8"/>
      <c r="E1340" s="252"/>
      <c r="F1340" s="294"/>
      <c r="G1340" s="30">
        <f>SUM(G1330:G1339)</f>
        <v>31297.399999999998</v>
      </c>
      <c r="H1340" s="265"/>
      <c r="I1340" s="8"/>
    </row>
    <row r="1341" spans="1:11" x14ac:dyDescent="0.25">
      <c r="A1341" s="240"/>
      <c r="B1341" s="475"/>
      <c r="C1341" s="476"/>
      <c r="D1341" s="8"/>
      <c r="E1341" s="252"/>
      <c r="F1341" s="294"/>
      <c r="G1341" s="30"/>
      <c r="H1341" s="265"/>
      <c r="I1341" s="8"/>
    </row>
    <row r="1342" spans="1:11" x14ac:dyDescent="0.25">
      <c r="A1342" s="240">
        <v>41886</v>
      </c>
      <c r="B1342" s="438" t="s">
        <v>1711</v>
      </c>
      <c r="C1342" s="429" t="s">
        <v>4422</v>
      </c>
      <c r="D1342" s="235" t="s">
        <v>2780</v>
      </c>
      <c r="E1342" s="236">
        <v>3864</v>
      </c>
      <c r="F1342" s="294">
        <v>41886</v>
      </c>
      <c r="G1342" s="30">
        <v>3864</v>
      </c>
      <c r="H1342" s="265">
        <f>E1342-G1342</f>
        <v>0</v>
      </c>
      <c r="I1342" s="235" t="s">
        <v>20</v>
      </c>
    </row>
    <row r="1343" spans="1:11" x14ac:dyDescent="0.25">
      <c r="A1343" s="240">
        <v>41893</v>
      </c>
      <c r="B1343" s="438" t="s">
        <v>1255</v>
      </c>
      <c r="C1343" s="429" t="s">
        <v>4422</v>
      </c>
      <c r="D1343" s="235" t="s">
        <v>2780</v>
      </c>
      <c r="E1343" s="236">
        <v>3380.2</v>
      </c>
      <c r="F1343" s="117">
        <v>41893</v>
      </c>
      <c r="G1343" s="30">
        <v>3380.2</v>
      </c>
      <c r="H1343" s="265">
        <f>E1343-G1343</f>
        <v>0</v>
      </c>
      <c r="I1343" s="235"/>
    </row>
    <row r="1344" spans="1:11" x14ac:dyDescent="0.25">
      <c r="A1344" s="240">
        <v>41895</v>
      </c>
      <c r="B1344" s="438" t="s">
        <v>1535</v>
      </c>
      <c r="C1344" s="429" t="s">
        <v>4422</v>
      </c>
      <c r="D1344" s="235" t="s">
        <v>4516</v>
      </c>
      <c r="E1344" s="236">
        <v>1711.8</v>
      </c>
      <c r="F1344" s="294">
        <v>41895</v>
      </c>
      <c r="G1344" s="30">
        <v>1711.8</v>
      </c>
      <c r="H1344" s="265">
        <f>E1344-G1344</f>
        <v>0</v>
      </c>
      <c r="I1344" s="235"/>
    </row>
    <row r="1345" spans="1:9" x14ac:dyDescent="0.25">
      <c r="A1345" s="240"/>
      <c r="B1345" s="438"/>
      <c r="C1345" s="429"/>
      <c r="D1345" s="235"/>
      <c r="E1345" s="236"/>
      <c r="F1345" s="294"/>
      <c r="G1345" s="30"/>
      <c r="H1345" s="265"/>
      <c r="I1345" s="235"/>
    </row>
    <row r="1346" spans="1:9" x14ac:dyDescent="0.25">
      <c r="A1346" s="240">
        <v>41900</v>
      </c>
      <c r="B1346" s="241" t="s">
        <v>2162</v>
      </c>
      <c r="C1346" s="394" t="s">
        <v>4517</v>
      </c>
      <c r="D1346" s="8" t="s">
        <v>4563</v>
      </c>
      <c r="E1346" s="252">
        <v>1457.1</v>
      </c>
      <c r="F1346" s="294">
        <v>41902</v>
      </c>
      <c r="G1346" s="30">
        <v>1457.1</v>
      </c>
      <c r="H1346" s="265">
        <f>E1346-G1346</f>
        <v>0</v>
      </c>
      <c r="I1346" s="8" t="s">
        <v>146</v>
      </c>
    </row>
    <row r="1347" spans="1:9" x14ac:dyDescent="0.25">
      <c r="A1347" s="240">
        <v>41905</v>
      </c>
      <c r="B1347" s="241" t="s">
        <v>1397</v>
      </c>
      <c r="C1347" s="394" t="s">
        <v>4517</v>
      </c>
      <c r="D1347" s="8" t="s">
        <v>4563</v>
      </c>
      <c r="E1347" s="252">
        <v>1236</v>
      </c>
      <c r="F1347" s="294">
        <v>41907</v>
      </c>
      <c r="G1347" s="22">
        <v>1236</v>
      </c>
      <c r="H1347" s="265">
        <f>E1347-G1347</f>
        <v>0</v>
      </c>
      <c r="I1347" s="20" t="s">
        <v>146</v>
      </c>
    </row>
    <row r="1348" spans="1:9" x14ac:dyDescent="0.25">
      <c r="A1348" s="240">
        <v>41907</v>
      </c>
      <c r="B1348" s="475" t="s">
        <v>1686</v>
      </c>
      <c r="C1348" s="476" t="s">
        <v>2764</v>
      </c>
      <c r="D1348" s="8" t="s">
        <v>4563</v>
      </c>
      <c r="E1348" s="252">
        <v>2291.4</v>
      </c>
      <c r="F1348" s="294">
        <v>41909</v>
      </c>
      <c r="G1348" s="30">
        <v>2291.4</v>
      </c>
      <c r="H1348" s="265">
        <f>E1348-G1348</f>
        <v>0</v>
      </c>
      <c r="I1348" s="8" t="s">
        <v>146</v>
      </c>
    </row>
    <row r="1349" spans="1:9" x14ac:dyDescent="0.25">
      <c r="A1349" s="240"/>
      <c r="B1349" s="475"/>
      <c r="C1349" s="476"/>
      <c r="D1349" s="8"/>
      <c r="E1349" s="252"/>
      <c r="F1349" s="294"/>
      <c r="G1349" s="30"/>
      <c r="H1349" s="265"/>
      <c r="I1349" s="8"/>
    </row>
    <row r="1350" spans="1:9" x14ac:dyDescent="0.25">
      <c r="A1350" s="240"/>
      <c r="B1350" s="475"/>
      <c r="C1350" s="476"/>
      <c r="D1350" s="8"/>
      <c r="E1350" s="252"/>
      <c r="F1350" s="294"/>
      <c r="G1350" s="30"/>
      <c r="H1350" s="265"/>
      <c r="I1350" s="8"/>
    </row>
    <row r="1351" spans="1:9" x14ac:dyDescent="0.25">
      <c r="A1351" s="240">
        <v>41883</v>
      </c>
      <c r="B1351" s="241" t="s">
        <v>1396</v>
      </c>
      <c r="C1351" s="394" t="s">
        <v>4401</v>
      </c>
      <c r="D1351" s="235" t="s">
        <v>102</v>
      </c>
      <c r="E1351" s="236">
        <v>4790.8</v>
      </c>
      <c r="F1351" s="117">
        <v>41883</v>
      </c>
      <c r="G1351" s="30">
        <v>4790.8</v>
      </c>
      <c r="H1351" s="238">
        <f t="shared" ref="H1351:H1362" si="61">E1351-G1351</f>
        <v>0</v>
      </c>
      <c r="I1351" s="235"/>
    </row>
    <row r="1352" spans="1:9" x14ac:dyDescent="0.25">
      <c r="A1352" s="240">
        <v>41884</v>
      </c>
      <c r="B1352" s="241" t="s">
        <v>1502</v>
      </c>
      <c r="C1352" s="394" t="s">
        <v>4401</v>
      </c>
      <c r="D1352" s="235" t="s">
        <v>102</v>
      </c>
      <c r="E1352" s="236">
        <v>6090.4</v>
      </c>
      <c r="F1352" s="117">
        <v>41884</v>
      </c>
      <c r="G1352" s="22">
        <v>6090.4</v>
      </c>
      <c r="H1352" s="238">
        <f t="shared" si="61"/>
        <v>0</v>
      </c>
      <c r="I1352" s="431" t="s">
        <v>4</v>
      </c>
    </row>
    <row r="1353" spans="1:9" x14ac:dyDescent="0.25">
      <c r="A1353" s="240">
        <v>41885</v>
      </c>
      <c r="B1353" s="438" t="s">
        <v>1627</v>
      </c>
      <c r="C1353" s="429" t="s">
        <v>4422</v>
      </c>
      <c r="D1353" s="8" t="s">
        <v>102</v>
      </c>
      <c r="E1353" s="252">
        <v>3325.8</v>
      </c>
      <c r="F1353" s="117">
        <v>41885</v>
      </c>
      <c r="G1353" s="30">
        <v>3325.8</v>
      </c>
      <c r="H1353" s="265">
        <f t="shared" si="61"/>
        <v>0</v>
      </c>
      <c r="I1353" s="8" t="s">
        <v>196</v>
      </c>
    </row>
    <row r="1354" spans="1:9" x14ac:dyDescent="0.25">
      <c r="A1354" s="240">
        <v>41886</v>
      </c>
      <c r="B1354" s="438" t="s">
        <v>1697</v>
      </c>
      <c r="C1354" s="429" t="s">
        <v>4422</v>
      </c>
      <c r="D1354" s="235" t="s">
        <v>102</v>
      </c>
      <c r="E1354" s="236">
        <v>3256.8</v>
      </c>
      <c r="F1354" s="294">
        <v>41886</v>
      </c>
      <c r="G1354" s="30">
        <v>3256.8</v>
      </c>
      <c r="H1354" s="265">
        <f t="shared" si="61"/>
        <v>0</v>
      </c>
      <c r="I1354" s="235" t="s">
        <v>4</v>
      </c>
    </row>
    <row r="1355" spans="1:9" x14ac:dyDescent="0.25">
      <c r="A1355" s="240">
        <v>41887</v>
      </c>
      <c r="B1355" s="438" t="s">
        <v>1834</v>
      </c>
      <c r="C1355" s="429" t="s">
        <v>4422</v>
      </c>
      <c r="D1355" s="8" t="s">
        <v>102</v>
      </c>
      <c r="E1355" s="252">
        <v>3993.6</v>
      </c>
      <c r="F1355" s="117">
        <v>41887</v>
      </c>
      <c r="G1355" s="30">
        <v>3993.6</v>
      </c>
      <c r="H1355" s="265">
        <f t="shared" si="61"/>
        <v>0</v>
      </c>
      <c r="I1355" s="8" t="s">
        <v>4</v>
      </c>
    </row>
    <row r="1356" spans="1:9" x14ac:dyDescent="0.25">
      <c r="A1356" s="240">
        <v>41888</v>
      </c>
      <c r="B1356" s="438" t="s">
        <v>1978</v>
      </c>
      <c r="C1356" s="429" t="s">
        <v>4422</v>
      </c>
      <c r="D1356" s="235" t="s">
        <v>102</v>
      </c>
      <c r="E1356" s="236">
        <v>4462</v>
      </c>
      <c r="F1356" s="294">
        <v>41889</v>
      </c>
      <c r="G1356" s="30">
        <v>4462</v>
      </c>
      <c r="H1356" s="265">
        <f t="shared" si="61"/>
        <v>0</v>
      </c>
      <c r="I1356" s="235" t="s">
        <v>4</v>
      </c>
    </row>
    <row r="1357" spans="1:9" x14ac:dyDescent="0.25">
      <c r="A1357" s="240">
        <v>41889</v>
      </c>
      <c r="B1357" s="438" t="s">
        <v>2093</v>
      </c>
      <c r="C1357" s="429" t="s">
        <v>4422</v>
      </c>
      <c r="D1357" s="8" t="s">
        <v>102</v>
      </c>
      <c r="E1357" s="252">
        <v>6664</v>
      </c>
      <c r="F1357" s="294">
        <v>41890</v>
      </c>
      <c r="G1357" s="30">
        <v>6664</v>
      </c>
      <c r="H1357" s="265">
        <f t="shared" si="61"/>
        <v>0</v>
      </c>
      <c r="I1357" s="8" t="s">
        <v>4</v>
      </c>
    </row>
    <row r="1358" spans="1:9" x14ac:dyDescent="0.25">
      <c r="A1358" s="240">
        <v>41890</v>
      </c>
      <c r="B1358" s="438" t="s">
        <v>2193</v>
      </c>
      <c r="C1358" s="429" t="s">
        <v>4422</v>
      </c>
      <c r="D1358" s="8" t="s">
        <v>102</v>
      </c>
      <c r="E1358" s="252">
        <v>4434.3999999999996</v>
      </c>
      <c r="F1358" s="117">
        <v>41890</v>
      </c>
      <c r="G1358" s="30">
        <v>4434.3999999999996</v>
      </c>
      <c r="H1358" s="265">
        <f t="shared" si="61"/>
        <v>0</v>
      </c>
      <c r="I1358" s="8" t="s">
        <v>20</v>
      </c>
    </row>
    <row r="1359" spans="1:9" x14ac:dyDescent="0.25">
      <c r="A1359" s="240">
        <v>41891</v>
      </c>
      <c r="B1359" s="438" t="s">
        <v>1074</v>
      </c>
      <c r="C1359" s="429" t="s">
        <v>4422</v>
      </c>
      <c r="D1359" s="235" t="s">
        <v>102</v>
      </c>
      <c r="E1359" s="236">
        <v>4330</v>
      </c>
      <c r="F1359" s="117">
        <v>41891</v>
      </c>
      <c r="G1359" s="30">
        <v>4330</v>
      </c>
      <c r="H1359" s="265">
        <f t="shared" si="61"/>
        <v>0</v>
      </c>
      <c r="I1359" s="235" t="s">
        <v>14</v>
      </c>
    </row>
    <row r="1360" spans="1:9" x14ac:dyDescent="0.25">
      <c r="A1360" s="240">
        <v>41892</v>
      </c>
      <c r="B1360" s="438" t="s">
        <v>1188</v>
      </c>
      <c r="C1360" s="429" t="s">
        <v>4422</v>
      </c>
      <c r="D1360" s="8" t="s">
        <v>102</v>
      </c>
      <c r="E1360" s="252">
        <v>3808.8</v>
      </c>
      <c r="F1360" s="117">
        <v>41892</v>
      </c>
      <c r="G1360" s="30">
        <v>3808.8</v>
      </c>
      <c r="H1360" s="265">
        <f t="shared" si="61"/>
        <v>0</v>
      </c>
      <c r="I1360" s="8" t="s">
        <v>4</v>
      </c>
    </row>
    <row r="1361" spans="1:11" x14ac:dyDescent="0.25">
      <c r="A1361" s="240">
        <v>41893</v>
      </c>
      <c r="B1361" s="438" t="s">
        <v>1265</v>
      </c>
      <c r="C1361" s="429" t="s">
        <v>4422</v>
      </c>
      <c r="D1361" s="235" t="s">
        <v>102</v>
      </c>
      <c r="E1361" s="236">
        <v>4595.3999999999996</v>
      </c>
      <c r="F1361" s="117">
        <v>41893</v>
      </c>
      <c r="G1361" s="30">
        <v>4595.3999999999996</v>
      </c>
      <c r="H1361" s="265">
        <f t="shared" si="61"/>
        <v>0</v>
      </c>
      <c r="I1361" s="235" t="s">
        <v>4</v>
      </c>
      <c r="K1361" s="21"/>
    </row>
    <row r="1362" spans="1:11" x14ac:dyDescent="0.25">
      <c r="A1362" s="240">
        <v>41894</v>
      </c>
      <c r="B1362" s="438" t="s">
        <v>1396</v>
      </c>
      <c r="C1362" s="429" t="s">
        <v>4422</v>
      </c>
      <c r="D1362" s="8" t="s">
        <v>102</v>
      </c>
      <c r="E1362" s="252">
        <v>4664.3999999999996</v>
      </c>
      <c r="F1362" s="117">
        <v>41894</v>
      </c>
      <c r="G1362" s="22">
        <v>4664.3999999999996</v>
      </c>
      <c r="H1362" s="265">
        <f t="shared" si="61"/>
        <v>0</v>
      </c>
      <c r="I1362" s="20" t="s">
        <v>4</v>
      </c>
    </row>
    <row r="1363" spans="1:11" x14ac:dyDescent="0.25">
      <c r="A1363" s="240"/>
      <c r="B1363" s="438"/>
      <c r="C1363" s="429"/>
      <c r="D1363" s="8"/>
      <c r="E1363" s="252"/>
      <c r="F1363" s="117"/>
      <c r="G1363" s="22">
        <f>SUM(G1351:G1362)</f>
        <v>54416.4</v>
      </c>
      <c r="H1363" s="265"/>
      <c r="I1363" s="20"/>
    </row>
    <row r="1364" spans="1:11" x14ac:dyDescent="0.25">
      <c r="A1364" s="240"/>
      <c r="B1364" s="438"/>
      <c r="C1364" s="429"/>
      <c r="D1364" s="8"/>
      <c r="E1364" s="252"/>
      <c r="F1364" s="117"/>
      <c r="G1364" s="22"/>
      <c r="H1364" s="265"/>
      <c r="I1364" s="20"/>
    </row>
    <row r="1365" spans="1:11" x14ac:dyDescent="0.25">
      <c r="A1365" s="240">
        <v>41895</v>
      </c>
      <c r="B1365" s="241" t="s">
        <v>1607</v>
      </c>
      <c r="C1365" s="394" t="s">
        <v>4517</v>
      </c>
      <c r="D1365" s="235" t="s">
        <v>460</v>
      </c>
      <c r="E1365" s="236">
        <v>187.6</v>
      </c>
      <c r="F1365" s="294">
        <v>41895</v>
      </c>
      <c r="G1365" s="30">
        <v>187.6</v>
      </c>
      <c r="H1365" s="265">
        <f>E1365-G1365</f>
        <v>0</v>
      </c>
      <c r="I1365" s="235"/>
    </row>
    <row r="1366" spans="1:11" x14ac:dyDescent="0.25">
      <c r="A1366" s="240">
        <v>41888</v>
      </c>
      <c r="B1366" s="438" t="s">
        <v>1955</v>
      </c>
      <c r="C1366" s="429" t="s">
        <v>4422</v>
      </c>
      <c r="D1366" s="235" t="s">
        <v>2298</v>
      </c>
      <c r="E1366" s="236">
        <v>2255.4</v>
      </c>
      <c r="F1366" s="294">
        <v>41888</v>
      </c>
      <c r="G1366" s="30">
        <v>2255.4</v>
      </c>
      <c r="H1366" s="265">
        <f>E1366-G1366</f>
        <v>0</v>
      </c>
      <c r="I1366" s="235"/>
    </row>
    <row r="1367" spans="1:11" x14ac:dyDescent="0.25">
      <c r="A1367" s="240">
        <v>41902</v>
      </c>
      <c r="B1367" s="241" t="s">
        <v>1105</v>
      </c>
      <c r="C1367" s="394" t="s">
        <v>4517</v>
      </c>
      <c r="D1367" s="8" t="s">
        <v>2298</v>
      </c>
      <c r="E1367" s="252">
        <v>1060.5</v>
      </c>
      <c r="F1367" s="294">
        <v>41902</v>
      </c>
      <c r="G1367" s="22">
        <v>1060.5</v>
      </c>
      <c r="H1367" s="265">
        <f>E1367-G1367</f>
        <v>0</v>
      </c>
      <c r="I1367" s="20"/>
    </row>
    <row r="1368" spans="1:11" x14ac:dyDescent="0.25">
      <c r="A1368" s="240">
        <v>41898</v>
      </c>
      <c r="B1368" s="241" t="s">
        <v>1901</v>
      </c>
      <c r="C1368" s="394" t="s">
        <v>4517</v>
      </c>
      <c r="D1368" s="8" t="s">
        <v>4548</v>
      </c>
      <c r="E1368" s="252">
        <v>15932.4</v>
      </c>
      <c r="F1368" s="294">
        <v>41898</v>
      </c>
      <c r="G1368" s="30">
        <v>15932.4</v>
      </c>
      <c r="H1368" s="265">
        <f>E1368-G1368</f>
        <v>0</v>
      </c>
      <c r="I1368" s="8"/>
    </row>
    <row r="1369" spans="1:11" x14ac:dyDescent="0.25">
      <c r="A1369" s="240"/>
      <c r="B1369" s="241"/>
      <c r="C1369" s="394"/>
      <c r="D1369" s="8"/>
      <c r="E1369" s="252"/>
      <c r="F1369" s="294"/>
      <c r="G1369" s="30"/>
      <c r="H1369" s="265"/>
      <c r="I1369" s="8"/>
    </row>
    <row r="1370" spans="1:11" x14ac:dyDescent="0.25">
      <c r="A1370" s="240">
        <v>41883</v>
      </c>
      <c r="B1370" s="241" t="s">
        <v>1386</v>
      </c>
      <c r="C1370" s="394" t="s">
        <v>4401</v>
      </c>
      <c r="D1370" s="235" t="s">
        <v>399</v>
      </c>
      <c r="E1370" s="236">
        <v>413.6</v>
      </c>
      <c r="F1370" s="117">
        <v>41884</v>
      </c>
      <c r="G1370" s="30">
        <v>413.6</v>
      </c>
      <c r="H1370" s="238">
        <f t="shared" ref="H1370:H1375" si="62">E1370-G1370</f>
        <v>0</v>
      </c>
      <c r="I1370" s="235"/>
    </row>
    <row r="1371" spans="1:11" x14ac:dyDescent="0.25">
      <c r="A1371" s="240">
        <v>41886</v>
      </c>
      <c r="B1371" s="438" t="s">
        <v>1730</v>
      </c>
      <c r="C1371" s="429" t="s">
        <v>4422</v>
      </c>
      <c r="D1371" s="235" t="s">
        <v>399</v>
      </c>
      <c r="E1371" s="236">
        <v>2209</v>
      </c>
      <c r="F1371" s="294">
        <v>41887</v>
      </c>
      <c r="G1371" s="30">
        <v>2209</v>
      </c>
      <c r="H1371" s="265">
        <f t="shared" si="62"/>
        <v>0</v>
      </c>
      <c r="I1371" s="235" t="s">
        <v>23</v>
      </c>
    </row>
    <row r="1372" spans="1:11" x14ac:dyDescent="0.25">
      <c r="A1372" s="240">
        <v>41891</v>
      </c>
      <c r="B1372" s="438" t="s">
        <v>1056</v>
      </c>
      <c r="C1372" s="429" t="s">
        <v>4422</v>
      </c>
      <c r="D1372" s="235" t="s">
        <v>399</v>
      </c>
      <c r="E1372" s="236">
        <v>480</v>
      </c>
      <c r="F1372" s="117">
        <v>41893</v>
      </c>
      <c r="G1372" s="30">
        <v>480</v>
      </c>
      <c r="H1372" s="265">
        <f t="shared" si="62"/>
        <v>0</v>
      </c>
      <c r="I1372" s="235" t="s">
        <v>23</v>
      </c>
    </row>
    <row r="1373" spans="1:11" x14ac:dyDescent="0.25">
      <c r="A1373" s="240">
        <v>41893</v>
      </c>
      <c r="B1373" s="438" t="s">
        <v>1239</v>
      </c>
      <c r="C1373" s="429" t="s">
        <v>4422</v>
      </c>
      <c r="D1373" s="235" t="s">
        <v>399</v>
      </c>
      <c r="E1373" s="236">
        <v>3196.8</v>
      </c>
      <c r="F1373" s="117">
        <v>41894</v>
      </c>
      <c r="G1373" s="30">
        <v>3196.8</v>
      </c>
      <c r="H1373" s="265">
        <f t="shared" si="62"/>
        <v>0</v>
      </c>
      <c r="I1373" s="235" t="s">
        <v>23</v>
      </c>
    </row>
    <row r="1374" spans="1:11" x14ac:dyDescent="0.25">
      <c r="A1374" s="240">
        <v>41900</v>
      </c>
      <c r="B1374" s="241" t="s">
        <v>2100</v>
      </c>
      <c r="C1374" s="394" t="s">
        <v>4517</v>
      </c>
      <c r="D1374" s="8" t="s">
        <v>399</v>
      </c>
      <c r="E1374" s="252">
        <v>2121.6999999999998</v>
      </c>
      <c r="F1374" s="294">
        <v>41901</v>
      </c>
      <c r="G1374" s="30">
        <v>2121.6999999999998</v>
      </c>
      <c r="H1374" s="265">
        <f t="shared" si="62"/>
        <v>0</v>
      </c>
      <c r="I1374" s="8" t="s">
        <v>146</v>
      </c>
    </row>
    <row r="1375" spans="1:11" x14ac:dyDescent="0.25">
      <c r="A1375" s="240">
        <v>41907</v>
      </c>
      <c r="B1375" s="475" t="s">
        <v>1594</v>
      </c>
      <c r="C1375" s="476" t="s">
        <v>2764</v>
      </c>
      <c r="D1375" s="5" t="s">
        <v>399</v>
      </c>
      <c r="E1375" s="295">
        <v>2594.8000000000002</v>
      </c>
      <c r="F1375" s="294">
        <v>41907</v>
      </c>
      <c r="G1375" s="22">
        <v>2594.8000000000002</v>
      </c>
      <c r="H1375" s="265">
        <f t="shared" si="62"/>
        <v>0</v>
      </c>
      <c r="I1375" s="24" t="s">
        <v>23</v>
      </c>
    </row>
    <row r="1376" spans="1:11" x14ac:dyDescent="0.25">
      <c r="A1376" s="240"/>
      <c r="B1376" s="475"/>
      <c r="C1376" s="476"/>
      <c r="D1376" s="5"/>
      <c r="E1376" s="295"/>
      <c r="F1376" s="294"/>
      <c r="G1376" s="22">
        <f>SUM(G1370:G1375)</f>
        <v>11015.899999999998</v>
      </c>
      <c r="H1376" s="265"/>
      <c r="I1376" s="24"/>
    </row>
    <row r="1377" spans="1:11" x14ac:dyDescent="0.25">
      <c r="A1377" s="240"/>
      <c r="B1377" s="475"/>
      <c r="C1377" s="476"/>
      <c r="D1377" s="5"/>
      <c r="E1377" s="295"/>
      <c r="F1377" s="294"/>
      <c r="G1377" s="22"/>
      <c r="H1377" s="265"/>
      <c r="I1377" s="24"/>
    </row>
    <row r="1378" spans="1:11" x14ac:dyDescent="0.25">
      <c r="A1378" s="240">
        <v>41894</v>
      </c>
      <c r="B1378" s="438" t="s">
        <v>1473</v>
      </c>
      <c r="C1378" s="429" t="s">
        <v>4422</v>
      </c>
      <c r="D1378" s="8" t="s">
        <v>2776</v>
      </c>
      <c r="E1378" s="252">
        <v>2288</v>
      </c>
      <c r="F1378" s="117">
        <v>41894</v>
      </c>
      <c r="G1378" s="30">
        <v>2288</v>
      </c>
      <c r="H1378" s="265">
        <f>E1378-G1378</f>
        <v>0</v>
      </c>
      <c r="I1378" s="8"/>
      <c r="K1378" s="21"/>
    </row>
    <row r="1379" spans="1:11" x14ac:dyDescent="0.25">
      <c r="A1379" s="240">
        <v>41897</v>
      </c>
      <c r="B1379" s="241" t="s">
        <v>1835</v>
      </c>
      <c r="C1379" s="394" t="s">
        <v>4517</v>
      </c>
      <c r="D1379" s="235" t="s">
        <v>2776</v>
      </c>
      <c r="E1379" s="236">
        <v>2936.75</v>
      </c>
      <c r="F1379" s="294">
        <v>41897</v>
      </c>
      <c r="G1379" s="30">
        <v>2936.75</v>
      </c>
      <c r="H1379" s="265">
        <f>E1379-G1379</f>
        <v>0</v>
      </c>
      <c r="I1379" s="235"/>
    </row>
    <row r="1380" spans="1:11" x14ac:dyDescent="0.25">
      <c r="A1380" s="240">
        <v>41904</v>
      </c>
      <c r="B1380" s="241" t="s">
        <v>1342</v>
      </c>
      <c r="C1380" s="394" t="s">
        <v>4517</v>
      </c>
      <c r="D1380" s="8" t="s">
        <v>2776</v>
      </c>
      <c r="E1380" s="252">
        <v>807.2</v>
      </c>
      <c r="F1380" s="294">
        <v>41904</v>
      </c>
      <c r="G1380" s="22">
        <v>807.2</v>
      </c>
      <c r="H1380" s="265">
        <f>E1380-G1380</f>
        <v>0</v>
      </c>
      <c r="I1380" s="20"/>
    </row>
    <row r="1381" spans="1:11" x14ac:dyDescent="0.25">
      <c r="A1381" s="240">
        <v>41905</v>
      </c>
      <c r="B1381" s="241" t="s">
        <v>1468</v>
      </c>
      <c r="C1381" s="394" t="s">
        <v>4517</v>
      </c>
      <c r="D1381" s="8" t="s">
        <v>2776</v>
      </c>
      <c r="E1381" s="252">
        <v>487.2</v>
      </c>
      <c r="F1381" s="294">
        <v>41905</v>
      </c>
      <c r="G1381" s="22">
        <v>487.2</v>
      </c>
      <c r="H1381" s="265">
        <f>E1381-G1381</f>
        <v>0</v>
      </c>
      <c r="I1381" s="431"/>
    </row>
    <row r="1382" spans="1:11" x14ac:dyDescent="0.25">
      <c r="A1382" s="240">
        <v>41905</v>
      </c>
      <c r="B1382" s="241" t="s">
        <v>1470</v>
      </c>
      <c r="C1382" s="394" t="s">
        <v>4517</v>
      </c>
      <c r="D1382" s="8" t="s">
        <v>2776</v>
      </c>
      <c r="E1382" s="252">
        <v>603.20000000000005</v>
      </c>
      <c r="F1382" s="294">
        <v>41905</v>
      </c>
      <c r="G1382" s="22">
        <v>603.20000000000005</v>
      </c>
      <c r="H1382" s="265">
        <f>E1382-G1382</f>
        <v>0</v>
      </c>
      <c r="I1382" s="431"/>
    </row>
    <row r="1383" spans="1:11" x14ac:dyDescent="0.25">
      <c r="A1383" s="240"/>
      <c r="B1383" s="241"/>
      <c r="C1383" s="394"/>
      <c r="D1383" s="8"/>
      <c r="E1383" s="252"/>
      <c r="F1383" s="294"/>
      <c r="G1383" s="22"/>
      <c r="H1383" s="265"/>
      <c r="I1383" s="431"/>
    </row>
    <row r="1384" spans="1:11" x14ac:dyDescent="0.25">
      <c r="A1384" s="240">
        <v>41897</v>
      </c>
      <c r="B1384" s="241" t="s">
        <v>1788</v>
      </c>
      <c r="C1384" s="394" t="s">
        <v>4517</v>
      </c>
      <c r="D1384" s="235" t="s">
        <v>4539</v>
      </c>
      <c r="E1384" s="236">
        <v>4032</v>
      </c>
      <c r="F1384" s="294">
        <v>41897</v>
      </c>
      <c r="G1384" s="30">
        <v>4032</v>
      </c>
      <c r="H1384" s="265">
        <f>E1384-G1384</f>
        <v>0</v>
      </c>
      <c r="I1384" s="235"/>
    </row>
    <row r="1385" spans="1:11" x14ac:dyDescent="0.25">
      <c r="A1385" s="240"/>
      <c r="B1385" s="241"/>
      <c r="C1385" s="394"/>
      <c r="D1385" s="235"/>
      <c r="E1385" s="236"/>
      <c r="F1385" s="294"/>
      <c r="G1385" s="30"/>
      <c r="H1385" s="265"/>
      <c r="I1385" s="235"/>
    </row>
    <row r="1386" spans="1:11" x14ac:dyDescent="0.25">
      <c r="A1386" s="240">
        <v>41883</v>
      </c>
      <c r="B1386" s="241" t="s">
        <v>1370</v>
      </c>
      <c r="C1386" s="394" t="s">
        <v>4401</v>
      </c>
      <c r="D1386" s="235" t="s">
        <v>16</v>
      </c>
      <c r="E1386" s="236">
        <v>6269</v>
      </c>
      <c r="F1386" s="117">
        <v>41883</v>
      </c>
      <c r="G1386" s="30">
        <v>6269</v>
      </c>
      <c r="H1386" s="238">
        <f t="shared" ref="H1386:H1417" si="63">E1386-G1386</f>
        <v>0</v>
      </c>
      <c r="I1386" s="235"/>
    </row>
    <row r="1387" spans="1:11" x14ac:dyDescent="0.25">
      <c r="A1387" s="240">
        <v>41884</v>
      </c>
      <c r="B1387" s="241" t="s">
        <v>1480</v>
      </c>
      <c r="C1387" s="394" t="s">
        <v>4401</v>
      </c>
      <c r="D1387" s="235" t="s">
        <v>16</v>
      </c>
      <c r="E1387" s="236">
        <v>4303.2</v>
      </c>
      <c r="F1387" s="117">
        <v>41884</v>
      </c>
      <c r="G1387" s="22">
        <v>4303.2</v>
      </c>
      <c r="H1387" s="238">
        <f t="shared" si="63"/>
        <v>0</v>
      </c>
      <c r="I1387" s="431"/>
    </row>
    <row r="1388" spans="1:11" x14ac:dyDescent="0.25">
      <c r="A1388" s="240">
        <v>41885</v>
      </c>
      <c r="B1388" s="438" t="s">
        <v>1585</v>
      </c>
      <c r="C1388" s="429" t="s">
        <v>4422</v>
      </c>
      <c r="D1388" s="8" t="s">
        <v>16</v>
      </c>
      <c r="E1388" s="252">
        <v>5242.2</v>
      </c>
      <c r="F1388" s="117">
        <v>41885</v>
      </c>
      <c r="G1388" s="30">
        <v>5242.2</v>
      </c>
      <c r="H1388" s="238">
        <f t="shared" si="63"/>
        <v>0</v>
      </c>
      <c r="I1388" s="8"/>
    </row>
    <row r="1389" spans="1:11" x14ac:dyDescent="0.25">
      <c r="A1389" s="240">
        <v>41886</v>
      </c>
      <c r="B1389" s="438" t="s">
        <v>1695</v>
      </c>
      <c r="C1389" s="429" t="s">
        <v>4422</v>
      </c>
      <c r="D1389" s="235" t="s">
        <v>16</v>
      </c>
      <c r="E1389" s="236">
        <v>10006.799999999999</v>
      </c>
      <c r="F1389" s="294">
        <v>41886</v>
      </c>
      <c r="G1389" s="30">
        <v>10006.799999999999</v>
      </c>
      <c r="H1389" s="265">
        <f t="shared" si="63"/>
        <v>0</v>
      </c>
      <c r="I1389" s="235"/>
    </row>
    <row r="1390" spans="1:11" x14ac:dyDescent="0.25">
      <c r="A1390" s="240">
        <v>41887</v>
      </c>
      <c r="B1390" s="438" t="s">
        <v>1833</v>
      </c>
      <c r="C1390" s="429" t="s">
        <v>4422</v>
      </c>
      <c r="D1390" s="8" t="s">
        <v>16</v>
      </c>
      <c r="E1390" s="252">
        <v>5426.6</v>
      </c>
      <c r="F1390" s="117">
        <v>41887</v>
      </c>
      <c r="G1390" s="30">
        <v>5426.6</v>
      </c>
      <c r="H1390" s="265">
        <f t="shared" si="63"/>
        <v>0</v>
      </c>
      <c r="I1390" s="8"/>
    </row>
    <row r="1391" spans="1:11" x14ac:dyDescent="0.25">
      <c r="A1391" s="240">
        <v>41887</v>
      </c>
      <c r="B1391" s="438" t="s">
        <v>1883</v>
      </c>
      <c r="C1391" s="429" t="s">
        <v>4422</v>
      </c>
      <c r="D1391" s="8" t="s">
        <v>16</v>
      </c>
      <c r="E1391" s="252">
        <v>441</v>
      </c>
      <c r="F1391" s="117">
        <v>41887</v>
      </c>
      <c r="G1391" s="30">
        <v>441</v>
      </c>
      <c r="H1391" s="265">
        <f t="shared" si="63"/>
        <v>0</v>
      </c>
      <c r="I1391" s="8" t="s">
        <v>146</v>
      </c>
    </row>
    <row r="1392" spans="1:11" x14ac:dyDescent="0.25">
      <c r="A1392" s="240">
        <v>41888</v>
      </c>
      <c r="B1392" s="438" t="s">
        <v>1950</v>
      </c>
      <c r="C1392" s="429" t="s">
        <v>4422</v>
      </c>
      <c r="D1392" s="235" t="s">
        <v>16</v>
      </c>
      <c r="E1392" s="236">
        <v>8263.7999999999993</v>
      </c>
      <c r="F1392" s="294">
        <v>41888</v>
      </c>
      <c r="G1392" s="30">
        <v>8263.7999999999993</v>
      </c>
      <c r="H1392" s="265">
        <f t="shared" si="63"/>
        <v>0</v>
      </c>
      <c r="I1392" s="235"/>
    </row>
    <row r="1393" spans="1:11" x14ac:dyDescent="0.25">
      <c r="A1393" s="240">
        <v>41889</v>
      </c>
      <c r="B1393" s="438" t="s">
        <v>2072</v>
      </c>
      <c r="C1393" s="429" t="s">
        <v>4422</v>
      </c>
      <c r="D1393" s="8" t="s">
        <v>16</v>
      </c>
      <c r="E1393" s="252">
        <v>6504.4</v>
      </c>
      <c r="F1393" s="294">
        <v>41889</v>
      </c>
      <c r="G1393" s="30">
        <v>6504.4</v>
      </c>
      <c r="H1393" s="265">
        <f t="shared" si="63"/>
        <v>0</v>
      </c>
      <c r="I1393" s="8"/>
    </row>
    <row r="1394" spans="1:11" x14ac:dyDescent="0.25">
      <c r="A1394" s="240">
        <v>41890</v>
      </c>
      <c r="B1394" s="438" t="s">
        <v>2170</v>
      </c>
      <c r="C1394" s="429" t="s">
        <v>4422</v>
      </c>
      <c r="D1394" s="8" t="s">
        <v>16</v>
      </c>
      <c r="E1394" s="252">
        <v>7607.4</v>
      </c>
      <c r="F1394" s="117">
        <v>41890</v>
      </c>
      <c r="G1394" s="30">
        <v>7607.4</v>
      </c>
      <c r="H1394" s="265">
        <f t="shared" si="63"/>
        <v>0</v>
      </c>
      <c r="I1394" s="8"/>
    </row>
    <row r="1395" spans="1:11" x14ac:dyDescent="0.25">
      <c r="A1395" s="240">
        <v>41891</v>
      </c>
      <c r="B1395" s="438" t="s">
        <v>2273</v>
      </c>
      <c r="C1395" s="429" t="s">
        <v>4422</v>
      </c>
      <c r="D1395" s="235" t="s">
        <v>16</v>
      </c>
      <c r="E1395" s="236">
        <v>4764</v>
      </c>
      <c r="F1395" s="117">
        <v>41891</v>
      </c>
      <c r="G1395" s="30">
        <v>4764</v>
      </c>
      <c r="H1395" s="265">
        <f t="shared" si="63"/>
        <v>0</v>
      </c>
      <c r="I1395" s="235"/>
      <c r="J1395" s="9"/>
      <c r="K1395" s="9"/>
    </row>
    <row r="1396" spans="1:11" x14ac:dyDescent="0.25">
      <c r="A1396" s="240">
        <v>41892</v>
      </c>
      <c r="B1396" s="438" t="s">
        <v>1128</v>
      </c>
      <c r="C1396" s="429" t="s">
        <v>4422</v>
      </c>
      <c r="D1396" s="8" t="s">
        <v>16</v>
      </c>
      <c r="E1396" s="252">
        <v>6049.6</v>
      </c>
      <c r="F1396" s="117">
        <v>41892</v>
      </c>
      <c r="G1396" s="30">
        <v>6049.6</v>
      </c>
      <c r="H1396" s="265">
        <f t="shared" si="63"/>
        <v>0</v>
      </c>
      <c r="I1396" s="8"/>
      <c r="J1396" s="9"/>
      <c r="K1396" s="9"/>
    </row>
    <row r="1397" spans="1:11" x14ac:dyDescent="0.25">
      <c r="A1397" s="240">
        <v>41893</v>
      </c>
      <c r="B1397" s="438" t="s">
        <v>1234</v>
      </c>
      <c r="C1397" s="429" t="s">
        <v>4422</v>
      </c>
      <c r="D1397" s="235" t="s">
        <v>16</v>
      </c>
      <c r="E1397" s="236">
        <v>5936</v>
      </c>
      <c r="F1397" s="117">
        <v>41893</v>
      </c>
      <c r="G1397" s="30">
        <v>5936</v>
      </c>
      <c r="H1397" s="265">
        <f t="shared" si="63"/>
        <v>0</v>
      </c>
      <c r="I1397" s="235"/>
      <c r="J1397" s="9"/>
      <c r="K1397" s="9"/>
    </row>
    <row r="1398" spans="1:11" x14ac:dyDescent="0.25">
      <c r="A1398" s="240">
        <v>41894</v>
      </c>
      <c r="B1398" s="438" t="s">
        <v>1391</v>
      </c>
      <c r="C1398" s="429" t="s">
        <v>4422</v>
      </c>
      <c r="D1398" s="8" t="s">
        <v>16</v>
      </c>
      <c r="E1398" s="252">
        <v>6341.2</v>
      </c>
      <c r="F1398" s="117">
        <v>41894</v>
      </c>
      <c r="G1398" s="22">
        <v>6341.2</v>
      </c>
      <c r="H1398" s="265">
        <f t="shared" si="63"/>
        <v>0</v>
      </c>
      <c r="I1398" s="20"/>
      <c r="J1398" s="9"/>
      <c r="K1398" s="9"/>
    </row>
    <row r="1399" spans="1:11" x14ac:dyDescent="0.25">
      <c r="A1399" s="240">
        <v>41895</v>
      </c>
      <c r="B1399" s="438" t="s">
        <v>1518</v>
      </c>
      <c r="C1399" s="429" t="s">
        <v>4422</v>
      </c>
      <c r="D1399" s="235" t="s">
        <v>16</v>
      </c>
      <c r="E1399" s="236">
        <v>10254.4</v>
      </c>
      <c r="F1399" s="294">
        <v>41895</v>
      </c>
      <c r="G1399" s="30">
        <v>10254.4</v>
      </c>
      <c r="H1399" s="265">
        <f t="shared" si="63"/>
        <v>0</v>
      </c>
      <c r="I1399" s="235"/>
      <c r="J1399" s="9"/>
      <c r="K1399" s="9"/>
    </row>
    <row r="1400" spans="1:11" x14ac:dyDescent="0.25">
      <c r="A1400" s="240">
        <v>41896</v>
      </c>
      <c r="B1400" s="241" t="s">
        <v>1637</v>
      </c>
      <c r="C1400" s="394" t="s">
        <v>4517</v>
      </c>
      <c r="D1400" s="8" t="s">
        <v>16</v>
      </c>
      <c r="E1400" s="252">
        <v>9730.1</v>
      </c>
      <c r="F1400" s="117">
        <v>41896</v>
      </c>
      <c r="G1400" s="30">
        <v>9730.1</v>
      </c>
      <c r="H1400" s="265">
        <f t="shared" si="63"/>
        <v>0</v>
      </c>
      <c r="I1400" s="8"/>
      <c r="J1400" s="9"/>
      <c r="K1400" s="9"/>
    </row>
    <row r="1401" spans="1:11" x14ac:dyDescent="0.25">
      <c r="A1401" s="240">
        <v>41897</v>
      </c>
      <c r="B1401" s="241" t="s">
        <v>1755</v>
      </c>
      <c r="C1401" s="394" t="s">
        <v>4517</v>
      </c>
      <c r="D1401" s="235" t="s">
        <v>16</v>
      </c>
      <c r="E1401" s="236">
        <v>11662.64</v>
      </c>
      <c r="F1401" s="294">
        <v>41897</v>
      </c>
      <c r="G1401" s="30">
        <v>11662.64</v>
      </c>
      <c r="H1401" s="265">
        <f t="shared" si="63"/>
        <v>0</v>
      </c>
      <c r="I1401" s="235"/>
      <c r="J1401" s="9"/>
      <c r="K1401" s="9"/>
    </row>
    <row r="1402" spans="1:11" x14ac:dyDescent="0.25">
      <c r="A1402" s="240">
        <v>41897</v>
      </c>
      <c r="B1402" s="241" t="s">
        <v>1825</v>
      </c>
      <c r="C1402" s="394" t="s">
        <v>4517</v>
      </c>
      <c r="D1402" s="235" t="s">
        <v>16</v>
      </c>
      <c r="E1402" s="236">
        <v>1229.5999999999999</v>
      </c>
      <c r="F1402" s="294">
        <v>41897</v>
      </c>
      <c r="G1402" s="30">
        <v>1229.5999999999999</v>
      </c>
      <c r="H1402" s="265">
        <f t="shared" si="63"/>
        <v>0</v>
      </c>
      <c r="I1402" s="235"/>
      <c r="J1402" s="9"/>
      <c r="K1402" s="9"/>
    </row>
    <row r="1403" spans="1:11" x14ac:dyDescent="0.25">
      <c r="A1403" s="240">
        <v>41899</v>
      </c>
      <c r="B1403" s="241" t="s">
        <v>1946</v>
      </c>
      <c r="C1403" s="394" t="s">
        <v>4517</v>
      </c>
      <c r="D1403" s="8" t="s">
        <v>16</v>
      </c>
      <c r="E1403" s="252">
        <v>6433.8</v>
      </c>
      <c r="F1403" s="294">
        <v>41899</v>
      </c>
      <c r="G1403" s="30">
        <v>6433.8</v>
      </c>
      <c r="H1403" s="280">
        <f t="shared" si="63"/>
        <v>0</v>
      </c>
      <c r="I1403" s="8"/>
      <c r="J1403" s="9"/>
      <c r="K1403" s="9"/>
    </row>
    <row r="1404" spans="1:11" x14ac:dyDescent="0.25">
      <c r="A1404" s="240">
        <v>41900</v>
      </c>
      <c r="B1404" s="241" t="s">
        <v>2069</v>
      </c>
      <c r="C1404" s="394" t="s">
        <v>4517</v>
      </c>
      <c r="D1404" s="8" t="s">
        <v>16</v>
      </c>
      <c r="E1404" s="252">
        <v>4012.8</v>
      </c>
      <c r="F1404" s="294">
        <v>41900</v>
      </c>
      <c r="G1404" s="30">
        <v>4012.8</v>
      </c>
      <c r="H1404" s="265">
        <f t="shared" si="63"/>
        <v>0</v>
      </c>
      <c r="I1404" s="8"/>
      <c r="J1404" s="9"/>
      <c r="K1404" s="9"/>
    </row>
    <row r="1405" spans="1:11" x14ac:dyDescent="0.25">
      <c r="A1405" s="240">
        <v>41901</v>
      </c>
      <c r="B1405" s="241" t="s">
        <v>2193</v>
      </c>
      <c r="C1405" s="394" t="s">
        <v>4517</v>
      </c>
      <c r="D1405" s="235" t="s">
        <v>16</v>
      </c>
      <c r="E1405" s="236">
        <v>9890.4</v>
      </c>
      <c r="F1405" s="294">
        <v>41901</v>
      </c>
      <c r="G1405" s="30">
        <v>9890.4</v>
      </c>
      <c r="H1405" s="265">
        <f t="shared" si="63"/>
        <v>0</v>
      </c>
      <c r="I1405" s="431"/>
      <c r="J1405" s="9"/>
      <c r="K1405" s="9"/>
    </row>
    <row r="1406" spans="1:11" x14ac:dyDescent="0.25">
      <c r="A1406" s="240">
        <v>41902</v>
      </c>
      <c r="B1406" s="241" t="s">
        <v>1098</v>
      </c>
      <c r="C1406" s="394" t="s">
        <v>4517</v>
      </c>
      <c r="D1406" s="8" t="s">
        <v>16</v>
      </c>
      <c r="E1406" s="252">
        <v>8464.2000000000007</v>
      </c>
      <c r="F1406" s="294">
        <v>41902</v>
      </c>
      <c r="G1406" s="22">
        <v>8464.2000000000007</v>
      </c>
      <c r="H1406" s="265">
        <f t="shared" si="63"/>
        <v>0</v>
      </c>
      <c r="I1406" s="20"/>
      <c r="J1406" s="9"/>
      <c r="K1406" s="9"/>
    </row>
    <row r="1407" spans="1:11" x14ac:dyDescent="0.25">
      <c r="A1407" s="240">
        <v>41903</v>
      </c>
      <c r="B1407" s="241" t="s">
        <v>1190</v>
      </c>
      <c r="C1407" s="394" t="s">
        <v>4517</v>
      </c>
      <c r="D1407" s="235" t="s">
        <v>16</v>
      </c>
      <c r="E1407" s="236">
        <v>7094.8</v>
      </c>
      <c r="F1407" s="117">
        <v>41903</v>
      </c>
      <c r="G1407" s="30">
        <v>7094.8</v>
      </c>
      <c r="H1407" s="265">
        <f t="shared" si="63"/>
        <v>0</v>
      </c>
      <c r="I1407" s="235"/>
      <c r="J1407" s="9"/>
      <c r="K1407" s="9"/>
    </row>
    <row r="1408" spans="1:11" x14ac:dyDescent="0.25">
      <c r="A1408" s="240">
        <v>41903</v>
      </c>
      <c r="B1408" s="241" t="s">
        <v>1191</v>
      </c>
      <c r="C1408" s="394" t="s">
        <v>4517</v>
      </c>
      <c r="D1408" s="235" t="s">
        <v>16</v>
      </c>
      <c r="E1408" s="236">
        <v>166.4</v>
      </c>
      <c r="F1408" s="117">
        <v>41903</v>
      </c>
      <c r="G1408" s="30">
        <v>166.4</v>
      </c>
      <c r="H1408" s="265">
        <f t="shared" si="63"/>
        <v>0</v>
      </c>
      <c r="I1408" s="235"/>
      <c r="J1408" s="9"/>
      <c r="K1408" s="9"/>
    </row>
    <row r="1409" spans="1:11" x14ac:dyDescent="0.25">
      <c r="A1409" s="240">
        <v>41904</v>
      </c>
      <c r="B1409" s="241" t="s">
        <v>1255</v>
      </c>
      <c r="C1409" s="394" t="s">
        <v>4517</v>
      </c>
      <c r="D1409" s="8" t="s">
        <v>16</v>
      </c>
      <c r="E1409" s="252">
        <v>5497.6</v>
      </c>
      <c r="F1409" s="294">
        <v>41904</v>
      </c>
      <c r="G1409" s="30">
        <v>5497.6</v>
      </c>
      <c r="H1409" s="265">
        <f t="shared" si="63"/>
        <v>0</v>
      </c>
      <c r="I1409" s="8" t="s">
        <v>20</v>
      </c>
      <c r="J1409" s="9"/>
      <c r="K1409" s="9"/>
    </row>
    <row r="1410" spans="1:11" x14ac:dyDescent="0.25">
      <c r="A1410" s="240">
        <v>41905</v>
      </c>
      <c r="B1410" s="241" t="s">
        <v>1407</v>
      </c>
      <c r="C1410" s="394" t="s">
        <v>4517</v>
      </c>
      <c r="D1410" s="8" t="s">
        <v>16</v>
      </c>
      <c r="E1410" s="252">
        <v>2480</v>
      </c>
      <c r="F1410" s="294">
        <v>41905</v>
      </c>
      <c r="G1410" s="22">
        <v>2480</v>
      </c>
      <c r="H1410" s="265">
        <f t="shared" si="63"/>
        <v>0</v>
      </c>
      <c r="I1410" s="431"/>
      <c r="J1410" s="9"/>
      <c r="K1410" s="9"/>
    </row>
    <row r="1411" spans="1:11" x14ac:dyDescent="0.25">
      <c r="A1411" s="240">
        <v>41906</v>
      </c>
      <c r="B1411" s="241" t="s">
        <v>1506</v>
      </c>
      <c r="C1411" s="394" t="s">
        <v>4517</v>
      </c>
      <c r="D1411" s="8" t="s">
        <v>16</v>
      </c>
      <c r="E1411" s="252">
        <v>2480</v>
      </c>
      <c r="F1411" s="294">
        <v>41906</v>
      </c>
      <c r="G1411" s="30">
        <v>2480</v>
      </c>
      <c r="H1411" s="265">
        <f t="shared" si="63"/>
        <v>0</v>
      </c>
      <c r="I1411" s="8"/>
    </row>
    <row r="1412" spans="1:11" x14ac:dyDescent="0.25">
      <c r="A1412" s="240">
        <v>41907</v>
      </c>
      <c r="B1412" s="475" t="s">
        <v>1592</v>
      </c>
      <c r="C1412" s="476" t="s">
        <v>2764</v>
      </c>
      <c r="D1412" s="5" t="s">
        <v>16</v>
      </c>
      <c r="E1412" s="295">
        <v>4026</v>
      </c>
      <c r="F1412" s="294">
        <v>41907</v>
      </c>
      <c r="G1412" s="22">
        <v>4026</v>
      </c>
      <c r="H1412" s="265">
        <f t="shared" si="63"/>
        <v>0</v>
      </c>
      <c r="I1412" s="24"/>
    </row>
    <row r="1413" spans="1:11" x14ac:dyDescent="0.25">
      <c r="A1413" s="240">
        <v>41908</v>
      </c>
      <c r="B1413" s="475" t="s">
        <v>1703</v>
      </c>
      <c r="C1413" s="476" t="s">
        <v>2764</v>
      </c>
      <c r="D1413" s="235" t="s">
        <v>16</v>
      </c>
      <c r="E1413" s="236">
        <v>5878.6</v>
      </c>
      <c r="F1413" s="294">
        <v>41908</v>
      </c>
      <c r="G1413" s="30">
        <v>5878.6</v>
      </c>
      <c r="H1413" s="265">
        <f t="shared" si="63"/>
        <v>0</v>
      </c>
      <c r="I1413" s="235" t="s">
        <v>4612</v>
      </c>
    </row>
    <row r="1414" spans="1:11" x14ac:dyDescent="0.25">
      <c r="A1414" s="240">
        <v>41909</v>
      </c>
      <c r="B1414" s="475" t="s">
        <v>1841</v>
      </c>
      <c r="C1414" s="476" t="s">
        <v>2764</v>
      </c>
      <c r="D1414" s="8" t="s">
        <v>16</v>
      </c>
      <c r="E1414" s="252">
        <v>9651.2000000000007</v>
      </c>
      <c r="F1414" s="117">
        <v>41909</v>
      </c>
      <c r="G1414" s="30">
        <v>9651.2000000000007</v>
      </c>
      <c r="H1414" s="265">
        <f t="shared" si="63"/>
        <v>0</v>
      </c>
      <c r="I1414" s="8"/>
    </row>
    <row r="1415" spans="1:11" x14ac:dyDescent="0.25">
      <c r="A1415" s="240">
        <v>41910</v>
      </c>
      <c r="B1415" s="475" t="s">
        <v>1947</v>
      </c>
      <c r="C1415" s="476" t="s">
        <v>2764</v>
      </c>
      <c r="D1415" s="235" t="s">
        <v>16</v>
      </c>
      <c r="E1415" s="236">
        <v>9588.4</v>
      </c>
      <c r="F1415" s="117">
        <v>41910</v>
      </c>
      <c r="G1415" s="30">
        <v>9588.4</v>
      </c>
      <c r="H1415" s="265">
        <f t="shared" si="63"/>
        <v>0</v>
      </c>
      <c r="I1415" s="235"/>
    </row>
    <row r="1416" spans="1:11" x14ac:dyDescent="0.25">
      <c r="A1416" s="240">
        <v>41911</v>
      </c>
      <c r="B1416" s="475" t="s">
        <v>2023</v>
      </c>
      <c r="C1416" s="476" t="s">
        <v>2764</v>
      </c>
      <c r="D1416" s="8" t="s">
        <v>16</v>
      </c>
      <c r="E1416" s="252">
        <v>4334.3999999999996</v>
      </c>
      <c r="F1416" s="294">
        <v>41911</v>
      </c>
      <c r="G1416" s="30">
        <v>4334.3999999999996</v>
      </c>
      <c r="H1416" s="265">
        <f t="shared" si="63"/>
        <v>0</v>
      </c>
      <c r="I1416" s="8"/>
      <c r="K1416" s="21"/>
    </row>
    <row r="1417" spans="1:11" x14ac:dyDescent="0.25">
      <c r="A1417" s="240">
        <v>41912</v>
      </c>
      <c r="B1417" s="475" t="s">
        <v>2168</v>
      </c>
      <c r="C1417" s="476" t="s">
        <v>2764</v>
      </c>
      <c r="D1417" s="235" t="s">
        <v>16</v>
      </c>
      <c r="E1417" s="236">
        <v>5276.4</v>
      </c>
      <c r="F1417" s="117">
        <v>41912</v>
      </c>
      <c r="G1417" s="30">
        <v>5276.4</v>
      </c>
      <c r="H1417" s="265">
        <f t="shared" si="63"/>
        <v>0</v>
      </c>
      <c r="I1417" s="235"/>
    </row>
    <row r="1418" spans="1:11" x14ac:dyDescent="0.25">
      <c r="A1418" s="240"/>
      <c r="B1418" s="475"/>
      <c r="C1418" s="476"/>
      <c r="D1418" s="235"/>
      <c r="E1418" s="236"/>
      <c r="F1418" s="117"/>
      <c r="G1418" s="30">
        <f>SUM(G1386:G1417)</f>
        <v>195306.94</v>
      </c>
      <c r="H1418" s="265"/>
      <c r="I1418" s="235"/>
    </row>
    <row r="1419" spans="1:11" x14ac:dyDescent="0.25">
      <c r="A1419" s="240"/>
      <c r="B1419" s="475"/>
      <c r="C1419" s="476"/>
      <c r="D1419" s="235"/>
      <c r="E1419" s="236"/>
      <c r="F1419" s="117"/>
      <c r="G1419" s="30"/>
      <c r="H1419" s="265"/>
      <c r="I1419" s="235"/>
    </row>
    <row r="1420" spans="1:11" x14ac:dyDescent="0.25">
      <c r="A1420" s="240">
        <v>41895</v>
      </c>
      <c r="B1420" s="438" t="s">
        <v>1537</v>
      </c>
      <c r="C1420" s="429" t="s">
        <v>4422</v>
      </c>
      <c r="D1420" s="235" t="s">
        <v>798</v>
      </c>
      <c r="E1420" s="236">
        <v>4110</v>
      </c>
      <c r="F1420" s="294">
        <v>41895</v>
      </c>
      <c r="G1420" s="30">
        <v>4110</v>
      </c>
      <c r="H1420" s="280">
        <f>E1420-G1420</f>
        <v>0</v>
      </c>
      <c r="I1420" s="235" t="s">
        <v>14</v>
      </c>
    </row>
    <row r="1421" spans="1:11" x14ac:dyDescent="0.25">
      <c r="A1421" s="240">
        <v>41901</v>
      </c>
      <c r="B1421" s="241" t="s">
        <v>2253</v>
      </c>
      <c r="C1421" s="394" t="s">
        <v>4517</v>
      </c>
      <c r="D1421" s="235" t="s">
        <v>798</v>
      </c>
      <c r="E1421" s="236">
        <v>26434.799999999999</v>
      </c>
      <c r="F1421" s="313">
        <v>41913</v>
      </c>
      <c r="G1421" s="28">
        <v>26434.799999999999</v>
      </c>
      <c r="H1421" s="265">
        <f>E1421-G1421</f>
        <v>0</v>
      </c>
      <c r="I1421" s="431" t="s">
        <v>14</v>
      </c>
    </row>
    <row r="1422" spans="1:11" x14ac:dyDescent="0.25">
      <c r="A1422" s="240"/>
      <c r="B1422" s="241"/>
      <c r="C1422" s="394"/>
      <c r="D1422" s="235"/>
      <c r="E1422" s="236"/>
      <c r="F1422" s="313"/>
      <c r="G1422" s="28">
        <f>SUM(G1420:G1421)</f>
        <v>30544.799999999999</v>
      </c>
      <c r="H1422" s="265"/>
      <c r="I1422" s="431"/>
    </row>
    <row r="1423" spans="1:11" x14ac:dyDescent="0.25">
      <c r="A1423" s="240"/>
      <c r="B1423" s="241"/>
      <c r="C1423" s="394"/>
      <c r="D1423" s="235"/>
      <c r="E1423" s="236"/>
      <c r="F1423" s="313"/>
      <c r="G1423" s="28"/>
      <c r="H1423" s="265"/>
      <c r="I1423" s="431"/>
    </row>
    <row r="1424" spans="1:11" x14ac:dyDescent="0.25">
      <c r="A1424" s="240">
        <v>41897</v>
      </c>
      <c r="B1424" s="241" t="s">
        <v>1754</v>
      </c>
      <c r="C1424" s="394" t="s">
        <v>4517</v>
      </c>
      <c r="D1424" s="235" t="s">
        <v>4538</v>
      </c>
      <c r="E1424" s="236">
        <v>4879.5</v>
      </c>
      <c r="F1424" s="294">
        <v>41897</v>
      </c>
      <c r="G1424" s="30">
        <v>4879.5</v>
      </c>
      <c r="H1424" s="265">
        <f>E1424-G1424</f>
        <v>0</v>
      </c>
      <c r="I1424" s="235"/>
    </row>
    <row r="1425" spans="1:11" x14ac:dyDescent="0.25">
      <c r="A1425" s="240"/>
      <c r="B1425" s="241"/>
      <c r="C1425" s="394"/>
      <c r="D1425" s="235"/>
      <c r="E1425" s="236"/>
      <c r="F1425" s="294"/>
      <c r="G1425" s="30"/>
      <c r="H1425" s="265"/>
      <c r="I1425" s="235"/>
    </row>
    <row r="1426" spans="1:11" x14ac:dyDescent="0.25">
      <c r="A1426" s="240">
        <v>41884</v>
      </c>
      <c r="B1426" s="241" t="s">
        <v>1531</v>
      </c>
      <c r="C1426" s="394" t="s">
        <v>4401</v>
      </c>
      <c r="D1426" s="235" t="s">
        <v>66</v>
      </c>
      <c r="E1426" s="236">
        <v>1585.8</v>
      </c>
      <c r="F1426" s="117">
        <v>41884</v>
      </c>
      <c r="G1426" s="22">
        <v>1585.8</v>
      </c>
      <c r="H1426" s="238">
        <f t="shared" ref="H1426:H1438" si="64">E1426-G1426</f>
        <v>0</v>
      </c>
      <c r="I1426" s="431"/>
    </row>
    <row r="1427" spans="1:11" x14ac:dyDescent="0.25">
      <c r="A1427" s="240">
        <v>41887</v>
      </c>
      <c r="B1427" s="438" t="s">
        <v>1926</v>
      </c>
      <c r="C1427" s="429" t="s">
        <v>4422</v>
      </c>
      <c r="D1427" s="8" t="s">
        <v>66</v>
      </c>
      <c r="E1427" s="252">
        <v>1344.8</v>
      </c>
      <c r="F1427" s="117">
        <v>41887</v>
      </c>
      <c r="G1427" s="30">
        <v>1344.8</v>
      </c>
      <c r="H1427" s="265">
        <f t="shared" si="64"/>
        <v>0</v>
      </c>
      <c r="I1427" s="8"/>
    </row>
    <row r="1428" spans="1:11" x14ac:dyDescent="0.25">
      <c r="A1428" s="240">
        <v>41888</v>
      </c>
      <c r="B1428" s="438" t="s">
        <v>2059</v>
      </c>
      <c r="C1428" s="429" t="s">
        <v>4422</v>
      </c>
      <c r="D1428" s="235" t="s">
        <v>66</v>
      </c>
      <c r="E1428" s="236">
        <v>65</v>
      </c>
      <c r="F1428" s="294">
        <v>41888</v>
      </c>
      <c r="G1428" s="30">
        <v>65</v>
      </c>
      <c r="H1428" s="265">
        <f t="shared" si="64"/>
        <v>0</v>
      </c>
      <c r="I1428" s="235"/>
    </row>
    <row r="1429" spans="1:11" x14ac:dyDescent="0.25">
      <c r="A1429" s="240">
        <v>41888</v>
      </c>
      <c r="B1429" s="438" t="s">
        <v>2065</v>
      </c>
      <c r="C1429" s="429" t="s">
        <v>4422</v>
      </c>
      <c r="D1429" s="235" t="s">
        <v>66</v>
      </c>
      <c r="E1429" s="236">
        <v>876.5</v>
      </c>
      <c r="F1429" s="294">
        <v>41888</v>
      </c>
      <c r="G1429" s="30">
        <v>876.5</v>
      </c>
      <c r="H1429" s="265">
        <f t="shared" si="64"/>
        <v>0</v>
      </c>
      <c r="I1429" s="235"/>
    </row>
    <row r="1430" spans="1:11" x14ac:dyDescent="0.25">
      <c r="A1430" s="240">
        <v>41891</v>
      </c>
      <c r="B1430" s="438" t="s">
        <v>1079</v>
      </c>
      <c r="C1430" s="429" t="s">
        <v>4422</v>
      </c>
      <c r="D1430" s="235" t="s">
        <v>66</v>
      </c>
      <c r="E1430" s="236">
        <v>1093.6600000000001</v>
      </c>
      <c r="F1430" s="117">
        <v>41891</v>
      </c>
      <c r="G1430" s="30">
        <v>1093.6600000000001</v>
      </c>
      <c r="H1430" s="265">
        <f t="shared" si="64"/>
        <v>0</v>
      </c>
      <c r="I1430" s="235"/>
    </row>
    <row r="1431" spans="1:11" x14ac:dyDescent="0.25">
      <c r="A1431" s="240">
        <v>41892</v>
      </c>
      <c r="B1431" s="438" t="s">
        <v>1171</v>
      </c>
      <c r="C1431" s="429" t="s">
        <v>4422</v>
      </c>
      <c r="D1431" s="8" t="s">
        <v>66</v>
      </c>
      <c r="E1431" s="252">
        <v>1431.9</v>
      </c>
      <c r="F1431" s="117">
        <v>41892</v>
      </c>
      <c r="G1431" s="30">
        <v>1431.9</v>
      </c>
      <c r="H1431" s="265">
        <f t="shared" si="64"/>
        <v>0</v>
      </c>
      <c r="I1431" s="8"/>
    </row>
    <row r="1432" spans="1:11" x14ac:dyDescent="0.25">
      <c r="A1432" s="240">
        <v>41893</v>
      </c>
      <c r="B1432" s="438" t="s">
        <v>1280</v>
      </c>
      <c r="C1432" s="429" t="s">
        <v>4422</v>
      </c>
      <c r="D1432" s="235" t="s">
        <v>66</v>
      </c>
      <c r="E1432" s="236">
        <v>810.4</v>
      </c>
      <c r="F1432" s="117">
        <v>41893</v>
      </c>
      <c r="G1432" s="30">
        <v>810.4</v>
      </c>
      <c r="H1432" s="265">
        <f t="shared" si="64"/>
        <v>0</v>
      </c>
      <c r="I1432" s="235"/>
    </row>
    <row r="1433" spans="1:11" x14ac:dyDescent="0.25">
      <c r="A1433" s="240">
        <v>41893</v>
      </c>
      <c r="B1433" s="438" t="s">
        <v>1282</v>
      </c>
      <c r="C1433" s="429" t="s">
        <v>4422</v>
      </c>
      <c r="D1433" s="235" t="s">
        <v>66</v>
      </c>
      <c r="E1433" s="236">
        <v>3787.2</v>
      </c>
      <c r="F1433" s="117">
        <v>41893</v>
      </c>
      <c r="G1433" s="30">
        <v>3787.2</v>
      </c>
      <c r="H1433" s="265">
        <f t="shared" si="64"/>
        <v>0</v>
      </c>
      <c r="I1433" s="235"/>
    </row>
    <row r="1434" spans="1:11" x14ac:dyDescent="0.25">
      <c r="A1434" s="240">
        <v>41894</v>
      </c>
      <c r="B1434" s="438" t="s">
        <v>1435</v>
      </c>
      <c r="C1434" s="429" t="s">
        <v>4422</v>
      </c>
      <c r="D1434" s="8" t="s">
        <v>66</v>
      </c>
      <c r="E1434" s="252">
        <v>4126.8</v>
      </c>
      <c r="F1434" s="117">
        <v>41894</v>
      </c>
      <c r="G1434" s="30">
        <v>4126.8</v>
      </c>
      <c r="H1434" s="265">
        <f t="shared" si="64"/>
        <v>0</v>
      </c>
      <c r="I1434" s="8"/>
    </row>
    <row r="1435" spans="1:11" x14ac:dyDescent="0.25">
      <c r="A1435" s="240">
        <v>41894</v>
      </c>
      <c r="B1435" s="438" t="s">
        <v>1502</v>
      </c>
      <c r="C1435" s="429" t="s">
        <v>4422</v>
      </c>
      <c r="D1435" s="8" t="s">
        <v>66</v>
      </c>
      <c r="E1435" s="252">
        <v>1456.8</v>
      </c>
      <c r="F1435" s="294">
        <v>41894</v>
      </c>
      <c r="G1435" s="30">
        <v>1456.8</v>
      </c>
      <c r="H1435" s="265">
        <f t="shared" si="64"/>
        <v>0</v>
      </c>
      <c r="I1435" s="8"/>
    </row>
    <row r="1436" spans="1:11" x14ac:dyDescent="0.25">
      <c r="A1436" s="240">
        <v>41895</v>
      </c>
      <c r="B1436" s="241" t="s">
        <v>1570</v>
      </c>
      <c r="C1436" s="394" t="s">
        <v>4517</v>
      </c>
      <c r="D1436" s="235" t="s">
        <v>66</v>
      </c>
      <c r="E1436" s="236">
        <v>2083.4</v>
      </c>
      <c r="F1436" s="294">
        <v>41895</v>
      </c>
      <c r="G1436" s="30">
        <v>2083.4</v>
      </c>
      <c r="H1436" s="265">
        <f t="shared" si="64"/>
        <v>0</v>
      </c>
      <c r="I1436" s="235"/>
      <c r="K1436" s="21"/>
    </row>
    <row r="1437" spans="1:11" x14ac:dyDescent="0.25">
      <c r="A1437" s="240">
        <v>41897</v>
      </c>
      <c r="B1437" s="241" t="s">
        <v>1781</v>
      </c>
      <c r="C1437" s="394" t="s">
        <v>4517</v>
      </c>
      <c r="D1437" s="235" t="s">
        <v>66</v>
      </c>
      <c r="E1437" s="236">
        <v>4316.8</v>
      </c>
      <c r="F1437" s="294">
        <v>41897</v>
      </c>
      <c r="G1437" s="30">
        <v>4316.8</v>
      </c>
      <c r="H1437" s="265">
        <f t="shared" si="64"/>
        <v>0</v>
      </c>
      <c r="I1437" s="235"/>
    </row>
    <row r="1438" spans="1:11" x14ac:dyDescent="0.25">
      <c r="A1438" s="426">
        <v>41899</v>
      </c>
      <c r="B1438" s="241" t="s">
        <v>2002</v>
      </c>
      <c r="C1438" s="394" t="s">
        <v>4517</v>
      </c>
      <c r="D1438" s="8" t="s">
        <v>66</v>
      </c>
      <c r="E1438" s="252">
        <v>1655.5</v>
      </c>
      <c r="F1438" s="294">
        <v>41899</v>
      </c>
      <c r="G1438" s="30">
        <v>1655.5</v>
      </c>
      <c r="H1438" s="265">
        <f t="shared" si="64"/>
        <v>0</v>
      </c>
      <c r="I1438" s="8" t="s">
        <v>20</v>
      </c>
    </row>
    <row r="1439" spans="1:11" x14ac:dyDescent="0.25">
      <c r="A1439" s="426"/>
      <c r="B1439" s="241"/>
      <c r="C1439" s="394"/>
      <c r="D1439" s="8"/>
      <c r="E1439" s="252"/>
      <c r="F1439" s="294"/>
      <c r="G1439" s="30">
        <f>SUM(G1426:G1438)</f>
        <v>24634.559999999998</v>
      </c>
      <c r="H1439" s="265"/>
      <c r="I1439" s="8"/>
    </row>
    <row r="1440" spans="1:11" x14ac:dyDescent="0.25">
      <c r="A1440" s="426"/>
      <c r="B1440" s="241"/>
      <c r="C1440" s="394"/>
      <c r="D1440" s="8"/>
      <c r="E1440" s="252"/>
      <c r="F1440" s="294"/>
      <c r="G1440" s="30"/>
      <c r="H1440" s="265"/>
      <c r="I1440" s="8"/>
    </row>
    <row r="1441" spans="1:11" x14ac:dyDescent="0.25">
      <c r="A1441" s="240">
        <v>41900</v>
      </c>
      <c r="B1441" s="241" t="s">
        <v>2117</v>
      </c>
      <c r="C1441" s="394" t="s">
        <v>4517</v>
      </c>
      <c r="D1441" s="8" t="s">
        <v>2517</v>
      </c>
      <c r="E1441" s="252">
        <v>1812.8</v>
      </c>
      <c r="F1441" s="294">
        <v>41900</v>
      </c>
      <c r="G1441" s="30">
        <v>1812.8</v>
      </c>
      <c r="H1441" s="265">
        <f t="shared" ref="H1441:H1449" si="65">E1441-G1441</f>
        <v>0</v>
      </c>
      <c r="I1441" s="8"/>
    </row>
    <row r="1442" spans="1:11" x14ac:dyDescent="0.25">
      <c r="A1442" s="426">
        <v>41901</v>
      </c>
      <c r="B1442" s="241" t="s">
        <v>1074</v>
      </c>
      <c r="C1442" s="394" t="s">
        <v>4517</v>
      </c>
      <c r="D1442" s="235" t="s">
        <v>2517</v>
      </c>
      <c r="E1442" s="236">
        <v>2119.4</v>
      </c>
      <c r="F1442" s="294">
        <v>41901</v>
      </c>
      <c r="G1442" s="22">
        <v>2119.4</v>
      </c>
      <c r="H1442" s="265">
        <f t="shared" si="65"/>
        <v>0</v>
      </c>
      <c r="I1442" s="431" t="s">
        <v>20</v>
      </c>
    </row>
    <row r="1443" spans="1:11" x14ac:dyDescent="0.25">
      <c r="A1443" s="240">
        <v>41902</v>
      </c>
      <c r="B1443" s="241" t="s">
        <v>1136</v>
      </c>
      <c r="C1443" s="394" t="s">
        <v>4517</v>
      </c>
      <c r="D1443" s="8" t="s">
        <v>2517</v>
      </c>
      <c r="E1443" s="252">
        <v>173</v>
      </c>
      <c r="F1443" s="294">
        <v>41902</v>
      </c>
      <c r="G1443" s="22">
        <v>173</v>
      </c>
      <c r="H1443" s="265">
        <f t="shared" si="65"/>
        <v>0</v>
      </c>
      <c r="I1443" s="20"/>
    </row>
    <row r="1444" spans="1:11" x14ac:dyDescent="0.25">
      <c r="A1444" s="426">
        <v>41904</v>
      </c>
      <c r="B1444" s="241" t="s">
        <v>1340</v>
      </c>
      <c r="C1444" s="394" t="s">
        <v>4517</v>
      </c>
      <c r="D1444" s="8" t="s">
        <v>2517</v>
      </c>
      <c r="E1444" s="252">
        <v>40</v>
      </c>
      <c r="F1444" s="294">
        <v>41904</v>
      </c>
      <c r="G1444" s="22">
        <v>40</v>
      </c>
      <c r="H1444" s="265">
        <f t="shared" si="65"/>
        <v>0</v>
      </c>
      <c r="I1444" s="20"/>
    </row>
    <row r="1445" spans="1:11" x14ac:dyDescent="0.25">
      <c r="A1445" s="240">
        <v>41906</v>
      </c>
      <c r="B1445" s="241" t="s">
        <v>1526</v>
      </c>
      <c r="C1445" s="394" t="s">
        <v>4517</v>
      </c>
      <c r="D1445" s="8" t="s">
        <v>2517</v>
      </c>
      <c r="E1445" s="252">
        <v>1906.2</v>
      </c>
      <c r="F1445" s="294">
        <v>41906</v>
      </c>
      <c r="G1445" s="30">
        <v>1906.2</v>
      </c>
      <c r="H1445" s="265">
        <f t="shared" si="65"/>
        <v>0</v>
      </c>
      <c r="I1445" s="8"/>
    </row>
    <row r="1446" spans="1:11" x14ac:dyDescent="0.25">
      <c r="A1446" s="426">
        <v>41907</v>
      </c>
      <c r="B1446" s="475" t="s">
        <v>1609</v>
      </c>
      <c r="C1446" s="476" t="s">
        <v>2764</v>
      </c>
      <c r="D1446" s="5" t="s">
        <v>2517</v>
      </c>
      <c r="E1446" s="295">
        <v>1643.9</v>
      </c>
      <c r="F1446" s="294">
        <v>41907</v>
      </c>
      <c r="G1446" s="22">
        <v>1643.9</v>
      </c>
      <c r="H1446" s="265">
        <f t="shared" si="65"/>
        <v>0</v>
      </c>
      <c r="I1446" s="24"/>
    </row>
    <row r="1447" spans="1:11" x14ac:dyDescent="0.25">
      <c r="A1447" s="240">
        <v>41909</v>
      </c>
      <c r="B1447" s="475" t="s">
        <v>1898</v>
      </c>
      <c r="C1447" s="476" t="s">
        <v>2764</v>
      </c>
      <c r="D1447" s="8" t="s">
        <v>2517</v>
      </c>
      <c r="E1447" s="252">
        <v>3288.4</v>
      </c>
      <c r="F1447" s="117">
        <v>41909</v>
      </c>
      <c r="G1447" s="30">
        <v>3288.4</v>
      </c>
      <c r="H1447" s="265">
        <f t="shared" si="65"/>
        <v>0</v>
      </c>
      <c r="I1447" s="8"/>
    </row>
    <row r="1448" spans="1:11" x14ac:dyDescent="0.25">
      <c r="A1448" s="426">
        <v>41911</v>
      </c>
      <c r="B1448" s="475" t="s">
        <v>2114</v>
      </c>
      <c r="C1448" s="476" t="s">
        <v>2764</v>
      </c>
      <c r="D1448" s="8" t="s">
        <v>2517</v>
      </c>
      <c r="E1448" s="252">
        <v>1656.8</v>
      </c>
      <c r="F1448" s="294">
        <v>41911</v>
      </c>
      <c r="G1448" s="30">
        <v>1656.8</v>
      </c>
      <c r="H1448" s="265">
        <f t="shared" si="65"/>
        <v>0</v>
      </c>
      <c r="I1448" s="8"/>
    </row>
    <row r="1449" spans="1:11" x14ac:dyDescent="0.25">
      <c r="A1449" s="240">
        <v>41912</v>
      </c>
      <c r="B1449" s="475" t="s">
        <v>2217</v>
      </c>
      <c r="C1449" s="476" t="s">
        <v>2764</v>
      </c>
      <c r="D1449" s="235" t="s">
        <v>2517</v>
      </c>
      <c r="E1449" s="236">
        <v>1861.9</v>
      </c>
      <c r="F1449" s="117">
        <v>41912</v>
      </c>
      <c r="G1449" s="30">
        <v>1861.9</v>
      </c>
      <c r="H1449" s="265">
        <f t="shared" si="65"/>
        <v>0</v>
      </c>
      <c r="I1449" s="235"/>
    </row>
    <row r="1450" spans="1:11" x14ac:dyDescent="0.25">
      <c r="A1450" s="426"/>
      <c r="B1450" s="475"/>
      <c r="C1450" s="476"/>
      <c r="D1450" s="235"/>
      <c r="E1450" s="236"/>
      <c r="F1450" s="117"/>
      <c r="G1450" s="30">
        <f>SUM(G1441:G1449)</f>
        <v>14502.399999999998</v>
      </c>
      <c r="H1450" s="265"/>
      <c r="I1450" s="235"/>
    </row>
    <row r="1451" spans="1:11" x14ac:dyDescent="0.25">
      <c r="A1451" s="426"/>
      <c r="B1451" s="475"/>
      <c r="C1451" s="476"/>
      <c r="D1451" s="235"/>
      <c r="E1451" s="236"/>
      <c r="F1451" s="117"/>
      <c r="G1451" s="30"/>
      <c r="H1451" s="265"/>
      <c r="I1451" s="235"/>
    </row>
    <row r="1452" spans="1:11" x14ac:dyDescent="0.25">
      <c r="A1452" s="426">
        <v>41908</v>
      </c>
      <c r="B1452" s="475" t="s">
        <v>1740</v>
      </c>
      <c r="C1452" s="476" t="s">
        <v>2764</v>
      </c>
      <c r="D1452" s="235" t="s">
        <v>2667</v>
      </c>
      <c r="E1452" s="236">
        <v>2267.1999999999998</v>
      </c>
      <c r="F1452" s="294">
        <v>41908</v>
      </c>
      <c r="G1452" s="30">
        <v>2267.1999999999998</v>
      </c>
      <c r="H1452" s="265">
        <f>E1452-G1452</f>
        <v>0</v>
      </c>
      <c r="I1452" s="235"/>
      <c r="J1452" s="9"/>
      <c r="K1452" s="9"/>
    </row>
    <row r="1453" spans="1:11" x14ac:dyDescent="0.25">
      <c r="A1453" s="240">
        <v>41911</v>
      </c>
      <c r="B1453" s="475" t="s">
        <v>2066</v>
      </c>
      <c r="C1453" s="476" t="s">
        <v>2764</v>
      </c>
      <c r="D1453" s="8" t="s">
        <v>2667</v>
      </c>
      <c r="E1453" s="252">
        <v>7610.4</v>
      </c>
      <c r="F1453" s="294">
        <v>41911</v>
      </c>
      <c r="G1453" s="30">
        <v>7610.4</v>
      </c>
      <c r="H1453" s="265">
        <f>E1453-G1453</f>
        <v>0</v>
      </c>
      <c r="I1453" s="8"/>
      <c r="J1453" s="9"/>
      <c r="K1453" s="9"/>
    </row>
    <row r="1454" spans="1:11" x14ac:dyDescent="0.25">
      <c r="A1454" s="426">
        <v>41911</v>
      </c>
      <c r="B1454" s="475" t="s">
        <v>2068</v>
      </c>
      <c r="C1454" s="476" t="s">
        <v>2764</v>
      </c>
      <c r="D1454" s="8" t="s">
        <v>2667</v>
      </c>
      <c r="E1454" s="252">
        <v>1254.5999999999999</v>
      </c>
      <c r="F1454" s="294">
        <v>41911</v>
      </c>
      <c r="G1454" s="30">
        <v>1254.5999999999999</v>
      </c>
      <c r="H1454" s="265">
        <f>E1454-G1454</f>
        <v>0</v>
      </c>
      <c r="I1454" s="8"/>
      <c r="J1454" s="9"/>
      <c r="K1454" s="9"/>
    </row>
    <row r="1455" spans="1:11" x14ac:dyDescent="0.25">
      <c r="A1455" s="240">
        <v>41911</v>
      </c>
      <c r="B1455" s="475" t="s">
        <v>2072</v>
      </c>
      <c r="C1455" s="476" t="s">
        <v>2764</v>
      </c>
      <c r="D1455" s="8" t="s">
        <v>2667</v>
      </c>
      <c r="E1455" s="252">
        <v>1468.8</v>
      </c>
      <c r="F1455" s="294">
        <v>41911</v>
      </c>
      <c r="G1455" s="30">
        <v>1468.8</v>
      </c>
      <c r="H1455" s="265">
        <f>E1455-G1455</f>
        <v>0</v>
      </c>
      <c r="I1455" s="8"/>
      <c r="J1455" s="9"/>
      <c r="K1455" s="9"/>
    </row>
    <row r="1456" spans="1:11" x14ac:dyDescent="0.25">
      <c r="A1456" s="426"/>
      <c r="B1456" s="475"/>
      <c r="C1456" s="476"/>
      <c r="D1456" s="8"/>
      <c r="E1456" s="252"/>
      <c r="F1456" s="294"/>
      <c r="G1456" s="30">
        <f>SUM(G1452:G1455)</f>
        <v>12600.999999999998</v>
      </c>
      <c r="H1456" s="265"/>
      <c r="I1456" s="8"/>
      <c r="J1456" s="9"/>
      <c r="K1456" s="9"/>
    </row>
    <row r="1457" spans="1:11" x14ac:dyDescent="0.25">
      <c r="A1457" s="426"/>
      <c r="B1457" s="475"/>
      <c r="C1457" s="476"/>
      <c r="D1457" s="8"/>
      <c r="E1457" s="252"/>
      <c r="F1457" s="294"/>
      <c r="G1457" s="30"/>
      <c r="H1457" s="265"/>
      <c r="I1457" s="8"/>
      <c r="J1457" s="9"/>
      <c r="K1457" s="9"/>
    </row>
    <row r="1458" spans="1:11" x14ac:dyDescent="0.25">
      <c r="A1458" s="426">
        <v>41904</v>
      </c>
      <c r="B1458" s="241" t="s">
        <v>1379</v>
      </c>
      <c r="C1458" s="394" t="s">
        <v>4517</v>
      </c>
      <c r="D1458" s="8" t="s">
        <v>1843</v>
      </c>
      <c r="E1458" s="252">
        <v>1425.4</v>
      </c>
      <c r="F1458" s="294">
        <v>41904</v>
      </c>
      <c r="G1458" s="22">
        <v>1425.4</v>
      </c>
      <c r="H1458" s="265">
        <f>E1458-G1458</f>
        <v>0</v>
      </c>
      <c r="I1458" s="20"/>
      <c r="J1458" s="9"/>
      <c r="K1458" s="9"/>
    </row>
    <row r="1459" spans="1:11" x14ac:dyDescent="0.25">
      <c r="A1459" s="240">
        <v>41907</v>
      </c>
      <c r="B1459" s="475" t="s">
        <v>1681</v>
      </c>
      <c r="C1459" s="476" t="s">
        <v>2764</v>
      </c>
      <c r="D1459" s="5" t="s">
        <v>1843</v>
      </c>
      <c r="E1459" s="295">
        <v>1109.4000000000001</v>
      </c>
      <c r="F1459" s="294">
        <v>41907</v>
      </c>
      <c r="G1459" s="22">
        <v>1109.4000000000001</v>
      </c>
      <c r="H1459" s="265">
        <f>E1459-G1459</f>
        <v>0</v>
      </c>
      <c r="I1459" s="24"/>
      <c r="J1459" s="9"/>
      <c r="K1459" s="9"/>
    </row>
    <row r="1460" spans="1:11" x14ac:dyDescent="0.25">
      <c r="A1460" s="426">
        <v>41908</v>
      </c>
      <c r="B1460" s="475" t="s">
        <v>1824</v>
      </c>
      <c r="C1460" s="476" t="s">
        <v>2764</v>
      </c>
      <c r="D1460" s="235" t="s">
        <v>1843</v>
      </c>
      <c r="E1460" s="236">
        <v>991.65</v>
      </c>
      <c r="F1460" s="117">
        <v>41908</v>
      </c>
      <c r="G1460" s="30">
        <v>991.65</v>
      </c>
      <c r="H1460" s="265">
        <f>E1460-G1460</f>
        <v>0</v>
      </c>
      <c r="I1460" s="235"/>
      <c r="J1460" s="9"/>
      <c r="K1460" s="9"/>
    </row>
    <row r="1461" spans="1:11" x14ac:dyDescent="0.25">
      <c r="A1461" s="240">
        <v>41911</v>
      </c>
      <c r="B1461" s="475" t="s">
        <v>2139</v>
      </c>
      <c r="C1461" s="476" t="s">
        <v>2764</v>
      </c>
      <c r="D1461" s="8" t="s">
        <v>1843</v>
      </c>
      <c r="E1461" s="252">
        <v>1010.4</v>
      </c>
      <c r="F1461" s="117">
        <v>41911</v>
      </c>
      <c r="G1461" s="30">
        <v>1010.4</v>
      </c>
      <c r="H1461" s="265">
        <f>E1461-G1461</f>
        <v>0</v>
      </c>
      <c r="I1461" s="8"/>
      <c r="J1461" s="9"/>
      <c r="K1461" s="9"/>
    </row>
    <row r="1462" spans="1:11" x14ac:dyDescent="0.25">
      <c r="A1462" s="426"/>
      <c r="B1462" s="475"/>
      <c r="C1462" s="476"/>
      <c r="D1462" s="8"/>
      <c r="E1462" s="252"/>
      <c r="F1462" s="117"/>
      <c r="G1462" s="30">
        <f>SUM(G1458:G1461)</f>
        <v>4536.8500000000004</v>
      </c>
      <c r="H1462" s="265"/>
      <c r="I1462" s="8"/>
      <c r="J1462" s="9"/>
      <c r="K1462" s="9"/>
    </row>
    <row r="1463" spans="1:11" x14ac:dyDescent="0.25">
      <c r="A1463" s="426"/>
      <c r="B1463" s="475"/>
      <c r="C1463" s="476"/>
      <c r="D1463" s="8"/>
      <c r="E1463" s="252"/>
      <c r="F1463" s="117"/>
      <c r="G1463" s="30"/>
      <c r="H1463" s="265"/>
      <c r="I1463" s="8"/>
      <c r="J1463" s="9"/>
      <c r="K1463" s="9"/>
    </row>
    <row r="1464" spans="1:11" x14ac:dyDescent="0.25">
      <c r="A1464" s="426">
        <v>41883</v>
      </c>
      <c r="B1464" s="241" t="s">
        <v>1413</v>
      </c>
      <c r="C1464" s="394" t="s">
        <v>4401</v>
      </c>
      <c r="D1464" s="235" t="s">
        <v>4408</v>
      </c>
      <c r="E1464" s="236">
        <v>16039.2</v>
      </c>
      <c r="F1464" s="117">
        <v>41886</v>
      </c>
      <c r="G1464" s="30">
        <v>16039.2</v>
      </c>
      <c r="H1464" s="238">
        <f>E1464-G1464</f>
        <v>0</v>
      </c>
      <c r="I1464" s="235"/>
      <c r="J1464" s="9"/>
      <c r="K1464" s="9"/>
    </row>
    <row r="1465" spans="1:11" x14ac:dyDescent="0.25">
      <c r="A1465" s="426"/>
      <c r="B1465" s="241"/>
      <c r="C1465" s="394"/>
      <c r="D1465" s="235"/>
      <c r="E1465" s="236"/>
      <c r="F1465" s="117"/>
      <c r="G1465" s="30"/>
      <c r="H1465" s="238"/>
      <c r="I1465" s="235"/>
      <c r="J1465" s="9"/>
      <c r="K1465" s="9"/>
    </row>
    <row r="1466" spans="1:11" x14ac:dyDescent="0.25">
      <c r="A1466" s="240">
        <v>41883</v>
      </c>
      <c r="B1466" s="241" t="s">
        <v>1358</v>
      </c>
      <c r="C1466" s="394" t="s">
        <v>4401</v>
      </c>
      <c r="D1466" s="235" t="s">
        <v>112</v>
      </c>
      <c r="E1466" s="236">
        <v>2680.6</v>
      </c>
      <c r="F1466" s="117">
        <v>41884</v>
      </c>
      <c r="G1466" s="30">
        <v>2680.6</v>
      </c>
      <c r="H1466" s="238">
        <f t="shared" ref="H1466:H1490" si="66">E1466-G1466</f>
        <v>0</v>
      </c>
      <c r="I1466" s="235" t="s">
        <v>2781</v>
      </c>
      <c r="J1466" s="9"/>
      <c r="K1466" s="9"/>
    </row>
    <row r="1467" spans="1:11" x14ac:dyDescent="0.25">
      <c r="A1467" s="426">
        <v>41884</v>
      </c>
      <c r="B1467" s="241" t="s">
        <v>1486</v>
      </c>
      <c r="C1467" s="394" t="s">
        <v>4401</v>
      </c>
      <c r="D1467" s="235" t="s">
        <v>112</v>
      </c>
      <c r="E1467" s="236">
        <v>2160.8000000000002</v>
      </c>
      <c r="F1467" s="117">
        <v>41885</v>
      </c>
      <c r="G1467" s="22">
        <v>2160.8000000000002</v>
      </c>
      <c r="H1467" s="238">
        <f t="shared" si="66"/>
        <v>0</v>
      </c>
      <c r="I1467" s="431"/>
      <c r="J1467" s="9"/>
      <c r="K1467" s="9"/>
    </row>
    <row r="1468" spans="1:11" x14ac:dyDescent="0.25">
      <c r="A1468" s="240">
        <v>41885</v>
      </c>
      <c r="B1468" s="438" t="s">
        <v>1586</v>
      </c>
      <c r="C1468" s="429" t="s">
        <v>4422</v>
      </c>
      <c r="D1468" s="8" t="s">
        <v>112</v>
      </c>
      <c r="E1468" s="252">
        <v>5568</v>
      </c>
      <c r="F1468" s="117">
        <v>41887</v>
      </c>
      <c r="G1468" s="30">
        <v>5568</v>
      </c>
      <c r="H1468" s="238">
        <f t="shared" si="66"/>
        <v>0</v>
      </c>
      <c r="I1468" s="8"/>
      <c r="J1468" s="9"/>
      <c r="K1468" s="9"/>
    </row>
    <row r="1469" spans="1:11" x14ac:dyDescent="0.25">
      <c r="A1469" s="426">
        <v>41886</v>
      </c>
      <c r="B1469" s="438" t="s">
        <v>1694</v>
      </c>
      <c r="C1469" s="429" t="s">
        <v>4422</v>
      </c>
      <c r="D1469" s="235" t="s">
        <v>112</v>
      </c>
      <c r="E1469" s="236">
        <v>3299.2</v>
      </c>
      <c r="F1469" s="294">
        <v>41886</v>
      </c>
      <c r="G1469" s="30">
        <v>3299.2</v>
      </c>
      <c r="H1469" s="265">
        <f t="shared" si="66"/>
        <v>0</v>
      </c>
      <c r="I1469" s="235"/>
      <c r="J1469" s="9"/>
      <c r="K1469" s="9"/>
    </row>
    <row r="1470" spans="1:11" x14ac:dyDescent="0.25">
      <c r="A1470" s="240">
        <v>41887</v>
      </c>
      <c r="B1470" s="438" t="s">
        <v>1827</v>
      </c>
      <c r="C1470" s="429" t="s">
        <v>4422</v>
      </c>
      <c r="D1470" s="8" t="s">
        <v>112</v>
      </c>
      <c r="E1470" s="252">
        <v>5757.4</v>
      </c>
      <c r="F1470" s="117">
        <v>41892</v>
      </c>
      <c r="G1470" s="30">
        <v>5757.4</v>
      </c>
      <c r="H1470" s="265">
        <f t="shared" si="66"/>
        <v>0</v>
      </c>
      <c r="I1470" s="8"/>
      <c r="J1470" s="9"/>
      <c r="K1470" s="9"/>
    </row>
    <row r="1471" spans="1:11" x14ac:dyDescent="0.25">
      <c r="A1471" s="426">
        <v>41888</v>
      </c>
      <c r="B1471" s="438" t="s">
        <v>2005</v>
      </c>
      <c r="C1471" s="429" t="s">
        <v>4422</v>
      </c>
      <c r="D1471" s="235" t="s">
        <v>112</v>
      </c>
      <c r="E1471" s="236">
        <v>1446.2</v>
      </c>
      <c r="F1471" s="294">
        <v>41888</v>
      </c>
      <c r="G1471" s="30">
        <v>1446.2</v>
      </c>
      <c r="H1471" s="265">
        <f t="shared" si="66"/>
        <v>0</v>
      </c>
      <c r="I1471" s="235"/>
      <c r="J1471" s="9"/>
      <c r="K1471" s="9"/>
    </row>
    <row r="1472" spans="1:11" x14ac:dyDescent="0.25">
      <c r="A1472" s="240">
        <v>41889</v>
      </c>
      <c r="B1472" s="438" t="s">
        <v>2079</v>
      </c>
      <c r="C1472" s="429" t="s">
        <v>4422</v>
      </c>
      <c r="D1472" s="8" t="s">
        <v>112</v>
      </c>
      <c r="E1472" s="252">
        <v>1979.2</v>
      </c>
      <c r="F1472" s="294">
        <v>41889</v>
      </c>
      <c r="G1472" s="30">
        <v>1979.2</v>
      </c>
      <c r="H1472" s="265">
        <f t="shared" si="66"/>
        <v>0</v>
      </c>
      <c r="I1472" s="8"/>
      <c r="J1472" s="9"/>
      <c r="K1472" s="9"/>
    </row>
    <row r="1473" spans="1:11" x14ac:dyDescent="0.25">
      <c r="A1473" s="426">
        <v>41890</v>
      </c>
      <c r="B1473" s="438" t="s">
        <v>2183</v>
      </c>
      <c r="C1473" s="429" t="s">
        <v>4422</v>
      </c>
      <c r="D1473" s="8" t="s">
        <v>112</v>
      </c>
      <c r="E1473" s="252">
        <v>2904.4</v>
      </c>
      <c r="F1473" s="117">
        <v>41890</v>
      </c>
      <c r="G1473" s="30">
        <v>2904.4</v>
      </c>
      <c r="H1473" s="265">
        <f t="shared" si="66"/>
        <v>0</v>
      </c>
      <c r="I1473" s="8"/>
      <c r="J1473" s="9"/>
      <c r="K1473" s="9"/>
    </row>
    <row r="1474" spans="1:11" x14ac:dyDescent="0.25">
      <c r="A1474" s="240">
        <v>41892</v>
      </c>
      <c r="B1474" s="438" t="s">
        <v>1123</v>
      </c>
      <c r="C1474" s="429" t="s">
        <v>4422</v>
      </c>
      <c r="D1474" s="8" t="s">
        <v>112</v>
      </c>
      <c r="E1474" s="252">
        <v>7752</v>
      </c>
      <c r="F1474" s="117">
        <v>41893</v>
      </c>
      <c r="G1474" s="30">
        <v>7752</v>
      </c>
      <c r="H1474" s="265">
        <f t="shared" si="66"/>
        <v>0</v>
      </c>
      <c r="I1474" s="8" t="s">
        <v>2781</v>
      </c>
      <c r="J1474" s="9"/>
      <c r="K1474" s="9"/>
    </row>
    <row r="1475" spans="1:11" x14ac:dyDescent="0.25">
      <c r="A1475" s="426">
        <v>41893</v>
      </c>
      <c r="B1475" s="438" t="s">
        <v>1262</v>
      </c>
      <c r="C1475" s="429" t="s">
        <v>4422</v>
      </c>
      <c r="D1475" s="235" t="s">
        <v>112</v>
      </c>
      <c r="E1475" s="236">
        <v>3620.8</v>
      </c>
      <c r="F1475" s="117">
        <v>41894</v>
      </c>
      <c r="G1475" s="30">
        <v>3620.8</v>
      </c>
      <c r="H1475" s="265">
        <f t="shared" si="66"/>
        <v>0</v>
      </c>
      <c r="I1475" s="235"/>
      <c r="J1475" s="9"/>
      <c r="K1475" s="9"/>
    </row>
    <row r="1476" spans="1:11" x14ac:dyDescent="0.25">
      <c r="A1476" s="240">
        <v>41894</v>
      </c>
      <c r="B1476" s="438" t="s">
        <v>1410</v>
      </c>
      <c r="C1476" s="429" t="s">
        <v>4422</v>
      </c>
      <c r="D1476" s="8" t="s">
        <v>112</v>
      </c>
      <c r="E1476" s="252">
        <v>1358.8</v>
      </c>
      <c r="F1476" s="117">
        <v>41895</v>
      </c>
      <c r="G1476" s="22">
        <v>1358.8</v>
      </c>
      <c r="H1476" s="265">
        <f t="shared" si="66"/>
        <v>0</v>
      </c>
      <c r="I1476" s="20"/>
      <c r="J1476" s="9"/>
      <c r="K1476" s="9"/>
    </row>
    <row r="1477" spans="1:11" x14ac:dyDescent="0.25">
      <c r="A1477" s="426">
        <v>41895</v>
      </c>
      <c r="B1477" s="438" t="s">
        <v>1521</v>
      </c>
      <c r="C1477" s="429" t="s">
        <v>4422</v>
      </c>
      <c r="D1477" s="235" t="s">
        <v>112</v>
      </c>
      <c r="E1477" s="236">
        <v>4271.6000000000004</v>
      </c>
      <c r="F1477" s="294">
        <v>41896</v>
      </c>
      <c r="G1477" s="30">
        <v>4271.6000000000004</v>
      </c>
      <c r="H1477" s="265">
        <f t="shared" si="66"/>
        <v>0</v>
      </c>
      <c r="I1477" s="235" t="s">
        <v>2781</v>
      </c>
      <c r="J1477" s="9"/>
      <c r="K1477" s="9"/>
    </row>
    <row r="1478" spans="1:11" x14ac:dyDescent="0.25">
      <c r="A1478" s="240">
        <v>41896</v>
      </c>
      <c r="B1478" s="241" t="s">
        <v>1626</v>
      </c>
      <c r="C1478" s="394" t="s">
        <v>4517</v>
      </c>
      <c r="D1478" s="8" t="s">
        <v>112</v>
      </c>
      <c r="E1478" s="252">
        <v>7826.8</v>
      </c>
      <c r="F1478" s="117">
        <v>41900</v>
      </c>
      <c r="G1478" s="30">
        <v>7826.8</v>
      </c>
      <c r="H1478" s="265">
        <f t="shared" si="66"/>
        <v>0</v>
      </c>
      <c r="I1478" s="8"/>
      <c r="J1478" s="9"/>
      <c r="K1478" s="9"/>
    </row>
    <row r="1479" spans="1:11" x14ac:dyDescent="0.25">
      <c r="A1479" s="426">
        <v>41900</v>
      </c>
      <c r="B1479" s="241" t="s">
        <v>2067</v>
      </c>
      <c r="C1479" s="394" t="s">
        <v>4517</v>
      </c>
      <c r="D1479" s="8" t="s">
        <v>112</v>
      </c>
      <c r="E1479" s="252">
        <v>9456.7999999999993</v>
      </c>
      <c r="F1479" s="294">
        <v>41901</v>
      </c>
      <c r="G1479" s="30">
        <v>9456.7999999999993</v>
      </c>
      <c r="H1479" s="265">
        <f t="shared" si="66"/>
        <v>0</v>
      </c>
      <c r="I1479" s="8"/>
      <c r="J1479" s="9"/>
      <c r="K1479" s="9"/>
    </row>
    <row r="1480" spans="1:11" x14ac:dyDescent="0.25">
      <c r="A1480" s="240">
        <v>41901</v>
      </c>
      <c r="B1480" s="241" t="s">
        <v>2207</v>
      </c>
      <c r="C1480" s="394" t="s">
        <v>4517</v>
      </c>
      <c r="D1480" s="235" t="s">
        <v>112</v>
      </c>
      <c r="E1480" s="236">
        <v>5231.6000000000004</v>
      </c>
      <c r="F1480" s="294">
        <v>41902</v>
      </c>
      <c r="G1480" s="22">
        <v>5231.6000000000004</v>
      </c>
      <c r="H1480" s="265">
        <f t="shared" si="66"/>
        <v>0</v>
      </c>
      <c r="I1480" s="431"/>
      <c r="J1480" s="9"/>
      <c r="K1480" s="9"/>
    </row>
    <row r="1481" spans="1:11" x14ac:dyDescent="0.25">
      <c r="A1481" s="426">
        <v>41902</v>
      </c>
      <c r="B1481" s="241" t="s">
        <v>1099</v>
      </c>
      <c r="C1481" s="394" t="s">
        <v>4517</v>
      </c>
      <c r="D1481" s="8" t="s">
        <v>112</v>
      </c>
      <c r="E1481" s="252">
        <v>4236</v>
      </c>
      <c r="F1481" s="294">
        <v>41905</v>
      </c>
      <c r="G1481" s="22">
        <v>4236</v>
      </c>
      <c r="H1481" s="265">
        <f t="shared" si="66"/>
        <v>0</v>
      </c>
      <c r="I1481" s="20" t="s">
        <v>2781</v>
      </c>
      <c r="J1481" s="9"/>
      <c r="K1481" s="9"/>
    </row>
    <row r="1482" spans="1:11" x14ac:dyDescent="0.25">
      <c r="A1482" s="240">
        <v>41902</v>
      </c>
      <c r="B1482" s="241" t="s">
        <v>1100</v>
      </c>
      <c r="C1482" s="394" t="s">
        <v>4517</v>
      </c>
      <c r="D1482" s="8" t="s">
        <v>112</v>
      </c>
      <c r="E1482" s="252">
        <v>342.2</v>
      </c>
      <c r="F1482" s="294">
        <v>41902</v>
      </c>
      <c r="G1482" s="22">
        <v>342.2</v>
      </c>
      <c r="H1482" s="265">
        <f t="shared" si="66"/>
        <v>0</v>
      </c>
      <c r="I1482" s="20"/>
      <c r="J1482" s="9"/>
      <c r="K1482" s="9"/>
    </row>
    <row r="1483" spans="1:11" x14ac:dyDescent="0.25">
      <c r="A1483" s="426">
        <v>41903</v>
      </c>
      <c r="B1483" s="241" t="s">
        <v>1212</v>
      </c>
      <c r="C1483" s="394" t="s">
        <v>4517</v>
      </c>
      <c r="D1483" s="235" t="s">
        <v>112</v>
      </c>
      <c r="E1483" s="236">
        <v>1183.2</v>
      </c>
      <c r="F1483" s="117">
        <v>41903</v>
      </c>
      <c r="G1483" s="30">
        <v>1183.2</v>
      </c>
      <c r="H1483" s="265">
        <f t="shared" si="66"/>
        <v>0</v>
      </c>
      <c r="I1483" s="235"/>
      <c r="J1483" s="9"/>
      <c r="K1483" s="9"/>
    </row>
    <row r="1484" spans="1:11" x14ac:dyDescent="0.25">
      <c r="A1484" s="240">
        <v>41905</v>
      </c>
      <c r="B1484" s="241" t="s">
        <v>1417</v>
      </c>
      <c r="C1484" s="394" t="s">
        <v>4517</v>
      </c>
      <c r="D1484" s="8" t="s">
        <v>112</v>
      </c>
      <c r="E1484" s="252">
        <v>1524.8</v>
      </c>
      <c r="F1484" s="294">
        <v>41905</v>
      </c>
      <c r="G1484" s="22">
        <v>1524.8</v>
      </c>
      <c r="H1484" s="265">
        <f t="shared" si="66"/>
        <v>0</v>
      </c>
      <c r="I1484" s="431"/>
      <c r="J1484" s="9"/>
      <c r="K1484" s="9"/>
    </row>
    <row r="1485" spans="1:11" x14ac:dyDescent="0.25">
      <c r="A1485" s="426">
        <v>41906</v>
      </c>
      <c r="B1485" s="241" t="s">
        <v>1503</v>
      </c>
      <c r="C1485" s="394" t="s">
        <v>4517</v>
      </c>
      <c r="D1485" s="8" t="s">
        <v>112</v>
      </c>
      <c r="E1485" s="252">
        <v>7818.4</v>
      </c>
      <c r="F1485" s="294">
        <v>41907</v>
      </c>
      <c r="G1485" s="30">
        <v>7818.4</v>
      </c>
      <c r="H1485" s="265">
        <f t="shared" si="66"/>
        <v>0</v>
      </c>
      <c r="I1485" s="8"/>
      <c r="J1485" s="9"/>
      <c r="K1485" s="9"/>
    </row>
    <row r="1486" spans="1:11" x14ac:dyDescent="0.25">
      <c r="A1486" s="240">
        <v>41907</v>
      </c>
      <c r="B1486" s="475" t="s">
        <v>1615</v>
      </c>
      <c r="C1486" s="476" t="s">
        <v>2764</v>
      </c>
      <c r="D1486" s="5" t="s">
        <v>112</v>
      </c>
      <c r="E1486" s="295">
        <v>992</v>
      </c>
      <c r="F1486" s="294">
        <v>41909</v>
      </c>
      <c r="G1486" s="22">
        <v>992</v>
      </c>
      <c r="H1486" s="265">
        <f t="shared" si="66"/>
        <v>0</v>
      </c>
      <c r="I1486" s="24" t="s">
        <v>4602</v>
      </c>
      <c r="J1486" s="9"/>
      <c r="K1486" s="9"/>
    </row>
    <row r="1487" spans="1:11" x14ac:dyDescent="0.25">
      <c r="A1487" s="426">
        <v>41908</v>
      </c>
      <c r="B1487" s="475" t="s">
        <v>1714</v>
      </c>
      <c r="C1487" s="476" t="s">
        <v>2764</v>
      </c>
      <c r="D1487" s="235" t="s">
        <v>112</v>
      </c>
      <c r="E1487" s="236">
        <v>3488.6</v>
      </c>
      <c r="F1487" s="299" t="s">
        <v>4613</v>
      </c>
      <c r="G1487" s="30">
        <v>3488.6</v>
      </c>
      <c r="H1487" s="265">
        <f t="shared" si="66"/>
        <v>0</v>
      </c>
      <c r="I1487" s="235"/>
      <c r="J1487" s="9"/>
      <c r="K1487" s="9"/>
    </row>
    <row r="1488" spans="1:11" x14ac:dyDescent="0.25">
      <c r="A1488" s="240">
        <v>41909</v>
      </c>
      <c r="B1488" s="475" t="s">
        <v>1852</v>
      </c>
      <c r="C1488" s="476" t="s">
        <v>2764</v>
      </c>
      <c r="D1488" s="8" t="s">
        <v>112</v>
      </c>
      <c r="E1488" s="252">
        <v>7664</v>
      </c>
      <c r="F1488" s="117">
        <v>41911</v>
      </c>
      <c r="G1488" s="30">
        <v>7664</v>
      </c>
      <c r="H1488" s="265">
        <f t="shared" si="66"/>
        <v>0</v>
      </c>
      <c r="I1488" s="8" t="s">
        <v>2781</v>
      </c>
      <c r="J1488" s="9"/>
      <c r="K1488" s="9"/>
    </row>
    <row r="1489" spans="1:11" x14ac:dyDescent="0.25">
      <c r="A1489" s="426">
        <v>41911</v>
      </c>
      <c r="B1489" s="475" t="s">
        <v>2021</v>
      </c>
      <c r="C1489" s="476" t="s">
        <v>2764</v>
      </c>
      <c r="D1489" s="8" t="s">
        <v>112</v>
      </c>
      <c r="E1489" s="252">
        <v>5468.5</v>
      </c>
      <c r="F1489" s="294">
        <v>41912</v>
      </c>
      <c r="G1489" s="30">
        <v>5468.5</v>
      </c>
      <c r="H1489" s="265">
        <f t="shared" si="66"/>
        <v>0</v>
      </c>
      <c r="I1489" s="8"/>
      <c r="J1489" s="9"/>
      <c r="K1489" s="9"/>
    </row>
    <row r="1490" spans="1:11" x14ac:dyDescent="0.25">
      <c r="A1490" s="240">
        <v>41912</v>
      </c>
      <c r="B1490" s="475" t="s">
        <v>2164</v>
      </c>
      <c r="C1490" s="476" t="s">
        <v>2764</v>
      </c>
      <c r="D1490" s="235" t="s">
        <v>112</v>
      </c>
      <c r="E1490" s="236">
        <v>2979.2</v>
      </c>
      <c r="F1490" s="461">
        <v>41913</v>
      </c>
      <c r="G1490" s="247">
        <v>2979.2</v>
      </c>
      <c r="H1490" s="265">
        <f t="shared" si="66"/>
        <v>0</v>
      </c>
      <c r="I1490" s="235"/>
      <c r="J1490" s="9"/>
      <c r="K1490" s="9"/>
    </row>
    <row r="1491" spans="1:11" x14ac:dyDescent="0.25">
      <c r="A1491" s="426"/>
      <c r="B1491" s="475"/>
      <c r="C1491" s="476"/>
      <c r="D1491" s="235"/>
      <c r="E1491" s="236"/>
      <c r="F1491" s="461"/>
      <c r="G1491" s="247">
        <f>SUM(G1466:G1490)</f>
        <v>101011.1</v>
      </c>
      <c r="H1491" s="265"/>
      <c r="I1491" s="235"/>
      <c r="J1491" s="9"/>
      <c r="K1491" s="9"/>
    </row>
    <row r="1492" spans="1:11" x14ac:dyDescent="0.25">
      <c r="A1492" s="426"/>
      <c r="B1492" s="475"/>
      <c r="C1492" s="476"/>
      <c r="D1492" s="235"/>
      <c r="E1492" s="236"/>
      <c r="F1492" s="461"/>
      <c r="G1492" s="247"/>
      <c r="H1492" s="265"/>
      <c r="I1492" s="235"/>
      <c r="J1492" s="9"/>
      <c r="K1492" s="9"/>
    </row>
    <row r="1493" spans="1:11" x14ac:dyDescent="0.25">
      <c r="A1493" s="426">
        <v>41888</v>
      </c>
      <c r="B1493" s="438" t="s">
        <v>2025</v>
      </c>
      <c r="C1493" s="429" t="s">
        <v>4422</v>
      </c>
      <c r="D1493" s="235" t="s">
        <v>84</v>
      </c>
      <c r="E1493" s="236">
        <v>7919.8</v>
      </c>
      <c r="F1493" s="294">
        <v>41890</v>
      </c>
      <c r="G1493" s="30">
        <v>7919.8</v>
      </c>
      <c r="H1493" s="265">
        <f>E1493-G1493</f>
        <v>0</v>
      </c>
      <c r="I1493" s="235" t="s">
        <v>20</v>
      </c>
      <c r="J1493" s="9"/>
      <c r="K1493" s="9"/>
    </row>
    <row r="1494" spans="1:11" x14ac:dyDescent="0.25">
      <c r="A1494" s="426"/>
      <c r="B1494" s="438"/>
      <c r="C1494" s="429"/>
      <c r="D1494" s="235"/>
      <c r="E1494" s="236"/>
      <c r="F1494" s="294"/>
      <c r="G1494" s="30"/>
      <c r="H1494" s="265"/>
      <c r="I1494" s="235"/>
      <c r="J1494" s="9"/>
      <c r="K1494" s="9"/>
    </row>
    <row r="1495" spans="1:11" x14ac:dyDescent="0.25">
      <c r="A1495" s="240">
        <v>41884</v>
      </c>
      <c r="B1495" s="241" t="s">
        <v>1516</v>
      </c>
      <c r="C1495" s="394" t="s">
        <v>4401</v>
      </c>
      <c r="D1495" s="235" t="s">
        <v>2719</v>
      </c>
      <c r="E1495" s="236">
        <v>10716</v>
      </c>
      <c r="F1495" s="117">
        <v>41884</v>
      </c>
      <c r="G1495" s="22">
        <v>10716</v>
      </c>
      <c r="H1495" s="238">
        <f t="shared" ref="H1495:H1507" si="67">E1495-G1495</f>
        <v>0</v>
      </c>
      <c r="I1495" s="431"/>
      <c r="J1495" s="9"/>
      <c r="K1495" s="9"/>
    </row>
    <row r="1496" spans="1:11" x14ac:dyDescent="0.25">
      <c r="A1496" s="426">
        <v>41885</v>
      </c>
      <c r="B1496" s="438" t="s">
        <v>1648</v>
      </c>
      <c r="C1496" s="429" t="s">
        <v>4422</v>
      </c>
      <c r="D1496" s="8" t="s">
        <v>2719</v>
      </c>
      <c r="E1496" s="252">
        <v>5776.4</v>
      </c>
      <c r="F1496" s="117">
        <v>41886</v>
      </c>
      <c r="G1496" s="30">
        <v>5776.4</v>
      </c>
      <c r="H1496" s="265">
        <f t="shared" si="67"/>
        <v>0</v>
      </c>
      <c r="I1496" s="8" t="s">
        <v>57</v>
      </c>
      <c r="J1496" s="9"/>
      <c r="K1496" s="9"/>
    </row>
    <row r="1497" spans="1:11" x14ac:dyDescent="0.25">
      <c r="A1497" s="240">
        <v>41890</v>
      </c>
      <c r="B1497" s="438" t="s">
        <v>2219</v>
      </c>
      <c r="C1497" s="429" t="s">
        <v>4422</v>
      </c>
      <c r="D1497" s="8" t="s">
        <v>2719</v>
      </c>
      <c r="E1497" s="252">
        <v>10075.200000000001</v>
      </c>
      <c r="F1497" s="117">
        <v>41890</v>
      </c>
      <c r="G1497" s="30">
        <v>10075.200000000001</v>
      </c>
      <c r="H1497" s="265">
        <f t="shared" si="67"/>
        <v>0</v>
      </c>
      <c r="I1497" s="8"/>
      <c r="J1497" s="9"/>
      <c r="K1497" s="9"/>
    </row>
    <row r="1498" spans="1:11" x14ac:dyDescent="0.25">
      <c r="A1498" s="426">
        <v>41890</v>
      </c>
      <c r="B1498" s="438" t="s">
        <v>2220</v>
      </c>
      <c r="C1498" s="429" t="s">
        <v>4422</v>
      </c>
      <c r="D1498" s="8" t="s">
        <v>2719</v>
      </c>
      <c r="E1498" s="252">
        <v>749.7</v>
      </c>
      <c r="F1498" s="117">
        <v>41890</v>
      </c>
      <c r="G1498" s="30">
        <v>749.7</v>
      </c>
      <c r="H1498" s="265">
        <f t="shared" si="67"/>
        <v>0</v>
      </c>
      <c r="I1498" s="8"/>
      <c r="J1498" s="9"/>
      <c r="K1498" s="9"/>
    </row>
    <row r="1499" spans="1:11" x14ac:dyDescent="0.25">
      <c r="A1499" s="240">
        <v>41892</v>
      </c>
      <c r="B1499" s="438" t="s">
        <v>1100</v>
      </c>
      <c r="C1499" s="429" t="s">
        <v>4422</v>
      </c>
      <c r="D1499" s="8" t="s">
        <v>2719</v>
      </c>
      <c r="E1499" s="252">
        <v>5874.4</v>
      </c>
      <c r="F1499" s="117">
        <v>41892</v>
      </c>
      <c r="G1499" s="30">
        <v>5874.4</v>
      </c>
      <c r="H1499" s="265">
        <f t="shared" si="67"/>
        <v>0</v>
      </c>
      <c r="I1499" s="8" t="s">
        <v>57</v>
      </c>
      <c r="J1499" s="9"/>
      <c r="K1499" s="9"/>
    </row>
    <row r="1500" spans="1:11" x14ac:dyDescent="0.25">
      <c r="A1500" s="426">
        <v>41895</v>
      </c>
      <c r="B1500" s="438" t="s">
        <v>1528</v>
      </c>
      <c r="C1500" s="429" t="s">
        <v>4422</v>
      </c>
      <c r="D1500" s="235" t="s">
        <v>2719</v>
      </c>
      <c r="E1500" s="236">
        <v>10262</v>
      </c>
      <c r="F1500" s="294">
        <v>41895</v>
      </c>
      <c r="G1500" s="30">
        <v>10262</v>
      </c>
      <c r="H1500" s="265">
        <f t="shared" si="67"/>
        <v>0</v>
      </c>
      <c r="I1500" s="235"/>
      <c r="J1500" s="9"/>
      <c r="K1500" s="9"/>
    </row>
    <row r="1501" spans="1:11" x14ac:dyDescent="0.25">
      <c r="A1501" s="240">
        <v>41895</v>
      </c>
      <c r="B1501" s="241" t="s">
        <v>1574</v>
      </c>
      <c r="C1501" s="394" t="s">
        <v>4517</v>
      </c>
      <c r="D1501" s="235" t="s">
        <v>2719</v>
      </c>
      <c r="E1501" s="236">
        <v>2016</v>
      </c>
      <c r="F1501" s="294">
        <v>41897</v>
      </c>
      <c r="G1501" s="30">
        <v>2016</v>
      </c>
      <c r="H1501" s="265">
        <f t="shared" si="67"/>
        <v>0</v>
      </c>
      <c r="I1501" s="235" t="s">
        <v>57</v>
      </c>
      <c r="J1501" s="9"/>
      <c r="K1501" s="9"/>
    </row>
    <row r="1502" spans="1:11" x14ac:dyDescent="0.25">
      <c r="A1502" s="426">
        <v>41897</v>
      </c>
      <c r="B1502" s="241" t="s">
        <v>1794</v>
      </c>
      <c r="C1502" s="394" t="s">
        <v>4517</v>
      </c>
      <c r="D1502" s="235" t="s">
        <v>2719</v>
      </c>
      <c r="E1502" s="236">
        <v>9969.7999999999993</v>
      </c>
      <c r="F1502" s="294">
        <v>41897</v>
      </c>
      <c r="G1502" s="30">
        <v>9969.7999999999993</v>
      </c>
      <c r="H1502" s="265">
        <f t="shared" si="67"/>
        <v>0</v>
      </c>
      <c r="I1502" s="235"/>
      <c r="J1502" s="9"/>
      <c r="K1502" s="9"/>
    </row>
    <row r="1503" spans="1:11" x14ac:dyDescent="0.25">
      <c r="A1503" s="240">
        <v>41899</v>
      </c>
      <c r="B1503" s="241" t="s">
        <v>1997</v>
      </c>
      <c r="C1503" s="394" t="s">
        <v>4517</v>
      </c>
      <c r="D1503" s="8" t="s">
        <v>2719</v>
      </c>
      <c r="E1503" s="252">
        <v>8067.8</v>
      </c>
      <c r="F1503" s="294">
        <v>41900</v>
      </c>
      <c r="G1503" s="30">
        <v>8067.8</v>
      </c>
      <c r="H1503" s="265">
        <f t="shared" si="67"/>
        <v>0</v>
      </c>
      <c r="I1503" s="8" t="s">
        <v>57</v>
      </c>
      <c r="J1503" s="9"/>
      <c r="K1503" s="9"/>
    </row>
    <row r="1504" spans="1:11" x14ac:dyDescent="0.25">
      <c r="A1504" s="426">
        <v>41901</v>
      </c>
      <c r="B1504" s="241" t="s">
        <v>2214</v>
      </c>
      <c r="C1504" s="394" t="s">
        <v>4517</v>
      </c>
      <c r="D1504" s="235" t="s">
        <v>2719</v>
      </c>
      <c r="E1504" s="236">
        <v>9666.5</v>
      </c>
      <c r="F1504" s="294">
        <v>41901</v>
      </c>
      <c r="G1504" s="22">
        <v>9666.5</v>
      </c>
      <c r="H1504" s="265">
        <f t="shared" si="67"/>
        <v>0</v>
      </c>
      <c r="I1504" s="431" t="s">
        <v>196</v>
      </c>
      <c r="J1504" s="9"/>
      <c r="K1504" s="9"/>
    </row>
    <row r="1505" spans="1:11" x14ac:dyDescent="0.25">
      <c r="A1505" s="240">
        <v>41903</v>
      </c>
      <c r="B1505" s="241" t="s">
        <v>1218</v>
      </c>
      <c r="C1505" s="394" t="s">
        <v>4517</v>
      </c>
      <c r="D1505" s="235" t="s">
        <v>2719</v>
      </c>
      <c r="E1505" s="236">
        <v>4428.28</v>
      </c>
      <c r="F1505" s="117">
        <v>41904</v>
      </c>
      <c r="G1505" s="30">
        <v>4428.28</v>
      </c>
      <c r="H1505" s="265">
        <f t="shared" si="67"/>
        <v>0</v>
      </c>
      <c r="I1505" s="235" t="s">
        <v>14</v>
      </c>
      <c r="J1505" s="9"/>
      <c r="K1505" s="9"/>
    </row>
    <row r="1506" spans="1:11" x14ac:dyDescent="0.25">
      <c r="A1506" s="426">
        <v>41904</v>
      </c>
      <c r="B1506" s="241" t="s">
        <v>1280</v>
      </c>
      <c r="C1506" s="394" t="s">
        <v>4517</v>
      </c>
      <c r="D1506" s="8" t="s">
        <v>2719</v>
      </c>
      <c r="E1506" s="252">
        <v>4524</v>
      </c>
      <c r="F1506" s="294">
        <v>41904</v>
      </c>
      <c r="G1506" s="22">
        <v>4524</v>
      </c>
      <c r="H1506" s="265">
        <f t="shared" si="67"/>
        <v>0</v>
      </c>
      <c r="I1506" s="20"/>
      <c r="J1506" s="9"/>
      <c r="K1506" s="9"/>
    </row>
    <row r="1507" spans="1:11" x14ac:dyDescent="0.25">
      <c r="A1507" s="240">
        <v>41905</v>
      </c>
      <c r="B1507" s="241" t="s">
        <v>1408</v>
      </c>
      <c r="C1507" s="394" t="s">
        <v>4517</v>
      </c>
      <c r="D1507" s="8" t="s">
        <v>2719</v>
      </c>
      <c r="E1507" s="252">
        <v>5694.8</v>
      </c>
      <c r="F1507" s="294">
        <v>41905</v>
      </c>
      <c r="G1507" s="22">
        <v>5694.8</v>
      </c>
      <c r="H1507" s="265">
        <f t="shared" si="67"/>
        <v>0</v>
      </c>
      <c r="I1507" s="431" t="s">
        <v>4</v>
      </c>
      <c r="J1507" s="9"/>
      <c r="K1507" s="9"/>
    </row>
    <row r="1508" spans="1:11" x14ac:dyDescent="0.25">
      <c r="A1508" s="426"/>
      <c r="B1508" s="241"/>
      <c r="C1508" s="394"/>
      <c r="D1508" s="8"/>
      <c r="E1508" s="252"/>
      <c r="F1508" s="294"/>
      <c r="G1508" s="22">
        <f>SUM(G1495:G1507)</f>
        <v>87820.88</v>
      </c>
      <c r="H1508" s="265"/>
      <c r="I1508" s="431"/>
      <c r="J1508" s="9"/>
      <c r="K1508" s="9"/>
    </row>
    <row r="1509" spans="1:11" x14ac:dyDescent="0.25">
      <c r="A1509" s="426"/>
      <c r="B1509" s="241"/>
      <c r="C1509" s="394"/>
      <c r="D1509" s="8"/>
      <c r="E1509" s="252"/>
      <c r="F1509" s="294"/>
      <c r="G1509" s="22"/>
      <c r="H1509" s="265"/>
      <c r="I1509" s="431"/>
      <c r="J1509" s="9"/>
      <c r="K1509" s="9"/>
    </row>
    <row r="1510" spans="1:11" x14ac:dyDescent="0.25">
      <c r="A1510" s="426">
        <v>41894</v>
      </c>
      <c r="B1510" s="438" t="s">
        <v>1374</v>
      </c>
      <c r="C1510" s="429" t="s">
        <v>4422</v>
      </c>
      <c r="D1510" s="8" t="s">
        <v>438</v>
      </c>
      <c r="E1510" s="252">
        <v>6288.7</v>
      </c>
      <c r="F1510" s="117">
        <v>41894</v>
      </c>
      <c r="G1510" s="30">
        <v>6288.7</v>
      </c>
      <c r="H1510" s="265">
        <f t="shared" ref="H1510:H1521" si="68">E1510-G1510</f>
        <v>0</v>
      </c>
      <c r="I1510" s="20"/>
      <c r="J1510" s="9"/>
      <c r="K1510" s="9"/>
    </row>
    <row r="1511" spans="1:11" x14ac:dyDescent="0.25">
      <c r="A1511" s="240">
        <v>41894</v>
      </c>
      <c r="B1511" s="438" t="s">
        <v>1402</v>
      </c>
      <c r="C1511" s="429" t="s">
        <v>4422</v>
      </c>
      <c r="D1511" s="8" t="s">
        <v>438</v>
      </c>
      <c r="E1511" s="252">
        <v>4387.5200000000004</v>
      </c>
      <c r="F1511" s="117">
        <v>41894</v>
      </c>
      <c r="G1511" s="22">
        <v>4387.5200000000004</v>
      </c>
      <c r="H1511" s="265">
        <f t="shared" si="68"/>
        <v>0</v>
      </c>
      <c r="I1511" s="20" t="s">
        <v>4</v>
      </c>
      <c r="J1511" s="9"/>
      <c r="K1511" s="9"/>
    </row>
    <row r="1512" spans="1:11" x14ac:dyDescent="0.25">
      <c r="A1512" s="426">
        <v>41899</v>
      </c>
      <c r="B1512" s="241" t="s">
        <v>2038</v>
      </c>
      <c r="C1512" s="394" t="s">
        <v>4517</v>
      </c>
      <c r="D1512" s="8" t="s">
        <v>438</v>
      </c>
      <c r="E1512" s="252">
        <v>4472</v>
      </c>
      <c r="F1512" s="294">
        <v>41900</v>
      </c>
      <c r="G1512" s="30">
        <v>4472</v>
      </c>
      <c r="H1512" s="265">
        <f t="shared" si="68"/>
        <v>0</v>
      </c>
      <c r="I1512" s="8"/>
      <c r="J1512" s="9"/>
      <c r="K1512" s="9"/>
    </row>
    <row r="1513" spans="1:11" x14ac:dyDescent="0.25">
      <c r="A1513" s="240">
        <v>41900</v>
      </c>
      <c r="B1513" s="241" t="s">
        <v>2092</v>
      </c>
      <c r="C1513" s="394" t="s">
        <v>4517</v>
      </c>
      <c r="D1513" s="8" t="s">
        <v>438</v>
      </c>
      <c r="E1513" s="252">
        <v>4537.2</v>
      </c>
      <c r="F1513" s="294">
        <v>41903</v>
      </c>
      <c r="G1513" s="30">
        <v>4537.2</v>
      </c>
      <c r="H1513" s="265">
        <f t="shared" si="68"/>
        <v>0</v>
      </c>
      <c r="I1513" s="8" t="s">
        <v>4</v>
      </c>
      <c r="J1513" s="9"/>
      <c r="K1513" s="9"/>
    </row>
    <row r="1514" spans="1:11" x14ac:dyDescent="0.25">
      <c r="A1514" s="426">
        <v>41900</v>
      </c>
      <c r="B1514" s="241" t="s">
        <v>2098</v>
      </c>
      <c r="C1514" s="394" t="s">
        <v>4517</v>
      </c>
      <c r="D1514" s="8" t="s">
        <v>438</v>
      </c>
      <c r="E1514" s="252">
        <v>3827.2</v>
      </c>
      <c r="F1514" s="294">
        <v>41903</v>
      </c>
      <c r="G1514" s="30">
        <v>3827.2</v>
      </c>
      <c r="H1514" s="265">
        <f t="shared" si="68"/>
        <v>0</v>
      </c>
      <c r="I1514" s="8" t="s">
        <v>4</v>
      </c>
      <c r="J1514" s="9"/>
      <c r="K1514" s="9"/>
    </row>
    <row r="1515" spans="1:11" x14ac:dyDescent="0.25">
      <c r="A1515" s="240">
        <v>41901</v>
      </c>
      <c r="B1515" s="241" t="s">
        <v>1075</v>
      </c>
      <c r="C1515" s="394" t="s">
        <v>4517</v>
      </c>
      <c r="D1515" s="235" t="s">
        <v>438</v>
      </c>
      <c r="E1515" s="236">
        <v>1452.1</v>
      </c>
      <c r="F1515" s="294">
        <v>41901</v>
      </c>
      <c r="G1515" s="22">
        <v>1452.1</v>
      </c>
      <c r="H1515" s="265">
        <f t="shared" si="68"/>
        <v>0</v>
      </c>
      <c r="I1515" s="431"/>
      <c r="J1515" s="9"/>
      <c r="K1515" s="9"/>
    </row>
    <row r="1516" spans="1:11" x14ac:dyDescent="0.25">
      <c r="A1516" s="426">
        <v>41902</v>
      </c>
      <c r="B1516" s="241" t="s">
        <v>1114</v>
      </c>
      <c r="C1516" s="394" t="s">
        <v>4517</v>
      </c>
      <c r="D1516" s="8" t="s">
        <v>438</v>
      </c>
      <c r="E1516" s="252">
        <v>9380.7999999999993</v>
      </c>
      <c r="F1516" s="294">
        <v>41909</v>
      </c>
      <c r="G1516" s="22">
        <v>9380.7999999999993</v>
      </c>
      <c r="H1516" s="265">
        <f t="shared" si="68"/>
        <v>0</v>
      </c>
      <c r="I1516" s="20" t="s">
        <v>4</v>
      </c>
      <c r="J1516" s="9"/>
      <c r="K1516" s="9"/>
    </row>
    <row r="1517" spans="1:11" x14ac:dyDescent="0.25">
      <c r="A1517" s="240">
        <v>41903</v>
      </c>
      <c r="B1517" s="241" t="s">
        <v>1202</v>
      </c>
      <c r="C1517" s="394" t="s">
        <v>4517</v>
      </c>
      <c r="D1517" s="235" t="s">
        <v>438</v>
      </c>
      <c r="E1517" s="236">
        <v>5922.8</v>
      </c>
      <c r="F1517" s="117">
        <v>41903</v>
      </c>
      <c r="G1517" s="30">
        <v>5922.8</v>
      </c>
      <c r="H1517" s="265">
        <f t="shared" si="68"/>
        <v>0</v>
      </c>
      <c r="I1517" s="235" t="s">
        <v>20</v>
      </c>
      <c r="J1517" s="9"/>
      <c r="K1517" s="9"/>
    </row>
    <row r="1518" spans="1:11" x14ac:dyDescent="0.25">
      <c r="A1518" s="426">
        <v>41905</v>
      </c>
      <c r="B1518" s="241" t="s">
        <v>1454</v>
      </c>
      <c r="C1518" s="394" t="s">
        <v>4517</v>
      </c>
      <c r="D1518" s="8" t="s">
        <v>438</v>
      </c>
      <c r="E1518" s="252">
        <v>5172</v>
      </c>
      <c r="F1518" s="294">
        <v>41905</v>
      </c>
      <c r="G1518" s="22">
        <v>5172</v>
      </c>
      <c r="H1518" s="265">
        <f t="shared" si="68"/>
        <v>0</v>
      </c>
      <c r="I1518" s="431" t="s">
        <v>20</v>
      </c>
      <c r="J1518" s="9"/>
      <c r="K1518" s="9"/>
    </row>
    <row r="1519" spans="1:11" x14ac:dyDescent="0.25">
      <c r="A1519" s="240">
        <v>41907</v>
      </c>
      <c r="B1519" s="475" t="s">
        <v>1673</v>
      </c>
      <c r="C1519" s="476" t="s">
        <v>2764</v>
      </c>
      <c r="D1519" s="5" t="s">
        <v>438</v>
      </c>
      <c r="E1519" s="295">
        <v>615.6</v>
      </c>
      <c r="F1519" s="294">
        <v>41907</v>
      </c>
      <c r="G1519" s="22">
        <v>615.6</v>
      </c>
      <c r="H1519" s="265">
        <f t="shared" si="68"/>
        <v>0</v>
      </c>
      <c r="I1519" s="24"/>
      <c r="J1519" s="9"/>
      <c r="K1519" s="9"/>
    </row>
    <row r="1520" spans="1:11" x14ac:dyDescent="0.25">
      <c r="A1520" s="426">
        <v>41909</v>
      </c>
      <c r="B1520" s="475" t="s">
        <v>1886</v>
      </c>
      <c r="C1520" s="476" t="s">
        <v>2764</v>
      </c>
      <c r="D1520" s="8" t="s">
        <v>438</v>
      </c>
      <c r="E1520" s="252">
        <v>11150.8</v>
      </c>
      <c r="F1520" s="463" t="s">
        <v>4626</v>
      </c>
      <c r="G1520" s="247">
        <v>11150.8</v>
      </c>
      <c r="H1520" s="265">
        <f t="shared" si="68"/>
        <v>0</v>
      </c>
      <c r="I1520" s="8" t="s">
        <v>4</v>
      </c>
      <c r="J1520" s="9"/>
      <c r="K1520" s="9"/>
    </row>
    <row r="1521" spans="1:11" x14ac:dyDescent="0.25">
      <c r="A1521" s="240">
        <v>41911</v>
      </c>
      <c r="B1521" s="475" t="s">
        <v>2102</v>
      </c>
      <c r="C1521" s="476" t="s">
        <v>2764</v>
      </c>
      <c r="D1521" s="8" t="s">
        <v>438</v>
      </c>
      <c r="E1521" s="252">
        <v>5102.1000000000004</v>
      </c>
      <c r="F1521" s="294">
        <v>41912</v>
      </c>
      <c r="G1521" s="30">
        <v>5102.1000000000004</v>
      </c>
      <c r="H1521" s="265">
        <f t="shared" si="68"/>
        <v>0</v>
      </c>
      <c r="I1521" s="8" t="s">
        <v>57</v>
      </c>
      <c r="J1521" s="9"/>
      <c r="K1521" s="9"/>
    </row>
    <row r="1522" spans="1:11" x14ac:dyDescent="0.25">
      <c r="A1522" s="426"/>
      <c r="B1522" s="475"/>
      <c r="C1522" s="476"/>
      <c r="D1522" s="8"/>
      <c r="E1522" s="252"/>
      <c r="F1522" s="294"/>
      <c r="G1522" s="30">
        <f>SUM(G1510:G1521)</f>
        <v>62308.82</v>
      </c>
      <c r="H1522" s="265"/>
      <c r="I1522" s="8"/>
      <c r="J1522" s="9"/>
      <c r="K1522" s="9"/>
    </row>
    <row r="1523" spans="1:11" x14ac:dyDescent="0.25">
      <c r="A1523" s="426"/>
      <c r="B1523" s="475"/>
      <c r="C1523" s="476"/>
      <c r="D1523" s="8"/>
      <c r="E1523" s="252"/>
      <c r="F1523" s="294"/>
      <c r="G1523" s="30"/>
      <c r="H1523" s="265"/>
      <c r="I1523" s="8"/>
      <c r="J1523" s="9"/>
      <c r="K1523" s="9"/>
    </row>
    <row r="1524" spans="1:11" x14ac:dyDescent="0.25">
      <c r="A1524" s="426">
        <v>41885</v>
      </c>
      <c r="B1524" s="438" t="s">
        <v>1623</v>
      </c>
      <c r="C1524" s="429" t="s">
        <v>4422</v>
      </c>
      <c r="D1524" s="8" t="s">
        <v>135</v>
      </c>
      <c r="E1524" s="252">
        <v>22709</v>
      </c>
      <c r="F1524" s="461">
        <v>41893</v>
      </c>
      <c r="G1524" s="247">
        <v>22709</v>
      </c>
      <c r="H1524" s="265">
        <f t="shared" ref="H1524:H1535" si="69">E1524-G1524</f>
        <v>0</v>
      </c>
      <c r="I1524" s="8" t="s">
        <v>20</v>
      </c>
      <c r="J1524" s="9"/>
      <c r="K1524" s="9"/>
    </row>
    <row r="1525" spans="1:11" x14ac:dyDescent="0.25">
      <c r="A1525" s="240">
        <v>41887</v>
      </c>
      <c r="B1525" s="438" t="s">
        <v>1894</v>
      </c>
      <c r="C1525" s="429" t="s">
        <v>4422</v>
      </c>
      <c r="D1525" s="8" t="s">
        <v>135</v>
      </c>
      <c r="E1525" s="252">
        <v>21809.200000000001</v>
      </c>
      <c r="F1525" s="462" t="s">
        <v>4456</v>
      </c>
      <c r="G1525" s="30">
        <v>21809.200000000001</v>
      </c>
      <c r="H1525" s="265">
        <f t="shared" si="69"/>
        <v>0</v>
      </c>
      <c r="I1525" s="8" t="s">
        <v>20</v>
      </c>
      <c r="J1525" s="9"/>
      <c r="K1525" s="9"/>
    </row>
    <row r="1526" spans="1:11" x14ac:dyDescent="0.25">
      <c r="A1526" s="426">
        <v>41892</v>
      </c>
      <c r="B1526" s="438" t="s">
        <v>1167</v>
      </c>
      <c r="C1526" s="429" t="s">
        <v>4422</v>
      </c>
      <c r="D1526" s="8" t="s">
        <v>135</v>
      </c>
      <c r="E1526" s="252">
        <v>26170</v>
      </c>
      <c r="F1526" s="117">
        <v>41895</v>
      </c>
      <c r="G1526" s="30">
        <v>26170</v>
      </c>
      <c r="H1526" s="265">
        <f t="shared" si="69"/>
        <v>0</v>
      </c>
      <c r="I1526" s="8" t="s">
        <v>20</v>
      </c>
      <c r="J1526" s="9"/>
      <c r="K1526" s="9"/>
    </row>
    <row r="1527" spans="1:11" x14ac:dyDescent="0.25">
      <c r="A1527" s="240">
        <v>41894</v>
      </c>
      <c r="B1527" s="438" t="s">
        <v>1419</v>
      </c>
      <c r="C1527" s="429" t="s">
        <v>4422</v>
      </c>
      <c r="D1527" s="8" t="s">
        <v>135</v>
      </c>
      <c r="E1527" s="252">
        <v>21548.400000000001</v>
      </c>
      <c r="F1527" s="117">
        <v>41898</v>
      </c>
      <c r="G1527" s="22">
        <v>21548.400000000001</v>
      </c>
      <c r="H1527" s="265">
        <f t="shared" si="69"/>
        <v>0</v>
      </c>
      <c r="I1527" s="20" t="s">
        <v>20</v>
      </c>
      <c r="J1527" s="9"/>
      <c r="K1527" s="9"/>
    </row>
    <row r="1528" spans="1:11" x14ac:dyDescent="0.25">
      <c r="A1528" s="426">
        <v>41895</v>
      </c>
      <c r="B1528" s="438" t="s">
        <v>1529</v>
      </c>
      <c r="C1528" s="429" t="s">
        <v>4422</v>
      </c>
      <c r="D1528" s="235" t="s">
        <v>135</v>
      </c>
      <c r="E1528" s="236">
        <v>4063.8</v>
      </c>
      <c r="F1528" s="294">
        <v>41895</v>
      </c>
      <c r="G1528" s="30">
        <v>4063.8</v>
      </c>
      <c r="H1528" s="265">
        <f t="shared" si="69"/>
        <v>0</v>
      </c>
      <c r="I1528" s="235"/>
      <c r="J1528" s="9"/>
      <c r="K1528" s="9"/>
    </row>
    <row r="1529" spans="1:11" x14ac:dyDescent="0.25">
      <c r="A1529" s="240">
        <v>41897</v>
      </c>
      <c r="B1529" s="241" t="s">
        <v>1844</v>
      </c>
      <c r="C1529" s="394" t="s">
        <v>4517</v>
      </c>
      <c r="D1529" s="235" t="s">
        <v>135</v>
      </c>
      <c r="E1529" s="236">
        <v>22133.599999999999</v>
      </c>
      <c r="F1529" s="294">
        <v>41903</v>
      </c>
      <c r="G1529" s="30">
        <v>22133.599999999999</v>
      </c>
      <c r="H1529" s="280">
        <f t="shared" si="69"/>
        <v>0</v>
      </c>
      <c r="I1529" s="235" t="s">
        <v>20</v>
      </c>
      <c r="J1529" s="9"/>
      <c r="K1529" s="9"/>
    </row>
    <row r="1530" spans="1:11" x14ac:dyDescent="0.25">
      <c r="A1530" s="426">
        <v>41899</v>
      </c>
      <c r="B1530" s="241" t="s">
        <v>1986</v>
      </c>
      <c r="C1530" s="394" t="s">
        <v>4517</v>
      </c>
      <c r="D1530" s="8" t="s">
        <v>135</v>
      </c>
      <c r="E1530" s="252">
        <v>12145</v>
      </c>
      <c r="F1530" s="294">
        <v>41900</v>
      </c>
      <c r="G1530" s="30">
        <v>12145</v>
      </c>
      <c r="H1530" s="265">
        <f t="shared" si="69"/>
        <v>0</v>
      </c>
      <c r="I1530" s="8" t="s">
        <v>20</v>
      </c>
      <c r="J1530" s="9"/>
      <c r="K1530" s="9"/>
    </row>
    <row r="1531" spans="1:11" ht="23.25" x14ac:dyDescent="0.25">
      <c r="A1531" s="240">
        <v>41901</v>
      </c>
      <c r="B1531" s="241" t="s">
        <v>1052</v>
      </c>
      <c r="C1531" s="394" t="s">
        <v>4517</v>
      </c>
      <c r="D1531" s="235" t="s">
        <v>135</v>
      </c>
      <c r="E1531" s="236">
        <v>26300</v>
      </c>
      <c r="F1531" s="349" t="s">
        <v>4571</v>
      </c>
      <c r="G1531" s="22">
        <v>26300</v>
      </c>
      <c r="H1531" s="265">
        <f t="shared" si="69"/>
        <v>0</v>
      </c>
      <c r="I1531" s="431" t="s">
        <v>20</v>
      </c>
      <c r="J1531" s="9"/>
      <c r="K1531" s="9"/>
    </row>
    <row r="1532" spans="1:11" x14ac:dyDescent="0.25">
      <c r="A1532" s="426">
        <v>41904</v>
      </c>
      <c r="B1532" s="241" t="s">
        <v>1267</v>
      </c>
      <c r="C1532" s="394" t="s">
        <v>4517</v>
      </c>
      <c r="D1532" s="8" t="s">
        <v>135</v>
      </c>
      <c r="E1532" s="252">
        <v>14972.2</v>
      </c>
      <c r="F1532" s="294">
        <v>41907</v>
      </c>
      <c r="G1532" s="22">
        <v>14972.2</v>
      </c>
      <c r="H1532" s="265">
        <f t="shared" si="69"/>
        <v>0</v>
      </c>
      <c r="I1532" s="20" t="s">
        <v>20</v>
      </c>
      <c r="J1532" s="9"/>
      <c r="K1532" s="9"/>
    </row>
    <row r="1533" spans="1:11" x14ac:dyDescent="0.25">
      <c r="A1533" s="240">
        <v>41906</v>
      </c>
      <c r="B1533" s="241" t="s">
        <v>1490</v>
      </c>
      <c r="C1533" s="394" t="s">
        <v>4517</v>
      </c>
      <c r="D1533" s="8" t="s">
        <v>135</v>
      </c>
      <c r="E1533" s="252">
        <v>21190.6</v>
      </c>
      <c r="F1533" s="294">
        <v>41910</v>
      </c>
      <c r="G1533" s="30">
        <v>21190.6</v>
      </c>
      <c r="H1533" s="265">
        <f t="shared" si="69"/>
        <v>0</v>
      </c>
      <c r="I1533" s="8" t="s">
        <v>20</v>
      </c>
      <c r="J1533" s="9"/>
      <c r="K1533" s="9"/>
    </row>
    <row r="1534" spans="1:11" x14ac:dyDescent="0.25">
      <c r="A1534" s="426">
        <v>41908</v>
      </c>
      <c r="B1534" s="475" t="s">
        <v>1718</v>
      </c>
      <c r="C1534" s="476" t="s">
        <v>2764</v>
      </c>
      <c r="D1534" s="235" t="s">
        <v>135</v>
      </c>
      <c r="E1534" s="236">
        <v>20297.599999999999</v>
      </c>
      <c r="F1534" s="299" t="s">
        <v>4614</v>
      </c>
      <c r="G1534" s="30">
        <v>20297.599999999999</v>
      </c>
      <c r="H1534" s="265">
        <f t="shared" si="69"/>
        <v>0</v>
      </c>
      <c r="I1534" s="235" t="s">
        <v>20</v>
      </c>
      <c r="J1534" s="9"/>
      <c r="K1534" s="9"/>
    </row>
    <row r="1535" spans="1:11" x14ac:dyDescent="0.25">
      <c r="A1535" s="240">
        <v>41911</v>
      </c>
      <c r="B1535" s="475" t="s">
        <v>2065</v>
      </c>
      <c r="C1535" s="476" t="s">
        <v>2764</v>
      </c>
      <c r="D1535" s="8" t="s">
        <v>135</v>
      </c>
      <c r="E1535" s="252">
        <v>8197.2000000000007</v>
      </c>
      <c r="F1535" s="313">
        <v>41914</v>
      </c>
      <c r="G1535" s="247">
        <v>8197.2000000000007</v>
      </c>
      <c r="H1535" s="265">
        <f t="shared" si="69"/>
        <v>0</v>
      </c>
      <c r="I1535" s="8" t="s">
        <v>20</v>
      </c>
      <c r="J1535" s="9"/>
      <c r="K1535" s="9"/>
    </row>
    <row r="1536" spans="1:11" x14ac:dyDescent="0.25">
      <c r="A1536" s="426"/>
      <c r="B1536" s="475"/>
      <c r="C1536" s="476"/>
      <c r="D1536" s="8"/>
      <c r="E1536" s="252"/>
      <c r="F1536" s="313"/>
      <c r="G1536" s="247">
        <f>SUM(G1524:G1535)</f>
        <v>221536.60000000003</v>
      </c>
      <c r="H1536" s="265"/>
      <c r="I1536" s="8"/>
      <c r="J1536" s="9"/>
      <c r="K1536" s="9"/>
    </row>
    <row r="1537" spans="1:11" x14ac:dyDescent="0.25">
      <c r="A1537" s="426"/>
      <c r="B1537" s="475"/>
      <c r="C1537" s="476"/>
      <c r="D1537" s="8"/>
      <c r="E1537" s="252"/>
      <c r="F1537" s="313"/>
      <c r="G1537" s="247"/>
      <c r="H1537" s="265"/>
      <c r="I1537" s="8"/>
      <c r="J1537" s="9"/>
      <c r="K1537" s="9"/>
    </row>
    <row r="1538" spans="1:11" x14ac:dyDescent="0.25">
      <c r="A1538" s="426">
        <v>41884</v>
      </c>
      <c r="B1538" s="241" t="s">
        <v>1494</v>
      </c>
      <c r="C1538" s="394" t="s">
        <v>4401</v>
      </c>
      <c r="D1538" s="235" t="s">
        <v>44</v>
      </c>
      <c r="E1538" s="236">
        <v>3164.4</v>
      </c>
      <c r="F1538" s="117">
        <v>41884</v>
      </c>
      <c r="G1538" s="22">
        <v>3164.4</v>
      </c>
      <c r="H1538" s="238">
        <f t="shared" ref="H1538:H1564" si="70">E1538-G1538</f>
        <v>0</v>
      </c>
      <c r="I1538" s="431" t="s">
        <v>4</v>
      </c>
      <c r="J1538" s="9"/>
      <c r="K1538" s="9"/>
    </row>
    <row r="1539" spans="1:11" x14ac:dyDescent="0.25">
      <c r="A1539" s="240">
        <v>41885</v>
      </c>
      <c r="B1539" s="438" t="s">
        <v>1663</v>
      </c>
      <c r="C1539" s="429" t="s">
        <v>4422</v>
      </c>
      <c r="D1539" s="8" t="s">
        <v>44</v>
      </c>
      <c r="E1539" s="252">
        <v>1185.8</v>
      </c>
      <c r="F1539" s="117">
        <v>41885</v>
      </c>
      <c r="G1539" s="30">
        <v>1185.8</v>
      </c>
      <c r="H1539" s="265">
        <f t="shared" si="70"/>
        <v>0</v>
      </c>
      <c r="I1539" s="8"/>
      <c r="J1539" s="9"/>
      <c r="K1539" s="9"/>
    </row>
    <row r="1540" spans="1:11" x14ac:dyDescent="0.25">
      <c r="A1540" s="426">
        <v>41886</v>
      </c>
      <c r="B1540" s="438" t="s">
        <v>1777</v>
      </c>
      <c r="C1540" s="429" t="s">
        <v>4422</v>
      </c>
      <c r="D1540" s="235" t="s">
        <v>44</v>
      </c>
      <c r="E1540" s="236">
        <v>2109.9</v>
      </c>
      <c r="F1540" s="294">
        <v>41886</v>
      </c>
      <c r="G1540" s="30">
        <v>2109.9</v>
      </c>
      <c r="H1540" s="265">
        <f t="shared" si="70"/>
        <v>0</v>
      </c>
      <c r="I1540" s="235"/>
      <c r="J1540" s="9"/>
      <c r="K1540" s="9"/>
    </row>
    <row r="1541" spans="1:11" x14ac:dyDescent="0.25">
      <c r="A1541" s="240">
        <v>41887</v>
      </c>
      <c r="B1541" s="438" t="s">
        <v>1852</v>
      </c>
      <c r="C1541" s="429" t="s">
        <v>4422</v>
      </c>
      <c r="D1541" s="8" t="s">
        <v>44</v>
      </c>
      <c r="E1541" s="252">
        <v>2916</v>
      </c>
      <c r="F1541" s="117">
        <v>41887</v>
      </c>
      <c r="G1541" s="30">
        <v>2916</v>
      </c>
      <c r="H1541" s="265">
        <f t="shared" si="70"/>
        <v>0</v>
      </c>
      <c r="I1541" s="8"/>
      <c r="J1541" s="9"/>
      <c r="K1541" s="9"/>
    </row>
    <row r="1542" spans="1:11" x14ac:dyDescent="0.25">
      <c r="A1542" s="240">
        <v>41888</v>
      </c>
      <c r="B1542" s="438" t="s">
        <v>2026</v>
      </c>
      <c r="C1542" s="429" t="s">
        <v>4422</v>
      </c>
      <c r="D1542" s="235" t="s">
        <v>44</v>
      </c>
      <c r="E1542" s="236">
        <v>2332.8000000000002</v>
      </c>
      <c r="F1542" s="294">
        <v>41888</v>
      </c>
      <c r="G1542" s="30">
        <v>2332.8000000000002</v>
      </c>
      <c r="H1542" s="265">
        <f t="shared" si="70"/>
        <v>0</v>
      </c>
      <c r="I1542" s="235"/>
      <c r="J1542" s="9"/>
      <c r="K1542" s="9"/>
    </row>
    <row r="1543" spans="1:11" x14ac:dyDescent="0.25">
      <c r="A1543" s="240">
        <v>41889</v>
      </c>
      <c r="B1543" s="438" t="s">
        <v>2123</v>
      </c>
      <c r="C1543" s="429" t="s">
        <v>4422</v>
      </c>
      <c r="D1543" s="8" t="s">
        <v>44</v>
      </c>
      <c r="E1543" s="252">
        <v>1485</v>
      </c>
      <c r="F1543" s="294">
        <v>41889</v>
      </c>
      <c r="G1543" s="30">
        <v>1485</v>
      </c>
      <c r="H1543" s="265">
        <f t="shared" si="70"/>
        <v>0</v>
      </c>
      <c r="I1543" s="8"/>
      <c r="J1543" s="9"/>
      <c r="K1543" s="9"/>
    </row>
    <row r="1544" spans="1:11" x14ac:dyDescent="0.25">
      <c r="A1544" s="240">
        <v>41890</v>
      </c>
      <c r="B1544" s="438" t="s">
        <v>2190</v>
      </c>
      <c r="C1544" s="429" t="s">
        <v>4422</v>
      </c>
      <c r="D1544" s="8" t="s">
        <v>44</v>
      </c>
      <c r="E1544" s="252">
        <v>2899.8</v>
      </c>
      <c r="F1544" s="117">
        <v>41890</v>
      </c>
      <c r="G1544" s="30">
        <v>2899.8</v>
      </c>
      <c r="H1544" s="265">
        <f t="shared" si="70"/>
        <v>0</v>
      </c>
      <c r="I1544" s="8" t="s">
        <v>20</v>
      </c>
      <c r="J1544" s="9"/>
      <c r="K1544" s="9"/>
    </row>
    <row r="1545" spans="1:11" x14ac:dyDescent="0.25">
      <c r="A1545" s="240">
        <v>41892</v>
      </c>
      <c r="B1545" s="438" t="s">
        <v>1191</v>
      </c>
      <c r="C1545" s="429" t="s">
        <v>4422</v>
      </c>
      <c r="D1545" s="8" t="s">
        <v>44</v>
      </c>
      <c r="E1545" s="252">
        <v>2957.4</v>
      </c>
      <c r="F1545" s="117">
        <v>41892</v>
      </c>
      <c r="G1545" s="30">
        <v>2957.4</v>
      </c>
      <c r="H1545" s="265">
        <f t="shared" si="70"/>
        <v>0</v>
      </c>
      <c r="I1545" s="8" t="s">
        <v>4</v>
      </c>
      <c r="J1545" s="9"/>
      <c r="K1545" s="9"/>
    </row>
    <row r="1546" spans="1:11" x14ac:dyDescent="0.25">
      <c r="A1546" s="240">
        <v>41893</v>
      </c>
      <c r="B1546" s="438" t="s">
        <v>1328</v>
      </c>
      <c r="C1546" s="429" t="s">
        <v>4422</v>
      </c>
      <c r="D1546" s="235" t="s">
        <v>44</v>
      </c>
      <c r="E1546" s="236">
        <v>1274.4000000000001</v>
      </c>
      <c r="F1546" s="117">
        <v>41893</v>
      </c>
      <c r="G1546" s="30">
        <v>1274.4000000000001</v>
      </c>
      <c r="H1546" s="265">
        <f t="shared" si="70"/>
        <v>0</v>
      </c>
      <c r="I1546" s="235"/>
      <c r="J1546" s="9"/>
      <c r="K1546" s="9"/>
    </row>
    <row r="1547" spans="1:11" x14ac:dyDescent="0.25">
      <c r="A1547" s="240">
        <v>41894</v>
      </c>
      <c r="B1547" s="438" t="s">
        <v>1463</v>
      </c>
      <c r="C1547" s="429" t="s">
        <v>4422</v>
      </c>
      <c r="D1547" s="8" t="s">
        <v>44</v>
      </c>
      <c r="E1547" s="252">
        <v>2342.6</v>
      </c>
      <c r="F1547" s="117">
        <v>41894</v>
      </c>
      <c r="G1547" s="30">
        <v>2342.6</v>
      </c>
      <c r="H1547" s="265">
        <f t="shared" si="70"/>
        <v>0</v>
      </c>
      <c r="I1547" s="8" t="s">
        <v>4</v>
      </c>
      <c r="J1547" s="9"/>
      <c r="K1547" s="9"/>
    </row>
    <row r="1548" spans="1:11" x14ac:dyDescent="0.25">
      <c r="A1548" s="240">
        <v>41895</v>
      </c>
      <c r="B1548" s="241" t="s">
        <v>1588</v>
      </c>
      <c r="C1548" s="394" t="s">
        <v>4517</v>
      </c>
      <c r="D1548" s="235" t="s">
        <v>44</v>
      </c>
      <c r="E1548" s="236">
        <v>2982.8</v>
      </c>
      <c r="F1548" s="294">
        <v>41895</v>
      </c>
      <c r="G1548" s="30">
        <v>2982.8</v>
      </c>
      <c r="H1548" s="265">
        <f t="shared" si="70"/>
        <v>0</v>
      </c>
      <c r="I1548" s="235"/>
      <c r="J1548" s="9"/>
      <c r="K1548" s="9"/>
    </row>
    <row r="1549" spans="1:11" x14ac:dyDescent="0.25">
      <c r="A1549" s="240">
        <v>41896</v>
      </c>
      <c r="B1549" s="241" t="s">
        <v>1700</v>
      </c>
      <c r="C1549" s="394" t="s">
        <v>4517</v>
      </c>
      <c r="D1549" s="8" t="s">
        <v>44</v>
      </c>
      <c r="E1549" s="252">
        <v>6365.1</v>
      </c>
      <c r="F1549" s="117">
        <v>41896</v>
      </c>
      <c r="G1549" s="30">
        <v>6365.1</v>
      </c>
      <c r="H1549" s="265">
        <f t="shared" si="70"/>
        <v>0</v>
      </c>
      <c r="I1549" s="8"/>
      <c r="J1549" s="9"/>
      <c r="K1549" s="9"/>
    </row>
    <row r="1550" spans="1:11" x14ac:dyDescent="0.25">
      <c r="A1550" s="240">
        <v>41897</v>
      </c>
      <c r="B1550" s="241" t="s">
        <v>1836</v>
      </c>
      <c r="C1550" s="394" t="s">
        <v>4517</v>
      </c>
      <c r="D1550" s="235" t="s">
        <v>44</v>
      </c>
      <c r="E1550" s="236">
        <v>1447.2</v>
      </c>
      <c r="F1550" s="294">
        <v>41897</v>
      </c>
      <c r="G1550" s="30">
        <v>1447.2</v>
      </c>
      <c r="H1550" s="265">
        <f t="shared" si="70"/>
        <v>0</v>
      </c>
      <c r="I1550" s="235"/>
      <c r="J1550" s="9"/>
      <c r="K1550" s="9"/>
    </row>
    <row r="1551" spans="1:11" x14ac:dyDescent="0.25">
      <c r="A1551" s="240">
        <v>41898</v>
      </c>
      <c r="B1551" s="241" t="s">
        <v>1914</v>
      </c>
      <c r="C1551" s="394" t="s">
        <v>4517</v>
      </c>
      <c r="D1551" s="8" t="s">
        <v>44</v>
      </c>
      <c r="E1551" s="252">
        <v>1722.6</v>
      </c>
      <c r="F1551" s="294">
        <v>41898</v>
      </c>
      <c r="G1551" s="30">
        <v>1722.6</v>
      </c>
      <c r="H1551" s="265">
        <f t="shared" si="70"/>
        <v>0</v>
      </c>
      <c r="I1551" s="8"/>
      <c r="J1551" s="9"/>
      <c r="K1551" s="9"/>
    </row>
    <row r="1552" spans="1:11" x14ac:dyDescent="0.25">
      <c r="A1552" s="240">
        <v>41899</v>
      </c>
      <c r="B1552" s="241" t="s">
        <v>1957</v>
      </c>
      <c r="C1552" s="394" t="s">
        <v>4517</v>
      </c>
      <c r="D1552" s="8" t="s">
        <v>44</v>
      </c>
      <c r="E1552" s="252">
        <v>2735.2</v>
      </c>
      <c r="F1552" s="294">
        <v>41899</v>
      </c>
      <c r="G1552" s="30">
        <v>2735.2</v>
      </c>
      <c r="H1552" s="265">
        <f t="shared" si="70"/>
        <v>0</v>
      </c>
      <c r="I1552" s="8" t="s">
        <v>196</v>
      </c>
      <c r="J1552" s="9"/>
      <c r="K1552" s="9"/>
    </row>
    <row r="1553" spans="1:11" x14ac:dyDescent="0.25">
      <c r="A1553" s="240">
        <v>41900</v>
      </c>
      <c r="B1553" s="241" t="s">
        <v>2125</v>
      </c>
      <c r="C1553" s="394" t="s">
        <v>4517</v>
      </c>
      <c r="D1553" s="8" t="s">
        <v>44</v>
      </c>
      <c r="E1553" s="252">
        <v>1819</v>
      </c>
      <c r="F1553" s="294">
        <v>41900</v>
      </c>
      <c r="G1553" s="30">
        <v>1819</v>
      </c>
      <c r="H1553" s="265">
        <f t="shared" si="70"/>
        <v>0</v>
      </c>
      <c r="I1553" s="8"/>
      <c r="J1553" s="9"/>
      <c r="K1553" s="9"/>
    </row>
    <row r="1554" spans="1:11" x14ac:dyDescent="0.25">
      <c r="A1554" s="240">
        <v>41901</v>
      </c>
      <c r="B1554" s="241" t="s">
        <v>1069</v>
      </c>
      <c r="C1554" s="394" t="s">
        <v>4517</v>
      </c>
      <c r="D1554" s="235" t="s">
        <v>44</v>
      </c>
      <c r="E1554" s="236">
        <v>2849.6</v>
      </c>
      <c r="F1554" s="294">
        <v>41902</v>
      </c>
      <c r="G1554" s="22">
        <v>2849.6</v>
      </c>
      <c r="H1554" s="265">
        <f t="shared" si="70"/>
        <v>0</v>
      </c>
      <c r="I1554" s="431" t="s">
        <v>4</v>
      </c>
      <c r="J1554" s="9"/>
      <c r="K1554" s="9"/>
    </row>
    <row r="1555" spans="1:11" x14ac:dyDescent="0.25">
      <c r="A1555" s="240">
        <v>41902</v>
      </c>
      <c r="B1555" s="241" t="s">
        <v>1156</v>
      </c>
      <c r="C1555" s="394" t="s">
        <v>4517</v>
      </c>
      <c r="D1555" s="8" t="s">
        <v>44</v>
      </c>
      <c r="E1555" s="252">
        <v>2095.1999999999998</v>
      </c>
      <c r="F1555" s="294">
        <v>41902</v>
      </c>
      <c r="G1555" s="22">
        <v>2095.1999999999998</v>
      </c>
      <c r="H1555" s="265">
        <f t="shared" si="70"/>
        <v>0</v>
      </c>
      <c r="I1555" s="20"/>
      <c r="J1555" s="9"/>
      <c r="K1555" s="9"/>
    </row>
    <row r="1556" spans="1:11" x14ac:dyDescent="0.25">
      <c r="A1556" s="240">
        <v>41903</v>
      </c>
      <c r="B1556" s="241" t="s">
        <v>1239</v>
      </c>
      <c r="C1556" s="394" t="s">
        <v>4517</v>
      </c>
      <c r="D1556" s="235" t="s">
        <v>44</v>
      </c>
      <c r="E1556" s="236">
        <v>2133</v>
      </c>
      <c r="F1556" s="117">
        <v>41903</v>
      </c>
      <c r="G1556" s="30">
        <v>2133</v>
      </c>
      <c r="H1556" s="265">
        <f t="shared" si="70"/>
        <v>0</v>
      </c>
      <c r="I1556" s="235"/>
      <c r="J1556" s="9"/>
      <c r="K1556" s="9"/>
    </row>
    <row r="1557" spans="1:11" x14ac:dyDescent="0.25">
      <c r="A1557" s="240">
        <v>41904</v>
      </c>
      <c r="B1557" s="241" t="s">
        <v>1314</v>
      </c>
      <c r="C1557" s="394" t="s">
        <v>4517</v>
      </c>
      <c r="D1557" s="8" t="s">
        <v>44</v>
      </c>
      <c r="E1557" s="252">
        <v>2984.8</v>
      </c>
      <c r="F1557" s="294">
        <v>41904</v>
      </c>
      <c r="G1557" s="22">
        <v>2984.8</v>
      </c>
      <c r="H1557" s="265">
        <f t="shared" si="70"/>
        <v>0</v>
      </c>
      <c r="I1557" s="20" t="s">
        <v>196</v>
      </c>
      <c r="J1557" s="9"/>
      <c r="K1557" s="9"/>
    </row>
    <row r="1558" spans="1:11" x14ac:dyDescent="0.25">
      <c r="A1558" s="240">
        <v>41905</v>
      </c>
      <c r="B1558" s="241" t="s">
        <v>1460</v>
      </c>
      <c r="C1558" s="394" t="s">
        <v>4517</v>
      </c>
      <c r="D1558" s="8" t="s">
        <v>44</v>
      </c>
      <c r="E1558" s="252">
        <v>1393.8</v>
      </c>
      <c r="F1558" s="294">
        <v>41905</v>
      </c>
      <c r="G1558" s="22">
        <v>1393.8</v>
      </c>
      <c r="H1558" s="265">
        <f t="shared" si="70"/>
        <v>0</v>
      </c>
      <c r="I1558" s="431"/>
      <c r="J1558" s="9"/>
      <c r="K1558" s="9"/>
    </row>
    <row r="1559" spans="1:11" x14ac:dyDescent="0.25">
      <c r="A1559" s="240">
        <v>41907</v>
      </c>
      <c r="B1559" s="475" t="s">
        <v>1631</v>
      </c>
      <c r="C1559" s="476" t="s">
        <v>2764</v>
      </c>
      <c r="D1559" s="5" t="s">
        <v>44</v>
      </c>
      <c r="E1559" s="295">
        <v>2800</v>
      </c>
      <c r="F1559" s="294">
        <v>41907</v>
      </c>
      <c r="G1559" s="22">
        <v>2800</v>
      </c>
      <c r="H1559" s="265">
        <f t="shared" si="70"/>
        <v>0</v>
      </c>
      <c r="I1559" s="24" t="s">
        <v>57</v>
      </c>
      <c r="J1559" s="9"/>
      <c r="K1559" s="9"/>
    </row>
    <row r="1560" spans="1:11" x14ac:dyDescent="0.25">
      <c r="A1560" s="240">
        <v>41908</v>
      </c>
      <c r="B1560" s="475" t="s">
        <v>1796</v>
      </c>
      <c r="C1560" s="476" t="s">
        <v>2764</v>
      </c>
      <c r="D1560" s="235" t="s">
        <v>44</v>
      </c>
      <c r="E1560" s="236">
        <v>1749.6</v>
      </c>
      <c r="F1560" s="294">
        <v>41908</v>
      </c>
      <c r="G1560" s="30">
        <v>1749.6</v>
      </c>
      <c r="H1560" s="265">
        <f t="shared" si="70"/>
        <v>0</v>
      </c>
      <c r="I1560" s="235"/>
      <c r="J1560" s="9"/>
      <c r="K1560" s="9"/>
    </row>
    <row r="1561" spans="1:11" x14ac:dyDescent="0.25">
      <c r="A1561" s="240">
        <v>41909</v>
      </c>
      <c r="B1561" s="475" t="s">
        <v>1904</v>
      </c>
      <c r="C1561" s="476" t="s">
        <v>2764</v>
      </c>
      <c r="D1561" s="8" t="s">
        <v>44</v>
      </c>
      <c r="E1561" s="252">
        <v>1872</v>
      </c>
      <c r="F1561" s="117">
        <v>41909</v>
      </c>
      <c r="G1561" s="30">
        <v>1872</v>
      </c>
      <c r="H1561" s="265">
        <f t="shared" si="70"/>
        <v>0</v>
      </c>
      <c r="I1561" s="8"/>
      <c r="J1561" s="9"/>
      <c r="K1561" s="9"/>
    </row>
    <row r="1562" spans="1:11" x14ac:dyDescent="0.25">
      <c r="A1562" s="240">
        <v>41910</v>
      </c>
      <c r="B1562" s="475" t="s">
        <v>2009</v>
      </c>
      <c r="C1562" s="476" t="s">
        <v>2764</v>
      </c>
      <c r="D1562" s="235" t="s">
        <v>44</v>
      </c>
      <c r="E1562" s="236">
        <v>1873.8</v>
      </c>
      <c r="F1562" s="117">
        <v>41910</v>
      </c>
      <c r="G1562" s="30">
        <v>1873.8</v>
      </c>
      <c r="H1562" s="265">
        <f t="shared" si="70"/>
        <v>0</v>
      </c>
      <c r="I1562" s="235"/>
    </row>
    <row r="1563" spans="1:11" x14ac:dyDescent="0.25">
      <c r="A1563" s="240">
        <v>41911</v>
      </c>
      <c r="B1563" s="475" t="s">
        <v>2106</v>
      </c>
      <c r="C1563" s="476" t="s">
        <v>2764</v>
      </c>
      <c r="D1563" s="8" t="s">
        <v>44</v>
      </c>
      <c r="E1563" s="252">
        <v>2820</v>
      </c>
      <c r="F1563" s="294">
        <v>41912</v>
      </c>
      <c r="G1563" s="30">
        <v>2820</v>
      </c>
      <c r="H1563" s="265">
        <f t="shared" si="70"/>
        <v>0</v>
      </c>
      <c r="I1563" s="8" t="s">
        <v>57</v>
      </c>
    </row>
    <row r="1564" spans="1:11" x14ac:dyDescent="0.25">
      <c r="A1564" s="240">
        <v>41912</v>
      </c>
      <c r="B1564" s="475" t="s">
        <v>2214</v>
      </c>
      <c r="C1564" s="476" t="s">
        <v>2764</v>
      </c>
      <c r="D1564" s="235" t="s">
        <v>44</v>
      </c>
      <c r="E1564" s="236">
        <v>1252.8</v>
      </c>
      <c r="F1564" s="117">
        <v>41912</v>
      </c>
      <c r="G1564" s="30">
        <v>1252.8</v>
      </c>
      <c r="H1564" s="265">
        <f t="shared" si="70"/>
        <v>0</v>
      </c>
      <c r="I1564" s="235"/>
    </row>
    <row r="1565" spans="1:11" x14ac:dyDescent="0.25">
      <c r="A1565" s="240"/>
      <c r="B1565" s="475"/>
      <c r="C1565" s="476"/>
      <c r="D1565" s="235"/>
      <c r="E1565" s="236"/>
      <c r="F1565" s="117"/>
      <c r="G1565" s="30">
        <f>SUM(G1538:G1564)</f>
        <v>63564.6</v>
      </c>
      <c r="H1565" s="265"/>
      <c r="I1565" s="235"/>
    </row>
    <row r="1566" spans="1:11" x14ac:dyDescent="0.25">
      <c r="A1566" s="240"/>
      <c r="B1566" s="475"/>
      <c r="C1566" s="476"/>
      <c r="D1566" s="235"/>
      <c r="E1566" s="236"/>
      <c r="F1566" s="117"/>
      <c r="G1566" s="30"/>
      <c r="H1566" s="265"/>
      <c r="I1566" s="235"/>
    </row>
    <row r="1567" spans="1:11" x14ac:dyDescent="0.25">
      <c r="A1567" s="240">
        <v>41899</v>
      </c>
      <c r="B1567" s="241" t="s">
        <v>1970</v>
      </c>
      <c r="C1567" s="394" t="s">
        <v>4517</v>
      </c>
      <c r="D1567" s="8" t="s">
        <v>3154</v>
      </c>
      <c r="E1567" s="252">
        <v>2306.0700000000002</v>
      </c>
      <c r="F1567" s="294">
        <v>41899</v>
      </c>
      <c r="G1567" s="30">
        <v>2306.0700000000002</v>
      </c>
      <c r="H1567" s="265">
        <f>E1567-G1567</f>
        <v>0</v>
      </c>
      <c r="I1567" s="8" t="s">
        <v>20</v>
      </c>
    </row>
    <row r="1568" spans="1:11" x14ac:dyDescent="0.25">
      <c r="A1568" s="240">
        <v>41908</v>
      </c>
      <c r="B1568" s="475" t="s">
        <v>1818</v>
      </c>
      <c r="C1568" s="476" t="s">
        <v>2764</v>
      </c>
      <c r="D1568" s="235" t="s">
        <v>4624</v>
      </c>
      <c r="E1568" s="236">
        <v>5756.4</v>
      </c>
      <c r="F1568" s="117">
        <v>41908</v>
      </c>
      <c r="G1568" s="30">
        <v>5756.4</v>
      </c>
      <c r="H1568" s="265">
        <f>E1568-G1568</f>
        <v>0</v>
      </c>
      <c r="I1568" s="235"/>
    </row>
    <row r="1569" spans="1:11" x14ac:dyDescent="0.25">
      <c r="A1569" s="240">
        <v>41894</v>
      </c>
      <c r="B1569" s="438" t="s">
        <v>1448</v>
      </c>
      <c r="C1569" s="429" t="s">
        <v>4422</v>
      </c>
      <c r="D1569" s="8" t="s">
        <v>4510</v>
      </c>
      <c r="E1569" s="252">
        <v>9839.2000000000007</v>
      </c>
      <c r="F1569" s="117">
        <v>41895</v>
      </c>
      <c r="G1569" s="30">
        <v>9839.2000000000007</v>
      </c>
      <c r="H1569" s="265">
        <f>E1569-G1569</f>
        <v>0</v>
      </c>
      <c r="I1569" s="8" t="s">
        <v>20</v>
      </c>
    </row>
    <row r="1570" spans="1:11" x14ac:dyDescent="0.25">
      <c r="A1570" s="240"/>
      <c r="B1570" s="438"/>
      <c r="C1570" s="429"/>
      <c r="D1570" s="8"/>
      <c r="E1570" s="252"/>
      <c r="F1570" s="117"/>
      <c r="G1570" s="30"/>
      <c r="H1570" s="265"/>
      <c r="I1570" s="8"/>
    </row>
    <row r="1571" spans="1:11" x14ac:dyDescent="0.25">
      <c r="A1571" s="240">
        <v>41904</v>
      </c>
      <c r="B1571" s="241" t="s">
        <v>1361</v>
      </c>
      <c r="C1571" s="394" t="s">
        <v>4517</v>
      </c>
      <c r="D1571" s="8" t="s">
        <v>2601</v>
      </c>
      <c r="E1571" s="252">
        <v>69097.600000000006</v>
      </c>
      <c r="F1571" s="294">
        <v>41905</v>
      </c>
      <c r="G1571" s="30">
        <v>69097.600000000006</v>
      </c>
      <c r="H1571" s="265">
        <f>E1571-G1571</f>
        <v>0</v>
      </c>
      <c r="I1571" s="20" t="s">
        <v>14</v>
      </c>
    </row>
    <row r="1572" spans="1:11" x14ac:dyDescent="0.25">
      <c r="A1572" s="240"/>
      <c r="B1572" s="241"/>
      <c r="C1572" s="394"/>
      <c r="D1572" s="8"/>
      <c r="E1572" s="252"/>
      <c r="F1572" s="294"/>
      <c r="G1572" s="30"/>
      <c r="H1572" s="265"/>
      <c r="I1572" s="20"/>
    </row>
    <row r="1573" spans="1:11" x14ac:dyDescent="0.25">
      <c r="A1573" s="240">
        <v>41895</v>
      </c>
      <c r="B1573" s="241" t="s">
        <v>1617</v>
      </c>
      <c r="C1573" s="394" t="s">
        <v>4517</v>
      </c>
      <c r="D1573" s="235" t="s">
        <v>2541</v>
      </c>
      <c r="E1573" s="236">
        <v>114.8</v>
      </c>
      <c r="F1573" s="117">
        <v>41895</v>
      </c>
      <c r="G1573" s="30">
        <v>114.8</v>
      </c>
      <c r="H1573" s="265">
        <f>E1573-G1573</f>
        <v>0</v>
      </c>
      <c r="I1573" s="235"/>
    </row>
    <row r="1574" spans="1:11" x14ac:dyDescent="0.25">
      <c r="A1574" s="240"/>
      <c r="B1574" s="241"/>
      <c r="C1574" s="394"/>
      <c r="D1574" s="235"/>
      <c r="E1574" s="236"/>
      <c r="F1574" s="117"/>
      <c r="G1574" s="30"/>
      <c r="H1574" s="265"/>
      <c r="I1574" s="235"/>
    </row>
    <row r="1575" spans="1:11" x14ac:dyDescent="0.25">
      <c r="A1575" s="240">
        <v>41884</v>
      </c>
      <c r="B1575" s="438" t="s">
        <v>1560</v>
      </c>
      <c r="C1575" s="429" t="s">
        <v>4422</v>
      </c>
      <c r="D1575" s="235" t="s">
        <v>2567</v>
      </c>
      <c r="E1575" s="236">
        <v>32956.07</v>
      </c>
      <c r="F1575" s="117">
        <v>41885</v>
      </c>
      <c r="G1575" s="22">
        <v>32956.07</v>
      </c>
      <c r="H1575" s="238">
        <f>E1575-G1575</f>
        <v>0</v>
      </c>
      <c r="I1575" s="431" t="s">
        <v>57</v>
      </c>
    </row>
    <row r="1576" spans="1:11" x14ac:dyDescent="0.25">
      <c r="A1576" s="240">
        <v>41890</v>
      </c>
      <c r="B1576" s="438" t="s">
        <v>2182</v>
      </c>
      <c r="C1576" s="429" t="s">
        <v>4422</v>
      </c>
      <c r="D1576" s="8" t="s">
        <v>2567</v>
      </c>
      <c r="E1576" s="252">
        <v>12272.28</v>
      </c>
      <c r="F1576" s="117">
        <v>41890</v>
      </c>
      <c r="G1576" s="30">
        <v>12272.28</v>
      </c>
      <c r="H1576" s="265">
        <f>E1576-G1576</f>
        <v>0</v>
      </c>
      <c r="I1576" s="8"/>
    </row>
    <row r="1577" spans="1:11" x14ac:dyDescent="0.25">
      <c r="A1577" s="240"/>
      <c r="B1577" s="438"/>
      <c r="C1577" s="429"/>
      <c r="D1577" s="8"/>
      <c r="E1577" s="252"/>
      <c r="F1577" s="117"/>
      <c r="G1577" s="30">
        <f>SUM(G1575:G1576)</f>
        <v>45228.35</v>
      </c>
      <c r="H1577" s="265"/>
      <c r="I1577" s="8"/>
    </row>
    <row r="1578" spans="1:11" x14ac:dyDescent="0.25">
      <c r="A1578" s="240"/>
      <c r="B1578" s="438"/>
      <c r="C1578" s="429"/>
      <c r="D1578" s="8"/>
      <c r="E1578" s="252"/>
      <c r="F1578" s="117"/>
      <c r="G1578" s="30"/>
      <c r="H1578" s="265"/>
      <c r="I1578" s="8"/>
    </row>
    <row r="1579" spans="1:11" x14ac:dyDescent="0.25">
      <c r="A1579" s="240">
        <v>41893</v>
      </c>
      <c r="B1579" s="438" t="s">
        <v>1339</v>
      </c>
      <c r="C1579" s="429" t="s">
        <v>4422</v>
      </c>
      <c r="D1579" s="235" t="s">
        <v>4499</v>
      </c>
      <c r="E1579" s="236">
        <v>4990</v>
      </c>
      <c r="F1579" s="117">
        <v>41893</v>
      </c>
      <c r="G1579" s="30">
        <v>4990</v>
      </c>
      <c r="H1579" s="265">
        <f>E1579-G1579</f>
        <v>0</v>
      </c>
      <c r="I1579" s="235"/>
    </row>
    <row r="1580" spans="1:11" x14ac:dyDescent="0.25">
      <c r="A1580" s="240">
        <v>41911</v>
      </c>
      <c r="B1580" s="475" t="s">
        <v>2109</v>
      </c>
      <c r="C1580" s="476" t="s">
        <v>2764</v>
      </c>
      <c r="D1580" s="8" t="s">
        <v>4635</v>
      </c>
      <c r="E1580" s="252">
        <v>2207.71</v>
      </c>
      <c r="F1580" s="294">
        <v>41912</v>
      </c>
      <c r="G1580" s="30">
        <v>2207.71</v>
      </c>
      <c r="H1580" s="265">
        <f>E1580-G1580</f>
        <v>0</v>
      </c>
      <c r="I1580" s="8" t="s">
        <v>57</v>
      </c>
    </row>
    <row r="1581" spans="1:11" x14ac:dyDescent="0.25">
      <c r="A1581" s="240"/>
      <c r="B1581" s="475"/>
      <c r="C1581" s="476"/>
      <c r="D1581" s="8"/>
      <c r="E1581" s="252"/>
      <c r="F1581" s="294"/>
      <c r="G1581" s="30"/>
      <c r="H1581" s="265"/>
      <c r="I1581" s="8"/>
    </row>
    <row r="1582" spans="1:11" x14ac:dyDescent="0.25">
      <c r="A1582" s="240">
        <v>41892</v>
      </c>
      <c r="B1582" s="438" t="s">
        <v>1152</v>
      </c>
      <c r="C1582" s="429" t="s">
        <v>4422</v>
      </c>
      <c r="D1582" s="8" t="s">
        <v>869</v>
      </c>
      <c r="E1582" s="252">
        <v>348.1</v>
      </c>
      <c r="F1582" s="117">
        <v>41892</v>
      </c>
      <c r="G1582" s="30">
        <v>348.1</v>
      </c>
      <c r="H1582" s="265">
        <f t="shared" ref="H1582:H1589" si="71">E1582-G1582</f>
        <v>0</v>
      </c>
      <c r="I1582" s="8"/>
    </row>
    <row r="1583" spans="1:11" x14ac:dyDescent="0.25">
      <c r="A1583" s="240">
        <v>41897</v>
      </c>
      <c r="B1583" s="241" t="s">
        <v>1790</v>
      </c>
      <c r="C1583" s="394" t="s">
        <v>4517</v>
      </c>
      <c r="D1583" s="235" t="s">
        <v>869</v>
      </c>
      <c r="E1583" s="236">
        <v>477.9</v>
      </c>
      <c r="F1583" s="294">
        <v>41897</v>
      </c>
      <c r="G1583" s="30">
        <v>477.9</v>
      </c>
      <c r="H1583" s="265">
        <f t="shared" si="71"/>
        <v>0</v>
      </c>
      <c r="I1583" s="235"/>
    </row>
    <row r="1584" spans="1:11" ht="23.25" x14ac:dyDescent="0.25">
      <c r="A1584" s="240">
        <v>41899</v>
      </c>
      <c r="B1584" s="241" t="s">
        <v>1948</v>
      </c>
      <c r="C1584" s="394" t="s">
        <v>4517</v>
      </c>
      <c r="D1584" s="8" t="s">
        <v>869</v>
      </c>
      <c r="E1584" s="252">
        <v>8636.6</v>
      </c>
      <c r="F1584" s="613" t="s">
        <v>4552</v>
      </c>
      <c r="G1584" s="30">
        <f>2500+6136.6</f>
        <v>8636.6</v>
      </c>
      <c r="H1584" s="265">
        <f t="shared" si="71"/>
        <v>0</v>
      </c>
      <c r="I1584" s="8"/>
      <c r="K1584" s="21"/>
    </row>
    <row r="1585" spans="1:11" x14ac:dyDescent="0.25">
      <c r="A1585" s="240">
        <v>41900</v>
      </c>
      <c r="B1585" s="241" t="s">
        <v>2110</v>
      </c>
      <c r="C1585" s="394" t="s">
        <v>4517</v>
      </c>
      <c r="D1585" s="8" t="s">
        <v>869</v>
      </c>
      <c r="E1585" s="252">
        <v>262.39999999999998</v>
      </c>
      <c r="F1585" s="294">
        <v>41901</v>
      </c>
      <c r="G1585" s="30">
        <v>262.39999999999998</v>
      </c>
      <c r="H1585" s="265">
        <f t="shared" si="71"/>
        <v>0</v>
      </c>
      <c r="I1585" s="8" t="s">
        <v>146</v>
      </c>
      <c r="K1585" s="21"/>
    </row>
    <row r="1586" spans="1:11" x14ac:dyDescent="0.25">
      <c r="A1586" s="240">
        <v>41905</v>
      </c>
      <c r="B1586" s="241" t="s">
        <v>1421</v>
      </c>
      <c r="C1586" s="394" t="s">
        <v>4517</v>
      </c>
      <c r="D1586" s="8" t="s">
        <v>869</v>
      </c>
      <c r="E1586" s="252">
        <v>358.4</v>
      </c>
      <c r="F1586" s="294">
        <v>41905</v>
      </c>
      <c r="G1586" s="22">
        <v>358.4</v>
      </c>
      <c r="H1586" s="265">
        <f t="shared" si="71"/>
        <v>0</v>
      </c>
      <c r="I1586" s="431"/>
      <c r="K1586" s="21"/>
    </row>
    <row r="1587" spans="1:11" x14ac:dyDescent="0.25">
      <c r="A1587" s="240">
        <v>41906</v>
      </c>
      <c r="B1587" s="241" t="s">
        <v>1524</v>
      </c>
      <c r="C1587" s="394" t="s">
        <v>4517</v>
      </c>
      <c r="D1587" s="8" t="s">
        <v>869</v>
      </c>
      <c r="E1587" s="252">
        <v>336</v>
      </c>
      <c r="F1587" s="294">
        <v>41906</v>
      </c>
      <c r="G1587" s="30">
        <v>336</v>
      </c>
      <c r="H1587" s="265">
        <f t="shared" si="71"/>
        <v>0</v>
      </c>
      <c r="I1587" s="8"/>
      <c r="K1587" s="21"/>
    </row>
    <row r="1588" spans="1:11" x14ac:dyDescent="0.25">
      <c r="A1588" s="240">
        <v>41908</v>
      </c>
      <c r="B1588" s="475" t="s">
        <v>1724</v>
      </c>
      <c r="C1588" s="476" t="s">
        <v>2764</v>
      </c>
      <c r="D1588" s="235" t="s">
        <v>869</v>
      </c>
      <c r="E1588" s="236">
        <v>562.79999999999995</v>
      </c>
      <c r="F1588" s="294">
        <v>41908</v>
      </c>
      <c r="G1588" s="30">
        <v>562.79999999999995</v>
      </c>
      <c r="H1588" s="265">
        <f t="shared" si="71"/>
        <v>0</v>
      </c>
      <c r="I1588" s="235"/>
      <c r="K1588" s="21"/>
    </row>
    <row r="1589" spans="1:11" x14ac:dyDescent="0.25">
      <c r="A1589" s="240">
        <v>41911</v>
      </c>
      <c r="B1589" s="475" t="s">
        <v>2057</v>
      </c>
      <c r="C1589" s="476" t="s">
        <v>2764</v>
      </c>
      <c r="D1589" s="8" t="s">
        <v>869</v>
      </c>
      <c r="E1589" s="252">
        <v>515.20000000000005</v>
      </c>
      <c r="F1589" s="294">
        <v>41911</v>
      </c>
      <c r="G1589" s="30">
        <v>515.20000000000005</v>
      </c>
      <c r="H1589" s="265">
        <f t="shared" si="71"/>
        <v>0</v>
      </c>
      <c r="I1589" s="8"/>
    </row>
    <row r="1590" spans="1:11" x14ac:dyDescent="0.25">
      <c r="A1590" s="240"/>
      <c r="B1590" s="475"/>
      <c r="C1590" s="476"/>
      <c r="D1590" s="8"/>
      <c r="E1590" s="252"/>
      <c r="F1590" s="294"/>
      <c r="G1590" s="30"/>
      <c r="H1590" s="265"/>
      <c r="I1590" s="8"/>
    </row>
    <row r="1591" spans="1:11" x14ac:dyDescent="0.25">
      <c r="A1591" s="240">
        <v>41885</v>
      </c>
      <c r="B1591" s="438" t="s">
        <v>1602</v>
      </c>
      <c r="C1591" s="429" t="s">
        <v>4422</v>
      </c>
      <c r="D1591" s="8" t="s">
        <v>76</v>
      </c>
      <c r="E1591" s="252">
        <v>7001.2</v>
      </c>
      <c r="F1591" s="117">
        <v>41886</v>
      </c>
      <c r="G1591" s="30">
        <v>7001.2</v>
      </c>
      <c r="H1591" s="265">
        <f t="shared" ref="H1591:H1600" si="72">E1591-G1591</f>
        <v>0</v>
      </c>
      <c r="I1591" s="8" t="s">
        <v>20</v>
      </c>
    </row>
    <row r="1592" spans="1:11" x14ac:dyDescent="0.25">
      <c r="A1592" s="240">
        <v>41885</v>
      </c>
      <c r="B1592" s="438" t="s">
        <v>1647</v>
      </c>
      <c r="C1592" s="429" t="s">
        <v>4422</v>
      </c>
      <c r="D1592" s="8" t="s">
        <v>76</v>
      </c>
      <c r="E1592" s="252">
        <v>6734</v>
      </c>
      <c r="F1592" s="117">
        <v>41886</v>
      </c>
      <c r="G1592" s="30">
        <v>6734</v>
      </c>
      <c r="H1592" s="265">
        <f t="shared" si="72"/>
        <v>0</v>
      </c>
      <c r="I1592" s="8" t="s">
        <v>20</v>
      </c>
    </row>
    <row r="1593" spans="1:11" x14ac:dyDescent="0.25">
      <c r="A1593" s="240">
        <v>41888</v>
      </c>
      <c r="B1593" s="438" t="s">
        <v>2019</v>
      </c>
      <c r="C1593" s="429" t="s">
        <v>4422</v>
      </c>
      <c r="D1593" s="235" t="s">
        <v>76</v>
      </c>
      <c r="E1593" s="236">
        <v>16677.400000000001</v>
      </c>
      <c r="F1593" s="294">
        <v>41890</v>
      </c>
      <c r="G1593" s="30">
        <v>16677.400000000001</v>
      </c>
      <c r="H1593" s="265">
        <f t="shared" si="72"/>
        <v>0</v>
      </c>
      <c r="I1593" s="235" t="s">
        <v>20</v>
      </c>
    </row>
    <row r="1594" spans="1:11" x14ac:dyDescent="0.25">
      <c r="A1594" s="240">
        <v>41894</v>
      </c>
      <c r="B1594" s="438" t="s">
        <v>1395</v>
      </c>
      <c r="C1594" s="429" t="s">
        <v>4422</v>
      </c>
      <c r="D1594" s="8" t="s">
        <v>76</v>
      </c>
      <c r="E1594" s="252">
        <v>7266.2</v>
      </c>
      <c r="F1594" s="117">
        <v>41895</v>
      </c>
      <c r="G1594" s="22">
        <v>7266.2</v>
      </c>
      <c r="H1594" s="265">
        <f t="shared" si="72"/>
        <v>0</v>
      </c>
      <c r="I1594" s="20" t="s">
        <v>20</v>
      </c>
    </row>
    <row r="1595" spans="1:11" x14ac:dyDescent="0.25">
      <c r="A1595" s="240">
        <v>41897</v>
      </c>
      <c r="B1595" s="241" t="s">
        <v>1849</v>
      </c>
      <c r="C1595" s="394" t="s">
        <v>4517</v>
      </c>
      <c r="D1595" s="235" t="s">
        <v>76</v>
      </c>
      <c r="E1595" s="236">
        <v>10010</v>
      </c>
      <c r="F1595" s="294">
        <v>41898</v>
      </c>
      <c r="G1595" s="30">
        <v>10010</v>
      </c>
      <c r="H1595" s="265">
        <f t="shared" si="72"/>
        <v>0</v>
      </c>
      <c r="I1595" s="235" t="s">
        <v>20</v>
      </c>
    </row>
    <row r="1596" spans="1:11" x14ac:dyDescent="0.25">
      <c r="A1596" s="240">
        <v>41899</v>
      </c>
      <c r="B1596" s="241" t="s">
        <v>2028</v>
      </c>
      <c r="C1596" s="394" t="s">
        <v>4517</v>
      </c>
      <c r="D1596" s="8" t="s">
        <v>76</v>
      </c>
      <c r="E1596" s="252">
        <v>7570.5</v>
      </c>
      <c r="F1596" s="294">
        <v>41900</v>
      </c>
      <c r="G1596" s="30">
        <v>7570.5</v>
      </c>
      <c r="H1596" s="265">
        <f t="shared" si="72"/>
        <v>0</v>
      </c>
      <c r="I1596" s="8" t="s">
        <v>20</v>
      </c>
    </row>
    <row r="1597" spans="1:11" x14ac:dyDescent="0.25">
      <c r="A1597" s="240">
        <v>41901</v>
      </c>
      <c r="B1597" s="241" t="s">
        <v>1057</v>
      </c>
      <c r="C1597" s="394" t="s">
        <v>4517</v>
      </c>
      <c r="D1597" s="235" t="s">
        <v>76</v>
      </c>
      <c r="E1597" s="236">
        <v>7545</v>
      </c>
      <c r="F1597" s="294">
        <v>41903</v>
      </c>
      <c r="G1597" s="22">
        <v>7545</v>
      </c>
      <c r="H1597" s="265">
        <f t="shared" si="72"/>
        <v>0</v>
      </c>
      <c r="I1597" s="431" t="s">
        <v>20</v>
      </c>
    </row>
    <row r="1598" spans="1:11" x14ac:dyDescent="0.25">
      <c r="A1598" s="240">
        <v>41904</v>
      </c>
      <c r="B1598" s="241" t="s">
        <v>1296</v>
      </c>
      <c r="C1598" s="394" t="s">
        <v>4517</v>
      </c>
      <c r="D1598" s="8" t="s">
        <v>76</v>
      </c>
      <c r="E1598" s="252">
        <v>10128.6</v>
      </c>
      <c r="F1598" s="294">
        <v>41905</v>
      </c>
      <c r="G1598" s="22">
        <v>10128.6</v>
      </c>
      <c r="H1598" s="265">
        <f t="shared" si="72"/>
        <v>0</v>
      </c>
      <c r="I1598" s="20" t="s">
        <v>20</v>
      </c>
    </row>
    <row r="1599" spans="1:11" x14ac:dyDescent="0.25">
      <c r="A1599" s="240">
        <v>41906</v>
      </c>
      <c r="B1599" s="241" t="s">
        <v>1485</v>
      </c>
      <c r="C1599" s="394" t="s">
        <v>4517</v>
      </c>
      <c r="D1599" s="8" t="s">
        <v>76</v>
      </c>
      <c r="E1599" s="252">
        <v>20662.2</v>
      </c>
      <c r="F1599" s="294">
        <v>41907</v>
      </c>
      <c r="G1599" s="22">
        <v>20662.2</v>
      </c>
      <c r="H1599" s="265">
        <f t="shared" si="72"/>
        <v>0</v>
      </c>
      <c r="I1599" s="20" t="s">
        <v>20</v>
      </c>
    </row>
    <row r="1600" spans="1:11" x14ac:dyDescent="0.25">
      <c r="A1600" s="240">
        <v>41908</v>
      </c>
      <c r="B1600" s="475" t="s">
        <v>1747</v>
      </c>
      <c r="C1600" s="476" t="s">
        <v>2764</v>
      </c>
      <c r="D1600" s="235" t="s">
        <v>76</v>
      </c>
      <c r="E1600" s="236">
        <v>8391.6</v>
      </c>
      <c r="F1600" s="294">
        <v>41910</v>
      </c>
      <c r="G1600" s="30">
        <v>8391.6</v>
      </c>
      <c r="H1600" s="265">
        <f t="shared" si="72"/>
        <v>0</v>
      </c>
      <c r="I1600" s="235" t="s">
        <v>20</v>
      </c>
    </row>
    <row r="1601" spans="1:11" x14ac:dyDescent="0.25">
      <c r="A1601" s="240"/>
      <c r="B1601" s="475"/>
      <c r="C1601" s="476"/>
      <c r="D1601" s="235"/>
      <c r="E1601" s="236"/>
      <c r="F1601" s="294"/>
      <c r="G1601" s="30">
        <f>SUM(G1591:G1600)</f>
        <v>101986.70000000001</v>
      </c>
      <c r="H1601" s="265"/>
      <c r="I1601" s="235"/>
    </row>
    <row r="1602" spans="1:11" x14ac:dyDescent="0.25">
      <c r="A1602" s="240"/>
      <c r="B1602" s="475"/>
      <c r="C1602" s="476"/>
      <c r="D1602" s="235"/>
      <c r="E1602" s="236"/>
      <c r="F1602" s="294"/>
      <c r="G1602" s="30"/>
      <c r="H1602" s="265"/>
      <c r="I1602" s="235"/>
    </row>
    <row r="1603" spans="1:11" x14ac:dyDescent="0.25">
      <c r="A1603" s="240">
        <v>41887</v>
      </c>
      <c r="B1603" s="438" t="s">
        <v>1911</v>
      </c>
      <c r="C1603" s="429" t="s">
        <v>4422</v>
      </c>
      <c r="D1603" s="8" t="s">
        <v>4458</v>
      </c>
      <c r="E1603" s="252">
        <v>6200.8</v>
      </c>
      <c r="F1603" s="117">
        <v>41887</v>
      </c>
      <c r="G1603" s="30">
        <v>6200.8</v>
      </c>
      <c r="H1603" s="265">
        <f>E1603-G1603</f>
        <v>0</v>
      </c>
      <c r="I1603" s="8"/>
    </row>
    <row r="1604" spans="1:11" x14ac:dyDescent="0.25">
      <c r="A1604" s="240">
        <v>41893</v>
      </c>
      <c r="B1604" s="438" t="s">
        <v>1340</v>
      </c>
      <c r="C1604" s="429" t="s">
        <v>4422</v>
      </c>
      <c r="D1604" s="235" t="s">
        <v>4458</v>
      </c>
      <c r="E1604" s="236">
        <v>7019.6</v>
      </c>
      <c r="F1604" s="117">
        <v>41893</v>
      </c>
      <c r="G1604" s="30">
        <v>7019.6</v>
      </c>
      <c r="H1604" s="265">
        <f>E1604-G1604</f>
        <v>0</v>
      </c>
      <c r="I1604" s="235"/>
    </row>
    <row r="1605" spans="1:11" x14ac:dyDescent="0.25">
      <c r="A1605" s="240">
        <v>41896</v>
      </c>
      <c r="B1605" s="241" t="s">
        <v>1690</v>
      </c>
      <c r="C1605" s="394" t="s">
        <v>4517</v>
      </c>
      <c r="D1605" s="8" t="s">
        <v>4458</v>
      </c>
      <c r="E1605" s="252">
        <v>6703.2</v>
      </c>
      <c r="F1605" s="117">
        <v>41896</v>
      </c>
      <c r="G1605" s="30">
        <v>6703.2</v>
      </c>
      <c r="H1605" s="265">
        <f>E1605-G1605</f>
        <v>0</v>
      </c>
      <c r="I1605" s="8"/>
      <c r="J1605" s="9"/>
      <c r="K1605" s="9"/>
    </row>
    <row r="1606" spans="1:11" x14ac:dyDescent="0.25">
      <c r="A1606" s="240">
        <v>41896</v>
      </c>
      <c r="B1606" s="241" t="s">
        <v>1693</v>
      </c>
      <c r="C1606" s="394" t="s">
        <v>4517</v>
      </c>
      <c r="D1606" s="8" t="s">
        <v>4458</v>
      </c>
      <c r="E1606" s="252">
        <v>867.3</v>
      </c>
      <c r="F1606" s="117">
        <v>41896</v>
      </c>
      <c r="G1606" s="30">
        <v>867.3</v>
      </c>
      <c r="H1606" s="265">
        <f>E1606-G1606</f>
        <v>0</v>
      </c>
      <c r="I1606" s="8"/>
      <c r="J1606" s="9"/>
      <c r="K1606" s="9"/>
    </row>
    <row r="1607" spans="1:11" x14ac:dyDescent="0.25">
      <c r="A1607" s="240"/>
      <c r="B1607" s="241"/>
      <c r="C1607" s="394"/>
      <c r="D1607" s="8"/>
      <c r="E1607" s="252"/>
      <c r="F1607" s="117"/>
      <c r="G1607" s="30">
        <f>SUM(G1603:G1606)</f>
        <v>20790.900000000001</v>
      </c>
      <c r="H1607" s="265"/>
      <c r="I1607" s="8"/>
      <c r="J1607" s="9"/>
      <c r="K1607" s="9"/>
    </row>
    <row r="1608" spans="1:11" x14ac:dyDescent="0.25">
      <c r="A1608" s="240"/>
      <c r="B1608" s="241"/>
      <c r="C1608" s="394"/>
      <c r="D1608" s="8"/>
      <c r="E1608" s="252"/>
      <c r="F1608" s="117"/>
      <c r="G1608" s="30"/>
      <c r="H1608" s="265"/>
      <c r="I1608" s="8"/>
      <c r="J1608" s="9"/>
      <c r="K1608" s="9"/>
    </row>
    <row r="1609" spans="1:11" x14ac:dyDescent="0.25">
      <c r="A1609" s="240">
        <v>41887</v>
      </c>
      <c r="B1609" s="438" t="s">
        <v>1818</v>
      </c>
      <c r="C1609" s="429" t="s">
        <v>4422</v>
      </c>
      <c r="D1609" s="8" t="s">
        <v>2537</v>
      </c>
      <c r="E1609" s="252">
        <v>40</v>
      </c>
      <c r="F1609" s="117">
        <v>41887</v>
      </c>
      <c r="G1609" s="30">
        <v>40</v>
      </c>
      <c r="H1609" s="265">
        <f t="shared" ref="H1609:H1630" si="73">E1609-G1609</f>
        <v>0</v>
      </c>
      <c r="I1609" s="8"/>
      <c r="J1609" s="9"/>
      <c r="K1609" s="9"/>
    </row>
    <row r="1610" spans="1:11" x14ac:dyDescent="0.25">
      <c r="A1610" s="240">
        <v>41887</v>
      </c>
      <c r="B1610" s="438" t="s">
        <v>1859</v>
      </c>
      <c r="C1610" s="429" t="s">
        <v>4422</v>
      </c>
      <c r="D1610" s="8" t="s">
        <v>2537</v>
      </c>
      <c r="E1610" s="252">
        <v>2427.1</v>
      </c>
      <c r="F1610" s="117">
        <v>41887</v>
      </c>
      <c r="G1610" s="30">
        <v>2427.1</v>
      </c>
      <c r="H1610" s="265">
        <f t="shared" si="73"/>
        <v>0</v>
      </c>
      <c r="I1610" s="8" t="s">
        <v>23</v>
      </c>
      <c r="J1610" s="9"/>
      <c r="K1610" s="9"/>
    </row>
    <row r="1611" spans="1:11" x14ac:dyDescent="0.25">
      <c r="A1611" s="240">
        <v>41888</v>
      </c>
      <c r="B1611" s="438" t="s">
        <v>1983</v>
      </c>
      <c r="C1611" s="429" t="s">
        <v>4422</v>
      </c>
      <c r="D1611" s="235" t="s">
        <v>2537</v>
      </c>
      <c r="E1611" s="236">
        <v>4868.2</v>
      </c>
      <c r="F1611" s="294">
        <v>41889</v>
      </c>
      <c r="G1611" s="30">
        <v>4868.2</v>
      </c>
      <c r="H1611" s="265">
        <f t="shared" si="73"/>
        <v>0</v>
      </c>
      <c r="I1611" s="235" t="s">
        <v>4</v>
      </c>
      <c r="J1611" s="9"/>
      <c r="K1611" s="9"/>
    </row>
    <row r="1612" spans="1:11" x14ac:dyDescent="0.25">
      <c r="A1612" s="240">
        <v>41890</v>
      </c>
      <c r="B1612" s="438" t="s">
        <v>2215</v>
      </c>
      <c r="C1612" s="429" t="s">
        <v>4422</v>
      </c>
      <c r="D1612" s="8" t="s">
        <v>2537</v>
      </c>
      <c r="E1612" s="252">
        <v>1499.3</v>
      </c>
      <c r="F1612" s="117">
        <v>41891</v>
      </c>
      <c r="G1612" s="30">
        <v>1499.3</v>
      </c>
      <c r="H1612" s="265">
        <f t="shared" si="73"/>
        <v>0</v>
      </c>
      <c r="I1612" s="8" t="s">
        <v>23</v>
      </c>
      <c r="J1612" s="9"/>
      <c r="K1612" s="9"/>
    </row>
    <row r="1613" spans="1:11" x14ac:dyDescent="0.25">
      <c r="A1613" s="240">
        <v>41891</v>
      </c>
      <c r="B1613" s="438" t="s">
        <v>1054</v>
      </c>
      <c r="C1613" s="429" t="s">
        <v>4422</v>
      </c>
      <c r="D1613" s="235" t="s">
        <v>2537</v>
      </c>
      <c r="E1613" s="236">
        <v>1410</v>
      </c>
      <c r="F1613" s="117">
        <v>41892</v>
      </c>
      <c r="G1613" s="30">
        <v>1410</v>
      </c>
      <c r="H1613" s="265">
        <f t="shared" si="73"/>
        <v>0</v>
      </c>
      <c r="I1613" s="235" t="s">
        <v>23</v>
      </c>
      <c r="J1613" s="9"/>
      <c r="K1613" s="9"/>
    </row>
    <row r="1614" spans="1:11" x14ac:dyDescent="0.25">
      <c r="A1614" s="240">
        <v>41892</v>
      </c>
      <c r="B1614" s="438" t="s">
        <v>1141</v>
      </c>
      <c r="C1614" s="429" t="s">
        <v>4422</v>
      </c>
      <c r="D1614" s="8" t="s">
        <v>2537</v>
      </c>
      <c r="E1614" s="252">
        <v>1457</v>
      </c>
      <c r="F1614" s="117">
        <v>41893</v>
      </c>
      <c r="G1614" s="30">
        <v>1457</v>
      </c>
      <c r="H1614" s="265">
        <f t="shared" si="73"/>
        <v>0</v>
      </c>
      <c r="I1614" s="8" t="s">
        <v>23</v>
      </c>
      <c r="J1614" s="9"/>
      <c r="K1614" s="9"/>
    </row>
    <row r="1615" spans="1:11" x14ac:dyDescent="0.25">
      <c r="A1615" s="240">
        <v>41893</v>
      </c>
      <c r="B1615" s="438" t="s">
        <v>1236</v>
      </c>
      <c r="C1615" s="429" t="s">
        <v>4422</v>
      </c>
      <c r="D1615" s="235" t="s">
        <v>2537</v>
      </c>
      <c r="E1615" s="236">
        <v>1880</v>
      </c>
      <c r="F1615" s="117">
        <v>41894</v>
      </c>
      <c r="G1615" s="30">
        <v>1880</v>
      </c>
      <c r="H1615" s="265">
        <f t="shared" si="73"/>
        <v>0</v>
      </c>
      <c r="I1615" s="235" t="s">
        <v>23</v>
      </c>
      <c r="J1615" s="9"/>
      <c r="K1615" s="9"/>
    </row>
    <row r="1616" spans="1:11" x14ac:dyDescent="0.25">
      <c r="A1616" s="240">
        <v>41894</v>
      </c>
      <c r="B1616" s="438" t="s">
        <v>1417</v>
      </c>
      <c r="C1616" s="429" t="s">
        <v>4422</v>
      </c>
      <c r="D1616" s="8" t="s">
        <v>2537</v>
      </c>
      <c r="E1616" s="252">
        <v>2293.6</v>
      </c>
      <c r="F1616" s="117">
        <v>41894</v>
      </c>
      <c r="G1616" s="22">
        <v>2293.6</v>
      </c>
      <c r="H1616" s="265">
        <f t="shared" si="73"/>
        <v>0</v>
      </c>
      <c r="I1616" s="20" t="s">
        <v>23</v>
      </c>
      <c r="J1616" s="9"/>
      <c r="K1616" s="9"/>
    </row>
    <row r="1617" spans="1:11" x14ac:dyDescent="0.25">
      <c r="A1617" s="240">
        <v>41895</v>
      </c>
      <c r="B1617" s="241" t="s">
        <v>1550</v>
      </c>
      <c r="C1617" s="394" t="s">
        <v>4517</v>
      </c>
      <c r="D1617" s="235" t="s">
        <v>2537</v>
      </c>
      <c r="E1617" s="236">
        <v>4111.1000000000004</v>
      </c>
      <c r="F1617" s="294">
        <v>41897</v>
      </c>
      <c r="G1617" s="30">
        <v>4111.1000000000004</v>
      </c>
      <c r="H1617" s="265">
        <f t="shared" si="73"/>
        <v>0</v>
      </c>
      <c r="I1617" s="235" t="s">
        <v>23</v>
      </c>
      <c r="J1617" s="9"/>
      <c r="K1617" s="9"/>
    </row>
    <row r="1618" spans="1:11" x14ac:dyDescent="0.25">
      <c r="A1618" s="240">
        <v>41896</v>
      </c>
      <c r="B1618" s="241" t="s">
        <v>1640</v>
      </c>
      <c r="C1618" s="394" t="s">
        <v>4517</v>
      </c>
      <c r="D1618" s="8" t="s">
        <v>2537</v>
      </c>
      <c r="E1618" s="252">
        <v>1813</v>
      </c>
      <c r="F1618" s="117">
        <v>41897</v>
      </c>
      <c r="G1618" s="30">
        <v>1813</v>
      </c>
      <c r="H1618" s="265">
        <f t="shared" si="73"/>
        <v>0</v>
      </c>
      <c r="I1618" s="8" t="s">
        <v>4</v>
      </c>
      <c r="J1618" s="9"/>
      <c r="K1618" s="9"/>
    </row>
    <row r="1619" spans="1:11" x14ac:dyDescent="0.25">
      <c r="A1619" s="240">
        <v>41899</v>
      </c>
      <c r="B1619" s="241" t="s">
        <v>1958</v>
      </c>
      <c r="C1619" s="394" t="s">
        <v>4517</v>
      </c>
      <c r="D1619" s="8" t="s">
        <v>2537</v>
      </c>
      <c r="E1619" s="252">
        <v>2209.9</v>
      </c>
      <c r="F1619" s="294">
        <v>41900</v>
      </c>
      <c r="G1619" s="30">
        <v>2209.9</v>
      </c>
      <c r="H1619" s="265">
        <f t="shared" si="73"/>
        <v>0</v>
      </c>
      <c r="I1619" s="8" t="s">
        <v>146</v>
      </c>
      <c r="J1619" s="9"/>
      <c r="K1619" s="9"/>
    </row>
    <row r="1620" spans="1:11" x14ac:dyDescent="0.25">
      <c r="A1620" s="240">
        <v>41900</v>
      </c>
      <c r="B1620" s="241" t="s">
        <v>2104</v>
      </c>
      <c r="C1620" s="394" t="s">
        <v>4517</v>
      </c>
      <c r="D1620" s="8" t="s">
        <v>2537</v>
      </c>
      <c r="E1620" s="252">
        <v>1940.4</v>
      </c>
      <c r="F1620" s="294">
        <v>41901</v>
      </c>
      <c r="G1620" s="30">
        <v>1940.4</v>
      </c>
      <c r="H1620" s="265">
        <f t="shared" si="73"/>
        <v>0</v>
      </c>
      <c r="I1620" s="8" t="s">
        <v>23</v>
      </c>
      <c r="J1620" s="9"/>
      <c r="K1620" s="9"/>
    </row>
    <row r="1621" spans="1:11" x14ac:dyDescent="0.25">
      <c r="A1621" s="240">
        <v>41901</v>
      </c>
      <c r="B1621" s="241" t="s">
        <v>2195</v>
      </c>
      <c r="C1621" s="394" t="s">
        <v>4517</v>
      </c>
      <c r="D1621" s="235" t="s">
        <v>2537</v>
      </c>
      <c r="E1621" s="236">
        <v>2832.2</v>
      </c>
      <c r="F1621" s="294">
        <v>41901</v>
      </c>
      <c r="G1621" s="30">
        <v>2832.2</v>
      </c>
      <c r="H1621" s="265">
        <f t="shared" si="73"/>
        <v>0</v>
      </c>
      <c r="I1621" s="235" t="s">
        <v>23</v>
      </c>
      <c r="J1621" s="9"/>
      <c r="K1621" s="9"/>
    </row>
    <row r="1622" spans="1:11" x14ac:dyDescent="0.25">
      <c r="A1622" s="240">
        <v>41902</v>
      </c>
      <c r="B1622" s="241" t="s">
        <v>1107</v>
      </c>
      <c r="C1622" s="394" t="s">
        <v>4517</v>
      </c>
      <c r="D1622" s="8" t="s">
        <v>2537</v>
      </c>
      <c r="E1622" s="252">
        <v>3591.7</v>
      </c>
      <c r="F1622" s="294">
        <v>41903</v>
      </c>
      <c r="G1622" s="22">
        <v>3591.7</v>
      </c>
      <c r="H1622" s="265">
        <f t="shared" si="73"/>
        <v>0</v>
      </c>
      <c r="I1622" s="20" t="s">
        <v>23</v>
      </c>
      <c r="J1622" s="9"/>
      <c r="K1622" s="9"/>
    </row>
    <row r="1623" spans="1:11" x14ac:dyDescent="0.25">
      <c r="A1623" s="240">
        <v>41904</v>
      </c>
      <c r="B1623" s="241" t="s">
        <v>1273</v>
      </c>
      <c r="C1623" s="394" t="s">
        <v>4517</v>
      </c>
      <c r="D1623" s="8" t="s">
        <v>2537</v>
      </c>
      <c r="E1623" s="252">
        <v>1519.8</v>
      </c>
      <c r="F1623" s="294">
        <v>41905</v>
      </c>
      <c r="G1623" s="22">
        <v>1519.8</v>
      </c>
      <c r="H1623" s="265">
        <f t="shared" si="73"/>
        <v>0</v>
      </c>
      <c r="I1623" s="20" t="s">
        <v>23</v>
      </c>
    </row>
    <row r="1624" spans="1:11" x14ac:dyDescent="0.25">
      <c r="A1624" s="240">
        <v>41905</v>
      </c>
      <c r="B1624" s="241" t="s">
        <v>1423</v>
      </c>
      <c r="C1624" s="394" t="s">
        <v>4517</v>
      </c>
      <c r="D1624" s="8" t="s">
        <v>2537</v>
      </c>
      <c r="E1624" s="252">
        <v>1591.2</v>
      </c>
      <c r="F1624" s="294">
        <v>41905</v>
      </c>
      <c r="G1624" s="22">
        <v>1591.2</v>
      </c>
      <c r="H1624" s="265">
        <f t="shared" si="73"/>
        <v>0</v>
      </c>
      <c r="I1624" s="431" t="s">
        <v>146</v>
      </c>
    </row>
    <row r="1625" spans="1:11" x14ac:dyDescent="0.25">
      <c r="A1625" s="240">
        <v>41906</v>
      </c>
      <c r="B1625" s="241" t="s">
        <v>1519</v>
      </c>
      <c r="C1625" s="394" t="s">
        <v>4517</v>
      </c>
      <c r="D1625" s="8" t="s">
        <v>2537</v>
      </c>
      <c r="E1625" s="252">
        <v>1570.8</v>
      </c>
      <c r="F1625" s="294">
        <v>41906</v>
      </c>
      <c r="G1625" s="30">
        <v>1570.8</v>
      </c>
      <c r="H1625" s="265">
        <f t="shared" si="73"/>
        <v>0</v>
      </c>
      <c r="I1625" s="8" t="s">
        <v>23</v>
      </c>
    </row>
    <row r="1626" spans="1:11" x14ac:dyDescent="0.25">
      <c r="A1626" s="240">
        <v>41907</v>
      </c>
      <c r="B1626" s="475" t="s">
        <v>1589</v>
      </c>
      <c r="C1626" s="476" t="s">
        <v>2764</v>
      </c>
      <c r="D1626" s="5" t="s">
        <v>2537</v>
      </c>
      <c r="E1626" s="295">
        <v>1693.2</v>
      </c>
      <c r="F1626" s="294">
        <v>41907</v>
      </c>
      <c r="G1626" s="22">
        <v>1693.2</v>
      </c>
      <c r="H1626" s="265">
        <f t="shared" si="73"/>
        <v>0</v>
      </c>
      <c r="I1626" s="24" t="s">
        <v>23</v>
      </c>
    </row>
    <row r="1627" spans="1:11" x14ac:dyDescent="0.25">
      <c r="A1627" s="240">
        <v>41908</v>
      </c>
      <c r="B1627" s="475" t="s">
        <v>1707</v>
      </c>
      <c r="C1627" s="476" t="s">
        <v>2764</v>
      </c>
      <c r="D1627" s="235" t="s">
        <v>2537</v>
      </c>
      <c r="E1627" s="236">
        <v>2681.8</v>
      </c>
      <c r="F1627" s="294">
        <v>41908</v>
      </c>
      <c r="G1627" s="30">
        <v>2681.8</v>
      </c>
      <c r="H1627" s="265">
        <f t="shared" si="73"/>
        <v>0</v>
      </c>
      <c r="I1627" s="235" t="s">
        <v>23</v>
      </c>
      <c r="K1627" s="21"/>
    </row>
    <row r="1628" spans="1:11" x14ac:dyDescent="0.25">
      <c r="A1628" s="240">
        <v>41909</v>
      </c>
      <c r="B1628" s="475" t="s">
        <v>1844</v>
      </c>
      <c r="C1628" s="476" t="s">
        <v>2764</v>
      </c>
      <c r="D1628" s="8" t="s">
        <v>2537</v>
      </c>
      <c r="E1628" s="252">
        <v>3816</v>
      </c>
      <c r="F1628" s="117">
        <v>41909</v>
      </c>
      <c r="G1628" s="30">
        <v>3816</v>
      </c>
      <c r="H1628" s="265">
        <f t="shared" si="73"/>
        <v>0</v>
      </c>
      <c r="I1628" s="8" t="s">
        <v>23</v>
      </c>
    </row>
    <row r="1629" spans="1:11" x14ac:dyDescent="0.25">
      <c r="A1629" s="240">
        <v>41911</v>
      </c>
      <c r="B1629" s="475" t="s">
        <v>2056</v>
      </c>
      <c r="C1629" s="476" t="s">
        <v>2764</v>
      </c>
      <c r="D1629" s="8" t="s">
        <v>2537</v>
      </c>
      <c r="E1629" s="252">
        <v>1566</v>
      </c>
      <c r="F1629" s="294">
        <v>41911</v>
      </c>
      <c r="G1629" s="30">
        <v>1566</v>
      </c>
      <c r="H1629" s="265">
        <f t="shared" si="73"/>
        <v>0</v>
      </c>
      <c r="I1629" s="8" t="s">
        <v>4</v>
      </c>
    </row>
    <row r="1630" spans="1:11" x14ac:dyDescent="0.25">
      <c r="A1630" s="240">
        <v>41912</v>
      </c>
      <c r="B1630" s="475" t="s">
        <v>2163</v>
      </c>
      <c r="C1630" s="476" t="s">
        <v>2764</v>
      </c>
      <c r="D1630" s="235" t="s">
        <v>2537</v>
      </c>
      <c r="E1630" s="236">
        <v>1706.4</v>
      </c>
      <c r="F1630" s="117">
        <v>41912</v>
      </c>
      <c r="G1630" s="30">
        <v>1706.4</v>
      </c>
      <c r="H1630" s="265">
        <f t="shared" si="73"/>
        <v>0</v>
      </c>
      <c r="I1630" s="235" t="s">
        <v>23</v>
      </c>
    </row>
    <row r="1631" spans="1:11" x14ac:dyDescent="0.25">
      <c r="A1631" s="240"/>
      <c r="B1631" s="475"/>
      <c r="C1631" s="476"/>
      <c r="D1631" s="235"/>
      <c r="E1631" s="236"/>
      <c r="F1631" s="117"/>
      <c r="G1631" s="30">
        <f>SUM(G1609:G1630)</f>
        <v>48518.700000000004</v>
      </c>
      <c r="H1631" s="265"/>
      <c r="I1631" s="235"/>
    </row>
    <row r="1632" spans="1:11" x14ac:dyDescent="0.25">
      <c r="A1632" s="240"/>
      <c r="B1632" s="475"/>
      <c r="C1632" s="476"/>
      <c r="D1632" s="235"/>
      <c r="E1632" s="236"/>
      <c r="F1632" s="117"/>
      <c r="G1632" s="30"/>
      <c r="H1632" s="265"/>
      <c r="I1632" s="235"/>
    </row>
    <row r="1633" spans="1:11" x14ac:dyDescent="0.25">
      <c r="A1633" s="240">
        <v>41884</v>
      </c>
      <c r="B1633" s="438" t="s">
        <v>1577</v>
      </c>
      <c r="C1633" s="429" t="s">
        <v>4422</v>
      </c>
      <c r="D1633" s="235" t="s">
        <v>2564</v>
      </c>
      <c r="E1633" s="236">
        <v>7328</v>
      </c>
      <c r="F1633" s="117">
        <v>41884</v>
      </c>
      <c r="G1633" s="30">
        <v>7328</v>
      </c>
      <c r="H1633" s="238">
        <f t="shared" ref="H1633:H1657" si="74">E1633-G1633</f>
        <v>0</v>
      </c>
      <c r="I1633" s="235"/>
    </row>
    <row r="1634" spans="1:11" x14ac:dyDescent="0.25">
      <c r="A1634" s="240">
        <v>41885</v>
      </c>
      <c r="B1634" s="438" t="s">
        <v>1678</v>
      </c>
      <c r="C1634" s="429" t="s">
        <v>4422</v>
      </c>
      <c r="D1634" s="8" t="s">
        <v>2564</v>
      </c>
      <c r="E1634" s="252">
        <v>7434.1</v>
      </c>
      <c r="F1634" s="294">
        <v>41885</v>
      </c>
      <c r="G1634" s="30">
        <v>7434.1</v>
      </c>
      <c r="H1634" s="265">
        <f t="shared" si="74"/>
        <v>0</v>
      </c>
      <c r="I1634" s="8"/>
      <c r="K1634" s="21"/>
    </row>
    <row r="1635" spans="1:11" x14ac:dyDescent="0.25">
      <c r="A1635" s="240">
        <v>41887</v>
      </c>
      <c r="B1635" s="438" t="s">
        <v>1815</v>
      </c>
      <c r="C1635" s="429" t="s">
        <v>4422</v>
      </c>
      <c r="D1635" s="8" t="s">
        <v>2564</v>
      </c>
      <c r="E1635" s="252">
        <v>6426</v>
      </c>
      <c r="F1635" s="117">
        <v>41887</v>
      </c>
      <c r="G1635" s="30">
        <v>6426</v>
      </c>
      <c r="H1635" s="265">
        <f t="shared" si="74"/>
        <v>0</v>
      </c>
      <c r="I1635" s="8"/>
    </row>
    <row r="1636" spans="1:11" x14ac:dyDescent="0.25">
      <c r="A1636" s="240">
        <v>41887</v>
      </c>
      <c r="B1636" s="438" t="s">
        <v>1936</v>
      </c>
      <c r="C1636" s="429" t="s">
        <v>4422</v>
      </c>
      <c r="D1636" s="8" t="s">
        <v>2564</v>
      </c>
      <c r="E1636" s="252">
        <v>8081</v>
      </c>
      <c r="F1636" s="294">
        <v>41887</v>
      </c>
      <c r="G1636" s="30">
        <v>8081</v>
      </c>
      <c r="H1636" s="265">
        <f t="shared" si="74"/>
        <v>0</v>
      </c>
      <c r="I1636" s="8" t="s">
        <v>20</v>
      </c>
    </row>
    <row r="1637" spans="1:11" x14ac:dyDescent="0.25">
      <c r="A1637" s="240">
        <v>41889</v>
      </c>
      <c r="B1637" s="438" t="s">
        <v>2133</v>
      </c>
      <c r="C1637" s="429" t="s">
        <v>4422</v>
      </c>
      <c r="D1637" s="8" t="s">
        <v>2564</v>
      </c>
      <c r="E1637" s="252">
        <v>8627</v>
      </c>
      <c r="F1637" s="117">
        <v>41889</v>
      </c>
      <c r="G1637" s="30">
        <v>8627</v>
      </c>
      <c r="H1637" s="265">
        <f t="shared" si="74"/>
        <v>0</v>
      </c>
      <c r="I1637" s="8"/>
    </row>
    <row r="1638" spans="1:11" x14ac:dyDescent="0.25">
      <c r="A1638" s="240">
        <v>41890</v>
      </c>
      <c r="B1638" s="438" t="s">
        <v>2264</v>
      </c>
      <c r="C1638" s="429" t="s">
        <v>4422</v>
      </c>
      <c r="D1638" s="8" t="s">
        <v>2564</v>
      </c>
      <c r="E1638" s="252">
        <v>7618.8</v>
      </c>
      <c r="F1638" s="117">
        <v>41890</v>
      </c>
      <c r="G1638" s="30">
        <v>7618.8</v>
      </c>
      <c r="H1638" s="265">
        <f t="shared" si="74"/>
        <v>0</v>
      </c>
      <c r="I1638" s="8"/>
    </row>
    <row r="1639" spans="1:11" x14ac:dyDescent="0.25">
      <c r="A1639" s="240">
        <v>41892</v>
      </c>
      <c r="B1639" s="438" t="s">
        <v>1225</v>
      </c>
      <c r="C1639" s="429" t="s">
        <v>4422</v>
      </c>
      <c r="D1639" s="8" t="s">
        <v>2564</v>
      </c>
      <c r="E1639" s="252">
        <v>8790.6</v>
      </c>
      <c r="F1639" s="117">
        <v>41892</v>
      </c>
      <c r="G1639" s="30">
        <v>8790.6</v>
      </c>
      <c r="H1639" s="265">
        <f t="shared" si="74"/>
        <v>0</v>
      </c>
      <c r="I1639" s="8"/>
    </row>
    <row r="1640" spans="1:11" x14ac:dyDescent="0.25">
      <c r="A1640" s="240">
        <v>41893</v>
      </c>
      <c r="B1640" s="438" t="s">
        <v>1356</v>
      </c>
      <c r="C1640" s="429" t="s">
        <v>4422</v>
      </c>
      <c r="D1640" s="235" t="s">
        <v>2564</v>
      </c>
      <c r="E1640" s="236">
        <v>6258</v>
      </c>
      <c r="F1640" s="117">
        <v>41893</v>
      </c>
      <c r="G1640" s="30">
        <v>6258</v>
      </c>
      <c r="H1640" s="265">
        <f t="shared" si="74"/>
        <v>0</v>
      </c>
      <c r="I1640" s="235"/>
    </row>
    <row r="1641" spans="1:11" x14ac:dyDescent="0.25">
      <c r="A1641" s="240">
        <v>41894</v>
      </c>
      <c r="B1641" s="438" t="s">
        <v>1508</v>
      </c>
      <c r="C1641" s="429" t="s">
        <v>4422</v>
      </c>
      <c r="D1641" s="8" t="s">
        <v>2564</v>
      </c>
      <c r="E1641" s="252">
        <v>7388</v>
      </c>
      <c r="F1641" s="294">
        <v>41894</v>
      </c>
      <c r="G1641" s="30">
        <v>7388</v>
      </c>
      <c r="H1641" s="265">
        <f t="shared" si="74"/>
        <v>0</v>
      </c>
      <c r="I1641" s="8"/>
    </row>
    <row r="1642" spans="1:11" x14ac:dyDescent="0.25">
      <c r="A1642" s="240">
        <v>41896</v>
      </c>
      <c r="B1642" s="241" t="s">
        <v>1711</v>
      </c>
      <c r="C1642" s="394" t="s">
        <v>4517</v>
      </c>
      <c r="D1642" s="8" t="s">
        <v>2564</v>
      </c>
      <c r="E1642" s="252">
        <v>7312.4</v>
      </c>
      <c r="F1642" s="117">
        <v>41896</v>
      </c>
      <c r="G1642" s="30">
        <v>7312.4</v>
      </c>
      <c r="H1642" s="265">
        <f t="shared" si="74"/>
        <v>0</v>
      </c>
      <c r="I1642" s="8"/>
    </row>
    <row r="1643" spans="1:11" x14ac:dyDescent="0.25">
      <c r="A1643" s="240">
        <v>41897</v>
      </c>
      <c r="B1643" s="241" t="s">
        <v>1873</v>
      </c>
      <c r="C1643" s="394" t="s">
        <v>4517</v>
      </c>
      <c r="D1643" s="235" t="s">
        <v>2564</v>
      </c>
      <c r="E1643" s="236">
        <v>1136.4000000000001</v>
      </c>
      <c r="F1643" s="294">
        <v>41897</v>
      </c>
      <c r="G1643" s="30">
        <v>1136.4000000000001</v>
      </c>
      <c r="H1643" s="265">
        <f t="shared" si="74"/>
        <v>0</v>
      </c>
      <c r="I1643" s="235"/>
    </row>
    <row r="1644" spans="1:11" x14ac:dyDescent="0.25">
      <c r="A1644" s="240">
        <v>41898</v>
      </c>
      <c r="B1644" s="241" t="s">
        <v>1938</v>
      </c>
      <c r="C1644" s="394" t="s">
        <v>4517</v>
      </c>
      <c r="D1644" s="8" t="s">
        <v>2564</v>
      </c>
      <c r="E1644" s="252">
        <v>8076.6</v>
      </c>
      <c r="F1644" s="294">
        <v>41898</v>
      </c>
      <c r="G1644" s="30">
        <v>8076.6</v>
      </c>
      <c r="H1644" s="265">
        <f t="shared" si="74"/>
        <v>0</v>
      </c>
      <c r="I1644" s="8"/>
    </row>
    <row r="1645" spans="1:11" x14ac:dyDescent="0.25">
      <c r="A1645" s="240">
        <v>41899</v>
      </c>
      <c r="B1645" s="241" t="s">
        <v>2012</v>
      </c>
      <c r="C1645" s="394" t="s">
        <v>4517</v>
      </c>
      <c r="D1645" s="8" t="s">
        <v>2564</v>
      </c>
      <c r="E1645" s="252">
        <v>8442</v>
      </c>
      <c r="F1645" s="294">
        <v>41899</v>
      </c>
      <c r="G1645" s="30">
        <v>8442</v>
      </c>
      <c r="H1645" s="265">
        <f t="shared" si="74"/>
        <v>0</v>
      </c>
      <c r="I1645" s="8"/>
    </row>
    <row r="1646" spans="1:11" x14ac:dyDescent="0.25">
      <c r="A1646" s="240">
        <v>41900</v>
      </c>
      <c r="B1646" s="241" t="s">
        <v>2158</v>
      </c>
      <c r="C1646" s="394" t="s">
        <v>4517</v>
      </c>
      <c r="D1646" s="8" t="s">
        <v>2564</v>
      </c>
      <c r="E1646" s="252">
        <v>8349.6</v>
      </c>
      <c r="F1646" s="294">
        <v>41900</v>
      </c>
      <c r="G1646" s="30">
        <v>8349.6</v>
      </c>
      <c r="H1646" s="265">
        <f t="shared" si="74"/>
        <v>0</v>
      </c>
      <c r="I1646" s="8"/>
    </row>
    <row r="1647" spans="1:11" x14ac:dyDescent="0.25">
      <c r="A1647" s="240">
        <v>41900</v>
      </c>
      <c r="B1647" s="241" t="s">
        <v>2159</v>
      </c>
      <c r="C1647" s="394" t="s">
        <v>4517</v>
      </c>
      <c r="D1647" s="8" t="s">
        <v>2564</v>
      </c>
      <c r="E1647" s="252">
        <v>80</v>
      </c>
      <c r="F1647" s="294">
        <v>41900</v>
      </c>
      <c r="G1647" s="30">
        <v>80</v>
      </c>
      <c r="H1647" s="265">
        <f t="shared" si="74"/>
        <v>0</v>
      </c>
      <c r="I1647" s="8"/>
    </row>
    <row r="1648" spans="1:11" x14ac:dyDescent="0.25">
      <c r="A1648" s="240">
        <v>41901</v>
      </c>
      <c r="B1648" s="241" t="s">
        <v>1077</v>
      </c>
      <c r="C1648" s="394" t="s">
        <v>4517</v>
      </c>
      <c r="D1648" s="235" t="s">
        <v>2564</v>
      </c>
      <c r="E1648" s="236">
        <v>10693.4</v>
      </c>
      <c r="F1648" s="294">
        <v>41901</v>
      </c>
      <c r="G1648" s="22">
        <v>10693.4</v>
      </c>
      <c r="H1648" s="265">
        <f t="shared" si="74"/>
        <v>0</v>
      </c>
      <c r="I1648" s="431"/>
    </row>
    <row r="1649" spans="1:11" x14ac:dyDescent="0.25">
      <c r="A1649" s="240">
        <v>41903</v>
      </c>
      <c r="B1649" s="241" t="s">
        <v>1244</v>
      </c>
      <c r="C1649" s="394" t="s">
        <v>4517</v>
      </c>
      <c r="D1649" s="235" t="s">
        <v>2564</v>
      </c>
      <c r="E1649" s="236">
        <v>8664.6</v>
      </c>
      <c r="F1649" s="294">
        <v>41903</v>
      </c>
      <c r="G1649" s="30">
        <v>8664.6</v>
      </c>
      <c r="H1649" s="265">
        <f t="shared" si="74"/>
        <v>0</v>
      </c>
      <c r="I1649" s="235"/>
      <c r="K1649" s="21"/>
    </row>
    <row r="1650" spans="1:11" x14ac:dyDescent="0.25">
      <c r="A1650" s="240">
        <v>41904</v>
      </c>
      <c r="B1650" s="241" t="s">
        <v>1383</v>
      </c>
      <c r="C1650" s="394" t="s">
        <v>4517</v>
      </c>
      <c r="D1650" s="8" t="s">
        <v>2564</v>
      </c>
      <c r="E1650" s="252">
        <v>8240.6</v>
      </c>
      <c r="F1650" s="294">
        <v>41904</v>
      </c>
      <c r="G1650" s="22">
        <v>8240.6</v>
      </c>
      <c r="H1650" s="265">
        <f t="shared" si="74"/>
        <v>0</v>
      </c>
      <c r="I1650" s="20"/>
    </row>
    <row r="1651" spans="1:11" x14ac:dyDescent="0.25">
      <c r="A1651" s="240">
        <v>41905</v>
      </c>
      <c r="B1651" s="241" t="s">
        <v>1479</v>
      </c>
      <c r="C1651" s="394" t="s">
        <v>4517</v>
      </c>
      <c r="D1651" s="8" t="s">
        <v>2564</v>
      </c>
      <c r="E1651" s="252">
        <v>8459</v>
      </c>
      <c r="F1651" s="294">
        <v>41905</v>
      </c>
      <c r="G1651" s="22">
        <v>8459</v>
      </c>
      <c r="H1651" s="265">
        <f t="shared" si="74"/>
        <v>0</v>
      </c>
      <c r="I1651" s="431"/>
    </row>
    <row r="1652" spans="1:11" x14ac:dyDescent="0.25">
      <c r="A1652" s="240">
        <v>41906</v>
      </c>
      <c r="B1652" s="475" t="s">
        <v>1579</v>
      </c>
      <c r="C1652" s="476" t="s">
        <v>2764</v>
      </c>
      <c r="D1652" s="5" t="s">
        <v>2564</v>
      </c>
      <c r="E1652" s="295">
        <v>8257.2000000000007</v>
      </c>
      <c r="F1652" s="294">
        <v>41906</v>
      </c>
      <c r="G1652" s="22">
        <v>8257.2000000000007</v>
      </c>
      <c r="H1652" s="265">
        <f t="shared" si="74"/>
        <v>0</v>
      </c>
      <c r="I1652" s="24"/>
    </row>
    <row r="1653" spans="1:11" x14ac:dyDescent="0.25">
      <c r="A1653" s="240">
        <v>41906</v>
      </c>
      <c r="B1653" s="475" t="s">
        <v>1582</v>
      </c>
      <c r="C1653" s="476" t="s">
        <v>2764</v>
      </c>
      <c r="D1653" s="5" t="s">
        <v>2564</v>
      </c>
      <c r="E1653" s="295">
        <v>80</v>
      </c>
      <c r="F1653" s="294">
        <v>41906</v>
      </c>
      <c r="G1653" s="22">
        <v>80</v>
      </c>
      <c r="H1653" s="265">
        <f t="shared" si="74"/>
        <v>0</v>
      </c>
      <c r="I1653" s="477"/>
    </row>
    <row r="1654" spans="1:11" x14ac:dyDescent="0.25">
      <c r="A1654" s="240">
        <v>41907</v>
      </c>
      <c r="B1654" s="475" t="s">
        <v>1682</v>
      </c>
      <c r="C1654" s="476" t="s">
        <v>2764</v>
      </c>
      <c r="D1654" s="5" t="s">
        <v>2564</v>
      </c>
      <c r="E1654" s="295">
        <v>8299.4</v>
      </c>
      <c r="F1654" s="294">
        <v>41907</v>
      </c>
      <c r="G1654" s="22">
        <v>8299.4</v>
      </c>
      <c r="H1654" s="265">
        <f t="shared" si="74"/>
        <v>0</v>
      </c>
      <c r="I1654" s="24"/>
    </row>
    <row r="1655" spans="1:11" x14ac:dyDescent="0.25">
      <c r="A1655" s="240">
        <v>41908</v>
      </c>
      <c r="B1655" s="475" t="s">
        <v>1826</v>
      </c>
      <c r="C1655" s="476" t="s">
        <v>2764</v>
      </c>
      <c r="D1655" s="235" t="s">
        <v>2564</v>
      </c>
      <c r="E1655" s="236">
        <v>9303</v>
      </c>
      <c r="F1655" s="117">
        <v>41908</v>
      </c>
      <c r="G1655" s="30">
        <v>9303</v>
      </c>
      <c r="H1655" s="265">
        <f t="shared" si="74"/>
        <v>0</v>
      </c>
      <c r="I1655" s="235"/>
    </row>
    <row r="1656" spans="1:11" x14ac:dyDescent="0.25">
      <c r="A1656" s="240">
        <v>41910</v>
      </c>
      <c r="B1656" s="475" t="s">
        <v>2018</v>
      </c>
      <c r="C1656" s="476" t="s">
        <v>2764</v>
      </c>
      <c r="D1656" s="235" t="s">
        <v>2564</v>
      </c>
      <c r="E1656" s="236">
        <v>8081</v>
      </c>
      <c r="F1656" s="294">
        <v>41910</v>
      </c>
      <c r="G1656" s="30">
        <v>8081</v>
      </c>
      <c r="H1656" s="265">
        <f t="shared" si="74"/>
        <v>0</v>
      </c>
      <c r="I1656" s="235"/>
    </row>
    <row r="1657" spans="1:11" x14ac:dyDescent="0.25">
      <c r="A1657" s="240">
        <v>41912</v>
      </c>
      <c r="B1657" s="475" t="s">
        <v>2183</v>
      </c>
      <c r="C1657" s="476" t="s">
        <v>2764</v>
      </c>
      <c r="D1657" s="235" t="s">
        <v>2564</v>
      </c>
      <c r="E1657" s="236">
        <v>7606.4</v>
      </c>
      <c r="F1657" s="117">
        <v>41912</v>
      </c>
      <c r="G1657" s="30">
        <v>7606.4</v>
      </c>
      <c r="H1657" s="265">
        <f t="shared" si="74"/>
        <v>0</v>
      </c>
      <c r="I1657" s="235"/>
    </row>
    <row r="1658" spans="1:11" x14ac:dyDescent="0.25">
      <c r="A1658" s="240"/>
      <c r="B1658" s="475"/>
      <c r="C1658" s="476"/>
      <c r="D1658" s="235"/>
      <c r="E1658" s="236"/>
      <c r="F1658" s="117"/>
      <c r="G1658" s="30">
        <f>SUM(G1633:G1657)</f>
        <v>179033.1</v>
      </c>
      <c r="H1658" s="265"/>
      <c r="I1658" s="235"/>
    </row>
    <row r="1659" spans="1:11" x14ac:dyDescent="0.25">
      <c r="A1659" s="240"/>
      <c r="B1659" s="475"/>
      <c r="C1659" s="476"/>
      <c r="D1659" s="235"/>
      <c r="E1659" s="236"/>
      <c r="F1659" s="117"/>
      <c r="G1659" s="30"/>
      <c r="H1659" s="265"/>
      <c r="I1659" s="235"/>
    </row>
    <row r="1660" spans="1:11" x14ac:dyDescent="0.25">
      <c r="A1660" s="240">
        <v>41883</v>
      </c>
      <c r="B1660" s="241" t="s">
        <v>1424</v>
      </c>
      <c r="C1660" s="394" t="s">
        <v>4401</v>
      </c>
      <c r="D1660" s="235" t="s">
        <v>2690</v>
      </c>
      <c r="E1660" s="236">
        <v>4916.3999999999996</v>
      </c>
      <c r="F1660" s="117">
        <v>41886</v>
      </c>
      <c r="G1660" s="30">
        <v>4916.3999999999996</v>
      </c>
      <c r="H1660" s="238">
        <f>E1660-G1660</f>
        <v>0</v>
      </c>
      <c r="I1660" s="235" t="s">
        <v>20</v>
      </c>
    </row>
    <row r="1661" spans="1:11" x14ac:dyDescent="0.25">
      <c r="A1661" s="240">
        <v>41886</v>
      </c>
      <c r="B1661" s="438" t="s">
        <v>1717</v>
      </c>
      <c r="C1661" s="429" t="s">
        <v>4422</v>
      </c>
      <c r="D1661" s="235" t="s">
        <v>2690</v>
      </c>
      <c r="E1661" s="236">
        <v>2447</v>
      </c>
      <c r="F1661" s="294">
        <v>41887</v>
      </c>
      <c r="G1661" s="30">
        <v>2447</v>
      </c>
      <c r="H1661" s="265">
        <f>E1661-G1661</f>
        <v>0</v>
      </c>
      <c r="I1661" s="235" t="s">
        <v>23</v>
      </c>
    </row>
    <row r="1662" spans="1:11" x14ac:dyDescent="0.25">
      <c r="A1662" s="240">
        <v>41890</v>
      </c>
      <c r="B1662" s="438" t="s">
        <v>2230</v>
      </c>
      <c r="C1662" s="429" t="s">
        <v>4422</v>
      </c>
      <c r="D1662" s="8" t="s">
        <v>4477</v>
      </c>
      <c r="E1662" s="252">
        <v>2424</v>
      </c>
      <c r="F1662" s="117">
        <v>41890</v>
      </c>
      <c r="G1662" s="30">
        <v>2424</v>
      </c>
      <c r="H1662" s="265">
        <f>E1662-G1662</f>
        <v>0</v>
      </c>
      <c r="I1662" s="8" t="s">
        <v>20</v>
      </c>
    </row>
    <row r="1663" spans="1:11" x14ac:dyDescent="0.25">
      <c r="A1663" s="240"/>
      <c r="B1663" s="438"/>
      <c r="C1663" s="429"/>
      <c r="D1663" s="8"/>
      <c r="E1663" s="252"/>
      <c r="F1663" s="117"/>
      <c r="G1663" s="30"/>
      <c r="H1663" s="265"/>
      <c r="I1663" s="8"/>
    </row>
    <row r="1664" spans="1:11" x14ac:dyDescent="0.25">
      <c r="A1664" s="240">
        <v>41883</v>
      </c>
      <c r="B1664" s="241" t="s">
        <v>1418</v>
      </c>
      <c r="C1664" s="394" t="s">
        <v>4401</v>
      </c>
      <c r="D1664" s="235" t="s">
        <v>2528</v>
      </c>
      <c r="E1664" s="236">
        <v>3845.6</v>
      </c>
      <c r="F1664" s="117">
        <v>41883</v>
      </c>
      <c r="G1664" s="30">
        <v>3845.6</v>
      </c>
      <c r="H1664" s="238">
        <f t="shared" ref="H1664:H1685" si="75">E1664-G1664</f>
        <v>0</v>
      </c>
      <c r="I1664" s="235"/>
    </row>
    <row r="1665" spans="1:11" x14ac:dyDescent="0.25">
      <c r="A1665" s="240">
        <v>41886</v>
      </c>
      <c r="B1665" s="438" t="s">
        <v>1760</v>
      </c>
      <c r="C1665" s="429" t="s">
        <v>4422</v>
      </c>
      <c r="D1665" s="235" t="s">
        <v>2528</v>
      </c>
      <c r="E1665" s="236">
        <v>557.6</v>
      </c>
      <c r="F1665" s="294">
        <v>41886</v>
      </c>
      <c r="G1665" s="30">
        <v>557.6</v>
      </c>
      <c r="H1665" s="265">
        <f t="shared" si="75"/>
        <v>0</v>
      </c>
      <c r="I1665" s="235"/>
    </row>
    <row r="1666" spans="1:11" x14ac:dyDescent="0.25">
      <c r="A1666" s="240">
        <v>41887</v>
      </c>
      <c r="B1666" s="438" t="s">
        <v>1876</v>
      </c>
      <c r="C1666" s="429" t="s">
        <v>4422</v>
      </c>
      <c r="D1666" s="8" t="s">
        <v>2528</v>
      </c>
      <c r="E1666" s="252">
        <v>715.2</v>
      </c>
      <c r="F1666" s="117">
        <v>41887</v>
      </c>
      <c r="G1666" s="30">
        <v>715.2</v>
      </c>
      <c r="H1666" s="265">
        <f t="shared" si="75"/>
        <v>0</v>
      </c>
      <c r="I1666" s="8"/>
    </row>
    <row r="1667" spans="1:11" x14ac:dyDescent="0.25">
      <c r="A1667" s="240">
        <v>41888</v>
      </c>
      <c r="B1667" s="438" t="s">
        <v>2000</v>
      </c>
      <c r="C1667" s="429" t="s">
        <v>4422</v>
      </c>
      <c r="D1667" s="235" t="s">
        <v>2528</v>
      </c>
      <c r="E1667" s="236">
        <v>1410.8</v>
      </c>
      <c r="F1667" s="294">
        <v>41888</v>
      </c>
      <c r="G1667" s="30">
        <v>1410.8</v>
      </c>
      <c r="H1667" s="265">
        <f t="shared" si="75"/>
        <v>0</v>
      </c>
      <c r="I1667" s="235"/>
      <c r="K1667" s="427"/>
    </row>
    <row r="1668" spans="1:11" x14ac:dyDescent="0.25">
      <c r="A1668" s="240">
        <v>41889</v>
      </c>
      <c r="B1668" s="438" t="s">
        <v>2108</v>
      </c>
      <c r="C1668" s="429" t="s">
        <v>4422</v>
      </c>
      <c r="D1668" s="8" t="s">
        <v>2528</v>
      </c>
      <c r="E1668" s="252">
        <v>858.8</v>
      </c>
      <c r="F1668" s="294">
        <v>41889</v>
      </c>
      <c r="G1668" s="30">
        <v>858.8</v>
      </c>
      <c r="H1668" s="265">
        <f t="shared" si="75"/>
        <v>0</v>
      </c>
      <c r="I1668" s="8"/>
      <c r="K1668" s="21"/>
    </row>
    <row r="1669" spans="1:11" x14ac:dyDescent="0.25">
      <c r="A1669" s="240">
        <v>41890</v>
      </c>
      <c r="B1669" s="438" t="s">
        <v>2189</v>
      </c>
      <c r="C1669" s="429" t="s">
        <v>4422</v>
      </c>
      <c r="D1669" s="8" t="s">
        <v>2528</v>
      </c>
      <c r="E1669" s="252">
        <v>3646.4</v>
      </c>
      <c r="F1669" s="117">
        <v>41890</v>
      </c>
      <c r="G1669" s="30">
        <v>3646.4</v>
      </c>
      <c r="H1669" s="265">
        <f t="shared" si="75"/>
        <v>0</v>
      </c>
      <c r="I1669" s="8"/>
    </row>
    <row r="1670" spans="1:11" x14ac:dyDescent="0.25">
      <c r="A1670" s="240">
        <v>41893</v>
      </c>
      <c r="B1670" s="438" t="s">
        <v>1294</v>
      </c>
      <c r="C1670" s="429" t="s">
        <v>4422</v>
      </c>
      <c r="D1670" s="235" t="s">
        <v>2528</v>
      </c>
      <c r="E1670" s="236">
        <v>1708.8</v>
      </c>
      <c r="F1670" s="117">
        <v>41893</v>
      </c>
      <c r="G1670" s="30">
        <v>1708.8</v>
      </c>
      <c r="H1670" s="265">
        <f t="shared" si="75"/>
        <v>0</v>
      </c>
      <c r="I1670" s="235"/>
    </row>
    <row r="1671" spans="1:11" x14ac:dyDescent="0.25">
      <c r="A1671" s="240">
        <v>41895</v>
      </c>
      <c r="B1671" s="241" t="s">
        <v>1563</v>
      </c>
      <c r="C1671" s="394" t="s">
        <v>4517</v>
      </c>
      <c r="D1671" s="235" t="s">
        <v>2528</v>
      </c>
      <c r="E1671" s="236">
        <v>2010</v>
      </c>
      <c r="F1671" s="294">
        <v>41895</v>
      </c>
      <c r="G1671" s="30">
        <v>2010</v>
      </c>
      <c r="H1671" s="265">
        <f t="shared" si="75"/>
        <v>0</v>
      </c>
      <c r="I1671" s="235" t="s">
        <v>20</v>
      </c>
    </row>
    <row r="1672" spans="1:11" x14ac:dyDescent="0.25">
      <c r="A1672" s="240">
        <v>41896</v>
      </c>
      <c r="B1672" s="241" t="s">
        <v>1674</v>
      </c>
      <c r="C1672" s="394" t="s">
        <v>4517</v>
      </c>
      <c r="D1672" s="8" t="s">
        <v>2528</v>
      </c>
      <c r="E1672" s="252">
        <v>1476.3</v>
      </c>
      <c r="F1672" s="117">
        <v>41896</v>
      </c>
      <c r="G1672" s="30">
        <v>1476.3</v>
      </c>
      <c r="H1672" s="265">
        <f t="shared" si="75"/>
        <v>0</v>
      </c>
      <c r="I1672" s="8"/>
    </row>
    <row r="1673" spans="1:11" x14ac:dyDescent="0.25">
      <c r="A1673" s="240">
        <v>41897</v>
      </c>
      <c r="B1673" s="241" t="s">
        <v>1804</v>
      </c>
      <c r="C1673" s="394" t="s">
        <v>4517</v>
      </c>
      <c r="D1673" s="235" t="s">
        <v>2528</v>
      </c>
      <c r="E1673" s="236">
        <v>3765.5</v>
      </c>
      <c r="F1673" s="294">
        <v>41897</v>
      </c>
      <c r="G1673" s="30">
        <v>3765.5</v>
      </c>
      <c r="H1673" s="265">
        <f t="shared" si="75"/>
        <v>0</v>
      </c>
      <c r="I1673" s="235"/>
    </row>
    <row r="1674" spans="1:11" x14ac:dyDescent="0.25">
      <c r="A1674" s="240">
        <v>41899</v>
      </c>
      <c r="B1674" s="241" t="s">
        <v>1974</v>
      </c>
      <c r="C1674" s="394" t="s">
        <v>4517</v>
      </c>
      <c r="D1674" s="8" t="s">
        <v>2528</v>
      </c>
      <c r="E1674" s="252">
        <v>662.4</v>
      </c>
      <c r="F1674" s="294">
        <v>41899</v>
      </c>
      <c r="G1674" s="30">
        <v>662.4</v>
      </c>
      <c r="H1674" s="265">
        <f t="shared" si="75"/>
        <v>0</v>
      </c>
      <c r="I1674" s="8"/>
    </row>
    <row r="1675" spans="1:11" x14ac:dyDescent="0.25">
      <c r="A1675" s="240">
        <v>41900</v>
      </c>
      <c r="B1675" s="241" t="s">
        <v>2089</v>
      </c>
      <c r="C1675" s="394" t="s">
        <v>4517</v>
      </c>
      <c r="D1675" s="8" t="s">
        <v>2528</v>
      </c>
      <c r="E1675" s="252">
        <v>463.3</v>
      </c>
      <c r="F1675" s="294">
        <v>41900</v>
      </c>
      <c r="G1675" s="30">
        <v>463.3</v>
      </c>
      <c r="H1675" s="265">
        <f t="shared" si="75"/>
        <v>0</v>
      </c>
      <c r="I1675" s="8"/>
    </row>
    <row r="1676" spans="1:11" x14ac:dyDescent="0.25">
      <c r="A1676" s="240">
        <v>41901</v>
      </c>
      <c r="B1676" s="241" t="s">
        <v>2230</v>
      </c>
      <c r="C1676" s="394" t="s">
        <v>4517</v>
      </c>
      <c r="D1676" s="235" t="s">
        <v>2528</v>
      </c>
      <c r="E1676" s="236">
        <v>2068</v>
      </c>
      <c r="F1676" s="294">
        <v>41901</v>
      </c>
      <c r="G1676" s="22">
        <v>2068</v>
      </c>
      <c r="H1676" s="265">
        <f t="shared" si="75"/>
        <v>0</v>
      </c>
      <c r="I1676" s="431"/>
      <c r="J1676" s="9"/>
      <c r="K1676" s="9"/>
    </row>
    <row r="1677" spans="1:11" x14ac:dyDescent="0.25">
      <c r="A1677" s="240">
        <v>41902</v>
      </c>
      <c r="B1677" s="241" t="s">
        <v>1134</v>
      </c>
      <c r="C1677" s="394" t="s">
        <v>4517</v>
      </c>
      <c r="D1677" s="8" t="s">
        <v>2528</v>
      </c>
      <c r="E1677" s="252">
        <v>1594.4</v>
      </c>
      <c r="F1677" s="294">
        <v>41902</v>
      </c>
      <c r="G1677" s="22">
        <v>1594.4</v>
      </c>
      <c r="H1677" s="265">
        <f t="shared" si="75"/>
        <v>0</v>
      </c>
      <c r="I1677" s="20"/>
      <c r="J1677" s="9"/>
      <c r="K1677" s="9"/>
    </row>
    <row r="1678" spans="1:11" x14ac:dyDescent="0.25">
      <c r="A1678" s="240">
        <v>41903</v>
      </c>
      <c r="B1678" s="241" t="s">
        <v>1228</v>
      </c>
      <c r="C1678" s="394" t="s">
        <v>4517</v>
      </c>
      <c r="D1678" s="235" t="s">
        <v>2528</v>
      </c>
      <c r="E1678" s="236">
        <v>624.1</v>
      </c>
      <c r="F1678" s="117">
        <v>41903</v>
      </c>
      <c r="G1678" s="30">
        <v>624.1</v>
      </c>
      <c r="H1678" s="265">
        <f t="shared" si="75"/>
        <v>0</v>
      </c>
      <c r="I1678" s="235"/>
      <c r="J1678" s="9"/>
      <c r="K1678" s="9"/>
    </row>
    <row r="1679" spans="1:11" x14ac:dyDescent="0.25">
      <c r="A1679" s="240">
        <v>41904</v>
      </c>
      <c r="B1679" s="241" t="s">
        <v>1303</v>
      </c>
      <c r="C1679" s="394" t="s">
        <v>4517</v>
      </c>
      <c r="D1679" s="8" t="s">
        <v>2528</v>
      </c>
      <c r="E1679" s="252">
        <v>2870</v>
      </c>
      <c r="F1679" s="294">
        <v>41904</v>
      </c>
      <c r="G1679" s="22">
        <v>2870</v>
      </c>
      <c r="H1679" s="265">
        <f t="shared" si="75"/>
        <v>0</v>
      </c>
      <c r="I1679" s="20"/>
      <c r="J1679" s="9"/>
      <c r="K1679" s="9"/>
    </row>
    <row r="1680" spans="1:11" x14ac:dyDescent="0.25">
      <c r="A1680" s="240">
        <v>41906</v>
      </c>
      <c r="B1680" s="241" t="s">
        <v>1531</v>
      </c>
      <c r="C1680" s="394" t="s">
        <v>4517</v>
      </c>
      <c r="D1680" s="8" t="s">
        <v>2528</v>
      </c>
      <c r="E1680" s="252">
        <v>2236</v>
      </c>
      <c r="F1680" s="294">
        <v>41906</v>
      </c>
      <c r="G1680" s="30">
        <v>2236</v>
      </c>
      <c r="H1680" s="265">
        <f t="shared" si="75"/>
        <v>0</v>
      </c>
      <c r="I1680" s="8" t="s">
        <v>20</v>
      </c>
      <c r="J1680" s="9"/>
      <c r="K1680" s="9"/>
    </row>
    <row r="1681" spans="1:11" x14ac:dyDescent="0.25">
      <c r="A1681" s="240">
        <v>41907</v>
      </c>
      <c r="B1681" s="475" t="s">
        <v>1644</v>
      </c>
      <c r="C1681" s="476" t="s">
        <v>2764</v>
      </c>
      <c r="D1681" s="5" t="s">
        <v>2528</v>
      </c>
      <c r="E1681" s="295">
        <v>380.8</v>
      </c>
      <c r="F1681" s="294">
        <v>41907</v>
      </c>
      <c r="G1681" s="22">
        <v>380.8</v>
      </c>
      <c r="H1681" s="265">
        <f t="shared" si="75"/>
        <v>0</v>
      </c>
      <c r="I1681" s="24"/>
      <c r="J1681" s="9"/>
      <c r="K1681" s="9"/>
    </row>
    <row r="1682" spans="1:11" x14ac:dyDescent="0.25">
      <c r="A1682" s="240">
        <v>41908</v>
      </c>
      <c r="B1682" s="475" t="s">
        <v>1755</v>
      </c>
      <c r="C1682" s="476" t="s">
        <v>2764</v>
      </c>
      <c r="D1682" s="235" t="s">
        <v>2528</v>
      </c>
      <c r="E1682" s="236">
        <v>1926.4</v>
      </c>
      <c r="F1682" s="294">
        <v>41908</v>
      </c>
      <c r="G1682" s="30">
        <v>1926.4</v>
      </c>
      <c r="H1682" s="265">
        <f t="shared" si="75"/>
        <v>0</v>
      </c>
      <c r="I1682" s="235"/>
      <c r="J1682" s="9"/>
      <c r="K1682" s="9"/>
    </row>
    <row r="1683" spans="1:11" x14ac:dyDescent="0.25">
      <c r="A1683" s="240">
        <v>41909</v>
      </c>
      <c r="B1683" s="475" t="s">
        <v>1887</v>
      </c>
      <c r="C1683" s="476" t="s">
        <v>2764</v>
      </c>
      <c r="D1683" s="8" t="s">
        <v>2528</v>
      </c>
      <c r="E1683" s="252">
        <v>855.8</v>
      </c>
      <c r="F1683" s="117">
        <v>41909</v>
      </c>
      <c r="G1683" s="30">
        <v>855.8</v>
      </c>
      <c r="H1683" s="265">
        <f t="shared" si="75"/>
        <v>0</v>
      </c>
      <c r="I1683" s="8"/>
      <c r="J1683" s="9"/>
      <c r="K1683" s="9"/>
    </row>
    <row r="1684" spans="1:11" x14ac:dyDescent="0.25">
      <c r="A1684" s="240">
        <v>41910</v>
      </c>
      <c r="B1684" s="475" t="s">
        <v>1984</v>
      </c>
      <c r="C1684" s="476" t="s">
        <v>2764</v>
      </c>
      <c r="D1684" s="235" t="s">
        <v>2528</v>
      </c>
      <c r="E1684" s="236">
        <v>345.6</v>
      </c>
      <c r="F1684" s="117">
        <v>41910</v>
      </c>
      <c r="G1684" s="30">
        <v>345.6</v>
      </c>
      <c r="H1684" s="265">
        <f t="shared" si="75"/>
        <v>0</v>
      </c>
      <c r="I1684" s="235"/>
      <c r="J1684" s="9"/>
      <c r="K1684" s="9"/>
    </row>
    <row r="1685" spans="1:11" x14ac:dyDescent="0.25">
      <c r="A1685" s="240">
        <v>41911</v>
      </c>
      <c r="B1685" s="475" t="s">
        <v>2038</v>
      </c>
      <c r="C1685" s="476" t="s">
        <v>2764</v>
      </c>
      <c r="D1685" s="8" t="s">
        <v>2528</v>
      </c>
      <c r="E1685" s="252">
        <v>3084</v>
      </c>
      <c r="F1685" s="294">
        <v>41911</v>
      </c>
      <c r="G1685" s="30">
        <v>3084</v>
      </c>
      <c r="H1685" s="265">
        <f t="shared" si="75"/>
        <v>0</v>
      </c>
      <c r="I1685" s="8"/>
      <c r="J1685" s="9"/>
      <c r="K1685" s="9"/>
    </row>
    <row r="1686" spans="1:11" x14ac:dyDescent="0.25">
      <c r="A1686" s="240"/>
      <c r="B1686" s="475"/>
      <c r="C1686" s="476"/>
      <c r="D1686" s="8"/>
      <c r="E1686" s="252"/>
      <c r="F1686" s="294"/>
      <c r="G1686" s="30">
        <f>SUM(G1664:G1685)</f>
        <v>37105.800000000003</v>
      </c>
      <c r="H1686" s="265"/>
      <c r="I1686" s="8"/>
      <c r="J1686" s="9"/>
      <c r="K1686" s="9"/>
    </row>
    <row r="1687" spans="1:11" x14ac:dyDescent="0.25">
      <c r="A1687" s="240"/>
      <c r="B1687" s="475"/>
      <c r="C1687" s="476"/>
      <c r="D1687" s="8"/>
      <c r="E1687" s="252"/>
      <c r="F1687" s="294"/>
      <c r="G1687" s="30"/>
      <c r="H1687" s="265"/>
      <c r="I1687" s="8"/>
      <c r="J1687" s="9"/>
      <c r="K1687" s="9"/>
    </row>
    <row r="1688" spans="1:11" x14ac:dyDescent="0.25">
      <c r="A1688" s="240">
        <v>41883</v>
      </c>
      <c r="B1688" s="241" t="s">
        <v>1423</v>
      </c>
      <c r="C1688" s="394" t="s">
        <v>4401</v>
      </c>
      <c r="D1688" s="235" t="s">
        <v>315</v>
      </c>
      <c r="E1688" s="236">
        <v>5125.8</v>
      </c>
      <c r="F1688" s="117">
        <v>41884</v>
      </c>
      <c r="G1688" s="30">
        <v>5125.8</v>
      </c>
      <c r="H1688" s="238">
        <f t="shared" ref="H1688:H1699" si="76">E1688-G1688</f>
        <v>0</v>
      </c>
      <c r="I1688" s="235" t="s">
        <v>20</v>
      </c>
      <c r="J1688" s="9"/>
      <c r="K1688" s="9"/>
    </row>
    <row r="1689" spans="1:11" x14ac:dyDescent="0.25">
      <c r="A1689" s="240">
        <v>41885</v>
      </c>
      <c r="B1689" s="438" t="s">
        <v>1609</v>
      </c>
      <c r="C1689" s="429" t="s">
        <v>4422</v>
      </c>
      <c r="D1689" s="8" t="s">
        <v>315</v>
      </c>
      <c r="E1689" s="252">
        <v>4165</v>
      </c>
      <c r="F1689" s="117">
        <v>41886</v>
      </c>
      <c r="G1689" s="30">
        <v>4165</v>
      </c>
      <c r="H1689" s="265">
        <f t="shared" si="76"/>
        <v>0</v>
      </c>
      <c r="I1689" s="8" t="s">
        <v>20</v>
      </c>
      <c r="J1689" s="9"/>
      <c r="K1689" s="9"/>
    </row>
    <row r="1690" spans="1:11" x14ac:dyDescent="0.25">
      <c r="A1690" s="240">
        <v>41888</v>
      </c>
      <c r="B1690" s="438" t="s">
        <v>2023</v>
      </c>
      <c r="C1690" s="429" t="s">
        <v>4422</v>
      </c>
      <c r="D1690" s="235" t="s">
        <v>315</v>
      </c>
      <c r="E1690" s="236">
        <v>4687.3999999999996</v>
      </c>
      <c r="F1690" s="294">
        <v>41890</v>
      </c>
      <c r="G1690" s="30">
        <v>4687.3999999999996</v>
      </c>
      <c r="H1690" s="265">
        <f t="shared" si="76"/>
        <v>0</v>
      </c>
      <c r="I1690" s="235" t="s">
        <v>20</v>
      </c>
      <c r="J1690" s="9"/>
      <c r="K1690" s="9"/>
    </row>
    <row r="1691" spans="1:11" x14ac:dyDescent="0.25">
      <c r="A1691" s="240">
        <v>41892</v>
      </c>
      <c r="B1691" s="438" t="s">
        <v>1133</v>
      </c>
      <c r="C1691" s="429" t="s">
        <v>4422</v>
      </c>
      <c r="D1691" s="8" t="s">
        <v>315</v>
      </c>
      <c r="E1691" s="252">
        <v>3975</v>
      </c>
      <c r="F1691" s="117">
        <v>41893</v>
      </c>
      <c r="G1691" s="30">
        <v>3975</v>
      </c>
      <c r="H1691" s="265">
        <f t="shared" si="76"/>
        <v>0</v>
      </c>
      <c r="I1691" s="8" t="s">
        <v>20</v>
      </c>
      <c r="J1691" s="9"/>
      <c r="K1691" s="9"/>
    </row>
    <row r="1692" spans="1:11" x14ac:dyDescent="0.25">
      <c r="A1692" s="240">
        <v>41894</v>
      </c>
      <c r="B1692" s="438" t="s">
        <v>1433</v>
      </c>
      <c r="C1692" s="429" t="s">
        <v>4422</v>
      </c>
      <c r="D1692" s="8" t="s">
        <v>315</v>
      </c>
      <c r="E1692" s="252">
        <v>4039.2</v>
      </c>
      <c r="F1692" s="117">
        <v>41895</v>
      </c>
      <c r="G1692" s="30">
        <v>4039.2</v>
      </c>
      <c r="H1692" s="265">
        <f t="shared" si="76"/>
        <v>0</v>
      </c>
      <c r="I1692" s="8" t="s">
        <v>20</v>
      </c>
      <c r="J1692" s="9"/>
      <c r="K1692" s="9"/>
    </row>
    <row r="1693" spans="1:11" x14ac:dyDescent="0.25">
      <c r="A1693" s="240">
        <v>41897</v>
      </c>
      <c r="B1693" s="241" t="s">
        <v>1854</v>
      </c>
      <c r="C1693" s="394" t="s">
        <v>4517</v>
      </c>
      <c r="D1693" s="235" t="s">
        <v>315</v>
      </c>
      <c r="E1693" s="236">
        <v>3265.6</v>
      </c>
      <c r="F1693" s="294">
        <v>41898</v>
      </c>
      <c r="G1693" s="30">
        <v>3265.6</v>
      </c>
      <c r="H1693" s="265">
        <f t="shared" si="76"/>
        <v>0</v>
      </c>
      <c r="I1693" s="235" t="s">
        <v>20</v>
      </c>
      <c r="J1693" s="9"/>
      <c r="K1693" s="9"/>
    </row>
    <row r="1694" spans="1:11" x14ac:dyDescent="0.25">
      <c r="A1694" s="240">
        <v>41899</v>
      </c>
      <c r="B1694" s="241" t="s">
        <v>1983</v>
      </c>
      <c r="C1694" s="394" t="s">
        <v>4517</v>
      </c>
      <c r="D1694" s="8" t="s">
        <v>315</v>
      </c>
      <c r="E1694" s="252">
        <v>3879.2</v>
      </c>
      <c r="F1694" s="294">
        <v>41900</v>
      </c>
      <c r="G1694" s="30">
        <v>3879.2</v>
      </c>
      <c r="H1694" s="265">
        <f t="shared" si="76"/>
        <v>0</v>
      </c>
      <c r="I1694" s="8" t="s">
        <v>20</v>
      </c>
      <c r="J1694" s="9"/>
      <c r="K1694" s="9"/>
    </row>
    <row r="1695" spans="1:11" x14ac:dyDescent="0.25">
      <c r="A1695" s="240">
        <v>41901</v>
      </c>
      <c r="B1695" s="241" t="s">
        <v>2275</v>
      </c>
      <c r="C1695" s="394" t="s">
        <v>4517</v>
      </c>
      <c r="D1695" s="235" t="s">
        <v>315</v>
      </c>
      <c r="E1695" s="236">
        <v>2662.4</v>
      </c>
      <c r="F1695" s="294">
        <v>41903</v>
      </c>
      <c r="G1695" s="22">
        <v>2662.4</v>
      </c>
      <c r="H1695" s="265">
        <f t="shared" si="76"/>
        <v>0</v>
      </c>
      <c r="I1695" s="431" t="s">
        <v>20</v>
      </c>
      <c r="J1695" s="9"/>
      <c r="K1695" s="9"/>
    </row>
    <row r="1696" spans="1:11" x14ac:dyDescent="0.25">
      <c r="A1696" s="240">
        <v>41904</v>
      </c>
      <c r="B1696" s="241" t="s">
        <v>1289</v>
      </c>
      <c r="C1696" s="394" t="s">
        <v>4517</v>
      </c>
      <c r="D1696" s="8" t="s">
        <v>315</v>
      </c>
      <c r="E1696" s="252">
        <v>2300.4</v>
      </c>
      <c r="F1696" s="294">
        <v>41905</v>
      </c>
      <c r="G1696" s="22">
        <v>2300.4</v>
      </c>
      <c r="H1696" s="265">
        <f t="shared" si="76"/>
        <v>0</v>
      </c>
      <c r="I1696" s="20" t="s">
        <v>20</v>
      </c>
      <c r="J1696" s="9"/>
      <c r="K1696" s="9"/>
    </row>
    <row r="1697" spans="1:11" x14ac:dyDescent="0.25">
      <c r="A1697" s="240">
        <v>41906</v>
      </c>
      <c r="B1697" s="241" t="s">
        <v>1496</v>
      </c>
      <c r="C1697" s="394" t="s">
        <v>4517</v>
      </c>
      <c r="D1697" s="8" t="s">
        <v>315</v>
      </c>
      <c r="E1697" s="252">
        <v>2538</v>
      </c>
      <c r="F1697" s="294">
        <v>41907</v>
      </c>
      <c r="G1697" s="30">
        <v>2538</v>
      </c>
      <c r="H1697" s="265">
        <f t="shared" si="76"/>
        <v>0</v>
      </c>
      <c r="I1697" s="8" t="s">
        <v>20</v>
      </c>
      <c r="J1697" s="9"/>
      <c r="K1697" s="9"/>
    </row>
    <row r="1698" spans="1:11" x14ac:dyDescent="0.25">
      <c r="A1698" s="240">
        <v>41908</v>
      </c>
      <c r="B1698" s="475" t="s">
        <v>1722</v>
      </c>
      <c r="C1698" s="476" t="s">
        <v>2764</v>
      </c>
      <c r="D1698" s="235" t="s">
        <v>315</v>
      </c>
      <c r="E1698" s="236">
        <v>4536</v>
      </c>
      <c r="F1698" s="294">
        <v>41910</v>
      </c>
      <c r="G1698" s="30">
        <v>4536</v>
      </c>
      <c r="H1698" s="265">
        <f t="shared" si="76"/>
        <v>0</v>
      </c>
      <c r="I1698" s="235" t="s">
        <v>20</v>
      </c>
      <c r="J1698" s="9"/>
      <c r="K1698" s="9"/>
    </row>
    <row r="1699" spans="1:11" x14ac:dyDescent="0.25">
      <c r="A1699" s="240">
        <v>41911</v>
      </c>
      <c r="B1699" s="475" t="s">
        <v>2073</v>
      </c>
      <c r="C1699" s="476" t="s">
        <v>2764</v>
      </c>
      <c r="D1699" s="8" t="s">
        <v>315</v>
      </c>
      <c r="E1699" s="252">
        <v>5123.1000000000004</v>
      </c>
      <c r="F1699" s="294">
        <v>41912</v>
      </c>
      <c r="G1699" s="30">
        <v>5123.1000000000004</v>
      </c>
      <c r="H1699" s="265">
        <f t="shared" si="76"/>
        <v>0</v>
      </c>
      <c r="I1699" s="8" t="s">
        <v>20</v>
      </c>
      <c r="J1699" s="9"/>
      <c r="K1699" s="9"/>
    </row>
    <row r="1700" spans="1:11" x14ac:dyDescent="0.25">
      <c r="A1700" s="240"/>
      <c r="B1700" s="475"/>
      <c r="C1700" s="476"/>
      <c r="D1700" s="8"/>
      <c r="E1700" s="252"/>
      <c r="F1700" s="294"/>
      <c r="G1700" s="30">
        <f>SUM(G1688:G1699)</f>
        <v>46297.1</v>
      </c>
      <c r="H1700" s="265"/>
      <c r="I1700" s="8"/>
      <c r="J1700" s="9"/>
      <c r="K1700" s="9"/>
    </row>
    <row r="1701" spans="1:11" x14ac:dyDescent="0.25">
      <c r="A1701" s="240"/>
      <c r="B1701" s="475"/>
      <c r="C1701" s="476"/>
      <c r="D1701" s="8"/>
      <c r="E1701" s="252"/>
      <c r="F1701" s="294"/>
      <c r="G1701" s="30"/>
      <c r="H1701" s="265"/>
      <c r="I1701" s="8"/>
      <c r="J1701" s="9"/>
      <c r="K1701" s="9"/>
    </row>
    <row r="1702" spans="1:11" x14ac:dyDescent="0.25">
      <c r="A1702" s="240">
        <v>41897</v>
      </c>
      <c r="B1702" s="241" t="s">
        <v>1828</v>
      </c>
      <c r="C1702" s="394" t="s">
        <v>4517</v>
      </c>
      <c r="D1702" s="235" t="s">
        <v>2934</v>
      </c>
      <c r="E1702" s="236">
        <v>3858.4</v>
      </c>
      <c r="F1702" s="294">
        <v>41897</v>
      </c>
      <c r="G1702" s="30">
        <v>3858.4</v>
      </c>
      <c r="H1702" s="265">
        <f>E1702-G1702</f>
        <v>0</v>
      </c>
      <c r="I1702" s="235"/>
      <c r="J1702" s="9"/>
      <c r="K1702" s="9"/>
    </row>
    <row r="1703" spans="1:11" x14ac:dyDescent="0.25">
      <c r="A1703" s="240"/>
      <c r="B1703" s="241"/>
      <c r="C1703" s="394"/>
      <c r="D1703" s="235"/>
      <c r="E1703" s="236"/>
      <c r="F1703" s="294"/>
      <c r="G1703" s="30"/>
      <c r="H1703" s="265"/>
      <c r="I1703" s="235"/>
      <c r="J1703" s="9"/>
      <c r="K1703" s="9"/>
    </row>
    <row r="1704" spans="1:11" x14ac:dyDescent="0.25">
      <c r="A1704" s="240">
        <v>41883</v>
      </c>
      <c r="B1704" s="241" t="s">
        <v>1421</v>
      </c>
      <c r="C1704" s="394" t="s">
        <v>4401</v>
      </c>
      <c r="D1704" s="235" t="s">
        <v>767</v>
      </c>
      <c r="E1704" s="236">
        <v>4890</v>
      </c>
      <c r="F1704" s="117">
        <v>41884</v>
      </c>
      <c r="G1704" s="30">
        <v>4890</v>
      </c>
      <c r="H1704" s="238">
        <f t="shared" ref="H1704:H1712" si="77">E1704-G1704</f>
        <v>0</v>
      </c>
      <c r="I1704" s="235" t="s">
        <v>20</v>
      </c>
      <c r="J1704" s="9"/>
      <c r="K1704" s="9"/>
    </row>
    <row r="1705" spans="1:11" x14ac:dyDescent="0.25">
      <c r="A1705" s="240">
        <v>41888</v>
      </c>
      <c r="B1705" s="438" t="s">
        <v>2028</v>
      </c>
      <c r="C1705" s="429" t="s">
        <v>4422</v>
      </c>
      <c r="D1705" s="235" t="s">
        <v>767</v>
      </c>
      <c r="E1705" s="236">
        <v>7240</v>
      </c>
      <c r="F1705" s="294">
        <v>41890</v>
      </c>
      <c r="G1705" s="30">
        <v>7240</v>
      </c>
      <c r="H1705" s="265">
        <f t="shared" si="77"/>
        <v>0</v>
      </c>
      <c r="I1705" s="235" t="s">
        <v>20</v>
      </c>
      <c r="J1705" s="9"/>
      <c r="K1705" s="9"/>
    </row>
    <row r="1706" spans="1:11" x14ac:dyDescent="0.25">
      <c r="A1706" s="240">
        <v>41892</v>
      </c>
      <c r="B1706" s="438" t="s">
        <v>1176</v>
      </c>
      <c r="C1706" s="429" t="s">
        <v>4422</v>
      </c>
      <c r="D1706" s="8" t="s">
        <v>767</v>
      </c>
      <c r="E1706" s="252">
        <v>7400</v>
      </c>
      <c r="F1706" s="117">
        <v>41893</v>
      </c>
      <c r="G1706" s="30">
        <v>7400</v>
      </c>
      <c r="H1706" s="265">
        <f t="shared" si="77"/>
        <v>0</v>
      </c>
      <c r="I1706" s="8" t="s">
        <v>20</v>
      </c>
      <c r="J1706" s="9"/>
      <c r="K1706" s="9"/>
    </row>
    <row r="1707" spans="1:11" x14ac:dyDescent="0.25">
      <c r="A1707" s="240">
        <v>41894</v>
      </c>
      <c r="B1707" s="438" t="s">
        <v>1437</v>
      </c>
      <c r="C1707" s="429" t="s">
        <v>4422</v>
      </c>
      <c r="D1707" s="8" t="s">
        <v>767</v>
      </c>
      <c r="E1707" s="252">
        <v>5093.8</v>
      </c>
      <c r="F1707" s="117">
        <v>41895</v>
      </c>
      <c r="G1707" s="30">
        <v>5093.8</v>
      </c>
      <c r="H1707" s="265">
        <f t="shared" si="77"/>
        <v>0</v>
      </c>
      <c r="I1707" s="8" t="s">
        <v>20</v>
      </c>
      <c r="J1707" s="9"/>
      <c r="K1707" s="9"/>
    </row>
    <row r="1708" spans="1:11" x14ac:dyDescent="0.25">
      <c r="A1708" s="240">
        <v>41899</v>
      </c>
      <c r="B1708" s="241" t="s">
        <v>2034</v>
      </c>
      <c r="C1708" s="394" t="s">
        <v>4517</v>
      </c>
      <c r="D1708" s="8" t="s">
        <v>767</v>
      </c>
      <c r="E1708" s="252">
        <v>6384.8</v>
      </c>
      <c r="F1708" s="294">
        <v>41900</v>
      </c>
      <c r="G1708" s="30">
        <v>6384.8</v>
      </c>
      <c r="H1708" s="265">
        <f t="shared" si="77"/>
        <v>0</v>
      </c>
      <c r="I1708" s="8" t="s">
        <v>20</v>
      </c>
      <c r="J1708" s="9"/>
      <c r="K1708" s="9"/>
    </row>
    <row r="1709" spans="1:11" x14ac:dyDescent="0.25">
      <c r="A1709" s="240">
        <v>41904</v>
      </c>
      <c r="B1709" s="241" t="s">
        <v>1300</v>
      </c>
      <c r="C1709" s="394" t="s">
        <v>4517</v>
      </c>
      <c r="D1709" s="8" t="s">
        <v>767</v>
      </c>
      <c r="E1709" s="252">
        <v>8046.9</v>
      </c>
      <c r="F1709" s="294">
        <v>41905</v>
      </c>
      <c r="G1709" s="22">
        <v>8046.9</v>
      </c>
      <c r="H1709" s="265">
        <f t="shared" si="77"/>
        <v>0</v>
      </c>
      <c r="I1709" s="20" t="s">
        <v>20</v>
      </c>
      <c r="J1709" s="9"/>
      <c r="K1709" s="9"/>
    </row>
    <row r="1710" spans="1:11" x14ac:dyDescent="0.25">
      <c r="A1710" s="240">
        <v>41906</v>
      </c>
      <c r="B1710" s="241" t="s">
        <v>1484</v>
      </c>
      <c r="C1710" s="394" t="s">
        <v>4517</v>
      </c>
      <c r="D1710" s="8" t="s">
        <v>767</v>
      </c>
      <c r="E1710" s="252">
        <v>5427.2</v>
      </c>
      <c r="F1710" s="294">
        <v>41907</v>
      </c>
      <c r="G1710" s="22">
        <v>5427.2</v>
      </c>
      <c r="H1710" s="265">
        <f t="shared" si="77"/>
        <v>0</v>
      </c>
      <c r="I1710" s="20" t="s">
        <v>20</v>
      </c>
      <c r="J1710" s="9"/>
      <c r="K1710" s="9"/>
    </row>
    <row r="1711" spans="1:11" x14ac:dyDescent="0.25">
      <c r="A1711" s="240">
        <v>41908</v>
      </c>
      <c r="B1711" s="475" t="s">
        <v>1723</v>
      </c>
      <c r="C1711" s="476" t="s">
        <v>2764</v>
      </c>
      <c r="D1711" s="235" t="s">
        <v>767</v>
      </c>
      <c r="E1711" s="236">
        <v>5630.4</v>
      </c>
      <c r="F1711" s="294">
        <v>41910</v>
      </c>
      <c r="G1711" s="30">
        <v>5630.4</v>
      </c>
      <c r="H1711" s="265">
        <f t="shared" si="77"/>
        <v>0</v>
      </c>
      <c r="I1711" s="235" t="s">
        <v>20</v>
      </c>
      <c r="J1711" s="9"/>
      <c r="K1711" s="9"/>
    </row>
    <row r="1712" spans="1:11" x14ac:dyDescent="0.25">
      <c r="A1712" s="240">
        <v>41911</v>
      </c>
      <c r="B1712" s="475" t="s">
        <v>2078</v>
      </c>
      <c r="C1712" s="476" t="s">
        <v>2764</v>
      </c>
      <c r="D1712" s="8" t="s">
        <v>767</v>
      </c>
      <c r="E1712" s="252">
        <v>6671.5</v>
      </c>
      <c r="F1712" s="294">
        <v>41912</v>
      </c>
      <c r="G1712" s="30">
        <v>6671.5</v>
      </c>
      <c r="H1712" s="265">
        <f t="shared" si="77"/>
        <v>0</v>
      </c>
      <c r="I1712" s="8" t="s">
        <v>20</v>
      </c>
      <c r="J1712" s="9"/>
      <c r="K1712" s="9"/>
    </row>
    <row r="1713" spans="1:11" x14ac:dyDescent="0.25">
      <c r="A1713" s="240"/>
      <c r="B1713" s="475"/>
      <c r="C1713" s="476"/>
      <c r="D1713" s="8"/>
      <c r="E1713" s="252"/>
      <c r="F1713" s="294"/>
      <c r="G1713" s="30">
        <f>SUM(G1704:G1712)</f>
        <v>56784.6</v>
      </c>
      <c r="H1713" s="265"/>
      <c r="I1713" s="8"/>
      <c r="J1713" s="9"/>
      <c r="K1713" s="9"/>
    </row>
    <row r="1714" spans="1:11" x14ac:dyDescent="0.25">
      <c r="A1714" s="240"/>
      <c r="B1714" s="475"/>
      <c r="C1714" s="476"/>
      <c r="D1714" s="8"/>
      <c r="E1714" s="252"/>
      <c r="F1714" s="294"/>
      <c r="G1714" s="30"/>
      <c r="H1714" s="265"/>
      <c r="I1714" s="8"/>
      <c r="J1714" s="9"/>
      <c r="K1714" s="9"/>
    </row>
    <row r="1715" spans="1:11" x14ac:dyDescent="0.25">
      <c r="A1715" s="240">
        <v>41883</v>
      </c>
      <c r="B1715" s="241" t="s">
        <v>1385</v>
      </c>
      <c r="C1715" s="394" t="s">
        <v>4401</v>
      </c>
      <c r="D1715" s="235" t="s">
        <v>48</v>
      </c>
      <c r="E1715" s="236">
        <v>15210</v>
      </c>
      <c r="F1715" s="117">
        <v>41883</v>
      </c>
      <c r="G1715" s="30">
        <v>15210</v>
      </c>
      <c r="H1715" s="238">
        <f t="shared" ref="H1715:H1752" si="78">E1715-G1715</f>
        <v>0</v>
      </c>
      <c r="I1715" s="235" t="s">
        <v>4406</v>
      </c>
      <c r="K1715" s="21"/>
    </row>
    <row r="1716" spans="1:11" x14ac:dyDescent="0.25">
      <c r="A1716" s="240">
        <v>41884</v>
      </c>
      <c r="B1716" s="241" t="s">
        <v>1514</v>
      </c>
      <c r="C1716" s="394" t="s">
        <v>4401</v>
      </c>
      <c r="D1716" s="235" t="s">
        <v>48</v>
      </c>
      <c r="E1716" s="236">
        <v>7487</v>
      </c>
      <c r="F1716" s="117">
        <v>41884</v>
      </c>
      <c r="G1716" s="22">
        <v>7487</v>
      </c>
      <c r="H1716" s="238">
        <f t="shared" si="78"/>
        <v>0</v>
      </c>
      <c r="I1716" s="431"/>
    </row>
    <row r="1717" spans="1:11" x14ac:dyDescent="0.25">
      <c r="A1717" s="240">
        <v>41885</v>
      </c>
      <c r="B1717" s="438" t="s">
        <v>1649</v>
      </c>
      <c r="C1717" s="429" t="s">
        <v>4422</v>
      </c>
      <c r="D1717" s="8" t="s">
        <v>48</v>
      </c>
      <c r="E1717" s="252">
        <v>11484.2</v>
      </c>
      <c r="F1717" s="117">
        <v>41885</v>
      </c>
      <c r="G1717" s="30">
        <v>11484.2</v>
      </c>
      <c r="H1717" s="265">
        <f t="shared" si="78"/>
        <v>0</v>
      </c>
      <c r="I1717" s="8"/>
    </row>
    <row r="1718" spans="1:11" x14ac:dyDescent="0.25">
      <c r="A1718" s="240">
        <v>41886</v>
      </c>
      <c r="B1718" s="438" t="s">
        <v>1725</v>
      </c>
      <c r="C1718" s="429" t="s">
        <v>4422</v>
      </c>
      <c r="D1718" s="235" t="s">
        <v>48</v>
      </c>
      <c r="E1718" s="236">
        <v>10882.2</v>
      </c>
      <c r="F1718" s="294">
        <v>41886</v>
      </c>
      <c r="G1718" s="30">
        <v>10882.2</v>
      </c>
      <c r="H1718" s="265">
        <f t="shared" si="78"/>
        <v>0</v>
      </c>
      <c r="I1718" s="235" t="s">
        <v>4406</v>
      </c>
    </row>
    <row r="1719" spans="1:11" x14ac:dyDescent="0.25">
      <c r="A1719" s="240">
        <v>41886</v>
      </c>
      <c r="B1719" s="438" t="s">
        <v>1734</v>
      </c>
      <c r="C1719" s="429" t="s">
        <v>4422</v>
      </c>
      <c r="D1719" s="235" t="s">
        <v>48</v>
      </c>
      <c r="E1719" s="236">
        <v>1117.8</v>
      </c>
      <c r="F1719" s="294">
        <v>41886</v>
      </c>
      <c r="G1719" s="30">
        <v>1117.8</v>
      </c>
      <c r="H1719" s="265">
        <f t="shared" si="78"/>
        <v>0</v>
      </c>
      <c r="I1719" s="235"/>
    </row>
    <row r="1720" spans="1:11" x14ac:dyDescent="0.25">
      <c r="A1720" s="240">
        <v>41887</v>
      </c>
      <c r="B1720" s="438" t="s">
        <v>1862</v>
      </c>
      <c r="C1720" s="429" t="s">
        <v>4422</v>
      </c>
      <c r="D1720" s="8" t="s">
        <v>48</v>
      </c>
      <c r="E1720" s="252">
        <v>11501.5</v>
      </c>
      <c r="F1720" s="117">
        <v>41887</v>
      </c>
      <c r="G1720" s="30">
        <v>11501.5</v>
      </c>
      <c r="H1720" s="265">
        <f t="shared" si="78"/>
        <v>0</v>
      </c>
      <c r="I1720" s="8"/>
    </row>
    <row r="1721" spans="1:11" x14ac:dyDescent="0.25">
      <c r="A1721" s="240">
        <v>41888</v>
      </c>
      <c r="B1721" s="438" t="s">
        <v>1991</v>
      </c>
      <c r="C1721" s="429" t="s">
        <v>4422</v>
      </c>
      <c r="D1721" s="235" t="s">
        <v>48</v>
      </c>
      <c r="E1721" s="236">
        <v>17784.599999999999</v>
      </c>
      <c r="F1721" s="294">
        <v>41888</v>
      </c>
      <c r="G1721" s="30">
        <v>17784.599999999999</v>
      </c>
      <c r="H1721" s="265">
        <f t="shared" si="78"/>
        <v>0</v>
      </c>
      <c r="I1721" s="235"/>
    </row>
    <row r="1722" spans="1:11" x14ac:dyDescent="0.25">
      <c r="A1722" s="240">
        <v>41889</v>
      </c>
      <c r="B1722" s="438" t="s">
        <v>2084</v>
      </c>
      <c r="C1722" s="429" t="s">
        <v>4422</v>
      </c>
      <c r="D1722" s="8" t="s">
        <v>48</v>
      </c>
      <c r="E1722" s="252">
        <v>8304.4</v>
      </c>
      <c r="F1722" s="294">
        <v>41889</v>
      </c>
      <c r="G1722" s="30">
        <v>8304.4</v>
      </c>
      <c r="H1722" s="265">
        <f t="shared" si="78"/>
        <v>0</v>
      </c>
      <c r="I1722" s="8"/>
    </row>
    <row r="1723" spans="1:11" x14ac:dyDescent="0.25">
      <c r="A1723" s="240">
        <v>41889</v>
      </c>
      <c r="B1723" s="438" t="s">
        <v>2085</v>
      </c>
      <c r="C1723" s="429" t="s">
        <v>4422</v>
      </c>
      <c r="D1723" s="8" t="s">
        <v>48</v>
      </c>
      <c r="E1723" s="252">
        <v>5697</v>
      </c>
      <c r="F1723" s="294">
        <v>41889</v>
      </c>
      <c r="G1723" s="30">
        <v>5697</v>
      </c>
      <c r="H1723" s="265">
        <f t="shared" si="78"/>
        <v>0</v>
      </c>
      <c r="I1723" s="8"/>
    </row>
    <row r="1724" spans="1:11" x14ac:dyDescent="0.25">
      <c r="A1724" s="240">
        <v>41890</v>
      </c>
      <c r="B1724" s="438" t="s">
        <v>2199</v>
      </c>
      <c r="C1724" s="429" t="s">
        <v>4422</v>
      </c>
      <c r="D1724" s="8" t="s">
        <v>48</v>
      </c>
      <c r="E1724" s="252">
        <v>19246.5</v>
      </c>
      <c r="F1724" s="117">
        <v>41890</v>
      </c>
      <c r="G1724" s="30">
        <v>19246.5</v>
      </c>
      <c r="H1724" s="265">
        <f t="shared" si="78"/>
        <v>0</v>
      </c>
      <c r="I1724" s="8"/>
    </row>
    <row r="1725" spans="1:11" x14ac:dyDescent="0.25">
      <c r="A1725" s="240">
        <v>41891</v>
      </c>
      <c r="B1725" s="438" t="s">
        <v>1066</v>
      </c>
      <c r="C1725" s="429" t="s">
        <v>4422</v>
      </c>
      <c r="D1725" s="235" t="s">
        <v>48</v>
      </c>
      <c r="E1725" s="236">
        <v>8337.1</v>
      </c>
      <c r="F1725" s="117">
        <v>41891</v>
      </c>
      <c r="G1725" s="30">
        <v>8337.1</v>
      </c>
      <c r="H1725" s="265">
        <f t="shared" si="78"/>
        <v>0</v>
      </c>
      <c r="I1725" s="235"/>
    </row>
    <row r="1726" spans="1:11" x14ac:dyDescent="0.25">
      <c r="A1726" s="240">
        <v>41892</v>
      </c>
      <c r="B1726" s="438" t="s">
        <v>1169</v>
      </c>
      <c r="C1726" s="429" t="s">
        <v>4422</v>
      </c>
      <c r="D1726" s="8" t="s">
        <v>48</v>
      </c>
      <c r="E1726" s="252">
        <v>10534.8</v>
      </c>
      <c r="F1726" s="117">
        <v>41892</v>
      </c>
      <c r="G1726" s="30">
        <v>10534.8</v>
      </c>
      <c r="H1726" s="265">
        <f t="shared" si="78"/>
        <v>0</v>
      </c>
      <c r="I1726" s="8"/>
    </row>
    <row r="1727" spans="1:11" x14ac:dyDescent="0.25">
      <c r="A1727" s="240">
        <v>41893</v>
      </c>
      <c r="B1727" s="438" t="s">
        <v>1277</v>
      </c>
      <c r="C1727" s="429" t="s">
        <v>4422</v>
      </c>
      <c r="D1727" s="235" t="s">
        <v>48</v>
      </c>
      <c r="E1727" s="236">
        <v>12012.9</v>
      </c>
      <c r="F1727" s="117">
        <v>41893</v>
      </c>
      <c r="G1727" s="30">
        <v>12012.9</v>
      </c>
      <c r="H1727" s="265">
        <f t="shared" si="78"/>
        <v>0</v>
      </c>
      <c r="I1727" s="235"/>
    </row>
    <row r="1728" spans="1:11" x14ac:dyDescent="0.25">
      <c r="A1728" s="240">
        <v>41894</v>
      </c>
      <c r="B1728" s="438" t="s">
        <v>1451</v>
      </c>
      <c r="C1728" s="429" t="s">
        <v>4422</v>
      </c>
      <c r="D1728" s="8" t="s">
        <v>48</v>
      </c>
      <c r="E1728" s="252">
        <v>18590.400000000001</v>
      </c>
      <c r="F1728" s="117">
        <v>41894</v>
      </c>
      <c r="G1728" s="30">
        <v>18590.400000000001</v>
      </c>
      <c r="H1728" s="265">
        <f t="shared" si="78"/>
        <v>0</v>
      </c>
      <c r="I1728" s="8"/>
    </row>
    <row r="1729" spans="1:11" x14ac:dyDescent="0.25">
      <c r="A1729" s="240">
        <v>41894</v>
      </c>
      <c r="B1729" s="438" t="s">
        <v>1489</v>
      </c>
      <c r="C1729" s="429" t="s">
        <v>4422</v>
      </c>
      <c r="D1729" s="8" t="s">
        <v>48</v>
      </c>
      <c r="E1729" s="252">
        <v>722.4</v>
      </c>
      <c r="F1729" s="117">
        <v>41894</v>
      </c>
      <c r="G1729" s="30">
        <v>722.4</v>
      </c>
      <c r="H1729" s="265">
        <f t="shared" si="78"/>
        <v>0</v>
      </c>
      <c r="I1729" s="8"/>
    </row>
    <row r="1730" spans="1:11" x14ac:dyDescent="0.25">
      <c r="A1730" s="240">
        <v>41894</v>
      </c>
      <c r="B1730" s="438" t="s">
        <v>1493</v>
      </c>
      <c r="C1730" s="429" t="s">
        <v>4422</v>
      </c>
      <c r="D1730" s="8" t="s">
        <v>48</v>
      </c>
      <c r="E1730" s="252">
        <v>217</v>
      </c>
      <c r="F1730" s="117">
        <v>41894</v>
      </c>
      <c r="G1730" s="30">
        <v>217</v>
      </c>
      <c r="H1730" s="265">
        <f t="shared" si="78"/>
        <v>0</v>
      </c>
      <c r="I1730" s="8"/>
    </row>
    <row r="1731" spans="1:11" x14ac:dyDescent="0.25">
      <c r="A1731" s="240">
        <v>41894</v>
      </c>
      <c r="B1731" s="438" t="s">
        <v>1494</v>
      </c>
      <c r="C1731" s="429" t="s">
        <v>4422</v>
      </c>
      <c r="D1731" s="8" t="s">
        <v>48</v>
      </c>
      <c r="E1731" s="252">
        <v>278</v>
      </c>
      <c r="F1731" s="117">
        <v>41894</v>
      </c>
      <c r="G1731" s="30">
        <v>278</v>
      </c>
      <c r="H1731" s="265">
        <f t="shared" si="78"/>
        <v>0</v>
      </c>
      <c r="I1731" s="8"/>
      <c r="J1731" s="9"/>
      <c r="K1731" s="9"/>
    </row>
    <row r="1732" spans="1:11" x14ac:dyDescent="0.25">
      <c r="A1732" s="240">
        <v>41895</v>
      </c>
      <c r="B1732" s="241" t="s">
        <v>1548</v>
      </c>
      <c r="C1732" s="394" t="s">
        <v>4517</v>
      </c>
      <c r="D1732" s="235" t="s">
        <v>48</v>
      </c>
      <c r="E1732" s="236">
        <v>15657.4</v>
      </c>
      <c r="F1732" s="294">
        <v>41895</v>
      </c>
      <c r="G1732" s="30">
        <v>15657.4</v>
      </c>
      <c r="H1732" s="265">
        <f t="shared" si="78"/>
        <v>0</v>
      </c>
      <c r="I1732" s="235" t="s">
        <v>20</v>
      </c>
      <c r="J1732" s="9"/>
      <c r="K1732" s="9"/>
    </row>
    <row r="1733" spans="1:11" x14ac:dyDescent="0.25">
      <c r="A1733" s="240">
        <v>41896</v>
      </c>
      <c r="B1733" s="241" t="s">
        <v>1671</v>
      </c>
      <c r="C1733" s="394" t="s">
        <v>4517</v>
      </c>
      <c r="D1733" s="8" t="s">
        <v>48</v>
      </c>
      <c r="E1733" s="252">
        <v>33416</v>
      </c>
      <c r="F1733" s="117">
        <v>41896</v>
      </c>
      <c r="G1733" s="30">
        <v>33416</v>
      </c>
      <c r="H1733" s="265">
        <f t="shared" si="78"/>
        <v>0</v>
      </c>
      <c r="I1733" s="8"/>
      <c r="J1733" s="9"/>
      <c r="K1733" s="9"/>
    </row>
    <row r="1734" spans="1:11" ht="23.25" x14ac:dyDescent="0.25">
      <c r="A1734" s="240">
        <v>41896</v>
      </c>
      <c r="B1734" s="241" t="s">
        <v>1714</v>
      </c>
      <c r="C1734" s="394" t="s">
        <v>4517</v>
      </c>
      <c r="D1734" s="8" t="s">
        <v>48</v>
      </c>
      <c r="E1734" s="252">
        <v>7200.2</v>
      </c>
      <c r="F1734" s="468" t="s">
        <v>4533</v>
      </c>
      <c r="G1734" s="30">
        <v>7200.2</v>
      </c>
      <c r="H1734" s="265">
        <f t="shared" si="78"/>
        <v>0</v>
      </c>
      <c r="I1734" s="8"/>
      <c r="J1734" s="9"/>
      <c r="K1734" s="9"/>
    </row>
    <row r="1735" spans="1:11" x14ac:dyDescent="0.25">
      <c r="A1735" s="240">
        <v>41897</v>
      </c>
      <c r="B1735" s="241" t="s">
        <v>1801</v>
      </c>
      <c r="C1735" s="394" t="s">
        <v>4517</v>
      </c>
      <c r="D1735" s="235" t="s">
        <v>48</v>
      </c>
      <c r="E1735" s="236">
        <v>24927.3</v>
      </c>
      <c r="F1735" s="294">
        <v>41897</v>
      </c>
      <c r="G1735" s="30">
        <v>24927.3</v>
      </c>
      <c r="H1735" s="265">
        <f t="shared" si="78"/>
        <v>0</v>
      </c>
      <c r="I1735" s="235"/>
      <c r="J1735" s="9"/>
      <c r="K1735" s="9"/>
    </row>
    <row r="1736" spans="1:11" x14ac:dyDescent="0.25">
      <c r="A1736" s="240">
        <v>41897</v>
      </c>
      <c r="B1736" s="241" t="s">
        <v>1850</v>
      </c>
      <c r="C1736" s="394" t="s">
        <v>4517</v>
      </c>
      <c r="D1736" s="235" t="s">
        <v>48</v>
      </c>
      <c r="E1736" s="236">
        <v>6015.7</v>
      </c>
      <c r="F1736" s="294">
        <v>41897</v>
      </c>
      <c r="G1736" s="30">
        <v>6015.7</v>
      </c>
      <c r="H1736" s="265">
        <f t="shared" si="78"/>
        <v>0</v>
      </c>
      <c r="I1736" s="235"/>
      <c r="J1736" s="9"/>
      <c r="K1736" s="9"/>
    </row>
    <row r="1737" spans="1:11" x14ac:dyDescent="0.25">
      <c r="A1737" s="240">
        <v>41899</v>
      </c>
      <c r="B1737" s="241" t="s">
        <v>1966</v>
      </c>
      <c r="C1737" s="394" t="s">
        <v>4517</v>
      </c>
      <c r="D1737" s="8" t="s">
        <v>48</v>
      </c>
      <c r="E1737" s="252">
        <v>9986.2000000000007</v>
      </c>
      <c r="F1737" s="294">
        <v>41899</v>
      </c>
      <c r="G1737" s="30">
        <v>9986.2000000000007</v>
      </c>
      <c r="H1737" s="265">
        <f t="shared" si="78"/>
        <v>0</v>
      </c>
      <c r="I1737" s="8"/>
      <c r="J1737" s="9"/>
      <c r="K1737" s="9"/>
    </row>
    <row r="1738" spans="1:11" x14ac:dyDescent="0.25">
      <c r="A1738" s="240">
        <v>41900</v>
      </c>
      <c r="B1738" s="241" t="s">
        <v>2112</v>
      </c>
      <c r="C1738" s="394" t="s">
        <v>4517</v>
      </c>
      <c r="D1738" s="8" t="s">
        <v>48</v>
      </c>
      <c r="E1738" s="252">
        <v>12313.7</v>
      </c>
      <c r="F1738" s="294">
        <v>41900</v>
      </c>
      <c r="G1738" s="30">
        <v>12313.7</v>
      </c>
      <c r="H1738" s="265">
        <f t="shared" si="78"/>
        <v>0</v>
      </c>
      <c r="I1738" s="8"/>
      <c r="J1738" s="9"/>
      <c r="K1738" s="9"/>
    </row>
    <row r="1739" spans="1:11" x14ac:dyDescent="0.25">
      <c r="A1739" s="240">
        <v>41901</v>
      </c>
      <c r="B1739" s="241" t="s">
        <v>2237</v>
      </c>
      <c r="C1739" s="394" t="s">
        <v>4517</v>
      </c>
      <c r="D1739" s="235" t="s">
        <v>48</v>
      </c>
      <c r="E1739" s="236">
        <v>18751.099999999999</v>
      </c>
      <c r="F1739" s="294">
        <v>41901</v>
      </c>
      <c r="G1739" s="22">
        <v>18751.099999999999</v>
      </c>
      <c r="H1739" s="265">
        <f t="shared" si="78"/>
        <v>0</v>
      </c>
      <c r="I1739" s="431"/>
      <c r="J1739" s="9"/>
      <c r="K1739" s="9"/>
    </row>
    <row r="1740" spans="1:11" x14ac:dyDescent="0.25">
      <c r="A1740" s="240">
        <v>41902</v>
      </c>
      <c r="B1740" s="241" t="s">
        <v>1116</v>
      </c>
      <c r="C1740" s="394" t="s">
        <v>4517</v>
      </c>
      <c r="D1740" s="8" t="s">
        <v>48</v>
      </c>
      <c r="E1740" s="252">
        <v>12880.9</v>
      </c>
      <c r="F1740" s="294">
        <v>41902</v>
      </c>
      <c r="G1740" s="22">
        <v>12880.9</v>
      </c>
      <c r="H1740" s="265">
        <f t="shared" si="78"/>
        <v>0</v>
      </c>
      <c r="I1740" s="20"/>
      <c r="J1740" s="9"/>
      <c r="K1740" s="9"/>
    </row>
    <row r="1741" spans="1:11" x14ac:dyDescent="0.25">
      <c r="A1741" s="240">
        <v>41903</v>
      </c>
      <c r="B1741" s="241" t="s">
        <v>1221</v>
      </c>
      <c r="C1741" s="394" t="s">
        <v>4517</v>
      </c>
      <c r="D1741" s="235" t="s">
        <v>48</v>
      </c>
      <c r="E1741" s="236">
        <v>17535</v>
      </c>
      <c r="F1741" s="117">
        <v>41903</v>
      </c>
      <c r="G1741" s="30">
        <v>17535</v>
      </c>
      <c r="H1741" s="265">
        <f t="shared" si="78"/>
        <v>0</v>
      </c>
      <c r="I1741" s="235"/>
      <c r="J1741" s="9"/>
      <c r="K1741" s="9"/>
    </row>
    <row r="1742" spans="1:11" x14ac:dyDescent="0.25">
      <c r="A1742" s="240">
        <v>41904</v>
      </c>
      <c r="B1742" s="241" t="s">
        <v>1294</v>
      </c>
      <c r="C1742" s="394" t="s">
        <v>4517</v>
      </c>
      <c r="D1742" s="8" t="s">
        <v>48</v>
      </c>
      <c r="E1742" s="252">
        <v>15597.4</v>
      </c>
      <c r="F1742" s="294">
        <v>41904</v>
      </c>
      <c r="G1742" s="22">
        <v>15597.4</v>
      </c>
      <c r="H1742" s="265">
        <f t="shared" si="78"/>
        <v>0</v>
      </c>
      <c r="I1742" s="20"/>
      <c r="J1742" s="9"/>
      <c r="K1742" s="9"/>
    </row>
    <row r="1743" spans="1:11" x14ac:dyDescent="0.25">
      <c r="A1743" s="240">
        <v>41905</v>
      </c>
      <c r="B1743" s="241" t="s">
        <v>1431</v>
      </c>
      <c r="C1743" s="394" t="s">
        <v>4517</v>
      </c>
      <c r="D1743" s="8" t="s">
        <v>48</v>
      </c>
      <c r="E1743" s="252">
        <v>14927.3</v>
      </c>
      <c r="F1743" s="294">
        <v>41905</v>
      </c>
      <c r="G1743" s="22">
        <v>14927.3</v>
      </c>
      <c r="H1743" s="265">
        <f t="shared" si="78"/>
        <v>0</v>
      </c>
      <c r="I1743" s="431"/>
      <c r="J1743" s="9"/>
      <c r="K1743" s="9"/>
    </row>
    <row r="1744" spans="1:11" x14ac:dyDescent="0.25">
      <c r="A1744" s="240">
        <v>41906</v>
      </c>
      <c r="B1744" s="241" t="s">
        <v>1530</v>
      </c>
      <c r="C1744" s="394" t="s">
        <v>4517</v>
      </c>
      <c r="D1744" s="8" t="s">
        <v>48</v>
      </c>
      <c r="E1744" s="252">
        <v>11210.1</v>
      </c>
      <c r="F1744" s="294">
        <v>41906</v>
      </c>
      <c r="G1744" s="30">
        <v>11210.1</v>
      </c>
      <c r="H1744" s="265">
        <f t="shared" si="78"/>
        <v>0</v>
      </c>
      <c r="I1744" s="8"/>
      <c r="J1744" s="9"/>
      <c r="K1744" s="9"/>
    </row>
    <row r="1745" spans="1:11" x14ac:dyDescent="0.25">
      <c r="A1745" s="240">
        <v>41907</v>
      </c>
      <c r="B1745" s="475" t="s">
        <v>1645</v>
      </c>
      <c r="C1745" s="476" t="s">
        <v>2764</v>
      </c>
      <c r="D1745" s="5" t="s">
        <v>48</v>
      </c>
      <c r="E1745" s="295">
        <v>14249.5</v>
      </c>
      <c r="F1745" s="294">
        <v>41907</v>
      </c>
      <c r="G1745" s="22">
        <v>14249.5</v>
      </c>
      <c r="H1745" s="265">
        <f t="shared" si="78"/>
        <v>0</v>
      </c>
      <c r="I1745" s="24"/>
      <c r="J1745" s="9"/>
      <c r="K1745" s="9"/>
    </row>
    <row r="1746" spans="1:11" x14ac:dyDescent="0.25">
      <c r="A1746" s="240">
        <v>41908</v>
      </c>
      <c r="B1746" s="475" t="s">
        <v>1749</v>
      </c>
      <c r="C1746" s="476" t="s">
        <v>2764</v>
      </c>
      <c r="D1746" s="235" t="s">
        <v>48</v>
      </c>
      <c r="E1746" s="236">
        <v>11979.7</v>
      </c>
      <c r="F1746" s="294">
        <v>41908</v>
      </c>
      <c r="G1746" s="30">
        <v>11979.7</v>
      </c>
      <c r="H1746" s="265">
        <f t="shared" si="78"/>
        <v>0</v>
      </c>
      <c r="I1746" s="235"/>
      <c r="J1746" s="9"/>
      <c r="K1746" s="9"/>
    </row>
    <row r="1747" spans="1:11" x14ac:dyDescent="0.25">
      <c r="A1747" s="240">
        <v>41909</v>
      </c>
      <c r="B1747" s="475" t="s">
        <v>1881</v>
      </c>
      <c r="C1747" s="476" t="s">
        <v>2764</v>
      </c>
      <c r="D1747" s="8" t="s">
        <v>48</v>
      </c>
      <c r="E1747" s="252">
        <v>15941.7</v>
      </c>
      <c r="F1747" s="117">
        <v>41909</v>
      </c>
      <c r="G1747" s="30">
        <v>15941.7</v>
      </c>
      <c r="H1747" s="265">
        <f t="shared" si="78"/>
        <v>0</v>
      </c>
      <c r="I1747" s="8"/>
      <c r="J1747" s="9"/>
      <c r="K1747" s="9"/>
    </row>
    <row r="1748" spans="1:11" x14ac:dyDescent="0.25">
      <c r="A1748" s="240">
        <v>41910</v>
      </c>
      <c r="B1748" s="475" t="s">
        <v>1982</v>
      </c>
      <c r="C1748" s="476" t="s">
        <v>2764</v>
      </c>
      <c r="D1748" s="235" t="s">
        <v>48</v>
      </c>
      <c r="E1748" s="236">
        <v>15763.4</v>
      </c>
      <c r="F1748" s="117">
        <v>41910</v>
      </c>
      <c r="G1748" s="30">
        <v>15763.4</v>
      </c>
      <c r="H1748" s="265">
        <f t="shared" si="78"/>
        <v>0</v>
      </c>
      <c r="I1748" s="235"/>
      <c r="J1748" s="9"/>
      <c r="K1748" s="9"/>
    </row>
    <row r="1749" spans="1:11" x14ac:dyDescent="0.25">
      <c r="A1749" s="240">
        <v>41910</v>
      </c>
      <c r="B1749" s="475" t="s">
        <v>1986</v>
      </c>
      <c r="C1749" s="476" t="s">
        <v>2764</v>
      </c>
      <c r="D1749" s="235" t="s">
        <v>48</v>
      </c>
      <c r="E1749" s="236">
        <v>639.6</v>
      </c>
      <c r="F1749" s="117">
        <v>41910</v>
      </c>
      <c r="G1749" s="30">
        <v>639.6</v>
      </c>
      <c r="H1749" s="265">
        <f t="shared" si="78"/>
        <v>0</v>
      </c>
      <c r="I1749" s="235"/>
      <c r="J1749" s="9"/>
      <c r="K1749" s="9"/>
    </row>
    <row r="1750" spans="1:11" x14ac:dyDescent="0.25">
      <c r="A1750" s="240">
        <v>41910</v>
      </c>
      <c r="B1750" s="475" t="s">
        <v>1987</v>
      </c>
      <c r="C1750" s="476" t="s">
        <v>2764</v>
      </c>
      <c r="D1750" s="235" t="s">
        <v>48</v>
      </c>
      <c r="E1750" s="236">
        <v>996.3</v>
      </c>
      <c r="F1750" s="117">
        <v>41910</v>
      </c>
      <c r="G1750" s="30">
        <v>996.3</v>
      </c>
      <c r="H1750" s="265">
        <f t="shared" si="78"/>
        <v>0</v>
      </c>
      <c r="I1750" s="235" t="s">
        <v>436</v>
      </c>
      <c r="J1750" s="9"/>
      <c r="K1750" s="9"/>
    </row>
    <row r="1751" spans="1:11" x14ac:dyDescent="0.25">
      <c r="A1751" s="240">
        <v>41911</v>
      </c>
      <c r="B1751" s="475" t="s">
        <v>2083</v>
      </c>
      <c r="C1751" s="476" t="s">
        <v>2764</v>
      </c>
      <c r="D1751" s="8" t="s">
        <v>48</v>
      </c>
      <c r="E1751" s="252">
        <v>21743.7</v>
      </c>
      <c r="F1751" s="294">
        <v>41911</v>
      </c>
      <c r="G1751" s="30">
        <v>21743.7</v>
      </c>
      <c r="H1751" s="265">
        <f t="shared" si="78"/>
        <v>0</v>
      </c>
      <c r="I1751" s="8"/>
      <c r="J1751" s="9"/>
      <c r="K1751" s="9"/>
    </row>
    <row r="1752" spans="1:11" x14ac:dyDescent="0.25">
      <c r="A1752" s="240">
        <v>41912</v>
      </c>
      <c r="B1752" s="475" t="s">
        <v>2191</v>
      </c>
      <c r="C1752" s="476" t="s">
        <v>2764</v>
      </c>
      <c r="D1752" s="235" t="s">
        <v>48</v>
      </c>
      <c r="E1752" s="236">
        <v>9439.2000000000007</v>
      </c>
      <c r="F1752" s="117">
        <v>41912</v>
      </c>
      <c r="G1752" s="30">
        <v>9439.2000000000007</v>
      </c>
      <c r="H1752" s="265">
        <f t="shared" si="78"/>
        <v>0</v>
      </c>
      <c r="I1752" s="235"/>
      <c r="J1752" s="9"/>
      <c r="K1752" s="9"/>
    </row>
    <row r="1753" spans="1:11" x14ac:dyDescent="0.25">
      <c r="A1753" s="240"/>
      <c r="B1753" s="475"/>
      <c r="C1753" s="476"/>
      <c r="D1753" s="235"/>
      <c r="E1753" s="236"/>
      <c r="F1753" s="117"/>
      <c r="G1753" s="30">
        <f>SUM(G1715:G1752)</f>
        <v>450579.20000000001</v>
      </c>
      <c r="H1753" s="265"/>
      <c r="I1753" s="235"/>
      <c r="J1753" s="9"/>
      <c r="K1753" s="9"/>
    </row>
    <row r="1754" spans="1:11" x14ac:dyDescent="0.25">
      <c r="A1754" s="240"/>
      <c r="B1754" s="475"/>
      <c r="C1754" s="476"/>
      <c r="D1754" s="235"/>
      <c r="E1754" s="236"/>
      <c r="F1754" s="117"/>
      <c r="G1754" s="30"/>
      <c r="H1754" s="265"/>
      <c r="I1754" s="235"/>
      <c r="J1754" s="9"/>
      <c r="K1754" s="9"/>
    </row>
    <row r="1755" spans="1:11" x14ac:dyDescent="0.25">
      <c r="A1755" s="240">
        <v>41886</v>
      </c>
      <c r="B1755" s="438" t="s">
        <v>1728</v>
      </c>
      <c r="C1755" s="429" t="s">
        <v>4422</v>
      </c>
      <c r="D1755" s="235" t="s">
        <v>2613</v>
      </c>
      <c r="E1755" s="236">
        <v>2002</v>
      </c>
      <c r="F1755" s="294">
        <v>41886</v>
      </c>
      <c r="G1755" s="30">
        <v>2002</v>
      </c>
      <c r="H1755" s="265">
        <f>E1755-G1755</f>
        <v>0</v>
      </c>
      <c r="I1755" s="235" t="s">
        <v>4</v>
      </c>
      <c r="J1755" s="9"/>
      <c r="K1755" s="9"/>
    </row>
    <row r="1756" spans="1:11" x14ac:dyDescent="0.25">
      <c r="A1756" s="240">
        <v>41895</v>
      </c>
      <c r="B1756" s="241" t="s">
        <v>1562</v>
      </c>
      <c r="C1756" s="394" t="s">
        <v>4517</v>
      </c>
      <c r="D1756" s="235" t="s">
        <v>2613</v>
      </c>
      <c r="E1756" s="236">
        <v>1365</v>
      </c>
      <c r="F1756" s="294">
        <v>41895</v>
      </c>
      <c r="G1756" s="30">
        <v>1365</v>
      </c>
      <c r="H1756" s="265">
        <f>E1756-G1756</f>
        <v>0</v>
      </c>
      <c r="I1756" s="235" t="s">
        <v>14</v>
      </c>
      <c r="J1756" s="9"/>
      <c r="K1756" s="9"/>
    </row>
    <row r="1757" spans="1:11" x14ac:dyDescent="0.25">
      <c r="A1757" s="240">
        <v>41901</v>
      </c>
      <c r="B1757" s="241" t="s">
        <v>2247</v>
      </c>
      <c r="C1757" s="394" t="s">
        <v>4517</v>
      </c>
      <c r="D1757" s="235" t="s">
        <v>2613</v>
      </c>
      <c r="E1757" s="236">
        <v>1806</v>
      </c>
      <c r="F1757" s="294">
        <v>41901</v>
      </c>
      <c r="G1757" s="22">
        <v>1806</v>
      </c>
      <c r="H1757" s="265">
        <f>E1757-G1757</f>
        <v>0</v>
      </c>
      <c r="I1757" s="431" t="s">
        <v>4</v>
      </c>
      <c r="J1757" s="9"/>
      <c r="K1757" s="9"/>
    </row>
    <row r="1758" spans="1:11" x14ac:dyDescent="0.25">
      <c r="A1758" s="240">
        <v>41907</v>
      </c>
      <c r="B1758" s="475" t="s">
        <v>1626</v>
      </c>
      <c r="C1758" s="476" t="s">
        <v>2764</v>
      </c>
      <c r="D1758" s="5" t="s">
        <v>2613</v>
      </c>
      <c r="E1758" s="295">
        <v>1561</v>
      </c>
      <c r="F1758" s="294">
        <v>41907</v>
      </c>
      <c r="G1758" s="22">
        <v>1561</v>
      </c>
      <c r="H1758" s="265">
        <f>E1758-G1758</f>
        <v>0</v>
      </c>
      <c r="I1758" s="24" t="s">
        <v>14</v>
      </c>
      <c r="J1758" s="9"/>
      <c r="K1758" s="9"/>
    </row>
    <row r="1759" spans="1:11" x14ac:dyDescent="0.25">
      <c r="A1759" s="240"/>
      <c r="B1759" s="475"/>
      <c r="C1759" s="476"/>
      <c r="D1759" s="5"/>
      <c r="E1759" s="295"/>
      <c r="F1759" s="294"/>
      <c r="G1759" s="22">
        <f>SUM(G1755:G1758)</f>
        <v>6734</v>
      </c>
      <c r="H1759" s="265"/>
      <c r="I1759" s="24"/>
      <c r="J1759" s="9"/>
      <c r="K1759" s="9"/>
    </row>
    <row r="1760" spans="1:11" x14ac:dyDescent="0.25">
      <c r="A1760" s="240"/>
      <c r="B1760" s="475"/>
      <c r="C1760" s="476"/>
      <c r="D1760" s="5"/>
      <c r="E1760" s="295"/>
      <c r="F1760" s="294"/>
      <c r="G1760" s="22"/>
      <c r="H1760" s="265"/>
      <c r="I1760" s="24"/>
      <c r="J1760" s="9"/>
      <c r="K1760" s="9"/>
    </row>
    <row r="1761" spans="1:11" x14ac:dyDescent="0.25">
      <c r="A1761" s="240">
        <v>41890</v>
      </c>
      <c r="B1761" s="438" t="s">
        <v>2258</v>
      </c>
      <c r="C1761" s="429" t="s">
        <v>4422</v>
      </c>
      <c r="D1761" s="8" t="s">
        <v>161</v>
      </c>
      <c r="E1761" s="252">
        <v>17890</v>
      </c>
      <c r="F1761" s="117">
        <v>41891</v>
      </c>
      <c r="G1761" s="30">
        <v>17890</v>
      </c>
      <c r="H1761" s="265">
        <f>E1761-G1761</f>
        <v>0</v>
      </c>
      <c r="I1761" s="8" t="s">
        <v>20</v>
      </c>
      <c r="J1761" s="9"/>
      <c r="K1761" s="9"/>
    </row>
    <row r="1762" spans="1:11" x14ac:dyDescent="0.25">
      <c r="A1762" s="240">
        <v>41893</v>
      </c>
      <c r="B1762" s="438" t="s">
        <v>1295</v>
      </c>
      <c r="C1762" s="429" t="s">
        <v>4422</v>
      </c>
      <c r="D1762" s="235" t="s">
        <v>161</v>
      </c>
      <c r="E1762" s="236">
        <v>8047.2</v>
      </c>
      <c r="F1762" s="117">
        <v>41893</v>
      </c>
      <c r="G1762" s="30">
        <v>8047.2</v>
      </c>
      <c r="H1762" s="265">
        <f>E1762-G1762</f>
        <v>0</v>
      </c>
      <c r="I1762" s="235"/>
      <c r="J1762" s="9"/>
      <c r="K1762" s="9"/>
    </row>
    <row r="1763" spans="1:11" x14ac:dyDescent="0.25">
      <c r="A1763" s="240"/>
      <c r="B1763" s="438"/>
      <c r="C1763" s="429"/>
      <c r="D1763" s="235"/>
      <c r="E1763" s="236"/>
      <c r="F1763" s="117"/>
      <c r="G1763" s="30"/>
      <c r="H1763" s="265"/>
      <c r="I1763" s="235"/>
      <c r="J1763" s="9"/>
      <c r="K1763" s="9"/>
    </row>
    <row r="1764" spans="1:11" x14ac:dyDescent="0.25">
      <c r="A1764" s="240">
        <v>41892</v>
      </c>
      <c r="B1764" s="438" t="s">
        <v>1177</v>
      </c>
      <c r="C1764" s="429" t="s">
        <v>4422</v>
      </c>
      <c r="D1764" s="8" t="s">
        <v>2617</v>
      </c>
      <c r="E1764" s="252">
        <v>785.8</v>
      </c>
      <c r="F1764" s="117">
        <v>41892</v>
      </c>
      <c r="G1764" s="30">
        <v>785.8</v>
      </c>
      <c r="H1764" s="265">
        <f t="shared" ref="H1764:H1769" si="79">E1764-G1764</f>
        <v>0</v>
      </c>
      <c r="I1764" s="8"/>
      <c r="J1764" s="9"/>
      <c r="K1764" s="9"/>
    </row>
    <row r="1765" spans="1:11" x14ac:dyDescent="0.25">
      <c r="A1765" s="240">
        <v>41895</v>
      </c>
      <c r="B1765" s="241" t="s">
        <v>1549</v>
      </c>
      <c r="C1765" s="394" t="s">
        <v>4517</v>
      </c>
      <c r="D1765" s="235" t="s">
        <v>2617</v>
      </c>
      <c r="E1765" s="236">
        <v>1026.5999999999999</v>
      </c>
      <c r="F1765" s="294">
        <v>41895</v>
      </c>
      <c r="G1765" s="30">
        <v>1026.5999999999999</v>
      </c>
      <c r="H1765" s="265">
        <f t="shared" si="79"/>
        <v>0</v>
      </c>
      <c r="I1765" s="235"/>
      <c r="J1765" s="9"/>
      <c r="K1765" s="9"/>
    </row>
    <row r="1766" spans="1:11" x14ac:dyDescent="0.25">
      <c r="A1766" s="240">
        <v>41897</v>
      </c>
      <c r="B1766" s="241" t="s">
        <v>1826</v>
      </c>
      <c r="C1766" s="394" t="s">
        <v>4517</v>
      </c>
      <c r="D1766" s="235" t="s">
        <v>2617</v>
      </c>
      <c r="E1766" s="236">
        <v>330.4</v>
      </c>
      <c r="F1766" s="294">
        <v>41897</v>
      </c>
      <c r="G1766" s="30">
        <v>330.4</v>
      </c>
      <c r="H1766" s="265">
        <f t="shared" si="79"/>
        <v>0</v>
      </c>
      <c r="I1766" s="235"/>
      <c r="J1766" s="9"/>
      <c r="K1766" s="9"/>
    </row>
    <row r="1767" spans="1:11" x14ac:dyDescent="0.25">
      <c r="A1767" s="240">
        <v>41899</v>
      </c>
      <c r="B1767" s="241" t="s">
        <v>2019</v>
      </c>
      <c r="C1767" s="394" t="s">
        <v>4517</v>
      </c>
      <c r="D1767" s="8" t="s">
        <v>2617</v>
      </c>
      <c r="E1767" s="252">
        <v>469</v>
      </c>
      <c r="F1767" s="294">
        <v>41899</v>
      </c>
      <c r="G1767" s="30">
        <v>469</v>
      </c>
      <c r="H1767" s="265">
        <f t="shared" si="79"/>
        <v>0</v>
      </c>
      <c r="I1767" s="8"/>
      <c r="J1767" s="9"/>
      <c r="K1767" s="9"/>
    </row>
    <row r="1768" spans="1:11" x14ac:dyDescent="0.25">
      <c r="A1768" s="240">
        <v>41904</v>
      </c>
      <c r="B1768" s="241" t="s">
        <v>1338</v>
      </c>
      <c r="C1768" s="394" t="s">
        <v>4517</v>
      </c>
      <c r="D1768" s="8" t="s">
        <v>2617</v>
      </c>
      <c r="E1768" s="252">
        <v>383.5</v>
      </c>
      <c r="F1768" s="294">
        <v>41904</v>
      </c>
      <c r="G1768" s="22">
        <v>383.5</v>
      </c>
      <c r="H1768" s="265">
        <f t="shared" si="79"/>
        <v>0</v>
      </c>
      <c r="I1768" s="20"/>
    </row>
    <row r="1769" spans="1:11" x14ac:dyDescent="0.25">
      <c r="A1769" s="240">
        <v>41906</v>
      </c>
      <c r="B1769" s="241" t="s">
        <v>1544</v>
      </c>
      <c r="C1769" s="394" t="s">
        <v>4517</v>
      </c>
      <c r="D1769" s="8" t="s">
        <v>2617</v>
      </c>
      <c r="E1769" s="252">
        <v>406</v>
      </c>
      <c r="F1769" s="294">
        <v>41906</v>
      </c>
      <c r="G1769" s="30">
        <v>406</v>
      </c>
      <c r="H1769" s="265">
        <f t="shared" si="79"/>
        <v>0</v>
      </c>
      <c r="I1769" s="8"/>
    </row>
    <row r="1770" spans="1:11" x14ac:dyDescent="0.25">
      <c r="A1770" s="240"/>
      <c r="B1770" s="241"/>
      <c r="C1770" s="394"/>
      <c r="D1770" s="8"/>
      <c r="E1770" s="252"/>
      <c r="F1770" s="294"/>
      <c r="G1770" s="30">
        <f>SUM(G1764:G1769)</f>
        <v>3401.2999999999997</v>
      </c>
      <c r="H1770" s="265"/>
      <c r="I1770" s="8"/>
    </row>
    <row r="1771" spans="1:11" x14ac:dyDescent="0.25">
      <c r="A1771" s="240"/>
      <c r="B1771" s="241"/>
      <c r="C1771" s="394"/>
      <c r="D1771" s="8"/>
      <c r="E1771" s="252"/>
      <c r="F1771" s="294"/>
      <c r="G1771" s="30"/>
      <c r="H1771" s="265"/>
      <c r="I1771" s="8"/>
    </row>
    <row r="1772" spans="1:11" x14ac:dyDescent="0.25">
      <c r="A1772" s="240">
        <v>41883</v>
      </c>
      <c r="B1772" s="241" t="s">
        <v>1369</v>
      </c>
      <c r="C1772" s="394" t="s">
        <v>4401</v>
      </c>
      <c r="D1772" s="235" t="s">
        <v>274</v>
      </c>
      <c r="E1772" s="236">
        <v>348</v>
      </c>
      <c r="F1772" s="117">
        <v>41883</v>
      </c>
      <c r="G1772" s="30">
        <v>348</v>
      </c>
      <c r="H1772" s="238">
        <f t="shared" ref="H1772:H1780" si="80">E1772-G1772</f>
        <v>0</v>
      </c>
      <c r="I1772" s="235"/>
    </row>
    <row r="1773" spans="1:11" x14ac:dyDescent="0.25">
      <c r="A1773" s="240">
        <v>41883</v>
      </c>
      <c r="B1773" s="241" t="s">
        <v>1372</v>
      </c>
      <c r="C1773" s="394" t="s">
        <v>4401</v>
      </c>
      <c r="D1773" s="235" t="s">
        <v>274</v>
      </c>
      <c r="E1773" s="236">
        <v>2273.4</v>
      </c>
      <c r="F1773" s="117">
        <v>41883</v>
      </c>
      <c r="G1773" s="30">
        <v>2273.4</v>
      </c>
      <c r="H1773" s="238">
        <f t="shared" si="80"/>
        <v>0</v>
      </c>
      <c r="I1773" s="235"/>
    </row>
    <row r="1774" spans="1:11" x14ac:dyDescent="0.25">
      <c r="A1774" s="240">
        <v>41883</v>
      </c>
      <c r="B1774" s="241" t="s">
        <v>1383</v>
      </c>
      <c r="C1774" s="394" t="s">
        <v>4401</v>
      </c>
      <c r="D1774" s="235" t="s">
        <v>274</v>
      </c>
      <c r="E1774" s="236">
        <v>114</v>
      </c>
      <c r="F1774" s="117">
        <v>41883</v>
      </c>
      <c r="G1774" s="30">
        <v>114</v>
      </c>
      <c r="H1774" s="238">
        <f t="shared" si="80"/>
        <v>0</v>
      </c>
      <c r="I1774" s="235"/>
    </row>
    <row r="1775" spans="1:11" x14ac:dyDescent="0.25">
      <c r="A1775" s="240">
        <v>41884</v>
      </c>
      <c r="B1775" s="241" t="s">
        <v>1470</v>
      </c>
      <c r="C1775" s="394" t="s">
        <v>4401</v>
      </c>
      <c r="D1775" s="235" t="s">
        <v>274</v>
      </c>
      <c r="E1775" s="236">
        <v>45</v>
      </c>
      <c r="F1775" s="117">
        <v>41884</v>
      </c>
      <c r="G1775" s="30">
        <v>45</v>
      </c>
      <c r="H1775" s="238">
        <f t="shared" si="80"/>
        <v>0</v>
      </c>
      <c r="I1775" s="235"/>
    </row>
    <row r="1776" spans="1:11" x14ac:dyDescent="0.25">
      <c r="A1776" s="240">
        <v>41884</v>
      </c>
      <c r="B1776" s="241" t="s">
        <v>1527</v>
      </c>
      <c r="C1776" s="394" t="s">
        <v>4401</v>
      </c>
      <c r="D1776" s="235" t="s">
        <v>274</v>
      </c>
      <c r="E1776" s="236">
        <v>2689.2</v>
      </c>
      <c r="F1776" s="117">
        <v>41884</v>
      </c>
      <c r="G1776" s="22">
        <v>2689.2</v>
      </c>
      <c r="H1776" s="238">
        <f t="shared" si="80"/>
        <v>0</v>
      </c>
      <c r="I1776" s="431"/>
    </row>
    <row r="1777" spans="1:11" x14ac:dyDescent="0.25">
      <c r="A1777" s="240">
        <v>41884</v>
      </c>
      <c r="B1777" s="241" t="s">
        <v>1528</v>
      </c>
      <c r="C1777" s="394" t="s">
        <v>4401</v>
      </c>
      <c r="D1777" s="235" t="s">
        <v>274</v>
      </c>
      <c r="E1777" s="236">
        <v>394.4</v>
      </c>
      <c r="F1777" s="117">
        <v>41884</v>
      </c>
      <c r="G1777" s="22">
        <v>394.4</v>
      </c>
      <c r="H1777" s="238">
        <f t="shared" si="80"/>
        <v>0</v>
      </c>
      <c r="I1777" s="431"/>
      <c r="K1777" s="21"/>
    </row>
    <row r="1778" spans="1:11" x14ac:dyDescent="0.25">
      <c r="A1778" s="240">
        <v>41888</v>
      </c>
      <c r="B1778" s="438" t="s">
        <v>1949</v>
      </c>
      <c r="C1778" s="429" t="s">
        <v>4422</v>
      </c>
      <c r="D1778" s="235" t="s">
        <v>274</v>
      </c>
      <c r="E1778" s="236">
        <v>3517.4</v>
      </c>
      <c r="F1778" s="294">
        <v>41888</v>
      </c>
      <c r="G1778" s="30">
        <v>3517.4</v>
      </c>
      <c r="H1778" s="265">
        <f t="shared" si="80"/>
        <v>0</v>
      </c>
      <c r="I1778" s="235" t="s">
        <v>196</v>
      </c>
    </row>
    <row r="1779" spans="1:11" x14ac:dyDescent="0.25">
      <c r="A1779" s="240">
        <v>41890</v>
      </c>
      <c r="B1779" s="438" t="s">
        <v>2176</v>
      </c>
      <c r="C1779" s="429" t="s">
        <v>4422</v>
      </c>
      <c r="D1779" s="8" t="s">
        <v>274</v>
      </c>
      <c r="E1779" s="252">
        <v>3887.2</v>
      </c>
      <c r="F1779" s="117">
        <v>41890</v>
      </c>
      <c r="G1779" s="30">
        <v>3887.2</v>
      </c>
      <c r="H1779" s="265">
        <f t="shared" si="80"/>
        <v>0</v>
      </c>
      <c r="I1779" s="8" t="s">
        <v>23</v>
      </c>
    </row>
    <row r="1780" spans="1:11" x14ac:dyDescent="0.25">
      <c r="A1780" s="240">
        <v>41901</v>
      </c>
      <c r="B1780" s="241" t="s">
        <v>2272</v>
      </c>
      <c r="C1780" s="394" t="s">
        <v>4517</v>
      </c>
      <c r="D1780" s="235" t="s">
        <v>274</v>
      </c>
      <c r="E1780" s="236">
        <v>660</v>
      </c>
      <c r="F1780" s="294">
        <v>41901</v>
      </c>
      <c r="G1780" s="22">
        <v>660</v>
      </c>
      <c r="H1780" s="265">
        <f t="shared" si="80"/>
        <v>0</v>
      </c>
      <c r="I1780" s="431"/>
    </row>
    <row r="1781" spans="1:11" x14ac:dyDescent="0.25">
      <c r="A1781" s="240"/>
      <c r="B1781" s="241"/>
      <c r="C1781" s="394"/>
      <c r="D1781" s="235"/>
      <c r="E1781" s="236"/>
      <c r="F1781" s="294"/>
      <c r="G1781" s="22">
        <f>SUM(G1772:G1780)</f>
        <v>13928.599999999999</v>
      </c>
      <c r="H1781" s="265"/>
      <c r="I1781" s="431"/>
    </row>
    <row r="1782" spans="1:11" x14ac:dyDescent="0.25">
      <c r="A1782" s="240"/>
      <c r="B1782" s="241"/>
      <c r="C1782" s="394"/>
      <c r="D1782" s="235"/>
      <c r="E1782" s="236"/>
      <c r="F1782" s="294"/>
      <c r="G1782" s="22"/>
      <c r="H1782" s="265"/>
      <c r="I1782" s="431"/>
    </row>
    <row r="1783" spans="1:11" x14ac:dyDescent="0.25">
      <c r="A1783" s="240">
        <v>41892</v>
      </c>
      <c r="B1783" s="438" t="s">
        <v>1203</v>
      </c>
      <c r="C1783" s="429" t="s">
        <v>4422</v>
      </c>
      <c r="D1783" s="8" t="s">
        <v>2615</v>
      </c>
      <c r="E1783" s="252">
        <v>9696</v>
      </c>
      <c r="F1783" s="117">
        <v>41892</v>
      </c>
      <c r="G1783" s="30">
        <v>9696</v>
      </c>
      <c r="H1783" s="265">
        <f>E1783-G1783</f>
        <v>0</v>
      </c>
      <c r="I1783" s="8" t="s">
        <v>196</v>
      </c>
    </row>
    <row r="1784" spans="1:11" x14ac:dyDescent="0.25">
      <c r="A1784" s="240">
        <v>41898</v>
      </c>
      <c r="B1784" s="241" t="s">
        <v>1906</v>
      </c>
      <c r="C1784" s="394" t="s">
        <v>4517</v>
      </c>
      <c r="D1784" s="8" t="s">
        <v>2615</v>
      </c>
      <c r="E1784" s="252">
        <v>10329.200000000001</v>
      </c>
      <c r="F1784" s="294">
        <v>41899</v>
      </c>
      <c r="G1784" s="30">
        <v>10329.200000000001</v>
      </c>
      <c r="H1784" s="265">
        <f>E1784-G1784</f>
        <v>0</v>
      </c>
      <c r="I1784" s="8" t="s">
        <v>23</v>
      </c>
    </row>
    <row r="1785" spans="1:11" x14ac:dyDescent="0.25">
      <c r="A1785" s="240">
        <v>41900</v>
      </c>
      <c r="B1785" s="241" t="s">
        <v>2121</v>
      </c>
      <c r="C1785" s="394" t="s">
        <v>4517</v>
      </c>
      <c r="D1785" s="8" t="s">
        <v>2615</v>
      </c>
      <c r="E1785" s="252">
        <v>16003.2</v>
      </c>
      <c r="F1785" s="294">
        <v>41901</v>
      </c>
      <c r="G1785" s="30">
        <v>16003.2</v>
      </c>
      <c r="H1785" s="265">
        <f>E1785-G1785</f>
        <v>0</v>
      </c>
      <c r="I1785" s="8" t="s">
        <v>57</v>
      </c>
    </row>
    <row r="1786" spans="1:11" x14ac:dyDescent="0.25">
      <c r="A1786" s="240">
        <v>41904</v>
      </c>
      <c r="B1786" s="241" t="s">
        <v>1358</v>
      </c>
      <c r="C1786" s="394" t="s">
        <v>4517</v>
      </c>
      <c r="D1786" s="8" t="s">
        <v>2615</v>
      </c>
      <c r="E1786" s="252">
        <v>5080</v>
      </c>
      <c r="F1786" s="294">
        <v>41905</v>
      </c>
      <c r="G1786" s="30">
        <v>5080</v>
      </c>
      <c r="H1786" s="265">
        <f>E1786-G1786</f>
        <v>0</v>
      </c>
      <c r="I1786" s="20" t="s">
        <v>196</v>
      </c>
    </row>
    <row r="1787" spans="1:11" x14ac:dyDescent="0.25">
      <c r="A1787" s="240">
        <v>41889</v>
      </c>
      <c r="B1787" s="438" t="s">
        <v>2069</v>
      </c>
      <c r="C1787" s="429" t="s">
        <v>4422</v>
      </c>
      <c r="D1787" s="8" t="s">
        <v>4468</v>
      </c>
      <c r="E1787" s="252">
        <v>178.2</v>
      </c>
      <c r="F1787" s="294">
        <v>41890</v>
      </c>
      <c r="G1787" s="30">
        <v>178.2</v>
      </c>
      <c r="H1787" s="265">
        <f>E1787-G1787</f>
        <v>0</v>
      </c>
      <c r="I1787" s="8"/>
      <c r="K1787" s="21"/>
    </row>
    <row r="1788" spans="1:11" x14ac:dyDescent="0.25">
      <c r="A1788" s="240"/>
      <c r="B1788" s="438"/>
      <c r="C1788" s="429"/>
      <c r="D1788" s="8"/>
      <c r="E1788" s="252"/>
      <c r="F1788" s="294"/>
      <c r="G1788" s="30">
        <f>SUM(G1783:G1787)</f>
        <v>41286.6</v>
      </c>
      <c r="H1788" s="265"/>
      <c r="I1788" s="8"/>
      <c r="K1788" s="21"/>
    </row>
    <row r="1789" spans="1:11" x14ac:dyDescent="0.25">
      <c r="A1789" s="240"/>
      <c r="B1789" s="438"/>
      <c r="C1789" s="429"/>
      <c r="D1789" s="8"/>
      <c r="E1789" s="252"/>
      <c r="F1789" s="294"/>
      <c r="G1789" s="30"/>
      <c r="H1789" s="265"/>
      <c r="I1789" s="8"/>
      <c r="K1789" s="21"/>
    </row>
    <row r="1790" spans="1:11" x14ac:dyDescent="0.25">
      <c r="A1790" s="240">
        <v>41893</v>
      </c>
      <c r="B1790" s="438" t="s">
        <v>1289</v>
      </c>
      <c r="C1790" s="429" t="s">
        <v>4422</v>
      </c>
      <c r="D1790" s="235" t="s">
        <v>4496</v>
      </c>
      <c r="E1790" s="236">
        <v>1629.6</v>
      </c>
      <c r="F1790" s="117">
        <v>41893</v>
      </c>
      <c r="G1790" s="30">
        <v>1629.6</v>
      </c>
      <c r="H1790" s="265">
        <f>E1790-G1790</f>
        <v>0</v>
      </c>
      <c r="I1790" s="235"/>
      <c r="K1790" s="21"/>
    </row>
    <row r="1791" spans="1:11" x14ac:dyDescent="0.25">
      <c r="A1791" s="240"/>
      <c r="B1791" s="438"/>
      <c r="C1791" s="429"/>
      <c r="D1791" s="235"/>
      <c r="E1791" s="236"/>
      <c r="F1791" s="117"/>
      <c r="G1791" s="30"/>
      <c r="H1791" s="265"/>
      <c r="I1791" s="235"/>
      <c r="K1791" s="21"/>
    </row>
    <row r="1792" spans="1:11" x14ac:dyDescent="0.25">
      <c r="A1792" s="240">
        <v>41897</v>
      </c>
      <c r="B1792" s="241" t="s">
        <v>1812</v>
      </c>
      <c r="C1792" s="394" t="s">
        <v>4517</v>
      </c>
      <c r="D1792" s="235" t="s">
        <v>1021</v>
      </c>
      <c r="E1792" s="236">
        <v>4784</v>
      </c>
      <c r="F1792" s="294">
        <v>41898</v>
      </c>
      <c r="G1792" s="30">
        <v>4784</v>
      </c>
      <c r="H1792" s="265">
        <f t="shared" ref="H1792:H1799" si="81">E1792-G1792</f>
        <v>0</v>
      </c>
      <c r="I1792" s="235" t="s">
        <v>196</v>
      </c>
    </row>
    <row r="1793" spans="1:9" x14ac:dyDescent="0.25">
      <c r="A1793" s="240">
        <v>41900</v>
      </c>
      <c r="B1793" s="241" t="s">
        <v>2128</v>
      </c>
      <c r="C1793" s="394" t="s">
        <v>4517</v>
      </c>
      <c r="D1793" s="8" t="s">
        <v>1021</v>
      </c>
      <c r="E1793" s="252">
        <v>4576</v>
      </c>
      <c r="F1793" s="294">
        <v>41901</v>
      </c>
      <c r="G1793" s="30">
        <v>4576</v>
      </c>
      <c r="H1793" s="265">
        <f t="shared" si="81"/>
        <v>0</v>
      </c>
      <c r="I1793" s="8" t="s">
        <v>57</v>
      </c>
    </row>
    <row r="1794" spans="1:9" x14ac:dyDescent="0.25">
      <c r="A1794" s="240">
        <v>41902</v>
      </c>
      <c r="B1794" s="241" t="s">
        <v>1177</v>
      </c>
      <c r="C1794" s="394" t="s">
        <v>4517</v>
      </c>
      <c r="D1794" s="8" t="s">
        <v>1021</v>
      </c>
      <c r="E1794" s="252">
        <v>3697.2</v>
      </c>
      <c r="F1794" s="117">
        <v>41903</v>
      </c>
      <c r="G1794" s="30">
        <v>3697.2</v>
      </c>
      <c r="H1794" s="265">
        <f t="shared" si="81"/>
        <v>0</v>
      </c>
      <c r="I1794" s="8" t="s">
        <v>4</v>
      </c>
    </row>
    <row r="1795" spans="1:9" x14ac:dyDescent="0.25">
      <c r="A1795" s="240">
        <v>41905</v>
      </c>
      <c r="B1795" s="241" t="s">
        <v>1452</v>
      </c>
      <c r="C1795" s="394" t="s">
        <v>4517</v>
      </c>
      <c r="D1795" s="8" t="s">
        <v>1021</v>
      </c>
      <c r="E1795" s="252">
        <v>4056</v>
      </c>
      <c r="F1795" s="294">
        <v>41906</v>
      </c>
      <c r="G1795" s="22">
        <v>4056</v>
      </c>
      <c r="H1795" s="265">
        <f t="shared" si="81"/>
        <v>0</v>
      </c>
      <c r="I1795" s="431" t="s">
        <v>196</v>
      </c>
    </row>
    <row r="1796" spans="1:9" x14ac:dyDescent="0.25">
      <c r="A1796" s="240">
        <v>41907</v>
      </c>
      <c r="B1796" s="475" t="s">
        <v>1649</v>
      </c>
      <c r="C1796" s="476" t="s">
        <v>2764</v>
      </c>
      <c r="D1796" s="5" t="s">
        <v>1021</v>
      </c>
      <c r="E1796" s="295">
        <v>4628</v>
      </c>
      <c r="F1796" s="294">
        <v>41908</v>
      </c>
      <c r="G1796" s="22">
        <v>4628</v>
      </c>
      <c r="H1796" s="265">
        <f t="shared" si="81"/>
        <v>0</v>
      </c>
      <c r="I1796" s="24" t="s">
        <v>196</v>
      </c>
    </row>
    <row r="1797" spans="1:9" x14ac:dyDescent="0.25">
      <c r="A1797" s="240">
        <v>41911</v>
      </c>
      <c r="B1797" s="475" t="s">
        <v>2098</v>
      </c>
      <c r="C1797" s="476" t="s">
        <v>2764</v>
      </c>
      <c r="D1797" s="8" t="s">
        <v>1021</v>
      </c>
      <c r="E1797" s="252">
        <v>2149</v>
      </c>
      <c r="F1797" s="294">
        <v>41912</v>
      </c>
      <c r="G1797" s="30">
        <v>2149</v>
      </c>
      <c r="H1797" s="265">
        <f t="shared" si="81"/>
        <v>0</v>
      </c>
      <c r="I1797" s="8" t="s">
        <v>14</v>
      </c>
    </row>
    <row r="1798" spans="1:9" x14ac:dyDescent="0.25">
      <c r="A1798" s="240">
        <v>41912</v>
      </c>
      <c r="B1798" s="475" t="s">
        <v>2200</v>
      </c>
      <c r="C1798" s="476" t="s">
        <v>2764</v>
      </c>
      <c r="D1798" s="235" t="s">
        <v>1021</v>
      </c>
      <c r="E1798" s="236">
        <v>4206.6000000000004</v>
      </c>
      <c r="F1798" s="461">
        <v>41913</v>
      </c>
      <c r="G1798" s="247">
        <v>4206.6000000000004</v>
      </c>
      <c r="H1798" s="265">
        <f t="shared" si="81"/>
        <v>0</v>
      </c>
      <c r="I1798" s="235" t="s">
        <v>196</v>
      </c>
    </row>
    <row r="1799" spans="1:9" x14ac:dyDescent="0.25">
      <c r="A1799" s="240">
        <v>41911</v>
      </c>
      <c r="B1799" s="475" t="s">
        <v>2110</v>
      </c>
      <c r="C1799" s="476" t="s">
        <v>2764</v>
      </c>
      <c r="D1799" s="8" t="s">
        <v>1903</v>
      </c>
      <c r="E1799" s="252">
        <v>2288</v>
      </c>
      <c r="F1799" s="294">
        <v>41912</v>
      </c>
      <c r="G1799" s="30">
        <v>2288</v>
      </c>
      <c r="H1799" s="265">
        <f t="shared" si="81"/>
        <v>0</v>
      </c>
      <c r="I1799" s="8" t="s">
        <v>57</v>
      </c>
    </row>
    <row r="1800" spans="1:9" x14ac:dyDescent="0.25">
      <c r="A1800" s="240"/>
      <c r="B1800" s="475"/>
      <c r="C1800" s="476"/>
      <c r="D1800" s="8"/>
      <c r="E1800" s="252"/>
      <c r="F1800" s="294"/>
      <c r="G1800" s="30">
        <f>SUM(G1792:G1799)</f>
        <v>30384.800000000003</v>
      </c>
      <c r="H1800" s="265"/>
      <c r="I1800" s="8"/>
    </row>
    <row r="1801" spans="1:9" x14ac:dyDescent="0.25">
      <c r="A1801" s="240"/>
      <c r="B1801" s="475"/>
      <c r="C1801" s="476"/>
      <c r="D1801" s="8"/>
      <c r="E1801" s="252"/>
      <c r="F1801" s="294"/>
      <c r="G1801" s="30"/>
      <c r="H1801" s="265"/>
      <c r="I1801" s="8"/>
    </row>
    <row r="1802" spans="1:9" x14ac:dyDescent="0.25">
      <c r="A1802" s="240">
        <v>41885</v>
      </c>
      <c r="B1802" s="438" t="s">
        <v>1643</v>
      </c>
      <c r="C1802" s="429" t="s">
        <v>4422</v>
      </c>
      <c r="D1802" s="8" t="s">
        <v>2752</v>
      </c>
      <c r="E1802" s="252">
        <v>32070.5</v>
      </c>
      <c r="F1802" s="117">
        <v>41886</v>
      </c>
      <c r="G1802" s="30">
        <v>32070.5</v>
      </c>
      <c r="H1802" s="265">
        <f>E1802-G1802</f>
        <v>0</v>
      </c>
      <c r="I1802" s="8" t="s">
        <v>57</v>
      </c>
    </row>
    <row r="1803" spans="1:9" x14ac:dyDescent="0.25">
      <c r="A1803" s="240">
        <v>41892</v>
      </c>
      <c r="B1803" s="438" t="s">
        <v>1195</v>
      </c>
      <c r="C1803" s="429" t="s">
        <v>4422</v>
      </c>
      <c r="D1803" s="8" t="s">
        <v>2752</v>
      </c>
      <c r="E1803" s="252">
        <v>33663.58</v>
      </c>
      <c r="F1803" s="117">
        <v>41892</v>
      </c>
      <c r="G1803" s="30">
        <v>33663.58</v>
      </c>
      <c r="H1803" s="265">
        <f>E1803-G1803</f>
        <v>0</v>
      </c>
      <c r="I1803" s="8" t="s">
        <v>57</v>
      </c>
    </row>
    <row r="1804" spans="1:9" x14ac:dyDescent="0.25">
      <c r="A1804" s="240">
        <v>41893</v>
      </c>
      <c r="B1804" s="438" t="s">
        <v>1302</v>
      </c>
      <c r="C1804" s="429" t="s">
        <v>4422</v>
      </c>
      <c r="D1804" s="235" t="s">
        <v>2752</v>
      </c>
      <c r="E1804" s="236">
        <v>33520</v>
      </c>
      <c r="F1804" s="117">
        <v>41894</v>
      </c>
      <c r="G1804" s="30">
        <v>33520</v>
      </c>
      <c r="H1804" s="265">
        <f>E1804-G1804</f>
        <v>0</v>
      </c>
      <c r="I1804" s="235" t="s">
        <v>57</v>
      </c>
    </row>
    <row r="1805" spans="1:9" x14ac:dyDescent="0.25">
      <c r="A1805" s="240"/>
      <c r="B1805" s="438"/>
      <c r="C1805" s="429"/>
      <c r="D1805" s="235"/>
      <c r="E1805" s="236"/>
      <c r="F1805" s="117"/>
      <c r="G1805" s="30">
        <f>SUM(G1802:G1804)</f>
        <v>99254.080000000002</v>
      </c>
      <c r="H1805" s="265"/>
      <c r="I1805" s="235"/>
    </row>
    <row r="1806" spans="1:9" x14ac:dyDescent="0.25">
      <c r="A1806" s="240"/>
      <c r="B1806" s="438"/>
      <c r="C1806" s="429"/>
      <c r="D1806" s="235"/>
      <c r="E1806" s="236"/>
      <c r="F1806" s="117"/>
      <c r="G1806" s="30"/>
      <c r="H1806" s="265"/>
      <c r="I1806" s="235"/>
    </row>
    <row r="1807" spans="1:9" x14ac:dyDescent="0.25">
      <c r="A1807" s="240">
        <v>41883</v>
      </c>
      <c r="B1807" s="241" t="s">
        <v>1395</v>
      </c>
      <c r="C1807" s="394" t="s">
        <v>4401</v>
      </c>
      <c r="D1807" s="235" t="s">
        <v>291</v>
      </c>
      <c r="E1807" s="236">
        <v>2782</v>
      </c>
      <c r="F1807" s="117">
        <v>41883</v>
      </c>
      <c r="G1807" s="30">
        <v>2782</v>
      </c>
      <c r="H1807" s="238">
        <f>E1807-G1807</f>
        <v>0</v>
      </c>
      <c r="I1807" s="235"/>
    </row>
    <row r="1808" spans="1:9" x14ac:dyDescent="0.25">
      <c r="A1808" s="240">
        <v>41888</v>
      </c>
      <c r="B1808" s="438" t="s">
        <v>2013</v>
      </c>
      <c r="C1808" s="429" t="s">
        <v>4422</v>
      </c>
      <c r="D1808" s="235" t="s">
        <v>291</v>
      </c>
      <c r="E1808" s="236">
        <v>2481.6</v>
      </c>
      <c r="F1808" s="294">
        <v>41888</v>
      </c>
      <c r="G1808" s="30">
        <v>2481.6</v>
      </c>
      <c r="H1808" s="265">
        <f>E1808-G1808</f>
        <v>0</v>
      </c>
      <c r="I1808" s="235"/>
    </row>
    <row r="1809" spans="1:11" x14ac:dyDescent="0.25">
      <c r="A1809" s="240">
        <v>41889</v>
      </c>
      <c r="B1809" s="438" t="s">
        <v>2129</v>
      </c>
      <c r="C1809" s="429" t="s">
        <v>4422</v>
      </c>
      <c r="D1809" s="8" t="s">
        <v>291</v>
      </c>
      <c r="E1809" s="252">
        <v>3444.3</v>
      </c>
      <c r="F1809" s="294">
        <v>41889</v>
      </c>
      <c r="G1809" s="30">
        <v>3444.3</v>
      </c>
      <c r="H1809" s="265">
        <f>E1809-G1809</f>
        <v>0</v>
      </c>
      <c r="I1809" s="8"/>
    </row>
    <row r="1810" spans="1:11" x14ac:dyDescent="0.25">
      <c r="A1810" s="240">
        <v>41903</v>
      </c>
      <c r="B1810" s="241" t="s">
        <v>1196</v>
      </c>
      <c r="C1810" s="394" t="s">
        <v>4517</v>
      </c>
      <c r="D1810" s="235" t="s">
        <v>134</v>
      </c>
      <c r="E1810" s="236">
        <v>640</v>
      </c>
      <c r="F1810" s="117">
        <v>41903</v>
      </c>
      <c r="G1810" s="30">
        <v>640</v>
      </c>
      <c r="H1810" s="265">
        <f>E1810-G1810</f>
        <v>0</v>
      </c>
      <c r="I1810" s="235" t="s">
        <v>4</v>
      </c>
    </row>
    <row r="1811" spans="1:11" x14ac:dyDescent="0.25">
      <c r="A1811" s="240"/>
      <c r="B1811" s="241"/>
      <c r="C1811" s="394"/>
      <c r="D1811" s="235"/>
      <c r="E1811" s="236"/>
      <c r="F1811" s="117"/>
      <c r="G1811" s="30"/>
      <c r="H1811" s="265"/>
      <c r="I1811" s="235"/>
    </row>
    <row r="1812" spans="1:11" x14ac:dyDescent="0.25">
      <c r="A1812" s="240">
        <v>41886</v>
      </c>
      <c r="B1812" s="438" t="s">
        <v>1767</v>
      </c>
      <c r="C1812" s="429" t="s">
        <v>4422</v>
      </c>
      <c r="D1812" s="235" t="s">
        <v>673</v>
      </c>
      <c r="E1812" s="236">
        <v>30746.1</v>
      </c>
      <c r="F1812" s="299" t="s">
        <v>4444</v>
      </c>
      <c r="G1812" s="30">
        <v>30746.1</v>
      </c>
      <c r="H1812" s="265">
        <f t="shared" ref="H1812:H1833" si="82">E1812-G1812</f>
        <v>0</v>
      </c>
      <c r="I1812" s="235" t="s">
        <v>138</v>
      </c>
    </row>
    <row r="1813" spans="1:11" x14ac:dyDescent="0.25">
      <c r="A1813" s="240">
        <v>41897</v>
      </c>
      <c r="B1813" s="241" t="s">
        <v>1749</v>
      </c>
      <c r="C1813" s="394" t="s">
        <v>4517</v>
      </c>
      <c r="D1813" s="235" t="s">
        <v>673</v>
      </c>
      <c r="E1813" s="236">
        <v>37992</v>
      </c>
      <c r="F1813" s="294">
        <v>41897</v>
      </c>
      <c r="G1813" s="30">
        <v>37992</v>
      </c>
      <c r="H1813" s="265">
        <f t="shared" si="82"/>
        <v>0</v>
      </c>
      <c r="I1813" s="235" t="s">
        <v>4</v>
      </c>
    </row>
    <row r="1814" spans="1:11" x14ac:dyDescent="0.25">
      <c r="A1814" s="240">
        <v>41897</v>
      </c>
      <c r="B1814" s="241" t="s">
        <v>1777</v>
      </c>
      <c r="C1814" s="394" t="s">
        <v>4517</v>
      </c>
      <c r="D1814" s="235" t="s">
        <v>673</v>
      </c>
      <c r="E1814" s="236">
        <v>3640</v>
      </c>
      <c r="F1814" s="294">
        <v>41897</v>
      </c>
      <c r="G1814" s="30">
        <v>3640</v>
      </c>
      <c r="H1814" s="265">
        <f t="shared" si="82"/>
        <v>0</v>
      </c>
      <c r="I1814" s="235" t="s">
        <v>4</v>
      </c>
    </row>
    <row r="1815" spans="1:11" x14ac:dyDescent="0.25">
      <c r="A1815" s="240">
        <v>41899</v>
      </c>
      <c r="B1815" s="241" t="s">
        <v>2045</v>
      </c>
      <c r="C1815" s="394" t="s">
        <v>4517</v>
      </c>
      <c r="D1815" s="8" t="s">
        <v>673</v>
      </c>
      <c r="E1815" s="252">
        <v>3567.2</v>
      </c>
      <c r="F1815" s="294">
        <v>41899</v>
      </c>
      <c r="G1815" s="30">
        <v>3567.2</v>
      </c>
      <c r="H1815" s="265">
        <f t="shared" si="82"/>
        <v>0</v>
      </c>
      <c r="I1815" s="8" t="s">
        <v>196</v>
      </c>
    </row>
    <row r="1816" spans="1:11" x14ac:dyDescent="0.25">
      <c r="A1816" s="240">
        <v>41901</v>
      </c>
      <c r="B1816" s="241" t="s">
        <v>2255</v>
      </c>
      <c r="C1816" s="394" t="s">
        <v>4517</v>
      </c>
      <c r="D1816" s="235" t="s">
        <v>673</v>
      </c>
      <c r="E1816" s="236">
        <v>3498.6</v>
      </c>
      <c r="F1816" s="294">
        <v>41901</v>
      </c>
      <c r="G1816" s="22">
        <v>3498.6</v>
      </c>
      <c r="H1816" s="265">
        <f t="shared" si="82"/>
        <v>0</v>
      </c>
      <c r="I1816" s="431" t="s">
        <v>4</v>
      </c>
    </row>
    <row r="1817" spans="1:11" x14ac:dyDescent="0.25">
      <c r="A1817" s="240">
        <v>41901</v>
      </c>
      <c r="B1817" s="241" t="s">
        <v>2258</v>
      </c>
      <c r="C1817" s="394" t="s">
        <v>4517</v>
      </c>
      <c r="D1817" s="235" t="s">
        <v>673</v>
      </c>
      <c r="E1817" s="236">
        <v>132.30000000000001</v>
      </c>
      <c r="F1817" s="294">
        <v>41901</v>
      </c>
      <c r="G1817" s="22">
        <v>132.30000000000001</v>
      </c>
      <c r="H1817" s="265">
        <f t="shared" si="82"/>
        <v>0</v>
      </c>
      <c r="I1817" s="431" t="s">
        <v>4</v>
      </c>
    </row>
    <row r="1818" spans="1:11" x14ac:dyDescent="0.25">
      <c r="A1818" s="240">
        <v>41901</v>
      </c>
      <c r="B1818" s="241" t="s">
        <v>1067</v>
      </c>
      <c r="C1818" s="394" t="s">
        <v>4517</v>
      </c>
      <c r="D1818" s="235" t="s">
        <v>673</v>
      </c>
      <c r="E1818" s="236">
        <v>37900</v>
      </c>
      <c r="F1818" s="294">
        <v>41902</v>
      </c>
      <c r="G1818" s="22">
        <v>37900</v>
      </c>
      <c r="H1818" s="265">
        <f t="shared" si="82"/>
        <v>0</v>
      </c>
      <c r="I1818" s="431" t="s">
        <v>4</v>
      </c>
    </row>
    <row r="1819" spans="1:11" x14ac:dyDescent="0.25">
      <c r="A1819" s="240">
        <v>41902</v>
      </c>
      <c r="B1819" s="241" t="s">
        <v>1158</v>
      </c>
      <c r="C1819" s="394" t="s">
        <v>4517</v>
      </c>
      <c r="D1819" s="8" t="s">
        <v>673</v>
      </c>
      <c r="E1819" s="252">
        <v>2631.2</v>
      </c>
      <c r="F1819" s="294">
        <v>41902</v>
      </c>
      <c r="G1819" s="22">
        <v>2631.2</v>
      </c>
      <c r="H1819" s="265">
        <f t="shared" si="82"/>
        <v>0</v>
      </c>
      <c r="I1819" s="20" t="s">
        <v>196</v>
      </c>
    </row>
    <row r="1820" spans="1:11" x14ac:dyDescent="0.25">
      <c r="A1820" s="240">
        <v>41903</v>
      </c>
      <c r="B1820" s="241" t="s">
        <v>1242</v>
      </c>
      <c r="C1820" s="394" t="s">
        <v>4517</v>
      </c>
      <c r="D1820" s="235" t="s">
        <v>673</v>
      </c>
      <c r="E1820" s="236">
        <v>39791.32</v>
      </c>
      <c r="F1820" s="294">
        <v>41904</v>
      </c>
      <c r="G1820" s="30">
        <v>39791.32</v>
      </c>
      <c r="H1820" s="265">
        <f t="shared" si="82"/>
        <v>0</v>
      </c>
      <c r="I1820" s="235" t="s">
        <v>20</v>
      </c>
    </row>
    <row r="1821" spans="1:11" x14ac:dyDescent="0.25">
      <c r="A1821" s="240">
        <v>41904</v>
      </c>
      <c r="B1821" s="241" t="s">
        <v>1302</v>
      </c>
      <c r="C1821" s="394" t="s">
        <v>4517</v>
      </c>
      <c r="D1821" s="8" t="s">
        <v>673</v>
      </c>
      <c r="E1821" s="252">
        <v>2990</v>
      </c>
      <c r="F1821" s="294">
        <v>41904</v>
      </c>
      <c r="G1821" s="22">
        <v>2990</v>
      </c>
      <c r="H1821" s="265">
        <f t="shared" si="82"/>
        <v>0</v>
      </c>
      <c r="I1821" s="20" t="s">
        <v>196</v>
      </c>
    </row>
    <row r="1822" spans="1:11" x14ac:dyDescent="0.25">
      <c r="A1822" s="240">
        <v>41905</v>
      </c>
      <c r="B1822" s="241" t="s">
        <v>1471</v>
      </c>
      <c r="C1822" s="394" t="s">
        <v>4517</v>
      </c>
      <c r="D1822" s="8" t="s">
        <v>673</v>
      </c>
      <c r="E1822" s="252">
        <v>3100</v>
      </c>
      <c r="F1822" s="294">
        <v>41905</v>
      </c>
      <c r="G1822" s="22">
        <v>3100</v>
      </c>
      <c r="H1822" s="265">
        <f t="shared" si="82"/>
        <v>0</v>
      </c>
      <c r="I1822" s="431" t="s">
        <v>4</v>
      </c>
    </row>
    <row r="1823" spans="1:11" x14ac:dyDescent="0.25">
      <c r="A1823" s="240">
        <v>41907</v>
      </c>
      <c r="B1823" s="475" t="s">
        <v>1630</v>
      </c>
      <c r="C1823" s="476" t="s">
        <v>2764</v>
      </c>
      <c r="D1823" s="5" t="s">
        <v>673</v>
      </c>
      <c r="E1823" s="295">
        <v>38114.160000000003</v>
      </c>
      <c r="F1823" s="299" t="s">
        <v>4604</v>
      </c>
      <c r="G1823" s="22">
        <v>38114.160000000003</v>
      </c>
      <c r="H1823" s="265">
        <f t="shared" si="82"/>
        <v>0</v>
      </c>
      <c r="I1823" s="24" t="s">
        <v>57</v>
      </c>
    </row>
    <row r="1824" spans="1:11" x14ac:dyDescent="0.25">
      <c r="A1824" s="240">
        <v>41908</v>
      </c>
      <c r="B1824" s="475" t="s">
        <v>1757</v>
      </c>
      <c r="C1824" s="476" t="s">
        <v>2764</v>
      </c>
      <c r="D1824" s="235" t="s">
        <v>673</v>
      </c>
      <c r="E1824" s="236">
        <v>2750</v>
      </c>
      <c r="F1824" s="294">
        <v>41908</v>
      </c>
      <c r="G1824" s="30">
        <v>2750</v>
      </c>
      <c r="H1824" s="265">
        <f t="shared" si="82"/>
        <v>0</v>
      </c>
      <c r="I1824" s="235" t="s">
        <v>4</v>
      </c>
      <c r="K1824" s="21"/>
    </row>
    <row r="1825" spans="1:11" x14ac:dyDescent="0.25">
      <c r="A1825" s="240">
        <v>41909</v>
      </c>
      <c r="B1825" s="475" t="s">
        <v>1932</v>
      </c>
      <c r="C1825" s="476" t="s">
        <v>2764</v>
      </c>
      <c r="D1825" s="8" t="s">
        <v>673</v>
      </c>
      <c r="E1825" s="252">
        <v>2670</v>
      </c>
      <c r="F1825" s="117">
        <v>41911</v>
      </c>
      <c r="G1825" s="30">
        <v>2670</v>
      </c>
      <c r="H1825" s="265">
        <f t="shared" si="82"/>
        <v>0</v>
      </c>
      <c r="I1825" s="8" t="s">
        <v>57</v>
      </c>
    </row>
    <row r="1826" spans="1:11" x14ac:dyDescent="0.25">
      <c r="A1826" s="240">
        <v>41911</v>
      </c>
      <c r="B1826" s="475" t="s">
        <v>2105</v>
      </c>
      <c r="C1826" s="476" t="s">
        <v>2764</v>
      </c>
      <c r="D1826" s="8" t="s">
        <v>673</v>
      </c>
      <c r="E1826" s="252">
        <v>3494.4</v>
      </c>
      <c r="F1826" s="294">
        <v>41912</v>
      </c>
      <c r="G1826" s="30">
        <v>3494.4</v>
      </c>
      <c r="H1826" s="265">
        <f t="shared" si="82"/>
        <v>0</v>
      </c>
      <c r="I1826" s="8" t="s">
        <v>57</v>
      </c>
    </row>
    <row r="1827" spans="1:11" x14ac:dyDescent="0.25">
      <c r="A1827" s="240">
        <v>41908</v>
      </c>
      <c r="B1827" s="475" t="s">
        <v>1751</v>
      </c>
      <c r="C1827" s="476" t="s">
        <v>2764</v>
      </c>
      <c r="D1827" s="235" t="s">
        <v>2675</v>
      </c>
      <c r="E1827" s="236">
        <v>2038.4</v>
      </c>
      <c r="F1827" s="294">
        <v>41910</v>
      </c>
      <c r="G1827" s="30">
        <v>2038.4</v>
      </c>
      <c r="H1827" s="265">
        <f t="shared" si="82"/>
        <v>0</v>
      </c>
      <c r="I1827" s="235" t="s">
        <v>20</v>
      </c>
    </row>
    <row r="1828" spans="1:11" x14ac:dyDescent="0.25">
      <c r="A1828" s="240">
        <v>41884</v>
      </c>
      <c r="B1828" s="241" t="s">
        <v>1496</v>
      </c>
      <c r="C1828" s="394" t="s">
        <v>4401</v>
      </c>
      <c r="D1828" s="235" t="s">
        <v>599</v>
      </c>
      <c r="E1828" s="236">
        <v>3675.6</v>
      </c>
      <c r="F1828" s="117">
        <v>41884</v>
      </c>
      <c r="G1828" s="22">
        <v>3675.6</v>
      </c>
      <c r="H1828" s="238">
        <f t="shared" si="82"/>
        <v>0</v>
      </c>
      <c r="I1828" s="431" t="s">
        <v>4</v>
      </c>
    </row>
    <row r="1829" spans="1:11" x14ac:dyDescent="0.25">
      <c r="A1829" s="240">
        <v>41885</v>
      </c>
      <c r="B1829" s="438" t="s">
        <v>1637</v>
      </c>
      <c r="C1829" s="429" t="s">
        <v>4422</v>
      </c>
      <c r="D1829" s="8" t="s">
        <v>599</v>
      </c>
      <c r="E1829" s="252">
        <v>33526.199999999997</v>
      </c>
      <c r="F1829" s="117">
        <v>41885</v>
      </c>
      <c r="G1829" s="30">
        <v>33526.199999999997</v>
      </c>
      <c r="H1829" s="265">
        <f t="shared" si="82"/>
        <v>0</v>
      </c>
      <c r="I1829" s="8" t="s">
        <v>14</v>
      </c>
    </row>
    <row r="1830" spans="1:11" x14ac:dyDescent="0.25">
      <c r="A1830" s="240">
        <v>41886</v>
      </c>
      <c r="B1830" s="438" t="s">
        <v>1733</v>
      </c>
      <c r="C1830" s="429" t="s">
        <v>4422</v>
      </c>
      <c r="D1830" s="235" t="s">
        <v>599</v>
      </c>
      <c r="E1830" s="236">
        <v>3476.8</v>
      </c>
      <c r="F1830" s="294">
        <v>41886</v>
      </c>
      <c r="G1830" s="30">
        <v>3476.8</v>
      </c>
      <c r="H1830" s="265">
        <f t="shared" si="82"/>
        <v>0</v>
      </c>
      <c r="I1830" s="235" t="s">
        <v>4</v>
      </c>
    </row>
    <row r="1831" spans="1:11" x14ac:dyDescent="0.25">
      <c r="A1831" s="240">
        <v>41887</v>
      </c>
      <c r="B1831" s="438" t="s">
        <v>1915</v>
      </c>
      <c r="C1831" s="429" t="s">
        <v>4422</v>
      </c>
      <c r="D1831" s="8" t="s">
        <v>599</v>
      </c>
      <c r="E1831" s="252">
        <v>3392</v>
      </c>
      <c r="F1831" s="117">
        <v>41888</v>
      </c>
      <c r="G1831" s="30">
        <v>3392</v>
      </c>
      <c r="H1831" s="265">
        <f t="shared" si="82"/>
        <v>0</v>
      </c>
      <c r="I1831" s="8" t="s">
        <v>4</v>
      </c>
    </row>
    <row r="1832" spans="1:11" x14ac:dyDescent="0.25">
      <c r="A1832" s="240">
        <v>41889</v>
      </c>
      <c r="B1832" s="438" t="s">
        <v>2110</v>
      </c>
      <c r="C1832" s="429" t="s">
        <v>4422</v>
      </c>
      <c r="D1832" s="8" t="s">
        <v>599</v>
      </c>
      <c r="E1832" s="252">
        <v>36104.6</v>
      </c>
      <c r="F1832" s="299" t="s">
        <v>4470</v>
      </c>
      <c r="G1832" s="30">
        <v>36104.6</v>
      </c>
      <c r="H1832" s="265">
        <f t="shared" si="82"/>
        <v>0</v>
      </c>
      <c r="I1832" s="8"/>
    </row>
    <row r="1833" spans="1:11" x14ac:dyDescent="0.25">
      <c r="A1833" s="240">
        <v>41894</v>
      </c>
      <c r="B1833" s="438" t="s">
        <v>1464</v>
      </c>
      <c r="C1833" s="429" t="s">
        <v>4422</v>
      </c>
      <c r="D1833" s="8" t="s">
        <v>599</v>
      </c>
      <c r="E1833" s="252">
        <v>3588</v>
      </c>
      <c r="F1833" s="117">
        <v>41894</v>
      </c>
      <c r="G1833" s="30">
        <v>3588</v>
      </c>
      <c r="H1833" s="265">
        <f t="shared" si="82"/>
        <v>0</v>
      </c>
      <c r="I1833" s="8" t="s">
        <v>4</v>
      </c>
    </row>
    <row r="1834" spans="1:11" x14ac:dyDescent="0.25">
      <c r="A1834" s="240"/>
      <c r="B1834" s="475"/>
      <c r="C1834" s="476"/>
      <c r="D1834" s="235"/>
      <c r="E1834" s="236"/>
      <c r="F1834" s="294"/>
      <c r="G1834" s="30">
        <f>SUM(G1812:G1833)</f>
        <v>298818.87999999995</v>
      </c>
      <c r="H1834" s="265"/>
      <c r="I1834" s="235"/>
    </row>
    <row r="1835" spans="1:11" x14ac:dyDescent="0.25">
      <c r="A1835" s="240"/>
      <c r="B1835" s="475"/>
      <c r="C1835" s="476"/>
      <c r="D1835" s="235"/>
      <c r="E1835" s="236"/>
      <c r="F1835" s="294"/>
      <c r="G1835" s="30"/>
      <c r="H1835" s="265"/>
      <c r="I1835" s="235"/>
    </row>
    <row r="1836" spans="1:11" x14ac:dyDescent="0.25">
      <c r="A1836" s="240">
        <v>41884</v>
      </c>
      <c r="B1836" s="241" t="s">
        <v>1489</v>
      </c>
      <c r="C1836" s="394" t="s">
        <v>4401</v>
      </c>
      <c r="D1836" s="235" t="s">
        <v>2783</v>
      </c>
      <c r="E1836" s="236">
        <v>1382.8</v>
      </c>
      <c r="F1836" s="117">
        <v>41884</v>
      </c>
      <c r="G1836" s="22">
        <v>1382.8</v>
      </c>
      <c r="H1836" s="238">
        <f t="shared" ref="H1836:H1847" si="83">E1836-G1836</f>
        <v>0</v>
      </c>
      <c r="I1836" s="431"/>
      <c r="J1836" s="9"/>
      <c r="K1836" s="9"/>
    </row>
    <row r="1837" spans="1:11" x14ac:dyDescent="0.25">
      <c r="A1837" s="240">
        <v>41889</v>
      </c>
      <c r="B1837" s="438" t="s">
        <v>2077</v>
      </c>
      <c r="C1837" s="429" t="s">
        <v>4422</v>
      </c>
      <c r="D1837" s="8" t="s">
        <v>2783</v>
      </c>
      <c r="E1837" s="252">
        <v>566.4</v>
      </c>
      <c r="F1837" s="294">
        <v>41889</v>
      </c>
      <c r="G1837" s="30">
        <v>566.4</v>
      </c>
      <c r="H1837" s="265">
        <f t="shared" si="83"/>
        <v>0</v>
      </c>
      <c r="I1837" s="8"/>
      <c r="J1837" s="9"/>
      <c r="K1837" s="9"/>
    </row>
    <row r="1838" spans="1:11" x14ac:dyDescent="0.25">
      <c r="A1838" s="240">
        <v>41895</v>
      </c>
      <c r="B1838" s="438" t="s">
        <v>1526</v>
      </c>
      <c r="C1838" s="429" t="s">
        <v>4422</v>
      </c>
      <c r="D1838" s="235" t="s">
        <v>2783</v>
      </c>
      <c r="E1838" s="236">
        <v>989.5</v>
      </c>
      <c r="F1838" s="294">
        <v>41895</v>
      </c>
      <c r="G1838" s="30">
        <v>989.5</v>
      </c>
      <c r="H1838" s="265">
        <f t="shared" si="83"/>
        <v>0</v>
      </c>
      <c r="I1838" s="235"/>
      <c r="J1838" s="9"/>
      <c r="K1838" s="9"/>
    </row>
    <row r="1839" spans="1:11" x14ac:dyDescent="0.25">
      <c r="A1839" s="240">
        <v>41896</v>
      </c>
      <c r="B1839" s="241" t="s">
        <v>1643</v>
      </c>
      <c r="C1839" s="394" t="s">
        <v>4517</v>
      </c>
      <c r="D1839" s="8" t="s">
        <v>2783</v>
      </c>
      <c r="E1839" s="252">
        <v>1058.4000000000001</v>
      </c>
      <c r="F1839" s="117">
        <v>41896</v>
      </c>
      <c r="G1839" s="30">
        <v>1058.4000000000001</v>
      </c>
      <c r="H1839" s="265">
        <f t="shared" si="83"/>
        <v>0</v>
      </c>
      <c r="I1839" s="8" t="s">
        <v>20</v>
      </c>
      <c r="J1839" s="9"/>
      <c r="K1839" s="9"/>
    </row>
    <row r="1840" spans="1:11" x14ac:dyDescent="0.25">
      <c r="A1840" s="240">
        <v>41897</v>
      </c>
      <c r="B1840" s="241" t="s">
        <v>1773</v>
      </c>
      <c r="C1840" s="394" t="s">
        <v>4517</v>
      </c>
      <c r="D1840" s="235" t="s">
        <v>2783</v>
      </c>
      <c r="E1840" s="236">
        <v>2023.4</v>
      </c>
      <c r="F1840" s="294">
        <v>41897</v>
      </c>
      <c r="G1840" s="30">
        <v>2023.4</v>
      </c>
      <c r="H1840" s="265">
        <f t="shared" si="83"/>
        <v>0</v>
      </c>
      <c r="I1840" s="235"/>
      <c r="J1840" s="9"/>
      <c r="K1840" s="9"/>
    </row>
    <row r="1841" spans="1:11" x14ac:dyDescent="0.25">
      <c r="A1841" s="240">
        <v>41900</v>
      </c>
      <c r="B1841" s="241" t="s">
        <v>2078</v>
      </c>
      <c r="C1841" s="394" t="s">
        <v>4517</v>
      </c>
      <c r="D1841" s="8" t="s">
        <v>2783</v>
      </c>
      <c r="E1841" s="252">
        <v>2020.4</v>
      </c>
      <c r="F1841" s="294">
        <v>41900</v>
      </c>
      <c r="G1841" s="30">
        <v>2020.4</v>
      </c>
      <c r="H1841" s="265">
        <f t="shared" si="83"/>
        <v>0</v>
      </c>
      <c r="I1841" s="8" t="s">
        <v>20</v>
      </c>
      <c r="J1841" s="9"/>
      <c r="K1841" s="9"/>
    </row>
    <row r="1842" spans="1:11" x14ac:dyDescent="0.25">
      <c r="A1842" s="240">
        <v>41902</v>
      </c>
      <c r="B1842" s="241" t="s">
        <v>1112</v>
      </c>
      <c r="C1842" s="394" t="s">
        <v>4517</v>
      </c>
      <c r="D1842" s="8" t="s">
        <v>2783</v>
      </c>
      <c r="E1842" s="252">
        <v>710.4</v>
      </c>
      <c r="F1842" s="294">
        <v>41902</v>
      </c>
      <c r="G1842" s="22">
        <v>710.4</v>
      </c>
      <c r="H1842" s="265">
        <f t="shared" si="83"/>
        <v>0</v>
      </c>
      <c r="I1842" s="20"/>
      <c r="J1842" s="9"/>
      <c r="K1842" s="9"/>
    </row>
    <row r="1843" spans="1:11" x14ac:dyDescent="0.25">
      <c r="A1843" s="240">
        <v>41903</v>
      </c>
      <c r="B1843" s="241" t="s">
        <v>1195</v>
      </c>
      <c r="C1843" s="394" t="s">
        <v>4517</v>
      </c>
      <c r="D1843" s="235" t="s">
        <v>2783</v>
      </c>
      <c r="E1843" s="236">
        <v>1607.9</v>
      </c>
      <c r="F1843" s="117">
        <v>41903</v>
      </c>
      <c r="G1843" s="30">
        <v>1607.9</v>
      </c>
      <c r="H1843" s="265">
        <f t="shared" si="83"/>
        <v>0</v>
      </c>
      <c r="I1843" s="235"/>
      <c r="J1843" s="9"/>
      <c r="K1843" s="9"/>
    </row>
    <row r="1844" spans="1:11" x14ac:dyDescent="0.25">
      <c r="A1844" s="240">
        <v>41907</v>
      </c>
      <c r="B1844" s="475" t="s">
        <v>1608</v>
      </c>
      <c r="C1844" s="476" t="s">
        <v>2764</v>
      </c>
      <c r="D1844" s="5" t="s">
        <v>2783</v>
      </c>
      <c r="E1844" s="295">
        <v>693.6</v>
      </c>
      <c r="F1844" s="294">
        <v>41907</v>
      </c>
      <c r="G1844" s="22">
        <v>693.6</v>
      </c>
      <c r="H1844" s="265">
        <f t="shared" si="83"/>
        <v>0</v>
      </c>
      <c r="I1844" s="24"/>
      <c r="J1844" s="9"/>
      <c r="K1844" s="9"/>
    </row>
    <row r="1845" spans="1:11" x14ac:dyDescent="0.25">
      <c r="A1845" s="240">
        <v>41908</v>
      </c>
      <c r="B1845" s="475" t="s">
        <v>1717</v>
      </c>
      <c r="C1845" s="476" t="s">
        <v>2764</v>
      </c>
      <c r="D1845" s="235" t="s">
        <v>2783</v>
      </c>
      <c r="E1845" s="236">
        <v>615.6</v>
      </c>
      <c r="F1845" s="294">
        <v>41908</v>
      </c>
      <c r="G1845" s="30">
        <v>615.6</v>
      </c>
      <c r="H1845" s="265">
        <f t="shared" si="83"/>
        <v>0</v>
      </c>
      <c r="I1845" s="235"/>
      <c r="J1845" s="9"/>
      <c r="K1845" s="9"/>
    </row>
    <row r="1846" spans="1:11" x14ac:dyDescent="0.25">
      <c r="A1846" s="240">
        <v>41910</v>
      </c>
      <c r="B1846" s="475" t="s">
        <v>1953</v>
      </c>
      <c r="C1846" s="476" t="s">
        <v>2764</v>
      </c>
      <c r="D1846" s="235" t="s">
        <v>2783</v>
      </c>
      <c r="E1846" s="236">
        <v>955.8</v>
      </c>
      <c r="F1846" s="117">
        <v>41910</v>
      </c>
      <c r="G1846" s="30">
        <v>955.8</v>
      </c>
      <c r="H1846" s="265">
        <f t="shared" si="83"/>
        <v>0</v>
      </c>
      <c r="I1846" s="235"/>
      <c r="J1846" s="9"/>
      <c r="K1846" s="9"/>
    </row>
    <row r="1847" spans="1:11" x14ac:dyDescent="0.25">
      <c r="A1847" s="240">
        <v>41910</v>
      </c>
      <c r="B1847" s="475" t="s">
        <v>1954</v>
      </c>
      <c r="C1847" s="476" t="s">
        <v>2764</v>
      </c>
      <c r="D1847" s="235" t="s">
        <v>2783</v>
      </c>
      <c r="E1847" s="236">
        <v>468</v>
      </c>
      <c r="F1847" s="117">
        <v>41910</v>
      </c>
      <c r="G1847" s="30">
        <v>468</v>
      </c>
      <c r="H1847" s="265">
        <f t="shared" si="83"/>
        <v>0</v>
      </c>
      <c r="I1847" s="235"/>
      <c r="J1847" s="9"/>
      <c r="K1847" s="9"/>
    </row>
    <row r="1848" spans="1:11" x14ac:dyDescent="0.25">
      <c r="A1848" s="240"/>
      <c r="B1848" s="475"/>
      <c r="C1848" s="476"/>
      <c r="D1848" s="235"/>
      <c r="E1848" s="236"/>
      <c r="F1848" s="117"/>
      <c r="G1848" s="30">
        <f>SUM(G1836:G1847)</f>
        <v>13092.199999999999</v>
      </c>
      <c r="H1848" s="265"/>
      <c r="I1848" s="235"/>
      <c r="J1848" s="9"/>
      <c r="K1848" s="9"/>
    </row>
    <row r="1849" spans="1:11" x14ac:dyDescent="0.25">
      <c r="A1849" s="240"/>
      <c r="B1849" s="475"/>
      <c r="C1849" s="476"/>
      <c r="D1849" s="235"/>
      <c r="E1849" s="236"/>
      <c r="F1849" s="117"/>
      <c r="G1849" s="30"/>
      <c r="H1849" s="265"/>
      <c r="I1849" s="235"/>
      <c r="J1849" s="9"/>
      <c r="K1849" s="9"/>
    </row>
    <row r="1850" spans="1:11" x14ac:dyDescent="0.25">
      <c r="A1850" s="240">
        <v>41902</v>
      </c>
      <c r="B1850" s="241" t="s">
        <v>1161</v>
      </c>
      <c r="C1850" s="394" t="s">
        <v>4517</v>
      </c>
      <c r="D1850" s="8" t="s">
        <v>4445</v>
      </c>
      <c r="E1850" s="252">
        <v>17461.54</v>
      </c>
      <c r="F1850" s="313">
        <v>41913</v>
      </c>
      <c r="G1850" s="28">
        <v>17461.54</v>
      </c>
      <c r="H1850" s="265">
        <f>E1850-G1850</f>
        <v>0</v>
      </c>
      <c r="I1850" s="20"/>
      <c r="J1850" s="9"/>
      <c r="K1850" s="9"/>
    </row>
    <row r="1851" spans="1:11" x14ac:dyDescent="0.25">
      <c r="A1851" s="240">
        <v>41886</v>
      </c>
      <c r="B1851" s="438" t="s">
        <v>1781</v>
      </c>
      <c r="C1851" s="429" t="s">
        <v>4422</v>
      </c>
      <c r="D1851" s="235" t="s">
        <v>4445</v>
      </c>
      <c r="E1851" s="236">
        <v>11037.2</v>
      </c>
      <c r="F1851" s="294">
        <v>41886</v>
      </c>
      <c r="G1851" s="30">
        <v>11037.2</v>
      </c>
      <c r="H1851" s="265">
        <f>E1851-G1851</f>
        <v>0</v>
      </c>
      <c r="I1851" s="235"/>
      <c r="J1851" s="9"/>
      <c r="K1851" s="9"/>
    </row>
    <row r="1852" spans="1:11" x14ac:dyDescent="0.25">
      <c r="A1852" s="240"/>
      <c r="B1852" s="438"/>
      <c r="C1852" s="429"/>
      <c r="D1852" s="235"/>
      <c r="E1852" s="236"/>
      <c r="F1852" s="294"/>
      <c r="G1852" s="30">
        <f>SUM(G1850:G1851)</f>
        <v>28498.74</v>
      </c>
      <c r="H1852" s="265"/>
      <c r="I1852" s="235"/>
      <c r="J1852" s="9"/>
      <c r="K1852" s="9"/>
    </row>
    <row r="1853" spans="1:11" x14ac:dyDescent="0.25">
      <c r="A1853" s="240"/>
      <c r="B1853" s="438"/>
      <c r="C1853" s="429"/>
      <c r="D1853" s="235"/>
      <c r="E1853" s="236"/>
      <c r="F1853" s="294"/>
      <c r="G1853" s="30"/>
      <c r="H1853" s="265"/>
      <c r="I1853" s="235"/>
      <c r="J1853" s="9"/>
      <c r="K1853" s="9"/>
    </row>
    <row r="1854" spans="1:11" x14ac:dyDescent="0.25">
      <c r="A1854" s="240">
        <v>41890</v>
      </c>
      <c r="B1854" s="438" t="s">
        <v>2181</v>
      </c>
      <c r="C1854" s="429" t="s">
        <v>4422</v>
      </c>
      <c r="D1854" s="8" t="s">
        <v>2626</v>
      </c>
      <c r="E1854" s="252">
        <v>3779.6</v>
      </c>
      <c r="F1854" s="117">
        <v>41890</v>
      </c>
      <c r="G1854" s="30">
        <v>3779.6</v>
      </c>
      <c r="H1854" s="265">
        <f>E1854-G1854</f>
        <v>0</v>
      </c>
      <c r="I1854" s="8"/>
      <c r="J1854" s="9"/>
      <c r="K1854" s="9"/>
    </row>
    <row r="1855" spans="1:11" x14ac:dyDescent="0.25">
      <c r="A1855" s="240">
        <v>41900</v>
      </c>
      <c r="B1855" s="241" t="s">
        <v>2073</v>
      </c>
      <c r="C1855" s="394" t="s">
        <v>4517</v>
      </c>
      <c r="D1855" s="8" t="s">
        <v>2626</v>
      </c>
      <c r="E1855" s="252">
        <v>4010</v>
      </c>
      <c r="F1855" s="294">
        <v>41900</v>
      </c>
      <c r="G1855" s="30">
        <v>4010</v>
      </c>
      <c r="H1855" s="265">
        <f>E1855-G1855</f>
        <v>0</v>
      </c>
      <c r="I1855" s="8"/>
      <c r="J1855" s="9"/>
      <c r="K1855" s="9"/>
    </row>
    <row r="1856" spans="1:11" x14ac:dyDescent="0.25">
      <c r="A1856" s="240">
        <v>41904</v>
      </c>
      <c r="B1856" s="241" t="s">
        <v>1260</v>
      </c>
      <c r="C1856" s="394" t="s">
        <v>4517</v>
      </c>
      <c r="D1856" s="8" t="s">
        <v>2626</v>
      </c>
      <c r="E1856" s="252">
        <v>1484</v>
      </c>
      <c r="F1856" s="294">
        <v>41904</v>
      </c>
      <c r="G1856" s="30">
        <v>1484</v>
      </c>
      <c r="H1856" s="265">
        <f>E1856-G1856</f>
        <v>0</v>
      </c>
      <c r="I1856" s="8"/>
    </row>
    <row r="1857" spans="1:9" x14ac:dyDescent="0.25">
      <c r="A1857" s="240"/>
      <c r="B1857" s="241"/>
      <c r="C1857" s="394"/>
      <c r="D1857" s="8"/>
      <c r="E1857" s="252"/>
      <c r="F1857" s="294"/>
      <c r="G1857" s="30">
        <f>SUM(G1854:G1856)</f>
        <v>9273.6</v>
      </c>
      <c r="H1857" s="265"/>
      <c r="I1857" s="8"/>
    </row>
    <row r="1858" spans="1:9" x14ac:dyDescent="0.25">
      <c r="A1858" s="240"/>
      <c r="B1858" s="241"/>
      <c r="C1858" s="394"/>
      <c r="D1858" s="8"/>
      <c r="E1858" s="252"/>
      <c r="F1858" s="294"/>
      <c r="G1858" s="30"/>
      <c r="H1858" s="265"/>
      <c r="I1858" s="8"/>
    </row>
    <row r="1859" spans="1:9" x14ac:dyDescent="0.25">
      <c r="A1859" s="240">
        <v>41888</v>
      </c>
      <c r="B1859" s="438" t="s">
        <v>2055</v>
      </c>
      <c r="C1859" s="429" t="s">
        <v>4422</v>
      </c>
      <c r="D1859" s="235" t="s">
        <v>2811</v>
      </c>
      <c r="E1859" s="236">
        <v>10141.44</v>
      </c>
      <c r="F1859" s="294">
        <v>41904</v>
      </c>
      <c r="G1859" s="30">
        <v>10141.44</v>
      </c>
      <c r="H1859" s="265">
        <f>E1859-G1859</f>
        <v>0</v>
      </c>
      <c r="I1859" s="235"/>
    </row>
    <row r="1860" spans="1:9" x14ac:dyDescent="0.25">
      <c r="A1860" s="240"/>
      <c r="B1860" s="438"/>
      <c r="C1860" s="429"/>
      <c r="D1860" s="235"/>
      <c r="E1860" s="236"/>
      <c r="F1860" s="294"/>
      <c r="G1860" s="30"/>
      <c r="H1860" s="265"/>
      <c r="I1860" s="235"/>
    </row>
    <row r="1861" spans="1:9" x14ac:dyDescent="0.25">
      <c r="A1861" s="240">
        <v>41883</v>
      </c>
      <c r="B1861" s="241" t="s">
        <v>1362</v>
      </c>
      <c r="C1861" s="394" t="s">
        <v>4401</v>
      </c>
      <c r="D1861" s="235" t="s">
        <v>6</v>
      </c>
      <c r="E1861" s="236">
        <v>6478.2</v>
      </c>
      <c r="F1861" s="117">
        <v>41883</v>
      </c>
      <c r="G1861" s="30">
        <v>6478.2</v>
      </c>
      <c r="H1861" s="238">
        <f t="shared" ref="H1861:H1887" si="84">E1861-G1861</f>
        <v>0</v>
      </c>
      <c r="I1861" s="235"/>
    </row>
    <row r="1862" spans="1:9" x14ac:dyDescent="0.25">
      <c r="A1862" s="240">
        <v>41883</v>
      </c>
      <c r="B1862" s="241" t="s">
        <v>1457</v>
      </c>
      <c r="C1862" s="394" t="s">
        <v>4401</v>
      </c>
      <c r="D1862" s="235" t="s">
        <v>6</v>
      </c>
      <c r="E1862" s="236">
        <v>9381.6</v>
      </c>
      <c r="F1862" s="117">
        <v>41884</v>
      </c>
      <c r="G1862" s="30">
        <v>9381.6</v>
      </c>
      <c r="H1862" s="238">
        <f t="shared" si="84"/>
        <v>0</v>
      </c>
      <c r="I1862" s="235" t="s">
        <v>196</v>
      </c>
    </row>
    <row r="1863" spans="1:9" x14ac:dyDescent="0.25">
      <c r="A1863" s="240">
        <v>41884</v>
      </c>
      <c r="B1863" s="241" t="s">
        <v>1481</v>
      </c>
      <c r="C1863" s="394" t="s">
        <v>4401</v>
      </c>
      <c r="D1863" s="235" t="s">
        <v>6</v>
      </c>
      <c r="E1863" s="236">
        <v>2415.6</v>
      </c>
      <c r="F1863" s="117">
        <v>41884</v>
      </c>
      <c r="G1863" s="22">
        <v>2415.6</v>
      </c>
      <c r="H1863" s="238">
        <f t="shared" si="84"/>
        <v>0</v>
      </c>
      <c r="I1863" s="431"/>
    </row>
    <row r="1864" spans="1:9" x14ac:dyDescent="0.25">
      <c r="A1864" s="240">
        <v>41884</v>
      </c>
      <c r="B1864" s="438" t="s">
        <v>1574</v>
      </c>
      <c r="C1864" s="429" t="s">
        <v>4422</v>
      </c>
      <c r="D1864" s="235" t="s">
        <v>6</v>
      </c>
      <c r="E1864" s="236">
        <v>6655.6</v>
      </c>
      <c r="F1864" s="117">
        <v>41886</v>
      </c>
      <c r="G1864" s="30">
        <v>6655.6</v>
      </c>
      <c r="H1864" s="238">
        <f t="shared" si="84"/>
        <v>0</v>
      </c>
      <c r="I1864" s="235" t="s">
        <v>20</v>
      </c>
    </row>
    <row r="1865" spans="1:9" x14ac:dyDescent="0.25">
      <c r="A1865" s="240">
        <v>41885</v>
      </c>
      <c r="B1865" s="438" t="s">
        <v>1587</v>
      </c>
      <c r="C1865" s="429" t="s">
        <v>4422</v>
      </c>
      <c r="D1865" s="8" t="s">
        <v>6</v>
      </c>
      <c r="E1865" s="252">
        <v>2427.8000000000002</v>
      </c>
      <c r="F1865" s="117">
        <v>41885</v>
      </c>
      <c r="G1865" s="30">
        <v>2427.8000000000002</v>
      </c>
      <c r="H1865" s="238">
        <f t="shared" si="84"/>
        <v>0</v>
      </c>
      <c r="I1865" s="8"/>
    </row>
    <row r="1866" spans="1:9" x14ac:dyDescent="0.25">
      <c r="A1866" s="240">
        <v>41886</v>
      </c>
      <c r="B1866" s="438" t="s">
        <v>1682</v>
      </c>
      <c r="C1866" s="429" t="s">
        <v>4422</v>
      </c>
      <c r="D1866" s="235" t="s">
        <v>6</v>
      </c>
      <c r="E1866" s="236">
        <v>9478.2999999999993</v>
      </c>
      <c r="F1866" s="294">
        <v>41886</v>
      </c>
      <c r="G1866" s="30">
        <v>9478.2999999999993</v>
      </c>
      <c r="H1866" s="265">
        <f t="shared" si="84"/>
        <v>0</v>
      </c>
      <c r="I1866" s="235"/>
    </row>
    <row r="1867" spans="1:9" x14ac:dyDescent="0.25">
      <c r="A1867" s="240">
        <v>41887</v>
      </c>
      <c r="B1867" s="438" t="s">
        <v>1817</v>
      </c>
      <c r="C1867" s="429" t="s">
        <v>4422</v>
      </c>
      <c r="D1867" s="8" t="s">
        <v>6</v>
      </c>
      <c r="E1867" s="252">
        <v>17832</v>
      </c>
      <c r="F1867" s="117">
        <v>41887</v>
      </c>
      <c r="G1867" s="30">
        <v>17832</v>
      </c>
      <c r="H1867" s="265">
        <f t="shared" si="84"/>
        <v>0</v>
      </c>
      <c r="I1867" s="8"/>
    </row>
    <row r="1868" spans="1:9" x14ac:dyDescent="0.25">
      <c r="A1868" s="240">
        <v>41887</v>
      </c>
      <c r="B1868" s="438" t="s">
        <v>1832</v>
      </c>
      <c r="C1868" s="429" t="s">
        <v>4422</v>
      </c>
      <c r="D1868" s="8" t="s">
        <v>6</v>
      </c>
      <c r="E1868" s="252">
        <v>11797.4</v>
      </c>
      <c r="F1868" s="117">
        <v>41887</v>
      </c>
      <c r="G1868" s="30">
        <v>11797.4</v>
      </c>
      <c r="H1868" s="265">
        <f t="shared" si="84"/>
        <v>0</v>
      </c>
      <c r="I1868" s="8"/>
    </row>
    <row r="1869" spans="1:9" x14ac:dyDescent="0.25">
      <c r="A1869" s="240">
        <v>41887</v>
      </c>
      <c r="B1869" s="438" t="s">
        <v>1930</v>
      </c>
      <c r="C1869" s="429" t="s">
        <v>4422</v>
      </c>
      <c r="D1869" s="8" t="s">
        <v>6</v>
      </c>
      <c r="E1869" s="252">
        <v>9740</v>
      </c>
      <c r="F1869" s="294">
        <v>41888</v>
      </c>
      <c r="G1869" s="30">
        <v>9740</v>
      </c>
      <c r="H1869" s="265">
        <f t="shared" si="84"/>
        <v>0</v>
      </c>
      <c r="I1869" s="8" t="s">
        <v>23</v>
      </c>
    </row>
    <row r="1870" spans="1:9" x14ac:dyDescent="0.25">
      <c r="A1870" s="240">
        <v>41888</v>
      </c>
      <c r="B1870" s="438" t="s">
        <v>2068</v>
      </c>
      <c r="C1870" s="429" t="s">
        <v>4422</v>
      </c>
      <c r="D1870" s="235" t="s">
        <v>6</v>
      </c>
      <c r="E1870" s="236">
        <v>13595.2</v>
      </c>
      <c r="F1870" s="294">
        <v>41889</v>
      </c>
      <c r="G1870" s="30">
        <v>13595.2</v>
      </c>
      <c r="H1870" s="265">
        <f t="shared" si="84"/>
        <v>0</v>
      </c>
      <c r="I1870" s="235" t="s">
        <v>146</v>
      </c>
    </row>
    <row r="1871" spans="1:9" x14ac:dyDescent="0.25">
      <c r="A1871" s="240">
        <v>41889</v>
      </c>
      <c r="B1871" s="438" t="s">
        <v>2140</v>
      </c>
      <c r="C1871" s="429" t="s">
        <v>4422</v>
      </c>
      <c r="D1871" s="8" t="s">
        <v>6</v>
      </c>
      <c r="E1871" s="252">
        <v>6100</v>
      </c>
      <c r="F1871" s="117">
        <v>41890</v>
      </c>
      <c r="G1871" s="30">
        <v>6100</v>
      </c>
      <c r="H1871" s="265">
        <f t="shared" si="84"/>
        <v>0</v>
      </c>
      <c r="I1871" s="8"/>
    </row>
    <row r="1872" spans="1:9" x14ac:dyDescent="0.25">
      <c r="A1872" s="240">
        <v>41893</v>
      </c>
      <c r="B1872" s="438" t="s">
        <v>1228</v>
      </c>
      <c r="C1872" s="429" t="s">
        <v>4422</v>
      </c>
      <c r="D1872" s="235" t="s">
        <v>6</v>
      </c>
      <c r="E1872" s="236">
        <v>6100</v>
      </c>
      <c r="F1872" s="117">
        <v>41893</v>
      </c>
      <c r="G1872" s="30">
        <v>6100</v>
      </c>
      <c r="H1872" s="265">
        <f t="shared" si="84"/>
        <v>0</v>
      </c>
      <c r="I1872" s="235"/>
    </row>
    <row r="1873" spans="1:11" x14ac:dyDescent="0.25">
      <c r="A1873" s="240">
        <v>41894</v>
      </c>
      <c r="B1873" s="438" t="s">
        <v>1357</v>
      </c>
      <c r="C1873" s="429" t="s">
        <v>4422</v>
      </c>
      <c r="D1873" s="8" t="s">
        <v>6</v>
      </c>
      <c r="E1873" s="252">
        <v>4730</v>
      </c>
      <c r="F1873" s="117">
        <v>41894</v>
      </c>
      <c r="G1873" s="30">
        <v>4730</v>
      </c>
      <c r="H1873" s="265">
        <f t="shared" si="84"/>
        <v>0</v>
      </c>
      <c r="I1873" s="8" t="s">
        <v>14</v>
      </c>
      <c r="K1873" s="21"/>
    </row>
    <row r="1874" spans="1:11" x14ac:dyDescent="0.25">
      <c r="A1874" s="240">
        <v>41894</v>
      </c>
      <c r="B1874" s="438" t="s">
        <v>1507</v>
      </c>
      <c r="C1874" s="429" t="s">
        <v>4422</v>
      </c>
      <c r="D1874" s="8" t="s">
        <v>6</v>
      </c>
      <c r="E1874" s="252">
        <v>7164.8</v>
      </c>
      <c r="F1874" s="294">
        <v>41895</v>
      </c>
      <c r="G1874" s="30">
        <v>7164.8</v>
      </c>
      <c r="H1874" s="265">
        <f t="shared" si="84"/>
        <v>0</v>
      </c>
      <c r="I1874" s="8" t="s">
        <v>4</v>
      </c>
    </row>
    <row r="1875" spans="1:11" x14ac:dyDescent="0.25">
      <c r="A1875" s="240">
        <v>41896</v>
      </c>
      <c r="B1875" s="241" t="s">
        <v>1624</v>
      </c>
      <c r="C1875" s="394" t="s">
        <v>4517</v>
      </c>
      <c r="D1875" s="8" t="s">
        <v>6</v>
      </c>
      <c r="E1875" s="252">
        <v>8776.7999999999993</v>
      </c>
      <c r="F1875" s="117">
        <v>41896</v>
      </c>
      <c r="G1875" s="30">
        <v>8776.7999999999993</v>
      </c>
      <c r="H1875" s="265">
        <f t="shared" si="84"/>
        <v>0</v>
      </c>
      <c r="I1875" s="8" t="s">
        <v>14</v>
      </c>
      <c r="J1875" s="9"/>
      <c r="K1875" s="9"/>
    </row>
    <row r="1876" spans="1:11" x14ac:dyDescent="0.25">
      <c r="A1876" s="240">
        <v>41897</v>
      </c>
      <c r="B1876" s="241" t="s">
        <v>1877</v>
      </c>
      <c r="C1876" s="394" t="s">
        <v>4517</v>
      </c>
      <c r="D1876" s="235" t="s">
        <v>6</v>
      </c>
      <c r="E1876" s="236">
        <v>9113</v>
      </c>
      <c r="F1876" s="294">
        <v>41898</v>
      </c>
      <c r="G1876" s="30">
        <v>9113</v>
      </c>
      <c r="H1876" s="265">
        <f t="shared" si="84"/>
        <v>0</v>
      </c>
      <c r="I1876" s="235" t="s">
        <v>57</v>
      </c>
      <c r="J1876" s="9"/>
      <c r="K1876" s="9"/>
    </row>
    <row r="1877" spans="1:11" x14ac:dyDescent="0.25">
      <c r="A1877" s="240">
        <v>41899</v>
      </c>
      <c r="B1877" s="241" t="s">
        <v>1949</v>
      </c>
      <c r="C1877" s="394" t="s">
        <v>4517</v>
      </c>
      <c r="D1877" s="8" t="s">
        <v>6</v>
      </c>
      <c r="E1877" s="252">
        <v>3062.2</v>
      </c>
      <c r="F1877" s="294">
        <v>41899</v>
      </c>
      <c r="G1877" s="30">
        <v>3062.2</v>
      </c>
      <c r="H1877" s="265">
        <f t="shared" si="84"/>
        <v>0</v>
      </c>
      <c r="I1877" s="8"/>
      <c r="J1877" s="9"/>
      <c r="K1877" s="9"/>
    </row>
    <row r="1878" spans="1:11" x14ac:dyDescent="0.25">
      <c r="A1878" s="240">
        <v>41899</v>
      </c>
      <c r="B1878" s="241" t="s">
        <v>2046</v>
      </c>
      <c r="C1878" s="394" t="s">
        <v>4517</v>
      </c>
      <c r="D1878" s="8" t="s">
        <v>6</v>
      </c>
      <c r="E1878" s="252">
        <v>9000</v>
      </c>
      <c r="F1878" s="294">
        <v>41900</v>
      </c>
      <c r="G1878" s="30">
        <v>9000</v>
      </c>
      <c r="H1878" s="265">
        <f t="shared" si="84"/>
        <v>0</v>
      </c>
      <c r="I1878" s="8" t="s">
        <v>14</v>
      </c>
      <c r="J1878" s="9"/>
      <c r="K1878" s="9"/>
    </row>
    <row r="1879" spans="1:11" x14ac:dyDescent="0.25">
      <c r="A1879" s="240">
        <v>41900</v>
      </c>
      <c r="B1879" s="241" t="s">
        <v>2151</v>
      </c>
      <c r="C1879" s="394" t="s">
        <v>4517</v>
      </c>
      <c r="D1879" s="8" t="s">
        <v>6</v>
      </c>
      <c r="E1879" s="252">
        <v>8976</v>
      </c>
      <c r="F1879" s="294">
        <v>41901</v>
      </c>
      <c r="G1879" s="30">
        <v>8976</v>
      </c>
      <c r="H1879" s="265">
        <f t="shared" si="84"/>
        <v>0</v>
      </c>
      <c r="I1879" s="8" t="s">
        <v>4</v>
      </c>
      <c r="J1879" s="9"/>
      <c r="K1879" s="9"/>
    </row>
    <row r="1880" spans="1:11" x14ac:dyDescent="0.25">
      <c r="A1880" s="240">
        <v>41902</v>
      </c>
      <c r="B1880" s="241" t="s">
        <v>1079</v>
      </c>
      <c r="C1880" s="394" t="s">
        <v>4517</v>
      </c>
      <c r="D1880" s="8" t="s">
        <v>6</v>
      </c>
      <c r="E1880" s="295">
        <v>9132</v>
      </c>
      <c r="F1880" s="294">
        <v>41902</v>
      </c>
      <c r="G1880" s="22">
        <v>9132</v>
      </c>
      <c r="H1880" s="265">
        <f t="shared" si="84"/>
        <v>0</v>
      </c>
      <c r="I1880" s="20" t="s">
        <v>196</v>
      </c>
      <c r="J1880" s="9"/>
      <c r="K1880" s="9"/>
    </row>
    <row r="1881" spans="1:11" x14ac:dyDescent="0.25">
      <c r="A1881" s="240">
        <v>41903</v>
      </c>
      <c r="B1881" s="241" t="s">
        <v>1182</v>
      </c>
      <c r="C1881" s="394" t="s">
        <v>4517</v>
      </c>
      <c r="D1881" s="235" t="s">
        <v>6</v>
      </c>
      <c r="E1881" s="236">
        <v>9312</v>
      </c>
      <c r="F1881" s="117">
        <v>41903</v>
      </c>
      <c r="G1881" s="30">
        <v>9312</v>
      </c>
      <c r="H1881" s="265">
        <f t="shared" si="84"/>
        <v>0</v>
      </c>
      <c r="I1881" s="235"/>
      <c r="J1881" s="9"/>
      <c r="K1881" s="9"/>
    </row>
    <row r="1882" spans="1:11" x14ac:dyDescent="0.25">
      <c r="A1882" s="240">
        <v>41904</v>
      </c>
      <c r="B1882" s="241" t="s">
        <v>1251</v>
      </c>
      <c r="C1882" s="394" t="s">
        <v>4517</v>
      </c>
      <c r="D1882" s="8" t="s">
        <v>6</v>
      </c>
      <c r="E1882" s="252">
        <v>6200</v>
      </c>
      <c r="F1882" s="294">
        <v>41904</v>
      </c>
      <c r="G1882" s="30">
        <v>6200</v>
      </c>
      <c r="H1882" s="265">
        <f t="shared" si="84"/>
        <v>0</v>
      </c>
      <c r="I1882" s="8" t="s">
        <v>4</v>
      </c>
      <c r="J1882" s="9"/>
      <c r="K1882" s="9"/>
    </row>
    <row r="1883" spans="1:11" x14ac:dyDescent="0.25">
      <c r="A1883" s="240">
        <v>41907</v>
      </c>
      <c r="B1883" s="475" t="s">
        <v>1666</v>
      </c>
      <c r="C1883" s="476" t="s">
        <v>2764</v>
      </c>
      <c r="D1883" s="5" t="s">
        <v>6</v>
      </c>
      <c r="E1883" s="295">
        <v>2850</v>
      </c>
      <c r="F1883" s="294">
        <v>41909</v>
      </c>
      <c r="G1883" s="22">
        <v>2850</v>
      </c>
      <c r="H1883" s="265">
        <f t="shared" si="84"/>
        <v>0</v>
      </c>
      <c r="I1883" s="24" t="s">
        <v>146</v>
      </c>
      <c r="J1883" s="9"/>
      <c r="K1883" s="9"/>
    </row>
    <row r="1884" spans="1:11" x14ac:dyDescent="0.25">
      <c r="A1884" s="240">
        <v>41908</v>
      </c>
      <c r="B1884" s="475" t="s">
        <v>1701</v>
      </c>
      <c r="C1884" s="476" t="s">
        <v>2764</v>
      </c>
      <c r="D1884" s="235" t="s">
        <v>6</v>
      </c>
      <c r="E1884" s="236">
        <v>11400</v>
      </c>
      <c r="F1884" s="294">
        <v>41908</v>
      </c>
      <c r="G1884" s="30">
        <v>11400</v>
      </c>
      <c r="H1884" s="265">
        <f t="shared" si="84"/>
        <v>0</v>
      </c>
      <c r="I1884" s="235" t="s">
        <v>4</v>
      </c>
      <c r="J1884" s="9"/>
      <c r="K1884" s="9"/>
    </row>
    <row r="1885" spans="1:11" x14ac:dyDescent="0.25">
      <c r="A1885" s="240">
        <v>41908</v>
      </c>
      <c r="B1885" s="475" t="s">
        <v>1828</v>
      </c>
      <c r="C1885" s="476" t="s">
        <v>2764</v>
      </c>
      <c r="D1885" s="235" t="s">
        <v>6</v>
      </c>
      <c r="E1885" s="236">
        <v>1710</v>
      </c>
      <c r="F1885" s="117">
        <v>41909</v>
      </c>
      <c r="G1885" s="30">
        <v>1710</v>
      </c>
      <c r="H1885" s="265">
        <f t="shared" si="84"/>
        <v>0</v>
      </c>
      <c r="I1885" s="235"/>
      <c r="J1885" s="9"/>
      <c r="K1885" s="9"/>
    </row>
    <row r="1886" spans="1:11" x14ac:dyDescent="0.25">
      <c r="A1886" s="240">
        <v>41909</v>
      </c>
      <c r="B1886" s="475" t="s">
        <v>1833</v>
      </c>
      <c r="C1886" s="476" t="s">
        <v>2764</v>
      </c>
      <c r="D1886" s="8" t="s">
        <v>6</v>
      </c>
      <c r="E1886" s="252">
        <v>11400</v>
      </c>
      <c r="F1886" s="117">
        <v>41909</v>
      </c>
      <c r="G1886" s="30">
        <v>11400</v>
      </c>
      <c r="H1886" s="265">
        <f t="shared" si="84"/>
        <v>0</v>
      </c>
      <c r="I1886" s="8" t="s">
        <v>196</v>
      </c>
      <c r="J1886" s="9"/>
      <c r="K1886" s="9"/>
    </row>
    <row r="1887" spans="1:11" x14ac:dyDescent="0.25">
      <c r="A1887" s="240">
        <v>41910</v>
      </c>
      <c r="B1887" s="475" t="s">
        <v>1943</v>
      </c>
      <c r="C1887" s="476" t="s">
        <v>2764</v>
      </c>
      <c r="D1887" s="235" t="s">
        <v>6</v>
      </c>
      <c r="E1887" s="236">
        <v>8550</v>
      </c>
      <c r="F1887" s="117">
        <v>41910</v>
      </c>
      <c r="G1887" s="30">
        <v>8550</v>
      </c>
      <c r="H1887" s="265">
        <f t="shared" si="84"/>
        <v>0</v>
      </c>
      <c r="I1887" s="235" t="s">
        <v>14</v>
      </c>
      <c r="J1887" s="9"/>
      <c r="K1887" s="9"/>
    </row>
    <row r="1888" spans="1:11" x14ac:dyDescent="0.25">
      <c r="A1888" s="240"/>
      <c r="B1888" s="475"/>
      <c r="C1888" s="476"/>
      <c r="D1888" s="235"/>
      <c r="E1888" s="236"/>
      <c r="F1888" s="117"/>
      <c r="G1888" s="30">
        <f>SUM(G1861:G1887)</f>
        <v>213378.5</v>
      </c>
      <c r="H1888" s="265"/>
      <c r="I1888" s="235"/>
      <c r="J1888" s="9"/>
      <c r="K1888" s="9"/>
    </row>
    <row r="1889" spans="1:11" x14ac:dyDescent="0.25">
      <c r="A1889" s="240"/>
      <c r="B1889" s="475"/>
      <c r="C1889" s="476"/>
      <c r="D1889" s="235"/>
      <c r="E1889" s="236"/>
      <c r="F1889" s="117"/>
      <c r="G1889" s="30"/>
      <c r="H1889" s="265"/>
      <c r="I1889" s="235"/>
      <c r="J1889" s="9"/>
      <c r="K1889" s="9"/>
    </row>
    <row r="1890" spans="1:11" x14ac:dyDescent="0.25">
      <c r="A1890" s="240">
        <v>41900</v>
      </c>
      <c r="B1890" s="241" t="s">
        <v>2143</v>
      </c>
      <c r="C1890" s="394" t="s">
        <v>4517</v>
      </c>
      <c r="D1890" s="8" t="s">
        <v>4561</v>
      </c>
      <c r="E1890" s="252">
        <v>48451.199999999997</v>
      </c>
      <c r="F1890" s="294">
        <v>41900</v>
      </c>
      <c r="G1890" s="30">
        <v>48451.199999999997</v>
      </c>
      <c r="H1890" s="265">
        <f>E1890-G1890</f>
        <v>0</v>
      </c>
      <c r="I1890" s="8"/>
      <c r="J1890" s="9"/>
      <c r="K1890" s="9"/>
    </row>
    <row r="1891" spans="1:11" x14ac:dyDescent="0.25">
      <c r="A1891" s="240"/>
      <c r="B1891" s="241"/>
      <c r="C1891" s="394"/>
      <c r="D1891" s="8"/>
      <c r="E1891" s="252"/>
      <c r="F1891" s="294"/>
      <c r="G1891" s="30"/>
      <c r="H1891" s="265"/>
      <c r="I1891" s="8"/>
      <c r="J1891" s="9"/>
      <c r="K1891" s="9"/>
    </row>
    <row r="1892" spans="1:11" x14ac:dyDescent="0.25">
      <c r="A1892" s="240">
        <v>41883</v>
      </c>
      <c r="B1892" s="241" t="s">
        <v>1412</v>
      </c>
      <c r="C1892" s="394" t="s">
        <v>4401</v>
      </c>
      <c r="D1892" s="235" t="s">
        <v>2766</v>
      </c>
      <c r="E1892" s="236">
        <v>11172.6</v>
      </c>
      <c r="F1892" s="117">
        <v>41883</v>
      </c>
      <c r="G1892" s="30">
        <v>11172.6</v>
      </c>
      <c r="H1892" s="238">
        <f t="shared" ref="H1892:H1937" si="85">E1892-G1892</f>
        <v>0</v>
      </c>
      <c r="I1892" s="235"/>
      <c r="J1892" s="9"/>
      <c r="K1892" s="9"/>
    </row>
    <row r="1893" spans="1:11" x14ac:dyDescent="0.25">
      <c r="A1893" s="240">
        <v>41888</v>
      </c>
      <c r="B1893" s="438" t="s">
        <v>1948</v>
      </c>
      <c r="C1893" s="429" t="s">
        <v>4422</v>
      </c>
      <c r="D1893" s="235" t="s">
        <v>2766</v>
      </c>
      <c r="E1893" s="236">
        <v>18806.400000000001</v>
      </c>
      <c r="F1893" s="294">
        <v>41888</v>
      </c>
      <c r="G1893" s="30">
        <v>18806.400000000001</v>
      </c>
      <c r="H1893" s="265">
        <f t="shared" si="85"/>
        <v>0</v>
      </c>
      <c r="I1893" s="235" t="s">
        <v>57</v>
      </c>
      <c r="J1893" s="9"/>
      <c r="K1893" s="9"/>
    </row>
    <row r="1894" spans="1:11" x14ac:dyDescent="0.25">
      <c r="A1894" s="240">
        <v>41889</v>
      </c>
      <c r="B1894" s="438" t="s">
        <v>2073</v>
      </c>
      <c r="C1894" s="429" t="s">
        <v>4422</v>
      </c>
      <c r="D1894" s="8" t="s">
        <v>2766</v>
      </c>
      <c r="E1894" s="252">
        <v>14290.2</v>
      </c>
      <c r="F1894" s="294">
        <v>41889</v>
      </c>
      <c r="G1894" s="30">
        <v>14290.2</v>
      </c>
      <c r="H1894" s="265">
        <f t="shared" si="85"/>
        <v>0</v>
      </c>
      <c r="I1894" s="8" t="s">
        <v>14</v>
      </c>
    </row>
    <row r="1895" spans="1:11" x14ac:dyDescent="0.25">
      <c r="A1895" s="240">
        <v>41889</v>
      </c>
      <c r="B1895" s="438" t="s">
        <v>2119</v>
      </c>
      <c r="C1895" s="429" t="s">
        <v>4422</v>
      </c>
      <c r="D1895" s="8" t="s">
        <v>2766</v>
      </c>
      <c r="E1895" s="252">
        <v>4599</v>
      </c>
      <c r="F1895" s="294">
        <v>41889</v>
      </c>
      <c r="G1895" s="30">
        <v>4599</v>
      </c>
      <c r="H1895" s="265">
        <f t="shared" si="85"/>
        <v>0</v>
      </c>
      <c r="I1895" s="8" t="s">
        <v>14</v>
      </c>
    </row>
    <row r="1896" spans="1:11" x14ac:dyDescent="0.25">
      <c r="A1896" s="240">
        <v>41890</v>
      </c>
      <c r="B1896" s="438" t="s">
        <v>2167</v>
      </c>
      <c r="C1896" s="429" t="s">
        <v>4422</v>
      </c>
      <c r="D1896" s="8" t="s">
        <v>2766</v>
      </c>
      <c r="E1896" s="252">
        <v>13536</v>
      </c>
      <c r="F1896" s="117">
        <v>41890</v>
      </c>
      <c r="G1896" s="30">
        <v>13536</v>
      </c>
      <c r="H1896" s="265">
        <f t="shared" si="85"/>
        <v>0</v>
      </c>
      <c r="I1896" s="8" t="s">
        <v>196</v>
      </c>
    </row>
    <row r="1897" spans="1:11" x14ac:dyDescent="0.25">
      <c r="A1897" s="240">
        <v>41890</v>
      </c>
      <c r="B1897" s="438" t="s">
        <v>2224</v>
      </c>
      <c r="C1897" s="429" t="s">
        <v>4422</v>
      </c>
      <c r="D1897" s="8" t="s">
        <v>2766</v>
      </c>
      <c r="E1897" s="252">
        <v>7610.1</v>
      </c>
      <c r="F1897" s="117">
        <v>41890</v>
      </c>
      <c r="G1897" s="30">
        <v>7610.1</v>
      </c>
      <c r="H1897" s="265">
        <f t="shared" si="85"/>
        <v>0</v>
      </c>
      <c r="I1897" s="8"/>
    </row>
    <row r="1898" spans="1:11" x14ac:dyDescent="0.25">
      <c r="A1898" s="240">
        <v>41890</v>
      </c>
      <c r="B1898" s="438" t="s">
        <v>2225</v>
      </c>
      <c r="C1898" s="429" t="s">
        <v>4422</v>
      </c>
      <c r="D1898" s="8" t="s">
        <v>2766</v>
      </c>
      <c r="E1898" s="252">
        <v>9160</v>
      </c>
      <c r="F1898" s="117">
        <v>41890</v>
      </c>
      <c r="G1898" s="30">
        <v>9160</v>
      </c>
      <c r="H1898" s="265">
        <f t="shared" si="85"/>
        <v>0</v>
      </c>
      <c r="I1898" s="8"/>
    </row>
    <row r="1899" spans="1:11" x14ac:dyDescent="0.25">
      <c r="A1899" s="240">
        <v>41891</v>
      </c>
      <c r="B1899" s="438" t="s">
        <v>2271</v>
      </c>
      <c r="C1899" s="429" t="s">
        <v>4422</v>
      </c>
      <c r="D1899" s="235" t="s">
        <v>2766</v>
      </c>
      <c r="E1899" s="236">
        <v>14886</v>
      </c>
      <c r="F1899" s="117">
        <v>41891</v>
      </c>
      <c r="G1899" s="30">
        <v>14886</v>
      </c>
      <c r="H1899" s="265">
        <f t="shared" si="85"/>
        <v>0</v>
      </c>
      <c r="I1899" s="235" t="s">
        <v>14</v>
      </c>
    </row>
    <row r="1900" spans="1:11" x14ac:dyDescent="0.25">
      <c r="A1900" s="240">
        <v>41893</v>
      </c>
      <c r="B1900" s="438" t="s">
        <v>1254</v>
      </c>
      <c r="C1900" s="429" t="s">
        <v>4422</v>
      </c>
      <c r="D1900" s="235" t="s">
        <v>2766</v>
      </c>
      <c r="E1900" s="236">
        <v>9792</v>
      </c>
      <c r="F1900" s="117">
        <v>41893</v>
      </c>
      <c r="G1900" s="30">
        <v>9792</v>
      </c>
      <c r="H1900" s="265">
        <f t="shared" si="85"/>
        <v>0</v>
      </c>
      <c r="I1900" s="235" t="s">
        <v>57</v>
      </c>
    </row>
    <row r="1901" spans="1:11" x14ac:dyDescent="0.25">
      <c r="A1901" s="240">
        <v>41893</v>
      </c>
      <c r="B1901" s="438" t="s">
        <v>1256</v>
      </c>
      <c r="C1901" s="429" t="s">
        <v>4422</v>
      </c>
      <c r="D1901" s="235" t="s">
        <v>2766</v>
      </c>
      <c r="E1901" s="236">
        <v>163.80000000000001</v>
      </c>
      <c r="F1901" s="117">
        <v>41893</v>
      </c>
      <c r="G1901" s="30">
        <v>163.80000000000001</v>
      </c>
      <c r="H1901" s="265">
        <f t="shared" si="85"/>
        <v>0</v>
      </c>
      <c r="I1901" s="235" t="s">
        <v>14</v>
      </c>
    </row>
    <row r="1902" spans="1:11" x14ac:dyDescent="0.25">
      <c r="A1902" s="240">
        <v>41894</v>
      </c>
      <c r="B1902" s="438" t="s">
        <v>1393</v>
      </c>
      <c r="C1902" s="429" t="s">
        <v>4422</v>
      </c>
      <c r="D1902" s="8" t="s">
        <v>2766</v>
      </c>
      <c r="E1902" s="252">
        <v>13500</v>
      </c>
      <c r="F1902" s="117">
        <v>41894</v>
      </c>
      <c r="G1902" s="22">
        <v>13500</v>
      </c>
      <c r="H1902" s="265">
        <f t="shared" si="85"/>
        <v>0</v>
      </c>
      <c r="I1902" s="20" t="s">
        <v>14</v>
      </c>
    </row>
    <row r="1903" spans="1:11" x14ac:dyDescent="0.25">
      <c r="A1903" s="240">
        <v>41895</v>
      </c>
      <c r="B1903" s="438" t="s">
        <v>1514</v>
      </c>
      <c r="C1903" s="429" t="s">
        <v>4422</v>
      </c>
      <c r="D1903" s="235" t="s">
        <v>2766</v>
      </c>
      <c r="E1903" s="236">
        <v>22024.2</v>
      </c>
      <c r="F1903" s="294">
        <v>41895</v>
      </c>
      <c r="G1903" s="30">
        <v>22024.2</v>
      </c>
      <c r="H1903" s="265">
        <f t="shared" si="85"/>
        <v>0</v>
      </c>
      <c r="I1903" s="235" t="s">
        <v>196</v>
      </c>
    </row>
    <row r="1904" spans="1:11" x14ac:dyDescent="0.25">
      <c r="A1904" s="240">
        <v>41896</v>
      </c>
      <c r="B1904" s="241" t="s">
        <v>1629</v>
      </c>
      <c r="C1904" s="394" t="s">
        <v>4517</v>
      </c>
      <c r="D1904" s="8" t="s">
        <v>2766</v>
      </c>
      <c r="E1904" s="252">
        <v>11908.4</v>
      </c>
      <c r="F1904" s="117">
        <v>41896</v>
      </c>
      <c r="G1904" s="30">
        <v>11908.4</v>
      </c>
      <c r="H1904" s="265">
        <f t="shared" si="85"/>
        <v>0</v>
      </c>
      <c r="I1904" s="8" t="s">
        <v>20</v>
      </c>
    </row>
    <row r="1905" spans="1:11" x14ac:dyDescent="0.25">
      <c r="A1905" s="240">
        <v>41896</v>
      </c>
      <c r="B1905" s="241" t="s">
        <v>1669</v>
      </c>
      <c r="C1905" s="394" t="s">
        <v>4517</v>
      </c>
      <c r="D1905" s="8" t="s">
        <v>2766</v>
      </c>
      <c r="E1905" s="252">
        <v>12609</v>
      </c>
      <c r="F1905" s="117">
        <v>41896</v>
      </c>
      <c r="G1905" s="30">
        <v>12609</v>
      </c>
      <c r="H1905" s="265">
        <f t="shared" si="85"/>
        <v>0</v>
      </c>
      <c r="I1905" s="8"/>
    </row>
    <row r="1906" spans="1:11" x14ac:dyDescent="0.25">
      <c r="A1906" s="240">
        <v>41896</v>
      </c>
      <c r="B1906" s="241" t="s">
        <v>1715</v>
      </c>
      <c r="C1906" s="394" t="s">
        <v>4517</v>
      </c>
      <c r="D1906" s="8" t="s">
        <v>2766</v>
      </c>
      <c r="E1906" s="252">
        <v>10232</v>
      </c>
      <c r="F1906" s="117">
        <v>41896</v>
      </c>
      <c r="G1906" s="30">
        <v>10232</v>
      </c>
      <c r="H1906" s="265">
        <f t="shared" si="85"/>
        <v>0</v>
      </c>
      <c r="I1906" s="8"/>
    </row>
    <row r="1907" spans="1:11" x14ac:dyDescent="0.25">
      <c r="A1907" s="240">
        <v>41896</v>
      </c>
      <c r="B1907" s="241" t="s">
        <v>1716</v>
      </c>
      <c r="C1907" s="394" t="s">
        <v>4517</v>
      </c>
      <c r="D1907" s="8" t="s">
        <v>2766</v>
      </c>
      <c r="E1907" s="252">
        <v>5200</v>
      </c>
      <c r="F1907" s="117">
        <v>41897</v>
      </c>
      <c r="G1907" s="30">
        <v>5200</v>
      </c>
      <c r="H1907" s="265">
        <f t="shared" si="85"/>
        <v>0</v>
      </c>
      <c r="I1907" s="8"/>
      <c r="K1907" s="12"/>
    </row>
    <row r="1908" spans="1:11" x14ac:dyDescent="0.25">
      <c r="A1908" s="240">
        <v>41896</v>
      </c>
      <c r="B1908" s="241" t="s">
        <v>1717</v>
      </c>
      <c r="C1908" s="394" t="s">
        <v>4517</v>
      </c>
      <c r="D1908" s="8" t="s">
        <v>2766</v>
      </c>
      <c r="E1908" s="252">
        <v>1291.5</v>
      </c>
      <c r="F1908" s="117">
        <v>41897</v>
      </c>
      <c r="G1908" s="30">
        <v>1291.5</v>
      </c>
      <c r="H1908" s="265">
        <f t="shared" si="85"/>
        <v>0</v>
      </c>
      <c r="I1908" s="8"/>
    </row>
    <row r="1909" spans="1:11" x14ac:dyDescent="0.25">
      <c r="A1909" s="240">
        <v>41897</v>
      </c>
      <c r="B1909" s="241" t="s">
        <v>1745</v>
      </c>
      <c r="C1909" s="394" t="s">
        <v>4517</v>
      </c>
      <c r="D1909" s="235" t="s">
        <v>2766</v>
      </c>
      <c r="E1909" s="236">
        <v>14462.8</v>
      </c>
      <c r="F1909" s="294">
        <v>41897</v>
      </c>
      <c r="G1909" s="30">
        <v>14462.8</v>
      </c>
      <c r="H1909" s="265">
        <f t="shared" si="85"/>
        <v>0</v>
      </c>
      <c r="I1909" s="235" t="s">
        <v>14</v>
      </c>
    </row>
    <row r="1910" spans="1:11" x14ac:dyDescent="0.25">
      <c r="A1910" s="240">
        <v>41898</v>
      </c>
      <c r="B1910" s="241" t="s">
        <v>1891</v>
      </c>
      <c r="C1910" s="394" t="s">
        <v>4517</v>
      </c>
      <c r="D1910" s="8" t="s">
        <v>2766</v>
      </c>
      <c r="E1910" s="252">
        <v>18777.2</v>
      </c>
      <c r="F1910" s="294">
        <v>41898</v>
      </c>
      <c r="G1910" s="30">
        <v>18777.2</v>
      </c>
      <c r="H1910" s="265">
        <f t="shared" si="85"/>
        <v>0</v>
      </c>
      <c r="I1910" s="8"/>
      <c r="J1910" s="9"/>
      <c r="K1910" s="9"/>
    </row>
    <row r="1911" spans="1:11" x14ac:dyDescent="0.25">
      <c r="A1911" s="240">
        <v>41898</v>
      </c>
      <c r="B1911" s="241" t="s">
        <v>1898</v>
      </c>
      <c r="C1911" s="394" t="s">
        <v>4517</v>
      </c>
      <c r="D1911" s="8" t="s">
        <v>2766</v>
      </c>
      <c r="E1911" s="252">
        <v>50.6</v>
      </c>
      <c r="F1911" s="294">
        <v>41898</v>
      </c>
      <c r="G1911" s="30">
        <v>50.6</v>
      </c>
      <c r="H1911" s="265">
        <f t="shared" si="85"/>
        <v>0</v>
      </c>
      <c r="I1911" s="8"/>
      <c r="J1911" s="9"/>
      <c r="K1911" s="9"/>
    </row>
    <row r="1912" spans="1:11" x14ac:dyDescent="0.25">
      <c r="A1912" s="240">
        <v>41898</v>
      </c>
      <c r="B1912" s="241" t="s">
        <v>1899</v>
      </c>
      <c r="C1912" s="394" t="s">
        <v>4517</v>
      </c>
      <c r="D1912" s="8" t="s">
        <v>2766</v>
      </c>
      <c r="E1912" s="252">
        <v>7176</v>
      </c>
      <c r="F1912" s="294">
        <v>41899</v>
      </c>
      <c r="G1912" s="30">
        <v>7176</v>
      </c>
      <c r="H1912" s="265">
        <f t="shared" si="85"/>
        <v>0</v>
      </c>
      <c r="I1912" s="8" t="s">
        <v>2781</v>
      </c>
      <c r="J1912" s="9"/>
      <c r="K1912" s="9"/>
    </row>
    <row r="1913" spans="1:11" x14ac:dyDescent="0.25">
      <c r="A1913" s="240">
        <v>41899</v>
      </c>
      <c r="B1913" s="241" t="s">
        <v>1945</v>
      </c>
      <c r="C1913" s="394" t="s">
        <v>4517</v>
      </c>
      <c r="D1913" s="8" t="s">
        <v>2766</v>
      </c>
      <c r="E1913" s="252">
        <v>9975.4</v>
      </c>
      <c r="F1913" s="294">
        <v>41899</v>
      </c>
      <c r="G1913" s="30">
        <v>9975.4</v>
      </c>
      <c r="H1913" s="265">
        <f t="shared" si="85"/>
        <v>0</v>
      </c>
      <c r="I1913" s="8" t="s">
        <v>14</v>
      </c>
      <c r="J1913" s="9"/>
      <c r="K1913" s="9"/>
    </row>
    <row r="1914" spans="1:11" x14ac:dyDescent="0.25">
      <c r="A1914" s="240">
        <v>41899</v>
      </c>
      <c r="B1914" s="241" t="s">
        <v>1979</v>
      </c>
      <c r="C1914" s="394" t="s">
        <v>4517</v>
      </c>
      <c r="D1914" s="8" t="s">
        <v>2766</v>
      </c>
      <c r="E1914" s="252">
        <v>9443.7999999999993</v>
      </c>
      <c r="F1914" s="294">
        <v>41899</v>
      </c>
      <c r="G1914" s="30">
        <v>9443.7999999999993</v>
      </c>
      <c r="H1914" s="265">
        <f t="shared" si="85"/>
        <v>0</v>
      </c>
      <c r="I1914" s="8"/>
      <c r="J1914" s="9"/>
      <c r="K1914" s="9"/>
    </row>
    <row r="1915" spans="1:11" x14ac:dyDescent="0.25">
      <c r="A1915" s="240">
        <v>41900</v>
      </c>
      <c r="B1915" s="241" t="s">
        <v>2064</v>
      </c>
      <c r="C1915" s="394" t="s">
        <v>4517</v>
      </c>
      <c r="D1915" s="8" t="s">
        <v>2766</v>
      </c>
      <c r="E1915" s="252">
        <v>14904</v>
      </c>
      <c r="F1915" s="294">
        <v>41900</v>
      </c>
      <c r="G1915" s="30">
        <v>14904</v>
      </c>
      <c r="H1915" s="265">
        <f t="shared" si="85"/>
        <v>0</v>
      </c>
      <c r="I1915" s="8" t="s">
        <v>14</v>
      </c>
      <c r="J1915" s="9"/>
      <c r="K1915" s="9"/>
    </row>
    <row r="1916" spans="1:11" x14ac:dyDescent="0.25">
      <c r="A1916" s="240">
        <v>41901</v>
      </c>
      <c r="B1916" s="241" t="s">
        <v>2182</v>
      </c>
      <c r="C1916" s="394" t="s">
        <v>4517</v>
      </c>
      <c r="D1916" s="235" t="s">
        <v>2766</v>
      </c>
      <c r="E1916" s="236">
        <v>15695.2</v>
      </c>
      <c r="F1916" s="294">
        <v>41901</v>
      </c>
      <c r="G1916" s="30">
        <v>15695.2</v>
      </c>
      <c r="H1916" s="265">
        <f t="shared" si="85"/>
        <v>0</v>
      </c>
      <c r="I1916" s="235" t="s">
        <v>14</v>
      </c>
      <c r="J1916" s="9"/>
      <c r="K1916" s="9"/>
    </row>
    <row r="1917" spans="1:11" x14ac:dyDescent="0.25">
      <c r="A1917" s="240">
        <v>41901</v>
      </c>
      <c r="B1917" s="241" t="s">
        <v>2187</v>
      </c>
      <c r="C1917" s="394" t="s">
        <v>4517</v>
      </c>
      <c r="D1917" s="235" t="s">
        <v>2766</v>
      </c>
      <c r="E1917" s="236">
        <v>9741.6</v>
      </c>
      <c r="F1917" s="294">
        <v>41901</v>
      </c>
      <c r="G1917" s="30">
        <v>9741.6</v>
      </c>
      <c r="H1917" s="265">
        <f t="shared" si="85"/>
        <v>0</v>
      </c>
      <c r="I1917" s="431" t="s">
        <v>14</v>
      </c>
      <c r="J1917" s="9"/>
      <c r="K1917" s="9"/>
    </row>
    <row r="1918" spans="1:11" x14ac:dyDescent="0.25">
      <c r="A1918" s="240">
        <v>41901</v>
      </c>
      <c r="B1918" s="241" t="s">
        <v>2238</v>
      </c>
      <c r="C1918" s="394" t="s">
        <v>4517</v>
      </c>
      <c r="D1918" s="235" t="s">
        <v>2766</v>
      </c>
      <c r="E1918" s="236">
        <v>7691.6</v>
      </c>
      <c r="F1918" s="294">
        <v>41901</v>
      </c>
      <c r="G1918" s="22">
        <v>7691.6</v>
      </c>
      <c r="H1918" s="265">
        <f t="shared" si="85"/>
        <v>0</v>
      </c>
      <c r="I1918" s="431"/>
      <c r="J1918" s="9"/>
      <c r="K1918" s="9"/>
    </row>
    <row r="1919" spans="1:11" x14ac:dyDescent="0.25">
      <c r="A1919" s="240">
        <v>41901</v>
      </c>
      <c r="B1919" s="241" t="s">
        <v>2240</v>
      </c>
      <c r="C1919" s="394" t="s">
        <v>4517</v>
      </c>
      <c r="D1919" s="235" t="s">
        <v>2766</v>
      </c>
      <c r="E1919" s="236">
        <v>17342</v>
      </c>
      <c r="F1919" s="294">
        <v>41901</v>
      </c>
      <c r="G1919" s="22">
        <v>17342</v>
      </c>
      <c r="H1919" s="265">
        <f t="shared" si="85"/>
        <v>0</v>
      </c>
      <c r="I1919" s="431"/>
      <c r="J1919" s="9"/>
      <c r="K1919" s="9"/>
    </row>
    <row r="1920" spans="1:11" x14ac:dyDescent="0.25">
      <c r="A1920" s="240">
        <v>41901</v>
      </c>
      <c r="B1920" s="241" t="s">
        <v>2243</v>
      </c>
      <c r="C1920" s="394" t="s">
        <v>4517</v>
      </c>
      <c r="D1920" s="235" t="s">
        <v>2766</v>
      </c>
      <c r="E1920" s="236">
        <v>853</v>
      </c>
      <c r="F1920" s="294">
        <v>41901</v>
      </c>
      <c r="G1920" s="22">
        <v>853</v>
      </c>
      <c r="H1920" s="265">
        <f t="shared" si="85"/>
        <v>0</v>
      </c>
      <c r="I1920" s="431" t="s">
        <v>4568</v>
      </c>
      <c r="J1920" s="9"/>
      <c r="K1920" s="9"/>
    </row>
    <row r="1921" spans="1:11" x14ac:dyDescent="0.25">
      <c r="A1921" s="240">
        <v>41902</v>
      </c>
      <c r="B1921" s="241" t="s">
        <v>1089</v>
      </c>
      <c r="C1921" s="394" t="s">
        <v>4517</v>
      </c>
      <c r="D1921" s="8" t="s">
        <v>2766</v>
      </c>
      <c r="E1921" s="252">
        <v>34211.5</v>
      </c>
      <c r="F1921" s="294">
        <v>41902</v>
      </c>
      <c r="G1921" s="22">
        <v>34211.5</v>
      </c>
      <c r="H1921" s="265">
        <f t="shared" si="85"/>
        <v>0</v>
      </c>
      <c r="I1921" s="20" t="s">
        <v>57</v>
      </c>
      <c r="J1921" s="9"/>
      <c r="K1921" s="9"/>
    </row>
    <row r="1922" spans="1:11" x14ac:dyDescent="0.25">
      <c r="A1922" s="240">
        <v>41902</v>
      </c>
      <c r="B1922" s="241" t="s">
        <v>1139</v>
      </c>
      <c r="C1922" s="394" t="s">
        <v>4517</v>
      </c>
      <c r="D1922" s="8" t="s">
        <v>2766</v>
      </c>
      <c r="E1922" s="252">
        <v>12668</v>
      </c>
      <c r="F1922" s="294">
        <v>41902</v>
      </c>
      <c r="G1922" s="22">
        <v>12668</v>
      </c>
      <c r="H1922" s="265">
        <f t="shared" si="85"/>
        <v>0</v>
      </c>
      <c r="I1922" s="20"/>
      <c r="J1922" s="9"/>
      <c r="K1922" s="9"/>
    </row>
    <row r="1923" spans="1:11" x14ac:dyDescent="0.25">
      <c r="A1923" s="240">
        <v>41903</v>
      </c>
      <c r="B1923" s="241" t="s">
        <v>1211</v>
      </c>
      <c r="C1923" s="394" t="s">
        <v>4517</v>
      </c>
      <c r="D1923" s="235" t="s">
        <v>2766</v>
      </c>
      <c r="E1923" s="236">
        <v>29422</v>
      </c>
      <c r="F1923" s="117">
        <v>41903</v>
      </c>
      <c r="G1923" s="30">
        <v>29422</v>
      </c>
      <c r="H1923" s="265">
        <f t="shared" si="85"/>
        <v>0</v>
      </c>
      <c r="I1923" s="235" t="s">
        <v>4579</v>
      </c>
      <c r="J1923" s="9"/>
      <c r="K1923" s="9"/>
    </row>
    <row r="1924" spans="1:11" x14ac:dyDescent="0.25">
      <c r="A1924" s="240">
        <v>41904</v>
      </c>
      <c r="B1924" s="241" t="s">
        <v>1252</v>
      </c>
      <c r="C1924" s="394" t="s">
        <v>4517</v>
      </c>
      <c r="D1924" s="8" t="s">
        <v>2766</v>
      </c>
      <c r="E1924" s="252">
        <v>14865</v>
      </c>
      <c r="F1924" s="294">
        <v>41904</v>
      </c>
      <c r="G1924" s="30">
        <v>14865</v>
      </c>
      <c r="H1924" s="265">
        <f t="shared" si="85"/>
        <v>0</v>
      </c>
      <c r="I1924" s="8"/>
      <c r="J1924" s="9"/>
      <c r="K1924" s="9"/>
    </row>
    <row r="1925" spans="1:11" x14ac:dyDescent="0.25">
      <c r="A1925" s="240">
        <v>41905</v>
      </c>
      <c r="B1925" s="241" t="s">
        <v>1400</v>
      </c>
      <c r="C1925" s="394" t="s">
        <v>4517</v>
      </c>
      <c r="D1925" s="8" t="s">
        <v>2766</v>
      </c>
      <c r="E1925" s="252">
        <v>14313.6</v>
      </c>
      <c r="F1925" s="294">
        <v>41905</v>
      </c>
      <c r="G1925" s="22">
        <v>14313.6</v>
      </c>
      <c r="H1925" s="265">
        <f t="shared" si="85"/>
        <v>0</v>
      </c>
      <c r="I1925" s="20" t="s">
        <v>14</v>
      </c>
      <c r="J1925" s="9"/>
      <c r="K1925" s="9"/>
    </row>
    <row r="1926" spans="1:11" x14ac:dyDescent="0.25">
      <c r="A1926" s="240">
        <v>41906</v>
      </c>
      <c r="B1926" s="241" t="s">
        <v>1483</v>
      </c>
      <c r="C1926" s="394" t="s">
        <v>4517</v>
      </c>
      <c r="D1926" s="8" t="s">
        <v>2766</v>
      </c>
      <c r="E1926" s="252">
        <v>14726.4</v>
      </c>
      <c r="F1926" s="294">
        <v>41906</v>
      </c>
      <c r="G1926" s="22">
        <v>14726.4</v>
      </c>
      <c r="H1926" s="265">
        <f t="shared" si="85"/>
        <v>0</v>
      </c>
      <c r="I1926" s="20" t="s">
        <v>196</v>
      </c>
    </row>
    <row r="1927" spans="1:11" x14ac:dyDescent="0.25">
      <c r="A1927" s="240">
        <v>41906</v>
      </c>
      <c r="B1927" s="241" t="s">
        <v>1539</v>
      </c>
      <c r="C1927" s="394" t="s">
        <v>4517</v>
      </c>
      <c r="D1927" s="8" t="s">
        <v>2766</v>
      </c>
      <c r="E1927" s="252">
        <v>7658.4</v>
      </c>
      <c r="F1927" s="294">
        <v>41906</v>
      </c>
      <c r="G1927" s="30">
        <v>7658.4</v>
      </c>
      <c r="H1927" s="265">
        <f t="shared" si="85"/>
        <v>0</v>
      </c>
      <c r="I1927" s="8"/>
    </row>
    <row r="1928" spans="1:11" x14ac:dyDescent="0.25">
      <c r="A1928" s="240">
        <v>41907</v>
      </c>
      <c r="B1928" s="475" t="s">
        <v>1584</v>
      </c>
      <c r="C1928" s="476" t="s">
        <v>2764</v>
      </c>
      <c r="D1928" s="5" t="s">
        <v>2766</v>
      </c>
      <c r="E1928" s="295">
        <v>19747</v>
      </c>
      <c r="F1928" s="294">
        <v>41907</v>
      </c>
      <c r="G1928" s="22">
        <v>19747</v>
      </c>
      <c r="H1928" s="265">
        <f t="shared" si="85"/>
        <v>0</v>
      </c>
      <c r="I1928" s="24" t="s">
        <v>196</v>
      </c>
    </row>
    <row r="1929" spans="1:11" x14ac:dyDescent="0.25">
      <c r="A1929" s="240">
        <v>41907</v>
      </c>
      <c r="B1929" s="475" t="s">
        <v>1637</v>
      </c>
      <c r="C1929" s="476" t="s">
        <v>2764</v>
      </c>
      <c r="D1929" s="5" t="s">
        <v>2766</v>
      </c>
      <c r="E1929" s="295">
        <v>5007.8</v>
      </c>
      <c r="F1929" s="294">
        <v>41907</v>
      </c>
      <c r="G1929" s="22">
        <v>5007.8</v>
      </c>
      <c r="H1929" s="265">
        <f t="shared" si="85"/>
        <v>0</v>
      </c>
      <c r="I1929" s="24"/>
    </row>
    <row r="1930" spans="1:11" x14ac:dyDescent="0.25">
      <c r="A1930" s="240">
        <v>41908</v>
      </c>
      <c r="B1930" s="475" t="s">
        <v>1700</v>
      </c>
      <c r="C1930" s="476" t="s">
        <v>2764</v>
      </c>
      <c r="D1930" s="235" t="s">
        <v>2766</v>
      </c>
      <c r="E1930" s="236">
        <v>14990</v>
      </c>
      <c r="F1930" s="294">
        <v>41908</v>
      </c>
      <c r="G1930" s="30">
        <v>14990</v>
      </c>
      <c r="H1930" s="265">
        <f t="shared" si="85"/>
        <v>0</v>
      </c>
      <c r="I1930" s="235" t="s">
        <v>196</v>
      </c>
    </row>
    <row r="1931" spans="1:11" x14ac:dyDescent="0.25">
      <c r="A1931" s="240">
        <v>41909</v>
      </c>
      <c r="B1931" s="475" t="s">
        <v>1835</v>
      </c>
      <c r="C1931" s="476" t="s">
        <v>2764</v>
      </c>
      <c r="D1931" s="8" t="s">
        <v>2766</v>
      </c>
      <c r="E1931" s="252">
        <v>22855.4</v>
      </c>
      <c r="F1931" s="117">
        <v>41909</v>
      </c>
      <c r="G1931" s="30">
        <v>22855.4</v>
      </c>
      <c r="H1931" s="265">
        <f t="shared" si="85"/>
        <v>0</v>
      </c>
      <c r="I1931" s="8" t="s">
        <v>196</v>
      </c>
    </row>
    <row r="1932" spans="1:11" x14ac:dyDescent="0.25">
      <c r="A1932" s="240">
        <v>41909</v>
      </c>
      <c r="B1932" s="475" t="s">
        <v>1897</v>
      </c>
      <c r="C1932" s="476" t="s">
        <v>2764</v>
      </c>
      <c r="D1932" s="8" t="s">
        <v>2766</v>
      </c>
      <c r="E1932" s="252">
        <v>30828.7</v>
      </c>
      <c r="F1932" s="462" t="s">
        <v>4627</v>
      </c>
      <c r="G1932" s="30">
        <v>30828.7</v>
      </c>
      <c r="H1932" s="265">
        <f t="shared" si="85"/>
        <v>0</v>
      </c>
      <c r="I1932" s="8" t="s">
        <v>2781</v>
      </c>
    </row>
    <row r="1933" spans="1:11" x14ac:dyDescent="0.25">
      <c r="A1933" s="240">
        <v>41910</v>
      </c>
      <c r="B1933" s="475" t="s">
        <v>1961</v>
      </c>
      <c r="C1933" s="476" t="s">
        <v>2764</v>
      </c>
      <c r="D1933" s="235" t="s">
        <v>2766</v>
      </c>
      <c r="E1933" s="236">
        <v>20945.599999999999</v>
      </c>
      <c r="F1933" s="117">
        <v>41910</v>
      </c>
      <c r="G1933" s="30">
        <v>20945.599999999999</v>
      </c>
      <c r="H1933" s="265">
        <f t="shared" si="85"/>
        <v>0</v>
      </c>
      <c r="I1933" s="235" t="s">
        <v>57</v>
      </c>
    </row>
    <row r="1934" spans="1:11" x14ac:dyDescent="0.25">
      <c r="A1934" s="240">
        <v>41910</v>
      </c>
      <c r="B1934" s="475" t="s">
        <v>1965</v>
      </c>
      <c r="C1934" s="476" t="s">
        <v>2764</v>
      </c>
      <c r="D1934" s="235" t="s">
        <v>2766</v>
      </c>
      <c r="E1934" s="236">
        <v>8156.4</v>
      </c>
      <c r="F1934" s="117">
        <v>41910</v>
      </c>
      <c r="G1934" s="30">
        <v>8156.4</v>
      </c>
      <c r="H1934" s="265">
        <f t="shared" si="85"/>
        <v>0</v>
      </c>
      <c r="I1934" s="235" t="s">
        <v>57</v>
      </c>
      <c r="K1934" s="21"/>
    </row>
    <row r="1935" spans="1:11" x14ac:dyDescent="0.25">
      <c r="A1935" s="240">
        <v>41911</v>
      </c>
      <c r="B1935" s="475" t="s">
        <v>2046</v>
      </c>
      <c r="C1935" s="476" t="s">
        <v>2764</v>
      </c>
      <c r="D1935" s="8" t="s">
        <v>2766</v>
      </c>
      <c r="E1935" s="252">
        <v>19208.8</v>
      </c>
      <c r="F1935" s="294">
        <v>41912</v>
      </c>
      <c r="G1935" s="30">
        <v>19208.8</v>
      </c>
      <c r="H1935" s="265">
        <f t="shared" si="85"/>
        <v>0</v>
      </c>
      <c r="I1935" s="8" t="s">
        <v>14</v>
      </c>
    </row>
    <row r="1936" spans="1:11" x14ac:dyDescent="0.25">
      <c r="A1936" s="240">
        <v>41912</v>
      </c>
      <c r="B1936" s="475" t="s">
        <v>2154</v>
      </c>
      <c r="C1936" s="476" t="s">
        <v>2764</v>
      </c>
      <c r="D1936" s="235" t="s">
        <v>2766</v>
      </c>
      <c r="E1936" s="236">
        <v>18896.8</v>
      </c>
      <c r="F1936" s="117">
        <v>41912</v>
      </c>
      <c r="G1936" s="30">
        <v>18896.8</v>
      </c>
      <c r="H1936" s="265">
        <f t="shared" si="85"/>
        <v>0</v>
      </c>
      <c r="I1936" s="235" t="s">
        <v>14</v>
      </c>
    </row>
    <row r="1937" spans="1:11" x14ac:dyDescent="0.25">
      <c r="A1937" s="240">
        <v>41912</v>
      </c>
      <c r="B1937" s="475" t="s">
        <v>2211</v>
      </c>
      <c r="C1937" s="476" t="s">
        <v>2764</v>
      </c>
      <c r="D1937" s="235" t="s">
        <v>2766</v>
      </c>
      <c r="E1937" s="236">
        <v>8824.7999999999993</v>
      </c>
      <c r="F1937" s="117">
        <v>41912</v>
      </c>
      <c r="G1937" s="30">
        <v>8824.7999999999993</v>
      </c>
      <c r="H1937" s="265">
        <f t="shared" si="85"/>
        <v>0</v>
      </c>
      <c r="I1937" s="235"/>
    </row>
    <row r="1938" spans="1:11" x14ac:dyDescent="0.25">
      <c r="A1938" s="240"/>
      <c r="B1938" s="475"/>
      <c r="C1938" s="476"/>
      <c r="D1938" s="235"/>
      <c r="E1938" s="236"/>
      <c r="F1938" s="117"/>
      <c r="G1938" s="30">
        <f>SUM(G1892:G1937)</f>
        <v>604220.60000000009</v>
      </c>
      <c r="H1938" s="265"/>
      <c r="I1938" s="235"/>
    </row>
    <row r="1939" spans="1:11" x14ac:dyDescent="0.25">
      <c r="A1939" s="240"/>
      <c r="B1939" s="475"/>
      <c r="C1939" s="476"/>
      <c r="D1939" s="235"/>
      <c r="E1939" s="236"/>
      <c r="F1939" s="117"/>
      <c r="G1939" s="30"/>
      <c r="H1939" s="265"/>
      <c r="I1939" s="235"/>
    </row>
    <row r="1940" spans="1:11" x14ac:dyDescent="0.25">
      <c r="A1940" s="240">
        <v>41883</v>
      </c>
      <c r="B1940" s="241" t="s">
        <v>1408</v>
      </c>
      <c r="C1940" s="394" t="s">
        <v>4401</v>
      </c>
      <c r="D1940" s="235" t="s">
        <v>3</v>
      </c>
      <c r="E1940" s="236">
        <v>28202.32</v>
      </c>
      <c r="F1940" s="117">
        <v>41892</v>
      </c>
      <c r="G1940" s="30">
        <v>28202.32</v>
      </c>
      <c r="H1940" s="238">
        <f t="shared" ref="H1940:H1959" si="86">E1940-G1940</f>
        <v>0</v>
      </c>
      <c r="I1940" s="235"/>
    </row>
    <row r="1941" spans="1:11" x14ac:dyDescent="0.25">
      <c r="A1941" s="240">
        <v>41885</v>
      </c>
      <c r="B1941" s="438" t="s">
        <v>1644</v>
      </c>
      <c r="C1941" s="429" t="s">
        <v>4422</v>
      </c>
      <c r="D1941" s="8" t="s">
        <v>3</v>
      </c>
      <c r="E1941" s="252">
        <v>64995</v>
      </c>
      <c r="F1941" s="462" t="s">
        <v>4433</v>
      </c>
      <c r="G1941" s="30">
        <v>64995</v>
      </c>
      <c r="H1941" s="265">
        <f t="shared" si="86"/>
        <v>0</v>
      </c>
      <c r="I1941" s="8" t="s">
        <v>57</v>
      </c>
    </row>
    <row r="1942" spans="1:11" x14ac:dyDescent="0.25">
      <c r="A1942" s="240">
        <v>41886</v>
      </c>
      <c r="B1942" s="438" t="s">
        <v>1705</v>
      </c>
      <c r="C1942" s="429" t="s">
        <v>4422</v>
      </c>
      <c r="D1942" s="235" t="s">
        <v>3</v>
      </c>
      <c r="E1942" s="236">
        <v>57079.4</v>
      </c>
      <c r="F1942" s="294">
        <v>41907</v>
      </c>
      <c r="G1942" s="30">
        <v>57079.4</v>
      </c>
      <c r="H1942" s="265">
        <f t="shared" si="86"/>
        <v>0</v>
      </c>
      <c r="I1942" s="235" t="s">
        <v>57</v>
      </c>
    </row>
    <row r="1943" spans="1:11" x14ac:dyDescent="0.25">
      <c r="A1943" s="240">
        <v>41887</v>
      </c>
      <c r="B1943" s="438" t="s">
        <v>1933</v>
      </c>
      <c r="C1943" s="429" t="s">
        <v>4422</v>
      </c>
      <c r="D1943" s="8" t="s">
        <v>3</v>
      </c>
      <c r="E1943" s="252">
        <v>32816.199999999997</v>
      </c>
      <c r="F1943" s="294">
        <v>41907</v>
      </c>
      <c r="G1943" s="30">
        <v>32816.199999999997</v>
      </c>
      <c r="H1943" s="265">
        <f t="shared" si="86"/>
        <v>0</v>
      </c>
      <c r="I1943" s="8" t="s">
        <v>57</v>
      </c>
    </row>
    <row r="1944" spans="1:11" x14ac:dyDescent="0.25">
      <c r="A1944" s="240">
        <v>41888</v>
      </c>
      <c r="B1944" s="438" t="s">
        <v>2009</v>
      </c>
      <c r="C1944" s="429" t="s">
        <v>4422</v>
      </c>
      <c r="D1944" s="235" t="s">
        <v>3</v>
      </c>
      <c r="E1944" s="236">
        <v>33767.599999999999</v>
      </c>
      <c r="F1944" s="294">
        <v>41907</v>
      </c>
      <c r="G1944" s="30">
        <v>33767.599999999999</v>
      </c>
      <c r="H1944" s="265">
        <f t="shared" si="86"/>
        <v>0</v>
      </c>
      <c r="I1944" s="235" t="s">
        <v>57</v>
      </c>
      <c r="J1944" s="9"/>
      <c r="K1944" s="9"/>
    </row>
    <row r="1945" spans="1:11" x14ac:dyDescent="0.25">
      <c r="A1945" s="240">
        <v>41890</v>
      </c>
      <c r="B1945" s="438" t="s">
        <v>2172</v>
      </c>
      <c r="C1945" s="429" t="s">
        <v>4422</v>
      </c>
      <c r="D1945" s="8" t="s">
        <v>3</v>
      </c>
      <c r="E1945" s="252">
        <v>62079.48</v>
      </c>
      <c r="F1945" s="117">
        <v>41907</v>
      </c>
      <c r="G1945" s="30">
        <v>62079.48</v>
      </c>
      <c r="H1945" s="265">
        <f t="shared" si="86"/>
        <v>0</v>
      </c>
      <c r="I1945" s="8" t="s">
        <v>57</v>
      </c>
      <c r="J1945" s="9"/>
      <c r="K1945" s="9"/>
    </row>
    <row r="1946" spans="1:11" x14ac:dyDescent="0.25">
      <c r="A1946" s="240">
        <v>41892</v>
      </c>
      <c r="B1946" s="438" t="s">
        <v>1103</v>
      </c>
      <c r="C1946" s="429" t="s">
        <v>4422</v>
      </c>
      <c r="D1946" s="8" t="s">
        <v>3</v>
      </c>
      <c r="E1946" s="252">
        <v>67820.399999999994</v>
      </c>
      <c r="F1946" s="117">
        <v>41907</v>
      </c>
      <c r="G1946" s="30">
        <v>67820.399999999994</v>
      </c>
      <c r="H1946" s="265">
        <f t="shared" si="86"/>
        <v>0</v>
      </c>
      <c r="I1946" s="8" t="s">
        <v>57</v>
      </c>
      <c r="J1946" s="9"/>
      <c r="K1946" s="9"/>
    </row>
    <row r="1947" spans="1:11" x14ac:dyDescent="0.25">
      <c r="A1947" s="240">
        <v>41894</v>
      </c>
      <c r="B1947" s="438" t="s">
        <v>1458</v>
      </c>
      <c r="C1947" s="429" t="s">
        <v>4422</v>
      </c>
      <c r="D1947" s="8" t="s">
        <v>3</v>
      </c>
      <c r="E1947" s="252">
        <v>66067.199999999997</v>
      </c>
      <c r="F1947" s="117">
        <v>41907</v>
      </c>
      <c r="G1947" s="30">
        <v>66067.199999999997</v>
      </c>
      <c r="H1947" s="265">
        <f t="shared" si="86"/>
        <v>0</v>
      </c>
      <c r="I1947" s="8" t="s">
        <v>57</v>
      </c>
      <c r="J1947" s="9"/>
      <c r="K1947" s="9"/>
    </row>
    <row r="1948" spans="1:11" x14ac:dyDescent="0.25">
      <c r="A1948" s="240">
        <v>41895</v>
      </c>
      <c r="B1948" s="241" t="s">
        <v>1585</v>
      </c>
      <c r="C1948" s="394" t="s">
        <v>4517</v>
      </c>
      <c r="D1948" s="235" t="s">
        <v>3</v>
      </c>
      <c r="E1948" s="236">
        <v>77444</v>
      </c>
      <c r="F1948" s="314" t="s">
        <v>4521</v>
      </c>
      <c r="G1948" s="247">
        <v>77444</v>
      </c>
      <c r="H1948" s="265">
        <f t="shared" si="86"/>
        <v>0</v>
      </c>
      <c r="I1948" s="235" t="s">
        <v>57</v>
      </c>
      <c r="J1948" s="9"/>
      <c r="K1948" s="9"/>
    </row>
    <row r="1949" spans="1:11" x14ac:dyDescent="0.25">
      <c r="A1949" s="240">
        <v>41896</v>
      </c>
      <c r="B1949" s="241" t="s">
        <v>1661</v>
      </c>
      <c r="C1949" s="394" t="s">
        <v>4517</v>
      </c>
      <c r="D1949" s="8" t="s">
        <v>3</v>
      </c>
      <c r="E1949" s="252">
        <v>76152</v>
      </c>
      <c r="F1949" s="461">
        <v>41920</v>
      </c>
      <c r="G1949" s="247">
        <v>76152</v>
      </c>
      <c r="H1949" s="265">
        <f t="shared" si="86"/>
        <v>0</v>
      </c>
      <c r="I1949" s="8" t="s">
        <v>57</v>
      </c>
      <c r="J1949" s="9"/>
      <c r="K1949" s="9"/>
    </row>
    <row r="1950" spans="1:11" x14ac:dyDescent="0.25">
      <c r="A1950" s="240">
        <v>41899</v>
      </c>
      <c r="B1950" s="241" t="s">
        <v>1991</v>
      </c>
      <c r="C1950" s="394" t="s">
        <v>4517</v>
      </c>
      <c r="D1950" s="8" t="s">
        <v>3</v>
      </c>
      <c r="E1950" s="252">
        <v>66648.399999999994</v>
      </c>
      <c r="F1950" s="313">
        <v>41920</v>
      </c>
      <c r="G1950" s="247">
        <v>66648.399999999994</v>
      </c>
      <c r="H1950" s="265">
        <f t="shared" si="86"/>
        <v>0</v>
      </c>
      <c r="I1950" s="8" t="s">
        <v>20</v>
      </c>
      <c r="J1950" s="9"/>
      <c r="K1950" s="9"/>
    </row>
    <row r="1951" spans="1:11" x14ac:dyDescent="0.25">
      <c r="A1951" s="240">
        <v>41900</v>
      </c>
      <c r="B1951" s="241" t="s">
        <v>2057</v>
      </c>
      <c r="C1951" s="394" t="s">
        <v>4517</v>
      </c>
      <c r="D1951" s="8" t="s">
        <v>3</v>
      </c>
      <c r="E1951" s="252">
        <v>11213.8</v>
      </c>
      <c r="F1951" s="313">
        <v>41920</v>
      </c>
      <c r="G1951" s="247">
        <v>11213.8</v>
      </c>
      <c r="H1951" s="265">
        <f t="shared" si="86"/>
        <v>0</v>
      </c>
      <c r="I1951" s="8"/>
      <c r="J1951" s="9"/>
      <c r="K1951" s="9"/>
    </row>
    <row r="1952" spans="1:11" x14ac:dyDescent="0.25">
      <c r="A1952" s="240">
        <v>41900</v>
      </c>
      <c r="B1952" s="241" t="s">
        <v>2058</v>
      </c>
      <c r="C1952" s="394" t="s">
        <v>4517</v>
      </c>
      <c r="D1952" s="8" t="s">
        <v>3</v>
      </c>
      <c r="E1952" s="252">
        <v>7672</v>
      </c>
      <c r="F1952" s="294">
        <v>41900</v>
      </c>
      <c r="G1952" s="30">
        <v>7672</v>
      </c>
      <c r="H1952" s="265">
        <f t="shared" si="86"/>
        <v>0</v>
      </c>
      <c r="I1952" s="8"/>
      <c r="J1952" s="9"/>
      <c r="K1952" s="9"/>
    </row>
    <row r="1953" spans="1:11" x14ac:dyDescent="0.25">
      <c r="A1953" s="240">
        <v>41902</v>
      </c>
      <c r="B1953" s="241" t="s">
        <v>1092</v>
      </c>
      <c r="C1953" s="394" t="s">
        <v>4517</v>
      </c>
      <c r="D1953" s="8" t="s">
        <v>3</v>
      </c>
      <c r="E1953" s="252">
        <v>36106.199999999997</v>
      </c>
      <c r="F1953" s="313">
        <v>41920</v>
      </c>
      <c r="G1953" s="28">
        <v>36106.199999999997</v>
      </c>
      <c r="H1953" s="265">
        <f t="shared" si="86"/>
        <v>0</v>
      </c>
      <c r="I1953" s="20" t="s">
        <v>196</v>
      </c>
      <c r="J1953" s="9"/>
      <c r="K1953" s="9"/>
    </row>
    <row r="1954" spans="1:11" x14ac:dyDescent="0.25">
      <c r="A1954" s="240">
        <v>41905</v>
      </c>
      <c r="B1954" s="241" t="s">
        <v>1472</v>
      </c>
      <c r="C1954" s="394" t="s">
        <v>4517</v>
      </c>
      <c r="D1954" s="8" t="s">
        <v>3</v>
      </c>
      <c r="E1954" s="252">
        <v>37727.379999999997</v>
      </c>
      <c r="F1954" s="313">
        <v>41936</v>
      </c>
      <c r="G1954" s="28">
        <v>37727.379999999997</v>
      </c>
      <c r="H1954" s="265">
        <f t="shared" si="86"/>
        <v>0</v>
      </c>
      <c r="I1954" s="431" t="s">
        <v>14</v>
      </c>
      <c r="J1954" s="9"/>
      <c r="K1954" s="9"/>
    </row>
    <row r="1955" spans="1:11" x14ac:dyDescent="0.25">
      <c r="A1955" s="240">
        <v>41906</v>
      </c>
      <c r="B1955" s="475" t="s">
        <v>1566</v>
      </c>
      <c r="C1955" s="476" t="s">
        <v>2764</v>
      </c>
      <c r="D1955" s="5" t="s">
        <v>3</v>
      </c>
      <c r="E1955" s="295">
        <v>38704.68</v>
      </c>
      <c r="F1955" s="313">
        <v>41936</v>
      </c>
      <c r="G1955" s="28">
        <v>38704.68</v>
      </c>
      <c r="H1955" s="265">
        <f t="shared" si="86"/>
        <v>0</v>
      </c>
      <c r="I1955" s="24" t="s">
        <v>57</v>
      </c>
      <c r="J1955" s="9"/>
      <c r="K1955" s="9"/>
    </row>
    <row r="1956" spans="1:11" x14ac:dyDescent="0.25">
      <c r="A1956" s="240">
        <v>41907</v>
      </c>
      <c r="B1956" s="475" t="s">
        <v>1680</v>
      </c>
      <c r="C1956" s="476" t="s">
        <v>2764</v>
      </c>
      <c r="D1956" s="5" t="s">
        <v>3</v>
      </c>
      <c r="E1956" s="295">
        <v>79889.7</v>
      </c>
      <c r="F1956" s="313">
        <v>41936</v>
      </c>
      <c r="G1956" s="28">
        <v>79889.7</v>
      </c>
      <c r="H1956" s="265">
        <f t="shared" si="86"/>
        <v>0</v>
      </c>
      <c r="I1956" s="24" t="s">
        <v>4</v>
      </c>
      <c r="J1956" s="9"/>
      <c r="K1956" s="9"/>
    </row>
    <row r="1957" spans="1:11" x14ac:dyDescent="0.25">
      <c r="A1957" s="240">
        <v>41908</v>
      </c>
      <c r="B1957" s="475" t="s">
        <v>1793</v>
      </c>
      <c r="C1957" s="476" t="s">
        <v>2764</v>
      </c>
      <c r="D1957" s="235" t="s">
        <v>3</v>
      </c>
      <c r="E1957" s="236">
        <v>40063.1</v>
      </c>
      <c r="F1957" s="313">
        <v>41936</v>
      </c>
      <c r="G1957" s="247">
        <v>40063.1</v>
      </c>
      <c r="H1957" s="265">
        <f t="shared" si="86"/>
        <v>0</v>
      </c>
      <c r="I1957" s="235" t="s">
        <v>57</v>
      </c>
      <c r="J1957" s="9"/>
      <c r="K1957" s="9"/>
    </row>
    <row r="1958" spans="1:11" x14ac:dyDescent="0.25">
      <c r="A1958" s="240">
        <v>41910</v>
      </c>
      <c r="B1958" s="475" t="s">
        <v>1971</v>
      </c>
      <c r="C1958" s="476" t="s">
        <v>2764</v>
      </c>
      <c r="D1958" s="235" t="s">
        <v>3</v>
      </c>
      <c r="E1958" s="236">
        <v>41773.599999999999</v>
      </c>
      <c r="F1958" s="461">
        <v>41936</v>
      </c>
      <c r="G1958" s="247">
        <v>41773.599999999999</v>
      </c>
      <c r="H1958" s="265">
        <f t="shared" si="86"/>
        <v>0</v>
      </c>
      <c r="I1958" s="235" t="s">
        <v>4</v>
      </c>
      <c r="J1958" s="9"/>
      <c r="K1958" s="9"/>
    </row>
    <row r="1959" spans="1:11" x14ac:dyDescent="0.25">
      <c r="A1959" s="240">
        <v>41912</v>
      </c>
      <c r="B1959" s="475" t="s">
        <v>2158</v>
      </c>
      <c r="C1959" s="476" t="s">
        <v>2764</v>
      </c>
      <c r="D1959" s="235" t="s">
        <v>3</v>
      </c>
      <c r="E1959" s="236">
        <v>65326.6</v>
      </c>
      <c r="F1959" s="461">
        <v>41936</v>
      </c>
      <c r="G1959" s="247">
        <v>65326.6</v>
      </c>
      <c r="H1959" s="265">
        <f t="shared" si="86"/>
        <v>0</v>
      </c>
      <c r="I1959" s="235" t="s">
        <v>4</v>
      </c>
      <c r="J1959" s="9"/>
      <c r="K1959" s="9"/>
    </row>
    <row r="1960" spans="1:11" x14ac:dyDescent="0.25">
      <c r="A1960" s="240"/>
      <c r="B1960" s="475"/>
      <c r="C1960" s="476"/>
      <c r="D1960" s="235"/>
      <c r="E1960" s="236"/>
      <c r="F1960" s="461"/>
      <c r="G1960" s="247">
        <f>SUM(G1940:G1959)</f>
        <v>991549.06</v>
      </c>
      <c r="H1960" s="265"/>
      <c r="I1960" s="235"/>
      <c r="J1960" s="9"/>
      <c r="K1960" s="9"/>
    </row>
    <row r="1961" spans="1:11" x14ac:dyDescent="0.25">
      <c r="A1961" s="240"/>
      <c r="B1961" s="475"/>
      <c r="C1961" s="476"/>
      <c r="D1961" s="235"/>
      <c r="E1961" s="236"/>
      <c r="F1961" s="461"/>
      <c r="G1961" s="247"/>
      <c r="H1961" s="265"/>
      <c r="I1961" s="235"/>
      <c r="J1961" s="9"/>
      <c r="K1961" s="9"/>
    </row>
    <row r="1962" spans="1:11" x14ac:dyDescent="0.25">
      <c r="A1962" s="240">
        <v>41885</v>
      </c>
      <c r="B1962" s="438" t="s">
        <v>1674</v>
      </c>
      <c r="C1962" s="429" t="s">
        <v>4422</v>
      </c>
      <c r="D1962" s="8" t="s">
        <v>121</v>
      </c>
      <c r="E1962" s="252">
        <v>12510</v>
      </c>
      <c r="F1962" s="294">
        <v>41885</v>
      </c>
      <c r="G1962" s="30">
        <v>12510</v>
      </c>
      <c r="H1962" s="265">
        <f t="shared" ref="H1962:H2000" si="87">E1962-G1962</f>
        <v>0</v>
      </c>
      <c r="I1962" s="8"/>
    </row>
    <row r="1963" spans="1:11" x14ac:dyDescent="0.25">
      <c r="A1963" s="240">
        <v>41888</v>
      </c>
      <c r="B1963" s="438" t="s">
        <v>2031</v>
      </c>
      <c r="C1963" s="429" t="s">
        <v>4422</v>
      </c>
      <c r="D1963" s="235" t="s">
        <v>121</v>
      </c>
      <c r="E1963" s="236">
        <v>11885.2</v>
      </c>
      <c r="F1963" s="294">
        <v>41888</v>
      </c>
      <c r="G1963" s="30">
        <v>11885.2</v>
      </c>
      <c r="H1963" s="265">
        <f t="shared" si="87"/>
        <v>0</v>
      </c>
      <c r="I1963" s="235"/>
    </row>
    <row r="1964" spans="1:11" x14ac:dyDescent="0.25">
      <c r="A1964" s="240">
        <v>41889</v>
      </c>
      <c r="B1964" s="438" t="s">
        <v>2131</v>
      </c>
      <c r="C1964" s="429" t="s">
        <v>4422</v>
      </c>
      <c r="D1964" s="8" t="s">
        <v>121</v>
      </c>
      <c r="E1964" s="252">
        <v>2430</v>
      </c>
      <c r="F1964" s="117">
        <v>41889</v>
      </c>
      <c r="G1964" s="30">
        <v>2430</v>
      </c>
      <c r="H1964" s="265">
        <f t="shared" si="87"/>
        <v>0</v>
      </c>
      <c r="I1964" s="8"/>
    </row>
    <row r="1965" spans="1:11" x14ac:dyDescent="0.25">
      <c r="A1965" s="240">
        <v>41890</v>
      </c>
      <c r="B1965" s="438" t="s">
        <v>2234</v>
      </c>
      <c r="C1965" s="429" t="s">
        <v>4422</v>
      </c>
      <c r="D1965" s="8" t="s">
        <v>121</v>
      </c>
      <c r="E1965" s="252">
        <v>39015</v>
      </c>
      <c r="F1965" s="117">
        <v>41890</v>
      </c>
      <c r="G1965" s="30">
        <v>39015</v>
      </c>
      <c r="H1965" s="265">
        <f t="shared" si="87"/>
        <v>0</v>
      </c>
      <c r="I1965" s="8"/>
    </row>
    <row r="1966" spans="1:11" x14ac:dyDescent="0.25">
      <c r="A1966" s="240">
        <v>41891</v>
      </c>
      <c r="B1966" s="438" t="s">
        <v>1080</v>
      </c>
      <c r="C1966" s="429" t="s">
        <v>4422</v>
      </c>
      <c r="D1966" s="235" t="s">
        <v>121</v>
      </c>
      <c r="E1966" s="236">
        <v>31501.599999999999</v>
      </c>
      <c r="F1966" s="117">
        <v>41891</v>
      </c>
      <c r="G1966" s="30">
        <v>31501.599999999999</v>
      </c>
      <c r="H1966" s="265">
        <f t="shared" si="87"/>
        <v>0</v>
      </c>
      <c r="I1966" s="235"/>
    </row>
    <row r="1967" spans="1:11" x14ac:dyDescent="0.25">
      <c r="A1967" s="240">
        <v>41892</v>
      </c>
      <c r="B1967" s="438" t="s">
        <v>1200</v>
      </c>
      <c r="C1967" s="429" t="s">
        <v>4422</v>
      </c>
      <c r="D1967" s="8" t="s">
        <v>121</v>
      </c>
      <c r="E1967" s="252">
        <v>21104.799999999999</v>
      </c>
      <c r="F1967" s="117">
        <v>41892</v>
      </c>
      <c r="G1967" s="30">
        <v>21104.799999999999</v>
      </c>
      <c r="H1967" s="265">
        <f t="shared" si="87"/>
        <v>0</v>
      </c>
      <c r="I1967" s="8"/>
    </row>
    <row r="1968" spans="1:11" x14ac:dyDescent="0.25">
      <c r="A1968" s="240">
        <v>41892</v>
      </c>
      <c r="B1968" s="438" t="s">
        <v>1218</v>
      </c>
      <c r="C1968" s="429" t="s">
        <v>4422</v>
      </c>
      <c r="D1968" s="8" t="s">
        <v>121</v>
      </c>
      <c r="E1968" s="252">
        <v>1336.5</v>
      </c>
      <c r="F1968" s="117">
        <v>41892</v>
      </c>
      <c r="G1968" s="30">
        <v>1336.5</v>
      </c>
      <c r="H1968" s="265">
        <f t="shared" si="87"/>
        <v>0</v>
      </c>
      <c r="I1968" s="8"/>
      <c r="K1968" s="21"/>
    </row>
    <row r="1969" spans="1:11" x14ac:dyDescent="0.25">
      <c r="A1969" s="240">
        <v>41893</v>
      </c>
      <c r="B1969" s="438" t="s">
        <v>1334</v>
      </c>
      <c r="C1969" s="429" t="s">
        <v>4422</v>
      </c>
      <c r="D1969" s="235" t="s">
        <v>121</v>
      </c>
      <c r="E1969" s="236">
        <v>46616.4</v>
      </c>
      <c r="F1969" s="117">
        <v>41893</v>
      </c>
      <c r="G1969" s="30">
        <v>46616.4</v>
      </c>
      <c r="H1969" s="265">
        <f t="shared" si="87"/>
        <v>0</v>
      </c>
      <c r="I1969" s="235"/>
      <c r="K1969" s="21"/>
    </row>
    <row r="1970" spans="1:11" x14ac:dyDescent="0.25">
      <c r="A1970" s="240">
        <v>41894</v>
      </c>
      <c r="B1970" s="438" t="s">
        <v>1466</v>
      </c>
      <c r="C1970" s="429" t="s">
        <v>4422</v>
      </c>
      <c r="D1970" s="8" t="s">
        <v>121</v>
      </c>
      <c r="E1970" s="252">
        <v>33304</v>
      </c>
      <c r="F1970" s="462" t="s">
        <v>4512</v>
      </c>
      <c r="G1970" s="30">
        <v>33304</v>
      </c>
      <c r="H1970" s="265">
        <f t="shared" si="87"/>
        <v>0</v>
      </c>
      <c r="I1970" s="8"/>
    </row>
    <row r="1971" spans="1:11" x14ac:dyDescent="0.25">
      <c r="A1971" s="240">
        <v>41895</v>
      </c>
      <c r="B1971" s="438" t="s">
        <v>1531</v>
      </c>
      <c r="C1971" s="429" t="s">
        <v>4422</v>
      </c>
      <c r="D1971" s="235" t="s">
        <v>121</v>
      </c>
      <c r="E1971" s="236">
        <v>2697.6</v>
      </c>
      <c r="F1971" s="294">
        <v>41895</v>
      </c>
      <c r="G1971" s="30">
        <v>2697.6</v>
      </c>
      <c r="H1971" s="265">
        <f t="shared" si="87"/>
        <v>0</v>
      </c>
      <c r="I1971" s="235"/>
    </row>
    <row r="1972" spans="1:11" x14ac:dyDescent="0.25">
      <c r="A1972" s="240">
        <v>41895</v>
      </c>
      <c r="B1972" s="241" t="s">
        <v>1593</v>
      </c>
      <c r="C1972" s="394" t="s">
        <v>4517</v>
      </c>
      <c r="D1972" s="235" t="s">
        <v>121</v>
      </c>
      <c r="E1972" s="236">
        <v>42403.199999999997</v>
      </c>
      <c r="F1972" s="294">
        <v>41895</v>
      </c>
      <c r="G1972" s="30">
        <v>42403.199999999997</v>
      </c>
      <c r="H1972" s="265">
        <f t="shared" si="87"/>
        <v>0</v>
      </c>
      <c r="I1972" s="235"/>
    </row>
    <row r="1973" spans="1:11" x14ac:dyDescent="0.25">
      <c r="A1973" s="240">
        <v>41896</v>
      </c>
      <c r="B1973" s="241" t="s">
        <v>1701</v>
      </c>
      <c r="C1973" s="394" t="s">
        <v>4517</v>
      </c>
      <c r="D1973" s="8" t="s">
        <v>121</v>
      </c>
      <c r="E1973" s="252">
        <v>20889.599999999999</v>
      </c>
      <c r="F1973" s="117">
        <v>41896</v>
      </c>
      <c r="G1973" s="30">
        <v>20889.599999999999</v>
      </c>
      <c r="H1973" s="265">
        <f t="shared" si="87"/>
        <v>0</v>
      </c>
      <c r="I1973" s="8"/>
    </row>
    <row r="1974" spans="1:11" x14ac:dyDescent="0.25">
      <c r="A1974" s="240">
        <v>41897</v>
      </c>
      <c r="B1974" s="241" t="s">
        <v>1821</v>
      </c>
      <c r="C1974" s="394" t="s">
        <v>4517</v>
      </c>
      <c r="D1974" s="235" t="s">
        <v>121</v>
      </c>
      <c r="E1974" s="236">
        <v>40310</v>
      </c>
      <c r="F1974" s="294">
        <v>41897</v>
      </c>
      <c r="G1974" s="30">
        <v>40310</v>
      </c>
      <c r="H1974" s="265">
        <f t="shared" si="87"/>
        <v>0</v>
      </c>
      <c r="I1974" s="235"/>
    </row>
    <row r="1975" spans="1:11" x14ac:dyDescent="0.25">
      <c r="A1975" s="240">
        <v>41899</v>
      </c>
      <c r="B1975" s="241" t="s">
        <v>1998</v>
      </c>
      <c r="C1975" s="394" t="s">
        <v>4517</v>
      </c>
      <c r="D1975" s="8" t="s">
        <v>121</v>
      </c>
      <c r="E1975" s="252">
        <v>31641.599999999999</v>
      </c>
      <c r="F1975" s="294">
        <v>41899</v>
      </c>
      <c r="G1975" s="30">
        <v>31641.599999999999</v>
      </c>
      <c r="H1975" s="265">
        <f t="shared" si="87"/>
        <v>0</v>
      </c>
      <c r="I1975" s="8" t="s">
        <v>20</v>
      </c>
    </row>
    <row r="1976" spans="1:11" x14ac:dyDescent="0.25">
      <c r="A1976" s="240">
        <v>41900</v>
      </c>
      <c r="B1976" s="241" t="s">
        <v>2114</v>
      </c>
      <c r="C1976" s="394" t="s">
        <v>4517</v>
      </c>
      <c r="D1976" s="8" t="s">
        <v>121</v>
      </c>
      <c r="E1976" s="252">
        <v>1689.6</v>
      </c>
      <c r="F1976" s="294">
        <v>41900</v>
      </c>
      <c r="G1976" s="30">
        <v>1689.6</v>
      </c>
      <c r="H1976" s="265">
        <f t="shared" si="87"/>
        <v>0</v>
      </c>
      <c r="I1976" s="8"/>
    </row>
    <row r="1977" spans="1:11" x14ac:dyDescent="0.25">
      <c r="A1977" s="240">
        <v>41901</v>
      </c>
      <c r="B1977" s="241" t="s">
        <v>2271</v>
      </c>
      <c r="C1977" s="394" t="s">
        <v>4517</v>
      </c>
      <c r="D1977" s="235" t="s">
        <v>121</v>
      </c>
      <c r="E1977" s="236">
        <v>25680</v>
      </c>
      <c r="F1977" s="294">
        <v>41901</v>
      </c>
      <c r="G1977" s="22">
        <v>25680</v>
      </c>
      <c r="H1977" s="265">
        <f t="shared" si="87"/>
        <v>0</v>
      </c>
      <c r="I1977" s="431" t="s">
        <v>20</v>
      </c>
    </row>
    <row r="1978" spans="1:11" ht="23.25" x14ac:dyDescent="0.25">
      <c r="A1978" s="240">
        <v>41902</v>
      </c>
      <c r="B1978" s="241" t="s">
        <v>1149</v>
      </c>
      <c r="C1978" s="394" t="s">
        <v>4517</v>
      </c>
      <c r="D1978" s="8" t="s">
        <v>121</v>
      </c>
      <c r="E1978" s="252">
        <v>34003.199999999997</v>
      </c>
      <c r="F1978" s="349" t="s">
        <v>4577</v>
      </c>
      <c r="G1978" s="22">
        <f>31200+2803.2</f>
        <v>34003.199999999997</v>
      </c>
      <c r="H1978" s="265">
        <f t="shared" si="87"/>
        <v>0</v>
      </c>
      <c r="I1978" s="20"/>
    </row>
    <row r="1979" spans="1:11" x14ac:dyDescent="0.25">
      <c r="A1979" s="240">
        <v>41902</v>
      </c>
      <c r="B1979" s="241" t="s">
        <v>1155</v>
      </c>
      <c r="C1979" s="394" t="s">
        <v>4517</v>
      </c>
      <c r="D1979" s="8" t="s">
        <v>121</v>
      </c>
      <c r="E1979" s="252">
        <v>729.6</v>
      </c>
      <c r="F1979" s="294">
        <v>41902</v>
      </c>
      <c r="G1979" s="22">
        <v>729.6</v>
      </c>
      <c r="H1979" s="265">
        <f t="shared" si="87"/>
        <v>0</v>
      </c>
      <c r="I1979" s="20"/>
      <c r="K1979" s="21"/>
    </row>
    <row r="1980" spans="1:11" x14ac:dyDescent="0.25">
      <c r="A1980" s="240">
        <v>41903</v>
      </c>
      <c r="B1980" s="241" t="s">
        <v>1217</v>
      </c>
      <c r="C1980" s="394" t="s">
        <v>4517</v>
      </c>
      <c r="D1980" s="235" t="s">
        <v>121</v>
      </c>
      <c r="E1980" s="236">
        <v>29605.8</v>
      </c>
      <c r="F1980" s="117">
        <v>41903</v>
      </c>
      <c r="G1980" s="30">
        <v>29605.8</v>
      </c>
      <c r="H1980" s="265">
        <f t="shared" si="87"/>
        <v>0</v>
      </c>
      <c r="I1980" s="235"/>
      <c r="K1980" s="21"/>
    </row>
    <row r="1981" spans="1:11" x14ac:dyDescent="0.25">
      <c r="A1981" s="240">
        <v>41903</v>
      </c>
      <c r="B1981" s="241" t="s">
        <v>1237</v>
      </c>
      <c r="C1981" s="394" t="s">
        <v>4517</v>
      </c>
      <c r="D1981" s="235" t="s">
        <v>121</v>
      </c>
      <c r="E1981" s="236">
        <v>3136</v>
      </c>
      <c r="F1981" s="117">
        <v>41903</v>
      </c>
      <c r="G1981" s="30">
        <v>3136</v>
      </c>
      <c r="H1981" s="265">
        <f t="shared" si="87"/>
        <v>0</v>
      </c>
      <c r="I1981" s="235"/>
    </row>
    <row r="1982" spans="1:11" x14ac:dyDescent="0.25">
      <c r="A1982" s="240">
        <v>41904</v>
      </c>
      <c r="B1982" s="241" t="s">
        <v>1318</v>
      </c>
      <c r="C1982" s="394" t="s">
        <v>4517</v>
      </c>
      <c r="D1982" s="8" t="s">
        <v>121</v>
      </c>
      <c r="E1982" s="252">
        <v>24836</v>
      </c>
      <c r="F1982" s="294">
        <v>41904</v>
      </c>
      <c r="G1982" s="22">
        <v>24836</v>
      </c>
      <c r="H1982" s="265">
        <f t="shared" si="87"/>
        <v>0</v>
      </c>
      <c r="I1982" s="20"/>
    </row>
    <row r="1983" spans="1:11" x14ac:dyDescent="0.25">
      <c r="A1983" s="240">
        <v>41904</v>
      </c>
      <c r="B1983" s="241" t="s">
        <v>1325</v>
      </c>
      <c r="C1983" s="394" t="s">
        <v>4517</v>
      </c>
      <c r="D1983" s="8" t="s">
        <v>121</v>
      </c>
      <c r="E1983" s="252">
        <v>2760</v>
      </c>
      <c r="F1983" s="294">
        <v>41904</v>
      </c>
      <c r="G1983" s="22">
        <v>2760</v>
      </c>
      <c r="H1983" s="265">
        <f t="shared" si="87"/>
        <v>0</v>
      </c>
      <c r="I1983" s="20" t="s">
        <v>20</v>
      </c>
    </row>
    <row r="1984" spans="1:11" x14ac:dyDescent="0.25">
      <c r="A1984" s="240">
        <v>41907</v>
      </c>
      <c r="B1984" s="475" t="s">
        <v>1661</v>
      </c>
      <c r="C1984" s="476" t="s">
        <v>2764</v>
      </c>
      <c r="D1984" s="5" t="s">
        <v>121</v>
      </c>
      <c r="E1984" s="295">
        <v>25918.2</v>
      </c>
      <c r="F1984" s="294">
        <v>41907</v>
      </c>
      <c r="G1984" s="22">
        <v>25918.2</v>
      </c>
      <c r="H1984" s="265">
        <f t="shared" si="87"/>
        <v>0</v>
      </c>
      <c r="I1984" s="24"/>
    </row>
    <row r="1985" spans="1:9" x14ac:dyDescent="0.25">
      <c r="A1985" s="240">
        <v>41907</v>
      </c>
      <c r="B1985" s="475" t="s">
        <v>1664</v>
      </c>
      <c r="C1985" s="476" t="s">
        <v>2764</v>
      </c>
      <c r="D1985" s="5" t="s">
        <v>121</v>
      </c>
      <c r="E1985" s="295">
        <v>2443.1999999999998</v>
      </c>
      <c r="F1985" s="294">
        <v>41907</v>
      </c>
      <c r="G1985" s="22">
        <v>2443.1999999999998</v>
      </c>
      <c r="H1985" s="265">
        <f t="shared" si="87"/>
        <v>0</v>
      </c>
      <c r="I1985" s="24"/>
    </row>
    <row r="1986" spans="1:9" x14ac:dyDescent="0.25">
      <c r="A1986" s="240">
        <v>41908</v>
      </c>
      <c r="B1986" s="475" t="s">
        <v>1726</v>
      </c>
      <c r="C1986" s="476" t="s">
        <v>2764</v>
      </c>
      <c r="D1986" s="235" t="s">
        <v>121</v>
      </c>
      <c r="E1986" s="236">
        <v>976.5</v>
      </c>
      <c r="F1986" s="294">
        <v>41908</v>
      </c>
      <c r="G1986" s="30">
        <v>976.5</v>
      </c>
      <c r="H1986" s="265">
        <f t="shared" si="87"/>
        <v>0</v>
      </c>
      <c r="I1986" s="235"/>
    </row>
    <row r="1987" spans="1:9" x14ac:dyDescent="0.25">
      <c r="A1987" s="240">
        <v>41908</v>
      </c>
      <c r="B1987" s="475" t="s">
        <v>1774</v>
      </c>
      <c r="C1987" s="476" t="s">
        <v>2764</v>
      </c>
      <c r="D1987" s="235" t="s">
        <v>121</v>
      </c>
      <c r="E1987" s="236">
        <v>31594.1</v>
      </c>
      <c r="F1987" s="294">
        <v>41908</v>
      </c>
      <c r="G1987" s="30">
        <v>31594.1</v>
      </c>
      <c r="H1987" s="265">
        <f t="shared" si="87"/>
        <v>0</v>
      </c>
      <c r="I1987" s="235"/>
    </row>
    <row r="1988" spans="1:9" x14ac:dyDescent="0.25">
      <c r="A1988" s="240">
        <v>41908</v>
      </c>
      <c r="B1988" s="475" t="s">
        <v>1783</v>
      </c>
      <c r="C1988" s="476" t="s">
        <v>2764</v>
      </c>
      <c r="D1988" s="235" t="s">
        <v>121</v>
      </c>
      <c r="E1988" s="236">
        <v>5730.4</v>
      </c>
      <c r="F1988" s="294">
        <v>41908</v>
      </c>
      <c r="G1988" s="30">
        <v>5730.4</v>
      </c>
      <c r="H1988" s="265">
        <f t="shared" si="87"/>
        <v>0</v>
      </c>
      <c r="I1988" s="235"/>
    </row>
    <row r="1989" spans="1:9" x14ac:dyDescent="0.25">
      <c r="A1989" s="240">
        <v>41909</v>
      </c>
      <c r="B1989" s="475" t="s">
        <v>1911</v>
      </c>
      <c r="C1989" s="476" t="s">
        <v>2764</v>
      </c>
      <c r="D1989" s="8" t="s">
        <v>121</v>
      </c>
      <c r="E1989" s="252">
        <v>30082.799999999999</v>
      </c>
      <c r="F1989" s="462" t="s">
        <v>4629</v>
      </c>
      <c r="G1989" s="30">
        <v>30082.799999999999</v>
      </c>
      <c r="H1989" s="265">
        <f t="shared" si="87"/>
        <v>0</v>
      </c>
      <c r="I1989" s="8" t="s">
        <v>2781</v>
      </c>
    </row>
    <row r="1990" spans="1:9" x14ac:dyDescent="0.25">
      <c r="A1990" s="240">
        <v>41910</v>
      </c>
      <c r="B1990" s="475" t="s">
        <v>2005</v>
      </c>
      <c r="C1990" s="476" t="s">
        <v>2764</v>
      </c>
      <c r="D1990" s="235" t="s">
        <v>121</v>
      </c>
      <c r="E1990" s="236">
        <v>31595.200000000001</v>
      </c>
      <c r="F1990" s="117">
        <v>41910</v>
      </c>
      <c r="G1990" s="30">
        <v>31595.200000000001</v>
      </c>
      <c r="H1990" s="265">
        <f t="shared" si="87"/>
        <v>0</v>
      </c>
      <c r="I1990" s="235"/>
    </row>
    <row r="1991" spans="1:9" x14ac:dyDescent="0.25">
      <c r="A1991" s="240">
        <v>41911</v>
      </c>
      <c r="B1991" s="475" t="s">
        <v>2115</v>
      </c>
      <c r="C1991" s="476" t="s">
        <v>2764</v>
      </c>
      <c r="D1991" s="8" t="s">
        <v>121</v>
      </c>
      <c r="E1991" s="252">
        <v>32531.4</v>
      </c>
      <c r="F1991" s="294">
        <v>41912</v>
      </c>
      <c r="G1991" s="30">
        <v>32531.4</v>
      </c>
      <c r="H1991" s="265">
        <f t="shared" si="87"/>
        <v>0</v>
      </c>
      <c r="I1991" s="8" t="s">
        <v>2781</v>
      </c>
    </row>
    <row r="1992" spans="1:9" x14ac:dyDescent="0.25">
      <c r="A1992" s="240">
        <v>41912</v>
      </c>
      <c r="B1992" s="475" t="s">
        <v>2196</v>
      </c>
      <c r="C1992" s="476" t="s">
        <v>2764</v>
      </c>
      <c r="D1992" s="235" t="s">
        <v>121</v>
      </c>
      <c r="E1992" s="236">
        <v>2683.8</v>
      </c>
      <c r="F1992" s="117">
        <v>41912</v>
      </c>
      <c r="G1992" s="30">
        <v>2683.8</v>
      </c>
      <c r="H1992" s="265">
        <f t="shared" si="87"/>
        <v>0</v>
      </c>
      <c r="I1992" s="235"/>
    </row>
    <row r="1993" spans="1:9" x14ac:dyDescent="0.25">
      <c r="A1993" s="240">
        <v>41912</v>
      </c>
      <c r="B1993" s="475" t="s">
        <v>2219</v>
      </c>
      <c r="C1993" s="476" t="s">
        <v>2764</v>
      </c>
      <c r="D1993" s="235" t="s">
        <v>121</v>
      </c>
      <c r="E1993" s="236">
        <v>15100.8</v>
      </c>
      <c r="F1993" s="117">
        <v>41912</v>
      </c>
      <c r="G1993" s="30">
        <v>15100.8</v>
      </c>
      <c r="H1993" s="265">
        <f t="shared" si="87"/>
        <v>0</v>
      </c>
      <c r="I1993" s="235"/>
    </row>
    <row r="1994" spans="1:9" x14ac:dyDescent="0.25">
      <c r="A1994" s="240"/>
      <c r="B1994" s="475"/>
      <c r="C1994" s="476"/>
      <c r="D1994" s="235"/>
      <c r="E1994" s="236"/>
      <c r="F1994" s="117"/>
      <c r="G1994" s="621">
        <f>SUM(G1962:G1993)</f>
        <v>638742.1</v>
      </c>
      <c r="H1994" s="265"/>
      <c r="I1994" s="235"/>
    </row>
    <row r="1995" spans="1:9" x14ac:dyDescent="0.25">
      <c r="A1995" s="240"/>
      <c r="B1995" s="475"/>
      <c r="C1995" s="476"/>
      <c r="D1995" s="235"/>
      <c r="E1995" s="236"/>
      <c r="F1995" s="117"/>
      <c r="G1995" s="30"/>
      <c r="H1995" s="265"/>
      <c r="I1995" s="235"/>
    </row>
    <row r="1996" spans="1:9" x14ac:dyDescent="0.25">
      <c r="A1996" s="240">
        <v>41893</v>
      </c>
      <c r="B1996" s="438" t="s">
        <v>1321</v>
      </c>
      <c r="C1996" s="429" t="s">
        <v>4422</v>
      </c>
      <c r="D1996" s="235" t="s">
        <v>175</v>
      </c>
      <c r="E1996" s="236">
        <v>640</v>
      </c>
      <c r="F1996" s="117">
        <v>41894</v>
      </c>
      <c r="G1996" s="30">
        <v>640</v>
      </c>
      <c r="H1996" s="265">
        <f t="shared" si="87"/>
        <v>0</v>
      </c>
      <c r="I1996" s="235" t="s">
        <v>196</v>
      </c>
    </row>
    <row r="1997" spans="1:9" ht="17.25" customHeight="1" x14ac:dyDescent="0.25">
      <c r="A1997" s="240">
        <v>41898</v>
      </c>
      <c r="B1997" s="241" t="s">
        <v>1920</v>
      </c>
      <c r="C1997" s="394" t="s">
        <v>4517</v>
      </c>
      <c r="D1997" s="8" t="s">
        <v>175</v>
      </c>
      <c r="E1997" s="252">
        <v>18967.5</v>
      </c>
      <c r="F1997" s="349" t="s">
        <v>4550</v>
      </c>
      <c r="G1997" s="30">
        <v>18967.5</v>
      </c>
      <c r="H1997" s="265">
        <f t="shared" si="87"/>
        <v>0</v>
      </c>
      <c r="I1997" s="8" t="s">
        <v>23</v>
      </c>
    </row>
    <row r="1998" spans="1:9" x14ac:dyDescent="0.25">
      <c r="A1998" s="240">
        <v>41901</v>
      </c>
      <c r="B1998" s="241" t="s">
        <v>1064</v>
      </c>
      <c r="C1998" s="394" t="s">
        <v>4517</v>
      </c>
      <c r="D1998" s="235" t="s">
        <v>175</v>
      </c>
      <c r="E1998" s="236">
        <v>11144</v>
      </c>
      <c r="F1998" s="294">
        <v>41902</v>
      </c>
      <c r="G1998" s="22">
        <v>11144</v>
      </c>
      <c r="H1998" s="265">
        <f t="shared" si="87"/>
        <v>0</v>
      </c>
      <c r="I1998" s="431" t="s">
        <v>14</v>
      </c>
    </row>
    <row r="1999" spans="1:9" x14ac:dyDescent="0.25">
      <c r="A1999" s="240">
        <v>41902</v>
      </c>
      <c r="B1999" s="241" t="s">
        <v>1169</v>
      </c>
      <c r="C1999" s="394" t="s">
        <v>4517</v>
      </c>
      <c r="D1999" s="8" t="s">
        <v>175</v>
      </c>
      <c r="E1999" s="252">
        <v>8517.6</v>
      </c>
      <c r="F1999" s="294">
        <v>41903</v>
      </c>
      <c r="G1999" s="22">
        <v>8517.6</v>
      </c>
      <c r="H1999" s="265">
        <f t="shared" si="87"/>
        <v>0</v>
      </c>
      <c r="I1999" s="20" t="s">
        <v>4</v>
      </c>
    </row>
    <row r="2000" spans="1:9" x14ac:dyDescent="0.25">
      <c r="A2000" s="240">
        <v>41908</v>
      </c>
      <c r="B2000" s="475" t="s">
        <v>1804</v>
      </c>
      <c r="C2000" s="476" t="s">
        <v>2764</v>
      </c>
      <c r="D2000" s="235" t="s">
        <v>175</v>
      </c>
      <c r="E2000" s="236">
        <v>9066</v>
      </c>
      <c r="F2000" s="294">
        <v>41909</v>
      </c>
      <c r="G2000" s="30">
        <v>9066</v>
      </c>
      <c r="H2000" s="265">
        <f t="shared" si="87"/>
        <v>0</v>
      </c>
      <c r="I2000" s="235" t="s">
        <v>14</v>
      </c>
    </row>
    <row r="2001" spans="1:11" x14ac:dyDescent="0.25">
      <c r="A2001" s="240"/>
      <c r="B2001" s="475"/>
      <c r="C2001" s="476"/>
      <c r="D2001" s="235"/>
      <c r="E2001" s="236"/>
      <c r="F2001" s="294"/>
      <c r="G2001" s="621" t="s">
        <v>847</v>
      </c>
      <c r="H2001" s="265"/>
      <c r="I2001" s="235"/>
    </row>
    <row r="2002" spans="1:11" x14ac:dyDescent="0.25">
      <c r="A2002" s="240"/>
      <c r="B2002" s="475"/>
      <c r="C2002" s="476"/>
      <c r="D2002" s="235"/>
      <c r="E2002" s="236"/>
      <c r="F2002" s="294"/>
      <c r="G2002" s="30"/>
      <c r="H2002" s="265"/>
      <c r="I2002" s="235"/>
    </row>
    <row r="2003" spans="1:11" x14ac:dyDescent="0.25">
      <c r="A2003" s="240">
        <v>41883</v>
      </c>
      <c r="B2003" s="241" t="s">
        <v>1381</v>
      </c>
      <c r="C2003" s="394" t="s">
        <v>4401</v>
      </c>
      <c r="D2003" s="235" t="s">
        <v>1742</v>
      </c>
      <c r="E2003" s="236">
        <v>11779.8</v>
      </c>
      <c r="F2003" s="117">
        <v>41890</v>
      </c>
      <c r="G2003" s="30">
        <v>11779.8</v>
      </c>
      <c r="H2003" s="238">
        <f t="shared" ref="H2003:H2023" si="88">E2003-G2003</f>
        <v>0</v>
      </c>
      <c r="I2003" s="235"/>
    </row>
    <row r="2004" spans="1:11" x14ac:dyDescent="0.25">
      <c r="A2004" s="240">
        <v>41885</v>
      </c>
      <c r="B2004" s="438" t="s">
        <v>1631</v>
      </c>
      <c r="C2004" s="429" t="s">
        <v>4422</v>
      </c>
      <c r="D2004" s="8" t="s">
        <v>1742</v>
      </c>
      <c r="E2004" s="252">
        <v>12318.95</v>
      </c>
      <c r="F2004" s="117">
        <v>41894</v>
      </c>
      <c r="G2004" s="30">
        <v>12318.95</v>
      </c>
      <c r="H2004" s="265">
        <f t="shared" si="88"/>
        <v>0</v>
      </c>
      <c r="I2004" s="8" t="s">
        <v>14</v>
      </c>
      <c r="K2004" s="21"/>
    </row>
    <row r="2005" spans="1:11" x14ac:dyDescent="0.25">
      <c r="A2005" s="240">
        <v>41887</v>
      </c>
      <c r="B2005" s="438" t="s">
        <v>1848</v>
      </c>
      <c r="C2005" s="429" t="s">
        <v>4422</v>
      </c>
      <c r="D2005" s="8" t="s">
        <v>1742</v>
      </c>
      <c r="E2005" s="252">
        <v>9308.6</v>
      </c>
      <c r="F2005" s="117">
        <v>41894</v>
      </c>
      <c r="G2005" s="30">
        <v>9308.6</v>
      </c>
      <c r="H2005" s="265">
        <f t="shared" si="88"/>
        <v>0</v>
      </c>
      <c r="I2005" s="8" t="s">
        <v>196</v>
      </c>
    </row>
    <row r="2006" spans="1:11" x14ac:dyDescent="0.25">
      <c r="A2006" s="240">
        <v>41890</v>
      </c>
      <c r="B2006" s="438" t="s">
        <v>2200</v>
      </c>
      <c r="C2006" s="429" t="s">
        <v>4422</v>
      </c>
      <c r="D2006" s="8" t="s">
        <v>1742</v>
      </c>
      <c r="E2006" s="252">
        <v>14303.8</v>
      </c>
      <c r="F2006" s="117">
        <v>41897</v>
      </c>
      <c r="G2006" s="30">
        <v>14303.8</v>
      </c>
      <c r="H2006" s="265">
        <f t="shared" si="88"/>
        <v>0</v>
      </c>
      <c r="I2006" s="8" t="s">
        <v>14</v>
      </c>
    </row>
    <row r="2007" spans="1:11" x14ac:dyDescent="0.25">
      <c r="A2007" s="240">
        <v>41891</v>
      </c>
      <c r="B2007" s="438" t="s">
        <v>1073</v>
      </c>
      <c r="C2007" s="429" t="s">
        <v>4422</v>
      </c>
      <c r="D2007" s="235" t="s">
        <v>1742</v>
      </c>
      <c r="E2007" s="236">
        <v>12309.8</v>
      </c>
      <c r="F2007" s="117">
        <v>41897</v>
      </c>
      <c r="G2007" s="30">
        <v>12309.8</v>
      </c>
      <c r="H2007" s="265">
        <f t="shared" si="88"/>
        <v>0</v>
      </c>
      <c r="I2007" s="235" t="s">
        <v>14</v>
      </c>
    </row>
    <row r="2008" spans="1:11" x14ac:dyDescent="0.25">
      <c r="A2008" s="240">
        <v>41892</v>
      </c>
      <c r="B2008" s="438" t="s">
        <v>1118</v>
      </c>
      <c r="C2008" s="429" t="s">
        <v>4422</v>
      </c>
      <c r="D2008" s="8" t="s">
        <v>1742</v>
      </c>
      <c r="E2008" s="252">
        <v>23357.599999999999</v>
      </c>
      <c r="F2008" s="117">
        <v>41897</v>
      </c>
      <c r="G2008" s="30">
        <v>23357.599999999999</v>
      </c>
      <c r="H2008" s="265">
        <f t="shared" si="88"/>
        <v>0</v>
      </c>
      <c r="I2008" s="8" t="s">
        <v>196</v>
      </c>
    </row>
    <row r="2009" spans="1:11" x14ac:dyDescent="0.25">
      <c r="A2009" s="240">
        <v>41894</v>
      </c>
      <c r="B2009" s="438" t="s">
        <v>1485</v>
      </c>
      <c r="C2009" s="429" t="s">
        <v>4422</v>
      </c>
      <c r="D2009" s="8" t="s">
        <v>1742</v>
      </c>
      <c r="E2009" s="252">
        <v>22605</v>
      </c>
      <c r="F2009" s="117">
        <v>41905</v>
      </c>
      <c r="G2009" s="30">
        <v>22605</v>
      </c>
      <c r="H2009" s="265">
        <f t="shared" si="88"/>
        <v>0</v>
      </c>
      <c r="I2009" s="8" t="s">
        <v>14</v>
      </c>
    </row>
    <row r="2010" spans="1:11" x14ac:dyDescent="0.25">
      <c r="A2010" s="240">
        <v>41897</v>
      </c>
      <c r="B2010" s="241" t="s">
        <v>1750</v>
      </c>
      <c r="C2010" s="394" t="s">
        <v>4517</v>
      </c>
      <c r="D2010" s="235" t="s">
        <v>1742</v>
      </c>
      <c r="E2010" s="236">
        <v>27812.400000000001</v>
      </c>
      <c r="F2010" s="294">
        <v>41904</v>
      </c>
      <c r="G2010" s="30">
        <v>27812.400000000001</v>
      </c>
      <c r="H2010" s="265">
        <f t="shared" si="88"/>
        <v>0</v>
      </c>
      <c r="I2010" s="235" t="s">
        <v>14</v>
      </c>
    </row>
    <row r="2011" spans="1:11" x14ac:dyDescent="0.25">
      <c r="A2011" s="240">
        <v>41897</v>
      </c>
      <c r="B2011" s="241" t="s">
        <v>1838</v>
      </c>
      <c r="C2011" s="394" t="s">
        <v>4517</v>
      </c>
      <c r="D2011" s="235" t="s">
        <v>1742</v>
      </c>
      <c r="E2011" s="236">
        <v>700.8</v>
      </c>
      <c r="F2011" s="294">
        <v>41904</v>
      </c>
      <c r="G2011" s="30">
        <v>700.8</v>
      </c>
      <c r="H2011" s="265">
        <f t="shared" si="88"/>
        <v>0</v>
      </c>
      <c r="I2011" s="235" t="s">
        <v>2781</v>
      </c>
    </row>
    <row r="2012" spans="1:11" x14ac:dyDescent="0.25">
      <c r="A2012" s="240">
        <v>41899</v>
      </c>
      <c r="B2012" s="241" t="s">
        <v>1943</v>
      </c>
      <c r="C2012" s="394" t="s">
        <v>4517</v>
      </c>
      <c r="D2012" s="8" t="s">
        <v>1742</v>
      </c>
      <c r="E2012" s="252">
        <v>22576.799999999999</v>
      </c>
      <c r="F2012" s="294">
        <v>41904</v>
      </c>
      <c r="G2012" s="30">
        <v>22576.799999999999</v>
      </c>
      <c r="H2012" s="265">
        <f t="shared" si="88"/>
        <v>0</v>
      </c>
      <c r="I2012" s="8" t="s">
        <v>14</v>
      </c>
    </row>
    <row r="2013" spans="1:11" x14ac:dyDescent="0.25">
      <c r="A2013" s="240">
        <v>41900</v>
      </c>
      <c r="B2013" s="241" t="s">
        <v>2065</v>
      </c>
      <c r="C2013" s="394" t="s">
        <v>4517</v>
      </c>
      <c r="D2013" s="8" t="s">
        <v>1742</v>
      </c>
      <c r="E2013" s="252">
        <v>25101.599999999999</v>
      </c>
      <c r="F2013" s="294">
        <v>41908</v>
      </c>
      <c r="G2013" s="30">
        <v>25101.599999999999</v>
      </c>
      <c r="H2013" s="265">
        <f t="shared" si="88"/>
        <v>0</v>
      </c>
      <c r="I2013" s="8" t="s">
        <v>14</v>
      </c>
    </row>
    <row r="2014" spans="1:11" x14ac:dyDescent="0.25">
      <c r="A2014" s="240">
        <v>41901</v>
      </c>
      <c r="B2014" s="241" t="s">
        <v>2181</v>
      </c>
      <c r="C2014" s="394" t="s">
        <v>4517</v>
      </c>
      <c r="D2014" s="235" t="s">
        <v>1742</v>
      </c>
      <c r="E2014" s="236">
        <v>32052</v>
      </c>
      <c r="F2014" s="294">
        <v>41908</v>
      </c>
      <c r="G2014" s="30">
        <v>32052</v>
      </c>
      <c r="H2014" s="265">
        <f t="shared" si="88"/>
        <v>0</v>
      </c>
      <c r="I2014" s="235" t="s">
        <v>14</v>
      </c>
      <c r="J2014" s="9"/>
      <c r="K2014" s="9"/>
    </row>
    <row r="2015" spans="1:11" x14ac:dyDescent="0.25">
      <c r="A2015" s="240">
        <v>41902</v>
      </c>
      <c r="B2015" s="241" t="s">
        <v>1093</v>
      </c>
      <c r="C2015" s="394" t="s">
        <v>4517</v>
      </c>
      <c r="D2015" s="8" t="s">
        <v>1742</v>
      </c>
      <c r="E2015" s="252">
        <v>17572.8</v>
      </c>
      <c r="F2015" s="294">
        <v>41912</v>
      </c>
      <c r="G2015" s="22">
        <v>17572.8</v>
      </c>
      <c r="H2015" s="265">
        <f t="shared" si="88"/>
        <v>0</v>
      </c>
      <c r="I2015" s="20" t="s">
        <v>14</v>
      </c>
      <c r="J2015" s="9"/>
      <c r="K2015" s="9"/>
    </row>
    <row r="2016" spans="1:11" x14ac:dyDescent="0.25">
      <c r="A2016" s="240">
        <v>41904</v>
      </c>
      <c r="B2016" s="241" t="s">
        <v>1256</v>
      </c>
      <c r="C2016" s="394" t="s">
        <v>4517</v>
      </c>
      <c r="D2016" s="8" t="s">
        <v>1742</v>
      </c>
      <c r="E2016" s="252">
        <v>29774</v>
      </c>
      <c r="F2016" s="294">
        <v>41912</v>
      </c>
      <c r="G2016" s="30">
        <v>29774</v>
      </c>
      <c r="H2016" s="265">
        <f t="shared" si="88"/>
        <v>0</v>
      </c>
      <c r="I2016" s="8"/>
      <c r="J2016" s="9"/>
      <c r="K2016" s="9"/>
    </row>
    <row r="2017" spans="1:11" x14ac:dyDescent="0.25">
      <c r="A2017" s="240">
        <v>41904</v>
      </c>
      <c r="B2017" s="241" t="s">
        <v>1350</v>
      </c>
      <c r="C2017" s="394" t="s">
        <v>4517</v>
      </c>
      <c r="D2017" s="8" t="s">
        <v>1742</v>
      </c>
      <c r="E2017" s="252">
        <v>1450</v>
      </c>
      <c r="F2017" s="294">
        <v>41912</v>
      </c>
      <c r="G2017" s="22">
        <v>1450</v>
      </c>
      <c r="H2017" s="265">
        <f t="shared" si="88"/>
        <v>0</v>
      </c>
      <c r="I2017" s="20"/>
      <c r="J2017" s="9"/>
      <c r="K2017" s="9"/>
    </row>
    <row r="2018" spans="1:11" x14ac:dyDescent="0.25">
      <c r="A2018" s="240">
        <v>41908</v>
      </c>
      <c r="B2018" s="475" t="s">
        <v>1708</v>
      </c>
      <c r="C2018" s="476" t="s">
        <v>2764</v>
      </c>
      <c r="D2018" s="235" t="s">
        <v>1742</v>
      </c>
      <c r="E2018" s="236">
        <v>24484.799999999999</v>
      </c>
      <c r="F2018" s="294">
        <v>41912</v>
      </c>
      <c r="G2018" s="30">
        <v>24484.799999999999</v>
      </c>
      <c r="H2018" s="265">
        <f t="shared" si="88"/>
        <v>0</v>
      </c>
      <c r="I2018" s="235" t="s">
        <v>196</v>
      </c>
      <c r="J2018" s="9"/>
      <c r="K2018" s="9"/>
    </row>
    <row r="2019" spans="1:11" x14ac:dyDescent="0.25">
      <c r="A2019" s="240">
        <v>41911</v>
      </c>
      <c r="B2019" s="475" t="s">
        <v>2047</v>
      </c>
      <c r="C2019" s="476" t="s">
        <v>2764</v>
      </c>
      <c r="D2019" s="8" t="s">
        <v>1742</v>
      </c>
      <c r="E2019" s="252">
        <v>29304</v>
      </c>
      <c r="F2019" s="313">
        <v>41918</v>
      </c>
      <c r="G2019" s="247">
        <v>29304</v>
      </c>
      <c r="H2019" s="265">
        <f t="shared" si="88"/>
        <v>0</v>
      </c>
      <c r="I2019" s="8" t="s">
        <v>14</v>
      </c>
      <c r="J2019" s="9"/>
      <c r="K2019" s="9"/>
    </row>
    <row r="2020" spans="1:11" x14ac:dyDescent="0.25">
      <c r="A2020" s="240">
        <v>41911</v>
      </c>
      <c r="B2020" s="475" t="s">
        <v>2122</v>
      </c>
      <c r="C2020" s="476" t="s">
        <v>2764</v>
      </c>
      <c r="D2020" s="8" t="s">
        <v>1742</v>
      </c>
      <c r="E2020" s="252">
        <v>1528</v>
      </c>
      <c r="F2020" s="313">
        <v>41918</v>
      </c>
      <c r="G2020" s="247">
        <v>1528</v>
      </c>
      <c r="H2020" s="265">
        <f t="shared" si="88"/>
        <v>0</v>
      </c>
      <c r="I2020" s="8" t="s">
        <v>2781</v>
      </c>
      <c r="J2020" s="9"/>
      <c r="K2020" s="9"/>
    </row>
    <row r="2021" spans="1:11" x14ac:dyDescent="0.25">
      <c r="A2021" s="240"/>
      <c r="B2021" s="475"/>
      <c r="C2021" s="476"/>
      <c r="D2021" s="8"/>
      <c r="E2021" s="252"/>
      <c r="F2021" s="313"/>
      <c r="G2021" s="247">
        <f>SUM(G2003:G2020)</f>
        <v>318340.74999999994</v>
      </c>
      <c r="H2021" s="265"/>
      <c r="I2021" s="8"/>
      <c r="J2021" s="9"/>
      <c r="K2021" s="9"/>
    </row>
    <row r="2022" spans="1:11" x14ac:dyDescent="0.25">
      <c r="A2022" s="240"/>
      <c r="B2022" s="475"/>
      <c r="C2022" s="476"/>
      <c r="D2022" s="8"/>
      <c r="E2022" s="252"/>
      <c r="F2022" s="313"/>
      <c r="G2022" s="247"/>
      <c r="H2022" s="265"/>
      <c r="I2022" s="8"/>
      <c r="J2022" s="9"/>
      <c r="K2022" s="9"/>
    </row>
    <row r="2023" spans="1:11" x14ac:dyDescent="0.25">
      <c r="A2023" s="240">
        <v>41907</v>
      </c>
      <c r="B2023" s="475" t="s">
        <v>1693</v>
      </c>
      <c r="C2023" s="476" t="s">
        <v>2764</v>
      </c>
      <c r="D2023" s="8" t="s">
        <v>4610</v>
      </c>
      <c r="E2023" s="252">
        <v>5976.5</v>
      </c>
      <c r="F2023" s="294">
        <v>41909</v>
      </c>
      <c r="G2023" s="30">
        <v>5976.5</v>
      </c>
      <c r="H2023" s="265">
        <f t="shared" si="88"/>
        <v>0</v>
      </c>
      <c r="I2023" s="8" t="s">
        <v>146</v>
      </c>
      <c r="J2023" s="9"/>
      <c r="K2023" s="9"/>
    </row>
    <row r="2024" spans="1:11" x14ac:dyDescent="0.25">
      <c r="A2024" s="240"/>
      <c r="B2024" s="475"/>
      <c r="C2024" s="476"/>
      <c r="D2024" s="8"/>
      <c r="E2024" s="252"/>
      <c r="F2024" s="294"/>
      <c r="G2024" s="30"/>
      <c r="H2024" s="265"/>
      <c r="I2024" s="8"/>
      <c r="J2024" s="9"/>
      <c r="K2024" s="9"/>
    </row>
    <row r="2025" spans="1:11" x14ac:dyDescent="0.25">
      <c r="A2025" s="240">
        <v>41897</v>
      </c>
      <c r="B2025" s="241" t="s">
        <v>1727</v>
      </c>
      <c r="C2025" s="394" t="s">
        <v>4517</v>
      </c>
      <c r="D2025" s="235" t="s">
        <v>4534</v>
      </c>
      <c r="E2025" s="236">
        <v>150.80000000000001</v>
      </c>
      <c r="F2025" s="294">
        <v>41897</v>
      </c>
      <c r="G2025" s="30">
        <v>150.80000000000001</v>
      </c>
      <c r="H2025" s="265">
        <f>E2025-G2025</f>
        <v>0</v>
      </c>
      <c r="I2025" s="235"/>
      <c r="J2025" s="9"/>
      <c r="K2025" s="9"/>
    </row>
    <row r="2026" spans="1:11" x14ac:dyDescent="0.25">
      <c r="A2026" s="240">
        <v>41895</v>
      </c>
      <c r="B2026" s="241" t="s">
        <v>1623</v>
      </c>
      <c r="C2026" s="394" t="s">
        <v>4517</v>
      </c>
      <c r="D2026" s="235" t="s">
        <v>4524</v>
      </c>
      <c r="E2026" s="236">
        <v>4687.8</v>
      </c>
      <c r="F2026" s="117">
        <v>41895</v>
      </c>
      <c r="G2026" s="30">
        <v>4687.8</v>
      </c>
      <c r="H2026" s="265">
        <f>E2026-G2026</f>
        <v>0</v>
      </c>
      <c r="I2026" s="235"/>
      <c r="J2026" s="9"/>
      <c r="K2026" s="9"/>
    </row>
    <row r="2027" spans="1:11" x14ac:dyDescent="0.25">
      <c r="A2027" s="240"/>
      <c r="B2027" s="241"/>
      <c r="C2027" s="394"/>
      <c r="D2027" s="235"/>
      <c r="E2027" s="236"/>
      <c r="F2027" s="117"/>
      <c r="G2027" s="30"/>
      <c r="H2027" s="265"/>
      <c r="I2027" s="235"/>
      <c r="J2027" s="9"/>
      <c r="K2027" s="9"/>
    </row>
    <row r="2028" spans="1:11" x14ac:dyDescent="0.25">
      <c r="A2028" s="240">
        <v>41891</v>
      </c>
      <c r="B2028" s="438" t="s">
        <v>1093</v>
      </c>
      <c r="C2028" s="429" t="s">
        <v>4422</v>
      </c>
      <c r="D2028" s="235" t="s">
        <v>4484</v>
      </c>
      <c r="E2028" s="236">
        <v>3888.7</v>
      </c>
      <c r="F2028" s="117">
        <v>41891</v>
      </c>
      <c r="G2028" s="30">
        <v>3888.7</v>
      </c>
      <c r="H2028" s="265">
        <f>E2028-G2028</f>
        <v>0</v>
      </c>
      <c r="I2028" s="235"/>
      <c r="J2028" s="9"/>
      <c r="K2028" s="9"/>
    </row>
    <row r="2029" spans="1:11" x14ac:dyDescent="0.25">
      <c r="A2029" s="240">
        <v>41896</v>
      </c>
      <c r="B2029" s="241" t="s">
        <v>1689</v>
      </c>
      <c r="C2029" s="394" t="s">
        <v>4517</v>
      </c>
      <c r="D2029" s="8" t="s">
        <v>4484</v>
      </c>
      <c r="E2029" s="252">
        <v>2049</v>
      </c>
      <c r="F2029" s="117">
        <v>41896</v>
      </c>
      <c r="G2029" s="30">
        <v>2049</v>
      </c>
      <c r="H2029" s="265">
        <f>E2029-G2029</f>
        <v>0</v>
      </c>
      <c r="I2029" s="8"/>
      <c r="J2029" s="9"/>
      <c r="K2029" s="9"/>
    </row>
    <row r="2030" spans="1:11" x14ac:dyDescent="0.25">
      <c r="A2030" s="240">
        <v>41896</v>
      </c>
      <c r="B2030" s="241" t="s">
        <v>1721</v>
      </c>
      <c r="C2030" s="394" t="s">
        <v>4517</v>
      </c>
      <c r="D2030" s="8" t="s">
        <v>4484</v>
      </c>
      <c r="E2030" s="252">
        <v>5742</v>
      </c>
      <c r="F2030" s="294">
        <v>41896</v>
      </c>
      <c r="G2030" s="30">
        <v>5742</v>
      </c>
      <c r="H2030" s="265">
        <f>E2030-G2030</f>
        <v>0</v>
      </c>
      <c r="I2030" s="8"/>
      <c r="J2030" s="9"/>
      <c r="K2030" s="9"/>
    </row>
    <row r="2031" spans="1:11" x14ac:dyDescent="0.25">
      <c r="A2031" s="240">
        <v>41897</v>
      </c>
      <c r="B2031" s="241" t="s">
        <v>1830</v>
      </c>
      <c r="C2031" s="394" t="s">
        <v>4517</v>
      </c>
      <c r="D2031" s="235" t="s">
        <v>4484</v>
      </c>
      <c r="E2031" s="236">
        <v>1032</v>
      </c>
      <c r="F2031" s="294">
        <v>41897</v>
      </c>
      <c r="G2031" s="30">
        <v>1032</v>
      </c>
      <c r="H2031" s="265">
        <f>E2031-G2031</f>
        <v>0</v>
      </c>
      <c r="I2031" s="235" t="s">
        <v>20</v>
      </c>
      <c r="J2031" s="9"/>
      <c r="K2031" s="9"/>
    </row>
    <row r="2032" spans="1:11" x14ac:dyDescent="0.25">
      <c r="A2032" s="240"/>
      <c r="B2032" s="241"/>
      <c r="C2032" s="394"/>
      <c r="D2032" s="235"/>
      <c r="E2032" s="236"/>
      <c r="F2032" s="294"/>
      <c r="G2032" s="30">
        <f>SUM(G2028:G2031)</f>
        <v>12711.7</v>
      </c>
      <c r="H2032" s="265"/>
      <c r="I2032" s="235"/>
      <c r="J2032" s="9"/>
      <c r="K2032" s="9"/>
    </row>
    <row r="2033" spans="1:11" x14ac:dyDescent="0.25">
      <c r="A2033" s="240"/>
      <c r="B2033" s="241"/>
      <c r="C2033" s="394"/>
      <c r="D2033" s="235"/>
      <c r="E2033" s="236"/>
      <c r="F2033" s="294"/>
      <c r="G2033" s="30"/>
      <c r="H2033" s="265"/>
      <c r="I2033" s="235"/>
      <c r="J2033" s="9"/>
      <c r="K2033" s="9"/>
    </row>
    <row r="2034" spans="1:11" x14ac:dyDescent="0.25">
      <c r="A2034" s="240">
        <v>41893</v>
      </c>
      <c r="B2034" s="438" t="s">
        <v>1290</v>
      </c>
      <c r="C2034" s="429" t="s">
        <v>4422</v>
      </c>
      <c r="D2034" s="235" t="s">
        <v>4497</v>
      </c>
      <c r="E2034" s="236">
        <v>20719.349999999999</v>
      </c>
      <c r="F2034" s="117">
        <v>41893</v>
      </c>
      <c r="G2034" s="30">
        <v>20719.349999999999</v>
      </c>
      <c r="H2034" s="265">
        <f>E2034-G2034</f>
        <v>0</v>
      </c>
      <c r="I2034" s="235"/>
      <c r="J2034" s="9"/>
      <c r="K2034" s="9"/>
    </row>
    <row r="2035" spans="1:11" x14ac:dyDescent="0.25">
      <c r="A2035" s="240"/>
      <c r="B2035" s="438"/>
      <c r="C2035" s="429"/>
      <c r="D2035" s="235"/>
      <c r="E2035" s="236"/>
      <c r="F2035" s="117"/>
      <c r="G2035" s="30"/>
      <c r="H2035" s="265"/>
      <c r="I2035" s="235"/>
      <c r="J2035" s="9"/>
      <c r="K2035" s="9"/>
    </row>
    <row r="2036" spans="1:11" x14ac:dyDescent="0.25">
      <c r="A2036" s="240">
        <v>41885</v>
      </c>
      <c r="B2036" s="438" t="s">
        <v>1606</v>
      </c>
      <c r="C2036" s="429" t="s">
        <v>4422</v>
      </c>
      <c r="D2036" s="8" t="s">
        <v>382</v>
      </c>
      <c r="E2036" s="252">
        <v>2301.4</v>
      </c>
      <c r="F2036" s="117">
        <v>41886</v>
      </c>
      <c r="G2036" s="30">
        <v>2301.4</v>
      </c>
      <c r="H2036" s="265">
        <f t="shared" ref="H2036:H2041" si="89">E2036-G2036</f>
        <v>0</v>
      </c>
      <c r="I2036" s="8" t="s">
        <v>20</v>
      </c>
      <c r="J2036" s="9"/>
      <c r="K2036" s="9"/>
    </row>
    <row r="2037" spans="1:11" x14ac:dyDescent="0.25">
      <c r="A2037" s="240">
        <v>41892</v>
      </c>
      <c r="B2037" s="438" t="s">
        <v>1164</v>
      </c>
      <c r="C2037" s="429" t="s">
        <v>4422</v>
      </c>
      <c r="D2037" s="8" t="s">
        <v>382</v>
      </c>
      <c r="E2037" s="252">
        <v>15954.8</v>
      </c>
      <c r="F2037" s="117">
        <v>41893</v>
      </c>
      <c r="G2037" s="30">
        <v>15954.8</v>
      </c>
      <c r="H2037" s="265">
        <f t="shared" si="89"/>
        <v>0</v>
      </c>
      <c r="I2037" s="8" t="s">
        <v>20</v>
      </c>
    </row>
    <row r="2038" spans="1:11" x14ac:dyDescent="0.25">
      <c r="A2038" s="240">
        <v>41899</v>
      </c>
      <c r="B2038" s="241" t="s">
        <v>2011</v>
      </c>
      <c r="C2038" s="394" t="s">
        <v>4517</v>
      </c>
      <c r="D2038" s="8" t="s">
        <v>382</v>
      </c>
      <c r="E2038" s="252">
        <v>17179.599999999999</v>
      </c>
      <c r="F2038" s="294">
        <v>41900</v>
      </c>
      <c r="G2038" s="30">
        <v>17179.599999999999</v>
      </c>
      <c r="H2038" s="265">
        <f t="shared" si="89"/>
        <v>0</v>
      </c>
      <c r="I2038" s="8" t="s">
        <v>4541</v>
      </c>
    </row>
    <row r="2039" spans="1:11" x14ac:dyDescent="0.25">
      <c r="A2039" s="240">
        <v>41899</v>
      </c>
      <c r="B2039" s="241" t="s">
        <v>2022</v>
      </c>
      <c r="C2039" s="394" t="s">
        <v>4517</v>
      </c>
      <c r="D2039" s="8" t="s">
        <v>382</v>
      </c>
      <c r="E2039" s="252">
        <v>5338.2</v>
      </c>
      <c r="F2039" s="294">
        <v>41900</v>
      </c>
      <c r="G2039" s="30">
        <v>5338.2</v>
      </c>
      <c r="H2039" s="265">
        <f t="shared" si="89"/>
        <v>0</v>
      </c>
      <c r="I2039" s="8" t="s">
        <v>20</v>
      </c>
    </row>
    <row r="2040" spans="1:11" x14ac:dyDescent="0.25">
      <c r="A2040" s="240">
        <v>41901</v>
      </c>
      <c r="B2040" s="241" t="s">
        <v>1056</v>
      </c>
      <c r="C2040" s="394" t="s">
        <v>4517</v>
      </c>
      <c r="D2040" s="235" t="s">
        <v>382</v>
      </c>
      <c r="E2040" s="236">
        <v>612.5</v>
      </c>
      <c r="F2040" s="294">
        <v>41903</v>
      </c>
      <c r="G2040" s="22">
        <v>612.5</v>
      </c>
      <c r="H2040" s="265">
        <f t="shared" si="89"/>
        <v>0</v>
      </c>
      <c r="I2040" s="431" t="s">
        <v>20</v>
      </c>
    </row>
    <row r="2041" spans="1:11" x14ac:dyDescent="0.25">
      <c r="A2041" s="240">
        <v>41908</v>
      </c>
      <c r="B2041" s="475" t="s">
        <v>1745</v>
      </c>
      <c r="C2041" s="476" t="s">
        <v>2764</v>
      </c>
      <c r="D2041" s="235" t="s">
        <v>382</v>
      </c>
      <c r="E2041" s="236">
        <v>18065.900000000001</v>
      </c>
      <c r="F2041" s="294">
        <v>41910</v>
      </c>
      <c r="G2041" s="30">
        <v>18065.900000000001</v>
      </c>
      <c r="H2041" s="265">
        <f t="shared" si="89"/>
        <v>0</v>
      </c>
      <c r="I2041" s="235" t="s">
        <v>20</v>
      </c>
    </row>
    <row r="2042" spans="1:11" x14ac:dyDescent="0.25">
      <c r="A2042" s="240"/>
      <c r="B2042" s="475"/>
      <c r="C2042" s="476"/>
      <c r="D2042" s="235"/>
      <c r="E2042" s="236"/>
      <c r="F2042" s="294"/>
      <c r="G2042" s="30">
        <f>SUM(G2036:G2041)</f>
        <v>59452.4</v>
      </c>
      <c r="H2042" s="265"/>
      <c r="I2042" s="235"/>
    </row>
    <row r="2043" spans="1:11" x14ac:dyDescent="0.25">
      <c r="A2043" s="240"/>
      <c r="B2043" s="475"/>
      <c r="C2043" s="476"/>
      <c r="D2043" s="235"/>
      <c r="E2043" s="236"/>
      <c r="F2043" s="294"/>
      <c r="G2043" s="30"/>
      <c r="H2043" s="265"/>
      <c r="I2043" s="235"/>
    </row>
    <row r="2044" spans="1:11" x14ac:dyDescent="0.25">
      <c r="A2044" s="240">
        <v>41884</v>
      </c>
      <c r="B2044" s="438" t="s">
        <v>1568</v>
      </c>
      <c r="C2044" s="429" t="s">
        <v>4422</v>
      </c>
      <c r="D2044" s="235" t="s">
        <v>4426</v>
      </c>
      <c r="E2044" s="236">
        <v>38768.53</v>
      </c>
      <c r="F2044" s="117">
        <v>41884</v>
      </c>
      <c r="G2044" s="22">
        <v>38768.53</v>
      </c>
      <c r="H2044" s="238">
        <f>E2044-G2044</f>
        <v>0</v>
      </c>
      <c r="I2044" s="431"/>
    </row>
    <row r="2045" spans="1:11" x14ac:dyDescent="0.25">
      <c r="A2045" s="240">
        <v>41887</v>
      </c>
      <c r="B2045" s="438" t="s">
        <v>1830</v>
      </c>
      <c r="C2045" s="429" t="s">
        <v>4422</v>
      </c>
      <c r="D2045" s="8" t="s">
        <v>4426</v>
      </c>
      <c r="E2045" s="252">
        <v>892.4</v>
      </c>
      <c r="F2045" s="117">
        <v>41887</v>
      </c>
      <c r="G2045" s="30">
        <v>892.4</v>
      </c>
      <c r="H2045" s="265">
        <f>E2045-G2045</f>
        <v>0</v>
      </c>
      <c r="I2045" s="8"/>
    </row>
    <row r="2046" spans="1:11" x14ac:dyDescent="0.25">
      <c r="A2046" s="240"/>
      <c r="B2046" s="438"/>
      <c r="C2046" s="429"/>
      <c r="D2046" s="8"/>
      <c r="E2046" s="252"/>
      <c r="F2046" s="117"/>
      <c r="G2046" s="30"/>
      <c r="H2046" s="265"/>
      <c r="I2046" s="8"/>
    </row>
    <row r="2047" spans="1:11" x14ac:dyDescent="0.25">
      <c r="A2047" s="240">
        <v>41908</v>
      </c>
      <c r="B2047" s="475" t="s">
        <v>1731</v>
      </c>
      <c r="C2047" s="476" t="s">
        <v>2764</v>
      </c>
      <c r="D2047" s="235" t="s">
        <v>4615</v>
      </c>
      <c r="E2047" s="236">
        <v>40119</v>
      </c>
      <c r="F2047" s="294">
        <v>41908</v>
      </c>
      <c r="G2047" s="30">
        <v>40119</v>
      </c>
      <c r="H2047" s="265">
        <f>E2047-G2047</f>
        <v>0</v>
      </c>
      <c r="I2047" s="235"/>
    </row>
    <row r="2048" spans="1:11" x14ac:dyDescent="0.25">
      <c r="A2048" s="240"/>
      <c r="B2048" s="475"/>
      <c r="C2048" s="476"/>
      <c r="D2048" s="235"/>
      <c r="E2048" s="236"/>
      <c r="F2048" s="294"/>
      <c r="G2048" s="30"/>
      <c r="H2048" s="265"/>
      <c r="I2048" s="235"/>
    </row>
    <row r="2049" spans="1:11" x14ac:dyDescent="0.25">
      <c r="A2049" s="240">
        <v>41894</v>
      </c>
      <c r="B2049" s="438" t="s">
        <v>1383</v>
      </c>
      <c r="C2049" s="429" t="s">
        <v>4422</v>
      </c>
      <c r="D2049" s="8" t="s">
        <v>308</v>
      </c>
      <c r="E2049" s="252">
        <v>874.5</v>
      </c>
      <c r="F2049" s="117">
        <v>41894</v>
      </c>
      <c r="G2049" s="22">
        <v>874.5</v>
      </c>
      <c r="H2049" s="265">
        <f t="shared" ref="H2049:H2055" si="90">E2049-G2049</f>
        <v>0</v>
      </c>
      <c r="I2049" s="20"/>
    </row>
    <row r="2050" spans="1:11" x14ac:dyDescent="0.25">
      <c r="A2050" s="240">
        <v>41895</v>
      </c>
      <c r="B2050" s="438" t="s">
        <v>1519</v>
      </c>
      <c r="C2050" s="429" t="s">
        <v>4422</v>
      </c>
      <c r="D2050" s="235" t="s">
        <v>308</v>
      </c>
      <c r="E2050" s="236">
        <v>826.2</v>
      </c>
      <c r="F2050" s="294">
        <v>41895</v>
      </c>
      <c r="G2050" s="30">
        <v>826.2</v>
      </c>
      <c r="H2050" s="265">
        <f t="shared" si="90"/>
        <v>0</v>
      </c>
      <c r="I2050" s="235"/>
    </row>
    <row r="2051" spans="1:11" x14ac:dyDescent="0.25">
      <c r="A2051" s="240">
        <v>41896</v>
      </c>
      <c r="B2051" s="241" t="s">
        <v>1647</v>
      </c>
      <c r="C2051" s="394" t="s">
        <v>4517</v>
      </c>
      <c r="D2051" s="8" t="s">
        <v>308</v>
      </c>
      <c r="E2051" s="252">
        <v>677.7</v>
      </c>
      <c r="F2051" s="117">
        <v>41896</v>
      </c>
      <c r="G2051" s="30">
        <v>677.7</v>
      </c>
      <c r="H2051" s="265">
        <f t="shared" si="90"/>
        <v>0</v>
      </c>
      <c r="I2051" s="8"/>
    </row>
    <row r="2052" spans="1:11" x14ac:dyDescent="0.25">
      <c r="A2052" s="240">
        <v>41901</v>
      </c>
      <c r="B2052" s="241" t="s">
        <v>2191</v>
      </c>
      <c r="C2052" s="394" t="s">
        <v>4517</v>
      </c>
      <c r="D2052" s="235" t="s">
        <v>308</v>
      </c>
      <c r="E2052" s="236">
        <v>1135</v>
      </c>
      <c r="F2052" s="294">
        <v>41901</v>
      </c>
      <c r="G2052" s="30">
        <v>1135</v>
      </c>
      <c r="H2052" s="265">
        <f t="shared" si="90"/>
        <v>0</v>
      </c>
      <c r="I2052" s="431"/>
    </row>
    <row r="2053" spans="1:11" x14ac:dyDescent="0.25">
      <c r="A2053" s="240">
        <v>41903</v>
      </c>
      <c r="B2053" s="241" t="s">
        <v>1199</v>
      </c>
      <c r="C2053" s="394" t="s">
        <v>4517</v>
      </c>
      <c r="D2053" s="235" t="s">
        <v>308</v>
      </c>
      <c r="E2053" s="236">
        <v>990</v>
      </c>
      <c r="F2053" s="117">
        <v>41903</v>
      </c>
      <c r="G2053" s="30">
        <v>990</v>
      </c>
      <c r="H2053" s="265">
        <f t="shared" si="90"/>
        <v>0</v>
      </c>
      <c r="I2053" s="235"/>
    </row>
    <row r="2054" spans="1:11" x14ac:dyDescent="0.25">
      <c r="A2054" s="240">
        <v>41908</v>
      </c>
      <c r="B2054" s="475" t="s">
        <v>1712</v>
      </c>
      <c r="C2054" s="476" t="s">
        <v>2764</v>
      </c>
      <c r="D2054" s="235" t="s">
        <v>308</v>
      </c>
      <c r="E2054" s="236">
        <v>1168.3</v>
      </c>
      <c r="F2054" s="294">
        <v>41908</v>
      </c>
      <c r="G2054" s="30">
        <v>1168.3</v>
      </c>
      <c r="H2054" s="265">
        <f t="shared" si="90"/>
        <v>0</v>
      </c>
      <c r="I2054" s="235"/>
    </row>
    <row r="2055" spans="1:11" x14ac:dyDescent="0.25">
      <c r="A2055" s="240">
        <v>41910</v>
      </c>
      <c r="B2055" s="475" t="s">
        <v>1972</v>
      </c>
      <c r="C2055" s="476" t="s">
        <v>2764</v>
      </c>
      <c r="D2055" s="235" t="s">
        <v>308</v>
      </c>
      <c r="E2055" s="236">
        <v>403.3</v>
      </c>
      <c r="F2055" s="117">
        <v>41910</v>
      </c>
      <c r="G2055" s="30">
        <v>403.3</v>
      </c>
      <c r="H2055" s="265">
        <f t="shared" si="90"/>
        <v>0</v>
      </c>
      <c r="I2055" s="235" t="s">
        <v>20</v>
      </c>
    </row>
    <row r="2056" spans="1:11" x14ac:dyDescent="0.25">
      <c r="A2056" s="240"/>
      <c r="B2056" s="475"/>
      <c r="C2056" s="476"/>
      <c r="D2056" s="235"/>
      <c r="E2056" s="236"/>
      <c r="F2056" s="117"/>
      <c r="G2056" s="30">
        <f>SUM(G2049:G2055)</f>
        <v>6075</v>
      </c>
      <c r="H2056" s="265"/>
      <c r="I2056" s="235"/>
    </row>
    <row r="2057" spans="1:11" x14ac:dyDescent="0.25">
      <c r="A2057" s="240"/>
      <c r="B2057" s="475"/>
      <c r="C2057" s="476"/>
      <c r="D2057" s="235"/>
      <c r="E2057" s="236"/>
      <c r="F2057" s="117"/>
      <c r="G2057" s="30"/>
      <c r="H2057" s="265"/>
      <c r="I2057" s="235"/>
    </row>
    <row r="2058" spans="1:11" x14ac:dyDescent="0.25">
      <c r="A2058" s="240">
        <v>41887</v>
      </c>
      <c r="B2058" s="438" t="s">
        <v>1889</v>
      </c>
      <c r="C2058" s="429" t="s">
        <v>4422</v>
      </c>
      <c r="D2058" s="8" t="s">
        <v>2573</v>
      </c>
      <c r="E2058" s="252">
        <v>2880</v>
      </c>
      <c r="F2058" s="117">
        <v>41887</v>
      </c>
      <c r="G2058" s="30">
        <v>2880</v>
      </c>
      <c r="H2058" s="265">
        <f t="shared" ref="H2058:H2070" si="91">E2058-G2058</f>
        <v>0</v>
      </c>
      <c r="I2058" s="8" t="s">
        <v>57</v>
      </c>
      <c r="K2058" s="21"/>
    </row>
    <row r="2059" spans="1:11" x14ac:dyDescent="0.25">
      <c r="A2059" s="240">
        <v>41888</v>
      </c>
      <c r="B2059" s="438" t="s">
        <v>2057</v>
      </c>
      <c r="C2059" s="429" t="s">
        <v>4422</v>
      </c>
      <c r="D2059" s="235" t="s">
        <v>2573</v>
      </c>
      <c r="E2059" s="236">
        <v>2002.5</v>
      </c>
      <c r="F2059" s="294">
        <v>41888</v>
      </c>
      <c r="G2059" s="30">
        <v>2002.5</v>
      </c>
      <c r="H2059" s="265">
        <f t="shared" si="91"/>
        <v>0</v>
      </c>
      <c r="I2059" s="235"/>
      <c r="K2059" s="21"/>
    </row>
    <row r="2060" spans="1:11" x14ac:dyDescent="0.25">
      <c r="A2060" s="240">
        <v>41892</v>
      </c>
      <c r="B2060" s="438" t="s">
        <v>1101</v>
      </c>
      <c r="C2060" s="429" t="s">
        <v>4422</v>
      </c>
      <c r="D2060" s="8" t="s">
        <v>2573</v>
      </c>
      <c r="E2060" s="252">
        <v>204</v>
      </c>
      <c r="F2060" s="117">
        <v>41892</v>
      </c>
      <c r="G2060" s="30">
        <v>204</v>
      </c>
      <c r="H2060" s="265">
        <f t="shared" si="91"/>
        <v>0</v>
      </c>
      <c r="I2060" s="8" t="s">
        <v>57</v>
      </c>
    </row>
    <row r="2061" spans="1:11" x14ac:dyDescent="0.25">
      <c r="A2061" s="240">
        <v>41898</v>
      </c>
      <c r="B2061" s="241" t="s">
        <v>1932</v>
      </c>
      <c r="C2061" s="394" t="s">
        <v>4517</v>
      </c>
      <c r="D2061" s="8" t="s">
        <v>2573</v>
      </c>
      <c r="E2061" s="252">
        <v>4072.8</v>
      </c>
      <c r="F2061" s="294">
        <v>41898</v>
      </c>
      <c r="G2061" s="30">
        <v>4072.8</v>
      </c>
      <c r="H2061" s="265">
        <f t="shared" si="91"/>
        <v>0</v>
      </c>
      <c r="I2061" s="8"/>
    </row>
    <row r="2062" spans="1:11" x14ac:dyDescent="0.25">
      <c r="A2062" s="240">
        <v>41900</v>
      </c>
      <c r="B2062" s="241" t="s">
        <v>2146</v>
      </c>
      <c r="C2062" s="394" t="s">
        <v>4517</v>
      </c>
      <c r="D2062" s="8" t="s">
        <v>2573</v>
      </c>
      <c r="E2062" s="252">
        <v>1881.6</v>
      </c>
      <c r="F2062" s="294">
        <v>41901</v>
      </c>
      <c r="G2062" s="30">
        <v>1881.6</v>
      </c>
      <c r="H2062" s="265">
        <f t="shared" si="91"/>
        <v>0</v>
      </c>
      <c r="I2062" s="8" t="s">
        <v>14</v>
      </c>
    </row>
    <row r="2063" spans="1:11" x14ac:dyDescent="0.25">
      <c r="A2063" s="240">
        <v>41904</v>
      </c>
      <c r="B2063" s="241" t="s">
        <v>1328</v>
      </c>
      <c r="C2063" s="394" t="s">
        <v>4517</v>
      </c>
      <c r="D2063" s="8" t="s">
        <v>2573</v>
      </c>
      <c r="E2063" s="252">
        <v>2754</v>
      </c>
      <c r="F2063" s="294">
        <v>41904</v>
      </c>
      <c r="G2063" s="22">
        <v>2754</v>
      </c>
      <c r="H2063" s="265">
        <f t="shared" si="91"/>
        <v>0</v>
      </c>
      <c r="I2063" s="20" t="s">
        <v>4</v>
      </c>
    </row>
    <row r="2064" spans="1:11" x14ac:dyDescent="0.25">
      <c r="A2064" s="240">
        <v>41905</v>
      </c>
      <c r="B2064" s="241" t="s">
        <v>1466</v>
      </c>
      <c r="C2064" s="394" t="s">
        <v>4517</v>
      </c>
      <c r="D2064" s="8" t="s">
        <v>2573</v>
      </c>
      <c r="E2064" s="252">
        <v>2525</v>
      </c>
      <c r="F2064" s="294">
        <v>41905</v>
      </c>
      <c r="G2064" s="22">
        <v>2525</v>
      </c>
      <c r="H2064" s="265">
        <f t="shared" si="91"/>
        <v>0</v>
      </c>
      <c r="I2064" s="431"/>
    </row>
    <row r="2065" spans="1:11" x14ac:dyDescent="0.25">
      <c r="A2065" s="240">
        <v>41905</v>
      </c>
      <c r="B2065" s="241" t="s">
        <v>1467</v>
      </c>
      <c r="C2065" s="394" t="s">
        <v>4517</v>
      </c>
      <c r="D2065" s="8" t="s">
        <v>2573</v>
      </c>
      <c r="E2065" s="252">
        <v>20</v>
      </c>
      <c r="F2065" s="294">
        <v>41905</v>
      </c>
      <c r="G2065" s="22">
        <v>20</v>
      </c>
      <c r="H2065" s="265">
        <f t="shared" si="91"/>
        <v>0</v>
      </c>
      <c r="I2065" s="431"/>
    </row>
    <row r="2066" spans="1:11" x14ac:dyDescent="0.25">
      <c r="A2066" s="240">
        <v>41908</v>
      </c>
      <c r="B2066" s="475" t="s">
        <v>1795</v>
      </c>
      <c r="C2066" s="476" t="s">
        <v>2764</v>
      </c>
      <c r="D2066" s="235" t="s">
        <v>2573</v>
      </c>
      <c r="E2066" s="236">
        <v>2798.4</v>
      </c>
      <c r="F2066" s="294">
        <v>41909</v>
      </c>
      <c r="G2066" s="30">
        <v>2798.4</v>
      </c>
      <c r="H2066" s="265">
        <f t="shared" si="91"/>
        <v>0</v>
      </c>
      <c r="I2066" s="235" t="s">
        <v>57</v>
      </c>
    </row>
    <row r="2067" spans="1:11" x14ac:dyDescent="0.25">
      <c r="A2067" s="240">
        <v>41909</v>
      </c>
      <c r="B2067" s="475" t="s">
        <v>1905</v>
      </c>
      <c r="C2067" s="476" t="s">
        <v>2764</v>
      </c>
      <c r="D2067" s="8" t="s">
        <v>2573</v>
      </c>
      <c r="E2067" s="252">
        <v>2035.2</v>
      </c>
      <c r="F2067" s="117">
        <v>41909</v>
      </c>
      <c r="G2067" s="30">
        <v>2035.2</v>
      </c>
      <c r="H2067" s="265">
        <f t="shared" si="91"/>
        <v>0</v>
      </c>
      <c r="I2067" s="8"/>
    </row>
    <row r="2068" spans="1:11" x14ac:dyDescent="0.25">
      <c r="A2068" s="240">
        <v>41910</v>
      </c>
      <c r="B2068" s="475" t="s">
        <v>2011</v>
      </c>
      <c r="C2068" s="476" t="s">
        <v>2764</v>
      </c>
      <c r="D2068" s="235" t="s">
        <v>2573</v>
      </c>
      <c r="E2068" s="236">
        <v>2438</v>
      </c>
      <c r="F2068" s="117">
        <v>41910</v>
      </c>
      <c r="G2068" s="30">
        <v>2438</v>
      </c>
      <c r="H2068" s="265">
        <f t="shared" si="91"/>
        <v>0</v>
      </c>
      <c r="I2068" s="235"/>
    </row>
    <row r="2069" spans="1:11" x14ac:dyDescent="0.25">
      <c r="A2069" s="240">
        <v>41911</v>
      </c>
      <c r="B2069" s="475" t="s">
        <v>2116</v>
      </c>
      <c r="C2069" s="476" t="s">
        <v>2764</v>
      </c>
      <c r="D2069" s="8" t="s">
        <v>2573</v>
      </c>
      <c r="E2069" s="252">
        <v>1641.2</v>
      </c>
      <c r="F2069" s="294">
        <v>41911</v>
      </c>
      <c r="G2069" s="30">
        <v>1641.2</v>
      </c>
      <c r="H2069" s="265">
        <f t="shared" si="91"/>
        <v>0</v>
      </c>
      <c r="I2069" s="8"/>
    </row>
    <row r="2070" spans="1:11" x14ac:dyDescent="0.25">
      <c r="A2070" s="240">
        <v>41911</v>
      </c>
      <c r="B2070" s="475" t="s">
        <v>2117</v>
      </c>
      <c r="C2070" s="476" t="s">
        <v>2764</v>
      </c>
      <c r="D2070" s="8" t="s">
        <v>2573</v>
      </c>
      <c r="E2070" s="252">
        <v>2511</v>
      </c>
      <c r="F2070" s="294">
        <v>41911</v>
      </c>
      <c r="G2070" s="30">
        <v>2511</v>
      </c>
      <c r="H2070" s="265">
        <f t="shared" si="91"/>
        <v>0</v>
      </c>
      <c r="I2070" s="8"/>
    </row>
    <row r="2071" spans="1:11" x14ac:dyDescent="0.25">
      <c r="A2071" s="240"/>
      <c r="B2071" s="475"/>
      <c r="C2071" s="476"/>
      <c r="D2071" s="8"/>
      <c r="E2071" s="252"/>
      <c r="F2071" s="294"/>
      <c r="G2071" s="30">
        <f>SUM(G2058:G2070)</f>
        <v>27763.7</v>
      </c>
      <c r="H2071" s="265"/>
      <c r="I2071" s="8"/>
    </row>
    <row r="2072" spans="1:11" x14ac:dyDescent="0.25">
      <c r="A2072" s="240"/>
      <c r="B2072" s="475"/>
      <c r="C2072" s="476"/>
      <c r="D2072" s="8"/>
      <c r="E2072" s="252"/>
      <c r="F2072" s="294"/>
      <c r="G2072" s="30"/>
      <c r="H2072" s="265"/>
      <c r="I2072" s="8"/>
    </row>
    <row r="2073" spans="1:11" x14ac:dyDescent="0.25">
      <c r="A2073" s="240">
        <v>41884</v>
      </c>
      <c r="B2073" s="241" t="s">
        <v>1507</v>
      </c>
      <c r="C2073" s="394" t="s">
        <v>4401</v>
      </c>
      <c r="D2073" s="235" t="s">
        <v>458</v>
      </c>
      <c r="E2073" s="236">
        <v>283.2</v>
      </c>
      <c r="F2073" s="117">
        <v>41884</v>
      </c>
      <c r="G2073" s="22">
        <v>283.2</v>
      </c>
      <c r="H2073" s="238">
        <f t="shared" ref="H2073:H2084" si="92">E2073-G2073</f>
        <v>0</v>
      </c>
      <c r="I2073" s="431"/>
    </row>
    <row r="2074" spans="1:11" x14ac:dyDescent="0.25">
      <c r="A2074" s="240">
        <v>41887</v>
      </c>
      <c r="B2074" s="438" t="s">
        <v>1845</v>
      </c>
      <c r="C2074" s="429" t="s">
        <v>4422</v>
      </c>
      <c r="D2074" s="8" t="s">
        <v>458</v>
      </c>
      <c r="E2074" s="252">
        <v>1032.2</v>
      </c>
      <c r="F2074" s="117">
        <v>41887</v>
      </c>
      <c r="G2074" s="30">
        <v>1032.2</v>
      </c>
      <c r="H2074" s="265">
        <f t="shared" si="92"/>
        <v>0</v>
      </c>
      <c r="I2074" s="8"/>
    </row>
    <row r="2075" spans="1:11" x14ac:dyDescent="0.25">
      <c r="A2075" s="240">
        <v>41891</v>
      </c>
      <c r="B2075" s="438" t="s">
        <v>1061</v>
      </c>
      <c r="C2075" s="429" t="s">
        <v>4422</v>
      </c>
      <c r="D2075" s="235" t="s">
        <v>458</v>
      </c>
      <c r="E2075" s="236">
        <v>1756</v>
      </c>
      <c r="F2075" s="117">
        <v>41891</v>
      </c>
      <c r="G2075" s="30">
        <v>1756</v>
      </c>
      <c r="H2075" s="265">
        <f t="shared" si="92"/>
        <v>0</v>
      </c>
      <c r="I2075" s="235"/>
    </row>
    <row r="2076" spans="1:11" x14ac:dyDescent="0.25">
      <c r="A2076" s="240">
        <v>41893</v>
      </c>
      <c r="B2076" s="438" t="s">
        <v>1261</v>
      </c>
      <c r="C2076" s="429" t="s">
        <v>4422</v>
      </c>
      <c r="D2076" s="235" t="s">
        <v>458</v>
      </c>
      <c r="E2076" s="236">
        <v>2297.6</v>
      </c>
      <c r="F2076" s="117">
        <v>41893</v>
      </c>
      <c r="G2076" s="30">
        <v>2297.6</v>
      </c>
      <c r="H2076" s="265">
        <f t="shared" si="92"/>
        <v>0</v>
      </c>
      <c r="I2076" s="235"/>
    </row>
    <row r="2077" spans="1:11" x14ac:dyDescent="0.25">
      <c r="A2077" s="240">
        <v>41900</v>
      </c>
      <c r="B2077" s="241" t="s">
        <v>2108</v>
      </c>
      <c r="C2077" s="394" t="s">
        <v>4517</v>
      </c>
      <c r="D2077" s="8" t="s">
        <v>458</v>
      </c>
      <c r="E2077" s="252">
        <v>302.39999999999998</v>
      </c>
      <c r="F2077" s="294">
        <v>41900</v>
      </c>
      <c r="G2077" s="30">
        <v>302.39999999999998</v>
      </c>
      <c r="H2077" s="265">
        <f t="shared" si="92"/>
        <v>0</v>
      </c>
      <c r="I2077" s="8"/>
      <c r="J2077" s="9"/>
      <c r="K2077" s="9"/>
    </row>
    <row r="2078" spans="1:11" x14ac:dyDescent="0.25">
      <c r="A2078" s="240">
        <v>41901</v>
      </c>
      <c r="B2078" s="241" t="s">
        <v>2208</v>
      </c>
      <c r="C2078" s="394" t="s">
        <v>4517</v>
      </c>
      <c r="D2078" s="235" t="s">
        <v>458</v>
      </c>
      <c r="E2078" s="236">
        <v>1430</v>
      </c>
      <c r="F2078" s="294">
        <v>41901</v>
      </c>
      <c r="G2078" s="22">
        <v>1430</v>
      </c>
      <c r="H2078" s="265">
        <f t="shared" si="92"/>
        <v>0</v>
      </c>
      <c r="I2078" s="431"/>
      <c r="J2078" s="9"/>
      <c r="K2078" s="9"/>
    </row>
    <row r="2079" spans="1:11" x14ac:dyDescent="0.25">
      <c r="A2079" s="240">
        <v>41901</v>
      </c>
      <c r="B2079" s="241" t="s">
        <v>1068</v>
      </c>
      <c r="C2079" s="394" t="s">
        <v>4517</v>
      </c>
      <c r="D2079" s="235" t="s">
        <v>458</v>
      </c>
      <c r="E2079" s="236">
        <v>680.4</v>
      </c>
      <c r="F2079" s="294">
        <v>41901</v>
      </c>
      <c r="G2079" s="22">
        <v>680.4</v>
      </c>
      <c r="H2079" s="265">
        <f t="shared" si="92"/>
        <v>0</v>
      </c>
      <c r="I2079" s="431"/>
      <c r="J2079" s="9"/>
      <c r="K2079" s="9"/>
    </row>
    <row r="2080" spans="1:11" x14ac:dyDescent="0.25">
      <c r="A2080" s="240">
        <v>41903</v>
      </c>
      <c r="B2080" s="241" t="s">
        <v>1186</v>
      </c>
      <c r="C2080" s="394" t="s">
        <v>4517</v>
      </c>
      <c r="D2080" s="235" t="s">
        <v>458</v>
      </c>
      <c r="E2080" s="236">
        <v>746.65</v>
      </c>
      <c r="F2080" s="117">
        <v>41903</v>
      </c>
      <c r="G2080" s="30">
        <v>746.65</v>
      </c>
      <c r="H2080" s="265">
        <f t="shared" si="92"/>
        <v>0</v>
      </c>
      <c r="I2080" s="235"/>
      <c r="J2080" s="9"/>
      <c r="K2080" s="9"/>
    </row>
    <row r="2081" spans="1:11" x14ac:dyDescent="0.25">
      <c r="A2081" s="240">
        <v>41905</v>
      </c>
      <c r="B2081" s="241" t="s">
        <v>1437</v>
      </c>
      <c r="C2081" s="394" t="s">
        <v>4517</v>
      </c>
      <c r="D2081" s="8" t="s">
        <v>458</v>
      </c>
      <c r="E2081" s="252">
        <v>528</v>
      </c>
      <c r="F2081" s="294">
        <v>41905</v>
      </c>
      <c r="G2081" s="22">
        <v>528</v>
      </c>
      <c r="H2081" s="265">
        <f t="shared" si="92"/>
        <v>0</v>
      </c>
      <c r="I2081" s="431"/>
      <c r="J2081" s="9"/>
      <c r="K2081" s="9"/>
    </row>
    <row r="2082" spans="1:11" x14ac:dyDescent="0.25">
      <c r="A2082" s="240">
        <v>41908</v>
      </c>
      <c r="B2082" s="475" t="s">
        <v>1739</v>
      </c>
      <c r="C2082" s="476" t="s">
        <v>2764</v>
      </c>
      <c r="D2082" s="235" t="s">
        <v>458</v>
      </c>
      <c r="E2082" s="236">
        <v>1931.8</v>
      </c>
      <c r="F2082" s="294">
        <v>41908</v>
      </c>
      <c r="G2082" s="30">
        <v>1931.8</v>
      </c>
      <c r="H2082" s="265">
        <f t="shared" si="92"/>
        <v>0</v>
      </c>
      <c r="I2082" s="235"/>
      <c r="J2082" s="9"/>
      <c r="K2082" s="9"/>
    </row>
    <row r="2083" spans="1:11" x14ac:dyDescent="0.25">
      <c r="A2083" s="240">
        <v>41909</v>
      </c>
      <c r="B2083" s="475" t="s">
        <v>1908</v>
      </c>
      <c r="C2083" s="476" t="s">
        <v>2764</v>
      </c>
      <c r="D2083" s="8" t="s">
        <v>458</v>
      </c>
      <c r="E2083" s="252">
        <v>6173.1</v>
      </c>
      <c r="F2083" s="117">
        <v>41909</v>
      </c>
      <c r="G2083" s="30">
        <v>6173.1</v>
      </c>
      <c r="H2083" s="265">
        <f t="shared" si="92"/>
        <v>0</v>
      </c>
      <c r="I2083" s="8" t="s">
        <v>4</v>
      </c>
      <c r="J2083" s="9"/>
      <c r="K2083" s="9"/>
    </row>
    <row r="2084" spans="1:11" x14ac:dyDescent="0.25">
      <c r="A2084" s="240">
        <v>41911</v>
      </c>
      <c r="B2084" s="475" t="s">
        <v>2043</v>
      </c>
      <c r="C2084" s="476" t="s">
        <v>2764</v>
      </c>
      <c r="D2084" s="8" t="s">
        <v>458</v>
      </c>
      <c r="E2084" s="252">
        <v>1066</v>
      </c>
      <c r="F2084" s="294">
        <v>41911</v>
      </c>
      <c r="G2084" s="30">
        <v>1066</v>
      </c>
      <c r="H2084" s="265">
        <f t="shared" si="92"/>
        <v>0</v>
      </c>
      <c r="I2084" s="8"/>
      <c r="J2084" s="9"/>
      <c r="K2084" s="9"/>
    </row>
    <row r="2085" spans="1:11" x14ac:dyDescent="0.25">
      <c r="A2085" s="240"/>
      <c r="B2085" s="475"/>
      <c r="C2085" s="476"/>
      <c r="D2085" s="8"/>
      <c r="E2085" s="252"/>
      <c r="F2085" s="294"/>
      <c r="G2085" s="30">
        <f>SUM(G2073:G2084)</f>
        <v>18227.349999999999</v>
      </c>
      <c r="H2085" s="265"/>
      <c r="I2085" s="8"/>
      <c r="J2085" s="9"/>
      <c r="K2085" s="9"/>
    </row>
    <row r="2086" spans="1:11" x14ac:dyDescent="0.25">
      <c r="A2086" s="240"/>
      <c r="B2086" s="475"/>
      <c r="C2086" s="476"/>
      <c r="D2086" s="8"/>
      <c r="E2086" s="252"/>
      <c r="F2086" s="294"/>
      <c r="G2086" s="30"/>
      <c r="H2086" s="265"/>
      <c r="I2086" s="8"/>
      <c r="J2086" s="9"/>
      <c r="K2086" s="9"/>
    </row>
    <row r="2087" spans="1:11" x14ac:dyDescent="0.25">
      <c r="A2087" s="240">
        <v>41911</v>
      </c>
      <c r="B2087" s="475" t="s">
        <v>2058</v>
      </c>
      <c r="C2087" s="476" t="s">
        <v>2764</v>
      </c>
      <c r="D2087" s="8" t="s">
        <v>2552</v>
      </c>
      <c r="E2087" s="252">
        <v>5734.4</v>
      </c>
      <c r="F2087" s="294">
        <v>41911</v>
      </c>
      <c r="G2087" s="30">
        <v>5734.4</v>
      </c>
      <c r="H2087" s="265">
        <f>E2087-G2087</f>
        <v>0</v>
      </c>
      <c r="I2087" s="8" t="s">
        <v>4</v>
      </c>
      <c r="J2087" s="9"/>
      <c r="K2087" s="9"/>
    </row>
    <row r="2088" spans="1:11" x14ac:dyDescent="0.25">
      <c r="A2088" s="240">
        <v>41912</v>
      </c>
      <c r="B2088" s="475" t="s">
        <v>2213</v>
      </c>
      <c r="C2088" s="476" t="s">
        <v>2764</v>
      </c>
      <c r="D2088" s="235" t="s">
        <v>2552</v>
      </c>
      <c r="E2088" s="236">
        <v>6036.8</v>
      </c>
      <c r="F2088" s="117">
        <v>41912</v>
      </c>
      <c r="G2088" s="30">
        <v>6036.8</v>
      </c>
      <c r="H2088" s="265">
        <f>E2088-G2088</f>
        <v>0</v>
      </c>
      <c r="I2088" s="235" t="s">
        <v>57</v>
      </c>
      <c r="J2088" s="9"/>
      <c r="K2088" s="9"/>
    </row>
    <row r="2089" spans="1:11" x14ac:dyDescent="0.25">
      <c r="A2089" s="240"/>
      <c r="B2089" s="475"/>
      <c r="C2089" s="476"/>
      <c r="D2089" s="235"/>
      <c r="E2089" s="236"/>
      <c r="F2089" s="117"/>
      <c r="G2089" s="30">
        <f>SUM(G2087:G2088)</f>
        <v>11771.2</v>
      </c>
      <c r="H2089" s="265"/>
      <c r="I2089" s="235"/>
      <c r="J2089" s="9"/>
      <c r="K2089" s="9"/>
    </row>
    <row r="2090" spans="1:11" x14ac:dyDescent="0.25">
      <c r="A2090" s="240"/>
      <c r="B2090" s="475"/>
      <c r="C2090" s="476"/>
      <c r="D2090" s="235"/>
      <c r="E2090" s="236"/>
      <c r="F2090" s="117"/>
      <c r="G2090" s="30"/>
      <c r="H2090" s="265"/>
      <c r="I2090" s="235"/>
      <c r="J2090" s="9"/>
      <c r="K2090" s="9"/>
    </row>
    <row r="2091" spans="1:11" x14ac:dyDescent="0.25">
      <c r="A2091" s="240">
        <v>41907</v>
      </c>
      <c r="B2091" s="475" t="s">
        <v>1606</v>
      </c>
      <c r="C2091" s="476" t="s">
        <v>2764</v>
      </c>
      <c r="D2091" s="5" t="s">
        <v>2707</v>
      </c>
      <c r="E2091" s="295">
        <v>1869</v>
      </c>
      <c r="F2091" s="294">
        <v>41907</v>
      </c>
      <c r="G2091" s="22">
        <v>1869</v>
      </c>
      <c r="H2091" s="265">
        <f>E2091-G2091</f>
        <v>0</v>
      </c>
      <c r="I2091" s="24"/>
      <c r="J2091" s="9"/>
      <c r="K2091" s="9"/>
    </row>
    <row r="2092" spans="1:11" x14ac:dyDescent="0.25">
      <c r="A2092" s="240">
        <v>41909</v>
      </c>
      <c r="B2092" s="475" t="s">
        <v>1915</v>
      </c>
      <c r="C2092" s="476" t="s">
        <v>2764</v>
      </c>
      <c r="D2092" s="8" t="s">
        <v>2707</v>
      </c>
      <c r="E2092" s="252">
        <v>638.4</v>
      </c>
      <c r="F2092" s="117">
        <v>41909</v>
      </c>
      <c r="G2092" s="30">
        <v>638.4</v>
      </c>
      <c r="H2092" s="265">
        <f>E2092-G2092</f>
        <v>0</v>
      </c>
      <c r="I2092" s="8"/>
      <c r="J2092" s="9"/>
      <c r="K2092" s="9"/>
    </row>
    <row r="2093" spans="1:11" x14ac:dyDescent="0.25">
      <c r="A2093" s="240">
        <v>41886</v>
      </c>
      <c r="B2093" s="438" t="s">
        <v>1723</v>
      </c>
      <c r="C2093" s="429" t="s">
        <v>4422</v>
      </c>
      <c r="D2093" s="235" t="s">
        <v>4441</v>
      </c>
      <c r="E2093" s="236">
        <v>32924.5</v>
      </c>
      <c r="F2093" s="294">
        <v>41886</v>
      </c>
      <c r="G2093" s="30">
        <v>32924.5</v>
      </c>
      <c r="H2093" s="265">
        <f>E2093-G2093</f>
        <v>0</v>
      </c>
      <c r="I2093" s="235" t="s">
        <v>23</v>
      </c>
      <c r="J2093" s="9"/>
      <c r="K2093" s="9"/>
    </row>
    <row r="2094" spans="1:11" x14ac:dyDescent="0.25">
      <c r="A2094" s="240"/>
      <c r="B2094" s="438"/>
      <c r="C2094" s="429"/>
      <c r="D2094" s="235"/>
      <c r="E2094" s="236"/>
      <c r="F2094" s="294"/>
      <c r="G2094" s="30"/>
      <c r="H2094" s="265"/>
      <c r="I2094" s="235"/>
      <c r="J2094" s="9"/>
      <c r="K2094" s="9"/>
    </row>
    <row r="2095" spans="1:11" x14ac:dyDescent="0.25">
      <c r="A2095" s="240">
        <v>41893</v>
      </c>
      <c r="B2095" s="438" t="s">
        <v>1324</v>
      </c>
      <c r="C2095" s="429" t="s">
        <v>4422</v>
      </c>
      <c r="D2095" s="235" t="s">
        <v>2786</v>
      </c>
      <c r="E2095" s="236">
        <v>3085.93</v>
      </c>
      <c r="F2095" s="117">
        <v>41894</v>
      </c>
      <c r="G2095" s="30">
        <v>3085.93</v>
      </c>
      <c r="H2095" s="265">
        <f t="shared" ref="H2095:H2102" si="93">E2095-G2095</f>
        <v>0</v>
      </c>
      <c r="I2095" s="235" t="s">
        <v>196</v>
      </c>
      <c r="J2095" s="9"/>
      <c r="K2095" s="9"/>
    </row>
    <row r="2096" spans="1:11" x14ac:dyDescent="0.25">
      <c r="A2096" s="240">
        <v>41900</v>
      </c>
      <c r="B2096" s="241" t="s">
        <v>2140</v>
      </c>
      <c r="C2096" s="394" t="s">
        <v>4517</v>
      </c>
      <c r="D2096" s="8" t="s">
        <v>2786</v>
      </c>
      <c r="E2096" s="252">
        <v>1328.93</v>
      </c>
      <c r="F2096" s="294">
        <v>41900</v>
      </c>
      <c r="G2096" s="30">
        <v>1328.93</v>
      </c>
      <c r="H2096" s="265">
        <f t="shared" si="93"/>
        <v>0</v>
      </c>
      <c r="I2096" s="8"/>
      <c r="J2096" s="9"/>
      <c r="K2096" s="9"/>
    </row>
    <row r="2097" spans="1:11" x14ac:dyDescent="0.25">
      <c r="A2097" s="240">
        <v>41904</v>
      </c>
      <c r="B2097" s="241" t="s">
        <v>1354</v>
      </c>
      <c r="C2097" s="394" t="s">
        <v>4517</v>
      </c>
      <c r="D2097" s="8" t="s">
        <v>2786</v>
      </c>
      <c r="E2097" s="252">
        <v>993.53</v>
      </c>
      <c r="F2097" s="294">
        <v>41905</v>
      </c>
      <c r="G2097" s="30">
        <v>993.53</v>
      </c>
      <c r="H2097" s="265">
        <f t="shared" si="93"/>
        <v>0</v>
      </c>
      <c r="I2097" s="20" t="s">
        <v>196</v>
      </c>
      <c r="J2097" s="9"/>
      <c r="K2097" s="9"/>
    </row>
    <row r="2098" spans="1:11" x14ac:dyDescent="0.25">
      <c r="A2098" s="240">
        <v>41904</v>
      </c>
      <c r="B2098" s="241" t="s">
        <v>1357</v>
      </c>
      <c r="C2098" s="394" t="s">
        <v>4517</v>
      </c>
      <c r="D2098" s="8" t="s">
        <v>2786</v>
      </c>
      <c r="E2098" s="252">
        <v>332.8</v>
      </c>
      <c r="F2098" s="294">
        <v>41905</v>
      </c>
      <c r="G2098" s="30">
        <v>332.8</v>
      </c>
      <c r="H2098" s="265">
        <f t="shared" si="93"/>
        <v>0</v>
      </c>
      <c r="I2098" s="20" t="s">
        <v>196</v>
      </c>
    </row>
    <row r="2099" spans="1:11" x14ac:dyDescent="0.25">
      <c r="A2099" s="240">
        <v>41907</v>
      </c>
      <c r="B2099" s="475" t="s">
        <v>1654</v>
      </c>
      <c r="C2099" s="476" t="s">
        <v>2764</v>
      </c>
      <c r="D2099" s="5" t="s">
        <v>2786</v>
      </c>
      <c r="E2099" s="295">
        <v>2058.1999999999998</v>
      </c>
      <c r="F2099" s="294">
        <v>41907</v>
      </c>
      <c r="G2099" s="22">
        <v>2058.1999999999998</v>
      </c>
      <c r="H2099" s="265">
        <f t="shared" si="93"/>
        <v>0</v>
      </c>
      <c r="I2099" s="24"/>
    </row>
    <row r="2100" spans="1:11" x14ac:dyDescent="0.25">
      <c r="A2100" s="240">
        <v>41910</v>
      </c>
      <c r="B2100" s="475" t="s">
        <v>2006</v>
      </c>
      <c r="C2100" s="476" t="s">
        <v>2764</v>
      </c>
      <c r="D2100" s="235" t="s">
        <v>2786</v>
      </c>
      <c r="E2100" s="236">
        <v>1522.07</v>
      </c>
      <c r="F2100" s="117">
        <v>41910</v>
      </c>
      <c r="G2100" s="30">
        <v>1522.07</v>
      </c>
      <c r="H2100" s="265">
        <f t="shared" si="93"/>
        <v>0</v>
      </c>
      <c r="I2100" s="235"/>
    </row>
    <row r="2101" spans="1:11" x14ac:dyDescent="0.25">
      <c r="A2101" s="240">
        <v>41910</v>
      </c>
      <c r="B2101" s="475" t="s">
        <v>2007</v>
      </c>
      <c r="C2101" s="476" t="s">
        <v>2764</v>
      </c>
      <c r="D2101" s="235" t="s">
        <v>2786</v>
      </c>
      <c r="E2101" s="236">
        <v>245.8</v>
      </c>
      <c r="F2101" s="117">
        <v>41910</v>
      </c>
      <c r="G2101" s="30">
        <v>245.8</v>
      </c>
      <c r="H2101" s="265">
        <f t="shared" si="93"/>
        <v>0</v>
      </c>
      <c r="I2101" s="235"/>
    </row>
    <row r="2102" spans="1:11" x14ac:dyDescent="0.25">
      <c r="A2102" s="240">
        <v>41889</v>
      </c>
      <c r="B2102" s="438" t="s">
        <v>2101</v>
      </c>
      <c r="C2102" s="429" t="s">
        <v>4422</v>
      </c>
      <c r="D2102" s="8" t="s">
        <v>4469</v>
      </c>
      <c r="E2102" s="252">
        <v>6430.13</v>
      </c>
      <c r="F2102" s="294">
        <v>41889</v>
      </c>
      <c r="G2102" s="30">
        <v>6430.13</v>
      </c>
      <c r="H2102" s="265">
        <f t="shared" si="93"/>
        <v>0</v>
      </c>
      <c r="I2102" s="8"/>
    </row>
    <row r="2103" spans="1:11" x14ac:dyDescent="0.25">
      <c r="A2103" s="240"/>
      <c r="B2103" s="438"/>
      <c r="C2103" s="429"/>
      <c r="D2103" s="8"/>
      <c r="E2103" s="252"/>
      <c r="F2103" s="294"/>
      <c r="G2103" s="30">
        <f>SUM(G2095:G2102)</f>
        <v>15997.39</v>
      </c>
      <c r="H2103" s="265"/>
      <c r="I2103" s="8"/>
    </row>
    <row r="2104" spans="1:11" x14ac:dyDescent="0.25">
      <c r="A2104" s="240"/>
      <c r="B2104" s="438"/>
      <c r="C2104" s="429"/>
      <c r="D2104" s="8"/>
      <c r="E2104" s="252"/>
      <c r="F2104" s="294"/>
      <c r="G2104" s="30"/>
      <c r="H2104" s="265"/>
      <c r="I2104" s="8"/>
    </row>
    <row r="2105" spans="1:11" x14ac:dyDescent="0.25">
      <c r="A2105" s="240">
        <v>41912</v>
      </c>
      <c r="B2105" s="475" t="s">
        <v>2199</v>
      </c>
      <c r="C2105" s="476" t="s">
        <v>2764</v>
      </c>
      <c r="D2105" s="235" t="s">
        <v>34</v>
      </c>
      <c r="E2105" s="236">
        <v>13104</v>
      </c>
      <c r="F2105" s="117">
        <v>41912</v>
      </c>
      <c r="G2105" s="30">
        <v>13104</v>
      </c>
      <c r="H2105" s="265">
        <f>E2105-G2105</f>
        <v>0</v>
      </c>
      <c r="I2105" s="235"/>
    </row>
    <row r="2106" spans="1:11" x14ac:dyDescent="0.25">
      <c r="A2106" s="240"/>
      <c r="B2106" s="475"/>
      <c r="C2106" s="476"/>
      <c r="D2106" s="235"/>
      <c r="E2106" s="236"/>
      <c r="F2106" s="117"/>
      <c r="G2106" s="30"/>
      <c r="H2106" s="265"/>
      <c r="I2106" s="235"/>
    </row>
    <row r="2107" spans="1:11" x14ac:dyDescent="0.25">
      <c r="A2107" s="240">
        <v>41894</v>
      </c>
      <c r="B2107" s="438" t="s">
        <v>1505</v>
      </c>
      <c r="C2107" s="429" t="s">
        <v>4422</v>
      </c>
      <c r="D2107" s="8" t="s">
        <v>2812</v>
      </c>
      <c r="E2107" s="252">
        <v>3244.8</v>
      </c>
      <c r="F2107" s="294">
        <v>41894</v>
      </c>
      <c r="G2107" s="30">
        <v>3244.8</v>
      </c>
      <c r="H2107" s="265">
        <f t="shared" ref="H2107:H2112" si="94">E2107-G2107</f>
        <v>0</v>
      </c>
      <c r="I2107" s="8"/>
    </row>
    <row r="2108" spans="1:11" x14ac:dyDescent="0.25">
      <c r="A2108" s="240">
        <v>41902</v>
      </c>
      <c r="B2108" s="241" t="s">
        <v>1179</v>
      </c>
      <c r="C2108" s="394" t="s">
        <v>4517</v>
      </c>
      <c r="D2108" s="8" t="s">
        <v>2812</v>
      </c>
      <c r="E2108" s="252">
        <v>5111.6000000000004</v>
      </c>
      <c r="F2108" s="117">
        <v>41902</v>
      </c>
      <c r="G2108" s="30">
        <v>5111.6000000000004</v>
      </c>
      <c r="H2108" s="265">
        <f t="shared" si="94"/>
        <v>0</v>
      </c>
      <c r="I2108" s="8"/>
    </row>
    <row r="2109" spans="1:11" x14ac:dyDescent="0.25">
      <c r="A2109" s="240">
        <v>41902</v>
      </c>
      <c r="B2109" s="241" t="s">
        <v>1180</v>
      </c>
      <c r="C2109" s="394" t="s">
        <v>4517</v>
      </c>
      <c r="D2109" s="8" t="s">
        <v>2812</v>
      </c>
      <c r="E2109" s="252">
        <v>195</v>
      </c>
      <c r="F2109" s="117">
        <v>41902</v>
      </c>
      <c r="G2109" s="30">
        <v>195</v>
      </c>
      <c r="H2109" s="265">
        <f t="shared" si="94"/>
        <v>0</v>
      </c>
      <c r="I2109" s="8"/>
      <c r="K2109" s="21"/>
    </row>
    <row r="2110" spans="1:11" x14ac:dyDescent="0.25">
      <c r="A2110" s="240">
        <v>41905</v>
      </c>
      <c r="B2110" s="241" t="s">
        <v>1477</v>
      </c>
      <c r="C2110" s="394" t="s">
        <v>4517</v>
      </c>
      <c r="D2110" s="8" t="s">
        <v>2812</v>
      </c>
      <c r="E2110" s="252">
        <v>5129.8</v>
      </c>
      <c r="F2110" s="294">
        <v>41905</v>
      </c>
      <c r="G2110" s="22">
        <v>5129.8</v>
      </c>
      <c r="H2110" s="265">
        <f t="shared" si="94"/>
        <v>0</v>
      </c>
      <c r="I2110" s="431"/>
    </row>
    <row r="2111" spans="1:11" x14ac:dyDescent="0.25">
      <c r="A2111" s="240">
        <v>41908</v>
      </c>
      <c r="B2111" s="475" t="s">
        <v>1821</v>
      </c>
      <c r="C2111" s="476" t="s">
        <v>2764</v>
      </c>
      <c r="D2111" s="235" t="s">
        <v>2812</v>
      </c>
      <c r="E2111" s="236">
        <v>2784.6</v>
      </c>
      <c r="F2111" s="117">
        <v>41908</v>
      </c>
      <c r="G2111" s="30">
        <v>2784.6</v>
      </c>
      <c r="H2111" s="265">
        <f t="shared" si="94"/>
        <v>0</v>
      </c>
      <c r="I2111" s="235"/>
    </row>
    <row r="2112" spans="1:11" x14ac:dyDescent="0.25">
      <c r="A2112" s="240">
        <v>41909</v>
      </c>
      <c r="B2112" s="475" t="s">
        <v>1942</v>
      </c>
      <c r="C2112" s="476" t="s">
        <v>2764</v>
      </c>
      <c r="D2112" s="8" t="s">
        <v>2812</v>
      </c>
      <c r="E2112" s="252">
        <v>1570.8</v>
      </c>
      <c r="F2112" s="117">
        <v>41909</v>
      </c>
      <c r="G2112" s="30">
        <v>1570.8</v>
      </c>
      <c r="H2112" s="265">
        <f t="shared" si="94"/>
        <v>0</v>
      </c>
      <c r="I2112" s="8"/>
    </row>
    <row r="2113" spans="1:11" x14ac:dyDescent="0.25">
      <c r="A2113" s="240"/>
      <c r="B2113" s="475"/>
      <c r="C2113" s="476"/>
      <c r="D2113" s="8"/>
      <c r="E2113" s="252"/>
      <c r="F2113" s="117"/>
      <c r="G2113" s="30">
        <f>SUM(G2107:G2112)</f>
        <v>18036.599999999999</v>
      </c>
      <c r="H2113" s="265"/>
      <c r="I2113" s="8"/>
    </row>
    <row r="2114" spans="1:11" x14ac:dyDescent="0.25">
      <c r="A2114" s="240"/>
      <c r="B2114" s="475"/>
      <c r="C2114" s="476"/>
      <c r="D2114" s="8"/>
      <c r="E2114" s="252"/>
      <c r="F2114" s="117"/>
      <c r="G2114" s="30"/>
      <c r="H2114" s="265"/>
      <c r="I2114" s="8"/>
    </row>
    <row r="2115" spans="1:11" x14ac:dyDescent="0.25">
      <c r="A2115" s="240">
        <v>41885</v>
      </c>
      <c r="B2115" s="438" t="s">
        <v>1641</v>
      </c>
      <c r="C2115" s="429" t="s">
        <v>4422</v>
      </c>
      <c r="D2115" s="8" t="s">
        <v>4432</v>
      </c>
      <c r="E2115" s="252">
        <v>3878.9</v>
      </c>
      <c r="F2115" s="117">
        <v>41885</v>
      </c>
      <c r="G2115" s="30">
        <v>3878.9</v>
      </c>
      <c r="H2115" s="265">
        <f t="shared" ref="H2115:H2131" si="95">E2115-G2115</f>
        <v>0</v>
      </c>
      <c r="I2115" s="8"/>
    </row>
    <row r="2116" spans="1:11" x14ac:dyDescent="0.25">
      <c r="A2116" s="240">
        <v>41890</v>
      </c>
      <c r="B2116" s="438" t="s">
        <v>2222</v>
      </c>
      <c r="C2116" s="429" t="s">
        <v>4422</v>
      </c>
      <c r="D2116" s="8" t="s">
        <v>4432</v>
      </c>
      <c r="E2116" s="252">
        <v>5251.2</v>
      </c>
      <c r="F2116" s="117">
        <v>41890</v>
      </c>
      <c r="G2116" s="30">
        <v>5251.2</v>
      </c>
      <c r="H2116" s="265">
        <f t="shared" si="95"/>
        <v>0</v>
      </c>
      <c r="I2116" s="8"/>
    </row>
    <row r="2117" spans="1:11" x14ac:dyDescent="0.25">
      <c r="A2117" s="240">
        <v>41893</v>
      </c>
      <c r="B2117" s="438" t="s">
        <v>1288</v>
      </c>
      <c r="C2117" s="429" t="s">
        <v>4422</v>
      </c>
      <c r="D2117" s="235" t="s">
        <v>4432</v>
      </c>
      <c r="E2117" s="236">
        <v>2773</v>
      </c>
      <c r="F2117" s="117">
        <v>41893</v>
      </c>
      <c r="G2117" s="30">
        <v>2773</v>
      </c>
      <c r="H2117" s="265">
        <f t="shared" si="95"/>
        <v>0</v>
      </c>
      <c r="I2117" s="235"/>
    </row>
    <row r="2118" spans="1:11" x14ac:dyDescent="0.25">
      <c r="A2118" s="240">
        <v>41894</v>
      </c>
      <c r="B2118" s="438" t="s">
        <v>1454</v>
      </c>
      <c r="C2118" s="429" t="s">
        <v>4422</v>
      </c>
      <c r="D2118" s="8" t="s">
        <v>4432</v>
      </c>
      <c r="E2118" s="252">
        <v>2891.25</v>
      </c>
      <c r="F2118" s="117">
        <v>41894</v>
      </c>
      <c r="G2118" s="30">
        <v>2891.25</v>
      </c>
      <c r="H2118" s="265">
        <f t="shared" si="95"/>
        <v>0</v>
      </c>
      <c r="I2118" s="8"/>
    </row>
    <row r="2119" spans="1:11" x14ac:dyDescent="0.25">
      <c r="A2119" s="240">
        <v>41896</v>
      </c>
      <c r="B2119" s="241" t="s">
        <v>1646</v>
      </c>
      <c r="C2119" s="394" t="s">
        <v>4517</v>
      </c>
      <c r="D2119" s="8" t="s">
        <v>4432</v>
      </c>
      <c r="E2119" s="252">
        <v>4189.3</v>
      </c>
      <c r="F2119" s="117">
        <v>41896</v>
      </c>
      <c r="G2119" s="30">
        <v>4189.3</v>
      </c>
      <c r="H2119" s="265">
        <f t="shared" si="95"/>
        <v>0</v>
      </c>
      <c r="I2119" s="8"/>
      <c r="K2119" s="21"/>
    </row>
    <row r="2120" spans="1:11" x14ac:dyDescent="0.25">
      <c r="A2120" s="240">
        <v>41897</v>
      </c>
      <c r="B2120" s="241" t="s">
        <v>1802</v>
      </c>
      <c r="C2120" s="394" t="s">
        <v>4517</v>
      </c>
      <c r="D2120" s="235" t="s">
        <v>4432</v>
      </c>
      <c r="E2120" s="236">
        <v>3945</v>
      </c>
      <c r="F2120" s="294">
        <v>41897</v>
      </c>
      <c r="G2120" s="30">
        <v>3945</v>
      </c>
      <c r="H2120" s="265">
        <f t="shared" si="95"/>
        <v>0</v>
      </c>
      <c r="I2120" s="235"/>
      <c r="K2120" s="432"/>
    </row>
    <row r="2121" spans="1:11" x14ac:dyDescent="0.25">
      <c r="A2121" s="240">
        <v>41898</v>
      </c>
      <c r="B2121" s="241" t="s">
        <v>1912</v>
      </c>
      <c r="C2121" s="394" t="s">
        <v>4517</v>
      </c>
      <c r="D2121" s="8" t="s">
        <v>4432</v>
      </c>
      <c r="E2121" s="252">
        <v>3502</v>
      </c>
      <c r="F2121" s="294">
        <v>41898</v>
      </c>
      <c r="G2121" s="30">
        <v>3502</v>
      </c>
      <c r="H2121" s="265">
        <f t="shared" si="95"/>
        <v>0</v>
      </c>
      <c r="I2121" s="8"/>
      <c r="K2121" s="432"/>
    </row>
    <row r="2122" spans="1:11" x14ac:dyDescent="0.25">
      <c r="A2122" s="240">
        <v>41900</v>
      </c>
      <c r="B2122" s="241" t="s">
        <v>2105</v>
      </c>
      <c r="C2122" s="394" t="s">
        <v>4517</v>
      </c>
      <c r="D2122" s="8" t="s">
        <v>4432</v>
      </c>
      <c r="E2122" s="252">
        <v>6819.9</v>
      </c>
      <c r="F2122" s="294">
        <v>41900</v>
      </c>
      <c r="G2122" s="30">
        <v>6819.9</v>
      </c>
      <c r="H2122" s="265">
        <f t="shared" si="95"/>
        <v>0</v>
      </c>
      <c r="I2122" s="8"/>
      <c r="K2122" s="432"/>
    </row>
    <row r="2123" spans="1:11" x14ac:dyDescent="0.25">
      <c r="A2123" s="240">
        <v>41901</v>
      </c>
      <c r="B2123" s="241" t="s">
        <v>2245</v>
      </c>
      <c r="C2123" s="394" t="s">
        <v>4517</v>
      </c>
      <c r="D2123" s="235" t="s">
        <v>4432</v>
      </c>
      <c r="E2123" s="236">
        <v>2768.3</v>
      </c>
      <c r="F2123" s="294">
        <v>41901</v>
      </c>
      <c r="G2123" s="22">
        <v>2768.3</v>
      </c>
      <c r="H2123" s="265">
        <f t="shared" si="95"/>
        <v>0</v>
      </c>
      <c r="I2123" s="431" t="s">
        <v>20</v>
      </c>
      <c r="K2123" s="432"/>
    </row>
    <row r="2124" spans="1:11" x14ac:dyDescent="0.25">
      <c r="A2124" s="240">
        <v>41902</v>
      </c>
      <c r="B2124" s="241" t="s">
        <v>1128</v>
      </c>
      <c r="C2124" s="394" t="s">
        <v>4517</v>
      </c>
      <c r="D2124" s="8" t="s">
        <v>4432</v>
      </c>
      <c r="E2124" s="252">
        <v>2055</v>
      </c>
      <c r="F2124" s="294">
        <v>41902</v>
      </c>
      <c r="G2124" s="22">
        <v>2055</v>
      </c>
      <c r="H2124" s="265">
        <f t="shared" si="95"/>
        <v>0</v>
      </c>
      <c r="I2124" s="20"/>
      <c r="K2124" s="432"/>
    </row>
    <row r="2125" spans="1:11" x14ac:dyDescent="0.25">
      <c r="A2125" s="240">
        <v>41903</v>
      </c>
      <c r="B2125" s="241" t="s">
        <v>1226</v>
      </c>
      <c r="C2125" s="394" t="s">
        <v>4517</v>
      </c>
      <c r="D2125" s="235" t="s">
        <v>4432</v>
      </c>
      <c r="E2125" s="236">
        <v>3209</v>
      </c>
      <c r="F2125" s="117">
        <v>41903</v>
      </c>
      <c r="G2125" s="30">
        <v>3209</v>
      </c>
      <c r="H2125" s="265">
        <f t="shared" si="95"/>
        <v>0</v>
      </c>
      <c r="I2125" s="235"/>
      <c r="K2125" s="432"/>
    </row>
    <row r="2126" spans="1:11" x14ac:dyDescent="0.25">
      <c r="A2126" s="240">
        <v>41905</v>
      </c>
      <c r="B2126" s="241" t="s">
        <v>1436</v>
      </c>
      <c r="C2126" s="394" t="s">
        <v>4517</v>
      </c>
      <c r="D2126" s="8" t="s">
        <v>4432</v>
      </c>
      <c r="E2126" s="252">
        <v>2852.4</v>
      </c>
      <c r="F2126" s="294">
        <v>41905</v>
      </c>
      <c r="G2126" s="22">
        <v>2852.4</v>
      </c>
      <c r="H2126" s="265">
        <f t="shared" si="95"/>
        <v>0</v>
      </c>
      <c r="I2126" s="431"/>
      <c r="K2126" s="432"/>
    </row>
    <row r="2127" spans="1:11" x14ac:dyDescent="0.25">
      <c r="A2127" s="240">
        <v>41905</v>
      </c>
      <c r="B2127" s="241" t="s">
        <v>1439</v>
      </c>
      <c r="C2127" s="394" t="s">
        <v>4517</v>
      </c>
      <c r="D2127" s="8" t="s">
        <v>4432</v>
      </c>
      <c r="E2127" s="252">
        <v>1215.2</v>
      </c>
      <c r="F2127" s="294">
        <v>41905</v>
      </c>
      <c r="G2127" s="22">
        <v>1215.2</v>
      </c>
      <c r="H2127" s="265">
        <f t="shared" si="95"/>
        <v>0</v>
      </c>
      <c r="I2127" s="431"/>
      <c r="K2127" s="432"/>
    </row>
    <row r="2128" spans="1:11" x14ac:dyDescent="0.25">
      <c r="A2128" s="240">
        <v>41906</v>
      </c>
      <c r="B2128" s="241" t="s">
        <v>1528</v>
      </c>
      <c r="C2128" s="394" t="s">
        <v>4517</v>
      </c>
      <c r="D2128" s="8" t="s">
        <v>4432</v>
      </c>
      <c r="E2128" s="252">
        <v>2335.1999999999998</v>
      </c>
      <c r="F2128" s="294">
        <v>41906</v>
      </c>
      <c r="G2128" s="30">
        <v>2335.1999999999998</v>
      </c>
      <c r="H2128" s="265">
        <f t="shared" si="95"/>
        <v>0</v>
      </c>
      <c r="I2128" s="8"/>
      <c r="K2128" s="432"/>
    </row>
    <row r="2129" spans="1:11" x14ac:dyDescent="0.25">
      <c r="A2129" s="240">
        <v>41907</v>
      </c>
      <c r="B2129" s="475" t="s">
        <v>1623</v>
      </c>
      <c r="C2129" s="476" t="s">
        <v>2764</v>
      </c>
      <c r="D2129" s="5" t="s">
        <v>4432</v>
      </c>
      <c r="E2129" s="295">
        <v>2713.2</v>
      </c>
      <c r="F2129" s="294">
        <v>41907</v>
      </c>
      <c r="G2129" s="22">
        <v>2713.2</v>
      </c>
      <c r="H2129" s="265">
        <f t="shared" si="95"/>
        <v>0</v>
      </c>
      <c r="I2129" s="24"/>
      <c r="K2129" s="432"/>
    </row>
    <row r="2130" spans="1:11" x14ac:dyDescent="0.25">
      <c r="A2130" s="240">
        <v>41908</v>
      </c>
      <c r="B2130" s="475" t="s">
        <v>1762</v>
      </c>
      <c r="C2130" s="476" t="s">
        <v>2764</v>
      </c>
      <c r="D2130" s="235" t="s">
        <v>4432</v>
      </c>
      <c r="E2130" s="236">
        <v>5109.2</v>
      </c>
      <c r="F2130" s="294">
        <v>41908</v>
      </c>
      <c r="G2130" s="30">
        <v>5109.2</v>
      </c>
      <c r="H2130" s="265">
        <f t="shared" si="95"/>
        <v>0</v>
      </c>
      <c r="I2130" s="235" t="s">
        <v>20</v>
      </c>
      <c r="K2130" s="432"/>
    </row>
    <row r="2131" spans="1:11" x14ac:dyDescent="0.25">
      <c r="A2131" s="240">
        <v>41911</v>
      </c>
      <c r="B2131" s="475" t="s">
        <v>2074</v>
      </c>
      <c r="C2131" s="476" t="s">
        <v>2764</v>
      </c>
      <c r="D2131" s="8" t="s">
        <v>4432</v>
      </c>
      <c r="E2131" s="252">
        <v>2842</v>
      </c>
      <c r="F2131" s="294">
        <v>41911</v>
      </c>
      <c r="G2131" s="30">
        <v>2842</v>
      </c>
      <c r="H2131" s="265">
        <f t="shared" si="95"/>
        <v>0</v>
      </c>
      <c r="I2131" s="8"/>
      <c r="K2131" s="432"/>
    </row>
    <row r="2132" spans="1:11" x14ac:dyDescent="0.25">
      <c r="A2132" s="240"/>
      <c r="B2132" s="475"/>
      <c r="C2132" s="476"/>
      <c r="D2132" s="8"/>
      <c r="E2132" s="252"/>
      <c r="F2132" s="294"/>
      <c r="G2132" s="30">
        <f>SUM(G2115:G2131)</f>
        <v>58350.049999999996</v>
      </c>
      <c r="H2132" s="265"/>
      <c r="I2132" s="8"/>
      <c r="K2132" s="432"/>
    </row>
    <row r="2133" spans="1:11" x14ac:dyDescent="0.25">
      <c r="A2133" s="240"/>
      <c r="B2133" s="475"/>
      <c r="C2133" s="476"/>
      <c r="D2133" s="8"/>
      <c r="E2133" s="252"/>
      <c r="F2133" s="294"/>
      <c r="G2133" s="30"/>
      <c r="H2133" s="265"/>
      <c r="I2133" s="8"/>
      <c r="K2133" s="432"/>
    </row>
    <row r="2134" spans="1:11" x14ac:dyDescent="0.25">
      <c r="A2134" s="240">
        <v>41884</v>
      </c>
      <c r="B2134" s="241" t="s">
        <v>1475</v>
      </c>
      <c r="C2134" s="394" t="s">
        <v>4401</v>
      </c>
      <c r="D2134" s="235" t="s">
        <v>2599</v>
      </c>
      <c r="E2134" s="236">
        <v>5714.4</v>
      </c>
      <c r="F2134" s="117">
        <v>41884</v>
      </c>
      <c r="G2134" s="22">
        <v>5714.4</v>
      </c>
      <c r="H2134" s="238">
        <f t="shared" ref="H2134:H2146" si="96">E2134-G2134</f>
        <v>0</v>
      </c>
      <c r="I2134" s="431"/>
      <c r="K2134" s="432"/>
    </row>
    <row r="2135" spans="1:11" x14ac:dyDescent="0.25">
      <c r="A2135" s="240">
        <v>41885</v>
      </c>
      <c r="B2135" s="438" t="s">
        <v>1652</v>
      </c>
      <c r="C2135" s="429" t="s">
        <v>4422</v>
      </c>
      <c r="D2135" s="8" t="s">
        <v>2599</v>
      </c>
      <c r="E2135" s="252">
        <v>5314.4</v>
      </c>
      <c r="F2135" s="117">
        <v>41886</v>
      </c>
      <c r="G2135" s="30">
        <v>5314.4</v>
      </c>
      <c r="H2135" s="265">
        <f t="shared" si="96"/>
        <v>0</v>
      </c>
      <c r="I2135" s="8" t="s">
        <v>57</v>
      </c>
      <c r="K2135" s="432"/>
    </row>
    <row r="2136" spans="1:11" x14ac:dyDescent="0.25">
      <c r="A2136" s="240">
        <v>41886</v>
      </c>
      <c r="B2136" s="438" t="s">
        <v>1690</v>
      </c>
      <c r="C2136" s="429" t="s">
        <v>4422</v>
      </c>
      <c r="D2136" s="235" t="s">
        <v>2599</v>
      </c>
      <c r="E2136" s="236">
        <v>2292.4</v>
      </c>
      <c r="F2136" s="294">
        <v>41886</v>
      </c>
      <c r="G2136" s="30">
        <v>2292.4</v>
      </c>
      <c r="H2136" s="265">
        <f t="shared" si="96"/>
        <v>0</v>
      </c>
      <c r="I2136" s="235"/>
      <c r="K2136" s="432"/>
    </row>
    <row r="2137" spans="1:11" x14ac:dyDescent="0.25">
      <c r="A2137" s="240">
        <v>41887</v>
      </c>
      <c r="B2137" s="438" t="s">
        <v>1904</v>
      </c>
      <c r="C2137" s="429" t="s">
        <v>4422</v>
      </c>
      <c r="D2137" s="8" t="s">
        <v>2599</v>
      </c>
      <c r="E2137" s="252">
        <v>991</v>
      </c>
      <c r="F2137" s="117">
        <v>41888</v>
      </c>
      <c r="G2137" s="30">
        <v>991</v>
      </c>
      <c r="H2137" s="265">
        <f t="shared" si="96"/>
        <v>0</v>
      </c>
      <c r="I2137" s="8" t="s">
        <v>196</v>
      </c>
      <c r="K2137" s="432"/>
    </row>
    <row r="2138" spans="1:11" x14ac:dyDescent="0.25">
      <c r="A2138" s="240">
        <v>41889</v>
      </c>
      <c r="B2138" s="438" t="s">
        <v>2121</v>
      </c>
      <c r="C2138" s="429" t="s">
        <v>4422</v>
      </c>
      <c r="D2138" s="8" t="s">
        <v>2599</v>
      </c>
      <c r="E2138" s="252">
        <v>1806</v>
      </c>
      <c r="F2138" s="294">
        <v>41889</v>
      </c>
      <c r="G2138" s="30">
        <v>1806</v>
      </c>
      <c r="H2138" s="265">
        <f t="shared" si="96"/>
        <v>0</v>
      </c>
      <c r="I2138" s="8"/>
      <c r="K2138" s="432"/>
    </row>
    <row r="2139" spans="1:11" x14ac:dyDescent="0.25">
      <c r="A2139" s="240">
        <v>41889</v>
      </c>
      <c r="B2139" s="438" t="s">
        <v>2139</v>
      </c>
      <c r="C2139" s="429" t="s">
        <v>4422</v>
      </c>
      <c r="D2139" s="8" t="s">
        <v>2599</v>
      </c>
      <c r="E2139" s="252">
        <v>6230.6</v>
      </c>
      <c r="F2139" s="117">
        <v>41889</v>
      </c>
      <c r="G2139" s="30">
        <v>6230.6</v>
      </c>
      <c r="H2139" s="265">
        <f t="shared" si="96"/>
        <v>0</v>
      </c>
      <c r="I2139" s="8"/>
      <c r="K2139" s="432"/>
    </row>
    <row r="2140" spans="1:11" x14ac:dyDescent="0.25">
      <c r="A2140" s="240">
        <v>41892</v>
      </c>
      <c r="B2140" s="438" t="s">
        <v>1120</v>
      </c>
      <c r="C2140" s="429" t="s">
        <v>4422</v>
      </c>
      <c r="D2140" s="8" t="s">
        <v>2599</v>
      </c>
      <c r="E2140" s="252">
        <v>3812.9</v>
      </c>
      <c r="F2140" s="117">
        <v>41892</v>
      </c>
      <c r="G2140" s="30">
        <v>3812.9</v>
      </c>
      <c r="H2140" s="265">
        <f t="shared" si="96"/>
        <v>0</v>
      </c>
      <c r="I2140" s="8"/>
      <c r="K2140" s="432"/>
    </row>
    <row r="2141" spans="1:11" x14ac:dyDescent="0.25">
      <c r="A2141" s="240">
        <v>41897</v>
      </c>
      <c r="B2141" s="241" t="s">
        <v>1743</v>
      </c>
      <c r="C2141" s="394" t="s">
        <v>4517</v>
      </c>
      <c r="D2141" s="235" t="s">
        <v>2599</v>
      </c>
      <c r="E2141" s="236">
        <v>5167.2</v>
      </c>
      <c r="F2141" s="294">
        <v>41897</v>
      </c>
      <c r="G2141" s="30">
        <v>5167.2</v>
      </c>
      <c r="H2141" s="265">
        <f t="shared" si="96"/>
        <v>0</v>
      </c>
      <c r="I2141" s="235"/>
      <c r="K2141" s="432"/>
    </row>
    <row r="2142" spans="1:11" x14ac:dyDescent="0.25">
      <c r="A2142" s="240">
        <v>41900</v>
      </c>
      <c r="B2142" s="241" t="s">
        <v>2059</v>
      </c>
      <c r="C2142" s="394" t="s">
        <v>4517</v>
      </c>
      <c r="D2142" s="8" t="s">
        <v>2599</v>
      </c>
      <c r="E2142" s="252">
        <v>3207.6</v>
      </c>
      <c r="F2142" s="294">
        <v>41900</v>
      </c>
      <c r="G2142" s="30">
        <v>3207.6</v>
      </c>
      <c r="H2142" s="265">
        <f t="shared" si="96"/>
        <v>0</v>
      </c>
      <c r="I2142" s="8"/>
      <c r="K2142" s="432"/>
    </row>
    <row r="2143" spans="1:11" x14ac:dyDescent="0.25">
      <c r="A2143" s="240">
        <v>41901</v>
      </c>
      <c r="B2143" s="241" t="s">
        <v>1065</v>
      </c>
      <c r="C2143" s="394" t="s">
        <v>4517</v>
      </c>
      <c r="D2143" s="235" t="s">
        <v>2599</v>
      </c>
      <c r="E2143" s="236">
        <v>2675.3</v>
      </c>
      <c r="F2143" s="294">
        <v>41904</v>
      </c>
      <c r="G2143" s="22">
        <v>2675.3</v>
      </c>
      <c r="H2143" s="265">
        <f t="shared" si="96"/>
        <v>0</v>
      </c>
      <c r="I2143" s="431" t="s">
        <v>14</v>
      </c>
      <c r="K2143" s="432"/>
    </row>
    <row r="2144" spans="1:11" x14ac:dyDescent="0.25">
      <c r="A2144" s="240">
        <v>41903</v>
      </c>
      <c r="B2144" s="241" t="s">
        <v>1250</v>
      </c>
      <c r="C2144" s="394" t="s">
        <v>4517</v>
      </c>
      <c r="D2144" s="235" t="s">
        <v>2599</v>
      </c>
      <c r="E2144" s="236">
        <v>7794.9</v>
      </c>
      <c r="F2144" s="294">
        <v>41903</v>
      </c>
      <c r="G2144" s="30">
        <v>7794.9</v>
      </c>
      <c r="H2144" s="265">
        <f t="shared" si="96"/>
        <v>0</v>
      </c>
      <c r="I2144" s="235"/>
      <c r="K2144" s="432"/>
    </row>
    <row r="2145" spans="1:11" x14ac:dyDescent="0.25">
      <c r="A2145" s="240">
        <v>41910</v>
      </c>
      <c r="B2145" s="475" t="s">
        <v>2020</v>
      </c>
      <c r="C2145" s="476" t="s">
        <v>2764</v>
      </c>
      <c r="D2145" s="235" t="s">
        <v>2599</v>
      </c>
      <c r="E2145" s="236">
        <v>17827.599999999999</v>
      </c>
      <c r="F2145" s="294">
        <v>41910</v>
      </c>
      <c r="G2145" s="30">
        <v>17827.599999999999</v>
      </c>
      <c r="H2145" s="265">
        <f t="shared" si="96"/>
        <v>0</v>
      </c>
      <c r="I2145" s="235" t="s">
        <v>20</v>
      </c>
      <c r="K2145" s="432"/>
    </row>
    <row r="2146" spans="1:11" x14ac:dyDescent="0.25">
      <c r="A2146" s="240">
        <v>41883</v>
      </c>
      <c r="B2146" s="241" t="s">
        <v>1367</v>
      </c>
      <c r="C2146" s="394" t="s">
        <v>4401</v>
      </c>
      <c r="D2146" s="235" t="s">
        <v>4403</v>
      </c>
      <c r="E2146" s="236">
        <v>1992.8</v>
      </c>
      <c r="F2146" s="117">
        <v>41884</v>
      </c>
      <c r="G2146" s="30">
        <v>1992.8</v>
      </c>
      <c r="H2146" s="238">
        <f t="shared" si="96"/>
        <v>0</v>
      </c>
      <c r="I2146" s="235"/>
      <c r="K2146" s="432"/>
    </row>
    <row r="2147" spans="1:11" x14ac:dyDescent="0.25">
      <c r="A2147" s="240"/>
      <c r="B2147" s="241"/>
      <c r="C2147" s="394"/>
      <c r="D2147" s="235"/>
      <c r="E2147" s="236"/>
      <c r="F2147" s="117"/>
      <c r="G2147" s="30">
        <f>SUM(G2134:G2146)</f>
        <v>64827.100000000006</v>
      </c>
      <c r="H2147" s="238"/>
      <c r="I2147" s="235"/>
      <c r="K2147" s="432"/>
    </row>
    <row r="2148" spans="1:11" x14ac:dyDescent="0.25">
      <c r="A2148" s="240"/>
      <c r="B2148" s="241"/>
      <c r="C2148" s="394"/>
      <c r="D2148" s="235"/>
      <c r="E2148" s="236"/>
      <c r="F2148" s="117"/>
      <c r="G2148" s="30"/>
      <c r="H2148" s="238"/>
      <c r="I2148" s="235"/>
      <c r="K2148" s="432"/>
    </row>
    <row r="2149" spans="1:11" x14ac:dyDescent="0.25">
      <c r="A2149" s="240">
        <v>41897</v>
      </c>
      <c r="B2149" s="241" t="s">
        <v>1760</v>
      </c>
      <c r="C2149" s="394" t="s">
        <v>4517</v>
      </c>
      <c r="D2149" s="235" t="s">
        <v>2815</v>
      </c>
      <c r="E2149" s="236">
        <v>3598.6</v>
      </c>
      <c r="F2149" s="294">
        <v>41897</v>
      </c>
      <c r="G2149" s="30">
        <v>3598.6</v>
      </c>
      <c r="H2149" s="265">
        <f>E2149-G2149</f>
        <v>0</v>
      </c>
      <c r="I2149" s="235"/>
      <c r="K2149" s="432"/>
    </row>
    <row r="2150" spans="1:11" x14ac:dyDescent="0.25">
      <c r="A2150" s="240"/>
      <c r="B2150" s="241"/>
      <c r="C2150" s="394"/>
      <c r="D2150" s="235"/>
      <c r="E2150" s="236"/>
      <c r="F2150" s="294"/>
      <c r="G2150" s="30"/>
      <c r="H2150" s="265"/>
      <c r="I2150" s="235"/>
      <c r="K2150" s="432"/>
    </row>
    <row r="2151" spans="1:11" x14ac:dyDescent="0.25">
      <c r="A2151" s="240">
        <v>41885</v>
      </c>
      <c r="B2151" s="438" t="s">
        <v>1681</v>
      </c>
      <c r="C2151" s="429" t="s">
        <v>4422</v>
      </c>
      <c r="D2151" s="8" t="s">
        <v>9</v>
      </c>
      <c r="E2151" s="252">
        <v>29355.19</v>
      </c>
      <c r="F2151" s="294">
        <v>41887</v>
      </c>
      <c r="G2151" s="30">
        <v>29355.19</v>
      </c>
      <c r="H2151" s="265">
        <f>E2151-G2151</f>
        <v>0</v>
      </c>
      <c r="I2151" s="8" t="s">
        <v>2781</v>
      </c>
      <c r="K2151" s="432"/>
    </row>
    <row r="2152" spans="1:11" x14ac:dyDescent="0.25">
      <c r="A2152" s="240">
        <v>41886</v>
      </c>
      <c r="B2152" s="438" t="s">
        <v>1708</v>
      </c>
      <c r="C2152" s="429" t="s">
        <v>4422</v>
      </c>
      <c r="D2152" s="235" t="s">
        <v>9</v>
      </c>
      <c r="E2152" s="236">
        <v>59767.5</v>
      </c>
      <c r="F2152" s="294">
        <v>41887</v>
      </c>
      <c r="G2152" s="30">
        <v>59767.5</v>
      </c>
      <c r="H2152" s="265">
        <f>E2152-G2152</f>
        <v>0</v>
      </c>
      <c r="I2152" s="235" t="s">
        <v>20</v>
      </c>
      <c r="K2152" s="432"/>
    </row>
    <row r="2153" spans="1:11" x14ac:dyDescent="0.25">
      <c r="A2153" s="240"/>
      <c r="B2153" s="438"/>
      <c r="C2153" s="429"/>
      <c r="D2153" s="235"/>
      <c r="E2153" s="236"/>
      <c r="F2153" s="294"/>
      <c r="G2153" s="30">
        <f>SUM(G2151:G2152)</f>
        <v>89122.69</v>
      </c>
      <c r="H2153" s="265"/>
      <c r="I2153" s="235"/>
      <c r="K2153" s="432"/>
    </row>
    <row r="2154" spans="1:11" x14ac:dyDescent="0.25">
      <c r="A2154" s="240"/>
      <c r="B2154" s="438"/>
      <c r="C2154" s="429"/>
      <c r="D2154" s="235"/>
      <c r="E2154" s="236"/>
      <c r="F2154" s="294"/>
      <c r="G2154" s="30"/>
      <c r="H2154" s="265"/>
      <c r="I2154" s="235"/>
      <c r="K2154" s="432"/>
    </row>
    <row r="2155" spans="1:11" x14ac:dyDescent="0.25">
      <c r="A2155" s="240">
        <v>41883</v>
      </c>
      <c r="B2155" s="241" t="s">
        <v>1456</v>
      </c>
      <c r="C2155" s="394" t="s">
        <v>4401</v>
      </c>
      <c r="D2155" s="235" t="s">
        <v>2581</v>
      </c>
      <c r="E2155" s="236">
        <v>2673.54</v>
      </c>
      <c r="F2155" s="117">
        <v>41885</v>
      </c>
      <c r="G2155" s="30">
        <v>2673.54</v>
      </c>
      <c r="H2155" s="238">
        <f t="shared" ref="H2155:H2165" si="97">E2155-G2155</f>
        <v>0</v>
      </c>
      <c r="I2155" s="235" t="s">
        <v>146</v>
      </c>
      <c r="K2155" s="432"/>
    </row>
    <row r="2156" spans="1:11" x14ac:dyDescent="0.25">
      <c r="A2156" s="240">
        <v>41886</v>
      </c>
      <c r="B2156" s="438" t="s">
        <v>1804</v>
      </c>
      <c r="C2156" s="429" t="s">
        <v>4422</v>
      </c>
      <c r="D2156" s="235" t="s">
        <v>2581</v>
      </c>
      <c r="E2156" s="236">
        <v>16010.85</v>
      </c>
      <c r="F2156" s="294">
        <v>41888</v>
      </c>
      <c r="G2156" s="30">
        <v>16010.85</v>
      </c>
      <c r="H2156" s="265">
        <f t="shared" si="97"/>
        <v>0</v>
      </c>
      <c r="I2156" s="235" t="s">
        <v>146</v>
      </c>
      <c r="K2156" s="432"/>
    </row>
    <row r="2157" spans="1:11" x14ac:dyDescent="0.25">
      <c r="A2157" s="240">
        <v>41890</v>
      </c>
      <c r="B2157" s="438" t="s">
        <v>2149</v>
      </c>
      <c r="C2157" s="429" t="s">
        <v>4422</v>
      </c>
      <c r="D2157" s="8" t="s">
        <v>2581</v>
      </c>
      <c r="E2157" s="252">
        <v>8421.84</v>
      </c>
      <c r="F2157" s="117">
        <v>41912</v>
      </c>
      <c r="G2157" s="30">
        <v>8421.84</v>
      </c>
      <c r="H2157" s="265">
        <f t="shared" si="97"/>
        <v>0</v>
      </c>
      <c r="I2157" s="8" t="s">
        <v>146</v>
      </c>
      <c r="K2157" s="432"/>
    </row>
    <row r="2158" spans="1:11" x14ac:dyDescent="0.25">
      <c r="A2158" s="240">
        <v>41890</v>
      </c>
      <c r="B2158" s="438" t="s">
        <v>2154</v>
      </c>
      <c r="C2158" s="429" t="s">
        <v>4422</v>
      </c>
      <c r="D2158" s="8" t="s">
        <v>2581</v>
      </c>
      <c r="E2158" s="252">
        <v>3132.6</v>
      </c>
      <c r="F2158" s="117">
        <v>41912</v>
      </c>
      <c r="G2158" s="30">
        <v>3132.6</v>
      </c>
      <c r="H2158" s="265">
        <f t="shared" si="97"/>
        <v>0</v>
      </c>
      <c r="I2158" s="8" t="s">
        <v>146</v>
      </c>
      <c r="K2158" s="432"/>
    </row>
    <row r="2159" spans="1:11" x14ac:dyDescent="0.25">
      <c r="A2159" s="240">
        <v>41894</v>
      </c>
      <c r="B2159" s="438" t="s">
        <v>1369</v>
      </c>
      <c r="C2159" s="429" t="s">
        <v>4422</v>
      </c>
      <c r="D2159" s="8" t="s">
        <v>2581</v>
      </c>
      <c r="E2159" s="252">
        <v>12240.6</v>
      </c>
      <c r="F2159" s="117">
        <v>41895</v>
      </c>
      <c r="G2159" s="30">
        <v>12240.6</v>
      </c>
      <c r="H2159" s="265">
        <f t="shared" si="97"/>
        <v>0</v>
      </c>
      <c r="I2159" s="8" t="s">
        <v>146</v>
      </c>
      <c r="K2159" s="432"/>
    </row>
    <row r="2160" spans="1:11" x14ac:dyDescent="0.25">
      <c r="A2160" s="240">
        <v>41897</v>
      </c>
      <c r="B2160" s="241" t="s">
        <v>1731</v>
      </c>
      <c r="C2160" s="394" t="s">
        <v>4517</v>
      </c>
      <c r="D2160" s="235" t="s">
        <v>2581</v>
      </c>
      <c r="E2160" s="236">
        <v>4292.9399999999996</v>
      </c>
      <c r="F2160" s="294">
        <v>41897</v>
      </c>
      <c r="G2160" s="30">
        <v>4292.9399999999996</v>
      </c>
      <c r="H2160" s="265">
        <f t="shared" si="97"/>
        <v>0</v>
      </c>
      <c r="I2160" s="235" t="s">
        <v>146</v>
      </c>
      <c r="K2160" s="432"/>
    </row>
    <row r="2161" spans="1:11" x14ac:dyDescent="0.25">
      <c r="A2161" s="240">
        <v>41897</v>
      </c>
      <c r="B2161" s="241" t="s">
        <v>1735</v>
      </c>
      <c r="C2161" s="394" t="s">
        <v>4517</v>
      </c>
      <c r="D2161" s="235" t="s">
        <v>2581</v>
      </c>
      <c r="E2161" s="236">
        <v>1438.2</v>
      </c>
      <c r="F2161" s="294">
        <v>41897</v>
      </c>
      <c r="G2161" s="30">
        <v>1438.2</v>
      </c>
      <c r="H2161" s="265">
        <f t="shared" si="97"/>
        <v>0</v>
      </c>
      <c r="I2161" s="235" t="s">
        <v>146</v>
      </c>
      <c r="K2161" s="432"/>
    </row>
    <row r="2162" spans="1:11" x14ac:dyDescent="0.25">
      <c r="A2162" s="240">
        <v>41901</v>
      </c>
      <c r="B2162" s="241" t="s">
        <v>2178</v>
      </c>
      <c r="C2162" s="394" t="s">
        <v>4517</v>
      </c>
      <c r="D2162" s="235" t="s">
        <v>2581</v>
      </c>
      <c r="E2162" s="236">
        <v>16117.2</v>
      </c>
      <c r="F2162" s="294">
        <v>41902</v>
      </c>
      <c r="G2162" s="30">
        <v>16117.2</v>
      </c>
      <c r="H2162" s="265">
        <f t="shared" si="97"/>
        <v>0</v>
      </c>
      <c r="I2162" s="235" t="s">
        <v>146</v>
      </c>
      <c r="K2162" s="432"/>
    </row>
    <row r="2163" spans="1:11" x14ac:dyDescent="0.25">
      <c r="A2163" s="240">
        <v>41904</v>
      </c>
      <c r="B2163" s="241" t="s">
        <v>1391</v>
      </c>
      <c r="C2163" s="394" t="s">
        <v>4517</v>
      </c>
      <c r="D2163" s="8" t="s">
        <v>2581</v>
      </c>
      <c r="E2163" s="252">
        <v>1430.34</v>
      </c>
      <c r="F2163" s="294">
        <v>41907</v>
      </c>
      <c r="G2163" s="22">
        <v>1430.34</v>
      </c>
      <c r="H2163" s="265">
        <f t="shared" si="97"/>
        <v>0</v>
      </c>
      <c r="I2163" s="20" t="s">
        <v>146</v>
      </c>
      <c r="K2163" s="432"/>
    </row>
    <row r="2164" spans="1:11" x14ac:dyDescent="0.25">
      <c r="A2164" s="240">
        <v>41908</v>
      </c>
      <c r="B2164" s="475" t="s">
        <v>1699</v>
      </c>
      <c r="C2164" s="476" t="s">
        <v>2764</v>
      </c>
      <c r="D2164" s="235" t="s">
        <v>2581</v>
      </c>
      <c r="E2164" s="236">
        <v>13866.3</v>
      </c>
      <c r="F2164" s="294">
        <v>41909</v>
      </c>
      <c r="G2164" s="30">
        <v>13866.3</v>
      </c>
      <c r="H2164" s="265">
        <f t="shared" si="97"/>
        <v>0</v>
      </c>
      <c r="I2164" s="235" t="s">
        <v>146</v>
      </c>
      <c r="K2164" s="432"/>
    </row>
    <row r="2165" spans="1:11" x14ac:dyDescent="0.25">
      <c r="A2165" s="240">
        <v>41911</v>
      </c>
      <c r="B2165" s="475" t="s">
        <v>2144</v>
      </c>
      <c r="C2165" s="476" t="s">
        <v>2764</v>
      </c>
      <c r="D2165" s="8" t="s">
        <v>2581</v>
      </c>
      <c r="E2165" s="252">
        <v>6337</v>
      </c>
      <c r="F2165" s="461">
        <v>41914</v>
      </c>
      <c r="G2165" s="247">
        <v>6337</v>
      </c>
      <c r="H2165" s="265">
        <f t="shared" si="97"/>
        <v>0</v>
      </c>
      <c r="I2165" s="8" t="s">
        <v>146</v>
      </c>
      <c r="K2165" s="432"/>
    </row>
    <row r="2166" spans="1:11" x14ac:dyDescent="0.25">
      <c r="A2166" s="240"/>
      <c r="B2166" s="475"/>
      <c r="C2166" s="476"/>
      <c r="D2166" s="8"/>
      <c r="E2166" s="252"/>
      <c r="F2166" s="461"/>
      <c r="G2166" s="247">
        <f>SUM(G2155:G2165)</f>
        <v>85961.41</v>
      </c>
      <c r="H2166" s="265"/>
      <c r="I2166" s="8"/>
      <c r="K2166" s="432"/>
    </row>
    <row r="2167" spans="1:11" x14ac:dyDescent="0.25">
      <c r="A2167" s="240"/>
      <c r="B2167" s="475"/>
      <c r="C2167" s="476"/>
      <c r="D2167" s="8"/>
      <c r="E2167" s="252"/>
      <c r="F2167" s="461"/>
      <c r="G2167" s="247"/>
      <c r="H2167" s="265"/>
      <c r="I2167" s="8"/>
      <c r="K2167" s="432"/>
    </row>
    <row r="2168" spans="1:11" x14ac:dyDescent="0.25">
      <c r="A2168" s="240">
        <v>41884</v>
      </c>
      <c r="B2168" s="241" t="s">
        <v>1503</v>
      </c>
      <c r="C2168" s="394" t="s">
        <v>4401</v>
      </c>
      <c r="D2168" s="235" t="s">
        <v>668</v>
      </c>
      <c r="E2168" s="236">
        <v>1663.8</v>
      </c>
      <c r="F2168" s="117">
        <v>41884</v>
      </c>
      <c r="G2168" s="22">
        <v>1663.8</v>
      </c>
      <c r="H2168" s="238">
        <f t="shared" ref="H2168:H2193" si="98">E2168-G2168</f>
        <v>0</v>
      </c>
      <c r="I2168" s="431" t="s">
        <v>23</v>
      </c>
      <c r="K2168" s="432"/>
    </row>
    <row r="2169" spans="1:11" x14ac:dyDescent="0.25">
      <c r="A2169" s="240">
        <v>41885</v>
      </c>
      <c r="B2169" s="438" t="s">
        <v>1618</v>
      </c>
      <c r="C2169" s="429" t="s">
        <v>4422</v>
      </c>
      <c r="D2169" s="8" t="s">
        <v>668</v>
      </c>
      <c r="E2169" s="252">
        <v>1856.5</v>
      </c>
      <c r="F2169" s="117">
        <v>41886</v>
      </c>
      <c r="G2169" s="30">
        <v>1856.5</v>
      </c>
      <c r="H2169" s="265">
        <f t="shared" si="98"/>
        <v>0</v>
      </c>
      <c r="I2169" s="8" t="s">
        <v>23</v>
      </c>
      <c r="K2169" s="432"/>
    </row>
    <row r="2170" spans="1:11" x14ac:dyDescent="0.25">
      <c r="A2170" s="240">
        <v>41886</v>
      </c>
      <c r="B2170" s="438" t="s">
        <v>1720</v>
      </c>
      <c r="C2170" s="429" t="s">
        <v>4422</v>
      </c>
      <c r="D2170" s="235" t="s">
        <v>668</v>
      </c>
      <c r="E2170" s="236">
        <v>2401.6999999999998</v>
      </c>
      <c r="F2170" s="294">
        <v>41887</v>
      </c>
      <c r="G2170" s="30">
        <v>2401.6999999999998</v>
      </c>
      <c r="H2170" s="265">
        <f t="shared" si="98"/>
        <v>0</v>
      </c>
      <c r="I2170" s="235" t="s">
        <v>23</v>
      </c>
      <c r="K2170" s="432"/>
    </row>
    <row r="2171" spans="1:11" x14ac:dyDescent="0.25">
      <c r="A2171" s="240">
        <v>41888</v>
      </c>
      <c r="B2171" s="438" t="s">
        <v>1998</v>
      </c>
      <c r="C2171" s="429" t="s">
        <v>4422</v>
      </c>
      <c r="D2171" s="235" t="s">
        <v>668</v>
      </c>
      <c r="E2171" s="236">
        <v>2862.3</v>
      </c>
      <c r="F2171" s="294">
        <v>41889</v>
      </c>
      <c r="G2171" s="30">
        <v>2862.3</v>
      </c>
      <c r="H2171" s="265">
        <f t="shared" si="98"/>
        <v>0</v>
      </c>
      <c r="I2171" s="235" t="s">
        <v>4</v>
      </c>
      <c r="K2171" s="432"/>
    </row>
    <row r="2172" spans="1:11" x14ac:dyDescent="0.25">
      <c r="A2172" s="240">
        <v>41889</v>
      </c>
      <c r="B2172" s="438" t="s">
        <v>2100</v>
      </c>
      <c r="C2172" s="429" t="s">
        <v>4422</v>
      </c>
      <c r="D2172" s="8" t="s">
        <v>668</v>
      </c>
      <c r="E2172" s="252">
        <v>2126.4</v>
      </c>
      <c r="F2172" s="294">
        <v>41890</v>
      </c>
      <c r="G2172" s="30">
        <v>2126.4</v>
      </c>
      <c r="H2172" s="265">
        <f t="shared" si="98"/>
        <v>0</v>
      </c>
      <c r="I2172" s="8" t="s">
        <v>4</v>
      </c>
      <c r="K2172" s="432"/>
    </row>
    <row r="2173" spans="1:11" x14ac:dyDescent="0.25">
      <c r="A2173" s="240">
        <v>41890</v>
      </c>
      <c r="B2173" s="438" t="s">
        <v>2214</v>
      </c>
      <c r="C2173" s="429" t="s">
        <v>4422</v>
      </c>
      <c r="D2173" s="8" t="s">
        <v>668</v>
      </c>
      <c r="E2173" s="252">
        <v>1747.2</v>
      </c>
      <c r="F2173" s="117">
        <v>41891</v>
      </c>
      <c r="G2173" s="30">
        <v>1747.2</v>
      </c>
      <c r="H2173" s="265">
        <f t="shared" si="98"/>
        <v>0</v>
      </c>
      <c r="I2173" s="8" t="s">
        <v>23</v>
      </c>
      <c r="K2173" s="432"/>
    </row>
    <row r="2174" spans="1:11" x14ac:dyDescent="0.25">
      <c r="A2174" s="240">
        <v>41891</v>
      </c>
      <c r="B2174" s="438" t="s">
        <v>1060</v>
      </c>
      <c r="C2174" s="429" t="s">
        <v>4422</v>
      </c>
      <c r="D2174" s="235" t="s">
        <v>668</v>
      </c>
      <c r="E2174" s="236">
        <v>1545.5</v>
      </c>
      <c r="F2174" s="117">
        <v>41892</v>
      </c>
      <c r="G2174" s="30">
        <v>1545.5</v>
      </c>
      <c r="H2174" s="265">
        <f t="shared" si="98"/>
        <v>0</v>
      </c>
      <c r="I2174" s="235" t="s">
        <v>23</v>
      </c>
      <c r="K2174" s="432"/>
    </row>
    <row r="2175" spans="1:11" x14ac:dyDescent="0.25">
      <c r="A2175" s="240">
        <v>41892</v>
      </c>
      <c r="B2175" s="438" t="s">
        <v>1119</v>
      </c>
      <c r="C2175" s="429" t="s">
        <v>4422</v>
      </c>
      <c r="D2175" s="8" t="s">
        <v>668</v>
      </c>
      <c r="E2175" s="252">
        <v>3412.8</v>
      </c>
      <c r="F2175" s="117">
        <v>41893</v>
      </c>
      <c r="G2175" s="30">
        <v>3412.8</v>
      </c>
      <c r="H2175" s="265">
        <f t="shared" si="98"/>
        <v>0</v>
      </c>
      <c r="I2175" s="8" t="s">
        <v>23</v>
      </c>
      <c r="K2175" s="432"/>
    </row>
    <row r="2176" spans="1:11" x14ac:dyDescent="0.25">
      <c r="A2176" s="240">
        <v>41894</v>
      </c>
      <c r="B2176" s="438" t="s">
        <v>1421</v>
      </c>
      <c r="C2176" s="429" t="s">
        <v>4422</v>
      </c>
      <c r="D2176" s="8" t="s">
        <v>668</v>
      </c>
      <c r="E2176" s="252">
        <v>2169.6</v>
      </c>
      <c r="F2176" s="117">
        <v>41894</v>
      </c>
      <c r="G2176" s="22">
        <v>2169.6</v>
      </c>
      <c r="H2176" s="265">
        <f t="shared" si="98"/>
        <v>0</v>
      </c>
      <c r="I2176" s="20" t="s">
        <v>23</v>
      </c>
      <c r="K2176" s="432"/>
    </row>
    <row r="2177" spans="1:11" x14ac:dyDescent="0.25">
      <c r="A2177" s="240">
        <v>41895</v>
      </c>
      <c r="B2177" s="241" t="s">
        <v>1565</v>
      </c>
      <c r="C2177" s="394" t="s">
        <v>4517</v>
      </c>
      <c r="D2177" s="235" t="s">
        <v>668</v>
      </c>
      <c r="E2177" s="236">
        <v>2435.3000000000002</v>
      </c>
      <c r="F2177" s="294">
        <v>41897</v>
      </c>
      <c r="G2177" s="30">
        <v>2435.3000000000002</v>
      </c>
      <c r="H2177" s="265">
        <f t="shared" si="98"/>
        <v>0</v>
      </c>
      <c r="I2177" s="235" t="s">
        <v>23</v>
      </c>
      <c r="K2177" s="432"/>
    </row>
    <row r="2178" spans="1:11" x14ac:dyDescent="0.25">
      <c r="A2178" s="240">
        <v>41896</v>
      </c>
      <c r="B2178" s="241" t="s">
        <v>1634</v>
      </c>
      <c r="C2178" s="394" t="s">
        <v>4517</v>
      </c>
      <c r="D2178" s="8" t="s">
        <v>668</v>
      </c>
      <c r="E2178" s="252">
        <v>12706.6</v>
      </c>
      <c r="F2178" s="117">
        <v>41897</v>
      </c>
      <c r="G2178" s="30">
        <v>12706.6</v>
      </c>
      <c r="H2178" s="265">
        <f t="shared" si="98"/>
        <v>0</v>
      </c>
      <c r="I2178" s="8" t="s">
        <v>4</v>
      </c>
      <c r="K2178" s="432"/>
    </row>
    <row r="2179" spans="1:11" x14ac:dyDescent="0.25">
      <c r="A2179" s="240">
        <v>41897</v>
      </c>
      <c r="B2179" s="241" t="s">
        <v>1747</v>
      </c>
      <c r="C2179" s="394" t="s">
        <v>4517</v>
      </c>
      <c r="D2179" s="235" t="s">
        <v>668</v>
      </c>
      <c r="E2179" s="236">
        <v>7614.6</v>
      </c>
      <c r="F2179" s="294">
        <v>41897</v>
      </c>
      <c r="G2179" s="30">
        <v>7614.6</v>
      </c>
      <c r="H2179" s="265">
        <f t="shared" si="98"/>
        <v>0</v>
      </c>
      <c r="I2179" s="235" t="s">
        <v>23</v>
      </c>
      <c r="K2179" s="432"/>
    </row>
    <row r="2180" spans="1:11" x14ac:dyDescent="0.25">
      <c r="A2180" s="240">
        <v>41897</v>
      </c>
      <c r="B2180" s="241" t="s">
        <v>1795</v>
      </c>
      <c r="C2180" s="394" t="s">
        <v>4517</v>
      </c>
      <c r="D2180" s="235" t="s">
        <v>668</v>
      </c>
      <c r="E2180" s="236">
        <v>2474.5</v>
      </c>
      <c r="F2180" s="294">
        <v>41897</v>
      </c>
      <c r="G2180" s="30">
        <v>2474.5</v>
      </c>
      <c r="H2180" s="265">
        <f t="shared" si="98"/>
        <v>0</v>
      </c>
      <c r="I2180" s="235" t="s">
        <v>23</v>
      </c>
      <c r="K2180" s="432"/>
    </row>
    <row r="2181" spans="1:11" x14ac:dyDescent="0.25">
      <c r="A2181" s="240">
        <v>41899</v>
      </c>
      <c r="B2181" s="241" t="s">
        <v>1976</v>
      </c>
      <c r="C2181" s="394" t="s">
        <v>4517</v>
      </c>
      <c r="D2181" s="8" t="s">
        <v>668</v>
      </c>
      <c r="E2181" s="252">
        <v>2484.3000000000002</v>
      </c>
      <c r="F2181" s="294">
        <v>41900</v>
      </c>
      <c r="G2181" s="30">
        <v>2484.3000000000002</v>
      </c>
      <c r="H2181" s="265">
        <f t="shared" si="98"/>
        <v>0</v>
      </c>
      <c r="I2181" s="8" t="s">
        <v>23</v>
      </c>
      <c r="K2181" s="432"/>
    </row>
    <row r="2182" spans="1:11" x14ac:dyDescent="0.25">
      <c r="A2182" s="240">
        <v>41900</v>
      </c>
      <c r="B2182" s="241" t="s">
        <v>2096</v>
      </c>
      <c r="C2182" s="394" t="s">
        <v>4517</v>
      </c>
      <c r="D2182" s="8" t="s">
        <v>668</v>
      </c>
      <c r="E2182" s="252">
        <v>2650.9</v>
      </c>
      <c r="F2182" s="294">
        <v>41901</v>
      </c>
      <c r="G2182" s="30">
        <v>2650.9</v>
      </c>
      <c r="H2182" s="265">
        <f t="shared" si="98"/>
        <v>0</v>
      </c>
      <c r="I2182" s="8" t="s">
        <v>23</v>
      </c>
      <c r="K2182" s="432"/>
    </row>
    <row r="2183" spans="1:11" x14ac:dyDescent="0.25">
      <c r="A2183" s="240">
        <v>41901</v>
      </c>
      <c r="B2183" s="241" t="s">
        <v>2197</v>
      </c>
      <c r="C2183" s="394" t="s">
        <v>4517</v>
      </c>
      <c r="D2183" s="235" t="s">
        <v>668</v>
      </c>
      <c r="E2183" s="236">
        <v>2763.6</v>
      </c>
      <c r="F2183" s="294">
        <v>41901</v>
      </c>
      <c r="G2183" s="30">
        <v>2763.6</v>
      </c>
      <c r="H2183" s="265">
        <f t="shared" si="98"/>
        <v>0</v>
      </c>
      <c r="I2183" s="431" t="s">
        <v>23</v>
      </c>
      <c r="K2183" s="432"/>
    </row>
    <row r="2184" spans="1:11" x14ac:dyDescent="0.25">
      <c r="A2184" s="240">
        <v>41902</v>
      </c>
      <c r="B2184" s="241" t="s">
        <v>1104</v>
      </c>
      <c r="C2184" s="394" t="s">
        <v>4517</v>
      </c>
      <c r="D2184" s="8" t="s">
        <v>668</v>
      </c>
      <c r="E2184" s="252">
        <v>2930.2</v>
      </c>
      <c r="F2184" s="294">
        <v>41903</v>
      </c>
      <c r="G2184" s="22">
        <v>2930.2</v>
      </c>
      <c r="H2184" s="265">
        <f t="shared" si="98"/>
        <v>0</v>
      </c>
      <c r="I2184" s="20" t="s">
        <v>23</v>
      </c>
      <c r="K2184" s="432"/>
    </row>
    <row r="2185" spans="1:11" x14ac:dyDescent="0.25">
      <c r="A2185" s="240">
        <v>41904</v>
      </c>
      <c r="B2185" s="241" t="s">
        <v>1277</v>
      </c>
      <c r="C2185" s="394" t="s">
        <v>4517</v>
      </c>
      <c r="D2185" s="8" t="s">
        <v>668</v>
      </c>
      <c r="E2185" s="252">
        <v>2251.6</v>
      </c>
      <c r="F2185" s="294">
        <v>41905</v>
      </c>
      <c r="G2185" s="22">
        <v>2251.6</v>
      </c>
      <c r="H2185" s="265">
        <f t="shared" si="98"/>
        <v>0</v>
      </c>
      <c r="I2185" s="20" t="s">
        <v>23</v>
      </c>
      <c r="K2185" s="432"/>
    </row>
    <row r="2186" spans="1:11" x14ac:dyDescent="0.25">
      <c r="A2186" s="240">
        <v>41905</v>
      </c>
      <c r="B2186" s="241" t="s">
        <v>1429</v>
      </c>
      <c r="C2186" s="394" t="s">
        <v>4517</v>
      </c>
      <c r="D2186" s="8" t="s">
        <v>668</v>
      </c>
      <c r="E2186" s="252">
        <v>2381.6</v>
      </c>
      <c r="F2186" s="294">
        <v>41905</v>
      </c>
      <c r="G2186" s="22">
        <v>2381.6</v>
      </c>
      <c r="H2186" s="265">
        <f t="shared" si="98"/>
        <v>0</v>
      </c>
      <c r="I2186" s="431" t="s">
        <v>23</v>
      </c>
      <c r="K2186" s="432"/>
    </row>
    <row r="2187" spans="1:11" x14ac:dyDescent="0.25">
      <c r="A2187" s="240">
        <v>41906</v>
      </c>
      <c r="B2187" s="241" t="s">
        <v>1521</v>
      </c>
      <c r="C2187" s="394" t="s">
        <v>4517</v>
      </c>
      <c r="D2187" s="8" t="s">
        <v>668</v>
      </c>
      <c r="E2187" s="252">
        <v>2178.8000000000002</v>
      </c>
      <c r="F2187" s="294">
        <v>41906</v>
      </c>
      <c r="G2187" s="30">
        <v>2178.8000000000002</v>
      </c>
      <c r="H2187" s="265">
        <f t="shared" si="98"/>
        <v>0</v>
      </c>
      <c r="I2187" s="8" t="s">
        <v>23</v>
      </c>
      <c r="K2187" s="432"/>
    </row>
    <row r="2188" spans="1:11" x14ac:dyDescent="0.25">
      <c r="A2188" s="240">
        <v>41907</v>
      </c>
      <c r="B2188" s="475" t="s">
        <v>1598</v>
      </c>
      <c r="C2188" s="476" t="s">
        <v>2764</v>
      </c>
      <c r="D2188" s="5" t="s">
        <v>668</v>
      </c>
      <c r="E2188" s="295">
        <v>2121.6</v>
      </c>
      <c r="F2188" s="294">
        <v>41907</v>
      </c>
      <c r="G2188" s="22">
        <v>2121.6</v>
      </c>
      <c r="H2188" s="265">
        <f t="shared" si="98"/>
        <v>0</v>
      </c>
      <c r="I2188" s="24" t="s">
        <v>23</v>
      </c>
      <c r="K2188" s="432"/>
    </row>
    <row r="2189" spans="1:11" x14ac:dyDescent="0.25">
      <c r="A2189" s="240">
        <v>41908</v>
      </c>
      <c r="B2189" s="475" t="s">
        <v>1713</v>
      </c>
      <c r="C2189" s="476" t="s">
        <v>2764</v>
      </c>
      <c r="D2189" s="235" t="s">
        <v>668</v>
      </c>
      <c r="E2189" s="236">
        <v>3380.4</v>
      </c>
      <c r="F2189" s="294">
        <v>41908</v>
      </c>
      <c r="G2189" s="30">
        <v>3380.4</v>
      </c>
      <c r="H2189" s="265">
        <f t="shared" si="98"/>
        <v>0</v>
      </c>
      <c r="I2189" s="235" t="s">
        <v>23</v>
      </c>
      <c r="K2189" s="432"/>
    </row>
    <row r="2190" spans="1:11" x14ac:dyDescent="0.25">
      <c r="A2190" s="240">
        <v>41909</v>
      </c>
      <c r="B2190" s="475" t="s">
        <v>1849</v>
      </c>
      <c r="C2190" s="476" t="s">
        <v>2764</v>
      </c>
      <c r="D2190" s="8" t="s">
        <v>668</v>
      </c>
      <c r="E2190" s="252">
        <v>2851.4</v>
      </c>
      <c r="F2190" s="117">
        <v>41909</v>
      </c>
      <c r="G2190" s="30">
        <v>2851.4</v>
      </c>
      <c r="H2190" s="265">
        <f t="shared" si="98"/>
        <v>0</v>
      </c>
      <c r="I2190" s="8" t="s">
        <v>23</v>
      </c>
      <c r="K2190" s="432"/>
    </row>
    <row r="2191" spans="1:11" x14ac:dyDescent="0.25">
      <c r="A2191" s="240">
        <v>41910</v>
      </c>
      <c r="B2191" s="475" t="s">
        <v>1960</v>
      </c>
      <c r="C2191" s="476" t="s">
        <v>2764</v>
      </c>
      <c r="D2191" s="235" t="s">
        <v>668</v>
      </c>
      <c r="E2191" s="236">
        <v>1647</v>
      </c>
      <c r="F2191" s="117">
        <v>41910</v>
      </c>
      <c r="G2191" s="30">
        <v>1647</v>
      </c>
      <c r="H2191" s="265">
        <f t="shared" si="98"/>
        <v>0</v>
      </c>
      <c r="I2191" s="235" t="s">
        <v>57</v>
      </c>
      <c r="K2191" s="432"/>
    </row>
    <row r="2192" spans="1:11" x14ac:dyDescent="0.25">
      <c r="A2192" s="240">
        <v>41911</v>
      </c>
      <c r="B2192" s="475" t="s">
        <v>2050</v>
      </c>
      <c r="C2192" s="476" t="s">
        <v>2764</v>
      </c>
      <c r="D2192" s="8" t="s">
        <v>668</v>
      </c>
      <c r="E2192" s="252">
        <v>2208.6</v>
      </c>
      <c r="F2192" s="294">
        <v>41911</v>
      </c>
      <c r="G2192" s="30">
        <v>2208.6</v>
      </c>
      <c r="H2192" s="265">
        <f t="shared" si="98"/>
        <v>0</v>
      </c>
      <c r="I2192" s="8" t="s">
        <v>4</v>
      </c>
      <c r="K2192" s="432"/>
    </row>
    <row r="2193" spans="1:11" x14ac:dyDescent="0.25">
      <c r="A2193" s="240">
        <v>41912</v>
      </c>
      <c r="B2193" s="475" t="s">
        <v>2177</v>
      </c>
      <c r="C2193" s="476" t="s">
        <v>2764</v>
      </c>
      <c r="D2193" s="235" t="s">
        <v>668</v>
      </c>
      <c r="E2193" s="236">
        <v>2200</v>
      </c>
      <c r="F2193" s="117">
        <v>41912</v>
      </c>
      <c r="G2193" s="30">
        <v>2200</v>
      </c>
      <c r="H2193" s="265">
        <f t="shared" si="98"/>
        <v>0</v>
      </c>
      <c r="I2193" s="235" t="s">
        <v>23</v>
      </c>
      <c r="K2193" s="432"/>
    </row>
    <row r="2194" spans="1:11" x14ac:dyDescent="0.25">
      <c r="A2194" s="240"/>
      <c r="B2194" s="475"/>
      <c r="C2194" s="476"/>
      <c r="D2194" s="235"/>
      <c r="E2194" s="236"/>
      <c r="F2194" s="117"/>
      <c r="G2194" s="30">
        <f>SUM(G2168:G2193)</f>
        <v>77066.799999999988</v>
      </c>
      <c r="H2194" s="265"/>
      <c r="I2194" s="235"/>
      <c r="K2194" s="432"/>
    </row>
    <row r="2195" spans="1:11" x14ac:dyDescent="0.25">
      <c r="A2195" s="240"/>
      <c r="B2195" s="475"/>
      <c r="C2195" s="476"/>
      <c r="D2195" s="235"/>
      <c r="E2195" s="236"/>
      <c r="F2195" s="117"/>
      <c r="G2195" s="30"/>
      <c r="H2195" s="265"/>
      <c r="I2195" s="235"/>
      <c r="K2195" s="432"/>
    </row>
    <row r="2196" spans="1:11" x14ac:dyDescent="0.25">
      <c r="A2196" s="240">
        <v>41883</v>
      </c>
      <c r="B2196" s="241" t="s">
        <v>1429</v>
      </c>
      <c r="C2196" s="394" t="s">
        <v>4401</v>
      </c>
      <c r="D2196" s="235" t="s">
        <v>4410</v>
      </c>
      <c r="E2196" s="236">
        <v>3505.28</v>
      </c>
      <c r="F2196" s="117">
        <v>41883</v>
      </c>
      <c r="G2196" s="30">
        <v>3505.28</v>
      </c>
      <c r="H2196" s="238">
        <f>E2196-G2196</f>
        <v>0</v>
      </c>
      <c r="I2196" s="235"/>
      <c r="K2196" s="432"/>
    </row>
    <row r="2197" spans="1:11" x14ac:dyDescent="0.25">
      <c r="A2197" s="240">
        <v>41884</v>
      </c>
      <c r="B2197" s="241" t="s">
        <v>1535</v>
      </c>
      <c r="C2197" s="394" t="s">
        <v>4401</v>
      </c>
      <c r="D2197" s="235" t="s">
        <v>4410</v>
      </c>
      <c r="E2197" s="236">
        <v>2630.4</v>
      </c>
      <c r="F2197" s="117">
        <v>41884</v>
      </c>
      <c r="G2197" s="22">
        <v>2630.4</v>
      </c>
      <c r="H2197" s="238">
        <f>E2197-G2197</f>
        <v>0</v>
      </c>
      <c r="I2197" s="431"/>
      <c r="K2197" s="432"/>
    </row>
    <row r="2198" spans="1:11" x14ac:dyDescent="0.25">
      <c r="A2198" s="240">
        <v>41890</v>
      </c>
      <c r="B2198" s="438" t="s">
        <v>2240</v>
      </c>
      <c r="C2198" s="429" t="s">
        <v>4422</v>
      </c>
      <c r="D2198" s="8" t="s">
        <v>4410</v>
      </c>
      <c r="E2198" s="252">
        <v>4434.8</v>
      </c>
      <c r="F2198" s="117">
        <v>41890</v>
      </c>
      <c r="G2198" s="30">
        <v>4434.8</v>
      </c>
      <c r="H2198" s="265">
        <f>E2198-G2198</f>
        <v>0</v>
      </c>
      <c r="I2198" s="8"/>
      <c r="K2198" s="432"/>
    </row>
    <row r="2199" spans="1:11" x14ac:dyDescent="0.25">
      <c r="A2199" s="240">
        <v>41897</v>
      </c>
      <c r="B2199" s="241" t="s">
        <v>1839</v>
      </c>
      <c r="C2199" s="394" t="s">
        <v>4517</v>
      </c>
      <c r="D2199" s="235" t="s">
        <v>2620</v>
      </c>
      <c r="E2199" s="236">
        <v>5021.84</v>
      </c>
      <c r="F2199" s="294">
        <v>41897</v>
      </c>
      <c r="G2199" s="30">
        <v>5021.84</v>
      </c>
      <c r="H2199" s="265">
        <f>E2199-G2199</f>
        <v>0</v>
      </c>
      <c r="I2199" s="235"/>
      <c r="K2199" s="432"/>
    </row>
    <row r="2200" spans="1:11" x14ac:dyDescent="0.25">
      <c r="A2200" s="240">
        <v>41906</v>
      </c>
      <c r="B2200" s="475" t="s">
        <v>1564</v>
      </c>
      <c r="C2200" s="476" t="s">
        <v>2764</v>
      </c>
      <c r="D2200" s="5" t="s">
        <v>2620</v>
      </c>
      <c r="E2200" s="295">
        <v>5605.99</v>
      </c>
      <c r="F2200" s="294">
        <v>41906</v>
      </c>
      <c r="G2200" s="30">
        <v>5605.99</v>
      </c>
      <c r="H2200" s="265">
        <f>E2200-G2200</f>
        <v>0</v>
      </c>
      <c r="I2200" s="24"/>
      <c r="K2200" s="432"/>
    </row>
    <row r="2201" spans="1:11" x14ac:dyDescent="0.25">
      <c r="A2201" s="240"/>
      <c r="B2201" s="475"/>
      <c r="C2201" s="476"/>
      <c r="D2201" s="5"/>
      <c r="E2201" s="295"/>
      <c r="F2201" s="294"/>
      <c r="G2201" s="30">
        <f>SUM(G2196:G2200)</f>
        <v>21198.309999999998</v>
      </c>
      <c r="H2201" s="265"/>
      <c r="I2201" s="24"/>
      <c r="K2201" s="432"/>
    </row>
    <row r="2202" spans="1:11" x14ac:dyDescent="0.25">
      <c r="A2202" s="240"/>
      <c r="B2202" s="475"/>
      <c r="C2202" s="476"/>
      <c r="D2202" s="5"/>
      <c r="E2202" s="295"/>
      <c r="F2202" s="294"/>
      <c r="G2202" s="30"/>
      <c r="H2202" s="265"/>
      <c r="I2202" s="24"/>
      <c r="K2202" s="432"/>
    </row>
    <row r="2203" spans="1:11" x14ac:dyDescent="0.25">
      <c r="A2203" s="240">
        <v>41884</v>
      </c>
      <c r="B2203" s="241" t="s">
        <v>1517</v>
      </c>
      <c r="C2203" s="394" t="s">
        <v>4401</v>
      </c>
      <c r="D2203" s="235" t="s">
        <v>307</v>
      </c>
      <c r="E2203" s="236">
        <v>599.4</v>
      </c>
      <c r="F2203" s="117">
        <v>41884</v>
      </c>
      <c r="G2203" s="22">
        <v>599.4</v>
      </c>
      <c r="H2203" s="238">
        <f t="shared" ref="H2203:H2216" si="99">E2203-G2203</f>
        <v>0</v>
      </c>
      <c r="I2203" s="431" t="s">
        <v>23</v>
      </c>
      <c r="K2203" s="432"/>
    </row>
    <row r="2204" spans="1:11" x14ac:dyDescent="0.25">
      <c r="A2204" s="240">
        <v>41888</v>
      </c>
      <c r="B2204" s="438" t="s">
        <v>1974</v>
      </c>
      <c r="C2204" s="429" t="s">
        <v>4422</v>
      </c>
      <c r="D2204" s="235" t="s">
        <v>307</v>
      </c>
      <c r="E2204" s="236">
        <v>696.6</v>
      </c>
      <c r="F2204" s="294">
        <v>41889</v>
      </c>
      <c r="G2204" s="30">
        <v>696.6</v>
      </c>
      <c r="H2204" s="265">
        <f t="shared" si="99"/>
        <v>0</v>
      </c>
      <c r="I2204" s="235"/>
      <c r="K2204" s="432"/>
    </row>
    <row r="2205" spans="1:11" x14ac:dyDescent="0.25">
      <c r="A2205" s="240">
        <v>41890</v>
      </c>
      <c r="B2205" s="438" t="s">
        <v>2226</v>
      </c>
      <c r="C2205" s="429" t="s">
        <v>4422</v>
      </c>
      <c r="D2205" s="8" t="s">
        <v>307</v>
      </c>
      <c r="E2205" s="252">
        <v>386.4</v>
      </c>
      <c r="F2205" s="117">
        <v>41891</v>
      </c>
      <c r="G2205" s="30">
        <v>386.4</v>
      </c>
      <c r="H2205" s="265">
        <f t="shared" si="99"/>
        <v>0</v>
      </c>
      <c r="I2205" s="8" t="s">
        <v>23</v>
      </c>
      <c r="K2205" s="432"/>
    </row>
    <row r="2206" spans="1:11" x14ac:dyDescent="0.25">
      <c r="A2206" s="240">
        <v>41891</v>
      </c>
      <c r="B2206" s="438" t="s">
        <v>1057</v>
      </c>
      <c r="C2206" s="429" t="s">
        <v>4422</v>
      </c>
      <c r="D2206" s="235" t="s">
        <v>307</v>
      </c>
      <c r="E2206" s="236">
        <v>291.2</v>
      </c>
      <c r="F2206" s="117">
        <v>41892</v>
      </c>
      <c r="G2206" s="30">
        <v>291.2</v>
      </c>
      <c r="H2206" s="265">
        <f t="shared" si="99"/>
        <v>0</v>
      </c>
      <c r="I2206" s="235" t="s">
        <v>23</v>
      </c>
      <c r="K2206" s="432"/>
    </row>
    <row r="2207" spans="1:11" x14ac:dyDescent="0.25">
      <c r="A2207" s="240">
        <v>41893</v>
      </c>
      <c r="B2207" s="438" t="s">
        <v>1235</v>
      </c>
      <c r="C2207" s="429" t="s">
        <v>4422</v>
      </c>
      <c r="D2207" s="235" t="s">
        <v>307</v>
      </c>
      <c r="E2207" s="236">
        <v>980</v>
      </c>
      <c r="F2207" s="117">
        <v>41894</v>
      </c>
      <c r="G2207" s="30">
        <v>980</v>
      </c>
      <c r="H2207" s="265">
        <f t="shared" si="99"/>
        <v>0</v>
      </c>
      <c r="I2207" s="235" t="s">
        <v>23</v>
      </c>
      <c r="K2207" s="432"/>
    </row>
    <row r="2208" spans="1:11" x14ac:dyDescent="0.25">
      <c r="A2208" s="240">
        <v>41895</v>
      </c>
      <c r="B2208" s="241" t="s">
        <v>1560</v>
      </c>
      <c r="C2208" s="394" t="s">
        <v>4517</v>
      </c>
      <c r="D2208" s="235" t="s">
        <v>307</v>
      </c>
      <c r="E2208" s="236">
        <v>1052.8</v>
      </c>
      <c r="F2208" s="294">
        <v>41897</v>
      </c>
      <c r="G2208" s="30">
        <v>1052.8</v>
      </c>
      <c r="H2208" s="265">
        <f t="shared" si="99"/>
        <v>0</v>
      </c>
      <c r="I2208" s="235" t="s">
        <v>23</v>
      </c>
      <c r="K2208" s="432"/>
    </row>
    <row r="2209" spans="1:11" x14ac:dyDescent="0.25">
      <c r="A2209" s="240">
        <v>41896</v>
      </c>
      <c r="B2209" s="241" t="s">
        <v>1708</v>
      </c>
      <c r="C2209" s="394" t="s">
        <v>4517</v>
      </c>
      <c r="D2209" s="8" t="s">
        <v>307</v>
      </c>
      <c r="E2209" s="252">
        <v>1016.4</v>
      </c>
      <c r="F2209" s="117">
        <v>41897</v>
      </c>
      <c r="G2209" s="30">
        <v>1016.4</v>
      </c>
      <c r="H2209" s="265">
        <f t="shared" si="99"/>
        <v>0</v>
      </c>
      <c r="I2209" s="8" t="s">
        <v>4</v>
      </c>
      <c r="K2209" s="432"/>
    </row>
    <row r="2210" spans="1:11" x14ac:dyDescent="0.25">
      <c r="A2210" s="240">
        <v>41899</v>
      </c>
      <c r="B2210" s="241" t="s">
        <v>1964</v>
      </c>
      <c r="C2210" s="394" t="s">
        <v>4517</v>
      </c>
      <c r="D2210" s="8" t="s">
        <v>307</v>
      </c>
      <c r="E2210" s="252">
        <v>484.4</v>
      </c>
      <c r="F2210" s="294">
        <v>41900</v>
      </c>
      <c r="G2210" s="30">
        <v>484.4</v>
      </c>
      <c r="H2210" s="265">
        <f t="shared" si="99"/>
        <v>0</v>
      </c>
      <c r="I2210" s="8" t="s">
        <v>23</v>
      </c>
      <c r="K2210" s="432"/>
    </row>
    <row r="2211" spans="1:11" x14ac:dyDescent="0.25">
      <c r="A2211" s="240">
        <v>41901</v>
      </c>
      <c r="B2211" s="241" t="s">
        <v>2199</v>
      </c>
      <c r="C2211" s="394" t="s">
        <v>4517</v>
      </c>
      <c r="D2211" s="235" t="s">
        <v>307</v>
      </c>
      <c r="E2211" s="236">
        <v>904.8</v>
      </c>
      <c r="F2211" s="294">
        <v>41901</v>
      </c>
      <c r="G2211" s="30">
        <v>904.8</v>
      </c>
      <c r="H2211" s="265">
        <f t="shared" si="99"/>
        <v>0</v>
      </c>
      <c r="I2211" s="431" t="s">
        <v>23</v>
      </c>
      <c r="K2211" s="432"/>
    </row>
    <row r="2212" spans="1:11" x14ac:dyDescent="0.25">
      <c r="A2212" s="240">
        <v>41902</v>
      </c>
      <c r="B2212" s="241" t="s">
        <v>1115</v>
      </c>
      <c r="C2212" s="394" t="s">
        <v>4517</v>
      </c>
      <c r="D2212" s="8" t="s">
        <v>307</v>
      </c>
      <c r="E2212" s="252">
        <v>746.4</v>
      </c>
      <c r="F2212" s="294">
        <v>41903</v>
      </c>
      <c r="G2212" s="22">
        <v>746.4</v>
      </c>
      <c r="H2212" s="265">
        <f t="shared" si="99"/>
        <v>0</v>
      </c>
      <c r="I2212" s="20" t="s">
        <v>23</v>
      </c>
      <c r="K2212" s="432"/>
    </row>
    <row r="2213" spans="1:11" x14ac:dyDescent="0.25">
      <c r="A2213" s="240">
        <v>41904</v>
      </c>
      <c r="B2213" s="241" t="s">
        <v>1274</v>
      </c>
      <c r="C2213" s="394" t="s">
        <v>4517</v>
      </c>
      <c r="D2213" s="8" t="s">
        <v>307</v>
      </c>
      <c r="E2213" s="252">
        <v>408.8</v>
      </c>
      <c r="F2213" s="294">
        <v>41905</v>
      </c>
      <c r="G2213" s="22">
        <v>408.8</v>
      </c>
      <c r="H2213" s="265">
        <f t="shared" si="99"/>
        <v>0</v>
      </c>
      <c r="I2213" s="20" t="s">
        <v>23</v>
      </c>
      <c r="K2213" s="432"/>
    </row>
    <row r="2214" spans="1:11" x14ac:dyDescent="0.25">
      <c r="A2214" s="240">
        <v>41906</v>
      </c>
      <c r="B2214" s="241" t="s">
        <v>1523</v>
      </c>
      <c r="C2214" s="394" t="s">
        <v>4517</v>
      </c>
      <c r="D2214" s="8" t="s">
        <v>307</v>
      </c>
      <c r="E2214" s="252">
        <v>456.4</v>
      </c>
      <c r="F2214" s="294">
        <v>41906</v>
      </c>
      <c r="G2214" s="30">
        <v>456.4</v>
      </c>
      <c r="H2214" s="265">
        <f t="shared" si="99"/>
        <v>0</v>
      </c>
      <c r="I2214" s="8" t="s">
        <v>23</v>
      </c>
      <c r="K2214" s="432"/>
    </row>
    <row r="2215" spans="1:11" x14ac:dyDescent="0.25">
      <c r="A2215" s="240">
        <v>41908</v>
      </c>
      <c r="B2215" s="475" t="s">
        <v>1716</v>
      </c>
      <c r="C2215" s="476" t="s">
        <v>2764</v>
      </c>
      <c r="D2215" s="235" t="s">
        <v>307</v>
      </c>
      <c r="E2215" s="236">
        <v>442.4</v>
      </c>
      <c r="F2215" s="294">
        <v>41908</v>
      </c>
      <c r="G2215" s="30">
        <v>442.4</v>
      </c>
      <c r="H2215" s="265">
        <f t="shared" si="99"/>
        <v>0</v>
      </c>
      <c r="I2215" s="235" t="s">
        <v>23</v>
      </c>
      <c r="K2215" s="432"/>
    </row>
    <row r="2216" spans="1:11" x14ac:dyDescent="0.25">
      <c r="A2216" s="240">
        <v>41910</v>
      </c>
      <c r="B2216" s="475" t="s">
        <v>1962</v>
      </c>
      <c r="C2216" s="476" t="s">
        <v>2764</v>
      </c>
      <c r="D2216" s="235" t="s">
        <v>307</v>
      </c>
      <c r="E2216" s="236">
        <v>583.20000000000005</v>
      </c>
      <c r="F2216" s="117">
        <v>41910</v>
      </c>
      <c r="G2216" s="30">
        <v>583.20000000000005</v>
      </c>
      <c r="H2216" s="265">
        <f t="shared" si="99"/>
        <v>0</v>
      </c>
      <c r="I2216" s="235" t="s">
        <v>57</v>
      </c>
      <c r="K2216" s="432"/>
    </row>
    <row r="2217" spans="1:11" x14ac:dyDescent="0.25">
      <c r="A2217" s="240"/>
      <c r="B2217" s="475"/>
      <c r="C2217" s="476"/>
      <c r="D2217" s="235"/>
      <c r="E2217" s="236"/>
      <c r="F2217" s="117"/>
      <c r="G2217" s="30">
        <f>SUM(G2203:G2216)</f>
        <v>9049.2000000000007</v>
      </c>
      <c r="H2217" s="265"/>
      <c r="I2217" s="235"/>
      <c r="K2217" s="432"/>
    </row>
    <row r="2218" spans="1:11" x14ac:dyDescent="0.25">
      <c r="A2218" s="240"/>
      <c r="B2218" s="475"/>
      <c r="C2218" s="476"/>
      <c r="D2218" s="235"/>
      <c r="E2218" s="236"/>
      <c r="F2218" s="117"/>
      <c r="G2218" s="30"/>
      <c r="H2218" s="265"/>
      <c r="I2218" s="235"/>
      <c r="K2218" s="432"/>
    </row>
    <row r="2219" spans="1:11" x14ac:dyDescent="0.25">
      <c r="A2219" s="240">
        <v>41885</v>
      </c>
      <c r="B2219" s="438" t="s">
        <v>1661</v>
      </c>
      <c r="C2219" s="429" t="s">
        <v>4422</v>
      </c>
      <c r="D2219" s="8" t="s">
        <v>1</v>
      </c>
      <c r="E2219" s="252">
        <v>855</v>
      </c>
      <c r="F2219" s="117">
        <v>41885</v>
      </c>
      <c r="G2219" s="30">
        <v>855</v>
      </c>
      <c r="H2219" s="265">
        <f t="shared" ref="H2219:H2226" si="100">E2219-G2219</f>
        <v>0</v>
      </c>
      <c r="I2219" s="8"/>
      <c r="K2219" s="432"/>
    </row>
    <row r="2220" spans="1:11" x14ac:dyDescent="0.25">
      <c r="A2220" s="240">
        <v>41885</v>
      </c>
      <c r="B2220" s="438" t="s">
        <v>1669</v>
      </c>
      <c r="C2220" s="429" t="s">
        <v>4422</v>
      </c>
      <c r="D2220" s="8" t="s">
        <v>1</v>
      </c>
      <c r="E2220" s="252">
        <v>3001.4</v>
      </c>
      <c r="F2220" s="294">
        <v>41885</v>
      </c>
      <c r="G2220" s="30">
        <v>3001.4</v>
      </c>
      <c r="H2220" s="265">
        <f t="shared" si="100"/>
        <v>0</v>
      </c>
      <c r="I2220" s="8"/>
    </row>
    <row r="2221" spans="1:11" x14ac:dyDescent="0.25">
      <c r="A2221" s="240">
        <v>41886</v>
      </c>
      <c r="B2221" s="438" t="s">
        <v>1783</v>
      </c>
      <c r="C2221" s="429" t="s">
        <v>4422</v>
      </c>
      <c r="D2221" s="235" t="s">
        <v>1</v>
      </c>
      <c r="E2221" s="236">
        <v>5222.8</v>
      </c>
      <c r="F2221" s="294">
        <v>41886</v>
      </c>
      <c r="G2221" s="30">
        <v>5222.8</v>
      </c>
      <c r="H2221" s="265">
        <f t="shared" si="100"/>
        <v>0</v>
      </c>
      <c r="I2221" s="235"/>
    </row>
    <row r="2222" spans="1:11" x14ac:dyDescent="0.25">
      <c r="A2222" s="240">
        <v>41889</v>
      </c>
      <c r="B2222" s="438" t="s">
        <v>2114</v>
      </c>
      <c r="C2222" s="429" t="s">
        <v>4422</v>
      </c>
      <c r="D2222" s="8" t="s">
        <v>1</v>
      </c>
      <c r="E2222" s="252">
        <v>2646.8</v>
      </c>
      <c r="F2222" s="294">
        <v>41889</v>
      </c>
      <c r="G2222" s="30">
        <v>2646.8</v>
      </c>
      <c r="H2222" s="265">
        <f t="shared" si="100"/>
        <v>0</v>
      </c>
      <c r="I2222" s="8"/>
    </row>
    <row r="2223" spans="1:11" x14ac:dyDescent="0.25">
      <c r="A2223" s="240">
        <v>41905</v>
      </c>
      <c r="B2223" s="241" t="s">
        <v>1449</v>
      </c>
      <c r="C2223" s="394" t="s">
        <v>4517</v>
      </c>
      <c r="D2223" s="8" t="s">
        <v>1</v>
      </c>
      <c r="E2223" s="252">
        <v>182</v>
      </c>
      <c r="F2223" s="294">
        <v>41905</v>
      </c>
      <c r="G2223" s="22">
        <v>182</v>
      </c>
      <c r="H2223" s="265">
        <f t="shared" si="100"/>
        <v>0</v>
      </c>
      <c r="I2223" s="431"/>
    </row>
    <row r="2224" spans="1:11" x14ac:dyDescent="0.25">
      <c r="A2224" s="240">
        <v>41905</v>
      </c>
      <c r="B2224" s="241" t="s">
        <v>1459</v>
      </c>
      <c r="C2224" s="394" t="s">
        <v>4517</v>
      </c>
      <c r="D2224" s="8" t="s">
        <v>1</v>
      </c>
      <c r="E2224" s="252">
        <v>3560.7</v>
      </c>
      <c r="F2224" s="294">
        <v>41905</v>
      </c>
      <c r="G2224" s="22">
        <v>3560.7</v>
      </c>
      <c r="H2224" s="265">
        <f t="shared" si="100"/>
        <v>0</v>
      </c>
      <c r="I2224" s="431"/>
    </row>
    <row r="2225" spans="1:11" x14ac:dyDescent="0.25">
      <c r="A2225" s="240">
        <v>41908</v>
      </c>
      <c r="B2225" s="475" t="s">
        <v>1799</v>
      </c>
      <c r="C2225" s="476" t="s">
        <v>2764</v>
      </c>
      <c r="D2225" s="235" t="s">
        <v>1</v>
      </c>
      <c r="E2225" s="236">
        <v>1067.2</v>
      </c>
      <c r="F2225" s="294">
        <v>41908</v>
      </c>
      <c r="G2225" s="30">
        <v>1067.2</v>
      </c>
      <c r="H2225" s="265">
        <f t="shared" si="100"/>
        <v>0</v>
      </c>
      <c r="I2225" s="235"/>
    </row>
    <row r="2226" spans="1:11" x14ac:dyDescent="0.25">
      <c r="A2226" s="240">
        <v>41910</v>
      </c>
      <c r="B2226" s="475" t="s">
        <v>1974</v>
      </c>
      <c r="C2226" s="476" t="s">
        <v>2764</v>
      </c>
      <c r="D2226" s="235" t="s">
        <v>1</v>
      </c>
      <c r="E2226" s="236">
        <v>520</v>
      </c>
      <c r="F2226" s="117">
        <v>41910</v>
      </c>
      <c r="G2226" s="30">
        <v>520</v>
      </c>
      <c r="H2226" s="265">
        <f t="shared" si="100"/>
        <v>0</v>
      </c>
      <c r="I2226" s="235"/>
    </row>
    <row r="2227" spans="1:11" x14ac:dyDescent="0.25">
      <c r="A2227" s="240"/>
      <c r="B2227" s="475"/>
      <c r="C2227" s="476"/>
      <c r="D2227" s="235"/>
      <c r="E2227" s="236"/>
      <c r="F2227" s="117"/>
      <c r="G2227" s="30"/>
      <c r="H2227" s="265"/>
      <c r="I2227" s="235"/>
    </row>
    <row r="2228" spans="1:11" x14ac:dyDescent="0.25">
      <c r="A2228" s="240"/>
      <c r="B2228" s="475"/>
      <c r="C2228" s="476"/>
      <c r="D2228" s="235"/>
      <c r="E2228" s="236"/>
      <c r="F2228" s="117"/>
      <c r="G2228" s="30"/>
      <c r="H2228" s="265"/>
      <c r="I2228" s="235"/>
    </row>
    <row r="2229" spans="1:11" x14ac:dyDescent="0.25">
      <c r="A2229" s="240">
        <v>41883</v>
      </c>
      <c r="B2229" s="241" t="s">
        <v>1398</v>
      </c>
      <c r="C2229" s="394" t="s">
        <v>4401</v>
      </c>
      <c r="D2229" s="235" t="s">
        <v>2556</v>
      </c>
      <c r="E2229" s="236">
        <v>4712.8</v>
      </c>
      <c r="F2229" s="117">
        <v>41883</v>
      </c>
      <c r="G2229" s="30">
        <v>4712.8</v>
      </c>
      <c r="H2229" s="238">
        <f t="shared" ref="H2229:H2257" si="101">E2229-G2229</f>
        <v>0</v>
      </c>
      <c r="I2229" s="235"/>
    </row>
    <row r="2230" spans="1:11" x14ac:dyDescent="0.25">
      <c r="A2230" s="240">
        <v>41884</v>
      </c>
      <c r="B2230" s="241" t="s">
        <v>1493</v>
      </c>
      <c r="C2230" s="394" t="s">
        <v>4401</v>
      </c>
      <c r="D2230" s="235" t="s">
        <v>2556</v>
      </c>
      <c r="E2230" s="236">
        <v>5699.4</v>
      </c>
      <c r="F2230" s="117">
        <v>41884</v>
      </c>
      <c r="G2230" s="22">
        <v>5699.4</v>
      </c>
      <c r="H2230" s="238">
        <f t="shared" si="101"/>
        <v>0</v>
      </c>
      <c r="I2230" s="431"/>
    </row>
    <row r="2231" spans="1:11" x14ac:dyDescent="0.25">
      <c r="A2231" s="240">
        <v>41886</v>
      </c>
      <c r="B2231" s="438" t="s">
        <v>1732</v>
      </c>
      <c r="C2231" s="429" t="s">
        <v>4422</v>
      </c>
      <c r="D2231" s="235" t="s">
        <v>2556</v>
      </c>
      <c r="E2231" s="236">
        <v>6205</v>
      </c>
      <c r="F2231" s="294">
        <v>41886</v>
      </c>
      <c r="G2231" s="30">
        <v>6205</v>
      </c>
      <c r="H2231" s="265">
        <f t="shared" si="101"/>
        <v>0</v>
      </c>
      <c r="I2231" s="235"/>
    </row>
    <row r="2232" spans="1:11" x14ac:dyDescent="0.25">
      <c r="A2232" s="240">
        <v>41886</v>
      </c>
      <c r="B2232" s="438" t="s">
        <v>1735</v>
      </c>
      <c r="C2232" s="429" t="s">
        <v>4422</v>
      </c>
      <c r="D2232" s="235" t="s">
        <v>2556</v>
      </c>
      <c r="E2232" s="236">
        <v>365.2</v>
      </c>
      <c r="F2232" s="294">
        <v>41886</v>
      </c>
      <c r="G2232" s="30">
        <v>365.2</v>
      </c>
      <c r="H2232" s="265">
        <f t="shared" si="101"/>
        <v>0</v>
      </c>
      <c r="I2232" s="235" t="s">
        <v>20</v>
      </c>
      <c r="J2232" s="9"/>
      <c r="K2232" s="9"/>
    </row>
    <row r="2233" spans="1:11" x14ac:dyDescent="0.25">
      <c r="A2233" s="240">
        <v>41888</v>
      </c>
      <c r="B2233" s="438" t="s">
        <v>1987</v>
      </c>
      <c r="C2233" s="429" t="s">
        <v>4422</v>
      </c>
      <c r="D2233" s="235" t="s">
        <v>2556</v>
      </c>
      <c r="E2233" s="236">
        <v>7595.2</v>
      </c>
      <c r="F2233" s="294">
        <v>41888</v>
      </c>
      <c r="G2233" s="30">
        <v>7595.2</v>
      </c>
      <c r="H2233" s="265">
        <f t="shared" si="101"/>
        <v>0</v>
      </c>
      <c r="I2233" s="235"/>
      <c r="J2233" s="9"/>
      <c r="K2233" s="9"/>
    </row>
    <row r="2234" spans="1:11" x14ac:dyDescent="0.25">
      <c r="A2234" s="240">
        <v>41889</v>
      </c>
      <c r="B2234" s="438" t="s">
        <v>2088</v>
      </c>
      <c r="C2234" s="429" t="s">
        <v>4422</v>
      </c>
      <c r="D2234" s="8" t="s">
        <v>2556</v>
      </c>
      <c r="E2234" s="252">
        <v>1651.2</v>
      </c>
      <c r="F2234" s="294">
        <v>41889</v>
      </c>
      <c r="G2234" s="30">
        <v>1651.2</v>
      </c>
      <c r="H2234" s="265">
        <f t="shared" si="101"/>
        <v>0</v>
      </c>
      <c r="I2234" s="8"/>
      <c r="J2234" s="9"/>
      <c r="K2234" s="9"/>
    </row>
    <row r="2235" spans="1:11" x14ac:dyDescent="0.25">
      <c r="A2235" s="240">
        <v>41890</v>
      </c>
      <c r="B2235" s="438" t="s">
        <v>2177</v>
      </c>
      <c r="C2235" s="429" t="s">
        <v>4422</v>
      </c>
      <c r="D2235" s="8" t="s">
        <v>2556</v>
      </c>
      <c r="E2235" s="252">
        <v>3756.1</v>
      </c>
      <c r="F2235" s="117">
        <v>41890</v>
      </c>
      <c r="G2235" s="30">
        <v>3756.1</v>
      </c>
      <c r="H2235" s="265">
        <f t="shared" si="101"/>
        <v>0</v>
      </c>
      <c r="I2235" s="8"/>
      <c r="J2235" s="9"/>
      <c r="K2235" s="9"/>
    </row>
    <row r="2236" spans="1:11" x14ac:dyDescent="0.25">
      <c r="A2236" s="240">
        <v>41891</v>
      </c>
      <c r="B2236" s="438" t="s">
        <v>1067</v>
      </c>
      <c r="C2236" s="429" t="s">
        <v>4422</v>
      </c>
      <c r="D2236" s="235" t="s">
        <v>2556</v>
      </c>
      <c r="E2236" s="236">
        <v>4740</v>
      </c>
      <c r="F2236" s="117">
        <v>41891</v>
      </c>
      <c r="G2236" s="30">
        <v>4740</v>
      </c>
      <c r="H2236" s="265">
        <f t="shared" si="101"/>
        <v>0</v>
      </c>
      <c r="I2236" s="235"/>
      <c r="J2236" s="9"/>
      <c r="K2236" s="9"/>
    </row>
    <row r="2237" spans="1:11" x14ac:dyDescent="0.25">
      <c r="A2237" s="240">
        <v>41892</v>
      </c>
      <c r="B2237" s="438" t="s">
        <v>1221</v>
      </c>
      <c r="C2237" s="429" t="s">
        <v>4422</v>
      </c>
      <c r="D2237" s="8" t="s">
        <v>2556</v>
      </c>
      <c r="E2237" s="252">
        <v>1699.6</v>
      </c>
      <c r="F2237" s="117">
        <v>41892</v>
      </c>
      <c r="G2237" s="30">
        <v>1699.6</v>
      </c>
      <c r="H2237" s="265">
        <f t="shared" si="101"/>
        <v>0</v>
      </c>
      <c r="I2237" s="8"/>
      <c r="J2237" s="9"/>
      <c r="K2237" s="9"/>
    </row>
    <row r="2238" spans="1:11" x14ac:dyDescent="0.25">
      <c r="A2238" s="240">
        <v>41893</v>
      </c>
      <c r="B2238" s="438" t="s">
        <v>1279</v>
      </c>
      <c r="C2238" s="429" t="s">
        <v>4422</v>
      </c>
      <c r="D2238" s="235" t="s">
        <v>2556</v>
      </c>
      <c r="E2238" s="236">
        <v>4672.6000000000004</v>
      </c>
      <c r="F2238" s="117">
        <v>41893</v>
      </c>
      <c r="G2238" s="30">
        <v>4672.6000000000004</v>
      </c>
      <c r="H2238" s="265">
        <f t="shared" si="101"/>
        <v>0</v>
      </c>
      <c r="I2238" s="235"/>
      <c r="J2238" s="9"/>
      <c r="K2238" s="9"/>
    </row>
    <row r="2239" spans="1:11" x14ac:dyDescent="0.25">
      <c r="A2239" s="240">
        <v>41894</v>
      </c>
      <c r="B2239" s="438" t="s">
        <v>1447</v>
      </c>
      <c r="C2239" s="429" t="s">
        <v>4422</v>
      </c>
      <c r="D2239" s="8" t="s">
        <v>2556</v>
      </c>
      <c r="E2239" s="252">
        <v>4233</v>
      </c>
      <c r="F2239" s="117">
        <v>41894</v>
      </c>
      <c r="G2239" s="30">
        <v>4233</v>
      </c>
      <c r="H2239" s="265">
        <f t="shared" si="101"/>
        <v>0</v>
      </c>
      <c r="I2239" s="8"/>
      <c r="J2239" s="9"/>
      <c r="K2239" s="9"/>
    </row>
    <row r="2240" spans="1:11" x14ac:dyDescent="0.25">
      <c r="A2240" s="240">
        <v>41895</v>
      </c>
      <c r="B2240" s="438" t="s">
        <v>1544</v>
      </c>
      <c r="C2240" s="429" t="s">
        <v>4422</v>
      </c>
      <c r="D2240" s="235" t="s">
        <v>2556</v>
      </c>
      <c r="E2240" s="236">
        <v>7941.7</v>
      </c>
      <c r="F2240" s="294">
        <v>41895</v>
      </c>
      <c r="G2240" s="30">
        <v>7941.7</v>
      </c>
      <c r="H2240" s="265">
        <f t="shared" si="101"/>
        <v>0</v>
      </c>
      <c r="I2240" s="235"/>
      <c r="J2240" s="9"/>
      <c r="K2240" s="9"/>
    </row>
    <row r="2241" spans="1:11" x14ac:dyDescent="0.25">
      <c r="A2241" s="240">
        <v>41896</v>
      </c>
      <c r="B2241" s="241" t="s">
        <v>1672</v>
      </c>
      <c r="C2241" s="394" t="s">
        <v>4517</v>
      </c>
      <c r="D2241" s="8" t="s">
        <v>2556</v>
      </c>
      <c r="E2241" s="252">
        <v>7146.5</v>
      </c>
      <c r="F2241" s="117">
        <v>41896</v>
      </c>
      <c r="G2241" s="30">
        <v>7146.5</v>
      </c>
      <c r="H2241" s="265">
        <f t="shared" si="101"/>
        <v>0</v>
      </c>
      <c r="I2241" s="8"/>
      <c r="J2241" s="9"/>
      <c r="K2241" s="9"/>
    </row>
    <row r="2242" spans="1:11" x14ac:dyDescent="0.25">
      <c r="A2242" s="240">
        <v>41897</v>
      </c>
      <c r="B2242" s="241" t="s">
        <v>1796</v>
      </c>
      <c r="C2242" s="394" t="s">
        <v>4517</v>
      </c>
      <c r="D2242" s="235" t="s">
        <v>2556</v>
      </c>
      <c r="E2242" s="236">
        <v>8042.2</v>
      </c>
      <c r="F2242" s="294">
        <v>41897</v>
      </c>
      <c r="G2242" s="30">
        <v>8042.2</v>
      </c>
      <c r="H2242" s="265">
        <f t="shared" si="101"/>
        <v>0</v>
      </c>
      <c r="I2242" s="235"/>
      <c r="J2242" s="9"/>
      <c r="K2242" s="9"/>
    </row>
    <row r="2243" spans="1:11" x14ac:dyDescent="0.25">
      <c r="A2243" s="240">
        <v>41898</v>
      </c>
      <c r="B2243" s="241" t="s">
        <v>1892</v>
      </c>
      <c r="C2243" s="394" t="s">
        <v>4517</v>
      </c>
      <c r="D2243" s="8" t="s">
        <v>2556</v>
      </c>
      <c r="E2243" s="252">
        <v>5724.9</v>
      </c>
      <c r="F2243" s="294">
        <v>41898</v>
      </c>
      <c r="G2243" s="30">
        <v>5724.9</v>
      </c>
      <c r="H2243" s="265">
        <f t="shared" si="101"/>
        <v>0</v>
      </c>
      <c r="I2243" s="8"/>
      <c r="J2243" s="9"/>
      <c r="K2243" s="9"/>
    </row>
    <row r="2244" spans="1:11" x14ac:dyDescent="0.25">
      <c r="A2244" s="240">
        <v>41899</v>
      </c>
      <c r="B2244" s="241" t="s">
        <v>1952</v>
      </c>
      <c r="C2244" s="394" t="s">
        <v>4517</v>
      </c>
      <c r="D2244" s="8" t="s">
        <v>2556</v>
      </c>
      <c r="E2244" s="252">
        <v>6258</v>
      </c>
      <c r="F2244" s="294">
        <v>41899</v>
      </c>
      <c r="G2244" s="30">
        <v>6258</v>
      </c>
      <c r="H2244" s="265">
        <f t="shared" si="101"/>
        <v>0</v>
      </c>
      <c r="I2244" s="8"/>
      <c r="J2244" s="9"/>
      <c r="K2244" s="9"/>
    </row>
    <row r="2245" spans="1:11" x14ac:dyDescent="0.25">
      <c r="A2245" s="240">
        <v>41901</v>
      </c>
      <c r="B2245" s="241" t="s">
        <v>2224</v>
      </c>
      <c r="C2245" s="394" t="s">
        <v>4517</v>
      </c>
      <c r="D2245" s="235" t="s">
        <v>2556</v>
      </c>
      <c r="E2245" s="236">
        <v>3111.5</v>
      </c>
      <c r="F2245" s="294">
        <v>41901</v>
      </c>
      <c r="G2245" s="22">
        <v>3111.5</v>
      </c>
      <c r="H2245" s="265">
        <f t="shared" si="101"/>
        <v>0</v>
      </c>
      <c r="I2245" s="431"/>
      <c r="J2245" s="9"/>
      <c r="K2245" s="9"/>
    </row>
    <row r="2246" spans="1:11" ht="16.5" customHeight="1" x14ac:dyDescent="0.25">
      <c r="A2246" s="240">
        <v>41902</v>
      </c>
      <c r="B2246" s="241" t="s">
        <v>1133</v>
      </c>
      <c r="C2246" s="394" t="s">
        <v>4517</v>
      </c>
      <c r="D2246" s="8" t="s">
        <v>2556</v>
      </c>
      <c r="E2246" s="252">
        <v>4536.6000000000004</v>
      </c>
      <c r="F2246" s="294">
        <v>41902</v>
      </c>
      <c r="G2246" s="22">
        <v>4536.6000000000004</v>
      </c>
      <c r="H2246" s="265">
        <f t="shared" si="101"/>
        <v>0</v>
      </c>
      <c r="I2246" s="20"/>
      <c r="J2246" s="9"/>
      <c r="K2246" s="9"/>
    </row>
    <row r="2247" spans="1:11" x14ac:dyDescent="0.25">
      <c r="A2247" s="240">
        <v>41903</v>
      </c>
      <c r="B2247" s="241" t="s">
        <v>1213</v>
      </c>
      <c r="C2247" s="394" t="s">
        <v>4517</v>
      </c>
      <c r="D2247" s="235" t="s">
        <v>2556</v>
      </c>
      <c r="E2247" s="236">
        <v>7561.6</v>
      </c>
      <c r="F2247" s="117">
        <v>41903</v>
      </c>
      <c r="G2247" s="30">
        <v>7561.6</v>
      </c>
      <c r="H2247" s="265">
        <f t="shared" si="101"/>
        <v>0</v>
      </c>
      <c r="I2247" s="235"/>
      <c r="J2247" s="9"/>
      <c r="K2247" s="9"/>
    </row>
    <row r="2248" spans="1:11" x14ac:dyDescent="0.25">
      <c r="A2248" s="240">
        <v>41904</v>
      </c>
      <c r="B2248" s="241" t="s">
        <v>1295</v>
      </c>
      <c r="C2248" s="394" t="s">
        <v>4517</v>
      </c>
      <c r="D2248" s="8" t="s">
        <v>2556</v>
      </c>
      <c r="E2248" s="252">
        <v>668.8</v>
      </c>
      <c r="F2248" s="294">
        <v>41904</v>
      </c>
      <c r="G2248" s="22">
        <v>668.8</v>
      </c>
      <c r="H2248" s="265">
        <f t="shared" si="101"/>
        <v>0</v>
      </c>
      <c r="I2248" s="20"/>
      <c r="J2248" s="9"/>
      <c r="K2248" s="9"/>
    </row>
    <row r="2249" spans="1:11" x14ac:dyDescent="0.25">
      <c r="A2249" s="240">
        <v>41906</v>
      </c>
      <c r="B2249" s="241" t="s">
        <v>1538</v>
      </c>
      <c r="C2249" s="394" t="s">
        <v>4517</v>
      </c>
      <c r="D2249" s="8" t="s">
        <v>2556</v>
      </c>
      <c r="E2249" s="252">
        <v>4238.3999999999996</v>
      </c>
      <c r="F2249" s="294">
        <v>41906</v>
      </c>
      <c r="G2249" s="30">
        <v>4238.3999999999996</v>
      </c>
      <c r="H2249" s="265">
        <f t="shared" si="101"/>
        <v>0</v>
      </c>
      <c r="I2249" s="8"/>
      <c r="J2249" s="9"/>
      <c r="K2249" s="9"/>
    </row>
    <row r="2250" spans="1:11" x14ac:dyDescent="0.25">
      <c r="A2250" s="240">
        <v>41907</v>
      </c>
      <c r="B2250" s="475" t="s">
        <v>1632</v>
      </c>
      <c r="C2250" s="476" t="s">
        <v>2764</v>
      </c>
      <c r="D2250" s="5" t="s">
        <v>2556</v>
      </c>
      <c r="E2250" s="295">
        <v>4805.5</v>
      </c>
      <c r="F2250" s="294">
        <v>41907</v>
      </c>
      <c r="G2250" s="22">
        <v>4805.5</v>
      </c>
      <c r="H2250" s="265">
        <f t="shared" si="101"/>
        <v>0</v>
      </c>
      <c r="I2250" s="24"/>
      <c r="J2250" s="9"/>
      <c r="K2250" s="9"/>
    </row>
    <row r="2251" spans="1:11" x14ac:dyDescent="0.25">
      <c r="A2251" s="240">
        <v>41908</v>
      </c>
      <c r="B2251" s="475" t="s">
        <v>1741</v>
      </c>
      <c r="C2251" s="476" t="s">
        <v>2764</v>
      </c>
      <c r="D2251" s="235" t="s">
        <v>2556</v>
      </c>
      <c r="E2251" s="236">
        <v>6106.8</v>
      </c>
      <c r="F2251" s="294">
        <v>41908</v>
      </c>
      <c r="G2251" s="30">
        <v>6106.8</v>
      </c>
      <c r="H2251" s="265">
        <f t="shared" si="101"/>
        <v>0</v>
      </c>
      <c r="I2251" s="235"/>
      <c r="J2251" s="9"/>
      <c r="K2251" s="9"/>
    </row>
    <row r="2252" spans="1:11" x14ac:dyDescent="0.25">
      <c r="A2252" s="240">
        <v>41909</v>
      </c>
      <c r="B2252" s="475" t="s">
        <v>1888</v>
      </c>
      <c r="C2252" s="476" t="s">
        <v>2764</v>
      </c>
      <c r="D2252" s="8" t="s">
        <v>2556</v>
      </c>
      <c r="E2252" s="252">
        <v>6490.7</v>
      </c>
      <c r="F2252" s="117">
        <v>41909</v>
      </c>
      <c r="G2252" s="30">
        <v>6490.7</v>
      </c>
      <c r="H2252" s="265">
        <f t="shared" si="101"/>
        <v>0</v>
      </c>
      <c r="I2252" s="8"/>
      <c r="J2252" s="9"/>
      <c r="K2252" s="9"/>
    </row>
    <row r="2253" spans="1:11" x14ac:dyDescent="0.25">
      <c r="A2253" s="240">
        <v>41909</v>
      </c>
      <c r="B2253" s="475" t="s">
        <v>1891</v>
      </c>
      <c r="C2253" s="476" t="s">
        <v>2764</v>
      </c>
      <c r="D2253" s="8" t="s">
        <v>2556</v>
      </c>
      <c r="E2253" s="252">
        <v>387.2</v>
      </c>
      <c r="F2253" s="117">
        <v>41909</v>
      </c>
      <c r="G2253" s="30">
        <v>387.2</v>
      </c>
      <c r="H2253" s="265">
        <f t="shared" si="101"/>
        <v>0</v>
      </c>
      <c r="I2253" s="8"/>
      <c r="J2253" s="9"/>
      <c r="K2253" s="9"/>
    </row>
    <row r="2254" spans="1:11" x14ac:dyDescent="0.25">
      <c r="A2254" s="240">
        <v>41910</v>
      </c>
      <c r="B2254" s="475" t="s">
        <v>1979</v>
      </c>
      <c r="C2254" s="476" t="s">
        <v>2764</v>
      </c>
      <c r="D2254" s="235" t="s">
        <v>2556</v>
      </c>
      <c r="E2254" s="236">
        <v>7064.1</v>
      </c>
      <c r="F2254" s="117">
        <v>41910</v>
      </c>
      <c r="G2254" s="30">
        <v>7064.1</v>
      </c>
      <c r="H2254" s="265">
        <f t="shared" si="101"/>
        <v>0</v>
      </c>
      <c r="I2254" s="235"/>
      <c r="J2254" s="9"/>
      <c r="K2254" s="9"/>
    </row>
    <row r="2255" spans="1:11" x14ac:dyDescent="0.25">
      <c r="A2255" s="240">
        <v>41911</v>
      </c>
      <c r="B2255" s="475" t="s">
        <v>2053</v>
      </c>
      <c r="C2255" s="476" t="s">
        <v>2764</v>
      </c>
      <c r="D2255" s="8" t="s">
        <v>2556</v>
      </c>
      <c r="E2255" s="252">
        <v>3494.8</v>
      </c>
      <c r="F2255" s="294">
        <v>41911</v>
      </c>
      <c r="G2255" s="30">
        <v>3494.8</v>
      </c>
      <c r="H2255" s="265">
        <f t="shared" si="101"/>
        <v>0</v>
      </c>
      <c r="I2255" s="8"/>
      <c r="J2255" s="9"/>
      <c r="K2255" s="9"/>
    </row>
    <row r="2256" spans="1:11" x14ac:dyDescent="0.25">
      <c r="A2256" s="240">
        <v>41911</v>
      </c>
      <c r="B2256" s="475" t="s">
        <v>2055</v>
      </c>
      <c r="C2256" s="476" t="s">
        <v>2764</v>
      </c>
      <c r="D2256" s="8" t="s">
        <v>2556</v>
      </c>
      <c r="E2256" s="252">
        <v>655.20000000000005</v>
      </c>
      <c r="F2256" s="294">
        <v>41911</v>
      </c>
      <c r="G2256" s="30">
        <v>655.20000000000005</v>
      </c>
      <c r="H2256" s="265">
        <f t="shared" si="101"/>
        <v>0</v>
      </c>
      <c r="I2256" s="8"/>
      <c r="J2256" s="9"/>
      <c r="K2256" s="9"/>
    </row>
    <row r="2257" spans="1:11" x14ac:dyDescent="0.25">
      <c r="A2257" s="240">
        <v>41912</v>
      </c>
      <c r="B2257" s="475" t="s">
        <v>2173</v>
      </c>
      <c r="C2257" s="476" t="s">
        <v>2764</v>
      </c>
      <c r="D2257" s="235" t="s">
        <v>2556</v>
      </c>
      <c r="E2257" s="236">
        <v>3469.2</v>
      </c>
      <c r="F2257" s="117">
        <v>41912</v>
      </c>
      <c r="G2257" s="30">
        <v>3469.2</v>
      </c>
      <c r="H2257" s="265">
        <f t="shared" si="101"/>
        <v>0</v>
      </c>
      <c r="I2257" s="235"/>
      <c r="J2257" s="9"/>
      <c r="K2257" s="9"/>
    </row>
    <row r="2258" spans="1:11" x14ac:dyDescent="0.25">
      <c r="A2258" s="240"/>
      <c r="B2258" s="475"/>
      <c r="C2258" s="476"/>
      <c r="D2258" s="235"/>
      <c r="E2258" s="236"/>
      <c r="F2258" s="117"/>
      <c r="G2258" s="30">
        <f>SUM(G2229:G2257)</f>
        <v>133033.80000000002</v>
      </c>
      <c r="H2258" s="265"/>
      <c r="I2258" s="235"/>
      <c r="J2258" s="9"/>
      <c r="K2258" s="9"/>
    </row>
    <row r="2259" spans="1:11" x14ac:dyDescent="0.25">
      <c r="A2259" s="240"/>
      <c r="B2259" s="475"/>
      <c r="C2259" s="476"/>
      <c r="D2259" s="235"/>
      <c r="E2259" s="236"/>
      <c r="F2259" s="117"/>
      <c r="G2259" s="30"/>
      <c r="H2259" s="265"/>
      <c r="I2259" s="235"/>
      <c r="J2259" s="9"/>
      <c r="K2259" s="9"/>
    </row>
    <row r="2260" spans="1:11" x14ac:dyDescent="0.25">
      <c r="A2260" s="240">
        <v>41890</v>
      </c>
      <c r="B2260" s="438" t="s">
        <v>2157</v>
      </c>
      <c r="C2260" s="429" t="s">
        <v>4422</v>
      </c>
      <c r="D2260" s="8" t="s">
        <v>4473</v>
      </c>
      <c r="E2260" s="252">
        <v>24522.7</v>
      </c>
      <c r="F2260" s="117">
        <v>41912</v>
      </c>
      <c r="G2260" s="30">
        <v>24522.7</v>
      </c>
      <c r="H2260" s="265">
        <f>E2260-G2260</f>
        <v>0</v>
      </c>
      <c r="I2260" s="8" t="s">
        <v>146</v>
      </c>
      <c r="J2260" s="9"/>
      <c r="K2260" s="9"/>
    </row>
    <row r="2261" spans="1:11" x14ac:dyDescent="0.25">
      <c r="A2261" s="240"/>
      <c r="B2261" s="438"/>
      <c r="C2261" s="429"/>
      <c r="D2261" s="8"/>
      <c r="E2261" s="252"/>
      <c r="F2261" s="117"/>
      <c r="G2261" s="30"/>
      <c r="H2261" s="265"/>
      <c r="I2261" s="8"/>
      <c r="J2261" s="9"/>
      <c r="K2261" s="9"/>
    </row>
    <row r="2262" spans="1:11" x14ac:dyDescent="0.25">
      <c r="A2262" s="240">
        <v>41892</v>
      </c>
      <c r="B2262" s="438" t="s">
        <v>1202</v>
      </c>
      <c r="C2262" s="429" t="s">
        <v>4422</v>
      </c>
      <c r="D2262" s="8" t="s">
        <v>2433</v>
      </c>
      <c r="E2262" s="252">
        <v>40633.050000000003</v>
      </c>
      <c r="F2262" s="117">
        <v>41895</v>
      </c>
      <c r="G2262" s="30">
        <v>40633.050000000003</v>
      </c>
      <c r="H2262" s="265">
        <f>E2262-G2262</f>
        <v>0</v>
      </c>
      <c r="I2262" s="8" t="s">
        <v>196</v>
      </c>
      <c r="J2262" s="9"/>
      <c r="K2262" s="9"/>
    </row>
    <row r="2263" spans="1:11" x14ac:dyDescent="0.25">
      <c r="A2263" s="240">
        <v>41900</v>
      </c>
      <c r="B2263" s="241" t="s">
        <v>2139</v>
      </c>
      <c r="C2263" s="394" t="s">
        <v>4517</v>
      </c>
      <c r="D2263" s="8" t="s">
        <v>2433</v>
      </c>
      <c r="E2263" s="252">
        <v>21076.2</v>
      </c>
      <c r="F2263" s="294">
        <v>41905</v>
      </c>
      <c r="G2263" s="30">
        <v>21076.2</v>
      </c>
      <c r="H2263" s="265">
        <f>E2263-G2263</f>
        <v>0</v>
      </c>
      <c r="I2263" s="8" t="s">
        <v>57</v>
      </c>
      <c r="J2263" s="9"/>
      <c r="K2263" s="9"/>
    </row>
    <row r="2264" spans="1:11" x14ac:dyDescent="0.25">
      <c r="A2264" s="240">
        <v>41908</v>
      </c>
      <c r="B2264" s="475" t="s">
        <v>1815</v>
      </c>
      <c r="C2264" s="476" t="s">
        <v>2764</v>
      </c>
      <c r="D2264" s="235" t="s">
        <v>2433</v>
      </c>
      <c r="E2264" s="236">
        <v>41151.599999999999</v>
      </c>
      <c r="F2264" s="314" t="s">
        <v>4623</v>
      </c>
      <c r="G2264" s="247">
        <v>41151.599999999999</v>
      </c>
      <c r="H2264" s="265">
        <f>E2264-G2264</f>
        <v>0</v>
      </c>
      <c r="I2264" s="235" t="s">
        <v>57</v>
      </c>
      <c r="J2264" s="9"/>
      <c r="K2264" s="9"/>
    </row>
    <row r="2265" spans="1:11" x14ac:dyDescent="0.25">
      <c r="A2265" s="240"/>
      <c r="B2265" s="475"/>
      <c r="C2265" s="476"/>
      <c r="D2265" s="235"/>
      <c r="E2265" s="236"/>
      <c r="F2265" s="314"/>
      <c r="G2265" s="247">
        <f>SUM(G2262:G2264)</f>
        <v>102860.85</v>
      </c>
      <c r="H2265" s="265"/>
      <c r="I2265" s="235"/>
      <c r="J2265" s="9"/>
      <c r="K2265" s="9"/>
    </row>
    <row r="2266" spans="1:11" x14ac:dyDescent="0.25">
      <c r="A2266" s="240"/>
      <c r="B2266" s="475"/>
      <c r="C2266" s="476"/>
      <c r="D2266" s="235"/>
      <c r="E2266" s="236"/>
      <c r="F2266" s="314"/>
      <c r="G2266" s="247"/>
      <c r="H2266" s="265"/>
      <c r="I2266" s="235"/>
      <c r="J2266" s="9"/>
      <c r="K2266" s="9"/>
    </row>
    <row r="2267" spans="1:11" x14ac:dyDescent="0.25">
      <c r="A2267" s="240">
        <v>41885</v>
      </c>
      <c r="B2267" s="438" t="s">
        <v>1578</v>
      </c>
      <c r="C2267" s="429" t="s">
        <v>4422</v>
      </c>
      <c r="D2267" s="8" t="s">
        <v>2641</v>
      </c>
      <c r="E2267" s="252">
        <v>2194</v>
      </c>
      <c r="F2267" s="117">
        <v>41885</v>
      </c>
      <c r="G2267" s="30">
        <v>2194</v>
      </c>
      <c r="H2267" s="238">
        <f>E2267-G2267</f>
        <v>0</v>
      </c>
      <c r="I2267" s="8"/>
      <c r="J2267" s="9"/>
      <c r="K2267" s="9"/>
    </row>
    <row r="2268" spans="1:11" x14ac:dyDescent="0.25">
      <c r="A2268" s="240"/>
      <c r="B2268" s="438"/>
      <c r="C2268" s="429"/>
      <c r="D2268" s="8"/>
      <c r="E2268" s="252"/>
      <c r="F2268" s="117"/>
      <c r="G2268" s="30"/>
      <c r="H2268" s="238"/>
      <c r="I2268" s="8"/>
      <c r="J2268" s="9"/>
      <c r="K2268" s="9"/>
    </row>
    <row r="2269" spans="1:11" x14ac:dyDescent="0.25">
      <c r="A2269" s="240">
        <v>41883</v>
      </c>
      <c r="B2269" s="241" t="s">
        <v>1363</v>
      </c>
      <c r="C2269" s="394" t="s">
        <v>4401</v>
      </c>
      <c r="D2269" s="235" t="s">
        <v>22</v>
      </c>
      <c r="E2269" s="236">
        <v>12601.5</v>
      </c>
      <c r="F2269" s="117">
        <v>41884</v>
      </c>
      <c r="G2269" s="30">
        <v>12601.5</v>
      </c>
      <c r="H2269" s="238">
        <f t="shared" ref="H2269:H2300" si="102">E2269-G2269</f>
        <v>0</v>
      </c>
      <c r="I2269" s="235"/>
      <c r="J2269" s="9"/>
      <c r="K2269" s="9"/>
    </row>
    <row r="2270" spans="1:11" x14ac:dyDescent="0.25">
      <c r="A2270" s="240">
        <v>41884</v>
      </c>
      <c r="B2270" s="241" t="s">
        <v>1518</v>
      </c>
      <c r="C2270" s="394" t="s">
        <v>4401</v>
      </c>
      <c r="D2270" s="235" t="s">
        <v>22</v>
      </c>
      <c r="E2270" s="236">
        <v>13813.8</v>
      </c>
      <c r="F2270" s="117">
        <v>41884</v>
      </c>
      <c r="G2270" s="22">
        <v>13813.8</v>
      </c>
      <c r="H2270" s="238">
        <f t="shared" si="102"/>
        <v>0</v>
      </c>
      <c r="I2270" s="431" t="s">
        <v>23</v>
      </c>
      <c r="J2270" s="9"/>
      <c r="K2270" s="9"/>
    </row>
    <row r="2271" spans="1:11" x14ac:dyDescent="0.25">
      <c r="A2271" s="240">
        <v>41885</v>
      </c>
      <c r="B2271" s="438" t="s">
        <v>1601</v>
      </c>
      <c r="C2271" s="429" t="s">
        <v>4422</v>
      </c>
      <c r="D2271" s="8" t="s">
        <v>22</v>
      </c>
      <c r="E2271" s="252">
        <v>12219.1</v>
      </c>
      <c r="F2271" s="117">
        <v>41886</v>
      </c>
      <c r="G2271" s="30">
        <v>12219.1</v>
      </c>
      <c r="H2271" s="238">
        <f t="shared" si="102"/>
        <v>0</v>
      </c>
      <c r="I2271" s="8" t="s">
        <v>23</v>
      </c>
      <c r="J2271" s="9"/>
      <c r="K2271" s="9"/>
    </row>
    <row r="2272" spans="1:11" x14ac:dyDescent="0.25">
      <c r="A2272" s="240">
        <v>41886</v>
      </c>
      <c r="B2272" s="438" t="s">
        <v>1724</v>
      </c>
      <c r="C2272" s="429" t="s">
        <v>4422</v>
      </c>
      <c r="D2272" s="235" t="s">
        <v>22</v>
      </c>
      <c r="E2272" s="236">
        <v>13453.5</v>
      </c>
      <c r="F2272" s="294">
        <v>41887</v>
      </c>
      <c r="G2272" s="30">
        <v>13453.5</v>
      </c>
      <c r="H2272" s="265">
        <f t="shared" si="102"/>
        <v>0</v>
      </c>
      <c r="I2272" s="235"/>
      <c r="J2272" s="9"/>
      <c r="K2272" s="9"/>
    </row>
    <row r="2273" spans="1:11" x14ac:dyDescent="0.25">
      <c r="A2273" s="240">
        <v>41887</v>
      </c>
      <c r="B2273" s="438" t="s">
        <v>1860</v>
      </c>
      <c r="C2273" s="429" t="s">
        <v>4422</v>
      </c>
      <c r="D2273" s="8" t="s">
        <v>22</v>
      </c>
      <c r="E2273" s="252">
        <v>11537.2</v>
      </c>
      <c r="F2273" s="117">
        <v>41887</v>
      </c>
      <c r="G2273" s="30">
        <v>11537.2</v>
      </c>
      <c r="H2273" s="265">
        <f t="shared" si="102"/>
        <v>0</v>
      </c>
      <c r="I2273" s="8" t="s">
        <v>23</v>
      </c>
      <c r="J2273" s="9"/>
      <c r="K2273" s="9"/>
    </row>
    <row r="2274" spans="1:11" x14ac:dyDescent="0.25">
      <c r="A2274" s="240">
        <v>41888</v>
      </c>
      <c r="B2274" s="438" t="s">
        <v>1980</v>
      </c>
      <c r="C2274" s="429" t="s">
        <v>4422</v>
      </c>
      <c r="D2274" s="235" t="s">
        <v>22</v>
      </c>
      <c r="E2274" s="236">
        <v>10357</v>
      </c>
      <c r="F2274" s="294">
        <v>41889</v>
      </c>
      <c r="G2274" s="30">
        <v>10357</v>
      </c>
      <c r="H2274" s="265">
        <f t="shared" si="102"/>
        <v>0</v>
      </c>
      <c r="I2274" s="235" t="s">
        <v>4</v>
      </c>
      <c r="J2274" s="9"/>
      <c r="K2274" s="9"/>
    </row>
    <row r="2275" spans="1:11" x14ac:dyDescent="0.25">
      <c r="A2275" s="240">
        <v>41889</v>
      </c>
      <c r="B2275" s="438" t="s">
        <v>2109</v>
      </c>
      <c r="C2275" s="429" t="s">
        <v>4422</v>
      </c>
      <c r="D2275" s="8" t="s">
        <v>22</v>
      </c>
      <c r="E2275" s="252">
        <v>10845</v>
      </c>
      <c r="F2275" s="294">
        <v>41890</v>
      </c>
      <c r="G2275" s="30">
        <v>10845</v>
      </c>
      <c r="H2275" s="265">
        <f t="shared" si="102"/>
        <v>0</v>
      </c>
      <c r="I2275" s="8" t="s">
        <v>4</v>
      </c>
      <c r="J2275" s="9"/>
      <c r="K2275" s="9"/>
    </row>
    <row r="2276" spans="1:11" x14ac:dyDescent="0.25">
      <c r="A2276" s="240">
        <v>41890</v>
      </c>
      <c r="B2276" s="438" t="s">
        <v>2208</v>
      </c>
      <c r="C2276" s="429" t="s">
        <v>4422</v>
      </c>
      <c r="D2276" s="8" t="s">
        <v>22</v>
      </c>
      <c r="E2276" s="252">
        <v>14386</v>
      </c>
      <c r="F2276" s="117">
        <v>41891</v>
      </c>
      <c r="G2276" s="30">
        <v>14386</v>
      </c>
      <c r="H2276" s="265">
        <f t="shared" si="102"/>
        <v>0</v>
      </c>
      <c r="I2276" s="8" t="s">
        <v>23</v>
      </c>
      <c r="J2276" s="9"/>
      <c r="K2276" s="9"/>
    </row>
    <row r="2277" spans="1:11" x14ac:dyDescent="0.25">
      <c r="A2277" s="240">
        <v>41891</v>
      </c>
      <c r="B2277" s="438" t="s">
        <v>1052</v>
      </c>
      <c r="C2277" s="429" t="s">
        <v>4422</v>
      </c>
      <c r="D2277" s="235" t="s">
        <v>22</v>
      </c>
      <c r="E2277" s="236">
        <v>14424.3</v>
      </c>
      <c r="F2277" s="117">
        <v>41892</v>
      </c>
      <c r="G2277" s="30">
        <v>14424.3</v>
      </c>
      <c r="H2277" s="265">
        <f t="shared" si="102"/>
        <v>0</v>
      </c>
      <c r="I2277" s="235" t="s">
        <v>23</v>
      </c>
      <c r="J2277" s="9"/>
      <c r="K2277" s="9"/>
    </row>
    <row r="2278" spans="1:11" x14ac:dyDescent="0.25">
      <c r="A2278" s="240">
        <v>41892</v>
      </c>
      <c r="B2278" s="438" t="s">
        <v>1163</v>
      </c>
      <c r="C2278" s="429" t="s">
        <v>4422</v>
      </c>
      <c r="D2278" s="8" t="s">
        <v>22</v>
      </c>
      <c r="E2278" s="252">
        <v>11399.5</v>
      </c>
      <c r="F2278" s="117">
        <v>41893</v>
      </c>
      <c r="G2278" s="30">
        <v>11399.5</v>
      </c>
      <c r="H2278" s="265">
        <f t="shared" si="102"/>
        <v>0</v>
      </c>
      <c r="I2278" s="8" t="s">
        <v>23</v>
      </c>
      <c r="J2278" s="9"/>
      <c r="K2278" s="9"/>
    </row>
    <row r="2279" spans="1:11" x14ac:dyDescent="0.25">
      <c r="A2279" s="240">
        <v>41893</v>
      </c>
      <c r="B2279" s="438" t="s">
        <v>1244</v>
      </c>
      <c r="C2279" s="429" t="s">
        <v>4422</v>
      </c>
      <c r="D2279" s="235" t="s">
        <v>22</v>
      </c>
      <c r="E2279" s="236">
        <v>17034.3</v>
      </c>
      <c r="F2279" s="117">
        <v>41894</v>
      </c>
      <c r="G2279" s="30">
        <v>17034.3</v>
      </c>
      <c r="H2279" s="265">
        <f t="shared" si="102"/>
        <v>0</v>
      </c>
      <c r="I2279" s="235" t="s">
        <v>23</v>
      </c>
      <c r="J2279" s="9"/>
      <c r="K2279" s="9"/>
    </row>
    <row r="2280" spans="1:11" x14ac:dyDescent="0.25">
      <c r="A2280" s="240">
        <v>41894</v>
      </c>
      <c r="B2280" s="438" t="s">
        <v>1412</v>
      </c>
      <c r="C2280" s="429" t="s">
        <v>4422</v>
      </c>
      <c r="D2280" s="8" t="s">
        <v>22</v>
      </c>
      <c r="E2280" s="252">
        <v>15997.6</v>
      </c>
      <c r="F2280" s="117">
        <v>41894</v>
      </c>
      <c r="G2280" s="22">
        <v>15997.6</v>
      </c>
      <c r="H2280" s="265">
        <f t="shared" si="102"/>
        <v>0</v>
      </c>
      <c r="I2280" s="20" t="s">
        <v>23</v>
      </c>
      <c r="J2280" s="9"/>
      <c r="K2280" s="9"/>
    </row>
    <row r="2281" spans="1:11" x14ac:dyDescent="0.25">
      <c r="A2281" s="240">
        <v>41895</v>
      </c>
      <c r="B2281" s="241" t="s">
        <v>1576</v>
      </c>
      <c r="C2281" s="394" t="s">
        <v>4517</v>
      </c>
      <c r="D2281" s="235" t="s">
        <v>22</v>
      </c>
      <c r="E2281" s="236">
        <v>32341.8</v>
      </c>
      <c r="F2281" s="294">
        <v>41897</v>
      </c>
      <c r="G2281" s="30">
        <v>32341.8</v>
      </c>
      <c r="H2281" s="265">
        <f t="shared" si="102"/>
        <v>0</v>
      </c>
      <c r="I2281" s="235" t="s">
        <v>23</v>
      </c>
      <c r="J2281" s="9"/>
      <c r="K2281" s="9"/>
    </row>
    <row r="2282" spans="1:11" x14ac:dyDescent="0.25">
      <c r="A2282" s="240">
        <v>41896</v>
      </c>
      <c r="B2282" s="241" t="s">
        <v>1707</v>
      </c>
      <c r="C2282" s="394" t="s">
        <v>4517</v>
      </c>
      <c r="D2282" s="8" t="s">
        <v>22</v>
      </c>
      <c r="E2282" s="252">
        <v>24253</v>
      </c>
      <c r="F2282" s="117">
        <v>41897</v>
      </c>
      <c r="G2282" s="30">
        <v>24253</v>
      </c>
      <c r="H2282" s="265">
        <f t="shared" si="102"/>
        <v>0</v>
      </c>
      <c r="I2282" s="8" t="s">
        <v>4</v>
      </c>
      <c r="J2282" s="9"/>
      <c r="K2282" s="9"/>
    </row>
    <row r="2283" spans="1:11" x14ac:dyDescent="0.25">
      <c r="A2283" s="240">
        <v>41897</v>
      </c>
      <c r="B2283" s="241" t="s">
        <v>1789</v>
      </c>
      <c r="C2283" s="394" t="s">
        <v>4517</v>
      </c>
      <c r="D2283" s="235" t="s">
        <v>22</v>
      </c>
      <c r="E2283" s="236">
        <v>6284.6</v>
      </c>
      <c r="F2283" s="294">
        <v>41897</v>
      </c>
      <c r="G2283" s="30">
        <v>6284.6</v>
      </c>
      <c r="H2283" s="265">
        <f t="shared" si="102"/>
        <v>0</v>
      </c>
      <c r="I2283" s="235" t="s">
        <v>23</v>
      </c>
      <c r="J2283" s="9"/>
      <c r="K2283" s="9"/>
    </row>
    <row r="2284" spans="1:11" x14ac:dyDescent="0.25">
      <c r="A2284" s="240">
        <v>41899</v>
      </c>
      <c r="B2284" s="241" t="s">
        <v>1950</v>
      </c>
      <c r="C2284" s="394" t="s">
        <v>4517</v>
      </c>
      <c r="D2284" s="8" t="s">
        <v>22</v>
      </c>
      <c r="E2284" s="252">
        <v>12496.5</v>
      </c>
      <c r="F2284" s="294">
        <v>41900</v>
      </c>
      <c r="G2284" s="30">
        <v>12496.5</v>
      </c>
      <c r="H2284" s="265">
        <f t="shared" si="102"/>
        <v>0</v>
      </c>
      <c r="I2284" s="8" t="s">
        <v>23</v>
      </c>
      <c r="J2284" s="9"/>
      <c r="K2284" s="9"/>
    </row>
    <row r="2285" spans="1:11" x14ac:dyDescent="0.25">
      <c r="A2285" s="240">
        <v>41899</v>
      </c>
      <c r="B2285" s="241" t="s">
        <v>1972</v>
      </c>
      <c r="C2285" s="394" t="s">
        <v>4517</v>
      </c>
      <c r="D2285" s="8" t="s">
        <v>22</v>
      </c>
      <c r="E2285" s="252">
        <v>1690</v>
      </c>
      <c r="F2285" s="294">
        <v>41900</v>
      </c>
      <c r="G2285" s="30">
        <v>1690</v>
      </c>
      <c r="H2285" s="265">
        <f t="shared" si="102"/>
        <v>0</v>
      </c>
      <c r="I2285" s="8" t="s">
        <v>23</v>
      </c>
      <c r="J2285" s="9"/>
      <c r="K2285" s="9"/>
    </row>
    <row r="2286" spans="1:11" x14ac:dyDescent="0.25">
      <c r="A2286" s="240">
        <v>41900</v>
      </c>
      <c r="B2286" s="241" t="s">
        <v>2094</v>
      </c>
      <c r="C2286" s="394" t="s">
        <v>4517</v>
      </c>
      <c r="D2286" s="8" t="s">
        <v>22</v>
      </c>
      <c r="E2286" s="252">
        <v>14506.2</v>
      </c>
      <c r="F2286" s="294">
        <v>41901</v>
      </c>
      <c r="G2286" s="30">
        <v>14506.2</v>
      </c>
      <c r="H2286" s="265">
        <f t="shared" si="102"/>
        <v>0</v>
      </c>
      <c r="I2286" s="8" t="s">
        <v>23</v>
      </c>
      <c r="J2286" s="9"/>
      <c r="K2286" s="9"/>
    </row>
    <row r="2287" spans="1:11" x14ac:dyDescent="0.25">
      <c r="A2287" s="240">
        <v>41901</v>
      </c>
      <c r="B2287" s="241" t="s">
        <v>2203</v>
      </c>
      <c r="C2287" s="394" t="s">
        <v>4517</v>
      </c>
      <c r="D2287" s="235" t="s">
        <v>22</v>
      </c>
      <c r="E2287" s="236">
        <v>11524.5</v>
      </c>
      <c r="F2287" s="294">
        <v>41901</v>
      </c>
      <c r="G2287" s="30">
        <v>11524.5</v>
      </c>
      <c r="H2287" s="265">
        <f t="shared" si="102"/>
        <v>0</v>
      </c>
      <c r="I2287" s="431" t="s">
        <v>23</v>
      </c>
      <c r="J2287" s="9"/>
      <c r="K2287" s="9"/>
    </row>
    <row r="2288" spans="1:11" x14ac:dyDescent="0.25">
      <c r="A2288" s="240">
        <v>41901</v>
      </c>
      <c r="B2288" s="241" t="s">
        <v>2210</v>
      </c>
      <c r="C2288" s="394" t="s">
        <v>4517</v>
      </c>
      <c r="D2288" s="235" t="s">
        <v>22</v>
      </c>
      <c r="E2288" s="236">
        <v>2626</v>
      </c>
      <c r="F2288" s="294">
        <v>41901</v>
      </c>
      <c r="G2288" s="22">
        <v>2626</v>
      </c>
      <c r="H2288" s="265">
        <f t="shared" si="102"/>
        <v>0</v>
      </c>
      <c r="I2288" s="431" t="s">
        <v>23</v>
      </c>
      <c r="J2288" s="9"/>
      <c r="K2288" s="9"/>
    </row>
    <row r="2289" spans="1:11" x14ac:dyDescent="0.25">
      <c r="A2289" s="240">
        <v>41902</v>
      </c>
      <c r="B2289" s="241" t="s">
        <v>1103</v>
      </c>
      <c r="C2289" s="394" t="s">
        <v>4517</v>
      </c>
      <c r="D2289" s="8" t="s">
        <v>22</v>
      </c>
      <c r="E2289" s="252">
        <v>14863.2</v>
      </c>
      <c r="F2289" s="294">
        <v>41903</v>
      </c>
      <c r="G2289" s="22">
        <v>14863.2</v>
      </c>
      <c r="H2289" s="265">
        <f t="shared" si="102"/>
        <v>0</v>
      </c>
      <c r="I2289" s="20" t="s">
        <v>23</v>
      </c>
      <c r="J2289" s="9"/>
      <c r="K2289" s="9"/>
    </row>
    <row r="2290" spans="1:11" x14ac:dyDescent="0.25">
      <c r="A2290" s="240">
        <v>41903</v>
      </c>
      <c r="B2290" s="241" t="s">
        <v>1206</v>
      </c>
      <c r="C2290" s="394" t="s">
        <v>4517</v>
      </c>
      <c r="D2290" s="235" t="s">
        <v>22</v>
      </c>
      <c r="E2290" s="236">
        <v>9467.9</v>
      </c>
      <c r="F2290" s="117">
        <v>41903</v>
      </c>
      <c r="G2290" s="30">
        <v>9467.9</v>
      </c>
      <c r="H2290" s="265">
        <f t="shared" si="102"/>
        <v>0</v>
      </c>
      <c r="I2290" s="235" t="s">
        <v>4</v>
      </c>
      <c r="J2290" s="9"/>
      <c r="K2290" s="9"/>
    </row>
    <row r="2291" spans="1:11" x14ac:dyDescent="0.25">
      <c r="A2291" s="240">
        <v>41904</v>
      </c>
      <c r="B2291" s="241" t="s">
        <v>1268</v>
      </c>
      <c r="C2291" s="394" t="s">
        <v>4517</v>
      </c>
      <c r="D2291" s="8" t="s">
        <v>22</v>
      </c>
      <c r="E2291" s="252">
        <v>14273.2</v>
      </c>
      <c r="F2291" s="294">
        <v>41905</v>
      </c>
      <c r="G2291" s="22">
        <v>14273.2</v>
      </c>
      <c r="H2291" s="265">
        <f t="shared" si="102"/>
        <v>0</v>
      </c>
      <c r="I2291" s="20" t="s">
        <v>2730</v>
      </c>
      <c r="J2291" s="9"/>
      <c r="K2291" s="9"/>
    </row>
    <row r="2292" spans="1:11" x14ac:dyDescent="0.25">
      <c r="A2292" s="240">
        <v>41904</v>
      </c>
      <c r="B2292" s="241" t="s">
        <v>1335</v>
      </c>
      <c r="C2292" s="394" t="s">
        <v>4517</v>
      </c>
      <c r="D2292" s="8" t="s">
        <v>22</v>
      </c>
      <c r="E2292" s="252">
        <v>3433.6</v>
      </c>
      <c r="F2292" s="294">
        <v>41905</v>
      </c>
      <c r="G2292" s="22">
        <v>3433.6</v>
      </c>
      <c r="H2292" s="265">
        <f t="shared" si="102"/>
        <v>0</v>
      </c>
      <c r="I2292" s="20" t="s">
        <v>23</v>
      </c>
      <c r="J2292" s="9"/>
      <c r="K2292" s="9"/>
    </row>
    <row r="2293" spans="1:11" x14ac:dyDescent="0.25">
      <c r="A2293" s="240">
        <v>41905</v>
      </c>
      <c r="B2293" s="241" t="s">
        <v>1413</v>
      </c>
      <c r="C2293" s="394" t="s">
        <v>4517</v>
      </c>
      <c r="D2293" s="8" t="s">
        <v>22</v>
      </c>
      <c r="E2293" s="252">
        <v>13940.6</v>
      </c>
      <c r="F2293" s="294">
        <v>41905</v>
      </c>
      <c r="G2293" s="22">
        <v>13940.6</v>
      </c>
      <c r="H2293" s="265">
        <f t="shared" si="102"/>
        <v>0</v>
      </c>
      <c r="I2293" s="431" t="s">
        <v>23</v>
      </c>
      <c r="J2293" s="9"/>
      <c r="K2293" s="9"/>
    </row>
    <row r="2294" spans="1:11" x14ac:dyDescent="0.25">
      <c r="A2294" s="240">
        <v>41906</v>
      </c>
      <c r="B2294" s="241" t="s">
        <v>1516</v>
      </c>
      <c r="C2294" s="394" t="s">
        <v>4517</v>
      </c>
      <c r="D2294" s="8" t="s">
        <v>22</v>
      </c>
      <c r="E2294" s="252">
        <v>10097.799999999999</v>
      </c>
      <c r="F2294" s="294">
        <v>41906</v>
      </c>
      <c r="G2294" s="30">
        <v>10097.799999999999</v>
      </c>
      <c r="H2294" s="265">
        <f t="shared" si="102"/>
        <v>0</v>
      </c>
      <c r="I2294" s="8" t="s">
        <v>23</v>
      </c>
      <c r="J2294" s="9"/>
      <c r="K2294" s="9"/>
    </row>
    <row r="2295" spans="1:11" x14ac:dyDescent="0.25">
      <c r="A2295" s="240">
        <v>41907</v>
      </c>
      <c r="B2295" s="475" t="s">
        <v>1596</v>
      </c>
      <c r="C2295" s="476" t="s">
        <v>2764</v>
      </c>
      <c r="D2295" s="5" t="s">
        <v>22</v>
      </c>
      <c r="E2295" s="295">
        <v>9756.7999999999993</v>
      </c>
      <c r="F2295" s="294">
        <v>41907</v>
      </c>
      <c r="G2295" s="22">
        <v>9756.7999999999993</v>
      </c>
      <c r="H2295" s="265">
        <f t="shared" si="102"/>
        <v>0</v>
      </c>
      <c r="I2295" s="24" t="s">
        <v>23</v>
      </c>
      <c r="J2295" s="9"/>
      <c r="K2295" s="9"/>
    </row>
    <row r="2296" spans="1:11" x14ac:dyDescent="0.25">
      <c r="A2296" s="240">
        <v>41908</v>
      </c>
      <c r="B2296" s="475" t="s">
        <v>1710</v>
      </c>
      <c r="C2296" s="476" t="s">
        <v>2764</v>
      </c>
      <c r="D2296" s="235" t="s">
        <v>22</v>
      </c>
      <c r="E2296" s="236">
        <v>15941.3</v>
      </c>
      <c r="F2296" s="294">
        <v>41908</v>
      </c>
      <c r="G2296" s="30">
        <v>15941.3</v>
      </c>
      <c r="H2296" s="265">
        <f t="shared" si="102"/>
        <v>0</v>
      </c>
      <c r="I2296" s="235" t="s">
        <v>23</v>
      </c>
      <c r="J2296" s="9"/>
      <c r="K2296" s="9"/>
    </row>
    <row r="2297" spans="1:11" x14ac:dyDescent="0.25">
      <c r="A2297" s="240">
        <v>41909</v>
      </c>
      <c r="B2297" s="475" t="s">
        <v>1862</v>
      </c>
      <c r="C2297" s="476" t="s">
        <v>2764</v>
      </c>
      <c r="D2297" s="8" t="s">
        <v>22</v>
      </c>
      <c r="E2297" s="252">
        <v>14186.2</v>
      </c>
      <c r="F2297" s="117">
        <v>41909</v>
      </c>
      <c r="G2297" s="30">
        <v>14186.2</v>
      </c>
      <c r="H2297" s="265">
        <f t="shared" si="102"/>
        <v>0</v>
      </c>
      <c r="I2297" s="8" t="s">
        <v>23</v>
      </c>
      <c r="J2297" s="9"/>
      <c r="K2297" s="9"/>
    </row>
    <row r="2298" spans="1:11" x14ac:dyDescent="0.25">
      <c r="A2298" s="240">
        <v>41910</v>
      </c>
      <c r="B2298" s="475" t="s">
        <v>1970</v>
      </c>
      <c r="C2298" s="476" t="s">
        <v>2764</v>
      </c>
      <c r="D2298" s="235" t="s">
        <v>22</v>
      </c>
      <c r="E2298" s="236">
        <v>10755</v>
      </c>
      <c r="F2298" s="117">
        <v>41910</v>
      </c>
      <c r="G2298" s="30">
        <v>10755</v>
      </c>
      <c r="H2298" s="265">
        <f t="shared" si="102"/>
        <v>0</v>
      </c>
      <c r="I2298" s="235" t="s">
        <v>57</v>
      </c>
      <c r="J2298" s="9"/>
      <c r="K2298" s="9"/>
    </row>
    <row r="2299" spans="1:11" x14ac:dyDescent="0.25">
      <c r="A2299" s="240">
        <v>41911</v>
      </c>
      <c r="B2299" s="475" t="s">
        <v>2060</v>
      </c>
      <c r="C2299" s="476" t="s">
        <v>2764</v>
      </c>
      <c r="D2299" s="8" t="s">
        <v>22</v>
      </c>
      <c r="E2299" s="252">
        <v>19374.2</v>
      </c>
      <c r="F2299" s="294">
        <v>41911</v>
      </c>
      <c r="G2299" s="30">
        <v>19374.2</v>
      </c>
      <c r="H2299" s="265">
        <f t="shared" si="102"/>
        <v>0</v>
      </c>
      <c r="I2299" s="8" t="s">
        <v>4</v>
      </c>
      <c r="J2299" s="9"/>
      <c r="K2299" s="9"/>
    </row>
    <row r="2300" spans="1:11" x14ac:dyDescent="0.25">
      <c r="A2300" s="240">
        <v>41912</v>
      </c>
      <c r="B2300" s="475" t="s">
        <v>2179</v>
      </c>
      <c r="C2300" s="476" t="s">
        <v>2764</v>
      </c>
      <c r="D2300" s="235" t="s">
        <v>22</v>
      </c>
      <c r="E2300" s="236">
        <v>14651.2</v>
      </c>
      <c r="F2300" s="117">
        <v>41912</v>
      </c>
      <c r="G2300" s="30">
        <v>14651.2</v>
      </c>
      <c r="H2300" s="265">
        <f t="shared" si="102"/>
        <v>0</v>
      </c>
      <c r="I2300" s="235" t="s">
        <v>23</v>
      </c>
      <c r="J2300" s="9"/>
      <c r="K2300" s="9"/>
    </row>
    <row r="2301" spans="1:11" x14ac:dyDescent="0.25">
      <c r="A2301" s="240"/>
      <c r="B2301" s="475"/>
      <c r="C2301" s="476"/>
      <c r="D2301" s="235"/>
      <c r="E2301" s="236"/>
      <c r="F2301" s="117"/>
      <c r="G2301" s="30">
        <f>SUM(G2269:G2300)</f>
        <v>414532.4</v>
      </c>
      <c r="H2301" s="265"/>
      <c r="I2301" s="235"/>
      <c r="J2301" s="9"/>
      <c r="K2301" s="9"/>
    </row>
    <row r="2302" spans="1:11" x14ac:dyDescent="0.25">
      <c r="A2302" s="240"/>
      <c r="B2302" s="475"/>
      <c r="C2302" s="476"/>
      <c r="D2302" s="235"/>
      <c r="E2302" s="236"/>
      <c r="F2302" s="117"/>
      <c r="G2302" s="30"/>
      <c r="H2302" s="265"/>
      <c r="I2302" s="235"/>
      <c r="J2302" s="9"/>
      <c r="K2302" s="9"/>
    </row>
    <row r="2303" spans="1:11" x14ac:dyDescent="0.25">
      <c r="A2303" s="240">
        <v>41886</v>
      </c>
      <c r="B2303" s="438" t="s">
        <v>1715</v>
      </c>
      <c r="C2303" s="429" t="s">
        <v>4422</v>
      </c>
      <c r="D2303" s="235" t="s">
        <v>4440</v>
      </c>
      <c r="E2303" s="236">
        <v>1350.8</v>
      </c>
      <c r="F2303" s="294">
        <v>41886</v>
      </c>
      <c r="G2303" s="30">
        <v>1350.8</v>
      </c>
      <c r="H2303" s="265">
        <f t="shared" ref="H2303:H2312" si="103">E2303-G2303</f>
        <v>0</v>
      </c>
      <c r="I2303" s="235"/>
      <c r="J2303" s="9"/>
      <c r="K2303" s="9"/>
    </row>
    <row r="2304" spans="1:11" x14ac:dyDescent="0.25">
      <c r="A2304" s="240">
        <v>41889</v>
      </c>
      <c r="B2304" s="438" t="s">
        <v>2070</v>
      </c>
      <c r="C2304" s="429" t="s">
        <v>4422</v>
      </c>
      <c r="D2304" s="8" t="s">
        <v>2612</v>
      </c>
      <c r="E2304" s="252">
        <v>1734.3</v>
      </c>
      <c r="F2304" s="294">
        <v>41889</v>
      </c>
      <c r="G2304" s="30">
        <v>1734.3</v>
      </c>
      <c r="H2304" s="265">
        <f t="shared" si="103"/>
        <v>0</v>
      </c>
      <c r="I2304" s="8"/>
      <c r="J2304" s="9"/>
      <c r="K2304" s="9"/>
    </row>
    <row r="2305" spans="1:11" x14ac:dyDescent="0.25">
      <c r="A2305" s="240">
        <v>41890</v>
      </c>
      <c r="B2305" s="438" t="s">
        <v>2253</v>
      </c>
      <c r="C2305" s="429" t="s">
        <v>4422</v>
      </c>
      <c r="D2305" s="8" t="s">
        <v>2612</v>
      </c>
      <c r="E2305" s="252">
        <v>3270.4</v>
      </c>
      <c r="F2305" s="117">
        <v>41891</v>
      </c>
      <c r="G2305" s="30">
        <v>3270.4</v>
      </c>
      <c r="H2305" s="265">
        <f t="shared" si="103"/>
        <v>0</v>
      </c>
      <c r="I2305" s="8" t="s">
        <v>196</v>
      </c>
      <c r="J2305" s="9"/>
      <c r="K2305" s="9"/>
    </row>
    <row r="2306" spans="1:11" x14ac:dyDescent="0.25">
      <c r="A2306" s="240">
        <v>41893</v>
      </c>
      <c r="B2306" s="438" t="s">
        <v>1263</v>
      </c>
      <c r="C2306" s="429" t="s">
        <v>4422</v>
      </c>
      <c r="D2306" s="235" t="s">
        <v>2612</v>
      </c>
      <c r="E2306" s="236">
        <v>2624</v>
      </c>
      <c r="F2306" s="117">
        <v>41893</v>
      </c>
      <c r="G2306" s="30">
        <v>2624</v>
      </c>
      <c r="H2306" s="265">
        <f t="shared" si="103"/>
        <v>0</v>
      </c>
      <c r="I2306" s="235"/>
      <c r="J2306" s="9"/>
      <c r="K2306" s="9"/>
    </row>
    <row r="2307" spans="1:11" x14ac:dyDescent="0.25">
      <c r="A2307" s="240">
        <v>41893</v>
      </c>
      <c r="B2307" s="438" t="s">
        <v>1270</v>
      </c>
      <c r="C2307" s="429" t="s">
        <v>4422</v>
      </c>
      <c r="D2307" s="235" t="s">
        <v>2612</v>
      </c>
      <c r="E2307" s="236">
        <v>70</v>
      </c>
      <c r="F2307" s="117">
        <v>41893</v>
      </c>
      <c r="G2307" s="30">
        <v>70</v>
      </c>
      <c r="H2307" s="265">
        <f t="shared" si="103"/>
        <v>0</v>
      </c>
      <c r="I2307" s="235"/>
      <c r="J2307" s="9"/>
      <c r="K2307" s="9"/>
    </row>
    <row r="2308" spans="1:11" x14ac:dyDescent="0.25">
      <c r="A2308" s="240">
        <v>41901</v>
      </c>
      <c r="B2308" s="241" t="s">
        <v>2202</v>
      </c>
      <c r="C2308" s="394" t="s">
        <v>4517</v>
      </c>
      <c r="D2308" s="235" t="s">
        <v>2612</v>
      </c>
      <c r="E2308" s="236">
        <v>6170.4</v>
      </c>
      <c r="F2308" s="294">
        <v>41901</v>
      </c>
      <c r="G2308" s="30">
        <v>6170.4</v>
      </c>
      <c r="H2308" s="265">
        <f t="shared" si="103"/>
        <v>0</v>
      </c>
      <c r="I2308" s="431"/>
      <c r="J2308" s="9"/>
      <c r="K2308" s="9"/>
    </row>
    <row r="2309" spans="1:11" x14ac:dyDescent="0.25">
      <c r="A2309" s="240">
        <v>41904</v>
      </c>
      <c r="B2309" s="241" t="s">
        <v>1324</v>
      </c>
      <c r="C2309" s="394" t="s">
        <v>4517</v>
      </c>
      <c r="D2309" s="8" t="s">
        <v>2612</v>
      </c>
      <c r="E2309" s="252">
        <v>3288</v>
      </c>
      <c r="F2309" s="294">
        <v>41904</v>
      </c>
      <c r="G2309" s="22">
        <v>3288</v>
      </c>
      <c r="H2309" s="265">
        <f t="shared" si="103"/>
        <v>0</v>
      </c>
      <c r="I2309" s="20"/>
      <c r="J2309" s="9"/>
      <c r="K2309" s="9"/>
    </row>
    <row r="2310" spans="1:11" x14ac:dyDescent="0.25">
      <c r="A2310" s="240">
        <v>41906</v>
      </c>
      <c r="B2310" s="241" t="s">
        <v>1520</v>
      </c>
      <c r="C2310" s="394" t="s">
        <v>4517</v>
      </c>
      <c r="D2310" s="8" t="s">
        <v>2612</v>
      </c>
      <c r="E2310" s="252">
        <v>3024</v>
      </c>
      <c r="F2310" s="294">
        <v>41906</v>
      </c>
      <c r="G2310" s="30">
        <v>3024</v>
      </c>
      <c r="H2310" s="265">
        <f t="shared" si="103"/>
        <v>0</v>
      </c>
      <c r="I2310" s="8"/>
      <c r="J2310" s="9"/>
      <c r="K2310" s="9"/>
    </row>
    <row r="2311" spans="1:11" x14ac:dyDescent="0.25">
      <c r="A2311" s="240">
        <v>41907</v>
      </c>
      <c r="B2311" s="475" t="s">
        <v>1607</v>
      </c>
      <c r="C2311" s="476" t="s">
        <v>2764</v>
      </c>
      <c r="D2311" s="5" t="s">
        <v>2612</v>
      </c>
      <c r="E2311" s="295">
        <v>2312.4</v>
      </c>
      <c r="F2311" s="294">
        <v>41907</v>
      </c>
      <c r="G2311" s="22">
        <v>2312.4</v>
      </c>
      <c r="H2311" s="265">
        <f t="shared" si="103"/>
        <v>0</v>
      </c>
      <c r="I2311" s="24"/>
      <c r="J2311" s="9"/>
      <c r="K2311" s="9"/>
    </row>
    <row r="2312" spans="1:11" x14ac:dyDescent="0.25">
      <c r="A2312" s="240">
        <v>41911</v>
      </c>
      <c r="B2312" s="475" t="s">
        <v>2121</v>
      </c>
      <c r="C2312" s="476" t="s">
        <v>2764</v>
      </c>
      <c r="D2312" s="8" t="s">
        <v>2612</v>
      </c>
      <c r="E2312" s="252">
        <v>1974</v>
      </c>
      <c r="F2312" s="294">
        <v>41911</v>
      </c>
      <c r="G2312" s="30">
        <v>1974</v>
      </c>
      <c r="H2312" s="265">
        <f t="shared" si="103"/>
        <v>0</v>
      </c>
      <c r="I2312" s="8"/>
      <c r="J2312" s="9"/>
      <c r="K2312" s="9"/>
    </row>
    <row r="2313" spans="1:11" x14ac:dyDescent="0.25">
      <c r="A2313" s="240"/>
      <c r="B2313" s="475"/>
      <c r="C2313" s="476"/>
      <c r="D2313" s="8"/>
      <c r="E2313" s="252"/>
      <c r="F2313" s="294"/>
      <c r="G2313" s="30">
        <f>SUM(G2303:G2312)</f>
        <v>25818.300000000003</v>
      </c>
      <c r="H2313" s="265"/>
      <c r="I2313" s="8"/>
      <c r="J2313" s="9"/>
      <c r="K2313" s="9"/>
    </row>
    <row r="2314" spans="1:11" x14ac:dyDescent="0.25">
      <c r="A2314" s="240"/>
      <c r="B2314" s="475"/>
      <c r="C2314" s="476"/>
      <c r="D2314" s="8"/>
      <c r="E2314" s="252"/>
      <c r="F2314" s="294"/>
      <c r="G2314" s="30"/>
      <c r="H2314" s="265"/>
      <c r="I2314" s="8"/>
      <c r="J2314" s="9"/>
      <c r="K2314" s="9"/>
    </row>
    <row r="2315" spans="1:11" x14ac:dyDescent="0.25">
      <c r="A2315" s="240">
        <v>41883</v>
      </c>
      <c r="B2315" s="241" t="s">
        <v>1434</v>
      </c>
      <c r="C2315" s="394" t="s">
        <v>4401</v>
      </c>
      <c r="D2315" s="235" t="s">
        <v>4411</v>
      </c>
      <c r="E2315" s="236">
        <v>17169.599999999999</v>
      </c>
      <c r="F2315" s="117">
        <v>41883</v>
      </c>
      <c r="G2315" s="30">
        <v>17169.599999999999</v>
      </c>
      <c r="H2315" s="238">
        <f>E2315-G2315</f>
        <v>0</v>
      </c>
      <c r="I2315" s="235"/>
      <c r="J2315" s="9"/>
      <c r="K2315" s="9"/>
    </row>
    <row r="2316" spans="1:11" x14ac:dyDescent="0.25">
      <c r="A2316" s="240"/>
      <c r="B2316" s="241"/>
      <c r="C2316" s="394"/>
      <c r="D2316" s="235"/>
      <c r="E2316" s="236"/>
      <c r="F2316" s="117"/>
      <c r="G2316" s="30"/>
      <c r="H2316" s="238"/>
      <c r="I2316" s="235"/>
      <c r="J2316" s="9"/>
      <c r="K2316" s="9"/>
    </row>
    <row r="2317" spans="1:11" x14ac:dyDescent="0.25">
      <c r="A2317" s="240">
        <v>41887</v>
      </c>
      <c r="B2317" s="438" t="s">
        <v>1908</v>
      </c>
      <c r="C2317" s="429" t="s">
        <v>4422</v>
      </c>
      <c r="D2317" s="8" t="s">
        <v>2656</v>
      </c>
      <c r="E2317" s="252">
        <v>6466</v>
      </c>
      <c r="F2317" s="117">
        <v>41888</v>
      </c>
      <c r="G2317" s="30">
        <v>6466</v>
      </c>
      <c r="H2317" s="265">
        <f t="shared" ref="H2317:H2324" si="104">E2317-G2317</f>
        <v>0</v>
      </c>
      <c r="I2317" s="8" t="s">
        <v>196</v>
      </c>
      <c r="J2317" s="9"/>
      <c r="K2317" s="9"/>
    </row>
    <row r="2318" spans="1:11" x14ac:dyDescent="0.25">
      <c r="A2318" s="240">
        <v>41884</v>
      </c>
      <c r="B2318" s="438" t="s">
        <v>1551</v>
      </c>
      <c r="C2318" s="429" t="s">
        <v>4422</v>
      </c>
      <c r="D2318" s="235" t="s">
        <v>2656</v>
      </c>
      <c r="E2318" s="236">
        <v>6741.2</v>
      </c>
      <c r="F2318" s="117">
        <v>41885</v>
      </c>
      <c r="G2318" s="22">
        <v>6741.2</v>
      </c>
      <c r="H2318" s="238">
        <f t="shared" si="104"/>
        <v>0</v>
      </c>
      <c r="I2318" s="431" t="s">
        <v>196</v>
      </c>
      <c r="J2318" s="9"/>
      <c r="K2318" s="9"/>
    </row>
    <row r="2319" spans="1:11" x14ac:dyDescent="0.25">
      <c r="A2319" s="240">
        <v>41891</v>
      </c>
      <c r="B2319" s="438" t="s">
        <v>1086</v>
      </c>
      <c r="C2319" s="429" t="s">
        <v>4422</v>
      </c>
      <c r="D2319" s="235" t="s">
        <v>2656</v>
      </c>
      <c r="E2319" s="236">
        <v>7340.4</v>
      </c>
      <c r="F2319" s="117">
        <v>41892</v>
      </c>
      <c r="G2319" s="30">
        <v>7340.4</v>
      </c>
      <c r="H2319" s="265">
        <f t="shared" si="104"/>
        <v>0</v>
      </c>
      <c r="I2319" s="235" t="s">
        <v>196</v>
      </c>
      <c r="J2319" s="9"/>
      <c r="K2319" s="9"/>
    </row>
    <row r="2320" spans="1:11" x14ac:dyDescent="0.25">
      <c r="A2320" s="240">
        <v>41894</v>
      </c>
      <c r="B2320" s="438" t="s">
        <v>1470</v>
      </c>
      <c r="C2320" s="429" t="s">
        <v>4422</v>
      </c>
      <c r="D2320" s="8" t="s">
        <v>2656</v>
      </c>
      <c r="E2320" s="252">
        <v>6766.8</v>
      </c>
      <c r="F2320" s="117">
        <v>41895</v>
      </c>
      <c r="G2320" s="30">
        <v>6766.8</v>
      </c>
      <c r="H2320" s="265">
        <f t="shared" si="104"/>
        <v>0</v>
      </c>
      <c r="I2320" s="8" t="s">
        <v>196</v>
      </c>
      <c r="J2320" s="9"/>
      <c r="K2320" s="9"/>
    </row>
    <row r="2321" spans="1:11" x14ac:dyDescent="0.25">
      <c r="A2321" s="240">
        <v>41899</v>
      </c>
      <c r="B2321" s="241" t="s">
        <v>2013</v>
      </c>
      <c r="C2321" s="394" t="s">
        <v>4517</v>
      </c>
      <c r="D2321" s="8" t="s">
        <v>2656</v>
      </c>
      <c r="E2321" s="252">
        <v>4484.2</v>
      </c>
      <c r="F2321" s="294">
        <v>41900</v>
      </c>
      <c r="G2321" s="30">
        <v>4484.2</v>
      </c>
      <c r="H2321" s="265">
        <f t="shared" si="104"/>
        <v>0</v>
      </c>
      <c r="I2321" s="8" t="s">
        <v>14</v>
      </c>
      <c r="J2321" s="9"/>
      <c r="K2321" s="9"/>
    </row>
    <row r="2322" spans="1:11" x14ac:dyDescent="0.25">
      <c r="A2322" s="240">
        <v>41901</v>
      </c>
      <c r="B2322" s="241" t="s">
        <v>1066</v>
      </c>
      <c r="C2322" s="394" t="s">
        <v>4517</v>
      </c>
      <c r="D2322" s="235" t="s">
        <v>2656</v>
      </c>
      <c r="E2322" s="236">
        <v>7392.2</v>
      </c>
      <c r="F2322" s="294">
        <v>41902</v>
      </c>
      <c r="G2322" s="22">
        <v>7392.2</v>
      </c>
      <c r="H2322" s="265">
        <f t="shared" si="104"/>
        <v>0</v>
      </c>
      <c r="I2322" s="431" t="s">
        <v>14</v>
      </c>
      <c r="J2322" s="9"/>
      <c r="K2322" s="9"/>
    </row>
    <row r="2323" spans="1:11" x14ac:dyDescent="0.25">
      <c r="A2323" s="240">
        <v>41901</v>
      </c>
      <c r="B2323" s="241" t="s">
        <v>1070</v>
      </c>
      <c r="C2323" s="394" t="s">
        <v>4517</v>
      </c>
      <c r="D2323" s="235" t="s">
        <v>2656</v>
      </c>
      <c r="E2323" s="236">
        <v>154</v>
      </c>
      <c r="F2323" s="294">
        <v>41902</v>
      </c>
      <c r="G2323" s="22">
        <v>154</v>
      </c>
      <c r="H2323" s="265">
        <f t="shared" si="104"/>
        <v>0</v>
      </c>
      <c r="I2323" s="431" t="s">
        <v>138</v>
      </c>
      <c r="J2323" s="9"/>
      <c r="K2323" s="9"/>
    </row>
    <row r="2324" spans="1:11" x14ac:dyDescent="0.25">
      <c r="A2324" s="240">
        <v>41912</v>
      </c>
      <c r="B2324" s="475" t="s">
        <v>2193</v>
      </c>
      <c r="C2324" s="476" t="s">
        <v>2764</v>
      </c>
      <c r="D2324" s="235" t="s">
        <v>2656</v>
      </c>
      <c r="E2324" s="236">
        <v>8555</v>
      </c>
      <c r="F2324" s="461">
        <v>41913</v>
      </c>
      <c r="G2324" s="247">
        <v>8555</v>
      </c>
      <c r="H2324" s="265">
        <f t="shared" si="104"/>
        <v>0</v>
      </c>
      <c r="I2324" s="235" t="s">
        <v>196</v>
      </c>
      <c r="J2324" s="9"/>
      <c r="K2324" s="9"/>
    </row>
    <row r="2325" spans="1:11" x14ac:dyDescent="0.25">
      <c r="A2325" s="240"/>
      <c r="B2325" s="475"/>
      <c r="C2325" s="476"/>
      <c r="D2325" s="235"/>
      <c r="E2325" s="236"/>
      <c r="F2325" s="461"/>
      <c r="G2325" s="247">
        <f>SUM(G2317:G2324)</f>
        <v>47899.799999999996</v>
      </c>
      <c r="H2325" s="265"/>
      <c r="I2325" s="235"/>
      <c r="J2325" s="9"/>
      <c r="K2325" s="9"/>
    </row>
    <row r="2326" spans="1:11" x14ac:dyDescent="0.25">
      <c r="A2326" s="240"/>
      <c r="B2326" s="475"/>
      <c r="C2326" s="476"/>
      <c r="D2326" s="235"/>
      <c r="E2326" s="236"/>
      <c r="F2326" s="461"/>
      <c r="G2326" s="247"/>
      <c r="H2326" s="265"/>
      <c r="I2326" s="235"/>
      <c r="J2326" s="9"/>
      <c r="K2326" s="9"/>
    </row>
    <row r="2327" spans="1:11" x14ac:dyDescent="0.25">
      <c r="A2327" s="240">
        <v>41884</v>
      </c>
      <c r="B2327" s="241" t="s">
        <v>1520</v>
      </c>
      <c r="C2327" s="394" t="s">
        <v>4401</v>
      </c>
      <c r="D2327" s="235" t="s">
        <v>29</v>
      </c>
      <c r="E2327" s="236">
        <v>8290</v>
      </c>
      <c r="F2327" s="117">
        <v>41884</v>
      </c>
      <c r="G2327" s="22">
        <v>8290</v>
      </c>
      <c r="H2327" s="238">
        <f>E2327-G2327</f>
        <v>0</v>
      </c>
      <c r="I2327" s="431" t="s">
        <v>57</v>
      </c>
      <c r="J2327" s="9"/>
      <c r="K2327" s="9"/>
    </row>
    <row r="2328" spans="1:11" x14ac:dyDescent="0.25">
      <c r="A2328" s="240">
        <v>41898</v>
      </c>
      <c r="B2328" s="241" t="s">
        <v>1930</v>
      </c>
      <c r="C2328" s="394" t="s">
        <v>4517</v>
      </c>
      <c r="D2328" s="8" t="s">
        <v>4551</v>
      </c>
      <c r="E2328" s="252">
        <v>15081.6</v>
      </c>
      <c r="F2328" s="294">
        <v>41898</v>
      </c>
      <c r="G2328" s="30">
        <v>15081.6</v>
      </c>
      <c r="H2328" s="265">
        <f>E2328-G2328</f>
        <v>0</v>
      </c>
      <c r="I2328" s="8"/>
      <c r="J2328" s="9"/>
      <c r="K2328" s="9"/>
    </row>
    <row r="2329" spans="1:11" x14ac:dyDescent="0.25">
      <c r="A2329" s="240">
        <v>41908</v>
      </c>
      <c r="B2329" s="475" t="s">
        <v>1825</v>
      </c>
      <c r="C2329" s="476" t="s">
        <v>2764</v>
      </c>
      <c r="D2329" s="235" t="s">
        <v>4625</v>
      </c>
      <c r="E2329" s="236">
        <v>6618.62</v>
      </c>
      <c r="F2329" s="117">
        <v>41908</v>
      </c>
      <c r="G2329" s="30">
        <v>6618.62</v>
      </c>
      <c r="H2329" s="265">
        <f>E2329-G2329</f>
        <v>0</v>
      </c>
      <c r="I2329" s="235"/>
      <c r="J2329" s="9"/>
      <c r="K2329" s="9"/>
    </row>
    <row r="2330" spans="1:11" x14ac:dyDescent="0.25">
      <c r="A2330" s="240"/>
      <c r="B2330" s="475"/>
      <c r="C2330" s="476"/>
      <c r="D2330" s="235"/>
      <c r="E2330" s="236"/>
      <c r="F2330" s="117"/>
      <c r="G2330" s="30"/>
      <c r="H2330" s="265"/>
      <c r="I2330" s="235"/>
      <c r="J2330" s="9"/>
      <c r="K2330" s="9"/>
    </row>
    <row r="2331" spans="1:11" x14ac:dyDescent="0.25">
      <c r="A2331" s="240">
        <v>41883</v>
      </c>
      <c r="B2331" s="241" t="s">
        <v>1449</v>
      </c>
      <c r="C2331" s="394" t="s">
        <v>4401</v>
      </c>
      <c r="D2331" s="235" t="s">
        <v>78</v>
      </c>
      <c r="E2331" s="236">
        <v>6433.47</v>
      </c>
      <c r="F2331" s="117">
        <v>41884</v>
      </c>
      <c r="G2331" s="30">
        <v>6433.47</v>
      </c>
      <c r="H2331" s="238">
        <f t="shared" ref="H2331:H2346" si="105">E2331-G2331</f>
        <v>0</v>
      </c>
      <c r="I2331" s="235" t="s">
        <v>196</v>
      </c>
      <c r="J2331" s="9"/>
      <c r="K2331" s="9"/>
    </row>
    <row r="2332" spans="1:11" x14ac:dyDescent="0.25">
      <c r="A2332" s="240">
        <v>41888</v>
      </c>
      <c r="B2332" s="438" t="s">
        <v>2051</v>
      </c>
      <c r="C2332" s="429" t="s">
        <v>4422</v>
      </c>
      <c r="D2332" s="235" t="s">
        <v>78</v>
      </c>
      <c r="E2332" s="236">
        <v>6732.47</v>
      </c>
      <c r="F2332" s="294">
        <v>41890</v>
      </c>
      <c r="G2332" s="30">
        <v>6732.47</v>
      </c>
      <c r="H2332" s="265">
        <f t="shared" si="105"/>
        <v>0</v>
      </c>
      <c r="I2332" s="235" t="s">
        <v>196</v>
      </c>
      <c r="J2332" s="9"/>
      <c r="K2332" s="9"/>
    </row>
    <row r="2333" spans="1:11" x14ac:dyDescent="0.25">
      <c r="A2333" s="240">
        <v>41890</v>
      </c>
      <c r="B2333" s="438" t="s">
        <v>2256</v>
      </c>
      <c r="C2333" s="429" t="s">
        <v>4422</v>
      </c>
      <c r="D2333" s="8" t="s">
        <v>78</v>
      </c>
      <c r="E2333" s="252">
        <v>5827.47</v>
      </c>
      <c r="F2333" s="117">
        <v>41891</v>
      </c>
      <c r="G2333" s="30">
        <v>5827.47</v>
      </c>
      <c r="H2333" s="265">
        <f t="shared" si="105"/>
        <v>0</v>
      </c>
      <c r="I2333" s="8" t="s">
        <v>196</v>
      </c>
      <c r="J2333" s="9"/>
      <c r="K2333" s="9"/>
    </row>
    <row r="2334" spans="1:11" x14ac:dyDescent="0.25">
      <c r="A2334" s="240">
        <v>41892</v>
      </c>
      <c r="B2334" s="438" t="s">
        <v>1212</v>
      </c>
      <c r="C2334" s="429" t="s">
        <v>4422</v>
      </c>
      <c r="D2334" s="8" t="s">
        <v>78</v>
      </c>
      <c r="E2334" s="252">
        <v>5341.97</v>
      </c>
      <c r="F2334" s="117">
        <v>41893</v>
      </c>
      <c r="G2334" s="30">
        <v>5341.97</v>
      </c>
      <c r="H2334" s="265">
        <f t="shared" si="105"/>
        <v>0</v>
      </c>
      <c r="I2334" s="8" t="s">
        <v>146</v>
      </c>
      <c r="J2334" s="9"/>
      <c r="K2334" s="9"/>
    </row>
    <row r="2335" spans="1:11" x14ac:dyDescent="0.25">
      <c r="A2335" s="240">
        <v>41893</v>
      </c>
      <c r="B2335" s="438" t="s">
        <v>1332</v>
      </c>
      <c r="C2335" s="429" t="s">
        <v>4422</v>
      </c>
      <c r="D2335" s="235" t="s">
        <v>78</v>
      </c>
      <c r="E2335" s="236">
        <v>6974.94</v>
      </c>
      <c r="F2335" s="117">
        <v>41894</v>
      </c>
      <c r="G2335" s="30">
        <v>6974.94</v>
      </c>
      <c r="H2335" s="265">
        <f t="shared" si="105"/>
        <v>0</v>
      </c>
      <c r="I2335" s="235" t="s">
        <v>196</v>
      </c>
      <c r="J2335" s="9"/>
      <c r="K2335" s="9"/>
    </row>
    <row r="2336" spans="1:11" x14ac:dyDescent="0.25">
      <c r="A2336" s="240">
        <v>41897</v>
      </c>
      <c r="B2336" s="241" t="s">
        <v>1809</v>
      </c>
      <c r="C2336" s="394" t="s">
        <v>4517</v>
      </c>
      <c r="D2336" s="235" t="s">
        <v>78</v>
      </c>
      <c r="E2336" s="236">
        <v>7279.97</v>
      </c>
      <c r="F2336" s="294">
        <v>41898</v>
      </c>
      <c r="G2336" s="30">
        <v>7279.97</v>
      </c>
      <c r="H2336" s="265">
        <f t="shared" si="105"/>
        <v>0</v>
      </c>
      <c r="I2336" s="235" t="s">
        <v>196</v>
      </c>
      <c r="J2336" s="9"/>
      <c r="K2336" s="9"/>
    </row>
    <row r="2337" spans="1:11" x14ac:dyDescent="0.25">
      <c r="A2337" s="240">
        <v>41899</v>
      </c>
      <c r="B2337" s="241" t="s">
        <v>2007</v>
      </c>
      <c r="C2337" s="394" t="s">
        <v>4517</v>
      </c>
      <c r="D2337" s="8" t="s">
        <v>78</v>
      </c>
      <c r="E2337" s="252">
        <v>734.94</v>
      </c>
      <c r="F2337" s="294">
        <v>41900</v>
      </c>
      <c r="G2337" s="30">
        <v>734.94</v>
      </c>
      <c r="H2337" s="265">
        <f t="shared" si="105"/>
        <v>0</v>
      </c>
      <c r="I2337" s="8" t="s">
        <v>57</v>
      </c>
      <c r="J2337" s="9"/>
      <c r="K2337" s="9"/>
    </row>
    <row r="2338" spans="1:11" x14ac:dyDescent="0.25">
      <c r="A2338" s="240">
        <v>41899</v>
      </c>
      <c r="B2338" s="241" t="s">
        <v>2020</v>
      </c>
      <c r="C2338" s="394" t="s">
        <v>4517</v>
      </c>
      <c r="D2338" s="8" t="s">
        <v>78</v>
      </c>
      <c r="E2338" s="252">
        <v>10770.8</v>
      </c>
      <c r="F2338" s="294">
        <v>41900</v>
      </c>
      <c r="G2338" s="30">
        <v>10770.8</v>
      </c>
      <c r="H2338" s="265">
        <f t="shared" si="105"/>
        <v>0</v>
      </c>
      <c r="I2338" s="8" t="s">
        <v>14</v>
      </c>
      <c r="J2338" s="9"/>
      <c r="K2338" s="9"/>
    </row>
    <row r="2339" spans="1:11" x14ac:dyDescent="0.25">
      <c r="A2339" s="240">
        <v>41900</v>
      </c>
      <c r="B2339" s="241" t="s">
        <v>2120</v>
      </c>
      <c r="C2339" s="394" t="s">
        <v>4517</v>
      </c>
      <c r="D2339" s="8" t="s">
        <v>78</v>
      </c>
      <c r="E2339" s="252">
        <v>7110</v>
      </c>
      <c r="F2339" s="294">
        <v>41901</v>
      </c>
      <c r="G2339" s="30">
        <v>7110</v>
      </c>
      <c r="H2339" s="265">
        <f t="shared" si="105"/>
        <v>0</v>
      </c>
      <c r="I2339" s="8" t="s">
        <v>57</v>
      </c>
      <c r="J2339" s="9"/>
      <c r="K2339" s="9"/>
    </row>
    <row r="2340" spans="1:11" x14ac:dyDescent="0.25">
      <c r="A2340" s="240">
        <v>41901</v>
      </c>
      <c r="B2340" s="241" t="s">
        <v>2261</v>
      </c>
      <c r="C2340" s="394" t="s">
        <v>4517</v>
      </c>
      <c r="D2340" s="235" t="s">
        <v>78</v>
      </c>
      <c r="E2340" s="236">
        <v>1347.44</v>
      </c>
      <c r="F2340" s="294">
        <v>41901</v>
      </c>
      <c r="G2340" s="22">
        <v>1347.44</v>
      </c>
      <c r="H2340" s="265">
        <f t="shared" si="105"/>
        <v>0</v>
      </c>
      <c r="I2340" s="431" t="s">
        <v>57</v>
      </c>
      <c r="J2340" s="9"/>
      <c r="K2340" s="9"/>
    </row>
    <row r="2341" spans="1:11" x14ac:dyDescent="0.25">
      <c r="A2341" s="240">
        <v>41902</v>
      </c>
      <c r="B2341" s="241" t="s">
        <v>1170</v>
      </c>
      <c r="C2341" s="394" t="s">
        <v>4517</v>
      </c>
      <c r="D2341" s="8" t="s">
        <v>78</v>
      </c>
      <c r="E2341" s="252">
        <v>8766.9</v>
      </c>
      <c r="F2341" s="294">
        <v>41903</v>
      </c>
      <c r="G2341" s="22">
        <v>8766.9</v>
      </c>
      <c r="H2341" s="265">
        <f t="shared" si="105"/>
        <v>0</v>
      </c>
      <c r="I2341" s="20" t="s">
        <v>4</v>
      </c>
      <c r="J2341" s="9"/>
      <c r="K2341" s="9"/>
    </row>
    <row r="2342" spans="1:11" x14ac:dyDescent="0.25">
      <c r="A2342" s="240">
        <v>41904</v>
      </c>
      <c r="B2342" s="241" t="s">
        <v>1364</v>
      </c>
      <c r="C2342" s="394" t="s">
        <v>4517</v>
      </c>
      <c r="D2342" s="8" t="s">
        <v>78</v>
      </c>
      <c r="E2342" s="252">
        <v>11901.44</v>
      </c>
      <c r="F2342" s="294">
        <v>41905</v>
      </c>
      <c r="G2342" s="22">
        <v>11901.44</v>
      </c>
      <c r="H2342" s="265">
        <f t="shared" si="105"/>
        <v>0</v>
      </c>
      <c r="I2342" s="20" t="s">
        <v>196</v>
      </c>
      <c r="J2342" s="9"/>
      <c r="K2342" s="9"/>
    </row>
    <row r="2343" spans="1:11" x14ac:dyDescent="0.25">
      <c r="A2343" s="240">
        <v>41905</v>
      </c>
      <c r="B2343" s="241" t="s">
        <v>1455</v>
      </c>
      <c r="C2343" s="394" t="s">
        <v>4517</v>
      </c>
      <c r="D2343" s="8" t="s">
        <v>78</v>
      </c>
      <c r="E2343" s="252">
        <v>9439.4699999999993</v>
      </c>
      <c r="F2343" s="294">
        <v>41906</v>
      </c>
      <c r="G2343" s="22">
        <v>9439.4699999999993</v>
      </c>
      <c r="H2343" s="265">
        <f t="shared" si="105"/>
        <v>0</v>
      </c>
      <c r="I2343" s="431" t="s">
        <v>196</v>
      </c>
      <c r="J2343" s="9"/>
      <c r="K2343" s="9"/>
    </row>
    <row r="2344" spans="1:11" x14ac:dyDescent="0.25">
      <c r="A2344" s="240">
        <v>41908</v>
      </c>
      <c r="B2344" s="475" t="s">
        <v>1800</v>
      </c>
      <c r="C2344" s="476" t="s">
        <v>2764</v>
      </c>
      <c r="D2344" s="235" t="s">
        <v>78</v>
      </c>
      <c r="E2344" s="236">
        <v>8805.4</v>
      </c>
      <c r="F2344" s="294">
        <v>41909</v>
      </c>
      <c r="G2344" s="30">
        <v>8805.4</v>
      </c>
      <c r="H2344" s="265">
        <f t="shared" si="105"/>
        <v>0</v>
      </c>
      <c r="I2344" s="235" t="s">
        <v>14</v>
      </c>
      <c r="J2344" s="9"/>
      <c r="K2344" s="9"/>
    </row>
    <row r="2345" spans="1:11" x14ac:dyDescent="0.25">
      <c r="A2345" s="240">
        <v>41909</v>
      </c>
      <c r="B2345" s="475" t="s">
        <v>1909</v>
      </c>
      <c r="C2345" s="476" t="s">
        <v>2764</v>
      </c>
      <c r="D2345" s="8" t="s">
        <v>78</v>
      </c>
      <c r="E2345" s="252">
        <v>1225</v>
      </c>
      <c r="F2345" s="117">
        <v>41909</v>
      </c>
      <c r="G2345" s="30">
        <v>1225</v>
      </c>
      <c r="H2345" s="265">
        <f t="shared" si="105"/>
        <v>0</v>
      </c>
      <c r="I2345" s="8"/>
      <c r="J2345" s="9"/>
      <c r="K2345" s="9"/>
    </row>
    <row r="2346" spans="1:11" x14ac:dyDescent="0.25">
      <c r="A2346" s="240">
        <v>41912</v>
      </c>
      <c r="B2346" s="475" t="s">
        <v>2207</v>
      </c>
      <c r="C2346" s="476" t="s">
        <v>2764</v>
      </c>
      <c r="D2346" s="235" t="s">
        <v>78</v>
      </c>
      <c r="E2346" s="236">
        <v>10405.969999999999</v>
      </c>
      <c r="F2346" s="461">
        <v>41913</v>
      </c>
      <c r="G2346" s="247">
        <v>10405.969999999999</v>
      </c>
      <c r="H2346" s="265">
        <f t="shared" si="105"/>
        <v>0</v>
      </c>
      <c r="I2346" s="235" t="s">
        <v>196</v>
      </c>
      <c r="J2346" s="9"/>
      <c r="K2346" s="9"/>
    </row>
    <row r="2347" spans="1:11" x14ac:dyDescent="0.25">
      <c r="A2347" s="240"/>
      <c r="B2347" s="475"/>
      <c r="C2347" s="476"/>
      <c r="D2347" s="235"/>
      <c r="E2347" s="236"/>
      <c r="F2347" s="461"/>
      <c r="G2347" s="247">
        <f>SUM(G2331:G2346)</f>
        <v>109097.65</v>
      </c>
      <c r="H2347" s="265"/>
      <c r="I2347" s="235"/>
      <c r="J2347" s="9"/>
      <c r="K2347" s="9"/>
    </row>
    <row r="2348" spans="1:11" x14ac:dyDescent="0.25">
      <c r="A2348" s="240"/>
      <c r="B2348" s="475"/>
      <c r="C2348" s="476"/>
      <c r="D2348" s="235"/>
      <c r="E2348" s="236"/>
      <c r="F2348" s="461"/>
      <c r="G2348" s="247"/>
      <c r="H2348" s="265"/>
      <c r="I2348" s="235"/>
      <c r="J2348" s="9"/>
      <c r="K2348" s="9"/>
    </row>
    <row r="2349" spans="1:11" x14ac:dyDescent="0.25">
      <c r="A2349" s="240">
        <v>41883</v>
      </c>
      <c r="B2349" s="241" t="s">
        <v>1376</v>
      </c>
      <c r="C2349" s="394" t="s">
        <v>4401</v>
      </c>
      <c r="D2349" s="235" t="s">
        <v>4404</v>
      </c>
      <c r="E2349" s="236">
        <v>4360.2</v>
      </c>
      <c r="F2349" s="117">
        <v>41886</v>
      </c>
      <c r="G2349" s="30">
        <v>4360.2</v>
      </c>
      <c r="H2349" s="238">
        <f t="shared" ref="H2349:H2356" si="106">E2349-G2349</f>
        <v>0</v>
      </c>
      <c r="I2349" s="235"/>
      <c r="J2349" s="9"/>
      <c r="K2349" s="9"/>
    </row>
    <row r="2350" spans="1:11" x14ac:dyDescent="0.25">
      <c r="A2350" s="240">
        <v>41886</v>
      </c>
      <c r="B2350" s="438" t="s">
        <v>1689</v>
      </c>
      <c r="C2350" s="429" t="s">
        <v>4422</v>
      </c>
      <c r="D2350" s="235" t="s">
        <v>4404</v>
      </c>
      <c r="E2350" s="236">
        <v>22325.599999999999</v>
      </c>
      <c r="F2350" s="294">
        <v>41889</v>
      </c>
      <c r="G2350" s="30">
        <v>22325.599999999999</v>
      </c>
      <c r="H2350" s="265">
        <f t="shared" si="106"/>
        <v>0</v>
      </c>
      <c r="I2350" s="235" t="s">
        <v>14</v>
      </c>
      <c r="J2350" s="9"/>
      <c r="K2350" s="9"/>
    </row>
    <row r="2351" spans="1:11" x14ac:dyDescent="0.25">
      <c r="A2351" s="240">
        <v>41889</v>
      </c>
      <c r="B2351" s="438" t="s">
        <v>2118</v>
      </c>
      <c r="C2351" s="429" t="s">
        <v>4422</v>
      </c>
      <c r="D2351" s="8" t="s">
        <v>4404</v>
      </c>
      <c r="E2351" s="252">
        <v>2421</v>
      </c>
      <c r="F2351" s="294">
        <v>41890</v>
      </c>
      <c r="G2351" s="30">
        <v>2421</v>
      </c>
      <c r="H2351" s="265">
        <f t="shared" si="106"/>
        <v>0</v>
      </c>
      <c r="I2351" s="8" t="s">
        <v>14</v>
      </c>
      <c r="J2351" s="9"/>
      <c r="K2351" s="9"/>
    </row>
    <row r="2352" spans="1:11" x14ac:dyDescent="0.25">
      <c r="A2352" s="240">
        <v>41890</v>
      </c>
      <c r="B2352" s="438" t="s">
        <v>2169</v>
      </c>
      <c r="C2352" s="429" t="s">
        <v>4422</v>
      </c>
      <c r="D2352" s="8" t="s">
        <v>4404</v>
      </c>
      <c r="E2352" s="252">
        <v>9081</v>
      </c>
      <c r="F2352" s="117">
        <v>41893</v>
      </c>
      <c r="G2352" s="30">
        <v>9081</v>
      </c>
      <c r="H2352" s="265">
        <f t="shared" si="106"/>
        <v>0</v>
      </c>
      <c r="I2352" s="8" t="s">
        <v>196</v>
      </c>
      <c r="J2352" s="9"/>
      <c r="K2352" s="9"/>
    </row>
    <row r="2353" spans="1:11" x14ac:dyDescent="0.25">
      <c r="A2353" s="240">
        <v>41893</v>
      </c>
      <c r="B2353" s="438" t="s">
        <v>1229</v>
      </c>
      <c r="C2353" s="429" t="s">
        <v>4422</v>
      </c>
      <c r="D2353" s="235" t="s">
        <v>4404</v>
      </c>
      <c r="E2353" s="236">
        <v>27894.400000000001</v>
      </c>
      <c r="F2353" s="117">
        <v>41897</v>
      </c>
      <c r="G2353" s="30">
        <v>27894.400000000001</v>
      </c>
      <c r="H2353" s="265">
        <f t="shared" si="106"/>
        <v>0</v>
      </c>
      <c r="I2353" s="235" t="s">
        <v>14</v>
      </c>
      <c r="J2353" s="9"/>
      <c r="K2353" s="9"/>
    </row>
    <row r="2354" spans="1:11" x14ac:dyDescent="0.25">
      <c r="A2354" s="240">
        <v>41897</v>
      </c>
      <c r="B2354" s="241" t="s">
        <v>1753</v>
      </c>
      <c r="C2354" s="394" t="s">
        <v>4517</v>
      </c>
      <c r="D2354" s="235" t="s">
        <v>4404</v>
      </c>
      <c r="E2354" s="236">
        <v>24518.400000000001</v>
      </c>
      <c r="F2354" s="294">
        <v>41904</v>
      </c>
      <c r="G2354" s="30">
        <v>24518.400000000001</v>
      </c>
      <c r="H2354" s="265">
        <f t="shared" si="106"/>
        <v>0</v>
      </c>
      <c r="I2354" s="235" t="s">
        <v>14</v>
      </c>
      <c r="J2354" s="9"/>
      <c r="K2354" s="9"/>
    </row>
    <row r="2355" spans="1:11" x14ac:dyDescent="0.25">
      <c r="A2355" s="240">
        <v>41900</v>
      </c>
      <c r="B2355" s="241" t="s">
        <v>2115</v>
      </c>
      <c r="C2355" s="394" t="s">
        <v>4517</v>
      </c>
      <c r="D2355" s="8" t="s">
        <v>4404</v>
      </c>
      <c r="E2355" s="252">
        <v>24364.799999999999</v>
      </c>
      <c r="F2355" s="294">
        <v>41900</v>
      </c>
      <c r="G2355" s="30">
        <v>24364.799999999999</v>
      </c>
      <c r="H2355" s="265">
        <f t="shared" si="106"/>
        <v>0</v>
      </c>
      <c r="I2355" s="8" t="s">
        <v>196</v>
      </c>
      <c r="J2355" s="9"/>
      <c r="K2355" s="9"/>
    </row>
    <row r="2356" spans="1:11" x14ac:dyDescent="0.25">
      <c r="A2356" s="240">
        <v>41904</v>
      </c>
      <c r="B2356" s="241" t="s">
        <v>1258</v>
      </c>
      <c r="C2356" s="394" t="s">
        <v>4517</v>
      </c>
      <c r="D2356" s="8" t="s">
        <v>4404</v>
      </c>
      <c r="E2356" s="252">
        <v>15360</v>
      </c>
      <c r="F2356" s="294">
        <v>41909</v>
      </c>
      <c r="G2356" s="30">
        <v>15360</v>
      </c>
      <c r="H2356" s="265">
        <f t="shared" si="106"/>
        <v>0</v>
      </c>
      <c r="I2356" s="8" t="s">
        <v>14</v>
      </c>
      <c r="J2356" s="9"/>
      <c r="K2356" s="9"/>
    </row>
    <row r="2357" spans="1:11" x14ac:dyDescent="0.25">
      <c r="A2357" s="240"/>
      <c r="B2357" s="241"/>
      <c r="C2357" s="394"/>
      <c r="D2357" s="8"/>
      <c r="E2357" s="252"/>
      <c r="F2357" s="294"/>
      <c r="G2357" s="30">
        <f>SUM(G2349:G2356)</f>
        <v>130325.40000000001</v>
      </c>
      <c r="H2357" s="265"/>
      <c r="I2357" s="8"/>
      <c r="J2357" s="9"/>
      <c r="K2357" s="9"/>
    </row>
    <row r="2358" spans="1:11" x14ac:dyDescent="0.25">
      <c r="A2358" s="240"/>
      <c r="B2358" s="241"/>
      <c r="C2358" s="394"/>
      <c r="D2358" s="8"/>
      <c r="E2358" s="252"/>
      <c r="F2358" s="294"/>
      <c r="G2358" s="30"/>
      <c r="H2358" s="265"/>
      <c r="I2358" s="8"/>
      <c r="J2358" s="9"/>
      <c r="K2358" s="9"/>
    </row>
    <row r="2359" spans="1:11" x14ac:dyDescent="0.25">
      <c r="A2359" s="240">
        <v>41886</v>
      </c>
      <c r="B2359" s="438" t="s">
        <v>1805</v>
      </c>
      <c r="C2359" s="429" t="s">
        <v>4422</v>
      </c>
      <c r="D2359" s="235" t="s">
        <v>2507</v>
      </c>
      <c r="E2359" s="236">
        <v>1399.2</v>
      </c>
      <c r="F2359" s="117">
        <v>41886</v>
      </c>
      <c r="G2359" s="30">
        <v>1399.2</v>
      </c>
      <c r="H2359" s="265">
        <f t="shared" ref="H2359:H2365" si="107">E2359-G2359</f>
        <v>0</v>
      </c>
      <c r="I2359" s="235"/>
      <c r="J2359" s="9"/>
      <c r="K2359" s="9"/>
    </row>
    <row r="2360" spans="1:11" x14ac:dyDescent="0.25">
      <c r="A2360" s="240">
        <v>41898</v>
      </c>
      <c r="B2360" s="241" t="s">
        <v>1889</v>
      </c>
      <c r="C2360" s="394" t="s">
        <v>4517</v>
      </c>
      <c r="D2360" s="8" t="s">
        <v>2507</v>
      </c>
      <c r="E2360" s="252">
        <v>15312.2</v>
      </c>
      <c r="F2360" s="294">
        <v>41898</v>
      </c>
      <c r="G2360" s="30">
        <v>15312.2</v>
      </c>
      <c r="H2360" s="265">
        <f t="shared" si="107"/>
        <v>0</v>
      </c>
      <c r="I2360" s="8"/>
      <c r="J2360" s="9"/>
      <c r="K2360" s="9"/>
    </row>
    <row r="2361" spans="1:11" x14ac:dyDescent="0.25">
      <c r="A2361" s="240">
        <v>41907</v>
      </c>
      <c r="B2361" s="475" t="s">
        <v>1672</v>
      </c>
      <c r="C2361" s="476" t="s">
        <v>2764</v>
      </c>
      <c r="D2361" s="5" t="s">
        <v>2507</v>
      </c>
      <c r="E2361" s="295">
        <v>7658.4</v>
      </c>
      <c r="F2361" s="294">
        <v>41907</v>
      </c>
      <c r="G2361" s="22">
        <v>7658.4</v>
      </c>
      <c r="H2361" s="265">
        <f t="shared" si="107"/>
        <v>0</v>
      </c>
      <c r="I2361" s="24"/>
      <c r="J2361" s="9"/>
      <c r="K2361" s="9"/>
    </row>
    <row r="2362" spans="1:11" x14ac:dyDescent="0.25">
      <c r="A2362" s="240">
        <v>41907</v>
      </c>
      <c r="B2362" s="475" t="s">
        <v>1674</v>
      </c>
      <c r="C2362" s="476" t="s">
        <v>2764</v>
      </c>
      <c r="D2362" s="5" t="s">
        <v>2507</v>
      </c>
      <c r="E2362" s="295">
        <v>3640</v>
      </c>
      <c r="F2362" s="294">
        <v>41907</v>
      </c>
      <c r="G2362" s="22">
        <v>3640</v>
      </c>
      <c r="H2362" s="265">
        <f t="shared" si="107"/>
        <v>0</v>
      </c>
      <c r="I2362" s="24"/>
      <c r="J2362" s="9"/>
      <c r="K2362" s="9"/>
    </row>
    <row r="2363" spans="1:11" x14ac:dyDescent="0.25">
      <c r="A2363" s="240">
        <v>41907</v>
      </c>
      <c r="B2363" s="475" t="s">
        <v>1676</v>
      </c>
      <c r="C2363" s="476" t="s">
        <v>2764</v>
      </c>
      <c r="D2363" s="5" t="s">
        <v>2507</v>
      </c>
      <c r="E2363" s="295">
        <v>680</v>
      </c>
      <c r="F2363" s="294">
        <v>41907</v>
      </c>
      <c r="G2363" s="22">
        <v>680</v>
      </c>
      <c r="H2363" s="265">
        <f t="shared" si="107"/>
        <v>0</v>
      </c>
      <c r="I2363" s="24"/>
      <c r="J2363" s="9"/>
      <c r="K2363" s="9"/>
    </row>
    <row r="2364" spans="1:11" x14ac:dyDescent="0.25">
      <c r="A2364" s="240">
        <v>41909</v>
      </c>
      <c r="B2364" s="475" t="s">
        <v>1919</v>
      </c>
      <c r="C2364" s="476" t="s">
        <v>2764</v>
      </c>
      <c r="D2364" s="8" t="s">
        <v>2507</v>
      </c>
      <c r="E2364" s="252">
        <v>1216</v>
      </c>
      <c r="F2364" s="117">
        <v>41910</v>
      </c>
      <c r="G2364" s="30">
        <v>1216</v>
      </c>
      <c r="H2364" s="265">
        <f t="shared" si="107"/>
        <v>0</v>
      </c>
      <c r="I2364" s="8" t="s">
        <v>196</v>
      </c>
      <c r="J2364" s="9"/>
      <c r="K2364" s="9"/>
    </row>
    <row r="2365" spans="1:11" x14ac:dyDescent="0.25">
      <c r="A2365" s="240">
        <v>41911</v>
      </c>
      <c r="B2365" s="475" t="s">
        <v>2070</v>
      </c>
      <c r="C2365" s="476" t="s">
        <v>2764</v>
      </c>
      <c r="D2365" s="8" t="s">
        <v>2507</v>
      </c>
      <c r="E2365" s="252">
        <v>11730.8</v>
      </c>
      <c r="F2365" s="294">
        <v>41911</v>
      </c>
      <c r="G2365" s="30">
        <v>11730.8</v>
      </c>
      <c r="H2365" s="265">
        <f t="shared" si="107"/>
        <v>0</v>
      </c>
      <c r="I2365" s="8"/>
      <c r="J2365" s="9"/>
      <c r="K2365" s="9"/>
    </row>
    <row r="2366" spans="1:11" x14ac:dyDescent="0.25">
      <c r="A2366" s="240"/>
      <c r="B2366" s="475"/>
      <c r="C2366" s="476"/>
      <c r="D2366" s="8"/>
      <c r="E2366" s="252"/>
      <c r="F2366" s="294"/>
      <c r="G2366" s="30">
        <f>SUM(G2359:G2365)</f>
        <v>41636.600000000006</v>
      </c>
      <c r="H2366" s="265"/>
      <c r="I2366" s="8"/>
      <c r="J2366" s="9"/>
      <c r="K2366" s="9"/>
    </row>
    <row r="2367" spans="1:11" x14ac:dyDescent="0.25">
      <c r="A2367" s="240"/>
      <c r="B2367" s="475"/>
      <c r="C2367" s="476"/>
      <c r="D2367" s="8"/>
      <c r="E2367" s="252"/>
      <c r="F2367" s="294"/>
      <c r="G2367" s="30"/>
      <c r="H2367" s="265"/>
      <c r="I2367" s="8"/>
      <c r="J2367" s="9"/>
      <c r="K2367" s="9"/>
    </row>
    <row r="2368" spans="1:11" x14ac:dyDescent="0.25">
      <c r="A2368" s="240">
        <v>41894</v>
      </c>
      <c r="B2368" s="438" t="s">
        <v>1449</v>
      </c>
      <c r="C2368" s="429" t="s">
        <v>4422</v>
      </c>
      <c r="D2368" s="8" t="s">
        <v>2645</v>
      </c>
      <c r="E2368" s="252">
        <v>4420.5</v>
      </c>
      <c r="F2368" s="117">
        <v>41894</v>
      </c>
      <c r="G2368" s="30">
        <v>4420.5</v>
      </c>
      <c r="H2368" s="265">
        <f>E2368-G2368</f>
        <v>0</v>
      </c>
      <c r="I2368" s="8" t="s">
        <v>20</v>
      </c>
      <c r="J2368" s="9"/>
      <c r="K2368" s="9"/>
    </row>
    <row r="2369" spans="1:11" x14ac:dyDescent="0.25">
      <c r="A2369" s="240">
        <v>41907</v>
      </c>
      <c r="B2369" s="475" t="s">
        <v>1599</v>
      </c>
      <c r="C2369" s="476" t="s">
        <v>2764</v>
      </c>
      <c r="D2369" s="5" t="s">
        <v>2645</v>
      </c>
      <c r="E2369" s="295">
        <v>5752.7</v>
      </c>
      <c r="F2369" s="294">
        <v>41907</v>
      </c>
      <c r="G2369" s="22">
        <v>5752.7</v>
      </c>
      <c r="H2369" s="265">
        <f>E2369-G2369</f>
        <v>0</v>
      </c>
      <c r="I2369" s="24"/>
      <c r="J2369" s="9"/>
      <c r="K2369" s="9"/>
    </row>
    <row r="2370" spans="1:11" x14ac:dyDescent="0.25">
      <c r="A2370" s="240"/>
      <c r="B2370" s="475"/>
      <c r="C2370" s="476"/>
      <c r="D2370" s="5"/>
      <c r="E2370" s="295"/>
      <c r="F2370" s="294"/>
      <c r="G2370" s="22"/>
      <c r="H2370" s="265"/>
      <c r="I2370" s="24"/>
      <c r="J2370" s="9"/>
      <c r="K2370" s="9"/>
    </row>
    <row r="2371" spans="1:11" x14ac:dyDescent="0.25">
      <c r="A2371" s="240">
        <v>41885</v>
      </c>
      <c r="B2371" s="438" t="s">
        <v>1616</v>
      </c>
      <c r="C2371" s="429" t="s">
        <v>4422</v>
      </c>
      <c r="D2371" s="8" t="s">
        <v>2530</v>
      </c>
      <c r="E2371" s="252">
        <v>32830</v>
      </c>
      <c r="F2371" s="462" t="s">
        <v>4431</v>
      </c>
      <c r="G2371" s="30">
        <v>32830</v>
      </c>
      <c r="H2371" s="265">
        <f t="shared" ref="H2371:H2379" si="108">E2371-G2371</f>
        <v>0</v>
      </c>
      <c r="I2371" s="8" t="s">
        <v>196</v>
      </c>
      <c r="J2371" s="9"/>
      <c r="K2371" s="9"/>
    </row>
    <row r="2372" spans="1:11" x14ac:dyDescent="0.25">
      <c r="A2372" s="240">
        <v>41886</v>
      </c>
      <c r="B2372" s="438" t="s">
        <v>1691</v>
      </c>
      <c r="C2372" s="429" t="s">
        <v>4422</v>
      </c>
      <c r="D2372" s="235" t="s">
        <v>2530</v>
      </c>
      <c r="E2372" s="236">
        <v>11687.6</v>
      </c>
      <c r="F2372" s="294">
        <v>41886</v>
      </c>
      <c r="G2372" s="30">
        <v>11687.6</v>
      </c>
      <c r="H2372" s="265">
        <f t="shared" si="108"/>
        <v>0</v>
      </c>
      <c r="I2372" s="235" t="s">
        <v>14</v>
      </c>
      <c r="J2372" s="9"/>
      <c r="K2372" s="9"/>
    </row>
    <row r="2373" spans="1:11" x14ac:dyDescent="0.25">
      <c r="A2373" s="240">
        <v>41889</v>
      </c>
      <c r="B2373" s="438" t="s">
        <v>2112</v>
      </c>
      <c r="C2373" s="429" t="s">
        <v>4422</v>
      </c>
      <c r="D2373" s="8" t="s">
        <v>2530</v>
      </c>
      <c r="E2373" s="252">
        <v>31102.2</v>
      </c>
      <c r="F2373" s="299" t="s">
        <v>4471</v>
      </c>
      <c r="G2373" s="30">
        <v>31102.2</v>
      </c>
      <c r="H2373" s="265">
        <f t="shared" si="108"/>
        <v>0</v>
      </c>
      <c r="I2373" s="8"/>
      <c r="J2373" s="9"/>
      <c r="K2373" s="9"/>
    </row>
    <row r="2374" spans="1:11" x14ac:dyDescent="0.25">
      <c r="A2374" s="240">
        <v>41892</v>
      </c>
      <c r="B2374" s="438" t="s">
        <v>1183</v>
      </c>
      <c r="C2374" s="429" t="s">
        <v>4422</v>
      </c>
      <c r="D2374" s="8" t="s">
        <v>2530</v>
      </c>
      <c r="E2374" s="252">
        <v>3739.2</v>
      </c>
      <c r="F2374" s="117">
        <v>41892</v>
      </c>
      <c r="G2374" s="30">
        <v>3739.2</v>
      </c>
      <c r="H2374" s="265">
        <f t="shared" si="108"/>
        <v>0</v>
      </c>
      <c r="I2374" s="8" t="s">
        <v>4</v>
      </c>
      <c r="J2374" s="9"/>
      <c r="K2374" s="9"/>
    </row>
    <row r="2375" spans="1:11" x14ac:dyDescent="0.25">
      <c r="A2375" s="240">
        <v>41895</v>
      </c>
      <c r="B2375" s="241" t="s">
        <v>1603</v>
      </c>
      <c r="C2375" s="394" t="s">
        <v>4517</v>
      </c>
      <c r="D2375" s="235" t="s">
        <v>2530</v>
      </c>
      <c r="E2375" s="236">
        <v>11491</v>
      </c>
      <c r="F2375" s="294">
        <v>41897</v>
      </c>
      <c r="G2375" s="30">
        <v>11491</v>
      </c>
      <c r="H2375" s="265">
        <f t="shared" si="108"/>
        <v>0</v>
      </c>
      <c r="I2375" s="235" t="s">
        <v>14</v>
      </c>
      <c r="J2375" s="9"/>
      <c r="K2375" s="9"/>
    </row>
    <row r="2376" spans="1:11" x14ac:dyDescent="0.25">
      <c r="A2376" s="240">
        <v>41900</v>
      </c>
      <c r="B2376" s="241" t="s">
        <v>2076</v>
      </c>
      <c r="C2376" s="394" t="s">
        <v>4517</v>
      </c>
      <c r="D2376" s="8" t="s">
        <v>2530</v>
      </c>
      <c r="E2376" s="252">
        <v>31765.89</v>
      </c>
      <c r="F2376" s="299" t="s">
        <v>4559</v>
      </c>
      <c r="G2376" s="30">
        <v>31765.89</v>
      </c>
      <c r="H2376" s="265">
        <f t="shared" si="108"/>
        <v>0</v>
      </c>
      <c r="I2376" s="8" t="s">
        <v>4</v>
      </c>
      <c r="J2376" s="9"/>
      <c r="K2376" s="9"/>
    </row>
    <row r="2377" spans="1:11" x14ac:dyDescent="0.25">
      <c r="A2377" s="240">
        <v>41902</v>
      </c>
      <c r="B2377" s="241" t="s">
        <v>1126</v>
      </c>
      <c r="C2377" s="394" t="s">
        <v>4517</v>
      </c>
      <c r="D2377" s="8" t="s">
        <v>2530</v>
      </c>
      <c r="E2377" s="252">
        <v>4303.6000000000004</v>
      </c>
      <c r="F2377" s="294">
        <v>41902</v>
      </c>
      <c r="G2377" s="22">
        <v>4303.6000000000004</v>
      </c>
      <c r="H2377" s="265">
        <f t="shared" si="108"/>
        <v>0</v>
      </c>
      <c r="I2377" s="20" t="s">
        <v>4</v>
      </c>
      <c r="J2377" s="9"/>
      <c r="K2377" s="9"/>
    </row>
    <row r="2378" spans="1:11" x14ac:dyDescent="0.25">
      <c r="A2378" s="240">
        <v>41907</v>
      </c>
      <c r="B2378" s="475" t="s">
        <v>1634</v>
      </c>
      <c r="C2378" s="476" t="s">
        <v>2764</v>
      </c>
      <c r="D2378" s="5" t="s">
        <v>2530</v>
      </c>
      <c r="E2378" s="295">
        <v>9223.2000000000007</v>
      </c>
      <c r="F2378" s="294">
        <v>41909</v>
      </c>
      <c r="G2378" s="22">
        <v>9223.2000000000007</v>
      </c>
      <c r="H2378" s="265">
        <f t="shared" si="108"/>
        <v>0</v>
      </c>
      <c r="I2378" s="24" t="s">
        <v>14</v>
      </c>
      <c r="J2378" s="9"/>
      <c r="K2378" s="9"/>
    </row>
    <row r="2379" spans="1:11" x14ac:dyDescent="0.25">
      <c r="A2379" s="240">
        <v>41907</v>
      </c>
      <c r="B2379" s="475" t="s">
        <v>1642</v>
      </c>
      <c r="C2379" s="476" t="s">
        <v>2764</v>
      </c>
      <c r="D2379" s="5" t="s">
        <v>2530</v>
      </c>
      <c r="E2379" s="295">
        <v>229.6</v>
      </c>
      <c r="F2379" s="294">
        <v>41909</v>
      </c>
      <c r="G2379" s="22">
        <v>229.6</v>
      </c>
      <c r="H2379" s="265">
        <f t="shared" si="108"/>
        <v>0</v>
      </c>
      <c r="I2379" s="24" t="s">
        <v>14</v>
      </c>
      <c r="J2379" s="9"/>
      <c r="K2379" s="9"/>
    </row>
    <row r="2380" spans="1:11" x14ac:dyDescent="0.25">
      <c r="A2380" s="240"/>
      <c r="B2380" s="475"/>
      <c r="C2380" s="476"/>
      <c r="D2380" s="5"/>
      <c r="E2380" s="295"/>
      <c r="F2380" s="294"/>
      <c r="G2380" s="22">
        <f>SUM(G2371:G2379)</f>
        <v>136372.29</v>
      </c>
      <c r="H2380" s="265"/>
      <c r="I2380" s="24"/>
      <c r="J2380" s="9"/>
      <c r="K2380" s="9"/>
    </row>
    <row r="2381" spans="1:11" x14ac:dyDescent="0.25">
      <c r="A2381" s="240"/>
      <c r="B2381" s="475"/>
      <c r="C2381" s="476"/>
      <c r="D2381" s="5"/>
      <c r="E2381" s="295"/>
      <c r="F2381" s="294"/>
      <c r="G2381" s="22"/>
      <c r="H2381" s="265"/>
      <c r="I2381" s="24"/>
      <c r="J2381" s="9"/>
      <c r="K2381" s="9"/>
    </row>
    <row r="2382" spans="1:11" x14ac:dyDescent="0.25">
      <c r="A2382" s="240">
        <v>41885</v>
      </c>
      <c r="B2382" s="438" t="s">
        <v>1642</v>
      </c>
      <c r="C2382" s="429" t="s">
        <v>4422</v>
      </c>
      <c r="D2382" s="8" t="s">
        <v>703</v>
      </c>
      <c r="E2382" s="252">
        <v>3555.8</v>
      </c>
      <c r="F2382" s="117">
        <v>41885</v>
      </c>
      <c r="G2382" s="30">
        <v>3555.8</v>
      </c>
      <c r="H2382" s="265">
        <f t="shared" ref="H2382:H2394" si="109">E2382-G2382</f>
        <v>0</v>
      </c>
      <c r="I2382" s="8" t="s">
        <v>20</v>
      </c>
      <c r="J2382" s="9"/>
      <c r="K2382" s="9"/>
    </row>
    <row r="2383" spans="1:11" x14ac:dyDescent="0.25">
      <c r="A2383" s="240">
        <v>41888</v>
      </c>
      <c r="B2383" s="438" t="s">
        <v>2002</v>
      </c>
      <c r="C2383" s="429" t="s">
        <v>4422</v>
      </c>
      <c r="D2383" s="235" t="s">
        <v>703</v>
      </c>
      <c r="E2383" s="236">
        <v>4763.5</v>
      </c>
      <c r="F2383" s="294">
        <v>41888</v>
      </c>
      <c r="G2383" s="30">
        <v>4763.5</v>
      </c>
      <c r="H2383" s="265">
        <f t="shared" si="109"/>
        <v>0</v>
      </c>
      <c r="I2383" s="235"/>
      <c r="J2383" s="9"/>
      <c r="K2383" s="9"/>
    </row>
    <row r="2384" spans="1:11" x14ac:dyDescent="0.25">
      <c r="A2384" s="240">
        <v>41890</v>
      </c>
      <c r="B2384" s="438" t="s">
        <v>2202</v>
      </c>
      <c r="C2384" s="429" t="s">
        <v>4422</v>
      </c>
      <c r="D2384" s="8" t="s">
        <v>703</v>
      </c>
      <c r="E2384" s="252">
        <v>3808.8</v>
      </c>
      <c r="F2384" s="117">
        <v>41890</v>
      </c>
      <c r="G2384" s="30">
        <v>3808.8</v>
      </c>
      <c r="H2384" s="265">
        <f t="shared" si="109"/>
        <v>0</v>
      </c>
      <c r="I2384" s="8" t="s">
        <v>20</v>
      </c>
      <c r="J2384" s="9"/>
      <c r="K2384" s="9"/>
    </row>
    <row r="2385" spans="1:11" x14ac:dyDescent="0.25">
      <c r="A2385" s="240">
        <v>41894</v>
      </c>
      <c r="B2385" s="438" t="s">
        <v>1446</v>
      </c>
      <c r="C2385" s="429" t="s">
        <v>4422</v>
      </c>
      <c r="D2385" s="8" t="s">
        <v>703</v>
      </c>
      <c r="E2385" s="252">
        <v>2582</v>
      </c>
      <c r="F2385" s="117">
        <v>41894</v>
      </c>
      <c r="G2385" s="30">
        <v>2582</v>
      </c>
      <c r="H2385" s="265">
        <f t="shared" si="109"/>
        <v>0</v>
      </c>
      <c r="I2385" s="8"/>
      <c r="J2385" s="9"/>
      <c r="K2385" s="9"/>
    </row>
    <row r="2386" spans="1:11" x14ac:dyDescent="0.25">
      <c r="A2386" s="240">
        <v>41895</v>
      </c>
      <c r="B2386" s="241" t="s">
        <v>1572</v>
      </c>
      <c r="C2386" s="394" t="s">
        <v>4517</v>
      </c>
      <c r="D2386" s="235" t="s">
        <v>703</v>
      </c>
      <c r="E2386" s="236">
        <v>2548</v>
      </c>
      <c r="F2386" s="294">
        <v>41895</v>
      </c>
      <c r="G2386" s="30">
        <v>2548</v>
      </c>
      <c r="H2386" s="265">
        <f t="shared" si="109"/>
        <v>0</v>
      </c>
      <c r="I2386" s="235"/>
      <c r="J2386" s="9"/>
      <c r="K2386" s="9"/>
    </row>
    <row r="2387" spans="1:11" x14ac:dyDescent="0.25">
      <c r="A2387" s="240">
        <v>41896</v>
      </c>
      <c r="B2387" s="241" t="s">
        <v>1686</v>
      </c>
      <c r="C2387" s="394" t="s">
        <v>4517</v>
      </c>
      <c r="D2387" s="8" t="s">
        <v>703</v>
      </c>
      <c r="E2387" s="252">
        <v>5015.3999999999996</v>
      </c>
      <c r="F2387" s="117">
        <v>41896</v>
      </c>
      <c r="G2387" s="30">
        <v>5015.3999999999996</v>
      </c>
      <c r="H2387" s="265">
        <f t="shared" si="109"/>
        <v>0</v>
      </c>
      <c r="I2387" s="8"/>
      <c r="J2387" s="9"/>
      <c r="K2387" s="9"/>
    </row>
    <row r="2388" spans="1:11" x14ac:dyDescent="0.25">
      <c r="A2388" s="240">
        <v>41899</v>
      </c>
      <c r="B2388" s="241" t="s">
        <v>1993</v>
      </c>
      <c r="C2388" s="394" t="s">
        <v>4517</v>
      </c>
      <c r="D2388" s="8" t="s">
        <v>703</v>
      </c>
      <c r="E2388" s="252">
        <v>3587.2</v>
      </c>
      <c r="F2388" s="294">
        <v>41899</v>
      </c>
      <c r="G2388" s="30">
        <v>3587.2</v>
      </c>
      <c r="H2388" s="265">
        <f t="shared" si="109"/>
        <v>0</v>
      </c>
      <c r="I2388" s="8"/>
      <c r="J2388" s="9"/>
      <c r="K2388" s="9"/>
    </row>
    <row r="2389" spans="1:11" x14ac:dyDescent="0.25">
      <c r="A2389" s="240">
        <v>41901</v>
      </c>
      <c r="B2389" s="241" t="s">
        <v>2222</v>
      </c>
      <c r="C2389" s="394" t="s">
        <v>4517</v>
      </c>
      <c r="D2389" s="235" t="s">
        <v>703</v>
      </c>
      <c r="E2389" s="236">
        <v>5144.6000000000004</v>
      </c>
      <c r="F2389" s="294">
        <v>41901</v>
      </c>
      <c r="G2389" s="22">
        <v>5144.6000000000004</v>
      </c>
      <c r="H2389" s="265">
        <f t="shared" si="109"/>
        <v>0</v>
      </c>
      <c r="I2389" s="431"/>
      <c r="J2389" s="9"/>
      <c r="K2389" s="9"/>
    </row>
    <row r="2390" spans="1:11" x14ac:dyDescent="0.25">
      <c r="A2390" s="240">
        <v>41903</v>
      </c>
      <c r="B2390" s="241" t="s">
        <v>1225</v>
      </c>
      <c r="C2390" s="394" t="s">
        <v>4517</v>
      </c>
      <c r="D2390" s="235" t="s">
        <v>703</v>
      </c>
      <c r="E2390" s="236">
        <v>4571.8999999999996</v>
      </c>
      <c r="F2390" s="117">
        <v>41903</v>
      </c>
      <c r="G2390" s="30">
        <v>4571.8999999999996</v>
      </c>
      <c r="H2390" s="265">
        <f t="shared" si="109"/>
        <v>0</v>
      </c>
      <c r="I2390" s="235"/>
      <c r="J2390" s="9"/>
      <c r="K2390" s="9"/>
    </row>
    <row r="2391" spans="1:11" x14ac:dyDescent="0.25">
      <c r="A2391" s="240">
        <v>41906</v>
      </c>
      <c r="B2391" s="475" t="s">
        <v>1551</v>
      </c>
      <c r="C2391" s="476" t="s">
        <v>2764</v>
      </c>
      <c r="D2391" s="5" t="s">
        <v>703</v>
      </c>
      <c r="E2391" s="295">
        <v>3156.9</v>
      </c>
      <c r="F2391" s="294">
        <v>41906</v>
      </c>
      <c r="G2391" s="30">
        <v>3156.9</v>
      </c>
      <c r="H2391" s="265">
        <f t="shared" si="109"/>
        <v>0</v>
      </c>
      <c r="I2391" s="24"/>
      <c r="J2391" s="9"/>
      <c r="K2391" s="9"/>
    </row>
    <row r="2392" spans="1:11" x14ac:dyDescent="0.25">
      <c r="A2392" s="240">
        <v>41908</v>
      </c>
      <c r="B2392" s="475" t="s">
        <v>1753</v>
      </c>
      <c r="C2392" s="476" t="s">
        <v>2764</v>
      </c>
      <c r="D2392" s="235" t="s">
        <v>703</v>
      </c>
      <c r="E2392" s="236">
        <v>3644</v>
      </c>
      <c r="F2392" s="294">
        <v>41908</v>
      </c>
      <c r="G2392" s="30">
        <v>3644</v>
      </c>
      <c r="H2392" s="265">
        <f t="shared" si="109"/>
        <v>0</v>
      </c>
      <c r="I2392" s="235"/>
      <c r="J2392" s="9"/>
      <c r="K2392" s="9"/>
    </row>
    <row r="2393" spans="1:11" x14ac:dyDescent="0.25">
      <c r="A2393" s="240">
        <v>41909</v>
      </c>
      <c r="B2393" s="475" t="s">
        <v>1892</v>
      </c>
      <c r="C2393" s="476" t="s">
        <v>2764</v>
      </c>
      <c r="D2393" s="8" t="s">
        <v>703</v>
      </c>
      <c r="E2393" s="252">
        <v>2289.6</v>
      </c>
      <c r="F2393" s="117">
        <v>41909</v>
      </c>
      <c r="G2393" s="30">
        <v>2289.6</v>
      </c>
      <c r="H2393" s="265">
        <f t="shared" si="109"/>
        <v>0</v>
      </c>
      <c r="I2393" s="8"/>
      <c r="J2393" s="9"/>
      <c r="K2393" s="9"/>
    </row>
    <row r="2394" spans="1:11" x14ac:dyDescent="0.25">
      <c r="A2394" s="240">
        <v>41910</v>
      </c>
      <c r="B2394" s="475" t="s">
        <v>2000</v>
      </c>
      <c r="C2394" s="476" t="s">
        <v>2764</v>
      </c>
      <c r="D2394" s="235" t="s">
        <v>703</v>
      </c>
      <c r="E2394" s="236">
        <v>3887</v>
      </c>
      <c r="F2394" s="117">
        <v>41910</v>
      </c>
      <c r="G2394" s="30">
        <v>3887</v>
      </c>
      <c r="H2394" s="265">
        <f t="shared" si="109"/>
        <v>0</v>
      </c>
      <c r="I2394" s="235" t="s">
        <v>436</v>
      </c>
      <c r="J2394" s="9"/>
      <c r="K2394" s="9"/>
    </row>
    <row r="2395" spans="1:11" x14ac:dyDescent="0.25">
      <c r="A2395" s="240"/>
      <c r="B2395" s="475"/>
      <c r="C2395" s="476"/>
      <c r="D2395" s="235"/>
      <c r="E2395" s="236"/>
      <c r="F2395" s="117"/>
      <c r="G2395" s="30">
        <f>SUM(G2382:G2394)</f>
        <v>48554.700000000004</v>
      </c>
      <c r="H2395" s="265"/>
      <c r="I2395" s="235"/>
      <c r="J2395" s="9"/>
      <c r="K2395" s="9"/>
    </row>
    <row r="2396" spans="1:11" x14ac:dyDescent="0.25">
      <c r="A2396" s="240"/>
      <c r="B2396" s="475"/>
      <c r="C2396" s="476"/>
      <c r="D2396" s="235"/>
      <c r="E2396" s="236"/>
      <c r="F2396" s="117"/>
      <c r="G2396" s="30"/>
      <c r="H2396" s="265"/>
      <c r="I2396" s="235"/>
      <c r="J2396" s="9"/>
      <c r="K2396" s="9"/>
    </row>
    <row r="2397" spans="1:11" x14ac:dyDescent="0.25">
      <c r="A2397" s="240">
        <v>41893</v>
      </c>
      <c r="B2397" s="438" t="s">
        <v>1344</v>
      </c>
      <c r="C2397" s="429" t="s">
        <v>4422</v>
      </c>
      <c r="D2397" s="235" t="s">
        <v>4500</v>
      </c>
      <c r="E2397" s="236">
        <v>1554</v>
      </c>
      <c r="F2397" s="117">
        <v>41894</v>
      </c>
      <c r="G2397" s="30">
        <v>1554</v>
      </c>
      <c r="H2397" s="265">
        <f>E2397-G2397</f>
        <v>0</v>
      </c>
      <c r="I2397" s="235" t="s">
        <v>20</v>
      </c>
      <c r="J2397" s="9"/>
      <c r="K2397" s="9"/>
    </row>
    <row r="2398" spans="1:11" x14ac:dyDescent="0.25">
      <c r="A2398" s="240">
        <v>41894</v>
      </c>
      <c r="B2398" s="438" t="s">
        <v>1460</v>
      </c>
      <c r="C2398" s="429" t="s">
        <v>4422</v>
      </c>
      <c r="D2398" s="8" t="s">
        <v>4511</v>
      </c>
      <c r="E2398" s="252">
        <v>3406</v>
      </c>
      <c r="F2398" s="117">
        <v>41895</v>
      </c>
      <c r="G2398" s="30">
        <v>3406</v>
      </c>
      <c r="H2398" s="265">
        <f>E2398-G2398</f>
        <v>0</v>
      </c>
      <c r="I2398" s="8" t="s">
        <v>57</v>
      </c>
      <c r="J2398" s="9"/>
      <c r="K2398" s="9"/>
    </row>
    <row r="2399" spans="1:11" x14ac:dyDescent="0.25">
      <c r="A2399" s="240"/>
      <c r="B2399" s="438"/>
      <c r="C2399" s="429"/>
      <c r="D2399" s="8"/>
      <c r="E2399" s="252"/>
      <c r="F2399" s="117"/>
      <c r="G2399" s="30"/>
      <c r="H2399" s="265"/>
      <c r="I2399" s="8"/>
      <c r="J2399" s="9"/>
      <c r="K2399" s="9"/>
    </row>
    <row r="2400" spans="1:11" x14ac:dyDescent="0.25">
      <c r="A2400" s="240">
        <v>41904</v>
      </c>
      <c r="B2400" s="241" t="s">
        <v>1279</v>
      </c>
      <c r="C2400" s="394" t="s">
        <v>4517</v>
      </c>
      <c r="D2400" s="8" t="s">
        <v>4582</v>
      </c>
      <c r="E2400" s="252">
        <v>4104</v>
      </c>
      <c r="F2400" s="294">
        <v>41905</v>
      </c>
      <c r="G2400" s="22">
        <v>4104</v>
      </c>
      <c r="H2400" s="265">
        <f t="shared" ref="H2400:H2432" si="110">E2400-G2400</f>
        <v>0</v>
      </c>
      <c r="I2400" s="20" t="s">
        <v>23</v>
      </c>
      <c r="J2400" s="9"/>
      <c r="K2400" s="9"/>
    </row>
    <row r="2401" spans="1:11" x14ac:dyDescent="0.25">
      <c r="A2401" s="240">
        <v>41883</v>
      </c>
      <c r="B2401" s="241" t="s">
        <v>1390</v>
      </c>
      <c r="C2401" s="394" t="s">
        <v>4401</v>
      </c>
      <c r="D2401" s="235" t="s">
        <v>40</v>
      </c>
      <c r="E2401" s="236">
        <v>4041.3</v>
      </c>
      <c r="F2401" s="117">
        <v>41884</v>
      </c>
      <c r="G2401" s="30">
        <v>4041.3</v>
      </c>
      <c r="H2401" s="238">
        <f t="shared" si="110"/>
        <v>0</v>
      </c>
      <c r="I2401" s="235"/>
      <c r="J2401" s="9"/>
      <c r="K2401" s="9"/>
    </row>
    <row r="2402" spans="1:11" x14ac:dyDescent="0.25">
      <c r="A2402" s="240">
        <v>41884</v>
      </c>
      <c r="B2402" s="241" t="s">
        <v>1508</v>
      </c>
      <c r="C2402" s="394" t="s">
        <v>4401</v>
      </c>
      <c r="D2402" s="235" t="s">
        <v>40</v>
      </c>
      <c r="E2402" s="236">
        <v>3174.9</v>
      </c>
      <c r="F2402" s="117">
        <v>41884</v>
      </c>
      <c r="G2402" s="22">
        <v>3174.9</v>
      </c>
      <c r="H2402" s="238">
        <f t="shared" si="110"/>
        <v>0</v>
      </c>
      <c r="I2402" s="431" t="s">
        <v>23</v>
      </c>
      <c r="J2402" s="9"/>
      <c r="K2402" s="9"/>
    </row>
    <row r="2403" spans="1:11" x14ac:dyDescent="0.25">
      <c r="A2403" s="240">
        <v>41885</v>
      </c>
      <c r="B2403" s="438" t="s">
        <v>1614</v>
      </c>
      <c r="C2403" s="429" t="s">
        <v>4422</v>
      </c>
      <c r="D2403" s="8" t="s">
        <v>40</v>
      </c>
      <c r="E2403" s="252">
        <v>3623.6</v>
      </c>
      <c r="F2403" s="117">
        <v>41886</v>
      </c>
      <c r="G2403" s="30">
        <v>3623.6</v>
      </c>
      <c r="H2403" s="265">
        <f t="shared" si="110"/>
        <v>0</v>
      </c>
      <c r="I2403" s="8" t="s">
        <v>23</v>
      </c>
      <c r="J2403" s="9"/>
      <c r="K2403" s="9"/>
    </row>
    <row r="2404" spans="1:11" x14ac:dyDescent="0.25">
      <c r="A2404" s="240">
        <v>41886</v>
      </c>
      <c r="B2404" s="438" t="s">
        <v>1729</v>
      </c>
      <c r="C2404" s="429" t="s">
        <v>4422</v>
      </c>
      <c r="D2404" s="235" t="s">
        <v>40</v>
      </c>
      <c r="E2404" s="236">
        <v>3237.6</v>
      </c>
      <c r="F2404" s="294">
        <v>41887</v>
      </c>
      <c r="G2404" s="30">
        <v>3237.6</v>
      </c>
      <c r="H2404" s="265">
        <f t="shared" si="110"/>
        <v>0</v>
      </c>
      <c r="I2404" s="235" t="s">
        <v>23</v>
      </c>
      <c r="J2404" s="9"/>
      <c r="K2404" s="9"/>
    </row>
    <row r="2405" spans="1:11" x14ac:dyDescent="0.25">
      <c r="A2405" s="240">
        <v>41886</v>
      </c>
      <c r="B2405" s="438" t="s">
        <v>1747</v>
      </c>
      <c r="C2405" s="429" t="s">
        <v>4422</v>
      </c>
      <c r="D2405" s="235" t="s">
        <v>40</v>
      </c>
      <c r="E2405" s="236">
        <v>2499</v>
      </c>
      <c r="F2405" s="294">
        <v>41887</v>
      </c>
      <c r="G2405" s="30">
        <v>2499</v>
      </c>
      <c r="H2405" s="265">
        <f t="shared" si="110"/>
        <v>0</v>
      </c>
      <c r="I2405" s="235" t="s">
        <v>23</v>
      </c>
      <c r="J2405" s="9"/>
      <c r="K2405" s="9"/>
    </row>
    <row r="2406" spans="1:11" x14ac:dyDescent="0.25">
      <c r="A2406" s="240">
        <v>41887</v>
      </c>
      <c r="B2406" s="438" t="s">
        <v>1873</v>
      </c>
      <c r="C2406" s="429" t="s">
        <v>4422</v>
      </c>
      <c r="D2406" s="8" t="s">
        <v>40</v>
      </c>
      <c r="E2406" s="252">
        <v>3060.9</v>
      </c>
      <c r="F2406" s="117">
        <v>41887</v>
      </c>
      <c r="G2406" s="30">
        <v>3060.9</v>
      </c>
      <c r="H2406" s="265">
        <f t="shared" si="110"/>
        <v>0</v>
      </c>
      <c r="I2406" s="8" t="s">
        <v>146</v>
      </c>
      <c r="J2406" s="9"/>
      <c r="K2406" s="9"/>
    </row>
    <row r="2407" spans="1:11" x14ac:dyDescent="0.25">
      <c r="A2407" s="240">
        <v>41888</v>
      </c>
      <c r="B2407" s="438" t="s">
        <v>2001</v>
      </c>
      <c r="C2407" s="429" t="s">
        <v>4422</v>
      </c>
      <c r="D2407" s="235" t="s">
        <v>40</v>
      </c>
      <c r="E2407" s="236">
        <v>2701.8</v>
      </c>
      <c r="F2407" s="294">
        <v>41889</v>
      </c>
      <c r="G2407" s="30">
        <v>2701.8</v>
      </c>
      <c r="H2407" s="265">
        <f t="shared" si="110"/>
        <v>0</v>
      </c>
      <c r="I2407" s="235" t="s">
        <v>4</v>
      </c>
      <c r="J2407" s="9"/>
      <c r="K2407" s="9"/>
    </row>
    <row r="2408" spans="1:11" x14ac:dyDescent="0.25">
      <c r="A2408" s="240">
        <v>41889</v>
      </c>
      <c r="B2408" s="438" t="s">
        <v>2104</v>
      </c>
      <c r="C2408" s="429" t="s">
        <v>4422</v>
      </c>
      <c r="D2408" s="8" t="s">
        <v>40</v>
      </c>
      <c r="E2408" s="252">
        <v>4968</v>
      </c>
      <c r="F2408" s="294">
        <v>41890</v>
      </c>
      <c r="G2408" s="30">
        <v>4968</v>
      </c>
      <c r="H2408" s="265">
        <f t="shared" si="110"/>
        <v>0</v>
      </c>
      <c r="I2408" s="8" t="s">
        <v>4</v>
      </c>
      <c r="J2408" s="9"/>
      <c r="K2408" s="9"/>
    </row>
    <row r="2409" spans="1:11" x14ac:dyDescent="0.25">
      <c r="A2409" s="240">
        <v>41890</v>
      </c>
      <c r="B2409" s="438" t="s">
        <v>2233</v>
      </c>
      <c r="C2409" s="429" t="s">
        <v>4422</v>
      </c>
      <c r="D2409" s="8" t="s">
        <v>40</v>
      </c>
      <c r="E2409" s="252">
        <v>3375</v>
      </c>
      <c r="F2409" s="117">
        <v>41891</v>
      </c>
      <c r="G2409" s="30">
        <v>3375</v>
      </c>
      <c r="H2409" s="265">
        <f t="shared" si="110"/>
        <v>0</v>
      </c>
      <c r="I2409" s="8" t="s">
        <v>23</v>
      </c>
      <c r="J2409" s="9"/>
      <c r="K2409" s="9"/>
    </row>
    <row r="2410" spans="1:11" x14ac:dyDescent="0.25">
      <c r="A2410" s="240">
        <v>41891</v>
      </c>
      <c r="B2410" s="438" t="s">
        <v>2272</v>
      </c>
      <c r="C2410" s="429" t="s">
        <v>4422</v>
      </c>
      <c r="D2410" s="235" t="s">
        <v>40</v>
      </c>
      <c r="E2410" s="236">
        <v>3267</v>
      </c>
      <c r="F2410" s="117">
        <v>41891</v>
      </c>
      <c r="G2410" s="30">
        <v>3267</v>
      </c>
      <c r="H2410" s="265">
        <f t="shared" si="110"/>
        <v>0</v>
      </c>
      <c r="I2410" s="235" t="s">
        <v>14</v>
      </c>
      <c r="J2410" s="9"/>
      <c r="K2410" s="9"/>
    </row>
    <row r="2411" spans="1:11" x14ac:dyDescent="0.25">
      <c r="A2411" s="240">
        <v>41892</v>
      </c>
      <c r="B2411" s="438" t="s">
        <v>1170</v>
      </c>
      <c r="C2411" s="429" t="s">
        <v>4422</v>
      </c>
      <c r="D2411" s="8" t="s">
        <v>40</v>
      </c>
      <c r="E2411" s="252">
        <v>2997.5</v>
      </c>
      <c r="F2411" s="117">
        <v>41893</v>
      </c>
      <c r="G2411" s="30">
        <v>2997.5</v>
      </c>
      <c r="H2411" s="265">
        <f t="shared" si="110"/>
        <v>0</v>
      </c>
      <c r="I2411" s="8" t="s">
        <v>23</v>
      </c>
      <c r="J2411" s="9"/>
      <c r="K2411" s="9"/>
    </row>
    <row r="2412" spans="1:11" x14ac:dyDescent="0.25">
      <c r="A2412" s="240">
        <v>41893</v>
      </c>
      <c r="B2412" s="438" t="s">
        <v>1249</v>
      </c>
      <c r="C2412" s="429" t="s">
        <v>4422</v>
      </c>
      <c r="D2412" s="235" t="s">
        <v>40</v>
      </c>
      <c r="E2412" s="236">
        <v>3057.6</v>
      </c>
      <c r="F2412" s="117">
        <v>41894</v>
      </c>
      <c r="G2412" s="30">
        <v>3057.6</v>
      </c>
      <c r="H2412" s="265">
        <f t="shared" si="110"/>
        <v>0</v>
      </c>
      <c r="I2412" s="235" t="s">
        <v>23</v>
      </c>
      <c r="J2412" s="9"/>
      <c r="K2412" s="9"/>
    </row>
    <row r="2413" spans="1:11" x14ac:dyDescent="0.25">
      <c r="A2413" s="240">
        <v>41894</v>
      </c>
      <c r="B2413" s="438" t="s">
        <v>1423</v>
      </c>
      <c r="C2413" s="429" t="s">
        <v>4422</v>
      </c>
      <c r="D2413" s="8" t="s">
        <v>40</v>
      </c>
      <c r="E2413" s="252">
        <v>2884.8</v>
      </c>
      <c r="F2413" s="117">
        <v>41894</v>
      </c>
      <c r="G2413" s="22">
        <v>2884.8</v>
      </c>
      <c r="H2413" s="265">
        <f t="shared" si="110"/>
        <v>0</v>
      </c>
      <c r="I2413" s="20" t="s">
        <v>23</v>
      </c>
      <c r="J2413" s="9"/>
      <c r="K2413" s="9"/>
    </row>
    <row r="2414" spans="1:11" x14ac:dyDescent="0.25">
      <c r="A2414" s="240">
        <v>41894</v>
      </c>
      <c r="B2414" s="438" t="s">
        <v>1434</v>
      </c>
      <c r="C2414" s="429" t="s">
        <v>4422</v>
      </c>
      <c r="D2414" s="8" t="s">
        <v>40</v>
      </c>
      <c r="E2414" s="252">
        <v>80</v>
      </c>
      <c r="F2414" s="117">
        <v>41894</v>
      </c>
      <c r="G2414" s="30">
        <v>80</v>
      </c>
      <c r="H2414" s="265">
        <f t="shared" si="110"/>
        <v>0</v>
      </c>
      <c r="I2414" s="8" t="s">
        <v>23</v>
      </c>
      <c r="J2414" s="9"/>
      <c r="K2414" s="9"/>
    </row>
    <row r="2415" spans="1:11" x14ac:dyDescent="0.25">
      <c r="A2415" s="240">
        <v>41895</v>
      </c>
      <c r="B2415" s="241" t="s">
        <v>1571</v>
      </c>
      <c r="C2415" s="394" t="s">
        <v>4517</v>
      </c>
      <c r="D2415" s="235" t="s">
        <v>40</v>
      </c>
      <c r="E2415" s="236">
        <v>5373.5</v>
      </c>
      <c r="F2415" s="294">
        <v>41897</v>
      </c>
      <c r="G2415" s="30">
        <v>5373.5</v>
      </c>
      <c r="H2415" s="265">
        <f t="shared" si="110"/>
        <v>0</v>
      </c>
      <c r="I2415" s="235" t="s">
        <v>23</v>
      </c>
      <c r="J2415" s="9"/>
      <c r="K2415" s="9"/>
    </row>
    <row r="2416" spans="1:11" x14ac:dyDescent="0.25">
      <c r="A2416" s="240">
        <v>41896</v>
      </c>
      <c r="B2416" s="241" t="s">
        <v>1632</v>
      </c>
      <c r="C2416" s="394" t="s">
        <v>4517</v>
      </c>
      <c r="D2416" s="8" t="s">
        <v>40</v>
      </c>
      <c r="E2416" s="252">
        <v>3195.7</v>
      </c>
      <c r="F2416" s="117">
        <v>41896</v>
      </c>
      <c r="G2416" s="30">
        <v>3195.7</v>
      </c>
      <c r="H2416" s="265">
        <f t="shared" si="110"/>
        <v>0</v>
      </c>
      <c r="I2416" s="8" t="s">
        <v>20</v>
      </c>
      <c r="J2416" s="9"/>
      <c r="K2416" s="9"/>
    </row>
    <row r="2417" spans="1:11" x14ac:dyDescent="0.25">
      <c r="A2417" s="240">
        <v>41897</v>
      </c>
      <c r="B2417" s="241" t="s">
        <v>1799</v>
      </c>
      <c r="C2417" s="394" t="s">
        <v>4517</v>
      </c>
      <c r="D2417" s="235" t="s">
        <v>40</v>
      </c>
      <c r="E2417" s="236">
        <v>7464</v>
      </c>
      <c r="F2417" s="294">
        <v>41897</v>
      </c>
      <c r="G2417" s="30">
        <v>7464</v>
      </c>
      <c r="H2417" s="265">
        <f t="shared" si="110"/>
        <v>0</v>
      </c>
      <c r="I2417" s="235"/>
      <c r="J2417" s="9"/>
      <c r="K2417" s="9"/>
    </row>
    <row r="2418" spans="1:11" x14ac:dyDescent="0.25">
      <c r="A2418" s="240">
        <v>41899</v>
      </c>
      <c r="B2418" s="241" t="s">
        <v>1954</v>
      </c>
      <c r="C2418" s="394" t="s">
        <v>4517</v>
      </c>
      <c r="D2418" s="8" t="s">
        <v>40</v>
      </c>
      <c r="E2418" s="252">
        <v>4765</v>
      </c>
      <c r="F2418" s="294">
        <v>41900</v>
      </c>
      <c r="G2418" s="30">
        <v>4765</v>
      </c>
      <c r="H2418" s="265">
        <f t="shared" si="110"/>
        <v>0</v>
      </c>
      <c r="I2418" s="8" t="s">
        <v>23</v>
      </c>
      <c r="J2418" s="9"/>
      <c r="K2418" s="9"/>
    </row>
    <row r="2419" spans="1:11" x14ac:dyDescent="0.25">
      <c r="A2419" s="240">
        <v>41900</v>
      </c>
      <c r="B2419" s="241" t="s">
        <v>2102</v>
      </c>
      <c r="C2419" s="394" t="s">
        <v>4517</v>
      </c>
      <c r="D2419" s="8" t="s">
        <v>40</v>
      </c>
      <c r="E2419" s="252">
        <v>3018.4</v>
      </c>
      <c r="F2419" s="294">
        <v>41901</v>
      </c>
      <c r="G2419" s="30">
        <v>3018.4</v>
      </c>
      <c r="H2419" s="265">
        <f t="shared" si="110"/>
        <v>0</v>
      </c>
      <c r="I2419" s="8" t="s">
        <v>146</v>
      </c>
      <c r="J2419" s="9"/>
      <c r="K2419" s="9"/>
    </row>
    <row r="2420" spans="1:11" x14ac:dyDescent="0.25">
      <c r="A2420" s="240">
        <v>41901</v>
      </c>
      <c r="B2420" s="241" t="s">
        <v>2194</v>
      </c>
      <c r="C2420" s="394" t="s">
        <v>4517</v>
      </c>
      <c r="D2420" s="235" t="s">
        <v>40</v>
      </c>
      <c r="E2420" s="236">
        <v>2711.5</v>
      </c>
      <c r="F2420" s="294">
        <v>41901</v>
      </c>
      <c r="G2420" s="30">
        <v>2711.5</v>
      </c>
      <c r="H2420" s="265">
        <f t="shared" si="110"/>
        <v>0</v>
      </c>
      <c r="I2420" s="431" t="s">
        <v>23</v>
      </c>
      <c r="J2420" s="9"/>
      <c r="K2420" s="9"/>
    </row>
    <row r="2421" spans="1:11" x14ac:dyDescent="0.25">
      <c r="A2421" s="240">
        <v>41901</v>
      </c>
      <c r="B2421" s="241" t="s">
        <v>2229</v>
      </c>
      <c r="C2421" s="394" t="s">
        <v>4517</v>
      </c>
      <c r="D2421" s="235" t="s">
        <v>40</v>
      </c>
      <c r="E2421" s="236">
        <v>1386</v>
      </c>
      <c r="F2421" s="294">
        <v>41901</v>
      </c>
      <c r="G2421" s="22">
        <v>1386</v>
      </c>
      <c r="H2421" s="265">
        <f t="shared" si="110"/>
        <v>0</v>
      </c>
      <c r="I2421" s="431" t="s">
        <v>23</v>
      </c>
      <c r="J2421" s="9"/>
      <c r="K2421" s="9"/>
    </row>
    <row r="2422" spans="1:11" x14ac:dyDescent="0.25">
      <c r="A2422" s="240">
        <v>41902</v>
      </c>
      <c r="B2422" s="241" t="s">
        <v>1131</v>
      </c>
      <c r="C2422" s="394" t="s">
        <v>4517</v>
      </c>
      <c r="D2422" s="8" t="s">
        <v>40</v>
      </c>
      <c r="E2422" s="252">
        <v>6052.8</v>
      </c>
      <c r="F2422" s="294">
        <v>41903</v>
      </c>
      <c r="G2422" s="22">
        <v>6052.8</v>
      </c>
      <c r="H2422" s="265">
        <f t="shared" si="110"/>
        <v>0</v>
      </c>
      <c r="I2422" s="20" t="s">
        <v>23</v>
      </c>
      <c r="J2422" s="9"/>
      <c r="K2422" s="9"/>
    </row>
    <row r="2423" spans="1:11" x14ac:dyDescent="0.25">
      <c r="A2423" s="240">
        <v>41903</v>
      </c>
      <c r="B2423" s="241" t="s">
        <v>1208</v>
      </c>
      <c r="C2423" s="394" t="s">
        <v>4517</v>
      </c>
      <c r="D2423" s="235" t="s">
        <v>40</v>
      </c>
      <c r="E2423" s="236">
        <v>2527.1999999999998</v>
      </c>
      <c r="F2423" s="117">
        <v>41903</v>
      </c>
      <c r="G2423" s="30">
        <v>2527.1999999999998</v>
      </c>
      <c r="H2423" s="265">
        <f t="shared" si="110"/>
        <v>0</v>
      </c>
      <c r="I2423" s="235" t="s">
        <v>4</v>
      </c>
      <c r="J2423" s="9"/>
      <c r="K2423" s="9"/>
    </row>
    <row r="2424" spans="1:11" x14ac:dyDescent="0.25">
      <c r="A2424" s="240">
        <v>41904</v>
      </c>
      <c r="B2424" s="241" t="s">
        <v>1298</v>
      </c>
      <c r="C2424" s="394" t="s">
        <v>4517</v>
      </c>
      <c r="D2424" s="8" t="s">
        <v>40</v>
      </c>
      <c r="E2424" s="252">
        <v>549.6</v>
      </c>
      <c r="F2424" s="294">
        <v>41905</v>
      </c>
      <c r="G2424" s="22">
        <v>549.6</v>
      </c>
      <c r="H2424" s="265">
        <f t="shared" si="110"/>
        <v>0</v>
      </c>
      <c r="I2424" s="20" t="s">
        <v>23</v>
      </c>
      <c r="J2424" s="9"/>
      <c r="K2424" s="9"/>
    </row>
    <row r="2425" spans="1:11" x14ac:dyDescent="0.25">
      <c r="A2425" s="240">
        <v>41905</v>
      </c>
      <c r="B2425" s="241" t="s">
        <v>1433</v>
      </c>
      <c r="C2425" s="394" t="s">
        <v>4517</v>
      </c>
      <c r="D2425" s="8" t="s">
        <v>40</v>
      </c>
      <c r="E2425" s="252">
        <v>3958.2</v>
      </c>
      <c r="F2425" s="294">
        <v>41905</v>
      </c>
      <c r="G2425" s="22">
        <v>3958.2</v>
      </c>
      <c r="H2425" s="265">
        <f t="shared" si="110"/>
        <v>0</v>
      </c>
      <c r="I2425" s="431" t="s">
        <v>23</v>
      </c>
      <c r="J2425" s="9"/>
      <c r="K2425" s="9"/>
    </row>
    <row r="2426" spans="1:11" x14ac:dyDescent="0.25">
      <c r="A2426" s="240">
        <v>41906</v>
      </c>
      <c r="B2426" s="241" t="s">
        <v>1522</v>
      </c>
      <c r="C2426" s="394" t="s">
        <v>4517</v>
      </c>
      <c r="D2426" s="8" t="s">
        <v>40</v>
      </c>
      <c r="E2426" s="252">
        <v>3893.4</v>
      </c>
      <c r="F2426" s="294">
        <v>41906</v>
      </c>
      <c r="G2426" s="30">
        <v>3893.4</v>
      </c>
      <c r="H2426" s="265">
        <f t="shared" si="110"/>
        <v>0</v>
      </c>
      <c r="I2426" s="8"/>
      <c r="J2426" s="9"/>
      <c r="K2426" s="9"/>
    </row>
    <row r="2427" spans="1:11" x14ac:dyDescent="0.25">
      <c r="A2427" s="240">
        <v>41907</v>
      </c>
      <c r="B2427" s="475" t="s">
        <v>1613</v>
      </c>
      <c r="C2427" s="476" t="s">
        <v>2764</v>
      </c>
      <c r="D2427" s="5" t="s">
        <v>40</v>
      </c>
      <c r="E2427" s="295">
        <v>4055.4</v>
      </c>
      <c r="F2427" s="294">
        <v>41907</v>
      </c>
      <c r="G2427" s="22">
        <v>4055.4</v>
      </c>
      <c r="H2427" s="265">
        <f t="shared" si="110"/>
        <v>0</v>
      </c>
      <c r="I2427" s="24" t="s">
        <v>23</v>
      </c>
      <c r="J2427" s="9"/>
      <c r="K2427" s="9"/>
    </row>
    <row r="2428" spans="1:11" x14ac:dyDescent="0.25">
      <c r="A2428" s="240">
        <v>41908</v>
      </c>
      <c r="B2428" s="475" t="s">
        <v>1709</v>
      </c>
      <c r="C2428" s="476" t="s">
        <v>2764</v>
      </c>
      <c r="D2428" s="235" t="s">
        <v>40</v>
      </c>
      <c r="E2428" s="236">
        <v>4158</v>
      </c>
      <c r="F2428" s="294">
        <v>41908</v>
      </c>
      <c r="G2428" s="30">
        <v>4158</v>
      </c>
      <c r="H2428" s="265">
        <f t="shared" si="110"/>
        <v>0</v>
      </c>
      <c r="I2428" s="235" t="s">
        <v>23</v>
      </c>
      <c r="J2428" s="9"/>
      <c r="K2428" s="9"/>
    </row>
    <row r="2429" spans="1:11" x14ac:dyDescent="0.25">
      <c r="A2429" s="240">
        <v>41908</v>
      </c>
      <c r="B2429" s="475" t="s">
        <v>1720</v>
      </c>
      <c r="C2429" s="476" t="s">
        <v>2764</v>
      </c>
      <c r="D2429" s="235" t="s">
        <v>40</v>
      </c>
      <c r="E2429" s="236">
        <v>163.19999999999999</v>
      </c>
      <c r="F2429" s="294">
        <v>41908</v>
      </c>
      <c r="G2429" s="30">
        <v>163.19999999999999</v>
      </c>
      <c r="H2429" s="265">
        <f t="shared" si="110"/>
        <v>0</v>
      </c>
      <c r="I2429" s="235" t="s">
        <v>20</v>
      </c>
      <c r="J2429" s="9"/>
      <c r="K2429" s="9"/>
    </row>
    <row r="2430" spans="1:11" x14ac:dyDescent="0.25">
      <c r="A2430" s="240">
        <v>41909</v>
      </c>
      <c r="B2430" s="475" t="s">
        <v>1860</v>
      </c>
      <c r="C2430" s="476" t="s">
        <v>2764</v>
      </c>
      <c r="D2430" s="8" t="s">
        <v>40</v>
      </c>
      <c r="E2430" s="252">
        <v>6291</v>
      </c>
      <c r="F2430" s="117">
        <v>41909</v>
      </c>
      <c r="G2430" s="30">
        <v>6291</v>
      </c>
      <c r="H2430" s="265">
        <f t="shared" si="110"/>
        <v>0</v>
      </c>
      <c r="I2430" s="8" t="s">
        <v>23</v>
      </c>
      <c r="J2430" s="9"/>
      <c r="K2430" s="9"/>
    </row>
    <row r="2431" spans="1:11" x14ac:dyDescent="0.25">
      <c r="A2431" s="240">
        <v>41911</v>
      </c>
      <c r="B2431" s="475" t="s">
        <v>2051</v>
      </c>
      <c r="C2431" s="476" t="s">
        <v>2764</v>
      </c>
      <c r="D2431" s="8" t="s">
        <v>40</v>
      </c>
      <c r="E2431" s="252">
        <v>5507</v>
      </c>
      <c r="F2431" s="294">
        <v>41911</v>
      </c>
      <c r="G2431" s="30">
        <v>5507</v>
      </c>
      <c r="H2431" s="265">
        <f t="shared" si="110"/>
        <v>0</v>
      </c>
      <c r="I2431" s="8" t="s">
        <v>4</v>
      </c>
      <c r="J2431" s="9"/>
      <c r="K2431" s="9"/>
    </row>
    <row r="2432" spans="1:11" x14ac:dyDescent="0.25">
      <c r="A2432" s="240">
        <v>41912</v>
      </c>
      <c r="B2432" s="475" t="s">
        <v>2174</v>
      </c>
      <c r="C2432" s="476" t="s">
        <v>2764</v>
      </c>
      <c r="D2432" s="235" t="s">
        <v>40</v>
      </c>
      <c r="E2432" s="236">
        <v>3715.2</v>
      </c>
      <c r="F2432" s="117">
        <v>41912</v>
      </c>
      <c r="G2432" s="30">
        <v>3715.2</v>
      </c>
      <c r="H2432" s="265">
        <f t="shared" si="110"/>
        <v>0</v>
      </c>
      <c r="I2432" s="235" t="s">
        <v>23</v>
      </c>
      <c r="J2432" s="9"/>
      <c r="K2432" s="9"/>
    </row>
    <row r="2433" spans="1:11" x14ac:dyDescent="0.25">
      <c r="A2433" s="240"/>
      <c r="B2433" s="475"/>
      <c r="C2433" s="476"/>
      <c r="D2433" s="235"/>
      <c r="E2433" s="236"/>
      <c r="F2433" s="117"/>
      <c r="G2433" s="30">
        <f>SUM(G2400:G2432)</f>
        <v>115858.09999999999</v>
      </c>
      <c r="H2433" s="265"/>
      <c r="I2433" s="235"/>
      <c r="J2433" s="9"/>
      <c r="K2433" s="9"/>
    </row>
    <row r="2434" spans="1:11" x14ac:dyDescent="0.25">
      <c r="A2434" s="240"/>
      <c r="B2434" s="475"/>
      <c r="C2434" s="476"/>
      <c r="D2434" s="235"/>
      <c r="E2434" s="236"/>
      <c r="F2434" s="117"/>
      <c r="G2434" s="30"/>
      <c r="H2434" s="265"/>
      <c r="I2434" s="235"/>
      <c r="J2434" s="9"/>
      <c r="K2434" s="9"/>
    </row>
    <row r="2435" spans="1:11" x14ac:dyDescent="0.25">
      <c r="A2435" s="240">
        <v>41892</v>
      </c>
      <c r="B2435" s="438" t="s">
        <v>1161</v>
      </c>
      <c r="C2435" s="429" t="s">
        <v>4422</v>
      </c>
      <c r="D2435" s="8" t="s">
        <v>480</v>
      </c>
      <c r="E2435" s="252">
        <v>15117.5</v>
      </c>
      <c r="F2435" s="117">
        <v>41893</v>
      </c>
      <c r="G2435" s="30">
        <v>15117.5</v>
      </c>
      <c r="H2435" s="265">
        <f t="shared" ref="H2435:H2443" si="111">E2435-G2435</f>
        <v>0</v>
      </c>
      <c r="I2435" s="8" t="s">
        <v>20</v>
      </c>
      <c r="J2435" s="9"/>
      <c r="K2435" s="9"/>
    </row>
    <row r="2436" spans="1:11" x14ac:dyDescent="0.25">
      <c r="A2436" s="240">
        <v>41894</v>
      </c>
      <c r="B2436" s="438" t="s">
        <v>1436</v>
      </c>
      <c r="C2436" s="429" t="s">
        <v>4422</v>
      </c>
      <c r="D2436" s="8" t="s">
        <v>480</v>
      </c>
      <c r="E2436" s="252">
        <v>14962.5</v>
      </c>
      <c r="F2436" s="117">
        <v>41895</v>
      </c>
      <c r="G2436" s="30">
        <v>14962.5</v>
      </c>
      <c r="H2436" s="265">
        <f t="shared" si="111"/>
        <v>0</v>
      </c>
      <c r="I2436" s="8" t="s">
        <v>20</v>
      </c>
      <c r="J2436" s="9"/>
      <c r="K2436" s="9"/>
    </row>
    <row r="2437" spans="1:11" x14ac:dyDescent="0.25">
      <c r="A2437" s="240">
        <v>41897</v>
      </c>
      <c r="B2437" s="241" t="s">
        <v>1848</v>
      </c>
      <c r="C2437" s="394" t="s">
        <v>4517</v>
      </c>
      <c r="D2437" s="235" t="s">
        <v>480</v>
      </c>
      <c r="E2437" s="236">
        <v>29481.599999999999</v>
      </c>
      <c r="F2437" s="294">
        <v>41898</v>
      </c>
      <c r="G2437" s="30">
        <v>29481.599999999999</v>
      </c>
      <c r="H2437" s="265">
        <f t="shared" si="111"/>
        <v>0</v>
      </c>
      <c r="I2437" s="235" t="s">
        <v>20</v>
      </c>
      <c r="J2437" s="9"/>
      <c r="K2437" s="9"/>
    </row>
    <row r="2438" spans="1:11" x14ac:dyDescent="0.25">
      <c r="A2438" s="240">
        <v>41899</v>
      </c>
      <c r="B2438" s="241" t="s">
        <v>2031</v>
      </c>
      <c r="C2438" s="394" t="s">
        <v>4517</v>
      </c>
      <c r="D2438" s="8" t="s">
        <v>480</v>
      </c>
      <c r="E2438" s="252">
        <v>15160</v>
      </c>
      <c r="F2438" s="294">
        <v>41900</v>
      </c>
      <c r="G2438" s="30">
        <v>15160</v>
      </c>
      <c r="H2438" s="265">
        <f t="shared" si="111"/>
        <v>0</v>
      </c>
      <c r="I2438" s="8" t="s">
        <v>20</v>
      </c>
      <c r="J2438" s="9"/>
      <c r="K2438" s="9"/>
    </row>
    <row r="2439" spans="1:11" x14ac:dyDescent="0.25">
      <c r="A2439" s="240">
        <v>41901</v>
      </c>
      <c r="B2439" s="241" t="s">
        <v>1053</v>
      </c>
      <c r="C2439" s="394" t="s">
        <v>4517</v>
      </c>
      <c r="D2439" s="235" t="s">
        <v>480</v>
      </c>
      <c r="E2439" s="236">
        <v>15090</v>
      </c>
      <c r="F2439" s="294">
        <v>41903</v>
      </c>
      <c r="G2439" s="22">
        <v>15090</v>
      </c>
      <c r="H2439" s="265">
        <f t="shared" si="111"/>
        <v>0</v>
      </c>
      <c r="I2439" s="431" t="s">
        <v>20</v>
      </c>
      <c r="J2439" s="9"/>
      <c r="K2439" s="9"/>
    </row>
    <row r="2440" spans="1:11" x14ac:dyDescent="0.25">
      <c r="A2440" s="240">
        <v>41904</v>
      </c>
      <c r="B2440" s="241" t="s">
        <v>1291</v>
      </c>
      <c r="C2440" s="394" t="s">
        <v>4517</v>
      </c>
      <c r="D2440" s="8" t="s">
        <v>480</v>
      </c>
      <c r="E2440" s="252">
        <v>10129.6</v>
      </c>
      <c r="F2440" s="294">
        <v>41905</v>
      </c>
      <c r="G2440" s="22">
        <v>10129.6</v>
      </c>
      <c r="H2440" s="265">
        <f t="shared" si="111"/>
        <v>0</v>
      </c>
      <c r="I2440" s="20" t="s">
        <v>20</v>
      </c>
      <c r="J2440" s="9"/>
      <c r="K2440" s="9"/>
    </row>
    <row r="2441" spans="1:11" x14ac:dyDescent="0.25">
      <c r="A2441" s="240">
        <v>41906</v>
      </c>
      <c r="B2441" s="241" t="s">
        <v>1493</v>
      </c>
      <c r="C2441" s="394" t="s">
        <v>4517</v>
      </c>
      <c r="D2441" s="8" t="s">
        <v>480</v>
      </c>
      <c r="E2441" s="252">
        <v>20091.5</v>
      </c>
      <c r="F2441" s="294">
        <v>41907</v>
      </c>
      <c r="G2441" s="30">
        <v>20091.5</v>
      </c>
      <c r="H2441" s="265">
        <f t="shared" si="111"/>
        <v>0</v>
      </c>
      <c r="I2441" s="8" t="s">
        <v>20</v>
      </c>
      <c r="J2441" s="9"/>
      <c r="K2441" s="9"/>
    </row>
    <row r="2442" spans="1:11" x14ac:dyDescent="0.25">
      <c r="A2442" s="240">
        <v>41908</v>
      </c>
      <c r="B2442" s="475" t="s">
        <v>1763</v>
      </c>
      <c r="C2442" s="476" t="s">
        <v>2764</v>
      </c>
      <c r="D2442" s="235" t="s">
        <v>480</v>
      </c>
      <c r="E2442" s="236">
        <v>14724.5</v>
      </c>
      <c r="F2442" s="294">
        <v>41910</v>
      </c>
      <c r="G2442" s="30">
        <v>14724.5</v>
      </c>
      <c r="H2442" s="265">
        <f t="shared" si="111"/>
        <v>0</v>
      </c>
      <c r="I2442" s="235" t="s">
        <v>20</v>
      </c>
      <c r="J2442" s="9"/>
      <c r="K2442" s="9"/>
    </row>
    <row r="2443" spans="1:11" x14ac:dyDescent="0.25">
      <c r="A2443" s="240">
        <v>41911</v>
      </c>
      <c r="B2443" s="475" t="s">
        <v>2075</v>
      </c>
      <c r="C2443" s="476" t="s">
        <v>2764</v>
      </c>
      <c r="D2443" s="8" t="s">
        <v>480</v>
      </c>
      <c r="E2443" s="252">
        <v>15137.2</v>
      </c>
      <c r="F2443" s="294">
        <v>41912</v>
      </c>
      <c r="G2443" s="30">
        <v>15137.2</v>
      </c>
      <c r="H2443" s="265">
        <f t="shared" si="111"/>
        <v>0</v>
      </c>
      <c r="I2443" s="8"/>
      <c r="J2443" s="9"/>
      <c r="K2443" s="9"/>
    </row>
    <row r="2444" spans="1:11" x14ac:dyDescent="0.25">
      <c r="A2444" s="240"/>
      <c r="B2444" s="475"/>
      <c r="C2444" s="476"/>
      <c r="D2444" s="8"/>
      <c r="E2444" s="252"/>
      <c r="F2444" s="294"/>
      <c r="G2444" s="30">
        <f>SUM(G2435:G2443)</f>
        <v>149894.40000000002</v>
      </c>
      <c r="H2444" s="265"/>
      <c r="I2444" s="8"/>
      <c r="J2444" s="9"/>
      <c r="K2444" s="9"/>
    </row>
    <row r="2445" spans="1:11" x14ac:dyDescent="0.25">
      <c r="A2445" s="240"/>
      <c r="B2445" s="475"/>
      <c r="C2445" s="476"/>
      <c r="D2445" s="8"/>
      <c r="E2445" s="252"/>
      <c r="F2445" s="294"/>
      <c r="G2445" s="30"/>
      <c r="H2445" s="265"/>
      <c r="I2445" s="8"/>
      <c r="J2445" s="9"/>
      <c r="K2445" s="9"/>
    </row>
    <row r="2446" spans="1:11" x14ac:dyDescent="0.25">
      <c r="A2446" s="240">
        <v>41883</v>
      </c>
      <c r="B2446" s="241" t="s">
        <v>1392</v>
      </c>
      <c r="C2446" s="394" t="s">
        <v>4401</v>
      </c>
      <c r="D2446" s="235" t="s">
        <v>214</v>
      </c>
      <c r="E2446" s="236">
        <v>7759.2</v>
      </c>
      <c r="F2446" s="117">
        <v>41883</v>
      </c>
      <c r="G2446" s="30">
        <v>7759.2</v>
      </c>
      <c r="H2446" s="238">
        <f t="shared" ref="H2446:H2460" si="112">E2446-G2446</f>
        <v>0</v>
      </c>
      <c r="I2446" s="235"/>
      <c r="J2446" s="9"/>
      <c r="K2446" s="9"/>
    </row>
    <row r="2447" spans="1:11" x14ac:dyDescent="0.25">
      <c r="A2447" s="240">
        <v>41885</v>
      </c>
      <c r="B2447" s="438" t="s">
        <v>1632</v>
      </c>
      <c r="C2447" s="429" t="s">
        <v>4422</v>
      </c>
      <c r="D2447" s="8" t="s">
        <v>214</v>
      </c>
      <c r="E2447" s="252">
        <v>7155.8</v>
      </c>
      <c r="F2447" s="117">
        <v>41885</v>
      </c>
      <c r="G2447" s="30">
        <v>7155.8</v>
      </c>
      <c r="H2447" s="265">
        <f t="shared" si="112"/>
        <v>0</v>
      </c>
      <c r="I2447" s="8" t="s">
        <v>14</v>
      </c>
      <c r="J2447" s="9"/>
      <c r="K2447" s="9"/>
    </row>
    <row r="2448" spans="1:11" x14ac:dyDescent="0.25">
      <c r="A2448" s="240">
        <v>41888</v>
      </c>
      <c r="B2448" s="438" t="s">
        <v>2032</v>
      </c>
      <c r="C2448" s="429" t="s">
        <v>4422</v>
      </c>
      <c r="D2448" s="235" t="s">
        <v>214</v>
      </c>
      <c r="E2448" s="236">
        <v>9549</v>
      </c>
      <c r="F2448" s="294">
        <v>41888</v>
      </c>
      <c r="G2448" s="30">
        <v>9549</v>
      </c>
      <c r="H2448" s="265">
        <f t="shared" si="112"/>
        <v>0</v>
      </c>
      <c r="I2448" s="235"/>
      <c r="J2448" s="9"/>
      <c r="K2448" s="9"/>
    </row>
    <row r="2449" spans="1:11" x14ac:dyDescent="0.25">
      <c r="A2449" s="240">
        <v>41890</v>
      </c>
      <c r="B2449" s="438" t="s">
        <v>2192</v>
      </c>
      <c r="C2449" s="429" t="s">
        <v>4422</v>
      </c>
      <c r="D2449" s="8" t="s">
        <v>214</v>
      </c>
      <c r="E2449" s="252">
        <v>10828</v>
      </c>
      <c r="F2449" s="117">
        <v>41890</v>
      </c>
      <c r="G2449" s="30">
        <v>10828</v>
      </c>
      <c r="H2449" s="265">
        <f t="shared" si="112"/>
        <v>0</v>
      </c>
      <c r="I2449" s="8" t="s">
        <v>14</v>
      </c>
      <c r="J2449" s="9"/>
      <c r="K2449" s="9"/>
    </row>
    <row r="2450" spans="1:11" x14ac:dyDescent="0.25">
      <c r="A2450" s="240">
        <v>41892</v>
      </c>
      <c r="B2450" s="438" t="s">
        <v>1192</v>
      </c>
      <c r="C2450" s="429" t="s">
        <v>4422</v>
      </c>
      <c r="D2450" s="8" t="s">
        <v>214</v>
      </c>
      <c r="E2450" s="252">
        <v>9571.2000000000007</v>
      </c>
      <c r="F2450" s="117">
        <v>41892</v>
      </c>
      <c r="G2450" s="30">
        <v>9571.2000000000007</v>
      </c>
      <c r="H2450" s="265">
        <f t="shared" si="112"/>
        <v>0</v>
      </c>
      <c r="I2450" s="8" t="s">
        <v>14</v>
      </c>
      <c r="J2450" s="9"/>
      <c r="K2450" s="9"/>
    </row>
    <row r="2451" spans="1:11" x14ac:dyDescent="0.25">
      <c r="A2451" s="240">
        <v>41895</v>
      </c>
      <c r="B2451" s="438" t="s">
        <v>1538</v>
      </c>
      <c r="C2451" s="429" t="s">
        <v>4422</v>
      </c>
      <c r="D2451" s="235" t="s">
        <v>214</v>
      </c>
      <c r="E2451" s="236">
        <v>7673</v>
      </c>
      <c r="F2451" s="294">
        <v>41895</v>
      </c>
      <c r="G2451" s="30">
        <v>7673</v>
      </c>
      <c r="H2451" s="265">
        <f t="shared" si="112"/>
        <v>0</v>
      </c>
      <c r="I2451" s="235" t="s">
        <v>14</v>
      </c>
      <c r="J2451" s="9"/>
      <c r="K2451" s="9"/>
    </row>
    <row r="2452" spans="1:11" x14ac:dyDescent="0.25">
      <c r="A2452" s="240">
        <v>41896</v>
      </c>
      <c r="B2452" s="241" t="s">
        <v>1655</v>
      </c>
      <c r="C2452" s="394" t="s">
        <v>4517</v>
      </c>
      <c r="D2452" s="8" t="s">
        <v>214</v>
      </c>
      <c r="E2452" s="252">
        <v>2295.1999999999998</v>
      </c>
      <c r="F2452" s="117">
        <v>41896</v>
      </c>
      <c r="G2452" s="30">
        <v>2295.1999999999998</v>
      </c>
      <c r="H2452" s="265">
        <f t="shared" si="112"/>
        <v>0</v>
      </c>
      <c r="I2452" s="8" t="s">
        <v>146</v>
      </c>
      <c r="J2452" s="9"/>
      <c r="K2452" s="9"/>
    </row>
    <row r="2453" spans="1:11" x14ac:dyDescent="0.25">
      <c r="A2453" s="240">
        <v>41897</v>
      </c>
      <c r="B2453" s="241" t="s">
        <v>1763</v>
      </c>
      <c r="C2453" s="394" t="s">
        <v>4517</v>
      </c>
      <c r="D2453" s="235" t="s">
        <v>214</v>
      </c>
      <c r="E2453" s="236">
        <v>9743.2000000000007</v>
      </c>
      <c r="F2453" s="294">
        <v>41897</v>
      </c>
      <c r="G2453" s="30">
        <v>9743.2000000000007</v>
      </c>
      <c r="H2453" s="265">
        <f t="shared" si="112"/>
        <v>0</v>
      </c>
      <c r="I2453" s="235" t="s">
        <v>14</v>
      </c>
      <c r="J2453" s="9"/>
      <c r="K2453" s="9"/>
    </row>
    <row r="2454" spans="1:11" x14ac:dyDescent="0.25">
      <c r="A2454" s="240">
        <v>41899</v>
      </c>
      <c r="B2454" s="241" t="s">
        <v>2050</v>
      </c>
      <c r="C2454" s="394" t="s">
        <v>4517</v>
      </c>
      <c r="D2454" s="8" t="s">
        <v>214</v>
      </c>
      <c r="E2454" s="252">
        <v>7392.4</v>
      </c>
      <c r="F2454" s="294">
        <v>41900</v>
      </c>
      <c r="G2454" s="30">
        <v>7392.4</v>
      </c>
      <c r="H2454" s="265">
        <f t="shared" si="112"/>
        <v>0</v>
      </c>
      <c r="I2454" s="8" t="s">
        <v>196</v>
      </c>
      <c r="J2454" s="9"/>
      <c r="K2454" s="9"/>
    </row>
    <row r="2455" spans="1:11" x14ac:dyDescent="0.25">
      <c r="A2455" s="240">
        <v>41901</v>
      </c>
      <c r="B2455" s="241" t="s">
        <v>1076</v>
      </c>
      <c r="C2455" s="394" t="s">
        <v>4517</v>
      </c>
      <c r="D2455" s="235" t="s">
        <v>214</v>
      </c>
      <c r="E2455" s="236">
        <v>11856.8</v>
      </c>
      <c r="F2455" s="294">
        <v>41903</v>
      </c>
      <c r="G2455" s="22">
        <v>11856.8</v>
      </c>
      <c r="H2455" s="265">
        <f t="shared" si="112"/>
        <v>0</v>
      </c>
      <c r="I2455" s="431" t="s">
        <v>23</v>
      </c>
      <c r="J2455" s="9"/>
      <c r="K2455" s="9"/>
    </row>
    <row r="2456" spans="1:11" x14ac:dyDescent="0.25">
      <c r="A2456" s="240">
        <v>41903</v>
      </c>
      <c r="B2456" s="241" t="s">
        <v>1247</v>
      </c>
      <c r="C2456" s="394" t="s">
        <v>4517</v>
      </c>
      <c r="D2456" s="235" t="s">
        <v>214</v>
      </c>
      <c r="E2456" s="236">
        <v>0</v>
      </c>
      <c r="F2456" s="408" t="s">
        <v>4581</v>
      </c>
      <c r="G2456" s="30">
        <v>0</v>
      </c>
      <c r="H2456" s="265">
        <f t="shared" si="112"/>
        <v>0</v>
      </c>
      <c r="I2456" s="235" t="s">
        <v>20</v>
      </c>
      <c r="J2456" s="9"/>
      <c r="K2456" s="9"/>
    </row>
    <row r="2457" spans="1:11" x14ac:dyDescent="0.25">
      <c r="A2457" s="240">
        <v>41904</v>
      </c>
      <c r="B2457" s="241" t="s">
        <v>1330</v>
      </c>
      <c r="C2457" s="394" t="s">
        <v>4517</v>
      </c>
      <c r="D2457" s="8" t="s">
        <v>214</v>
      </c>
      <c r="E2457" s="252">
        <v>9156.7999999999993</v>
      </c>
      <c r="F2457" s="294">
        <v>41904</v>
      </c>
      <c r="G2457" s="22">
        <v>9156.7999999999993</v>
      </c>
      <c r="H2457" s="265">
        <f t="shared" si="112"/>
        <v>0</v>
      </c>
      <c r="I2457" s="20" t="s">
        <v>14</v>
      </c>
      <c r="J2457" s="9"/>
      <c r="K2457" s="9"/>
    </row>
    <row r="2458" spans="1:11" x14ac:dyDescent="0.25">
      <c r="A2458" s="240">
        <v>41908</v>
      </c>
      <c r="B2458" s="475" t="s">
        <v>1775</v>
      </c>
      <c r="C2458" s="476" t="s">
        <v>2764</v>
      </c>
      <c r="D2458" s="235" t="s">
        <v>214</v>
      </c>
      <c r="E2458" s="236">
        <v>6055.6</v>
      </c>
      <c r="F2458" s="294">
        <v>41909</v>
      </c>
      <c r="G2458" s="30">
        <v>6055.6</v>
      </c>
      <c r="H2458" s="265">
        <f t="shared" si="112"/>
        <v>0</v>
      </c>
      <c r="I2458" s="235" t="s">
        <v>14</v>
      </c>
      <c r="J2458" s="9"/>
      <c r="K2458" s="9"/>
    </row>
    <row r="2459" spans="1:11" x14ac:dyDescent="0.25">
      <c r="A2459" s="240">
        <v>41909</v>
      </c>
      <c r="B2459" s="475" t="s">
        <v>1936</v>
      </c>
      <c r="C2459" s="476" t="s">
        <v>2764</v>
      </c>
      <c r="D2459" s="8" t="s">
        <v>214</v>
      </c>
      <c r="E2459" s="252">
        <v>6954.2</v>
      </c>
      <c r="F2459" s="117">
        <v>41911</v>
      </c>
      <c r="G2459" s="30">
        <v>6954.2</v>
      </c>
      <c r="H2459" s="265">
        <f t="shared" si="112"/>
        <v>0</v>
      </c>
      <c r="I2459" s="8" t="s">
        <v>57</v>
      </c>
      <c r="J2459" s="9"/>
      <c r="K2459" s="9"/>
    </row>
    <row r="2460" spans="1:11" x14ac:dyDescent="0.25">
      <c r="A2460" s="240">
        <v>41911</v>
      </c>
      <c r="B2460" s="475" t="s">
        <v>2096</v>
      </c>
      <c r="C2460" s="476" t="s">
        <v>2764</v>
      </c>
      <c r="D2460" s="8" t="s">
        <v>214</v>
      </c>
      <c r="E2460" s="252">
        <v>10109.4</v>
      </c>
      <c r="F2460" s="294">
        <v>41912</v>
      </c>
      <c r="G2460" s="30">
        <v>10109.4</v>
      </c>
      <c r="H2460" s="265">
        <f t="shared" si="112"/>
        <v>0</v>
      </c>
      <c r="I2460" s="8" t="s">
        <v>14</v>
      </c>
      <c r="J2460" s="9"/>
      <c r="K2460" s="9"/>
    </row>
    <row r="2461" spans="1:11" x14ac:dyDescent="0.25">
      <c r="A2461" s="240"/>
      <c r="B2461" s="475"/>
      <c r="C2461" s="476"/>
      <c r="D2461" s="8"/>
      <c r="E2461" s="252"/>
      <c r="F2461" s="294"/>
      <c r="G2461" s="30">
        <f>SUM(G2446:G2460)</f>
        <v>116099.79999999999</v>
      </c>
      <c r="H2461" s="265"/>
      <c r="I2461" s="8"/>
      <c r="J2461" s="9"/>
      <c r="K2461" s="9"/>
    </row>
    <row r="2462" spans="1:11" x14ac:dyDescent="0.25">
      <c r="A2462" s="240"/>
      <c r="B2462" s="475"/>
      <c r="C2462" s="476"/>
      <c r="D2462" s="8"/>
      <c r="E2462" s="252"/>
      <c r="F2462" s="294"/>
      <c r="G2462" s="30"/>
      <c r="H2462" s="265"/>
      <c r="I2462" s="8"/>
      <c r="J2462" s="9"/>
      <c r="K2462" s="9"/>
    </row>
    <row r="2463" spans="1:11" x14ac:dyDescent="0.25">
      <c r="A2463" s="240">
        <v>41883</v>
      </c>
      <c r="B2463" s="241" t="s">
        <v>1435</v>
      </c>
      <c r="C2463" s="394" t="s">
        <v>4401</v>
      </c>
      <c r="D2463" s="235" t="s">
        <v>87</v>
      </c>
      <c r="E2463" s="236">
        <v>14308</v>
      </c>
      <c r="F2463" s="117">
        <v>41884</v>
      </c>
      <c r="G2463" s="30">
        <v>14308</v>
      </c>
      <c r="H2463" s="265">
        <f>E2463-G2463</f>
        <v>0</v>
      </c>
      <c r="I2463" s="235" t="s">
        <v>20</v>
      </c>
      <c r="J2463" s="9"/>
      <c r="K2463" s="9"/>
    </row>
    <row r="2464" spans="1:11" x14ac:dyDescent="0.25">
      <c r="A2464" s="240">
        <v>41890</v>
      </c>
      <c r="B2464" s="438" t="s">
        <v>2254</v>
      </c>
      <c r="C2464" s="429" t="s">
        <v>4422</v>
      </c>
      <c r="D2464" s="8" t="s">
        <v>87</v>
      </c>
      <c r="E2464" s="252">
        <v>61776</v>
      </c>
      <c r="F2464" s="117">
        <v>41891</v>
      </c>
      <c r="G2464" s="30">
        <v>61776</v>
      </c>
      <c r="H2464" s="265">
        <f>E2464-G2464</f>
        <v>0</v>
      </c>
      <c r="I2464" s="8" t="s">
        <v>20</v>
      </c>
      <c r="J2464" s="9"/>
      <c r="K2464" s="9"/>
    </row>
    <row r="2465" spans="1:11" x14ac:dyDescent="0.25">
      <c r="A2465" s="240">
        <v>41897</v>
      </c>
      <c r="B2465" s="241" t="s">
        <v>1863</v>
      </c>
      <c r="C2465" s="394" t="s">
        <v>4517</v>
      </c>
      <c r="D2465" s="235" t="s">
        <v>87</v>
      </c>
      <c r="E2465" s="236">
        <v>70120</v>
      </c>
      <c r="F2465" s="294">
        <v>41898</v>
      </c>
      <c r="G2465" s="30">
        <v>70120</v>
      </c>
      <c r="H2465" s="265">
        <f>E2465-G2465</f>
        <v>0</v>
      </c>
      <c r="I2465" s="235" t="s">
        <v>20</v>
      </c>
      <c r="J2465" s="9"/>
      <c r="K2465" s="9"/>
    </row>
    <row r="2466" spans="1:11" x14ac:dyDescent="0.25">
      <c r="A2466" s="240">
        <v>41904</v>
      </c>
      <c r="B2466" s="241" t="s">
        <v>1343</v>
      </c>
      <c r="C2466" s="394" t="s">
        <v>4517</v>
      </c>
      <c r="D2466" s="8" t="s">
        <v>87</v>
      </c>
      <c r="E2466" s="252">
        <v>81768</v>
      </c>
      <c r="F2466" s="294">
        <v>41905</v>
      </c>
      <c r="G2466" s="22">
        <v>81768</v>
      </c>
      <c r="H2466" s="265">
        <f>E2466-G2466</f>
        <v>0</v>
      </c>
      <c r="I2466" s="20" t="s">
        <v>57</v>
      </c>
      <c r="J2466" s="9"/>
      <c r="K2466" s="9"/>
    </row>
    <row r="2467" spans="1:11" x14ac:dyDescent="0.25">
      <c r="A2467" s="240"/>
      <c r="B2467" s="241"/>
      <c r="C2467" s="394"/>
      <c r="D2467" s="8"/>
      <c r="E2467" s="252"/>
      <c r="F2467" s="294"/>
      <c r="G2467" s="22">
        <f>SUM(G2463:G2466)</f>
        <v>227972</v>
      </c>
      <c r="H2467" s="265"/>
      <c r="I2467" s="20"/>
      <c r="J2467" s="9"/>
      <c r="K2467" s="9"/>
    </row>
    <row r="2468" spans="1:11" x14ac:dyDescent="0.25">
      <c r="A2468" s="240"/>
      <c r="B2468" s="241"/>
      <c r="C2468" s="394"/>
      <c r="D2468" s="8"/>
      <c r="E2468" s="252"/>
      <c r="F2468" s="294"/>
      <c r="G2468" s="22"/>
      <c r="H2468" s="265"/>
      <c r="I2468" s="20"/>
      <c r="J2468" s="9"/>
      <c r="K2468" s="9"/>
    </row>
    <row r="2469" spans="1:11" x14ac:dyDescent="0.25">
      <c r="A2469" s="240">
        <v>41884</v>
      </c>
      <c r="B2469" s="438" t="s">
        <v>1555</v>
      </c>
      <c r="C2469" s="429" t="s">
        <v>4422</v>
      </c>
      <c r="D2469" s="235" t="s">
        <v>4423</v>
      </c>
      <c r="E2469" s="236">
        <v>11067.6</v>
      </c>
      <c r="F2469" s="117">
        <v>41884</v>
      </c>
      <c r="G2469" s="22">
        <v>11067.6</v>
      </c>
      <c r="H2469" s="238">
        <f>E2469-G2469</f>
        <v>0</v>
      </c>
      <c r="I2469" s="431"/>
      <c r="J2469" s="9"/>
      <c r="K2469" s="9"/>
    </row>
    <row r="2470" spans="1:11" x14ac:dyDescent="0.25">
      <c r="A2470" s="240">
        <v>41892</v>
      </c>
      <c r="B2470" s="438" t="s">
        <v>1109</v>
      </c>
      <c r="C2470" s="429" t="s">
        <v>4422</v>
      </c>
      <c r="D2470" s="8" t="s">
        <v>4423</v>
      </c>
      <c r="E2470" s="252">
        <v>3336.4</v>
      </c>
      <c r="F2470" s="117">
        <v>41892</v>
      </c>
      <c r="G2470" s="30">
        <v>3336.4</v>
      </c>
      <c r="H2470" s="265">
        <f>E2470-G2470</f>
        <v>0</v>
      </c>
      <c r="I2470" s="8"/>
      <c r="J2470" s="9"/>
      <c r="K2470" s="9"/>
    </row>
    <row r="2471" spans="1:11" x14ac:dyDescent="0.25">
      <c r="A2471" s="240">
        <v>41898</v>
      </c>
      <c r="B2471" s="241" t="s">
        <v>1936</v>
      </c>
      <c r="C2471" s="394" t="s">
        <v>4517</v>
      </c>
      <c r="D2471" s="8" t="s">
        <v>4423</v>
      </c>
      <c r="E2471" s="252">
        <v>3845.8</v>
      </c>
      <c r="F2471" s="294">
        <v>41898</v>
      </c>
      <c r="G2471" s="30">
        <v>3845.8</v>
      </c>
      <c r="H2471" s="265">
        <f>E2471-G2471</f>
        <v>0</v>
      </c>
      <c r="I2471" s="8"/>
      <c r="J2471" s="9"/>
      <c r="K2471" s="9"/>
    </row>
    <row r="2472" spans="1:11" x14ac:dyDescent="0.25">
      <c r="A2472" s="240">
        <v>41905</v>
      </c>
      <c r="B2472" s="241" t="s">
        <v>1475</v>
      </c>
      <c r="C2472" s="394" t="s">
        <v>4517</v>
      </c>
      <c r="D2472" s="8" t="s">
        <v>4423</v>
      </c>
      <c r="E2472" s="252">
        <v>3923.7</v>
      </c>
      <c r="F2472" s="294">
        <v>41905</v>
      </c>
      <c r="G2472" s="22">
        <v>3923.7</v>
      </c>
      <c r="H2472" s="265">
        <f>E2472-G2472</f>
        <v>0</v>
      </c>
      <c r="I2472" s="431"/>
      <c r="J2472" s="9"/>
      <c r="K2472" s="9"/>
    </row>
    <row r="2473" spans="1:11" x14ac:dyDescent="0.25">
      <c r="A2473" s="240"/>
      <c r="B2473" s="241"/>
      <c r="C2473" s="394"/>
      <c r="D2473" s="8"/>
      <c r="E2473" s="252"/>
      <c r="F2473" s="294"/>
      <c r="G2473" s="22"/>
      <c r="H2473" s="265"/>
      <c r="I2473" s="431"/>
      <c r="J2473" s="9"/>
      <c r="K2473" s="9"/>
    </row>
    <row r="2474" spans="1:11" x14ac:dyDescent="0.25">
      <c r="A2474" s="240">
        <v>41883</v>
      </c>
      <c r="B2474" s="241" t="s">
        <v>1468</v>
      </c>
      <c r="C2474" s="394" t="s">
        <v>4401</v>
      </c>
      <c r="D2474" s="235" t="s">
        <v>469</v>
      </c>
      <c r="E2474" s="236">
        <v>15250.8</v>
      </c>
      <c r="F2474" s="117">
        <v>41884</v>
      </c>
      <c r="G2474" s="30">
        <v>15250.8</v>
      </c>
      <c r="H2474" s="238">
        <f t="shared" ref="H2474:H2479" si="113">E2474-G2474</f>
        <v>0</v>
      </c>
      <c r="I2474" s="235" t="s">
        <v>14</v>
      </c>
      <c r="J2474" s="9"/>
      <c r="K2474" s="9"/>
    </row>
    <row r="2475" spans="1:11" x14ac:dyDescent="0.25">
      <c r="A2475" s="240">
        <v>41886</v>
      </c>
      <c r="B2475" s="438" t="s">
        <v>1768</v>
      </c>
      <c r="C2475" s="429" t="s">
        <v>4422</v>
      </c>
      <c r="D2475" s="235" t="s">
        <v>469</v>
      </c>
      <c r="E2475" s="236">
        <v>32286</v>
      </c>
      <c r="F2475" s="294">
        <v>41887</v>
      </c>
      <c r="G2475" s="30">
        <v>32286</v>
      </c>
      <c r="H2475" s="265">
        <f t="shared" si="113"/>
        <v>0</v>
      </c>
      <c r="I2475" s="235"/>
      <c r="J2475" s="9"/>
      <c r="K2475" s="9"/>
    </row>
    <row r="2476" spans="1:11" x14ac:dyDescent="0.25">
      <c r="A2476" s="240">
        <v>41896</v>
      </c>
      <c r="B2476" s="241" t="s">
        <v>1696</v>
      </c>
      <c r="C2476" s="394" t="s">
        <v>4517</v>
      </c>
      <c r="D2476" s="8" t="s">
        <v>469</v>
      </c>
      <c r="E2476" s="252">
        <v>37648</v>
      </c>
      <c r="F2476" s="117">
        <v>41896</v>
      </c>
      <c r="G2476" s="30">
        <v>37648</v>
      </c>
      <c r="H2476" s="265">
        <f t="shared" si="113"/>
        <v>0</v>
      </c>
      <c r="I2476" s="8" t="s">
        <v>20</v>
      </c>
      <c r="J2476" s="9"/>
      <c r="K2476" s="9"/>
    </row>
    <row r="2477" spans="1:11" x14ac:dyDescent="0.25">
      <c r="A2477" s="240">
        <v>41897</v>
      </c>
      <c r="B2477" s="241" t="s">
        <v>1878</v>
      </c>
      <c r="C2477" s="394" t="s">
        <v>4517</v>
      </c>
      <c r="D2477" s="235" t="s">
        <v>469</v>
      </c>
      <c r="E2477" s="236">
        <v>7699.8</v>
      </c>
      <c r="F2477" s="294">
        <v>41898</v>
      </c>
      <c r="G2477" s="30">
        <v>7699.8</v>
      </c>
      <c r="H2477" s="265">
        <f t="shared" si="113"/>
        <v>0</v>
      </c>
      <c r="I2477" s="235" t="s">
        <v>57</v>
      </c>
      <c r="J2477" s="9"/>
      <c r="K2477" s="9"/>
    </row>
    <row r="2478" spans="1:11" x14ac:dyDescent="0.25">
      <c r="A2478" s="240">
        <v>41899</v>
      </c>
      <c r="B2478" s="241" t="s">
        <v>1941</v>
      </c>
      <c r="C2478" s="394" t="s">
        <v>4517</v>
      </c>
      <c r="D2478" s="8" t="s">
        <v>469</v>
      </c>
      <c r="E2478" s="252">
        <v>11782</v>
      </c>
      <c r="F2478" s="294">
        <v>41899</v>
      </c>
      <c r="G2478" s="30">
        <v>11782</v>
      </c>
      <c r="H2478" s="265">
        <f t="shared" si="113"/>
        <v>0</v>
      </c>
      <c r="I2478" s="8" t="s">
        <v>196</v>
      </c>
      <c r="J2478" s="9"/>
      <c r="K2478" s="9"/>
    </row>
    <row r="2479" spans="1:11" x14ac:dyDescent="0.25">
      <c r="A2479" s="240">
        <v>41907</v>
      </c>
      <c r="B2479" s="475" t="s">
        <v>1655</v>
      </c>
      <c r="C2479" s="476" t="s">
        <v>2764</v>
      </c>
      <c r="D2479" s="5" t="s">
        <v>469</v>
      </c>
      <c r="E2479" s="295">
        <v>324.8</v>
      </c>
      <c r="F2479" s="294">
        <v>41907</v>
      </c>
      <c r="G2479" s="22">
        <v>324.8</v>
      </c>
      <c r="H2479" s="265">
        <f t="shared" si="113"/>
        <v>0</v>
      </c>
      <c r="I2479" s="24"/>
      <c r="J2479" s="9"/>
      <c r="K2479" s="9"/>
    </row>
    <row r="2480" spans="1:11" x14ac:dyDescent="0.25">
      <c r="A2480" s="240"/>
      <c r="B2480" s="475"/>
      <c r="C2480" s="476"/>
      <c r="D2480" s="5"/>
      <c r="E2480" s="295"/>
      <c r="F2480" s="294"/>
      <c r="G2480" s="22">
        <f>SUM(G2474:G2479)</f>
        <v>104991.40000000001</v>
      </c>
      <c r="H2480" s="265"/>
      <c r="I2480" s="24"/>
      <c r="J2480" s="9"/>
      <c r="K2480" s="9"/>
    </row>
    <row r="2481" spans="1:11" x14ac:dyDescent="0.25">
      <c r="A2481" s="240"/>
      <c r="B2481" s="475"/>
      <c r="C2481" s="476"/>
      <c r="D2481" s="5"/>
      <c r="E2481" s="295"/>
      <c r="F2481" s="294"/>
      <c r="G2481" s="22"/>
      <c r="H2481" s="265"/>
      <c r="I2481" s="24"/>
      <c r="J2481" s="9"/>
      <c r="K2481" s="9"/>
    </row>
    <row r="2482" spans="1:11" x14ac:dyDescent="0.25">
      <c r="A2482" s="240">
        <v>41898</v>
      </c>
      <c r="B2482" s="241" t="s">
        <v>1909</v>
      </c>
      <c r="C2482" s="394" t="s">
        <v>4517</v>
      </c>
      <c r="D2482" s="8" t="s">
        <v>443</v>
      </c>
      <c r="E2482" s="252">
        <v>955.36</v>
      </c>
      <c r="F2482" s="294">
        <v>41899</v>
      </c>
      <c r="G2482" s="30">
        <v>955.36</v>
      </c>
      <c r="H2482" s="265">
        <f>E2482-G2482</f>
        <v>0</v>
      </c>
      <c r="I2482" s="8" t="s">
        <v>23</v>
      </c>
      <c r="J2482" s="9"/>
      <c r="K2482" s="9"/>
    </row>
    <row r="2483" spans="1:11" x14ac:dyDescent="0.25">
      <c r="A2483" s="240">
        <v>41888</v>
      </c>
      <c r="B2483" s="438" t="s">
        <v>2045</v>
      </c>
      <c r="C2483" s="429" t="s">
        <v>4422</v>
      </c>
      <c r="D2483" s="235" t="s">
        <v>642</v>
      </c>
      <c r="E2483" s="236">
        <v>886.48</v>
      </c>
      <c r="F2483" s="294">
        <v>41890</v>
      </c>
      <c r="G2483" s="30">
        <v>886.48</v>
      </c>
      <c r="H2483" s="265">
        <f>E2483-G2483</f>
        <v>0</v>
      </c>
      <c r="I2483" s="235" t="s">
        <v>196</v>
      </c>
      <c r="J2483" s="9"/>
      <c r="K2483" s="9"/>
    </row>
    <row r="2484" spans="1:11" x14ac:dyDescent="0.25">
      <c r="A2484" s="240">
        <v>41907</v>
      </c>
      <c r="B2484" s="475" t="s">
        <v>1647</v>
      </c>
      <c r="C2484" s="476" t="s">
        <v>2764</v>
      </c>
      <c r="D2484" s="5" t="s">
        <v>642</v>
      </c>
      <c r="E2484" s="295">
        <v>923.4</v>
      </c>
      <c r="F2484" s="294">
        <v>41908</v>
      </c>
      <c r="G2484" s="22">
        <v>923.4</v>
      </c>
      <c r="H2484" s="265">
        <f>E2484-G2484</f>
        <v>0</v>
      </c>
      <c r="I2484" s="24" t="s">
        <v>196</v>
      </c>
      <c r="J2484" s="9"/>
      <c r="K2484" s="9"/>
    </row>
    <row r="2485" spans="1:11" x14ac:dyDescent="0.25">
      <c r="A2485" s="9"/>
      <c r="B2485" s="9"/>
      <c r="C2485" s="9"/>
      <c r="E2485" s="9"/>
      <c r="F2485" s="9"/>
      <c r="G2485" s="9"/>
      <c r="H2485" s="9"/>
      <c r="J2485" s="9"/>
      <c r="K2485" s="9"/>
    </row>
    <row r="2486" spans="1:11" x14ac:dyDescent="0.25">
      <c r="A2486" s="240">
        <v>41891</v>
      </c>
      <c r="B2486" s="438" t="s">
        <v>2276</v>
      </c>
      <c r="C2486" s="429" t="s">
        <v>4422</v>
      </c>
      <c r="D2486" s="235" t="s">
        <v>2061</v>
      </c>
      <c r="E2486" s="236">
        <v>183</v>
      </c>
      <c r="F2486" s="117">
        <v>41891</v>
      </c>
      <c r="G2486" s="30">
        <v>183</v>
      </c>
      <c r="H2486" s="265">
        <f>E2486-G2486</f>
        <v>0</v>
      </c>
      <c r="I2486" s="235"/>
      <c r="J2486" s="9"/>
      <c r="K2486" s="9"/>
    </row>
    <row r="2487" spans="1:11" x14ac:dyDescent="0.25">
      <c r="A2487" s="240">
        <v>41905</v>
      </c>
      <c r="B2487" s="241" t="s">
        <v>1463</v>
      </c>
      <c r="C2487" s="394" t="s">
        <v>4517</v>
      </c>
      <c r="D2487" s="8" t="s">
        <v>2061</v>
      </c>
      <c r="E2487" s="252">
        <v>164</v>
      </c>
      <c r="F2487" s="294">
        <v>41905</v>
      </c>
      <c r="G2487" s="22">
        <v>164</v>
      </c>
      <c r="H2487" s="265">
        <f>E2487-G2487</f>
        <v>0</v>
      </c>
      <c r="I2487" s="431"/>
      <c r="J2487" s="9"/>
      <c r="K2487" s="9"/>
    </row>
    <row r="2488" spans="1:11" x14ac:dyDescent="0.25">
      <c r="A2488" s="240"/>
      <c r="B2488" s="241"/>
      <c r="C2488" s="394"/>
      <c r="D2488" s="8"/>
      <c r="E2488" s="252"/>
      <c r="F2488" s="294"/>
      <c r="G2488" s="22"/>
      <c r="H2488" s="265"/>
      <c r="I2488" s="431"/>
      <c r="J2488" s="9"/>
      <c r="K2488" s="9"/>
    </row>
    <row r="2489" spans="1:11" x14ac:dyDescent="0.25">
      <c r="A2489" s="240">
        <v>41883</v>
      </c>
      <c r="B2489" s="241" t="s">
        <v>1394</v>
      </c>
      <c r="C2489" s="394" t="s">
        <v>4401</v>
      </c>
      <c r="D2489" s="235" t="s">
        <v>2571</v>
      </c>
      <c r="E2489" s="236">
        <v>4751.7</v>
      </c>
      <c r="F2489" s="117">
        <v>41884</v>
      </c>
      <c r="G2489" s="30">
        <v>4751.7</v>
      </c>
      <c r="H2489" s="238">
        <f t="shared" ref="H2489:H2508" si="114">E2489-G2489</f>
        <v>0</v>
      </c>
      <c r="I2489" s="235"/>
      <c r="J2489" s="9"/>
      <c r="K2489" s="9"/>
    </row>
    <row r="2490" spans="1:11" x14ac:dyDescent="0.25">
      <c r="A2490" s="240">
        <v>41885</v>
      </c>
      <c r="B2490" s="438" t="s">
        <v>1645</v>
      </c>
      <c r="C2490" s="429" t="s">
        <v>4422</v>
      </c>
      <c r="D2490" s="8" t="s">
        <v>2571</v>
      </c>
      <c r="E2490" s="252">
        <v>15856.4</v>
      </c>
      <c r="F2490" s="117">
        <v>41886</v>
      </c>
      <c r="G2490" s="30">
        <v>15856.4</v>
      </c>
      <c r="H2490" s="265">
        <f t="shared" si="114"/>
        <v>0</v>
      </c>
      <c r="I2490" s="8" t="s">
        <v>23</v>
      </c>
      <c r="J2490" s="9"/>
      <c r="K2490" s="9"/>
    </row>
    <row r="2491" spans="1:11" x14ac:dyDescent="0.25">
      <c r="A2491" s="240">
        <v>41886</v>
      </c>
      <c r="B2491" s="438" t="s">
        <v>1749</v>
      </c>
      <c r="C2491" s="429" t="s">
        <v>4422</v>
      </c>
      <c r="D2491" s="235" t="s">
        <v>2571</v>
      </c>
      <c r="E2491" s="236">
        <v>9113.1</v>
      </c>
      <c r="F2491" s="294">
        <v>41887</v>
      </c>
      <c r="G2491" s="30">
        <v>9113.1</v>
      </c>
      <c r="H2491" s="265">
        <f t="shared" si="114"/>
        <v>0</v>
      </c>
      <c r="I2491" s="235" t="s">
        <v>23</v>
      </c>
      <c r="J2491" s="9"/>
      <c r="K2491" s="9"/>
    </row>
    <row r="2492" spans="1:11" x14ac:dyDescent="0.25">
      <c r="A2492" s="240">
        <v>41888</v>
      </c>
      <c r="B2492" s="438" t="s">
        <v>1997</v>
      </c>
      <c r="C2492" s="429" t="s">
        <v>4422</v>
      </c>
      <c r="D2492" s="235" t="s">
        <v>2571</v>
      </c>
      <c r="E2492" s="236">
        <v>14836.1</v>
      </c>
      <c r="F2492" s="294">
        <v>41889</v>
      </c>
      <c r="G2492" s="30">
        <v>14836.1</v>
      </c>
      <c r="H2492" s="265">
        <f t="shared" si="114"/>
        <v>0</v>
      </c>
      <c r="I2492" s="235" t="s">
        <v>4</v>
      </c>
      <c r="J2492" s="9"/>
      <c r="K2492" s="9"/>
    </row>
    <row r="2493" spans="1:11" x14ac:dyDescent="0.25">
      <c r="A2493" s="240">
        <v>41890</v>
      </c>
      <c r="B2493" s="438" t="s">
        <v>2231</v>
      </c>
      <c r="C2493" s="429" t="s">
        <v>4422</v>
      </c>
      <c r="D2493" s="8" t="s">
        <v>2571</v>
      </c>
      <c r="E2493" s="252">
        <v>6254.4</v>
      </c>
      <c r="F2493" s="117">
        <v>41891</v>
      </c>
      <c r="G2493" s="30">
        <v>6254.4</v>
      </c>
      <c r="H2493" s="265">
        <f t="shared" si="114"/>
        <v>0</v>
      </c>
      <c r="I2493" s="8" t="s">
        <v>23</v>
      </c>
      <c r="J2493" s="9"/>
      <c r="K2493" s="9"/>
    </row>
    <row r="2494" spans="1:11" x14ac:dyDescent="0.25">
      <c r="A2494" s="240">
        <v>41891</v>
      </c>
      <c r="B2494" s="438" t="s">
        <v>1062</v>
      </c>
      <c r="C2494" s="429" t="s">
        <v>4422</v>
      </c>
      <c r="D2494" s="235" t="s">
        <v>2571</v>
      </c>
      <c r="E2494" s="236">
        <v>11823.6</v>
      </c>
      <c r="F2494" s="117">
        <v>41892</v>
      </c>
      <c r="G2494" s="30">
        <v>11823.6</v>
      </c>
      <c r="H2494" s="265">
        <f t="shared" si="114"/>
        <v>0</v>
      </c>
      <c r="I2494" s="235" t="s">
        <v>23</v>
      </c>
      <c r="J2494" s="9"/>
      <c r="K2494" s="9"/>
    </row>
    <row r="2495" spans="1:11" x14ac:dyDescent="0.25">
      <c r="A2495" s="240">
        <v>41892</v>
      </c>
      <c r="B2495" s="438" t="s">
        <v>1157</v>
      </c>
      <c r="C2495" s="429" t="s">
        <v>4422</v>
      </c>
      <c r="D2495" s="8" t="s">
        <v>2571</v>
      </c>
      <c r="E2495" s="252">
        <v>18193.7</v>
      </c>
      <c r="F2495" s="117">
        <v>41893</v>
      </c>
      <c r="G2495" s="30">
        <v>18193.7</v>
      </c>
      <c r="H2495" s="265">
        <f t="shared" si="114"/>
        <v>0</v>
      </c>
      <c r="I2495" s="8" t="s">
        <v>23</v>
      </c>
      <c r="J2495" s="9"/>
      <c r="K2495" s="9"/>
    </row>
    <row r="2496" spans="1:11" x14ac:dyDescent="0.25">
      <c r="A2496" s="240">
        <v>41893</v>
      </c>
      <c r="B2496" s="438" t="s">
        <v>1232</v>
      </c>
      <c r="C2496" s="429" t="s">
        <v>4422</v>
      </c>
      <c r="D2496" s="235" t="s">
        <v>2571</v>
      </c>
      <c r="E2496" s="236">
        <v>10460.700000000001</v>
      </c>
      <c r="F2496" s="117">
        <v>41894</v>
      </c>
      <c r="G2496" s="30">
        <v>10460.700000000001</v>
      </c>
      <c r="H2496" s="265">
        <f t="shared" si="114"/>
        <v>0</v>
      </c>
      <c r="I2496" s="235" t="s">
        <v>23</v>
      </c>
      <c r="J2496" s="9"/>
      <c r="K2496" s="9"/>
    </row>
    <row r="2497" spans="1:11" x14ac:dyDescent="0.25">
      <c r="A2497" s="240">
        <v>41894</v>
      </c>
      <c r="B2497" s="438" t="s">
        <v>1424</v>
      </c>
      <c r="C2497" s="429" t="s">
        <v>4422</v>
      </c>
      <c r="D2497" s="8" t="s">
        <v>2571</v>
      </c>
      <c r="E2497" s="252">
        <v>416</v>
      </c>
      <c r="F2497" s="117">
        <v>41894</v>
      </c>
      <c r="G2497" s="22">
        <v>416</v>
      </c>
      <c r="H2497" s="265">
        <f t="shared" si="114"/>
        <v>0</v>
      </c>
      <c r="I2497" s="20"/>
      <c r="J2497" s="9"/>
      <c r="K2497" s="9"/>
    </row>
    <row r="2498" spans="1:11" x14ac:dyDescent="0.25">
      <c r="A2498" s="240">
        <v>41896</v>
      </c>
      <c r="B2498" s="241" t="s">
        <v>1651</v>
      </c>
      <c r="C2498" s="394" t="s">
        <v>4517</v>
      </c>
      <c r="D2498" s="8" t="s">
        <v>2571</v>
      </c>
      <c r="E2498" s="252">
        <v>1065.9000000000001</v>
      </c>
      <c r="F2498" s="117">
        <v>41897</v>
      </c>
      <c r="G2498" s="30">
        <v>1065.9000000000001</v>
      </c>
      <c r="H2498" s="265">
        <f t="shared" si="114"/>
        <v>0</v>
      </c>
      <c r="I2498" s="8" t="s">
        <v>4</v>
      </c>
      <c r="J2498" s="9"/>
      <c r="K2498" s="9"/>
    </row>
    <row r="2499" spans="1:11" x14ac:dyDescent="0.25">
      <c r="A2499" s="240">
        <v>41897</v>
      </c>
      <c r="B2499" s="241" t="s">
        <v>1856</v>
      </c>
      <c r="C2499" s="394" t="s">
        <v>4517</v>
      </c>
      <c r="D2499" s="235" t="s">
        <v>2571</v>
      </c>
      <c r="E2499" s="236">
        <v>11080.2</v>
      </c>
      <c r="F2499" s="294">
        <v>41897</v>
      </c>
      <c r="G2499" s="30">
        <v>11080.2</v>
      </c>
      <c r="H2499" s="265">
        <f t="shared" si="114"/>
        <v>0</v>
      </c>
      <c r="I2499" s="235" t="s">
        <v>4</v>
      </c>
      <c r="J2499" s="9"/>
      <c r="K2499" s="9"/>
    </row>
    <row r="2500" spans="1:11" x14ac:dyDescent="0.25">
      <c r="A2500" s="240">
        <v>41899</v>
      </c>
      <c r="B2500" s="241" t="s">
        <v>1985</v>
      </c>
      <c r="C2500" s="394" t="s">
        <v>4517</v>
      </c>
      <c r="D2500" s="8" t="s">
        <v>2571</v>
      </c>
      <c r="E2500" s="252">
        <v>7218</v>
      </c>
      <c r="F2500" s="294">
        <v>41900</v>
      </c>
      <c r="G2500" s="30">
        <v>7218</v>
      </c>
      <c r="H2500" s="265">
        <f t="shared" si="114"/>
        <v>0</v>
      </c>
      <c r="I2500" s="8" t="s">
        <v>146</v>
      </c>
      <c r="J2500" s="9"/>
      <c r="K2500" s="9"/>
    </row>
    <row r="2501" spans="1:11" x14ac:dyDescent="0.25">
      <c r="A2501" s="240">
        <v>41900</v>
      </c>
      <c r="B2501" s="241" t="s">
        <v>2090</v>
      </c>
      <c r="C2501" s="394" t="s">
        <v>4517</v>
      </c>
      <c r="D2501" s="8" t="s">
        <v>2571</v>
      </c>
      <c r="E2501" s="252">
        <v>14532.6</v>
      </c>
      <c r="F2501" s="294">
        <v>41901</v>
      </c>
      <c r="G2501" s="30">
        <v>14532.6</v>
      </c>
      <c r="H2501" s="265">
        <f t="shared" si="114"/>
        <v>0</v>
      </c>
      <c r="I2501" s="8" t="s">
        <v>4</v>
      </c>
      <c r="J2501" s="9"/>
      <c r="K2501" s="9"/>
    </row>
    <row r="2502" spans="1:11" x14ac:dyDescent="0.25">
      <c r="A2502" s="240">
        <v>41902</v>
      </c>
      <c r="B2502" s="241" t="s">
        <v>1130</v>
      </c>
      <c r="C2502" s="394" t="s">
        <v>4517</v>
      </c>
      <c r="D2502" s="8" t="s">
        <v>2571</v>
      </c>
      <c r="E2502" s="252">
        <v>10339.799999999999</v>
      </c>
      <c r="F2502" s="294">
        <v>41903</v>
      </c>
      <c r="G2502" s="22">
        <v>10339.799999999999</v>
      </c>
      <c r="H2502" s="265">
        <f t="shared" si="114"/>
        <v>0</v>
      </c>
      <c r="I2502" s="20" t="s">
        <v>23</v>
      </c>
      <c r="J2502" s="9"/>
      <c r="K2502" s="9"/>
    </row>
    <row r="2503" spans="1:11" x14ac:dyDescent="0.25">
      <c r="A2503" s="240">
        <v>41904</v>
      </c>
      <c r="B2503" s="241" t="s">
        <v>1321</v>
      </c>
      <c r="C2503" s="394" t="s">
        <v>4517</v>
      </c>
      <c r="D2503" s="8" t="s">
        <v>2571</v>
      </c>
      <c r="E2503" s="252">
        <v>14612.1</v>
      </c>
      <c r="F2503" s="294">
        <v>41905</v>
      </c>
      <c r="G2503" s="22">
        <v>14612.1</v>
      </c>
      <c r="H2503" s="265">
        <f t="shared" si="114"/>
        <v>0</v>
      </c>
      <c r="I2503" s="20" t="s">
        <v>23</v>
      </c>
      <c r="J2503" s="9"/>
      <c r="K2503" s="9"/>
    </row>
    <row r="2504" spans="1:11" x14ac:dyDescent="0.25">
      <c r="A2504" s="240">
        <v>41905</v>
      </c>
      <c r="B2504" s="241" t="s">
        <v>1424</v>
      </c>
      <c r="C2504" s="394" t="s">
        <v>4517</v>
      </c>
      <c r="D2504" s="8" t="s">
        <v>2571</v>
      </c>
      <c r="E2504" s="252">
        <v>20462.8</v>
      </c>
      <c r="F2504" s="294">
        <v>41905</v>
      </c>
      <c r="G2504" s="22">
        <v>20462.8</v>
      </c>
      <c r="H2504" s="265">
        <f t="shared" si="114"/>
        <v>0</v>
      </c>
      <c r="I2504" s="431" t="s">
        <v>23</v>
      </c>
      <c r="J2504" s="9"/>
      <c r="K2504" s="9"/>
    </row>
    <row r="2505" spans="1:11" x14ac:dyDescent="0.25">
      <c r="A2505" s="240">
        <v>41907</v>
      </c>
      <c r="B2505" s="475" t="s">
        <v>1612</v>
      </c>
      <c r="C2505" s="476" t="s">
        <v>2764</v>
      </c>
      <c r="D2505" s="5" t="s">
        <v>2571</v>
      </c>
      <c r="E2505" s="295">
        <v>19269.3</v>
      </c>
      <c r="F2505" s="294">
        <v>41907</v>
      </c>
      <c r="G2505" s="22">
        <v>19269.3</v>
      </c>
      <c r="H2505" s="265">
        <f t="shared" si="114"/>
        <v>0</v>
      </c>
      <c r="I2505" s="24"/>
      <c r="J2505" s="9"/>
      <c r="K2505" s="9"/>
    </row>
    <row r="2506" spans="1:11" x14ac:dyDescent="0.25">
      <c r="A2506" s="240">
        <v>41908</v>
      </c>
      <c r="B2506" s="475" t="s">
        <v>1725</v>
      </c>
      <c r="C2506" s="476" t="s">
        <v>2764</v>
      </c>
      <c r="D2506" s="235" t="s">
        <v>2571</v>
      </c>
      <c r="E2506" s="236">
        <v>11519.3</v>
      </c>
      <c r="F2506" s="294">
        <v>41908</v>
      </c>
      <c r="G2506" s="30">
        <v>11519.3</v>
      </c>
      <c r="H2506" s="265">
        <f t="shared" si="114"/>
        <v>0</v>
      </c>
      <c r="I2506" s="235" t="s">
        <v>23</v>
      </c>
      <c r="J2506" s="9"/>
      <c r="K2506" s="9"/>
    </row>
    <row r="2507" spans="1:11" x14ac:dyDescent="0.25">
      <c r="A2507" s="240">
        <v>41909</v>
      </c>
      <c r="B2507" s="475" t="s">
        <v>1856</v>
      </c>
      <c r="C2507" s="476" t="s">
        <v>2764</v>
      </c>
      <c r="D2507" s="8" t="s">
        <v>2571</v>
      </c>
      <c r="E2507" s="252">
        <v>10461</v>
      </c>
      <c r="F2507" s="117">
        <v>41909</v>
      </c>
      <c r="G2507" s="30">
        <v>10461</v>
      </c>
      <c r="H2507" s="265">
        <f t="shared" si="114"/>
        <v>0</v>
      </c>
      <c r="I2507" s="8" t="s">
        <v>23</v>
      </c>
      <c r="J2507" s="9"/>
      <c r="K2507" s="9"/>
    </row>
    <row r="2508" spans="1:11" x14ac:dyDescent="0.25">
      <c r="A2508" s="240">
        <v>41912</v>
      </c>
      <c r="B2508" s="475" t="s">
        <v>2170</v>
      </c>
      <c r="C2508" s="476" t="s">
        <v>2764</v>
      </c>
      <c r="D2508" s="235" t="s">
        <v>2571</v>
      </c>
      <c r="E2508" s="236">
        <v>6213.5</v>
      </c>
      <c r="F2508" s="117">
        <v>41912</v>
      </c>
      <c r="G2508" s="30">
        <v>6213.5</v>
      </c>
      <c r="H2508" s="265">
        <f t="shared" si="114"/>
        <v>0</v>
      </c>
      <c r="I2508" s="235" t="s">
        <v>23</v>
      </c>
      <c r="J2508" s="9"/>
      <c r="K2508" s="9"/>
    </row>
    <row r="2509" spans="1:11" x14ac:dyDescent="0.25">
      <c r="A2509" s="240"/>
      <c r="B2509" s="475"/>
      <c r="C2509" s="476"/>
      <c r="D2509" s="235"/>
      <c r="E2509" s="236"/>
      <c r="F2509" s="117"/>
      <c r="G2509" s="30">
        <f>SUM(G2489:G2508)</f>
        <v>218480.19999999995</v>
      </c>
      <c r="H2509" s="265"/>
      <c r="I2509" s="235"/>
      <c r="J2509" s="9"/>
      <c r="K2509" s="9"/>
    </row>
    <row r="2510" spans="1:11" x14ac:dyDescent="0.25">
      <c r="A2510" s="240"/>
      <c r="B2510" s="475"/>
      <c r="C2510" s="476"/>
      <c r="D2510" s="235"/>
      <c r="E2510" s="236"/>
      <c r="F2510" s="117"/>
      <c r="G2510" s="30"/>
      <c r="H2510" s="265"/>
      <c r="I2510" s="235"/>
      <c r="J2510" s="9"/>
      <c r="K2510" s="9"/>
    </row>
    <row r="2511" spans="1:11" x14ac:dyDescent="0.25">
      <c r="A2511" s="240">
        <v>41884</v>
      </c>
      <c r="B2511" s="241" t="s">
        <v>1472</v>
      </c>
      <c r="C2511" s="394" t="s">
        <v>4401</v>
      </c>
      <c r="D2511" s="235" t="s">
        <v>2828</v>
      </c>
      <c r="E2511" s="236">
        <v>7848.64</v>
      </c>
      <c r="F2511" s="461" t="s">
        <v>4417</v>
      </c>
      <c r="G2511" s="30">
        <v>7848.64</v>
      </c>
      <c r="H2511" s="238">
        <f>E2511-G2511</f>
        <v>0</v>
      </c>
      <c r="I2511" s="235"/>
      <c r="J2511" s="9"/>
      <c r="K2511" s="9"/>
    </row>
    <row r="2512" spans="1:11" x14ac:dyDescent="0.25">
      <c r="A2512" s="240">
        <v>41897</v>
      </c>
      <c r="B2512" s="241" t="s">
        <v>1867</v>
      </c>
      <c r="C2512" s="394" t="s">
        <v>4517</v>
      </c>
      <c r="D2512" s="235" t="s">
        <v>2828</v>
      </c>
      <c r="E2512" s="236">
        <v>4427</v>
      </c>
      <c r="F2512" s="313" t="s">
        <v>4545</v>
      </c>
      <c r="G2512" s="30">
        <v>4427</v>
      </c>
      <c r="H2512" s="265">
        <f>E2512-G2512</f>
        <v>0</v>
      </c>
      <c r="I2512" s="235"/>
      <c r="J2512" s="9"/>
      <c r="K2512" s="9"/>
    </row>
    <row r="2513" spans="1:11" x14ac:dyDescent="0.25">
      <c r="A2513" s="240">
        <v>41904</v>
      </c>
      <c r="B2513" s="241" t="s">
        <v>1374</v>
      </c>
      <c r="C2513" s="394" t="s">
        <v>4517</v>
      </c>
      <c r="D2513" s="8" t="s">
        <v>2828</v>
      </c>
      <c r="E2513" s="252">
        <v>4091.84</v>
      </c>
      <c r="F2513" s="313" t="s">
        <v>4587</v>
      </c>
      <c r="G2513" s="22">
        <v>4091.84</v>
      </c>
      <c r="H2513" s="265">
        <f>E2513-G2513</f>
        <v>0</v>
      </c>
      <c r="I2513" s="20"/>
      <c r="J2513" s="9"/>
      <c r="K2513" s="9"/>
    </row>
    <row r="2514" spans="1:11" x14ac:dyDescent="0.25">
      <c r="A2514" s="240">
        <v>41911</v>
      </c>
      <c r="B2514" s="475" t="s">
        <v>2133</v>
      </c>
      <c r="C2514" s="476" t="s">
        <v>2764</v>
      </c>
      <c r="D2514" s="8" t="s">
        <v>2828</v>
      </c>
      <c r="E2514" s="252">
        <v>10646.79</v>
      </c>
      <c r="F2514" s="313" t="s">
        <v>4636</v>
      </c>
      <c r="G2514" s="247">
        <v>10646.79</v>
      </c>
      <c r="H2514" s="265">
        <f>E2514-G2514</f>
        <v>0</v>
      </c>
      <c r="I2514" s="8"/>
      <c r="J2514" s="9"/>
      <c r="K2514" s="9"/>
    </row>
    <row r="2515" spans="1:11" x14ac:dyDescent="0.25">
      <c r="A2515" s="240">
        <v>41890</v>
      </c>
      <c r="B2515" s="438" t="s">
        <v>2260</v>
      </c>
      <c r="C2515" s="429" t="s">
        <v>4422</v>
      </c>
      <c r="D2515" s="8" t="s">
        <v>4480</v>
      </c>
      <c r="E2515" s="252">
        <v>2643.28</v>
      </c>
      <c r="F2515" s="461" t="s">
        <v>4481</v>
      </c>
      <c r="G2515" s="30">
        <v>2643.28</v>
      </c>
      <c r="H2515" s="265">
        <f>E2515-G2515</f>
        <v>0</v>
      </c>
      <c r="I2515" s="8"/>
      <c r="J2515" s="9"/>
      <c r="K2515" s="9"/>
    </row>
    <row r="2516" spans="1:11" x14ac:dyDescent="0.25">
      <c r="A2516" s="240"/>
      <c r="B2516" s="438"/>
      <c r="C2516" s="429"/>
      <c r="D2516" s="8"/>
      <c r="E2516" s="252"/>
      <c r="F2516" s="461"/>
      <c r="G2516" s="30">
        <f>SUM(G2511:G2515)</f>
        <v>29657.55</v>
      </c>
      <c r="H2516" s="265"/>
      <c r="I2516" s="8"/>
      <c r="J2516" s="9"/>
      <c r="K2516" s="9"/>
    </row>
    <row r="2517" spans="1:11" x14ac:dyDescent="0.25">
      <c r="A2517" s="240"/>
      <c r="B2517" s="438"/>
      <c r="C2517" s="429"/>
      <c r="D2517" s="8"/>
      <c r="E2517" s="252"/>
      <c r="F2517" s="461"/>
      <c r="G2517" s="30"/>
      <c r="H2517" s="265"/>
      <c r="I2517" s="8"/>
      <c r="J2517" s="9"/>
      <c r="K2517" s="9"/>
    </row>
    <row r="2518" spans="1:11" x14ac:dyDescent="0.25">
      <c r="A2518" s="240">
        <v>41883</v>
      </c>
      <c r="B2518" s="241" t="s">
        <v>1404</v>
      </c>
      <c r="C2518" s="394" t="s">
        <v>4401</v>
      </c>
      <c r="D2518" s="235" t="s">
        <v>96</v>
      </c>
      <c r="E2518" s="236">
        <v>9245.2000000000007</v>
      </c>
      <c r="F2518" s="117">
        <v>41887</v>
      </c>
      <c r="G2518" s="30">
        <v>9245.2000000000007</v>
      </c>
      <c r="H2518" s="238">
        <f t="shared" ref="H2518:H2557" si="115">E2518-G2518</f>
        <v>0</v>
      </c>
      <c r="I2518" s="235"/>
      <c r="J2518" s="9"/>
      <c r="K2518" s="9"/>
    </row>
    <row r="2519" spans="1:11" x14ac:dyDescent="0.25">
      <c r="A2519" s="240">
        <v>41884</v>
      </c>
      <c r="B2519" s="241" t="s">
        <v>1538</v>
      </c>
      <c r="C2519" s="394" t="s">
        <v>4401</v>
      </c>
      <c r="D2519" s="235" t="s">
        <v>96</v>
      </c>
      <c r="E2519" s="236">
        <v>14251.24</v>
      </c>
      <c r="F2519" s="117">
        <v>41887</v>
      </c>
      <c r="G2519" s="22">
        <v>14251.24</v>
      </c>
      <c r="H2519" s="238">
        <f t="shared" si="115"/>
        <v>0</v>
      </c>
      <c r="I2519" s="431" t="s">
        <v>20</v>
      </c>
      <c r="J2519" s="9"/>
      <c r="K2519" s="9"/>
    </row>
    <row r="2520" spans="1:11" x14ac:dyDescent="0.25">
      <c r="A2520" s="240">
        <v>41884</v>
      </c>
      <c r="B2520" s="438" t="s">
        <v>1562</v>
      </c>
      <c r="C2520" s="429" t="s">
        <v>4422</v>
      </c>
      <c r="D2520" s="235" t="s">
        <v>96</v>
      </c>
      <c r="E2520" s="236">
        <v>283181</v>
      </c>
      <c r="F2520" s="117">
        <v>41891</v>
      </c>
      <c r="G2520" s="22">
        <v>283181</v>
      </c>
      <c r="H2520" s="238">
        <f t="shared" si="115"/>
        <v>0</v>
      </c>
      <c r="I2520" s="431" t="s">
        <v>57</v>
      </c>
      <c r="J2520" s="9"/>
      <c r="K2520" s="9"/>
    </row>
    <row r="2521" spans="1:11" x14ac:dyDescent="0.25">
      <c r="A2521" s="240">
        <v>41884</v>
      </c>
      <c r="B2521" s="438" t="s">
        <v>1563</v>
      </c>
      <c r="C2521" s="429" t="s">
        <v>4422</v>
      </c>
      <c r="D2521" s="235" t="s">
        <v>96</v>
      </c>
      <c r="E2521" s="236">
        <v>152342</v>
      </c>
      <c r="F2521" s="117">
        <v>41891</v>
      </c>
      <c r="G2521" s="22">
        <v>152342</v>
      </c>
      <c r="H2521" s="238">
        <f t="shared" si="115"/>
        <v>0</v>
      </c>
      <c r="I2521" s="431" t="s">
        <v>57</v>
      </c>
      <c r="J2521" s="9"/>
      <c r="K2521" s="9"/>
    </row>
    <row r="2522" spans="1:11" x14ac:dyDescent="0.25">
      <c r="A2522" s="240">
        <v>41885</v>
      </c>
      <c r="B2522" s="438" t="s">
        <v>1655</v>
      </c>
      <c r="C2522" s="429" t="s">
        <v>4422</v>
      </c>
      <c r="D2522" s="8" t="s">
        <v>96</v>
      </c>
      <c r="E2522" s="252">
        <v>7839.36</v>
      </c>
      <c r="F2522" s="117">
        <v>41887</v>
      </c>
      <c r="G2522" s="30">
        <v>7839.36</v>
      </c>
      <c r="H2522" s="265">
        <f t="shared" si="115"/>
        <v>0</v>
      </c>
      <c r="I2522" s="8" t="s">
        <v>57</v>
      </c>
      <c r="J2522" s="9"/>
      <c r="K2522" s="9"/>
    </row>
    <row r="2523" spans="1:11" x14ac:dyDescent="0.25">
      <c r="A2523" s="240">
        <v>41886</v>
      </c>
      <c r="B2523" s="438" t="s">
        <v>1744</v>
      </c>
      <c r="C2523" s="429" t="s">
        <v>4422</v>
      </c>
      <c r="D2523" s="235" t="s">
        <v>96</v>
      </c>
      <c r="E2523" s="236">
        <v>4233.5</v>
      </c>
      <c r="F2523" s="294">
        <v>41887</v>
      </c>
      <c r="G2523" s="30">
        <v>4233.5</v>
      </c>
      <c r="H2523" s="265">
        <f t="shared" si="115"/>
        <v>0</v>
      </c>
      <c r="I2523" s="235" t="s">
        <v>57</v>
      </c>
      <c r="J2523" s="9"/>
      <c r="K2523" s="9"/>
    </row>
    <row r="2524" spans="1:11" x14ac:dyDescent="0.25">
      <c r="A2524" s="240">
        <v>41886</v>
      </c>
      <c r="B2524" s="438" t="s">
        <v>1793</v>
      </c>
      <c r="C2524" s="429" t="s">
        <v>4422</v>
      </c>
      <c r="D2524" s="235" t="s">
        <v>96</v>
      </c>
      <c r="E2524" s="236">
        <v>303784</v>
      </c>
      <c r="F2524" s="294">
        <v>41895</v>
      </c>
      <c r="G2524" s="30">
        <v>303784</v>
      </c>
      <c r="H2524" s="265">
        <f t="shared" si="115"/>
        <v>0</v>
      </c>
      <c r="I2524" s="235"/>
      <c r="J2524" s="9"/>
      <c r="K2524" s="9"/>
    </row>
    <row r="2525" spans="1:11" x14ac:dyDescent="0.25">
      <c r="A2525" s="240">
        <v>41887</v>
      </c>
      <c r="B2525" s="438" t="s">
        <v>1828</v>
      </c>
      <c r="C2525" s="429" t="s">
        <v>4422</v>
      </c>
      <c r="D2525" s="8" t="s">
        <v>96</v>
      </c>
      <c r="E2525" s="252">
        <v>11774</v>
      </c>
      <c r="F2525" s="117">
        <v>41891</v>
      </c>
      <c r="G2525" s="30">
        <v>11774</v>
      </c>
      <c r="H2525" s="265">
        <f t="shared" si="115"/>
        <v>0</v>
      </c>
      <c r="I2525" s="8" t="s">
        <v>196</v>
      </c>
      <c r="J2525" s="9"/>
      <c r="K2525" s="9"/>
    </row>
    <row r="2526" spans="1:11" x14ac:dyDescent="0.25">
      <c r="A2526" s="240">
        <v>41887</v>
      </c>
      <c r="B2526" s="438" t="s">
        <v>1868</v>
      </c>
      <c r="C2526" s="429" t="s">
        <v>4422</v>
      </c>
      <c r="D2526" s="8" t="s">
        <v>96</v>
      </c>
      <c r="E2526" s="252">
        <v>4350</v>
      </c>
      <c r="F2526" s="117">
        <v>41891</v>
      </c>
      <c r="G2526" s="30">
        <v>4350</v>
      </c>
      <c r="H2526" s="265">
        <f t="shared" si="115"/>
        <v>0</v>
      </c>
      <c r="I2526" s="8" t="s">
        <v>57</v>
      </c>
      <c r="J2526" s="9"/>
      <c r="K2526" s="9"/>
    </row>
    <row r="2527" spans="1:11" x14ac:dyDescent="0.25">
      <c r="A2527" s="240">
        <v>41887</v>
      </c>
      <c r="B2527" s="438" t="s">
        <v>1925</v>
      </c>
      <c r="C2527" s="429" t="s">
        <v>4422</v>
      </c>
      <c r="D2527" s="8" t="s">
        <v>96</v>
      </c>
      <c r="E2527" s="252">
        <v>555981</v>
      </c>
      <c r="F2527" s="117">
        <v>41901</v>
      </c>
      <c r="G2527" s="30">
        <v>555981</v>
      </c>
      <c r="H2527" s="265">
        <f t="shared" si="115"/>
        <v>0</v>
      </c>
      <c r="I2527" s="8" t="s">
        <v>23</v>
      </c>
      <c r="J2527" s="9"/>
      <c r="K2527" s="9"/>
    </row>
    <row r="2528" spans="1:11" x14ac:dyDescent="0.25">
      <c r="A2528" s="240">
        <v>41888</v>
      </c>
      <c r="B2528" s="438" t="s">
        <v>1941</v>
      </c>
      <c r="C2528" s="429" t="s">
        <v>4422</v>
      </c>
      <c r="D2528" s="235" t="s">
        <v>96</v>
      </c>
      <c r="E2528" s="236">
        <v>14531.2</v>
      </c>
      <c r="F2528" s="294">
        <v>41895</v>
      </c>
      <c r="G2528" s="30">
        <v>14531.2</v>
      </c>
      <c r="H2528" s="265">
        <f t="shared" si="115"/>
        <v>0</v>
      </c>
      <c r="I2528" s="235" t="s">
        <v>57</v>
      </c>
      <c r="J2528" s="9"/>
      <c r="K2528" s="9"/>
    </row>
    <row r="2529" spans="1:11" x14ac:dyDescent="0.25">
      <c r="A2529" s="240">
        <v>41888</v>
      </c>
      <c r="B2529" s="438" t="s">
        <v>2018</v>
      </c>
      <c r="C2529" s="429" t="s">
        <v>4422</v>
      </c>
      <c r="D2529" s="235" t="s">
        <v>96</v>
      </c>
      <c r="E2529" s="236">
        <v>47664.4</v>
      </c>
      <c r="F2529" s="294">
        <v>41895</v>
      </c>
      <c r="G2529" s="30">
        <v>47664.4</v>
      </c>
      <c r="H2529" s="265">
        <f t="shared" si="115"/>
        <v>0</v>
      </c>
      <c r="I2529" s="235"/>
      <c r="J2529" s="9"/>
      <c r="K2529" s="9"/>
    </row>
    <row r="2530" spans="1:11" x14ac:dyDescent="0.25">
      <c r="A2530" s="240">
        <v>41888</v>
      </c>
      <c r="B2530" s="438" t="s">
        <v>2062</v>
      </c>
      <c r="C2530" s="429" t="s">
        <v>4422</v>
      </c>
      <c r="D2530" s="235" t="s">
        <v>96</v>
      </c>
      <c r="E2530" s="236">
        <v>909</v>
      </c>
      <c r="F2530" s="294">
        <v>41891</v>
      </c>
      <c r="G2530" s="30">
        <v>909</v>
      </c>
      <c r="H2530" s="265">
        <f t="shared" si="115"/>
        <v>0</v>
      </c>
      <c r="I2530" s="235"/>
      <c r="J2530" s="9"/>
      <c r="K2530" s="9"/>
    </row>
    <row r="2531" spans="1:11" x14ac:dyDescent="0.25">
      <c r="A2531" s="240">
        <v>41892</v>
      </c>
      <c r="B2531" s="438" t="s">
        <v>1110</v>
      </c>
      <c r="C2531" s="429" t="s">
        <v>4422</v>
      </c>
      <c r="D2531" s="8" t="s">
        <v>96</v>
      </c>
      <c r="E2531" s="252">
        <v>302360</v>
      </c>
      <c r="F2531" s="117">
        <v>41901</v>
      </c>
      <c r="G2531" s="30">
        <v>302360</v>
      </c>
      <c r="H2531" s="265">
        <f t="shared" si="115"/>
        <v>0</v>
      </c>
      <c r="I2531" s="8"/>
      <c r="J2531" s="9"/>
      <c r="K2531" s="9"/>
    </row>
    <row r="2532" spans="1:11" x14ac:dyDescent="0.25">
      <c r="A2532" s="240">
        <v>41892</v>
      </c>
      <c r="B2532" s="438" t="s">
        <v>1111</v>
      </c>
      <c r="C2532" s="429" t="s">
        <v>4422</v>
      </c>
      <c r="D2532" s="8" t="s">
        <v>96</v>
      </c>
      <c r="E2532" s="252">
        <v>247456</v>
      </c>
      <c r="F2532" s="117">
        <v>41898</v>
      </c>
      <c r="G2532" s="30">
        <v>247456</v>
      </c>
      <c r="H2532" s="265">
        <f t="shared" si="115"/>
        <v>0</v>
      </c>
      <c r="I2532" s="8"/>
      <c r="J2532" s="9"/>
      <c r="K2532" s="9"/>
    </row>
    <row r="2533" spans="1:11" x14ac:dyDescent="0.25">
      <c r="A2533" s="240">
        <v>41892</v>
      </c>
      <c r="B2533" s="438" t="s">
        <v>1130</v>
      </c>
      <c r="C2533" s="429" t="s">
        <v>4422</v>
      </c>
      <c r="D2533" s="8" t="s">
        <v>96</v>
      </c>
      <c r="E2533" s="252">
        <v>56544</v>
      </c>
      <c r="F2533" s="117">
        <v>41908</v>
      </c>
      <c r="G2533" s="30">
        <v>56544</v>
      </c>
      <c r="H2533" s="265">
        <f t="shared" si="115"/>
        <v>0</v>
      </c>
      <c r="I2533" s="8" t="s">
        <v>57</v>
      </c>
      <c r="J2533" s="9"/>
      <c r="K2533" s="9"/>
    </row>
    <row r="2534" spans="1:11" x14ac:dyDescent="0.25">
      <c r="A2534" s="240">
        <v>41895</v>
      </c>
      <c r="B2534" s="241" t="s">
        <v>1578</v>
      </c>
      <c r="C2534" s="394" t="s">
        <v>4517</v>
      </c>
      <c r="D2534" s="235" t="s">
        <v>96</v>
      </c>
      <c r="E2534" s="236">
        <v>0</v>
      </c>
      <c r="F2534" s="408" t="s">
        <v>4520</v>
      </c>
      <c r="G2534" s="30">
        <v>0</v>
      </c>
      <c r="H2534" s="265">
        <f t="shared" si="115"/>
        <v>0</v>
      </c>
      <c r="I2534" s="235"/>
      <c r="J2534" s="9"/>
      <c r="K2534" s="9"/>
    </row>
    <row r="2535" spans="1:11" x14ac:dyDescent="0.25">
      <c r="A2535" s="240">
        <v>41896</v>
      </c>
      <c r="B2535" s="241" t="s">
        <v>1697</v>
      </c>
      <c r="C2535" s="394" t="s">
        <v>4517</v>
      </c>
      <c r="D2535" s="8" t="s">
        <v>96</v>
      </c>
      <c r="E2535" s="252">
        <v>44107.199999999997</v>
      </c>
      <c r="F2535" s="117">
        <v>41901</v>
      </c>
      <c r="G2535" s="30">
        <v>44107.199999999997</v>
      </c>
      <c r="H2535" s="265">
        <f t="shared" si="115"/>
        <v>0</v>
      </c>
      <c r="I2535" s="8" t="s">
        <v>14</v>
      </c>
      <c r="J2535" s="9"/>
      <c r="K2535" s="9"/>
    </row>
    <row r="2536" spans="1:11" x14ac:dyDescent="0.25">
      <c r="A2536" s="240">
        <v>41897</v>
      </c>
      <c r="B2536" s="241" t="s">
        <v>1869</v>
      </c>
      <c r="C2536" s="394" t="s">
        <v>4517</v>
      </c>
      <c r="D2536" s="235" t="s">
        <v>96</v>
      </c>
      <c r="E2536" s="236">
        <v>31749</v>
      </c>
      <c r="F2536" s="294">
        <v>41901</v>
      </c>
      <c r="G2536" s="30">
        <v>31749</v>
      </c>
      <c r="H2536" s="265">
        <f t="shared" si="115"/>
        <v>0</v>
      </c>
      <c r="I2536" s="235" t="s">
        <v>2730</v>
      </c>
      <c r="J2536" s="9"/>
      <c r="K2536" s="9"/>
    </row>
    <row r="2537" spans="1:11" x14ac:dyDescent="0.25">
      <c r="A2537" s="240">
        <v>41897</v>
      </c>
      <c r="B2537" s="241" t="s">
        <v>1882</v>
      </c>
      <c r="C2537" s="394" t="s">
        <v>4517</v>
      </c>
      <c r="D2537" s="235" t="s">
        <v>96</v>
      </c>
      <c r="E2537" s="236">
        <v>265200</v>
      </c>
      <c r="F2537" s="294">
        <v>41901</v>
      </c>
      <c r="G2537" s="30">
        <v>265200</v>
      </c>
      <c r="H2537" s="265">
        <f t="shared" si="115"/>
        <v>0</v>
      </c>
      <c r="I2537" s="235"/>
      <c r="J2537" s="9"/>
      <c r="K2537" s="9"/>
    </row>
    <row r="2538" spans="1:11" x14ac:dyDescent="0.25">
      <c r="A2538" s="240">
        <v>41897</v>
      </c>
      <c r="B2538" s="241" t="s">
        <v>1883</v>
      </c>
      <c r="C2538" s="394" t="s">
        <v>4517</v>
      </c>
      <c r="D2538" s="235" t="s">
        <v>96</v>
      </c>
      <c r="E2538" s="236">
        <v>283912</v>
      </c>
      <c r="F2538" s="294">
        <v>41901</v>
      </c>
      <c r="G2538" s="30">
        <v>283912</v>
      </c>
      <c r="H2538" s="265">
        <f t="shared" si="115"/>
        <v>0</v>
      </c>
      <c r="I2538" s="235"/>
      <c r="J2538" s="9"/>
      <c r="K2538" s="9"/>
    </row>
    <row r="2539" spans="1:11" x14ac:dyDescent="0.25">
      <c r="A2539" s="240">
        <v>41897</v>
      </c>
      <c r="B2539" s="241" t="s">
        <v>1884</v>
      </c>
      <c r="C2539" s="394" t="s">
        <v>4517</v>
      </c>
      <c r="D2539" s="235" t="s">
        <v>96</v>
      </c>
      <c r="E2539" s="236">
        <v>510511</v>
      </c>
      <c r="F2539" s="294">
        <v>41908</v>
      </c>
      <c r="G2539" s="30">
        <v>510511</v>
      </c>
      <c r="H2539" s="265">
        <f t="shared" si="115"/>
        <v>0</v>
      </c>
      <c r="I2539" s="235"/>
      <c r="J2539" s="9"/>
      <c r="K2539" s="9"/>
    </row>
    <row r="2540" spans="1:11" x14ac:dyDescent="0.25">
      <c r="A2540" s="240">
        <v>41900</v>
      </c>
      <c r="B2540" s="241" t="s">
        <v>2062</v>
      </c>
      <c r="C2540" s="394" t="s">
        <v>4517</v>
      </c>
      <c r="D2540" s="8" t="s">
        <v>96</v>
      </c>
      <c r="E2540" s="252">
        <v>68833.2</v>
      </c>
      <c r="F2540" s="294">
        <v>41908</v>
      </c>
      <c r="G2540" s="30">
        <v>68833.2</v>
      </c>
      <c r="H2540" s="265">
        <f t="shared" si="115"/>
        <v>0</v>
      </c>
      <c r="I2540" s="8" t="s">
        <v>57</v>
      </c>
      <c r="J2540" s="9"/>
      <c r="K2540" s="9"/>
    </row>
    <row r="2541" spans="1:11" x14ac:dyDescent="0.25">
      <c r="A2541" s="240">
        <v>41901</v>
      </c>
      <c r="B2541" s="241" t="s">
        <v>2241</v>
      </c>
      <c r="C2541" s="394" t="s">
        <v>4517</v>
      </c>
      <c r="D2541" s="235" t="s">
        <v>96</v>
      </c>
      <c r="E2541" s="236">
        <v>6900</v>
      </c>
      <c r="F2541" s="294">
        <v>41908</v>
      </c>
      <c r="G2541" s="22">
        <v>6900</v>
      </c>
      <c r="H2541" s="265">
        <f t="shared" si="115"/>
        <v>0</v>
      </c>
      <c r="I2541" s="431" t="s">
        <v>20</v>
      </c>
      <c r="J2541" s="9"/>
      <c r="K2541" s="9"/>
    </row>
    <row r="2542" spans="1:11" x14ac:dyDescent="0.25">
      <c r="A2542" s="240">
        <v>41902</v>
      </c>
      <c r="B2542" s="241" t="s">
        <v>1082</v>
      </c>
      <c r="C2542" s="394" t="s">
        <v>4517</v>
      </c>
      <c r="D2542" s="8" t="s">
        <v>96</v>
      </c>
      <c r="E2542" s="252">
        <v>390192.92</v>
      </c>
      <c r="F2542" s="294">
        <v>41908</v>
      </c>
      <c r="G2542" s="22">
        <v>390192.92</v>
      </c>
      <c r="H2542" s="265">
        <f t="shared" si="115"/>
        <v>0</v>
      </c>
      <c r="I2542" s="20" t="s">
        <v>57</v>
      </c>
      <c r="J2542" s="9"/>
      <c r="K2542" s="9"/>
    </row>
    <row r="2543" spans="1:11" x14ac:dyDescent="0.25">
      <c r="A2543" s="240">
        <v>41902</v>
      </c>
      <c r="B2543" s="241" t="s">
        <v>1086</v>
      </c>
      <c r="C2543" s="394" t="s">
        <v>4517</v>
      </c>
      <c r="D2543" s="8" t="s">
        <v>96</v>
      </c>
      <c r="E2543" s="252">
        <v>484820</v>
      </c>
      <c r="F2543" s="294">
        <v>41912</v>
      </c>
      <c r="G2543" s="22">
        <v>484820</v>
      </c>
      <c r="H2543" s="265">
        <f t="shared" si="115"/>
        <v>0</v>
      </c>
      <c r="I2543" s="20" t="s">
        <v>57</v>
      </c>
      <c r="J2543" s="9"/>
      <c r="K2543" s="9"/>
    </row>
    <row r="2544" spans="1:11" x14ac:dyDescent="0.25">
      <c r="A2544" s="240">
        <v>41902</v>
      </c>
      <c r="B2544" s="241" t="s">
        <v>1124</v>
      </c>
      <c r="C2544" s="394" t="s">
        <v>4517</v>
      </c>
      <c r="D2544" s="8" t="s">
        <v>96</v>
      </c>
      <c r="E2544" s="252">
        <v>6325</v>
      </c>
      <c r="F2544" s="294">
        <v>41908</v>
      </c>
      <c r="G2544" s="22">
        <v>6325</v>
      </c>
      <c r="H2544" s="265">
        <f t="shared" si="115"/>
        <v>0</v>
      </c>
      <c r="I2544" s="20"/>
      <c r="J2544" s="9"/>
      <c r="K2544" s="9"/>
    </row>
    <row r="2545" spans="1:11" x14ac:dyDescent="0.25">
      <c r="A2545" s="240">
        <v>41903</v>
      </c>
      <c r="B2545" s="241" t="s">
        <v>1234</v>
      </c>
      <c r="C2545" s="394" t="s">
        <v>4517</v>
      </c>
      <c r="D2545" s="235" t="s">
        <v>96</v>
      </c>
      <c r="E2545" s="236">
        <v>5083</v>
      </c>
      <c r="F2545" s="117">
        <v>41908</v>
      </c>
      <c r="G2545" s="30">
        <v>5083</v>
      </c>
      <c r="H2545" s="265">
        <f t="shared" si="115"/>
        <v>0</v>
      </c>
      <c r="I2545" s="235"/>
      <c r="J2545" s="9"/>
      <c r="K2545" s="9"/>
    </row>
    <row r="2546" spans="1:11" x14ac:dyDescent="0.25">
      <c r="A2546" s="240">
        <v>41904</v>
      </c>
      <c r="B2546" s="241" t="s">
        <v>1349</v>
      </c>
      <c r="C2546" s="394" t="s">
        <v>4517</v>
      </c>
      <c r="D2546" s="8" t="s">
        <v>96</v>
      </c>
      <c r="E2546" s="252">
        <v>0</v>
      </c>
      <c r="F2546" s="408" t="s">
        <v>4581</v>
      </c>
      <c r="G2546" s="22">
        <v>0</v>
      </c>
      <c r="H2546" s="265">
        <f t="shared" si="115"/>
        <v>0</v>
      </c>
      <c r="I2546" s="20"/>
      <c r="J2546" s="9"/>
      <c r="K2546" s="9"/>
    </row>
    <row r="2547" spans="1:11" x14ac:dyDescent="0.25">
      <c r="A2547" s="240">
        <v>41904</v>
      </c>
      <c r="B2547" s="241" t="s">
        <v>1351</v>
      </c>
      <c r="C2547" s="394" t="s">
        <v>4517</v>
      </c>
      <c r="D2547" s="8" t="s">
        <v>96</v>
      </c>
      <c r="E2547" s="252">
        <v>281768</v>
      </c>
      <c r="F2547" s="294">
        <v>41912</v>
      </c>
      <c r="G2547" s="22">
        <v>281768</v>
      </c>
      <c r="H2547" s="265">
        <f t="shared" si="115"/>
        <v>0</v>
      </c>
      <c r="I2547" s="20"/>
      <c r="J2547" s="9"/>
      <c r="K2547" s="9"/>
    </row>
    <row r="2548" spans="1:11" x14ac:dyDescent="0.25">
      <c r="A2548" s="240">
        <v>41905</v>
      </c>
      <c r="B2548" s="241" t="s">
        <v>1402</v>
      </c>
      <c r="C2548" s="394" t="s">
        <v>4517</v>
      </c>
      <c r="D2548" s="8" t="s">
        <v>96</v>
      </c>
      <c r="E2548" s="252">
        <v>15025.44</v>
      </c>
      <c r="F2548" s="294">
        <v>41908</v>
      </c>
      <c r="G2548" s="22">
        <v>15025.44</v>
      </c>
      <c r="H2548" s="265">
        <f t="shared" si="115"/>
        <v>0</v>
      </c>
      <c r="I2548" s="20" t="s">
        <v>14</v>
      </c>
      <c r="J2548" s="9"/>
      <c r="K2548" s="9"/>
    </row>
    <row r="2549" spans="1:11" x14ac:dyDescent="0.25">
      <c r="A2549" s="240">
        <v>41906</v>
      </c>
      <c r="B2549" s="241" t="s">
        <v>1482</v>
      </c>
      <c r="C2549" s="394" t="s">
        <v>4517</v>
      </c>
      <c r="D2549" s="8" t="s">
        <v>96</v>
      </c>
      <c r="E2549" s="252">
        <v>150932</v>
      </c>
      <c r="F2549" s="294">
        <v>41908</v>
      </c>
      <c r="G2549" s="22">
        <v>150932</v>
      </c>
      <c r="H2549" s="265">
        <f t="shared" si="115"/>
        <v>0</v>
      </c>
      <c r="I2549" s="20" t="s">
        <v>4</v>
      </c>
      <c r="J2549" s="9"/>
      <c r="K2549" s="9"/>
    </row>
    <row r="2550" spans="1:11" x14ac:dyDescent="0.25">
      <c r="A2550" s="240">
        <v>41906</v>
      </c>
      <c r="B2550" s="475" t="s">
        <v>1572</v>
      </c>
      <c r="C2550" s="476" t="s">
        <v>2764</v>
      </c>
      <c r="D2550" s="5" t="s">
        <v>96</v>
      </c>
      <c r="E2550" s="295">
        <v>135362.48000000001</v>
      </c>
      <c r="F2550" s="294">
        <v>41908</v>
      </c>
      <c r="G2550" s="22">
        <v>135362.48000000001</v>
      </c>
      <c r="H2550" s="265">
        <f t="shared" si="115"/>
        <v>0</v>
      </c>
      <c r="I2550" s="24" t="s">
        <v>14</v>
      </c>
      <c r="J2550" s="9"/>
      <c r="K2550" s="9"/>
    </row>
    <row r="2551" spans="1:11" x14ac:dyDescent="0.25">
      <c r="A2551" s="240">
        <v>41907</v>
      </c>
      <c r="B2551" s="475" t="s">
        <v>1659</v>
      </c>
      <c r="C2551" s="476" t="s">
        <v>2764</v>
      </c>
      <c r="D2551" s="5" t="s">
        <v>96</v>
      </c>
      <c r="E2551" s="295">
        <v>82058.100000000006</v>
      </c>
      <c r="F2551" s="294">
        <v>41908</v>
      </c>
      <c r="G2551" s="22">
        <v>82058.100000000006</v>
      </c>
      <c r="H2551" s="265">
        <f t="shared" si="115"/>
        <v>0</v>
      </c>
      <c r="I2551" s="24" t="s">
        <v>20</v>
      </c>
      <c r="J2551" s="9"/>
      <c r="K2551" s="9"/>
    </row>
    <row r="2552" spans="1:11" x14ac:dyDescent="0.25">
      <c r="A2552" s="240">
        <v>41908</v>
      </c>
      <c r="B2552" s="475" t="s">
        <v>1696</v>
      </c>
      <c r="C2552" s="476" t="s">
        <v>2764</v>
      </c>
      <c r="D2552" s="235" t="s">
        <v>96</v>
      </c>
      <c r="E2552" s="236">
        <v>300468</v>
      </c>
      <c r="F2552" s="313">
        <v>41916</v>
      </c>
      <c r="G2552" s="247">
        <v>300468</v>
      </c>
      <c r="H2552" s="265">
        <f t="shared" si="115"/>
        <v>0</v>
      </c>
      <c r="I2552" s="235"/>
      <c r="J2552" s="9"/>
      <c r="K2552" s="9"/>
    </row>
    <row r="2553" spans="1:11" x14ac:dyDescent="0.25">
      <c r="A2553" s="240">
        <v>41908</v>
      </c>
      <c r="B2553" s="475" t="s">
        <v>1727</v>
      </c>
      <c r="C2553" s="476" t="s">
        <v>2764</v>
      </c>
      <c r="D2553" s="235" t="s">
        <v>96</v>
      </c>
      <c r="E2553" s="236">
        <v>3804.8</v>
      </c>
      <c r="F2553" s="294">
        <v>41908</v>
      </c>
      <c r="G2553" s="30">
        <v>3804.8</v>
      </c>
      <c r="H2553" s="265">
        <f t="shared" si="115"/>
        <v>0</v>
      </c>
      <c r="I2553" s="235" t="s">
        <v>14</v>
      </c>
      <c r="J2553" s="9"/>
      <c r="K2553" s="9"/>
    </row>
    <row r="2554" spans="1:11" x14ac:dyDescent="0.25">
      <c r="A2554" s="240">
        <v>41909</v>
      </c>
      <c r="B2554" s="475" t="s">
        <v>1893</v>
      </c>
      <c r="C2554" s="476" t="s">
        <v>2764</v>
      </c>
      <c r="D2554" s="8" t="s">
        <v>96</v>
      </c>
      <c r="E2554" s="252">
        <v>6504</v>
      </c>
      <c r="F2554" s="117">
        <v>41912</v>
      </c>
      <c r="G2554" s="30">
        <v>6504</v>
      </c>
      <c r="H2554" s="265">
        <f t="shared" si="115"/>
        <v>0</v>
      </c>
      <c r="I2554" s="8"/>
      <c r="J2554" s="9"/>
      <c r="K2554" s="9"/>
    </row>
    <row r="2555" spans="1:11" x14ac:dyDescent="0.25">
      <c r="A2555" s="240">
        <v>41910</v>
      </c>
      <c r="B2555" s="475" t="s">
        <v>1975</v>
      </c>
      <c r="C2555" s="476" t="s">
        <v>2764</v>
      </c>
      <c r="D2555" s="235" t="s">
        <v>96</v>
      </c>
      <c r="E2555" s="236">
        <v>413709</v>
      </c>
      <c r="F2555" s="461">
        <v>41920</v>
      </c>
      <c r="G2555" s="247">
        <v>413709</v>
      </c>
      <c r="H2555" s="265">
        <f t="shared" si="115"/>
        <v>0</v>
      </c>
      <c r="I2555" s="235" t="s">
        <v>4</v>
      </c>
      <c r="J2555" s="9"/>
      <c r="K2555" s="9"/>
    </row>
    <row r="2556" spans="1:11" x14ac:dyDescent="0.25">
      <c r="A2556" s="240">
        <v>41912</v>
      </c>
      <c r="B2556" s="475" t="s">
        <v>2185</v>
      </c>
      <c r="C2556" s="476" t="s">
        <v>2764</v>
      </c>
      <c r="D2556" s="235" t="s">
        <v>96</v>
      </c>
      <c r="E2556" s="236">
        <v>207525</v>
      </c>
      <c r="F2556" s="461">
        <v>41920</v>
      </c>
      <c r="G2556" s="247">
        <v>207525</v>
      </c>
      <c r="H2556" s="265">
        <f t="shared" si="115"/>
        <v>0</v>
      </c>
      <c r="I2556" s="235"/>
      <c r="J2556" s="9"/>
      <c r="K2556" s="9"/>
    </row>
    <row r="2557" spans="1:11" x14ac:dyDescent="0.25">
      <c r="A2557" s="240">
        <v>41912</v>
      </c>
      <c r="B2557" s="475" t="s">
        <v>2186</v>
      </c>
      <c r="C2557" s="476" t="s">
        <v>2764</v>
      </c>
      <c r="D2557" s="235" t="s">
        <v>96</v>
      </c>
      <c r="E2557" s="236">
        <v>120640</v>
      </c>
      <c r="F2557" s="461">
        <v>41920</v>
      </c>
      <c r="G2557" s="247">
        <v>120640</v>
      </c>
      <c r="H2557" s="265">
        <f t="shared" si="115"/>
        <v>0</v>
      </c>
      <c r="I2557" s="235"/>
      <c r="J2557" s="9"/>
      <c r="K2557" s="9"/>
    </row>
    <row r="2558" spans="1:11" x14ac:dyDescent="0.25">
      <c r="A2558" s="240"/>
      <c r="B2558" s="475"/>
      <c r="C2558" s="476"/>
      <c r="D2558" s="235"/>
      <c r="E2558" s="236"/>
      <c r="F2558" s="461"/>
      <c r="G2558" s="247">
        <f>SUM(G2518:G2557)</f>
        <v>5831876.04</v>
      </c>
      <c r="H2558" s="265"/>
      <c r="I2558" s="235"/>
      <c r="J2558" s="9"/>
      <c r="K2558" s="9"/>
    </row>
    <row r="2559" spans="1:11" x14ac:dyDescent="0.25">
      <c r="A2559" s="240"/>
      <c r="B2559" s="475"/>
      <c r="C2559" s="476"/>
      <c r="D2559" s="235"/>
      <c r="E2559" s="236"/>
      <c r="F2559" s="461"/>
      <c r="G2559" s="247"/>
      <c r="H2559" s="265"/>
      <c r="I2559" s="235"/>
      <c r="J2559" s="9"/>
      <c r="K2559" s="9"/>
    </row>
    <row r="2560" spans="1:11" x14ac:dyDescent="0.25">
      <c r="A2560" s="240">
        <v>41885</v>
      </c>
      <c r="B2560" s="438" t="s">
        <v>1646</v>
      </c>
      <c r="C2560" s="429" t="s">
        <v>4422</v>
      </c>
      <c r="D2560" s="8" t="s">
        <v>52</v>
      </c>
      <c r="E2560" s="252">
        <v>2599.7399999999998</v>
      </c>
      <c r="F2560" s="461" t="s">
        <v>4434</v>
      </c>
      <c r="G2560" s="30">
        <v>2599.7399999999998</v>
      </c>
      <c r="H2560" s="265">
        <f>E2560-G2560</f>
        <v>0</v>
      </c>
      <c r="I2560" s="8"/>
      <c r="J2560" s="9"/>
      <c r="K2560" s="9"/>
    </row>
    <row r="2561" spans="1:11" x14ac:dyDescent="0.25">
      <c r="A2561" s="240">
        <v>41892</v>
      </c>
      <c r="B2561" s="438" t="s">
        <v>1194</v>
      </c>
      <c r="C2561" s="429" t="s">
        <v>4422</v>
      </c>
      <c r="D2561" s="8" t="s">
        <v>52</v>
      </c>
      <c r="E2561" s="252">
        <v>7399.86</v>
      </c>
      <c r="F2561" s="461" t="s">
        <v>4491</v>
      </c>
      <c r="G2561" s="30">
        <v>7399.86</v>
      </c>
      <c r="H2561" s="265">
        <f>E2561-G2561</f>
        <v>0</v>
      </c>
      <c r="I2561" s="8" t="s">
        <v>2781</v>
      </c>
      <c r="J2561" s="9"/>
      <c r="K2561" s="9"/>
    </row>
    <row r="2562" spans="1:11" x14ac:dyDescent="0.25">
      <c r="A2562" s="240">
        <v>41900</v>
      </c>
      <c r="B2562" s="241" t="s">
        <v>2119</v>
      </c>
      <c r="C2562" s="394" t="s">
        <v>4517</v>
      </c>
      <c r="D2562" s="8" t="s">
        <v>52</v>
      </c>
      <c r="E2562" s="252">
        <v>9276.93</v>
      </c>
      <c r="F2562" s="294">
        <v>41904</v>
      </c>
      <c r="G2562" s="30">
        <v>9276.93</v>
      </c>
      <c r="H2562" s="265">
        <f>E2562-G2562</f>
        <v>0</v>
      </c>
      <c r="I2562" s="8" t="s">
        <v>2781</v>
      </c>
      <c r="J2562" s="9"/>
      <c r="K2562" s="9"/>
    </row>
    <row r="2563" spans="1:11" x14ac:dyDescent="0.25">
      <c r="A2563" s="240">
        <v>41906</v>
      </c>
      <c r="B2563" s="475" t="s">
        <v>1562</v>
      </c>
      <c r="C2563" s="476" t="s">
        <v>2764</v>
      </c>
      <c r="D2563" s="5" t="s">
        <v>52</v>
      </c>
      <c r="E2563" s="295">
        <v>9617.4</v>
      </c>
      <c r="F2563" s="313" t="s">
        <v>4599</v>
      </c>
      <c r="G2563" s="22">
        <v>9617.4</v>
      </c>
      <c r="H2563" s="265">
        <f>E2563-G2563</f>
        <v>0</v>
      </c>
      <c r="I2563" s="24"/>
      <c r="J2563" s="9"/>
      <c r="K2563" s="9"/>
    </row>
    <row r="2564" spans="1:11" x14ac:dyDescent="0.25">
      <c r="A2564" s="240"/>
      <c r="B2564" s="475"/>
      <c r="C2564" s="476"/>
      <c r="D2564" s="5"/>
      <c r="E2564" s="295"/>
      <c r="F2564" s="313"/>
      <c r="G2564" s="22">
        <f>SUM(G2560:G2563)</f>
        <v>28893.93</v>
      </c>
      <c r="H2564" s="265"/>
      <c r="I2564" s="24"/>
      <c r="J2564" s="9"/>
      <c r="K2564" s="9"/>
    </row>
    <row r="2565" spans="1:11" x14ac:dyDescent="0.25">
      <c r="A2565" s="240"/>
      <c r="B2565" s="475"/>
      <c r="C2565" s="476"/>
      <c r="D2565" s="5"/>
      <c r="E2565" s="295"/>
      <c r="F2565" s="313"/>
      <c r="G2565" s="22"/>
      <c r="H2565" s="265"/>
      <c r="I2565" s="24"/>
      <c r="J2565" s="9"/>
      <c r="K2565" s="9"/>
    </row>
    <row r="2566" spans="1:11" x14ac:dyDescent="0.25">
      <c r="A2566" s="240">
        <v>41887</v>
      </c>
      <c r="B2566" s="438" t="s">
        <v>1825</v>
      </c>
      <c r="C2566" s="429" t="s">
        <v>4422</v>
      </c>
      <c r="D2566" s="8" t="s">
        <v>2757</v>
      </c>
      <c r="E2566" s="252">
        <v>1358</v>
      </c>
      <c r="F2566" s="117">
        <v>41887</v>
      </c>
      <c r="G2566" s="30">
        <v>1358</v>
      </c>
      <c r="H2566" s="265">
        <f>E2566-G2566</f>
        <v>0</v>
      </c>
      <c r="I2566" s="8"/>
      <c r="J2566" s="9"/>
      <c r="K2566" s="9"/>
    </row>
    <row r="2567" spans="1:11" x14ac:dyDescent="0.25">
      <c r="A2567" s="240">
        <v>41887</v>
      </c>
      <c r="B2567" s="438" t="s">
        <v>1831</v>
      </c>
      <c r="C2567" s="429" t="s">
        <v>4422</v>
      </c>
      <c r="D2567" s="8" t="s">
        <v>2757</v>
      </c>
      <c r="E2567" s="252">
        <v>1400</v>
      </c>
      <c r="F2567" s="117">
        <v>41887</v>
      </c>
      <c r="G2567" s="30">
        <v>1400</v>
      </c>
      <c r="H2567" s="265">
        <f>E2567-G2567</f>
        <v>0</v>
      </c>
      <c r="I2567" s="8"/>
      <c r="J2567" s="9"/>
      <c r="K2567" s="9"/>
    </row>
    <row r="2568" spans="1:11" x14ac:dyDescent="0.25">
      <c r="A2568" s="240">
        <v>41897</v>
      </c>
      <c r="B2568" s="241" t="s">
        <v>1772</v>
      </c>
      <c r="C2568" s="394" t="s">
        <v>4517</v>
      </c>
      <c r="D2568" s="235" t="s">
        <v>2757</v>
      </c>
      <c r="E2568" s="236">
        <v>15141</v>
      </c>
      <c r="F2568" s="294">
        <v>41897</v>
      </c>
      <c r="G2568" s="30">
        <v>15141</v>
      </c>
      <c r="H2568" s="265">
        <f>E2568-G2568</f>
        <v>0</v>
      </c>
      <c r="I2568" s="235"/>
      <c r="J2568" s="9"/>
      <c r="K2568" s="9"/>
    </row>
    <row r="2569" spans="1:11" x14ac:dyDescent="0.25">
      <c r="A2569" s="240">
        <v>41897</v>
      </c>
      <c r="B2569" s="241" t="s">
        <v>1774</v>
      </c>
      <c r="C2569" s="394" t="s">
        <v>4517</v>
      </c>
      <c r="D2569" s="235" t="s">
        <v>2757</v>
      </c>
      <c r="E2569" s="236">
        <v>788.4</v>
      </c>
      <c r="F2569" s="294">
        <v>41897</v>
      </c>
      <c r="G2569" s="30">
        <v>788.4</v>
      </c>
      <c r="H2569" s="265">
        <f>E2569-G2569</f>
        <v>0</v>
      </c>
      <c r="I2569" s="235"/>
      <c r="J2569" s="9"/>
      <c r="K2569" s="9"/>
    </row>
    <row r="2570" spans="1:11" x14ac:dyDescent="0.25">
      <c r="A2570" s="240"/>
      <c r="B2570" s="241"/>
      <c r="C2570" s="394"/>
      <c r="D2570" s="235"/>
      <c r="E2570" s="236"/>
      <c r="F2570" s="294"/>
      <c r="G2570" s="30"/>
      <c r="H2570" s="265"/>
      <c r="I2570" s="235"/>
      <c r="J2570" s="9"/>
      <c r="K2570" s="9"/>
    </row>
    <row r="2571" spans="1:11" x14ac:dyDescent="0.25">
      <c r="A2571" s="240"/>
      <c r="B2571" s="241"/>
      <c r="C2571" s="394"/>
      <c r="D2571" s="235"/>
      <c r="E2571" s="236"/>
      <c r="F2571" s="294"/>
      <c r="G2571" s="30"/>
      <c r="H2571" s="265"/>
      <c r="I2571" s="235"/>
      <c r="J2571" s="9"/>
      <c r="K2571" s="9"/>
    </row>
    <row r="2572" spans="1:11" x14ac:dyDescent="0.25">
      <c r="A2572" s="240">
        <v>41883</v>
      </c>
      <c r="B2572" s="241" t="s">
        <v>1448</v>
      </c>
      <c r="C2572" s="394" t="s">
        <v>4401</v>
      </c>
      <c r="D2572" s="235" t="s">
        <v>210</v>
      </c>
      <c r="E2572" s="236">
        <v>4592.3999999999996</v>
      </c>
      <c r="F2572" s="117">
        <v>41884</v>
      </c>
      <c r="G2572" s="30">
        <v>4592.3999999999996</v>
      </c>
      <c r="H2572" s="238">
        <f t="shared" ref="H2572:H2596" si="116">E2572-G2572</f>
        <v>0</v>
      </c>
      <c r="I2572" s="235" t="s">
        <v>196</v>
      </c>
      <c r="J2572" s="9"/>
      <c r="K2572" s="9"/>
    </row>
    <row r="2573" spans="1:11" x14ac:dyDescent="0.25">
      <c r="A2573" s="240">
        <v>41884</v>
      </c>
      <c r="B2573" s="438" t="s">
        <v>1545</v>
      </c>
      <c r="C2573" s="429" t="s">
        <v>4422</v>
      </c>
      <c r="D2573" s="235" t="s">
        <v>210</v>
      </c>
      <c r="E2573" s="236">
        <v>1695.7</v>
      </c>
      <c r="F2573" s="117">
        <v>41885</v>
      </c>
      <c r="G2573" s="22">
        <v>1695.7</v>
      </c>
      <c r="H2573" s="238">
        <f t="shared" si="116"/>
        <v>0</v>
      </c>
      <c r="I2573" s="431" t="s">
        <v>196</v>
      </c>
      <c r="J2573" s="9"/>
      <c r="K2573" s="9"/>
    </row>
    <row r="2574" spans="1:11" x14ac:dyDescent="0.25">
      <c r="A2574" s="240">
        <v>41886</v>
      </c>
      <c r="B2574" s="438" t="s">
        <v>1762</v>
      </c>
      <c r="C2574" s="429" t="s">
        <v>4422</v>
      </c>
      <c r="D2574" s="235" t="s">
        <v>210</v>
      </c>
      <c r="E2574" s="236">
        <v>1808</v>
      </c>
      <c r="F2574" s="294">
        <v>41887</v>
      </c>
      <c r="G2574" s="30">
        <v>1808</v>
      </c>
      <c r="H2574" s="265">
        <f t="shared" si="116"/>
        <v>0</v>
      </c>
      <c r="I2574" s="235" t="s">
        <v>196</v>
      </c>
      <c r="J2574" s="9"/>
      <c r="K2574" s="9"/>
    </row>
    <row r="2575" spans="1:11" x14ac:dyDescent="0.25">
      <c r="A2575" s="240">
        <v>41887</v>
      </c>
      <c r="B2575" s="438" t="s">
        <v>1902</v>
      </c>
      <c r="C2575" s="429" t="s">
        <v>4422</v>
      </c>
      <c r="D2575" s="8" t="s">
        <v>210</v>
      </c>
      <c r="E2575" s="252">
        <v>875</v>
      </c>
      <c r="F2575" s="117">
        <v>41888</v>
      </c>
      <c r="G2575" s="30">
        <v>875</v>
      </c>
      <c r="H2575" s="265">
        <f t="shared" si="116"/>
        <v>0</v>
      </c>
      <c r="I2575" s="8" t="s">
        <v>196</v>
      </c>
      <c r="J2575" s="9"/>
      <c r="K2575" s="9"/>
    </row>
    <row r="2576" spans="1:11" x14ac:dyDescent="0.25">
      <c r="A2576" s="240">
        <v>41888</v>
      </c>
      <c r="B2576" s="438" t="s">
        <v>2047</v>
      </c>
      <c r="C2576" s="429" t="s">
        <v>4422</v>
      </c>
      <c r="D2576" s="235" t="s">
        <v>210</v>
      </c>
      <c r="E2576" s="236">
        <v>2217</v>
      </c>
      <c r="F2576" s="294">
        <v>41890</v>
      </c>
      <c r="G2576" s="30">
        <v>2217</v>
      </c>
      <c r="H2576" s="265">
        <f t="shared" si="116"/>
        <v>0</v>
      </c>
      <c r="I2576" s="235" t="s">
        <v>196</v>
      </c>
      <c r="J2576" s="9"/>
      <c r="K2576" s="9"/>
    </row>
    <row r="2577" spans="1:11" x14ac:dyDescent="0.25">
      <c r="A2577" s="240">
        <v>41890</v>
      </c>
      <c r="B2577" s="438" t="s">
        <v>2243</v>
      </c>
      <c r="C2577" s="429" t="s">
        <v>4422</v>
      </c>
      <c r="D2577" s="8" t="s">
        <v>210</v>
      </c>
      <c r="E2577" s="252">
        <v>1862.4</v>
      </c>
      <c r="F2577" s="117">
        <v>41890</v>
      </c>
      <c r="G2577" s="30">
        <v>1862.4</v>
      </c>
      <c r="H2577" s="265">
        <f t="shared" si="116"/>
        <v>0</v>
      </c>
      <c r="I2577" s="8"/>
      <c r="J2577" s="9"/>
      <c r="K2577" s="9"/>
    </row>
    <row r="2578" spans="1:11" x14ac:dyDescent="0.25">
      <c r="A2578" s="240">
        <v>41891</v>
      </c>
      <c r="B2578" s="438" t="s">
        <v>1083</v>
      </c>
      <c r="C2578" s="429" t="s">
        <v>4422</v>
      </c>
      <c r="D2578" s="235" t="s">
        <v>210</v>
      </c>
      <c r="E2578" s="236">
        <v>1722.8</v>
      </c>
      <c r="F2578" s="117">
        <v>41892</v>
      </c>
      <c r="G2578" s="30">
        <v>1722.8</v>
      </c>
      <c r="H2578" s="265">
        <f t="shared" si="116"/>
        <v>0</v>
      </c>
      <c r="I2578" s="235" t="s">
        <v>196</v>
      </c>
      <c r="J2578" s="9"/>
      <c r="K2578" s="9"/>
    </row>
    <row r="2579" spans="1:11" x14ac:dyDescent="0.25">
      <c r="A2579" s="240">
        <v>41894</v>
      </c>
      <c r="B2579" s="438" t="s">
        <v>1443</v>
      </c>
      <c r="C2579" s="429" t="s">
        <v>4422</v>
      </c>
      <c r="D2579" s="8" t="s">
        <v>210</v>
      </c>
      <c r="E2579" s="252">
        <v>2038</v>
      </c>
      <c r="F2579" s="117">
        <v>41894</v>
      </c>
      <c r="G2579" s="30">
        <v>2038</v>
      </c>
      <c r="H2579" s="265">
        <f t="shared" si="116"/>
        <v>0</v>
      </c>
      <c r="I2579" s="8"/>
      <c r="J2579" s="9"/>
      <c r="K2579" s="9"/>
    </row>
    <row r="2580" spans="1:11" x14ac:dyDescent="0.25">
      <c r="A2580" s="240">
        <v>41894</v>
      </c>
      <c r="B2580" s="438" t="s">
        <v>1481</v>
      </c>
      <c r="C2580" s="429" t="s">
        <v>4422</v>
      </c>
      <c r="D2580" s="8" t="s">
        <v>210</v>
      </c>
      <c r="E2580" s="252">
        <v>2903</v>
      </c>
      <c r="F2580" s="117">
        <v>41895</v>
      </c>
      <c r="G2580" s="30">
        <v>2903</v>
      </c>
      <c r="H2580" s="265">
        <f t="shared" si="116"/>
        <v>0</v>
      </c>
      <c r="I2580" s="8" t="s">
        <v>196</v>
      </c>
      <c r="J2580" s="9"/>
      <c r="K2580" s="9"/>
    </row>
    <row r="2581" spans="1:11" x14ac:dyDescent="0.25">
      <c r="A2581" s="240">
        <v>41895</v>
      </c>
      <c r="B2581" s="241" t="s">
        <v>1598</v>
      </c>
      <c r="C2581" s="394" t="s">
        <v>4517</v>
      </c>
      <c r="D2581" s="235" t="s">
        <v>210</v>
      </c>
      <c r="E2581" s="236">
        <v>3039.6</v>
      </c>
      <c r="F2581" s="294">
        <v>41897</v>
      </c>
      <c r="G2581" s="30">
        <v>3039.6</v>
      </c>
      <c r="H2581" s="265">
        <f t="shared" si="116"/>
        <v>0</v>
      </c>
      <c r="I2581" s="235" t="s">
        <v>196</v>
      </c>
      <c r="J2581" s="9"/>
      <c r="K2581" s="9"/>
    </row>
    <row r="2582" spans="1:11" x14ac:dyDescent="0.25">
      <c r="A2582" s="240">
        <v>41897</v>
      </c>
      <c r="B2582" s="241" t="s">
        <v>1805</v>
      </c>
      <c r="C2582" s="394" t="s">
        <v>4517</v>
      </c>
      <c r="D2582" s="235" t="s">
        <v>210</v>
      </c>
      <c r="E2582" s="236">
        <v>1382.4</v>
      </c>
      <c r="F2582" s="294">
        <v>41898</v>
      </c>
      <c r="G2582" s="30">
        <v>1382.4</v>
      </c>
      <c r="H2582" s="265">
        <f t="shared" si="116"/>
        <v>0</v>
      </c>
      <c r="I2582" s="235" t="s">
        <v>196</v>
      </c>
      <c r="J2582" s="9"/>
      <c r="K2582" s="9"/>
    </row>
    <row r="2583" spans="1:11" x14ac:dyDescent="0.25">
      <c r="A2583" s="240">
        <v>41899</v>
      </c>
      <c r="B2583" s="241" t="s">
        <v>2023</v>
      </c>
      <c r="C2583" s="394" t="s">
        <v>4517</v>
      </c>
      <c r="D2583" s="8" t="s">
        <v>210</v>
      </c>
      <c r="E2583" s="252">
        <v>3858.8</v>
      </c>
      <c r="F2583" s="294">
        <v>41899</v>
      </c>
      <c r="G2583" s="30">
        <v>3858.8</v>
      </c>
      <c r="H2583" s="265">
        <f t="shared" si="116"/>
        <v>0</v>
      </c>
      <c r="I2583" s="8"/>
      <c r="J2583" s="9"/>
      <c r="K2583" s="9"/>
    </row>
    <row r="2584" spans="1:11" x14ac:dyDescent="0.25">
      <c r="A2584" s="240">
        <v>41900</v>
      </c>
      <c r="B2584" s="241" t="s">
        <v>2133</v>
      </c>
      <c r="C2584" s="394" t="s">
        <v>4517</v>
      </c>
      <c r="D2584" s="8" t="s">
        <v>210</v>
      </c>
      <c r="E2584" s="252">
        <v>888</v>
      </c>
      <c r="F2584" s="294">
        <v>41901</v>
      </c>
      <c r="G2584" s="30">
        <v>888</v>
      </c>
      <c r="H2584" s="265">
        <f t="shared" si="116"/>
        <v>0</v>
      </c>
      <c r="I2584" s="8" t="s">
        <v>57</v>
      </c>
      <c r="J2584" s="9"/>
      <c r="K2584" s="9"/>
    </row>
    <row r="2585" spans="1:11" x14ac:dyDescent="0.25">
      <c r="A2585" s="240">
        <v>41901</v>
      </c>
      <c r="B2585" s="241" t="s">
        <v>2183</v>
      </c>
      <c r="C2585" s="394" t="s">
        <v>4517</v>
      </c>
      <c r="D2585" s="235" t="s">
        <v>210</v>
      </c>
      <c r="E2585" s="236">
        <v>9253.2000000000007</v>
      </c>
      <c r="F2585" s="294">
        <v>41901</v>
      </c>
      <c r="G2585" s="30">
        <v>9253.2000000000007</v>
      </c>
      <c r="H2585" s="265">
        <f t="shared" si="116"/>
        <v>0</v>
      </c>
      <c r="I2585" s="235"/>
      <c r="J2585" s="9"/>
      <c r="K2585" s="9"/>
    </row>
    <row r="2586" spans="1:11" x14ac:dyDescent="0.25">
      <c r="A2586" s="240">
        <v>41901</v>
      </c>
      <c r="B2586" s="241" t="s">
        <v>2192</v>
      </c>
      <c r="C2586" s="394" t="s">
        <v>4517</v>
      </c>
      <c r="D2586" s="235" t="s">
        <v>210</v>
      </c>
      <c r="E2586" s="236">
        <v>403.2</v>
      </c>
      <c r="F2586" s="294">
        <v>41901</v>
      </c>
      <c r="G2586" s="30">
        <v>403.2</v>
      </c>
      <c r="H2586" s="265">
        <f t="shared" si="116"/>
        <v>0</v>
      </c>
      <c r="I2586" s="431"/>
      <c r="J2586" s="9"/>
      <c r="K2586" s="9"/>
    </row>
    <row r="2587" spans="1:11" x14ac:dyDescent="0.25">
      <c r="A2587" s="240">
        <v>41901</v>
      </c>
      <c r="B2587" s="241" t="s">
        <v>1063</v>
      </c>
      <c r="C2587" s="394" t="s">
        <v>4517</v>
      </c>
      <c r="D2587" s="235" t="s">
        <v>210</v>
      </c>
      <c r="E2587" s="236">
        <v>3242</v>
      </c>
      <c r="F2587" s="294">
        <v>41902</v>
      </c>
      <c r="G2587" s="22">
        <v>3242</v>
      </c>
      <c r="H2587" s="265">
        <f t="shared" si="116"/>
        <v>0</v>
      </c>
      <c r="I2587" s="431" t="s">
        <v>14</v>
      </c>
      <c r="J2587" s="9"/>
      <c r="K2587" s="9"/>
    </row>
    <row r="2588" spans="1:11" x14ac:dyDescent="0.25">
      <c r="A2588" s="240">
        <v>41904</v>
      </c>
      <c r="B2588" s="241" t="s">
        <v>1356</v>
      </c>
      <c r="C2588" s="394" t="s">
        <v>4517</v>
      </c>
      <c r="D2588" s="8" t="s">
        <v>210</v>
      </c>
      <c r="E2588" s="252">
        <v>888</v>
      </c>
      <c r="F2588" s="294">
        <v>41905</v>
      </c>
      <c r="G2588" s="30">
        <v>888</v>
      </c>
      <c r="H2588" s="265">
        <f t="shared" si="116"/>
        <v>0</v>
      </c>
      <c r="I2588" s="20" t="s">
        <v>196</v>
      </c>
      <c r="J2588" s="9"/>
      <c r="K2588" s="9"/>
    </row>
    <row r="2589" spans="1:11" x14ac:dyDescent="0.25">
      <c r="A2589" s="240">
        <v>41904</v>
      </c>
      <c r="B2589" s="241" t="s">
        <v>1378</v>
      </c>
      <c r="C2589" s="394" t="s">
        <v>4517</v>
      </c>
      <c r="D2589" s="8" t="s">
        <v>210</v>
      </c>
      <c r="E2589" s="252">
        <v>976</v>
      </c>
      <c r="F2589" s="294">
        <v>41904</v>
      </c>
      <c r="G2589" s="22">
        <v>976</v>
      </c>
      <c r="H2589" s="265">
        <f t="shared" si="116"/>
        <v>0</v>
      </c>
      <c r="I2589" s="20"/>
      <c r="J2589" s="9"/>
      <c r="K2589" s="9"/>
    </row>
    <row r="2590" spans="1:11" x14ac:dyDescent="0.25">
      <c r="A2590" s="240">
        <v>41905</v>
      </c>
      <c r="B2590" s="241" t="s">
        <v>1458</v>
      </c>
      <c r="C2590" s="394" t="s">
        <v>4517</v>
      </c>
      <c r="D2590" s="8" t="s">
        <v>210</v>
      </c>
      <c r="E2590" s="252">
        <v>1101.5999999999999</v>
      </c>
      <c r="F2590" s="294">
        <v>41906</v>
      </c>
      <c r="G2590" s="22">
        <v>1101.5999999999999</v>
      </c>
      <c r="H2590" s="265">
        <f t="shared" si="116"/>
        <v>0</v>
      </c>
      <c r="I2590" s="431" t="s">
        <v>196</v>
      </c>
      <c r="J2590" s="9"/>
      <c r="K2590" s="9"/>
    </row>
    <row r="2591" spans="1:11" x14ac:dyDescent="0.25">
      <c r="A2591" s="240">
        <v>41908</v>
      </c>
      <c r="B2591" s="475" t="s">
        <v>1802</v>
      </c>
      <c r="C2591" s="476" t="s">
        <v>2764</v>
      </c>
      <c r="D2591" s="235" t="s">
        <v>210</v>
      </c>
      <c r="E2591" s="236">
        <v>4555.2</v>
      </c>
      <c r="F2591" s="294">
        <v>41909</v>
      </c>
      <c r="G2591" s="30">
        <v>4555.2</v>
      </c>
      <c r="H2591" s="265">
        <f t="shared" si="116"/>
        <v>0</v>
      </c>
      <c r="I2591" s="235" t="s">
        <v>14</v>
      </c>
      <c r="J2591" s="9"/>
      <c r="K2591" s="9"/>
    </row>
    <row r="2592" spans="1:11" x14ac:dyDescent="0.25">
      <c r="A2592" s="240">
        <v>41909</v>
      </c>
      <c r="B2592" s="475" t="s">
        <v>1845</v>
      </c>
      <c r="C2592" s="476" t="s">
        <v>2764</v>
      </c>
      <c r="D2592" s="8" t="s">
        <v>210</v>
      </c>
      <c r="E2592" s="252">
        <v>5131.2</v>
      </c>
      <c r="F2592" s="117">
        <v>41909</v>
      </c>
      <c r="G2592" s="30">
        <v>5131.2</v>
      </c>
      <c r="H2592" s="265">
        <f t="shared" si="116"/>
        <v>0</v>
      </c>
      <c r="I2592" s="8"/>
      <c r="J2592" s="9"/>
      <c r="K2592" s="9"/>
    </row>
    <row r="2593" spans="1:11" x14ac:dyDescent="0.25">
      <c r="A2593" s="240">
        <v>41909</v>
      </c>
      <c r="B2593" s="475" t="s">
        <v>1920</v>
      </c>
      <c r="C2593" s="476" t="s">
        <v>2764</v>
      </c>
      <c r="D2593" s="8" t="s">
        <v>210</v>
      </c>
      <c r="E2593" s="252">
        <v>3365.1</v>
      </c>
      <c r="F2593" s="117">
        <v>41910</v>
      </c>
      <c r="G2593" s="30">
        <v>3365.1</v>
      </c>
      <c r="H2593" s="265">
        <f t="shared" si="116"/>
        <v>0</v>
      </c>
      <c r="I2593" s="8" t="s">
        <v>196</v>
      </c>
      <c r="J2593" s="9"/>
      <c r="K2593" s="9"/>
    </row>
    <row r="2594" spans="1:11" x14ac:dyDescent="0.25">
      <c r="A2594" s="240">
        <v>41911</v>
      </c>
      <c r="B2594" s="475" t="s">
        <v>2067</v>
      </c>
      <c r="C2594" s="476" t="s">
        <v>2764</v>
      </c>
      <c r="D2594" s="8" t="s">
        <v>210</v>
      </c>
      <c r="E2594" s="252">
        <v>996</v>
      </c>
      <c r="F2594" s="294">
        <v>41911</v>
      </c>
      <c r="G2594" s="30">
        <v>996</v>
      </c>
      <c r="H2594" s="265">
        <f t="shared" si="116"/>
        <v>0</v>
      </c>
      <c r="I2594" s="8"/>
      <c r="J2594" s="9"/>
      <c r="K2594" s="9"/>
    </row>
    <row r="2595" spans="1:11" x14ac:dyDescent="0.25">
      <c r="A2595" s="240">
        <v>41911</v>
      </c>
      <c r="B2595" s="475" t="s">
        <v>2108</v>
      </c>
      <c r="C2595" s="476" t="s">
        <v>2764</v>
      </c>
      <c r="D2595" s="8" t="s">
        <v>210</v>
      </c>
      <c r="E2595" s="252">
        <v>1767</v>
      </c>
      <c r="F2595" s="294">
        <v>41912</v>
      </c>
      <c r="G2595" s="30">
        <v>1767</v>
      </c>
      <c r="H2595" s="265">
        <f t="shared" si="116"/>
        <v>0</v>
      </c>
      <c r="I2595" s="8" t="s">
        <v>57</v>
      </c>
      <c r="J2595" s="9"/>
      <c r="K2595" s="9"/>
    </row>
    <row r="2596" spans="1:11" x14ac:dyDescent="0.25">
      <c r="A2596" s="240">
        <v>41912</v>
      </c>
      <c r="B2596" s="475" t="s">
        <v>2195</v>
      </c>
      <c r="C2596" s="476" t="s">
        <v>2764</v>
      </c>
      <c r="D2596" s="235" t="s">
        <v>210</v>
      </c>
      <c r="E2596" s="236">
        <v>1178.4000000000001</v>
      </c>
      <c r="F2596" s="461">
        <v>41913</v>
      </c>
      <c r="G2596" s="247">
        <v>1178.4000000000001</v>
      </c>
      <c r="H2596" s="265">
        <f t="shared" si="116"/>
        <v>0</v>
      </c>
      <c r="I2596" s="235" t="s">
        <v>196</v>
      </c>
      <c r="J2596" s="9"/>
      <c r="K2596" s="9"/>
    </row>
    <row r="2597" spans="1:11" x14ac:dyDescent="0.25">
      <c r="A2597" s="240"/>
      <c r="B2597" s="475"/>
      <c r="C2597" s="476"/>
      <c r="D2597" s="235"/>
      <c r="E2597" s="236"/>
      <c r="F2597" s="461"/>
      <c r="G2597" s="247">
        <f>SUM(G2572:G2596)</f>
        <v>61739.999999999985</v>
      </c>
      <c r="H2597" s="265"/>
      <c r="I2597" s="235"/>
      <c r="J2597" s="9"/>
      <c r="K2597" s="9"/>
    </row>
    <row r="2598" spans="1:11" x14ac:dyDescent="0.25">
      <c r="A2598" s="240"/>
      <c r="B2598" s="475"/>
      <c r="C2598" s="476"/>
      <c r="D2598" s="235"/>
      <c r="E2598" s="236"/>
      <c r="F2598" s="461"/>
      <c r="G2598" s="247"/>
      <c r="H2598" s="265"/>
      <c r="I2598" s="235"/>
      <c r="J2598" s="9"/>
      <c r="K2598" s="9"/>
    </row>
    <row r="2599" spans="1:11" x14ac:dyDescent="0.25">
      <c r="A2599" s="240">
        <v>41883</v>
      </c>
      <c r="B2599" s="241" t="s">
        <v>1439</v>
      </c>
      <c r="C2599" s="394" t="s">
        <v>4401</v>
      </c>
      <c r="D2599" s="235" t="s">
        <v>42</v>
      </c>
      <c r="E2599" s="236">
        <v>268.2</v>
      </c>
      <c r="F2599" s="117">
        <v>41883</v>
      </c>
      <c r="G2599" s="30">
        <v>268.2</v>
      </c>
      <c r="H2599" s="238">
        <f t="shared" ref="H2599:H2616" si="117">E2599-G2599</f>
        <v>0</v>
      </c>
      <c r="I2599" s="235"/>
      <c r="J2599" s="9"/>
      <c r="K2599" s="9"/>
    </row>
    <row r="2600" spans="1:11" x14ac:dyDescent="0.25">
      <c r="A2600" s="240">
        <v>41886</v>
      </c>
      <c r="B2600" s="438" t="s">
        <v>1753</v>
      </c>
      <c r="C2600" s="429" t="s">
        <v>4422</v>
      </c>
      <c r="D2600" s="235" t="s">
        <v>42</v>
      </c>
      <c r="E2600" s="236">
        <v>1088</v>
      </c>
      <c r="F2600" s="294">
        <v>41886</v>
      </c>
      <c r="G2600" s="30">
        <v>1088</v>
      </c>
      <c r="H2600" s="265">
        <f t="shared" si="117"/>
        <v>0</v>
      </c>
      <c r="I2600" s="235"/>
      <c r="J2600" s="9"/>
      <c r="K2600" s="9"/>
    </row>
    <row r="2601" spans="1:11" x14ac:dyDescent="0.25">
      <c r="A2601" s="240">
        <v>41890</v>
      </c>
      <c r="B2601" s="438" t="s">
        <v>2261</v>
      </c>
      <c r="C2601" s="429" t="s">
        <v>4422</v>
      </c>
      <c r="D2601" s="8" t="s">
        <v>42</v>
      </c>
      <c r="E2601" s="252">
        <v>417.6</v>
      </c>
      <c r="F2601" s="117">
        <v>41890</v>
      </c>
      <c r="G2601" s="30">
        <v>417.6</v>
      </c>
      <c r="H2601" s="265">
        <f t="shared" si="117"/>
        <v>0</v>
      </c>
      <c r="I2601" s="8"/>
      <c r="J2601" s="9"/>
      <c r="K2601" s="9"/>
    </row>
    <row r="2602" spans="1:11" x14ac:dyDescent="0.25">
      <c r="A2602" s="240">
        <v>41891</v>
      </c>
      <c r="B2602" s="438" t="s">
        <v>1097</v>
      </c>
      <c r="C2602" s="429" t="s">
        <v>4422</v>
      </c>
      <c r="D2602" s="235" t="s">
        <v>42</v>
      </c>
      <c r="E2602" s="236">
        <v>468</v>
      </c>
      <c r="F2602" s="117">
        <v>41891</v>
      </c>
      <c r="G2602" s="30">
        <v>468</v>
      </c>
      <c r="H2602" s="265">
        <f t="shared" si="117"/>
        <v>0</v>
      </c>
      <c r="I2602" s="235"/>
      <c r="J2602" s="9"/>
      <c r="K2602" s="9"/>
    </row>
    <row r="2603" spans="1:11" x14ac:dyDescent="0.25">
      <c r="A2603" s="240">
        <v>41894</v>
      </c>
      <c r="B2603" s="438" t="s">
        <v>1500</v>
      </c>
      <c r="C2603" s="429" t="s">
        <v>4422</v>
      </c>
      <c r="D2603" s="8" t="s">
        <v>42</v>
      </c>
      <c r="E2603" s="252">
        <v>1616.4</v>
      </c>
      <c r="F2603" s="294">
        <v>41894</v>
      </c>
      <c r="G2603" s="30">
        <v>1616.4</v>
      </c>
      <c r="H2603" s="265">
        <f t="shared" si="117"/>
        <v>0</v>
      </c>
      <c r="I2603" s="8"/>
      <c r="J2603" s="9"/>
      <c r="K2603" s="9"/>
    </row>
    <row r="2604" spans="1:11" x14ac:dyDescent="0.25">
      <c r="A2604" s="240">
        <v>41895</v>
      </c>
      <c r="B2604" s="241" t="s">
        <v>1616</v>
      </c>
      <c r="C2604" s="394" t="s">
        <v>4517</v>
      </c>
      <c r="D2604" s="235" t="s">
        <v>42</v>
      </c>
      <c r="E2604" s="236">
        <v>2143.1999999999998</v>
      </c>
      <c r="F2604" s="117">
        <v>41895</v>
      </c>
      <c r="G2604" s="30">
        <v>2143.1999999999998</v>
      </c>
      <c r="H2604" s="265">
        <f t="shared" si="117"/>
        <v>0</v>
      </c>
      <c r="I2604" s="235"/>
      <c r="J2604" s="9"/>
      <c r="K2604" s="9"/>
    </row>
    <row r="2605" spans="1:11" x14ac:dyDescent="0.25">
      <c r="A2605" s="240">
        <v>41896</v>
      </c>
      <c r="B2605" s="241" t="s">
        <v>1703</v>
      </c>
      <c r="C2605" s="394" t="s">
        <v>4517</v>
      </c>
      <c r="D2605" s="8" t="s">
        <v>42</v>
      </c>
      <c r="E2605" s="252">
        <v>3990.4</v>
      </c>
      <c r="F2605" s="117">
        <v>41896</v>
      </c>
      <c r="G2605" s="30">
        <v>3990.4</v>
      </c>
      <c r="H2605" s="265">
        <f t="shared" si="117"/>
        <v>0</v>
      </c>
      <c r="I2605" s="8"/>
      <c r="J2605" s="9"/>
      <c r="K2605" s="9"/>
    </row>
    <row r="2606" spans="1:11" x14ac:dyDescent="0.25">
      <c r="A2606" s="240">
        <v>41897</v>
      </c>
      <c r="B2606" s="241" t="s">
        <v>1757</v>
      </c>
      <c r="C2606" s="394" t="s">
        <v>4517</v>
      </c>
      <c r="D2606" s="235" t="s">
        <v>42</v>
      </c>
      <c r="E2606" s="236">
        <v>4388.3999999999996</v>
      </c>
      <c r="F2606" s="294">
        <v>41897</v>
      </c>
      <c r="G2606" s="30">
        <v>4388.3999999999996</v>
      </c>
      <c r="H2606" s="265">
        <f t="shared" si="117"/>
        <v>0</v>
      </c>
      <c r="I2606" s="235"/>
      <c r="J2606" s="9"/>
      <c r="K2606" s="9"/>
    </row>
    <row r="2607" spans="1:11" x14ac:dyDescent="0.25">
      <c r="A2607" s="240">
        <v>41897</v>
      </c>
      <c r="B2607" s="241" t="s">
        <v>1833</v>
      </c>
      <c r="C2607" s="394" t="s">
        <v>4517</v>
      </c>
      <c r="D2607" s="235" t="s">
        <v>42</v>
      </c>
      <c r="E2607" s="236">
        <v>8320.4</v>
      </c>
      <c r="F2607" s="294">
        <v>41897</v>
      </c>
      <c r="G2607" s="30">
        <v>8320.4</v>
      </c>
      <c r="H2607" s="265">
        <f t="shared" si="117"/>
        <v>0</v>
      </c>
      <c r="I2607" s="235"/>
      <c r="J2607" s="9"/>
      <c r="K2607" s="9"/>
    </row>
    <row r="2608" spans="1:11" x14ac:dyDescent="0.25">
      <c r="A2608" s="240">
        <v>41897</v>
      </c>
      <c r="B2608" s="241" t="s">
        <v>1864</v>
      </c>
      <c r="C2608" s="394" t="s">
        <v>4517</v>
      </c>
      <c r="D2608" s="235" t="s">
        <v>42</v>
      </c>
      <c r="E2608" s="236">
        <v>4058.4</v>
      </c>
      <c r="F2608" s="294">
        <v>41897</v>
      </c>
      <c r="G2608" s="30">
        <v>4058.4</v>
      </c>
      <c r="H2608" s="265">
        <f t="shared" si="117"/>
        <v>0</v>
      </c>
      <c r="I2608" s="235"/>
      <c r="J2608" s="9"/>
      <c r="K2608" s="9"/>
    </row>
    <row r="2609" spans="1:11" x14ac:dyDescent="0.25">
      <c r="A2609" s="240">
        <v>41897</v>
      </c>
      <c r="B2609" s="241" t="s">
        <v>1879</v>
      </c>
      <c r="C2609" s="394" t="s">
        <v>4517</v>
      </c>
      <c r="D2609" s="235" t="s">
        <v>42</v>
      </c>
      <c r="E2609" s="236">
        <v>976.3</v>
      </c>
      <c r="F2609" s="294">
        <v>41897</v>
      </c>
      <c r="G2609" s="30">
        <v>976.3</v>
      </c>
      <c r="H2609" s="265">
        <f t="shared" si="117"/>
        <v>0</v>
      </c>
      <c r="I2609" s="235"/>
      <c r="J2609" s="9"/>
      <c r="K2609" s="9"/>
    </row>
    <row r="2610" spans="1:11" x14ac:dyDescent="0.25">
      <c r="A2610" s="240">
        <v>41898</v>
      </c>
      <c r="B2610" s="241" t="s">
        <v>1922</v>
      </c>
      <c r="C2610" s="394" t="s">
        <v>4517</v>
      </c>
      <c r="D2610" s="8" t="s">
        <v>42</v>
      </c>
      <c r="E2610" s="252">
        <v>4182</v>
      </c>
      <c r="F2610" s="294">
        <v>41898</v>
      </c>
      <c r="G2610" s="30">
        <v>4182</v>
      </c>
      <c r="H2610" s="265">
        <f t="shared" si="117"/>
        <v>0</v>
      </c>
      <c r="I2610" s="8"/>
      <c r="J2610" s="9"/>
      <c r="K2610" s="9"/>
    </row>
    <row r="2611" spans="1:11" x14ac:dyDescent="0.25">
      <c r="A2611" s="240">
        <v>41901</v>
      </c>
      <c r="B2611" s="241" t="s">
        <v>2226</v>
      </c>
      <c r="C2611" s="394" t="s">
        <v>4517</v>
      </c>
      <c r="D2611" s="235" t="s">
        <v>42</v>
      </c>
      <c r="E2611" s="236">
        <v>3468</v>
      </c>
      <c r="F2611" s="294">
        <v>41901</v>
      </c>
      <c r="G2611" s="22">
        <v>3468</v>
      </c>
      <c r="H2611" s="265">
        <f t="shared" si="117"/>
        <v>0</v>
      </c>
      <c r="I2611" s="431"/>
      <c r="J2611" s="9"/>
      <c r="K2611" s="9"/>
    </row>
    <row r="2612" spans="1:11" x14ac:dyDescent="0.25">
      <c r="A2612" s="240">
        <v>41901</v>
      </c>
      <c r="B2612" s="241" t="s">
        <v>1071</v>
      </c>
      <c r="C2612" s="394" t="s">
        <v>4517</v>
      </c>
      <c r="D2612" s="235" t="s">
        <v>42</v>
      </c>
      <c r="E2612" s="236">
        <v>244.8</v>
      </c>
      <c r="F2612" s="294">
        <v>41901</v>
      </c>
      <c r="G2612" s="22">
        <v>244.8</v>
      </c>
      <c r="H2612" s="265">
        <f t="shared" si="117"/>
        <v>0</v>
      </c>
      <c r="I2612" s="431"/>
      <c r="J2612" s="9"/>
      <c r="K2612" s="9"/>
    </row>
    <row r="2613" spans="1:11" x14ac:dyDescent="0.25">
      <c r="A2613" s="240">
        <v>41902</v>
      </c>
      <c r="B2613" s="241" t="s">
        <v>1101</v>
      </c>
      <c r="C2613" s="394" t="s">
        <v>4517</v>
      </c>
      <c r="D2613" s="8" t="s">
        <v>42</v>
      </c>
      <c r="E2613" s="252">
        <v>944.7</v>
      </c>
      <c r="F2613" s="294">
        <v>41902</v>
      </c>
      <c r="G2613" s="22">
        <v>944.7</v>
      </c>
      <c r="H2613" s="265">
        <f t="shared" si="117"/>
        <v>0</v>
      </c>
      <c r="I2613" s="20"/>
      <c r="J2613" s="9"/>
      <c r="K2613" s="9"/>
    </row>
    <row r="2614" spans="1:11" x14ac:dyDescent="0.25">
      <c r="A2614" s="240">
        <v>41904</v>
      </c>
      <c r="B2614" s="241" t="s">
        <v>1369</v>
      </c>
      <c r="C2614" s="394" t="s">
        <v>4517</v>
      </c>
      <c r="D2614" s="8" t="s">
        <v>42</v>
      </c>
      <c r="E2614" s="252">
        <v>270.39999999999998</v>
      </c>
      <c r="F2614" s="294">
        <v>41904</v>
      </c>
      <c r="G2614" s="22">
        <v>270.39999999999998</v>
      </c>
      <c r="H2614" s="265">
        <f t="shared" si="117"/>
        <v>0</v>
      </c>
      <c r="I2614" s="20"/>
      <c r="J2614" s="9"/>
      <c r="K2614" s="9"/>
    </row>
    <row r="2615" spans="1:11" x14ac:dyDescent="0.25">
      <c r="A2615" s="240">
        <v>41909</v>
      </c>
      <c r="B2615" s="475" t="s">
        <v>1866</v>
      </c>
      <c r="C2615" s="476" t="s">
        <v>2764</v>
      </c>
      <c r="D2615" s="8" t="s">
        <v>42</v>
      </c>
      <c r="E2615" s="252">
        <v>6380.8</v>
      </c>
      <c r="F2615" s="117">
        <v>41909</v>
      </c>
      <c r="G2615" s="30">
        <v>6380.8</v>
      </c>
      <c r="H2615" s="265">
        <f t="shared" si="117"/>
        <v>0</v>
      </c>
      <c r="I2615" s="8"/>
      <c r="J2615" s="9"/>
      <c r="K2615" s="9"/>
    </row>
    <row r="2616" spans="1:11" x14ac:dyDescent="0.25">
      <c r="A2616" s="240">
        <v>41909</v>
      </c>
      <c r="B2616" s="475" t="s">
        <v>1867</v>
      </c>
      <c r="C2616" s="476" t="s">
        <v>2764</v>
      </c>
      <c r="D2616" s="8" t="s">
        <v>42</v>
      </c>
      <c r="E2616" s="252">
        <v>579.6</v>
      </c>
      <c r="F2616" s="117">
        <v>41909</v>
      </c>
      <c r="G2616" s="30">
        <v>579.6</v>
      </c>
      <c r="H2616" s="265">
        <f t="shared" si="117"/>
        <v>0</v>
      </c>
      <c r="I2616" s="8"/>
      <c r="J2616" s="9"/>
      <c r="K2616" s="9"/>
    </row>
    <row r="2617" spans="1:11" x14ac:dyDescent="0.25">
      <c r="A2617" s="240"/>
      <c r="B2617" s="475"/>
      <c r="C2617" s="476"/>
      <c r="D2617" s="8"/>
      <c r="E2617" s="252"/>
      <c r="F2617" s="117"/>
      <c r="G2617" s="30">
        <f>SUM(G2599:G2616)</f>
        <v>43805.600000000006</v>
      </c>
      <c r="H2617" s="265"/>
      <c r="I2617" s="8"/>
      <c r="J2617" s="9"/>
      <c r="K2617" s="9"/>
    </row>
    <row r="2618" spans="1:11" x14ac:dyDescent="0.25">
      <c r="A2618" s="240"/>
      <c r="B2618" s="475"/>
      <c r="C2618" s="476"/>
      <c r="D2618" s="8"/>
      <c r="E2618" s="252"/>
      <c r="F2618" s="117"/>
      <c r="G2618" s="30"/>
      <c r="H2618" s="265"/>
      <c r="I2618" s="8"/>
      <c r="J2618" s="9"/>
      <c r="K2618" s="9"/>
    </row>
    <row r="2619" spans="1:11" x14ac:dyDescent="0.25">
      <c r="A2619" s="240">
        <v>41892</v>
      </c>
      <c r="B2619" s="438" t="s">
        <v>1168</v>
      </c>
      <c r="C2619" s="429" t="s">
        <v>4422</v>
      </c>
      <c r="D2619" s="8" t="s">
        <v>2736</v>
      </c>
      <c r="E2619" s="252">
        <v>33382.53</v>
      </c>
      <c r="F2619" s="117">
        <v>41892</v>
      </c>
      <c r="G2619" s="30">
        <v>33382.53</v>
      </c>
      <c r="H2619" s="265">
        <f>E2619-G2619</f>
        <v>0</v>
      </c>
      <c r="I2619" s="8"/>
      <c r="J2619" s="9"/>
      <c r="K2619" s="9"/>
    </row>
    <row r="2620" spans="1:11" x14ac:dyDescent="0.25">
      <c r="A2620" s="240">
        <v>41899</v>
      </c>
      <c r="B2620" s="241" t="s">
        <v>1996</v>
      </c>
      <c r="C2620" s="394" t="s">
        <v>4517</v>
      </c>
      <c r="D2620" s="8" t="s">
        <v>2736</v>
      </c>
      <c r="E2620" s="252">
        <v>36644</v>
      </c>
      <c r="F2620" s="294">
        <v>41899</v>
      </c>
      <c r="G2620" s="30">
        <v>36644</v>
      </c>
      <c r="H2620" s="265">
        <f>E2620-G2620</f>
        <v>0</v>
      </c>
      <c r="I2620" s="8"/>
      <c r="J2620" s="9"/>
      <c r="K2620" s="9"/>
    </row>
    <row r="2621" spans="1:11" x14ac:dyDescent="0.25">
      <c r="A2621" s="240"/>
      <c r="B2621" s="241"/>
      <c r="C2621" s="394"/>
      <c r="D2621" s="8"/>
      <c r="E2621" s="252"/>
      <c r="F2621" s="294"/>
      <c r="G2621" s="30">
        <f>SUM(G2619:G2620)</f>
        <v>70026.53</v>
      </c>
      <c r="H2621" s="265"/>
      <c r="I2621" s="8"/>
      <c r="J2621" s="9"/>
      <c r="K2621" s="9"/>
    </row>
    <row r="2622" spans="1:11" x14ac:dyDescent="0.25">
      <c r="A2622" s="240"/>
      <c r="B2622" s="241"/>
      <c r="C2622" s="394"/>
      <c r="D2622" s="8"/>
      <c r="E2622" s="252"/>
      <c r="F2622" s="294"/>
      <c r="G2622" s="30"/>
      <c r="H2622" s="265"/>
      <c r="I2622" s="8"/>
      <c r="J2622" s="9"/>
      <c r="K2622" s="9"/>
    </row>
    <row r="2623" spans="1:11" x14ac:dyDescent="0.25">
      <c r="A2623" s="240">
        <v>41883</v>
      </c>
      <c r="B2623" s="241" t="s">
        <v>1360</v>
      </c>
      <c r="C2623" s="394" t="s">
        <v>4401</v>
      </c>
      <c r="D2623" s="235" t="s">
        <v>101</v>
      </c>
      <c r="E2623" s="236">
        <v>21758</v>
      </c>
      <c r="F2623" s="117">
        <v>41887</v>
      </c>
      <c r="G2623" s="30">
        <v>21758</v>
      </c>
      <c r="H2623" s="238">
        <f t="shared" ref="H2623:H2633" si="118">E2623-G2623</f>
        <v>0</v>
      </c>
      <c r="I2623" s="235"/>
      <c r="J2623" s="9"/>
      <c r="K2623" s="9"/>
    </row>
    <row r="2624" spans="1:11" x14ac:dyDescent="0.25">
      <c r="A2624" s="240">
        <v>41885</v>
      </c>
      <c r="B2624" s="438" t="s">
        <v>1600</v>
      </c>
      <c r="C2624" s="429" t="s">
        <v>4422</v>
      </c>
      <c r="D2624" s="8" t="s">
        <v>101</v>
      </c>
      <c r="E2624" s="252">
        <v>39525.599999999999</v>
      </c>
      <c r="F2624" s="117">
        <v>41887</v>
      </c>
      <c r="G2624" s="30">
        <v>39525.599999999999</v>
      </c>
      <c r="H2624" s="238">
        <f t="shared" si="118"/>
        <v>0</v>
      </c>
      <c r="I2624" s="8" t="s">
        <v>23</v>
      </c>
      <c r="J2624" s="9"/>
      <c r="K2624" s="9"/>
    </row>
    <row r="2625" spans="1:11" x14ac:dyDescent="0.25">
      <c r="A2625" s="240">
        <v>41886</v>
      </c>
      <c r="B2625" s="438" t="s">
        <v>1784</v>
      </c>
      <c r="C2625" s="429" t="s">
        <v>4422</v>
      </c>
      <c r="D2625" s="235" t="s">
        <v>101</v>
      </c>
      <c r="E2625" s="236">
        <v>51600</v>
      </c>
      <c r="F2625" s="294">
        <v>41908</v>
      </c>
      <c r="G2625" s="30">
        <v>51600</v>
      </c>
      <c r="H2625" s="265">
        <f t="shared" si="118"/>
        <v>0</v>
      </c>
      <c r="I2625" s="235" t="s">
        <v>14</v>
      </c>
      <c r="J2625" s="9"/>
      <c r="K2625" s="9"/>
    </row>
    <row r="2626" spans="1:11" x14ac:dyDescent="0.25">
      <c r="A2626" s="240">
        <v>41892</v>
      </c>
      <c r="B2626" s="438" t="s">
        <v>1108</v>
      </c>
      <c r="C2626" s="429" t="s">
        <v>4422</v>
      </c>
      <c r="D2626" s="8" t="s">
        <v>101</v>
      </c>
      <c r="E2626" s="252">
        <v>44888.800000000003</v>
      </c>
      <c r="F2626" s="117">
        <v>41908</v>
      </c>
      <c r="G2626" s="30">
        <v>44888.800000000003</v>
      </c>
      <c r="H2626" s="265">
        <f t="shared" si="118"/>
        <v>0</v>
      </c>
      <c r="I2626" s="8" t="s">
        <v>14</v>
      </c>
      <c r="J2626" s="9"/>
      <c r="K2626" s="9"/>
    </row>
    <row r="2627" spans="1:11" x14ac:dyDescent="0.25">
      <c r="A2627" s="240">
        <v>41892</v>
      </c>
      <c r="B2627" s="438" t="s">
        <v>1222</v>
      </c>
      <c r="C2627" s="429" t="s">
        <v>4422</v>
      </c>
      <c r="D2627" s="8" t="s">
        <v>101</v>
      </c>
      <c r="E2627" s="252">
        <v>44083.6</v>
      </c>
      <c r="F2627" s="117">
        <v>41908</v>
      </c>
      <c r="G2627" s="30">
        <v>44083.6</v>
      </c>
      <c r="H2627" s="265">
        <f t="shared" si="118"/>
        <v>0</v>
      </c>
      <c r="I2627" s="8" t="s">
        <v>14</v>
      </c>
      <c r="J2627" s="9"/>
      <c r="K2627" s="9"/>
    </row>
    <row r="2628" spans="1:11" x14ac:dyDescent="0.25">
      <c r="A2628" s="240">
        <v>41894</v>
      </c>
      <c r="B2628" s="438" t="s">
        <v>1488</v>
      </c>
      <c r="C2628" s="429" t="s">
        <v>4422</v>
      </c>
      <c r="D2628" s="8" t="s">
        <v>101</v>
      </c>
      <c r="E2628" s="252">
        <v>44193.599999999999</v>
      </c>
      <c r="F2628" s="117">
        <v>41908</v>
      </c>
      <c r="G2628" s="30">
        <v>44193.599999999999</v>
      </c>
      <c r="H2628" s="265">
        <f t="shared" si="118"/>
        <v>0</v>
      </c>
      <c r="I2628" s="8" t="s">
        <v>14</v>
      </c>
      <c r="J2628" s="9"/>
      <c r="K2628" s="9"/>
    </row>
    <row r="2629" spans="1:11" x14ac:dyDescent="0.25">
      <c r="A2629" s="240">
        <v>41897</v>
      </c>
      <c r="B2629" s="241" t="s">
        <v>1866</v>
      </c>
      <c r="C2629" s="394" t="s">
        <v>4517</v>
      </c>
      <c r="D2629" s="235" t="s">
        <v>101</v>
      </c>
      <c r="E2629" s="236">
        <v>46331.199999999997</v>
      </c>
      <c r="F2629" s="294">
        <v>41908</v>
      </c>
      <c r="G2629" s="30">
        <v>46331.199999999997</v>
      </c>
      <c r="H2629" s="265">
        <f t="shared" si="118"/>
        <v>0</v>
      </c>
      <c r="I2629" s="235" t="s">
        <v>14</v>
      </c>
      <c r="J2629" s="9"/>
      <c r="K2629" s="9"/>
    </row>
    <row r="2630" spans="1:11" x14ac:dyDescent="0.25">
      <c r="A2630" s="240">
        <v>41900</v>
      </c>
      <c r="B2630" s="241" t="s">
        <v>2088</v>
      </c>
      <c r="C2630" s="394" t="s">
        <v>4517</v>
      </c>
      <c r="D2630" s="8" t="s">
        <v>101</v>
      </c>
      <c r="E2630" s="252">
        <v>46248.4</v>
      </c>
      <c r="F2630" s="294">
        <v>41908</v>
      </c>
      <c r="G2630" s="30">
        <v>46248.4</v>
      </c>
      <c r="H2630" s="265">
        <f t="shared" si="118"/>
        <v>0</v>
      </c>
      <c r="I2630" s="8" t="s">
        <v>196</v>
      </c>
      <c r="J2630" s="9"/>
      <c r="K2630" s="9"/>
    </row>
    <row r="2631" spans="1:11" x14ac:dyDescent="0.25">
      <c r="A2631" s="240">
        <v>41909</v>
      </c>
      <c r="B2631" s="475" t="s">
        <v>1865</v>
      </c>
      <c r="C2631" s="476" t="s">
        <v>2764</v>
      </c>
      <c r="D2631" s="8" t="s">
        <v>101</v>
      </c>
      <c r="E2631" s="252">
        <v>35310</v>
      </c>
      <c r="F2631" s="461">
        <v>41918</v>
      </c>
      <c r="G2631" s="247">
        <v>35310</v>
      </c>
      <c r="H2631" s="265">
        <f t="shared" si="118"/>
        <v>0</v>
      </c>
      <c r="I2631" s="8" t="s">
        <v>14</v>
      </c>
      <c r="J2631" s="9"/>
      <c r="K2631" s="9"/>
    </row>
    <row r="2632" spans="1:11" x14ac:dyDescent="0.25">
      <c r="A2632" s="240">
        <v>41909</v>
      </c>
      <c r="B2632" s="475" t="s">
        <v>1868</v>
      </c>
      <c r="C2632" s="476" t="s">
        <v>2764</v>
      </c>
      <c r="D2632" s="8" t="s">
        <v>101</v>
      </c>
      <c r="E2632" s="252">
        <v>239.8</v>
      </c>
      <c r="F2632" s="461">
        <v>41918</v>
      </c>
      <c r="G2632" s="247">
        <v>239.8</v>
      </c>
      <c r="H2632" s="265">
        <f t="shared" si="118"/>
        <v>0</v>
      </c>
      <c r="I2632" s="8" t="s">
        <v>14</v>
      </c>
      <c r="J2632" s="9"/>
      <c r="K2632" s="9"/>
    </row>
    <row r="2633" spans="1:11" x14ac:dyDescent="0.25">
      <c r="A2633" s="240">
        <v>41912</v>
      </c>
      <c r="B2633" s="475" t="s">
        <v>2149</v>
      </c>
      <c r="C2633" s="476" t="s">
        <v>2764</v>
      </c>
      <c r="D2633" s="235" t="s">
        <v>101</v>
      </c>
      <c r="E2633" s="236">
        <v>69678.399999999994</v>
      </c>
      <c r="F2633" s="461">
        <v>41918</v>
      </c>
      <c r="G2633" s="247">
        <v>69678.399999999994</v>
      </c>
      <c r="H2633" s="265">
        <f t="shared" si="118"/>
        <v>0</v>
      </c>
      <c r="I2633" s="235" t="s">
        <v>14</v>
      </c>
      <c r="J2633" s="9"/>
      <c r="K2633" s="9"/>
    </row>
    <row r="2634" spans="1:11" x14ac:dyDescent="0.25">
      <c r="A2634" s="240"/>
      <c r="B2634" s="475"/>
      <c r="C2634" s="476"/>
      <c r="D2634" s="235"/>
      <c r="E2634" s="236"/>
      <c r="F2634" s="461"/>
      <c r="G2634" s="247">
        <f>SUM(G2623:G2633)</f>
        <v>443857.4</v>
      </c>
      <c r="H2634" s="265"/>
      <c r="I2634" s="235"/>
      <c r="J2634" s="9"/>
      <c r="K2634" s="9"/>
    </row>
    <row r="2635" spans="1:11" x14ac:dyDescent="0.25">
      <c r="A2635" s="240"/>
      <c r="B2635" s="475"/>
      <c r="C2635" s="476"/>
      <c r="D2635" s="235"/>
      <c r="E2635" s="236"/>
      <c r="F2635" s="461"/>
      <c r="G2635" s="247"/>
      <c r="H2635" s="265"/>
      <c r="I2635" s="235"/>
      <c r="J2635" s="9"/>
      <c r="K2635" s="9"/>
    </row>
    <row r="2636" spans="1:11" x14ac:dyDescent="0.25">
      <c r="A2636" s="240">
        <v>41897</v>
      </c>
      <c r="B2636" s="241" t="s">
        <v>1793</v>
      </c>
      <c r="C2636" s="394" t="s">
        <v>4517</v>
      </c>
      <c r="D2636" s="235" t="s">
        <v>4540</v>
      </c>
      <c r="E2636" s="236">
        <v>6841.1</v>
      </c>
      <c r="F2636" s="294">
        <v>41897</v>
      </c>
      <c r="G2636" s="30">
        <v>6841.1</v>
      </c>
      <c r="H2636" s="265">
        <f>E2636-G2636</f>
        <v>0</v>
      </c>
      <c r="I2636" s="235"/>
      <c r="J2636" s="9"/>
      <c r="K2636" s="9"/>
    </row>
    <row r="2637" spans="1:11" x14ac:dyDescent="0.25">
      <c r="A2637" s="240"/>
      <c r="B2637" s="241"/>
      <c r="C2637" s="394"/>
      <c r="D2637" s="235"/>
      <c r="E2637" s="236"/>
      <c r="F2637" s="294"/>
      <c r="G2637" s="30"/>
      <c r="H2637" s="265"/>
      <c r="I2637" s="235"/>
      <c r="J2637" s="9"/>
      <c r="K2637" s="9"/>
    </row>
    <row r="2638" spans="1:11" x14ac:dyDescent="0.25">
      <c r="A2638" s="240">
        <v>41900</v>
      </c>
      <c r="B2638" s="241" t="s">
        <v>2142</v>
      </c>
      <c r="C2638" s="394" t="s">
        <v>4517</v>
      </c>
      <c r="D2638" s="8" t="s">
        <v>4560</v>
      </c>
      <c r="E2638" s="252">
        <v>74251</v>
      </c>
      <c r="F2638" s="294">
        <v>41901</v>
      </c>
      <c r="G2638" s="30">
        <v>74251</v>
      </c>
      <c r="H2638" s="265">
        <f>E2638-G2638</f>
        <v>0</v>
      </c>
      <c r="I2638" s="8" t="s">
        <v>20</v>
      </c>
      <c r="J2638" s="9"/>
      <c r="K2638" s="9"/>
    </row>
    <row r="2639" spans="1:11" x14ac:dyDescent="0.25">
      <c r="A2639" s="240"/>
      <c r="B2639" s="241"/>
      <c r="C2639" s="394"/>
      <c r="D2639" s="8"/>
      <c r="E2639" s="252"/>
      <c r="F2639" s="294"/>
      <c r="G2639" s="30"/>
      <c r="H2639" s="265"/>
      <c r="I2639" s="8"/>
      <c r="J2639" s="9"/>
      <c r="K2639" s="9"/>
    </row>
    <row r="2640" spans="1:11" x14ac:dyDescent="0.25">
      <c r="A2640" s="240">
        <v>41890</v>
      </c>
      <c r="B2640" s="438" t="s">
        <v>2246</v>
      </c>
      <c r="C2640" s="429" t="s">
        <v>4422</v>
      </c>
      <c r="D2640" s="8" t="s">
        <v>2321</v>
      </c>
      <c r="E2640" s="252">
        <v>20646.400000000001</v>
      </c>
      <c r="F2640" s="117">
        <v>41891</v>
      </c>
      <c r="G2640" s="30">
        <v>20646.400000000001</v>
      </c>
      <c r="H2640" s="265">
        <f>E2640-G2640</f>
        <v>0</v>
      </c>
      <c r="I2640" s="8" t="s">
        <v>196</v>
      </c>
      <c r="J2640" s="9"/>
      <c r="K2640" s="9"/>
    </row>
    <row r="2641" spans="1:11" x14ac:dyDescent="0.25">
      <c r="A2641" s="240">
        <v>41894</v>
      </c>
      <c r="B2641" s="438" t="s">
        <v>1462</v>
      </c>
      <c r="C2641" s="429" t="s">
        <v>4422</v>
      </c>
      <c r="D2641" s="8" t="s">
        <v>2321</v>
      </c>
      <c r="E2641" s="252">
        <v>19605</v>
      </c>
      <c r="F2641" s="117">
        <v>41895</v>
      </c>
      <c r="G2641" s="30">
        <v>19605</v>
      </c>
      <c r="H2641" s="265">
        <f>E2641-G2641</f>
        <v>0</v>
      </c>
      <c r="I2641" s="8" t="s">
        <v>196</v>
      </c>
      <c r="J2641" s="9"/>
      <c r="K2641" s="9"/>
    </row>
    <row r="2642" spans="1:11" x14ac:dyDescent="0.25">
      <c r="A2642" s="240">
        <v>41894</v>
      </c>
      <c r="B2642" s="438" t="s">
        <v>1479</v>
      </c>
      <c r="C2642" s="429" t="s">
        <v>4422</v>
      </c>
      <c r="D2642" s="8" t="s">
        <v>2321</v>
      </c>
      <c r="E2642" s="252">
        <v>4851.6000000000004</v>
      </c>
      <c r="F2642" s="117">
        <v>41895</v>
      </c>
      <c r="G2642" s="30">
        <v>4851.6000000000004</v>
      </c>
      <c r="H2642" s="265">
        <f>E2642-G2642</f>
        <v>0</v>
      </c>
      <c r="I2642" s="8" t="s">
        <v>196</v>
      </c>
      <c r="J2642" s="9"/>
      <c r="K2642" s="9"/>
    </row>
    <row r="2643" spans="1:11" x14ac:dyDescent="0.25">
      <c r="A2643" s="240">
        <v>41905</v>
      </c>
      <c r="B2643" s="241" t="s">
        <v>1444</v>
      </c>
      <c r="C2643" s="394" t="s">
        <v>4517</v>
      </c>
      <c r="D2643" s="8" t="s">
        <v>2321</v>
      </c>
      <c r="E2643" s="252">
        <v>17700</v>
      </c>
      <c r="F2643" s="294">
        <v>41906</v>
      </c>
      <c r="G2643" s="22">
        <v>17700</v>
      </c>
      <c r="H2643" s="265">
        <f>E2643-G2643</f>
        <v>0</v>
      </c>
      <c r="I2643" s="431" t="s">
        <v>196</v>
      </c>
      <c r="J2643" s="9"/>
      <c r="K2643" s="9"/>
    </row>
    <row r="2644" spans="1:11" x14ac:dyDescent="0.25">
      <c r="A2644" s="240">
        <v>41910</v>
      </c>
      <c r="B2644" s="475" t="s">
        <v>1977</v>
      </c>
      <c r="C2644" s="476" t="s">
        <v>2764</v>
      </c>
      <c r="D2644" s="235" t="s">
        <v>2321</v>
      </c>
      <c r="E2644" s="236">
        <v>3488</v>
      </c>
      <c r="F2644" s="117">
        <v>41910</v>
      </c>
      <c r="G2644" s="30">
        <v>3488</v>
      </c>
      <c r="H2644" s="265">
        <f>E2644-G2644</f>
        <v>0</v>
      </c>
      <c r="I2644" s="235"/>
      <c r="J2644" s="9"/>
      <c r="K2644" s="9"/>
    </row>
    <row r="2645" spans="1:11" x14ac:dyDescent="0.25">
      <c r="A2645" s="240"/>
      <c r="B2645" s="475"/>
      <c r="C2645" s="476"/>
      <c r="D2645" s="235"/>
      <c r="E2645" s="236"/>
      <c r="F2645" s="117"/>
      <c r="G2645" s="30">
        <f>SUM(G2640:G2644)</f>
        <v>66291</v>
      </c>
      <c r="H2645" s="265"/>
      <c r="I2645" s="235"/>
      <c r="J2645" s="9"/>
      <c r="K2645" s="9"/>
    </row>
    <row r="2646" spans="1:11" x14ac:dyDescent="0.25">
      <c r="A2646" s="240"/>
      <c r="B2646" s="475"/>
      <c r="C2646" s="476"/>
      <c r="D2646" s="235"/>
      <c r="E2646" s="236"/>
      <c r="F2646" s="117"/>
      <c r="G2646" s="30"/>
      <c r="H2646" s="265"/>
      <c r="I2646" s="235"/>
      <c r="J2646" s="9"/>
      <c r="K2646" s="9"/>
    </row>
    <row r="2647" spans="1:11" x14ac:dyDescent="0.25">
      <c r="A2647" s="240">
        <v>41887</v>
      </c>
      <c r="B2647" s="438" t="s">
        <v>1914</v>
      </c>
      <c r="C2647" s="429" t="s">
        <v>4422</v>
      </c>
      <c r="D2647" s="8" t="s">
        <v>809</v>
      </c>
      <c r="E2647" s="252">
        <v>3628.8</v>
      </c>
      <c r="F2647" s="117">
        <v>41885</v>
      </c>
      <c r="G2647" s="30">
        <v>3628.8</v>
      </c>
      <c r="H2647" s="265">
        <f>E2647-G2647</f>
        <v>0</v>
      </c>
      <c r="I2647" s="8" t="s">
        <v>4</v>
      </c>
      <c r="J2647" s="9"/>
      <c r="K2647" s="9"/>
    </row>
    <row r="2648" spans="1:11" x14ac:dyDescent="0.25">
      <c r="A2648" s="240">
        <v>41893</v>
      </c>
      <c r="B2648" s="438" t="s">
        <v>1346</v>
      </c>
      <c r="C2648" s="429" t="s">
        <v>4422</v>
      </c>
      <c r="D2648" s="235" t="s">
        <v>809</v>
      </c>
      <c r="E2648" s="236">
        <v>3321</v>
      </c>
      <c r="F2648" s="117">
        <v>41894</v>
      </c>
      <c r="G2648" s="30">
        <v>3321</v>
      </c>
      <c r="H2648" s="265">
        <f>E2648-G2648</f>
        <v>0</v>
      </c>
      <c r="I2648" s="235" t="s">
        <v>20</v>
      </c>
      <c r="J2648" s="9"/>
      <c r="K2648" s="9"/>
    </row>
    <row r="2649" spans="1:11" x14ac:dyDescent="0.25">
      <c r="A2649" s="240">
        <v>41894</v>
      </c>
      <c r="B2649" s="438" t="s">
        <v>1503</v>
      </c>
      <c r="C2649" s="429" t="s">
        <v>4422</v>
      </c>
      <c r="D2649" s="8" t="s">
        <v>809</v>
      </c>
      <c r="E2649" s="252">
        <v>3726.8</v>
      </c>
      <c r="F2649" s="294">
        <v>41894</v>
      </c>
      <c r="G2649" s="30">
        <v>3726.8</v>
      </c>
      <c r="H2649" s="265">
        <f>E2649-G2649</f>
        <v>0</v>
      </c>
      <c r="I2649" s="8"/>
      <c r="J2649" s="9"/>
      <c r="K2649" s="9"/>
    </row>
    <row r="2650" spans="1:11" x14ac:dyDescent="0.25">
      <c r="A2650" s="240"/>
      <c r="B2650" s="438"/>
      <c r="C2650" s="429"/>
      <c r="D2650" s="8"/>
      <c r="E2650" s="252"/>
      <c r="F2650" s="294"/>
      <c r="G2650" s="30"/>
      <c r="H2650" s="265"/>
      <c r="I2650" s="8"/>
      <c r="J2650" s="9"/>
      <c r="K2650" s="9"/>
    </row>
    <row r="2651" spans="1:11" x14ac:dyDescent="0.25">
      <c r="A2651" s="240">
        <v>41888</v>
      </c>
      <c r="B2651" s="438" t="s">
        <v>1958</v>
      </c>
      <c r="C2651" s="429" t="s">
        <v>4422</v>
      </c>
      <c r="D2651" s="235" t="s">
        <v>4459</v>
      </c>
      <c r="E2651" s="236">
        <v>20727</v>
      </c>
      <c r="F2651" s="294">
        <v>41888</v>
      </c>
      <c r="G2651" s="30">
        <v>20727</v>
      </c>
      <c r="H2651" s="265">
        <f>E2651-G2651</f>
        <v>0</v>
      </c>
      <c r="I2651" s="235"/>
      <c r="J2651" s="9"/>
      <c r="K2651" s="9"/>
    </row>
    <row r="2652" spans="1:11" x14ac:dyDescent="0.25">
      <c r="A2652" s="240"/>
      <c r="B2652" s="438"/>
      <c r="C2652" s="429"/>
      <c r="D2652" s="235"/>
      <c r="E2652" s="236"/>
      <c r="F2652" s="294"/>
      <c r="G2652" s="30"/>
      <c r="H2652" s="265"/>
      <c r="I2652" s="235"/>
      <c r="J2652" s="9"/>
      <c r="K2652" s="9"/>
    </row>
    <row r="2653" spans="1:11" x14ac:dyDescent="0.25">
      <c r="A2653" s="240">
        <v>41883</v>
      </c>
      <c r="B2653" s="241" t="s">
        <v>1382</v>
      </c>
      <c r="C2653" s="394" t="s">
        <v>4401</v>
      </c>
      <c r="D2653" s="235" t="s">
        <v>47</v>
      </c>
      <c r="E2653" s="236">
        <v>5500</v>
      </c>
      <c r="F2653" s="117">
        <v>41884</v>
      </c>
      <c r="G2653" s="30">
        <v>5500</v>
      </c>
      <c r="H2653" s="238">
        <f t="shared" ref="H2653:H2668" si="119">E2653-G2653</f>
        <v>0</v>
      </c>
      <c r="I2653" s="235"/>
      <c r="J2653" s="9"/>
      <c r="K2653" s="9"/>
    </row>
    <row r="2654" spans="1:11" x14ac:dyDescent="0.25">
      <c r="A2654" s="240">
        <v>41885</v>
      </c>
      <c r="B2654" s="438" t="s">
        <v>1615</v>
      </c>
      <c r="C2654" s="429" t="s">
        <v>4422</v>
      </c>
      <c r="D2654" s="8" t="s">
        <v>47</v>
      </c>
      <c r="E2654" s="252">
        <v>10758.4</v>
      </c>
      <c r="F2654" s="117">
        <v>41886</v>
      </c>
      <c r="G2654" s="30">
        <v>10758.4</v>
      </c>
      <c r="H2654" s="265">
        <f t="shared" si="119"/>
        <v>0</v>
      </c>
      <c r="I2654" s="8" t="s">
        <v>23</v>
      </c>
      <c r="J2654" s="9"/>
      <c r="K2654" s="9"/>
    </row>
    <row r="2655" spans="1:11" x14ac:dyDescent="0.25">
      <c r="A2655" s="240">
        <v>41888</v>
      </c>
      <c r="B2655" s="438" t="s">
        <v>1961</v>
      </c>
      <c r="C2655" s="429" t="s">
        <v>4422</v>
      </c>
      <c r="D2655" s="235" t="s">
        <v>47</v>
      </c>
      <c r="E2655" s="236">
        <v>11435.2</v>
      </c>
      <c r="F2655" s="294">
        <v>41888</v>
      </c>
      <c r="G2655" s="30">
        <v>11435.2</v>
      </c>
      <c r="H2655" s="265">
        <f t="shared" si="119"/>
        <v>0</v>
      </c>
      <c r="I2655" s="235" t="s">
        <v>196</v>
      </c>
      <c r="J2655" s="9"/>
      <c r="K2655" s="9"/>
    </row>
    <row r="2656" spans="1:11" x14ac:dyDescent="0.25">
      <c r="A2656" s="240">
        <v>41890</v>
      </c>
      <c r="B2656" s="438" t="s">
        <v>2229</v>
      </c>
      <c r="C2656" s="429" t="s">
        <v>4422</v>
      </c>
      <c r="D2656" s="8" t="s">
        <v>47</v>
      </c>
      <c r="E2656" s="252">
        <v>6555</v>
      </c>
      <c r="F2656" s="117">
        <v>41891</v>
      </c>
      <c r="G2656" s="30">
        <v>6555</v>
      </c>
      <c r="H2656" s="265">
        <f t="shared" si="119"/>
        <v>0</v>
      </c>
      <c r="I2656" s="8"/>
      <c r="J2656" s="9"/>
      <c r="K2656" s="9"/>
    </row>
    <row r="2657" spans="1:11" x14ac:dyDescent="0.25">
      <c r="A2657" s="240">
        <v>41891</v>
      </c>
      <c r="B2657" s="438" t="s">
        <v>1068</v>
      </c>
      <c r="C2657" s="429" t="s">
        <v>4422</v>
      </c>
      <c r="D2657" s="235" t="s">
        <v>47</v>
      </c>
      <c r="E2657" s="236">
        <v>10122.9</v>
      </c>
      <c r="F2657" s="117">
        <v>41892</v>
      </c>
      <c r="G2657" s="30">
        <v>10122.9</v>
      </c>
      <c r="H2657" s="265">
        <f t="shared" si="119"/>
        <v>0</v>
      </c>
      <c r="I2657" s="235"/>
      <c r="J2657" s="9"/>
      <c r="K2657" s="9"/>
    </row>
    <row r="2658" spans="1:11" x14ac:dyDescent="0.25">
      <c r="A2658" s="240">
        <v>41893</v>
      </c>
      <c r="B2658" s="438" t="s">
        <v>1260</v>
      </c>
      <c r="C2658" s="429" t="s">
        <v>4422</v>
      </c>
      <c r="D2658" s="235" t="s">
        <v>47</v>
      </c>
      <c r="E2658" s="236">
        <v>6850</v>
      </c>
      <c r="F2658" s="117">
        <v>41894</v>
      </c>
      <c r="G2658" s="30">
        <v>6850</v>
      </c>
      <c r="H2658" s="265">
        <f t="shared" si="119"/>
        <v>0</v>
      </c>
      <c r="I2658" s="235" t="s">
        <v>23</v>
      </c>
      <c r="J2658" s="9"/>
      <c r="K2658" s="9"/>
    </row>
    <row r="2659" spans="1:11" x14ac:dyDescent="0.25">
      <c r="A2659" s="240">
        <v>41894</v>
      </c>
      <c r="B2659" s="438" t="s">
        <v>1431</v>
      </c>
      <c r="C2659" s="429" t="s">
        <v>4422</v>
      </c>
      <c r="D2659" s="8" t="s">
        <v>47</v>
      </c>
      <c r="E2659" s="252">
        <v>3088.6</v>
      </c>
      <c r="F2659" s="117">
        <v>41894</v>
      </c>
      <c r="G2659" s="22">
        <v>3088.6</v>
      </c>
      <c r="H2659" s="265">
        <f t="shared" si="119"/>
        <v>0</v>
      </c>
      <c r="I2659" s="20" t="s">
        <v>23</v>
      </c>
      <c r="J2659" s="9"/>
      <c r="K2659" s="9"/>
    </row>
    <row r="2660" spans="1:11" x14ac:dyDescent="0.25">
      <c r="A2660" s="240">
        <v>41895</v>
      </c>
      <c r="B2660" s="241" t="s">
        <v>1615</v>
      </c>
      <c r="C2660" s="394" t="s">
        <v>4517</v>
      </c>
      <c r="D2660" s="235" t="s">
        <v>47</v>
      </c>
      <c r="E2660" s="236">
        <v>9116.2000000000007</v>
      </c>
      <c r="F2660" s="294">
        <v>41895</v>
      </c>
      <c r="G2660" s="30">
        <v>9116.2000000000007</v>
      </c>
      <c r="H2660" s="265">
        <f t="shared" si="119"/>
        <v>0</v>
      </c>
      <c r="I2660" s="235" t="s">
        <v>4</v>
      </c>
      <c r="J2660" s="9"/>
      <c r="K2660" s="9"/>
    </row>
    <row r="2661" spans="1:11" x14ac:dyDescent="0.25">
      <c r="A2661" s="240">
        <v>41897</v>
      </c>
      <c r="B2661" s="241" t="s">
        <v>1800</v>
      </c>
      <c r="C2661" s="394" t="s">
        <v>4517</v>
      </c>
      <c r="D2661" s="235" t="s">
        <v>47</v>
      </c>
      <c r="E2661" s="236">
        <v>7762.8</v>
      </c>
      <c r="F2661" s="294">
        <v>41897</v>
      </c>
      <c r="G2661" s="30">
        <v>7762.8</v>
      </c>
      <c r="H2661" s="265">
        <f t="shared" si="119"/>
        <v>0</v>
      </c>
      <c r="I2661" s="235" t="s">
        <v>23</v>
      </c>
      <c r="J2661" s="9"/>
      <c r="K2661" s="9"/>
    </row>
    <row r="2662" spans="1:11" x14ac:dyDescent="0.25">
      <c r="A2662" s="240">
        <v>41900</v>
      </c>
      <c r="B2662" s="241" t="s">
        <v>2087</v>
      </c>
      <c r="C2662" s="394" t="s">
        <v>4517</v>
      </c>
      <c r="D2662" s="8" t="s">
        <v>47</v>
      </c>
      <c r="E2662" s="252">
        <v>6440</v>
      </c>
      <c r="F2662" s="294">
        <v>41901</v>
      </c>
      <c r="G2662" s="30">
        <v>6440</v>
      </c>
      <c r="H2662" s="265">
        <f t="shared" si="119"/>
        <v>0</v>
      </c>
      <c r="I2662" s="8" t="s">
        <v>146</v>
      </c>
      <c r="J2662" s="9"/>
      <c r="K2662" s="9"/>
    </row>
    <row r="2663" spans="1:11" x14ac:dyDescent="0.25">
      <c r="A2663" s="240">
        <v>41901</v>
      </c>
      <c r="B2663" s="241" t="s">
        <v>2211</v>
      </c>
      <c r="C2663" s="394" t="s">
        <v>4517</v>
      </c>
      <c r="D2663" s="235" t="s">
        <v>47</v>
      </c>
      <c r="E2663" s="236">
        <v>2340</v>
      </c>
      <c r="F2663" s="294">
        <v>41901</v>
      </c>
      <c r="G2663" s="22">
        <v>2340</v>
      </c>
      <c r="H2663" s="265">
        <f t="shared" si="119"/>
        <v>0</v>
      </c>
      <c r="I2663" s="431" t="s">
        <v>23</v>
      </c>
      <c r="J2663" s="9"/>
      <c r="K2663" s="9"/>
    </row>
    <row r="2664" spans="1:11" x14ac:dyDescent="0.25">
      <c r="A2664" s="240">
        <v>41903</v>
      </c>
      <c r="B2664" s="241" t="s">
        <v>1207</v>
      </c>
      <c r="C2664" s="394" t="s">
        <v>4517</v>
      </c>
      <c r="D2664" s="235" t="s">
        <v>47</v>
      </c>
      <c r="E2664" s="236">
        <v>1000</v>
      </c>
      <c r="F2664" s="117">
        <v>41903</v>
      </c>
      <c r="G2664" s="30">
        <v>1000</v>
      </c>
      <c r="H2664" s="265">
        <f t="shared" si="119"/>
        <v>0</v>
      </c>
      <c r="I2664" s="235" t="s">
        <v>4</v>
      </c>
      <c r="J2664" s="9"/>
      <c r="K2664" s="9"/>
    </row>
    <row r="2665" spans="1:11" x14ac:dyDescent="0.25">
      <c r="A2665" s="240">
        <v>41904</v>
      </c>
      <c r="B2665" s="241" t="s">
        <v>1290</v>
      </c>
      <c r="C2665" s="394" t="s">
        <v>4517</v>
      </c>
      <c r="D2665" s="8" t="s">
        <v>47</v>
      </c>
      <c r="E2665" s="252">
        <v>6885</v>
      </c>
      <c r="F2665" s="294">
        <v>41905</v>
      </c>
      <c r="G2665" s="22">
        <v>6885</v>
      </c>
      <c r="H2665" s="265">
        <f t="shared" si="119"/>
        <v>0</v>
      </c>
      <c r="I2665" s="20" t="s">
        <v>23</v>
      </c>
      <c r="J2665" s="9"/>
      <c r="K2665" s="9"/>
    </row>
    <row r="2666" spans="1:11" x14ac:dyDescent="0.25">
      <c r="A2666" s="240">
        <v>41906</v>
      </c>
      <c r="B2666" s="241" t="s">
        <v>1527</v>
      </c>
      <c r="C2666" s="394" t="s">
        <v>4517</v>
      </c>
      <c r="D2666" s="8" t="s">
        <v>47</v>
      </c>
      <c r="E2666" s="252">
        <v>7862.4</v>
      </c>
      <c r="F2666" s="294">
        <v>41908</v>
      </c>
      <c r="G2666" s="30">
        <v>7862.4</v>
      </c>
      <c r="H2666" s="265">
        <f t="shared" si="119"/>
        <v>0</v>
      </c>
      <c r="I2666" s="8" t="s">
        <v>23</v>
      </c>
      <c r="J2666" s="9"/>
      <c r="K2666" s="9"/>
    </row>
    <row r="2667" spans="1:11" x14ac:dyDescent="0.25">
      <c r="A2667" s="240">
        <v>41908</v>
      </c>
      <c r="B2667" s="475" t="s">
        <v>1729</v>
      </c>
      <c r="C2667" s="476" t="s">
        <v>2764</v>
      </c>
      <c r="D2667" s="235" t="s">
        <v>47</v>
      </c>
      <c r="E2667" s="236">
        <v>8681.2000000000007</v>
      </c>
      <c r="F2667" s="294">
        <v>41908</v>
      </c>
      <c r="G2667" s="30">
        <v>8681.2000000000007</v>
      </c>
      <c r="H2667" s="265">
        <f t="shared" si="119"/>
        <v>0</v>
      </c>
      <c r="I2667" s="235" t="s">
        <v>146</v>
      </c>
      <c r="J2667" s="9"/>
      <c r="K2667" s="9"/>
    </row>
    <row r="2668" spans="1:11" x14ac:dyDescent="0.25">
      <c r="A2668" s="240">
        <v>41911</v>
      </c>
      <c r="B2668" s="475" t="s">
        <v>2064</v>
      </c>
      <c r="C2668" s="476" t="s">
        <v>2764</v>
      </c>
      <c r="D2668" s="8" t="s">
        <v>47</v>
      </c>
      <c r="E2668" s="252">
        <v>10064.9</v>
      </c>
      <c r="F2668" s="313">
        <v>41913</v>
      </c>
      <c r="G2668" s="247">
        <v>10064.9</v>
      </c>
      <c r="H2668" s="265">
        <f t="shared" si="119"/>
        <v>0</v>
      </c>
      <c r="I2668" s="8" t="s">
        <v>4</v>
      </c>
      <c r="J2668" s="9"/>
      <c r="K2668" s="9"/>
    </row>
    <row r="2669" spans="1:11" x14ac:dyDescent="0.25">
      <c r="A2669" s="240"/>
      <c r="B2669" s="475"/>
      <c r="C2669" s="476"/>
      <c r="D2669" s="8"/>
      <c r="E2669" s="252"/>
      <c r="F2669" s="313"/>
      <c r="G2669" s="247">
        <f>SUM(G2653:G2668)</f>
        <v>114462.59999999999</v>
      </c>
      <c r="H2669" s="265"/>
      <c r="I2669" s="8"/>
      <c r="J2669" s="9"/>
      <c r="K2669" s="9"/>
    </row>
    <row r="2670" spans="1:11" x14ac:dyDescent="0.25">
      <c r="A2670" s="240"/>
      <c r="B2670" s="475"/>
      <c r="C2670" s="476"/>
      <c r="D2670" s="8"/>
      <c r="E2670" s="252"/>
      <c r="F2670" s="313"/>
      <c r="G2670" s="247"/>
      <c r="H2670" s="265"/>
      <c r="I2670" s="8"/>
      <c r="J2670" s="9"/>
      <c r="K2670" s="9"/>
    </row>
    <row r="2671" spans="1:11" x14ac:dyDescent="0.25">
      <c r="A2671" s="240">
        <v>41893</v>
      </c>
      <c r="B2671" s="438" t="s">
        <v>1323</v>
      </c>
      <c r="C2671" s="429" t="s">
        <v>4422</v>
      </c>
      <c r="D2671" s="235" t="s">
        <v>4498</v>
      </c>
      <c r="E2671" s="236">
        <v>2984.8</v>
      </c>
      <c r="F2671" s="117">
        <v>41894</v>
      </c>
      <c r="G2671" s="30">
        <v>2984.8</v>
      </c>
      <c r="H2671" s="265">
        <f>E2671-G2671</f>
        <v>0</v>
      </c>
      <c r="I2671" s="235"/>
      <c r="J2671" s="9"/>
      <c r="K2671" s="9"/>
    </row>
    <row r="2672" spans="1:11" x14ac:dyDescent="0.25">
      <c r="A2672" s="240"/>
      <c r="B2672" s="438"/>
      <c r="C2672" s="429"/>
      <c r="D2672" s="235"/>
      <c r="E2672" s="236"/>
      <c r="F2672" s="117"/>
      <c r="G2672" s="30"/>
      <c r="H2672" s="265"/>
      <c r="I2672" s="235"/>
      <c r="J2672" s="9"/>
      <c r="K2672" s="9"/>
    </row>
    <row r="2673" spans="1:11" x14ac:dyDescent="0.25">
      <c r="A2673" s="240">
        <v>41888</v>
      </c>
      <c r="B2673" s="438" t="s">
        <v>1954</v>
      </c>
      <c r="C2673" s="429" t="s">
        <v>4422</v>
      </c>
      <c r="D2673" s="235" t="s">
        <v>2614</v>
      </c>
      <c r="E2673" s="236">
        <v>337.5</v>
      </c>
      <c r="F2673" s="294">
        <v>41888</v>
      </c>
      <c r="G2673" s="30">
        <v>337.5</v>
      </c>
      <c r="H2673" s="265">
        <f t="shared" ref="H2673:H2680" si="120">E2673-G2673</f>
        <v>0</v>
      </c>
      <c r="I2673" s="235"/>
      <c r="J2673" s="9"/>
      <c r="K2673" s="9"/>
    </row>
    <row r="2674" spans="1:11" x14ac:dyDescent="0.25">
      <c r="A2674" s="240">
        <v>41892</v>
      </c>
      <c r="B2674" s="438" t="s">
        <v>1113</v>
      </c>
      <c r="C2674" s="429" t="s">
        <v>4422</v>
      </c>
      <c r="D2674" s="8" t="s">
        <v>2614</v>
      </c>
      <c r="E2674" s="252">
        <v>2031.7</v>
      </c>
      <c r="F2674" s="117">
        <v>41892</v>
      </c>
      <c r="G2674" s="30">
        <v>2031.7</v>
      </c>
      <c r="H2674" s="265">
        <f t="shared" si="120"/>
        <v>0</v>
      </c>
      <c r="I2674" s="8"/>
      <c r="J2674" s="9"/>
      <c r="K2674" s="9"/>
    </row>
    <row r="2675" spans="1:11" x14ac:dyDescent="0.25">
      <c r="A2675" s="240">
        <v>41894</v>
      </c>
      <c r="B2675" s="438" t="s">
        <v>1429</v>
      </c>
      <c r="C2675" s="429" t="s">
        <v>4422</v>
      </c>
      <c r="D2675" s="8" t="s">
        <v>2614</v>
      </c>
      <c r="E2675" s="252">
        <v>1252.4000000000001</v>
      </c>
      <c r="F2675" s="117">
        <v>41894</v>
      </c>
      <c r="G2675" s="22">
        <v>1252.4000000000001</v>
      </c>
      <c r="H2675" s="265">
        <f t="shared" si="120"/>
        <v>0</v>
      </c>
      <c r="I2675" s="20"/>
      <c r="J2675" s="9"/>
      <c r="K2675" s="9"/>
    </row>
    <row r="2676" spans="1:11" x14ac:dyDescent="0.25">
      <c r="A2676" s="240">
        <v>41894</v>
      </c>
      <c r="B2676" s="438" t="s">
        <v>1501</v>
      </c>
      <c r="C2676" s="429" t="s">
        <v>4422</v>
      </c>
      <c r="D2676" s="8" t="s">
        <v>2614</v>
      </c>
      <c r="E2676" s="252">
        <v>40128</v>
      </c>
      <c r="F2676" s="294">
        <v>41894</v>
      </c>
      <c r="G2676" s="30">
        <v>40128</v>
      </c>
      <c r="H2676" s="265">
        <f t="shared" si="120"/>
        <v>0</v>
      </c>
      <c r="I2676" s="8"/>
      <c r="J2676" s="9"/>
      <c r="K2676" s="9"/>
    </row>
    <row r="2677" spans="1:11" x14ac:dyDescent="0.25">
      <c r="A2677" s="240">
        <v>41901</v>
      </c>
      <c r="B2677" s="241" t="s">
        <v>2256</v>
      </c>
      <c r="C2677" s="394" t="s">
        <v>4517</v>
      </c>
      <c r="D2677" s="235" t="s">
        <v>2614</v>
      </c>
      <c r="E2677" s="236">
        <v>36566.400000000001</v>
      </c>
      <c r="F2677" s="294">
        <v>41901</v>
      </c>
      <c r="G2677" s="22">
        <v>36566.400000000001</v>
      </c>
      <c r="H2677" s="265">
        <f t="shared" si="120"/>
        <v>0</v>
      </c>
      <c r="I2677" s="431"/>
      <c r="J2677" s="9"/>
      <c r="K2677" s="9"/>
    </row>
    <row r="2678" spans="1:11" x14ac:dyDescent="0.25">
      <c r="A2678" s="240">
        <v>41908</v>
      </c>
      <c r="B2678" s="475" t="s">
        <v>1761</v>
      </c>
      <c r="C2678" s="476" t="s">
        <v>2764</v>
      </c>
      <c r="D2678" s="235" t="s">
        <v>2614</v>
      </c>
      <c r="E2678" s="236">
        <v>1435.6</v>
      </c>
      <c r="F2678" s="294">
        <v>41908</v>
      </c>
      <c r="G2678" s="30">
        <v>1435.6</v>
      </c>
      <c r="H2678" s="265">
        <f t="shared" si="120"/>
        <v>0</v>
      </c>
      <c r="I2678" s="235"/>
      <c r="J2678" s="9"/>
      <c r="K2678" s="9"/>
    </row>
    <row r="2679" spans="1:11" x14ac:dyDescent="0.25">
      <c r="A2679" s="240">
        <v>41908</v>
      </c>
      <c r="B2679" s="475" t="s">
        <v>1830</v>
      </c>
      <c r="C2679" s="476" t="s">
        <v>2764</v>
      </c>
      <c r="D2679" s="235" t="s">
        <v>2614</v>
      </c>
      <c r="E2679" s="236">
        <v>46266</v>
      </c>
      <c r="F2679" s="117">
        <v>41908</v>
      </c>
      <c r="G2679" s="30">
        <v>46266</v>
      </c>
      <c r="H2679" s="265">
        <f t="shared" si="120"/>
        <v>0</v>
      </c>
      <c r="I2679" s="235"/>
      <c r="J2679" s="9"/>
      <c r="K2679" s="9"/>
    </row>
    <row r="2680" spans="1:11" x14ac:dyDescent="0.25">
      <c r="A2680" s="240">
        <v>41908</v>
      </c>
      <c r="B2680" s="475" t="s">
        <v>1831</v>
      </c>
      <c r="C2680" s="476" t="s">
        <v>2764</v>
      </c>
      <c r="D2680" s="235" t="s">
        <v>2614</v>
      </c>
      <c r="E2680" s="236">
        <v>1086</v>
      </c>
      <c r="F2680" s="117">
        <v>41908</v>
      </c>
      <c r="G2680" s="30">
        <v>1086</v>
      </c>
      <c r="H2680" s="265">
        <f t="shared" si="120"/>
        <v>0</v>
      </c>
      <c r="I2680" s="235"/>
      <c r="J2680" s="9"/>
      <c r="K2680" s="9"/>
    </row>
    <row r="2681" spans="1:11" x14ac:dyDescent="0.25">
      <c r="A2681" s="240"/>
      <c r="B2681" s="475"/>
      <c r="C2681" s="476"/>
      <c r="D2681" s="235"/>
      <c r="E2681" s="236"/>
      <c r="F2681" s="117"/>
      <c r="G2681" s="30">
        <f>SUM(G2673:G2680)</f>
        <v>129103.6</v>
      </c>
      <c r="H2681" s="265"/>
      <c r="I2681" s="235"/>
      <c r="J2681" s="9"/>
      <c r="K2681" s="9"/>
    </row>
    <row r="2682" spans="1:11" x14ac:dyDescent="0.25">
      <c r="A2682" s="240"/>
      <c r="B2682" s="475"/>
      <c r="C2682" s="476"/>
      <c r="D2682" s="235"/>
      <c r="E2682" s="236"/>
      <c r="F2682" s="117"/>
      <c r="G2682" s="30"/>
      <c r="H2682" s="265"/>
      <c r="I2682" s="235"/>
      <c r="J2682" s="9"/>
      <c r="K2682" s="9"/>
    </row>
    <row r="2683" spans="1:11" x14ac:dyDescent="0.25">
      <c r="A2683" s="240">
        <v>41886</v>
      </c>
      <c r="B2683" s="438" t="s">
        <v>1707</v>
      </c>
      <c r="C2683" s="429" t="s">
        <v>4422</v>
      </c>
      <c r="D2683" s="235" t="s">
        <v>2539</v>
      </c>
      <c r="E2683" s="236">
        <v>5893</v>
      </c>
      <c r="F2683" s="294">
        <v>41886</v>
      </c>
      <c r="G2683" s="30">
        <v>5893</v>
      </c>
      <c r="H2683" s="265">
        <f t="shared" ref="H2683:H2690" si="121">E2683-G2683</f>
        <v>0</v>
      </c>
      <c r="I2683" s="235"/>
      <c r="J2683" s="9"/>
      <c r="K2683" s="9"/>
    </row>
    <row r="2684" spans="1:11" x14ac:dyDescent="0.25">
      <c r="A2684" s="240">
        <v>41886</v>
      </c>
      <c r="B2684" s="438" t="s">
        <v>1712</v>
      </c>
      <c r="C2684" s="429" t="s">
        <v>4422</v>
      </c>
      <c r="D2684" s="235" t="s">
        <v>2539</v>
      </c>
      <c r="E2684" s="236">
        <v>5889</v>
      </c>
      <c r="F2684" s="294">
        <v>41886</v>
      </c>
      <c r="G2684" s="30">
        <v>5889</v>
      </c>
      <c r="H2684" s="265">
        <f t="shared" si="121"/>
        <v>0</v>
      </c>
      <c r="I2684" s="235"/>
      <c r="J2684" s="9"/>
      <c r="K2684" s="9"/>
    </row>
    <row r="2685" spans="1:11" x14ac:dyDescent="0.25">
      <c r="A2685" s="240">
        <v>41890</v>
      </c>
      <c r="B2685" s="438" t="s">
        <v>2250</v>
      </c>
      <c r="C2685" s="429" t="s">
        <v>4422</v>
      </c>
      <c r="D2685" s="8" t="s">
        <v>2539</v>
      </c>
      <c r="E2685" s="252">
        <v>3398.4</v>
      </c>
      <c r="F2685" s="117">
        <v>41891</v>
      </c>
      <c r="G2685" s="30">
        <v>3398.4</v>
      </c>
      <c r="H2685" s="265">
        <f t="shared" si="121"/>
        <v>0</v>
      </c>
      <c r="I2685" s="8" t="s">
        <v>196</v>
      </c>
      <c r="J2685" s="9"/>
      <c r="K2685" s="9"/>
    </row>
    <row r="2686" spans="1:11" x14ac:dyDescent="0.25">
      <c r="A2686" s="240">
        <v>41893</v>
      </c>
      <c r="B2686" s="438" t="s">
        <v>1258</v>
      </c>
      <c r="C2686" s="429" t="s">
        <v>4422</v>
      </c>
      <c r="D2686" s="235" t="s">
        <v>2539</v>
      </c>
      <c r="E2686" s="236">
        <v>5016.74</v>
      </c>
      <c r="F2686" s="117">
        <v>41893</v>
      </c>
      <c r="G2686" s="30">
        <v>5016.74</v>
      </c>
      <c r="H2686" s="265">
        <f t="shared" si="121"/>
        <v>0</v>
      </c>
      <c r="I2686" s="235"/>
      <c r="J2686" s="9"/>
      <c r="K2686" s="9"/>
    </row>
    <row r="2687" spans="1:11" x14ac:dyDescent="0.25">
      <c r="A2687" s="240">
        <v>41900</v>
      </c>
      <c r="B2687" s="241" t="s">
        <v>2081</v>
      </c>
      <c r="C2687" s="394" t="s">
        <v>4517</v>
      </c>
      <c r="D2687" s="8" t="s">
        <v>2539</v>
      </c>
      <c r="E2687" s="252">
        <v>4038</v>
      </c>
      <c r="F2687" s="294">
        <v>41900</v>
      </c>
      <c r="G2687" s="30">
        <v>4038</v>
      </c>
      <c r="H2687" s="265">
        <f t="shared" si="121"/>
        <v>0</v>
      </c>
      <c r="I2687" s="8" t="s">
        <v>20</v>
      </c>
      <c r="J2687" s="9"/>
      <c r="K2687" s="9"/>
    </row>
    <row r="2688" spans="1:11" x14ac:dyDescent="0.25">
      <c r="A2688" s="240">
        <v>41904</v>
      </c>
      <c r="B2688" s="241" t="s">
        <v>1326</v>
      </c>
      <c r="C2688" s="394" t="s">
        <v>4517</v>
      </c>
      <c r="D2688" s="8" t="s">
        <v>2539</v>
      </c>
      <c r="E2688" s="252">
        <v>4082</v>
      </c>
      <c r="F2688" s="294">
        <v>41904</v>
      </c>
      <c r="G2688" s="22">
        <v>4082</v>
      </c>
      <c r="H2688" s="265">
        <f t="shared" si="121"/>
        <v>0</v>
      </c>
      <c r="I2688" s="20"/>
      <c r="J2688" s="9"/>
      <c r="K2688" s="9"/>
    </row>
    <row r="2689" spans="1:11" x14ac:dyDescent="0.25">
      <c r="A2689" s="240">
        <v>41907</v>
      </c>
      <c r="B2689" s="475" t="s">
        <v>1601</v>
      </c>
      <c r="C2689" s="476" t="s">
        <v>2764</v>
      </c>
      <c r="D2689" s="5" t="s">
        <v>2539</v>
      </c>
      <c r="E2689" s="295">
        <v>6187.9</v>
      </c>
      <c r="F2689" s="294">
        <v>41907</v>
      </c>
      <c r="G2689" s="22">
        <v>6187.9</v>
      </c>
      <c r="H2689" s="265">
        <f t="shared" si="121"/>
        <v>0</v>
      </c>
      <c r="I2689" s="24"/>
      <c r="J2689" s="9"/>
      <c r="K2689" s="9"/>
    </row>
    <row r="2690" spans="1:11" x14ac:dyDescent="0.25">
      <c r="A2690" s="240">
        <v>41907</v>
      </c>
      <c r="B2690" s="475" t="s">
        <v>1602</v>
      </c>
      <c r="C2690" s="476" t="s">
        <v>2764</v>
      </c>
      <c r="D2690" s="5" t="s">
        <v>2539</v>
      </c>
      <c r="E2690" s="295">
        <v>3066.5</v>
      </c>
      <c r="F2690" s="294">
        <v>41907</v>
      </c>
      <c r="G2690" s="22">
        <v>3066.5</v>
      </c>
      <c r="H2690" s="265">
        <f t="shared" si="121"/>
        <v>0</v>
      </c>
      <c r="I2690" s="24"/>
      <c r="J2690" s="9"/>
      <c r="K2690" s="9"/>
    </row>
    <row r="2691" spans="1:11" x14ac:dyDescent="0.25">
      <c r="A2691" s="240"/>
      <c r="B2691" s="475"/>
      <c r="C2691" s="476"/>
      <c r="D2691" s="5"/>
      <c r="E2691" s="295"/>
      <c r="F2691" s="294"/>
      <c r="G2691" s="22">
        <f>SUM(G2683:G2690)</f>
        <v>37571.54</v>
      </c>
      <c r="H2691" s="265"/>
      <c r="I2691" s="24"/>
      <c r="J2691" s="9"/>
      <c r="K2691" s="9"/>
    </row>
    <row r="2692" spans="1:11" x14ac:dyDescent="0.25">
      <c r="A2692" s="240"/>
      <c r="B2692" s="475"/>
      <c r="C2692" s="476"/>
      <c r="D2692" s="5"/>
      <c r="E2692" s="295"/>
      <c r="F2692" s="294"/>
      <c r="G2692" s="22"/>
      <c r="H2692" s="265"/>
      <c r="I2692" s="24"/>
      <c r="J2692" s="9"/>
      <c r="K2692" s="9"/>
    </row>
    <row r="2693" spans="1:11" x14ac:dyDescent="0.25">
      <c r="A2693" s="240">
        <v>41883</v>
      </c>
      <c r="B2693" s="241" t="s">
        <v>1393</v>
      </c>
      <c r="C2693" s="394" t="s">
        <v>4401</v>
      </c>
      <c r="D2693" s="235" t="s">
        <v>4407</v>
      </c>
      <c r="E2693" s="236">
        <v>6572.65</v>
      </c>
      <c r="F2693" s="117">
        <v>41884</v>
      </c>
      <c r="G2693" s="30">
        <v>6572.65</v>
      </c>
      <c r="H2693" s="238">
        <f t="shared" ref="H2693:H2719" si="122">E2693-G2693</f>
        <v>0</v>
      </c>
      <c r="I2693" s="235"/>
      <c r="J2693" s="9"/>
      <c r="K2693" s="9"/>
    </row>
    <row r="2694" spans="1:11" x14ac:dyDescent="0.25">
      <c r="A2694" s="240">
        <v>41884</v>
      </c>
      <c r="B2694" s="241" t="s">
        <v>1519</v>
      </c>
      <c r="C2694" s="394" t="s">
        <v>4401</v>
      </c>
      <c r="D2694" s="235" t="s">
        <v>4407</v>
      </c>
      <c r="E2694" s="236">
        <v>12193.9</v>
      </c>
      <c r="F2694" s="117">
        <v>41887</v>
      </c>
      <c r="G2694" s="22">
        <v>12193.9</v>
      </c>
      <c r="H2694" s="238">
        <f t="shared" si="122"/>
        <v>0</v>
      </c>
      <c r="I2694" s="431" t="s">
        <v>2781</v>
      </c>
      <c r="J2694" s="9"/>
      <c r="K2694" s="9"/>
    </row>
    <row r="2695" spans="1:11" x14ac:dyDescent="0.25">
      <c r="A2695" s="240">
        <v>41885</v>
      </c>
      <c r="B2695" s="438" t="s">
        <v>1639</v>
      </c>
      <c r="C2695" s="429" t="s">
        <v>4422</v>
      </c>
      <c r="D2695" s="8" t="s">
        <v>4407</v>
      </c>
      <c r="E2695" s="252">
        <v>3932</v>
      </c>
      <c r="F2695" s="117">
        <v>41885</v>
      </c>
      <c r="G2695" s="30">
        <v>3932</v>
      </c>
      <c r="H2695" s="265">
        <f t="shared" si="122"/>
        <v>0</v>
      </c>
      <c r="I2695" s="8" t="s">
        <v>14</v>
      </c>
      <c r="J2695" s="9"/>
      <c r="K2695" s="9"/>
    </row>
    <row r="2696" spans="1:11" ht="23.25" x14ac:dyDescent="0.25">
      <c r="A2696" s="240">
        <v>41887</v>
      </c>
      <c r="B2696" s="438" t="s">
        <v>1874</v>
      </c>
      <c r="C2696" s="429" t="s">
        <v>4422</v>
      </c>
      <c r="D2696" s="8" t="s">
        <v>4407</v>
      </c>
      <c r="E2696" s="252">
        <v>15422.3</v>
      </c>
      <c r="F2696" s="468" t="s">
        <v>4451</v>
      </c>
      <c r="G2696" s="30">
        <v>15422.3</v>
      </c>
      <c r="H2696" s="265">
        <f t="shared" si="122"/>
        <v>0</v>
      </c>
      <c r="I2696" s="8"/>
      <c r="J2696" s="9"/>
      <c r="K2696" s="9"/>
    </row>
    <row r="2697" spans="1:11" x14ac:dyDescent="0.25">
      <c r="A2697" s="240">
        <v>41888</v>
      </c>
      <c r="B2697" s="438" t="s">
        <v>1947</v>
      </c>
      <c r="C2697" s="429" t="s">
        <v>4422</v>
      </c>
      <c r="D2697" s="235" t="s">
        <v>4407</v>
      </c>
      <c r="E2697" s="236">
        <v>5253.6</v>
      </c>
      <c r="F2697" s="294">
        <v>41888</v>
      </c>
      <c r="G2697" s="30">
        <v>5253.6</v>
      </c>
      <c r="H2697" s="265">
        <f t="shared" si="122"/>
        <v>0</v>
      </c>
      <c r="I2697" s="235" t="s">
        <v>14</v>
      </c>
      <c r="J2697" s="9"/>
      <c r="K2697" s="9"/>
    </row>
    <row r="2698" spans="1:11" x14ac:dyDescent="0.25">
      <c r="A2698" s="240">
        <v>41889</v>
      </c>
      <c r="B2698" s="438" t="s">
        <v>2117</v>
      </c>
      <c r="C2698" s="429" t="s">
        <v>4422</v>
      </c>
      <c r="D2698" s="8" t="s">
        <v>4407</v>
      </c>
      <c r="E2698" s="252">
        <v>8310.7999999999993</v>
      </c>
      <c r="F2698" s="294">
        <v>41890</v>
      </c>
      <c r="G2698" s="30">
        <v>8310.7999999999993</v>
      </c>
      <c r="H2698" s="265">
        <f t="shared" si="122"/>
        <v>0</v>
      </c>
      <c r="I2698" s="8" t="s">
        <v>14</v>
      </c>
      <c r="J2698" s="9"/>
      <c r="K2698" s="9"/>
    </row>
    <row r="2699" spans="1:11" x14ac:dyDescent="0.25">
      <c r="A2699" s="240">
        <v>41890</v>
      </c>
      <c r="B2699" s="438" t="s">
        <v>2206</v>
      </c>
      <c r="C2699" s="429" t="s">
        <v>4422</v>
      </c>
      <c r="D2699" s="8" t="s">
        <v>4407</v>
      </c>
      <c r="E2699" s="252">
        <v>8938.7999999999993</v>
      </c>
      <c r="F2699" s="117">
        <v>41890</v>
      </c>
      <c r="G2699" s="30">
        <v>8938.7999999999993</v>
      </c>
      <c r="H2699" s="265">
        <f t="shared" si="122"/>
        <v>0</v>
      </c>
      <c r="I2699" s="8" t="s">
        <v>14</v>
      </c>
      <c r="J2699" s="9"/>
      <c r="K2699" s="9"/>
    </row>
    <row r="2700" spans="1:11" x14ac:dyDescent="0.25">
      <c r="A2700" s="240">
        <v>41893</v>
      </c>
      <c r="B2700" s="438" t="s">
        <v>1286</v>
      </c>
      <c r="C2700" s="429" t="s">
        <v>4422</v>
      </c>
      <c r="D2700" s="235" t="s">
        <v>4407</v>
      </c>
      <c r="E2700" s="236">
        <v>13022.1</v>
      </c>
      <c r="F2700" s="117">
        <v>41893</v>
      </c>
      <c r="G2700" s="30">
        <v>13022.1</v>
      </c>
      <c r="H2700" s="265">
        <f t="shared" si="122"/>
        <v>0</v>
      </c>
      <c r="I2700" s="235"/>
      <c r="J2700" s="9"/>
      <c r="K2700" s="9"/>
    </row>
    <row r="2701" spans="1:11" x14ac:dyDescent="0.25">
      <c r="A2701" s="240">
        <v>41894</v>
      </c>
      <c r="B2701" s="438" t="s">
        <v>1490</v>
      </c>
      <c r="C2701" s="429" t="s">
        <v>4422</v>
      </c>
      <c r="D2701" s="8" t="s">
        <v>4407</v>
      </c>
      <c r="E2701" s="252">
        <v>6652.8</v>
      </c>
      <c r="F2701" s="117">
        <v>41896</v>
      </c>
      <c r="G2701" s="30">
        <v>6652.8</v>
      </c>
      <c r="H2701" s="265">
        <f t="shared" si="122"/>
        <v>0</v>
      </c>
      <c r="I2701" s="8" t="s">
        <v>14</v>
      </c>
      <c r="J2701" s="9"/>
      <c r="K2701" s="9"/>
    </row>
    <row r="2702" spans="1:11" x14ac:dyDescent="0.25">
      <c r="A2702" s="240">
        <v>41894</v>
      </c>
      <c r="B2702" s="438" t="s">
        <v>1491</v>
      </c>
      <c r="C2702" s="429" t="s">
        <v>4422</v>
      </c>
      <c r="D2702" s="8" t="s">
        <v>4407</v>
      </c>
      <c r="E2702" s="252">
        <v>877.8</v>
      </c>
      <c r="F2702" s="117">
        <v>41895</v>
      </c>
      <c r="G2702" s="30">
        <v>877.8</v>
      </c>
      <c r="H2702" s="265">
        <f t="shared" si="122"/>
        <v>0</v>
      </c>
      <c r="I2702" s="8" t="s">
        <v>14</v>
      </c>
      <c r="J2702" s="9"/>
      <c r="K2702" s="9"/>
    </row>
    <row r="2703" spans="1:11" x14ac:dyDescent="0.25">
      <c r="A2703" s="240">
        <v>41895</v>
      </c>
      <c r="B2703" s="241" t="s">
        <v>1609</v>
      </c>
      <c r="C2703" s="394" t="s">
        <v>4517</v>
      </c>
      <c r="D2703" s="235" t="s">
        <v>4407</v>
      </c>
      <c r="E2703" s="236">
        <v>4264</v>
      </c>
      <c r="F2703" s="294">
        <v>41896</v>
      </c>
      <c r="G2703" s="30">
        <v>4264</v>
      </c>
      <c r="H2703" s="265">
        <f t="shared" si="122"/>
        <v>0</v>
      </c>
      <c r="I2703" s="235" t="s">
        <v>14</v>
      </c>
      <c r="J2703" s="9"/>
      <c r="K2703" s="9"/>
    </row>
    <row r="2704" spans="1:11" x14ac:dyDescent="0.25">
      <c r="A2704" s="240">
        <v>41896</v>
      </c>
      <c r="B2704" s="241" t="s">
        <v>1667</v>
      </c>
      <c r="C2704" s="394" t="s">
        <v>4517</v>
      </c>
      <c r="D2704" s="8" t="s">
        <v>4407</v>
      </c>
      <c r="E2704" s="252">
        <v>26748.15</v>
      </c>
      <c r="F2704" s="117">
        <v>41901</v>
      </c>
      <c r="G2704" s="30">
        <v>26748.15</v>
      </c>
      <c r="H2704" s="265">
        <f t="shared" si="122"/>
        <v>0</v>
      </c>
      <c r="I2704" s="8" t="s">
        <v>146</v>
      </c>
      <c r="J2704" s="9"/>
      <c r="K2704" s="9"/>
    </row>
    <row r="2705" spans="1:11" x14ac:dyDescent="0.25">
      <c r="A2705" s="240">
        <v>41900</v>
      </c>
      <c r="B2705" s="241" t="s">
        <v>2070</v>
      </c>
      <c r="C2705" s="394" t="s">
        <v>4517</v>
      </c>
      <c r="D2705" s="8" t="s">
        <v>4407</v>
      </c>
      <c r="E2705" s="252">
        <v>7761.6</v>
      </c>
      <c r="F2705" s="314" t="s">
        <v>4557</v>
      </c>
      <c r="G2705" s="30">
        <v>7761.6</v>
      </c>
      <c r="H2705" s="265">
        <f t="shared" si="122"/>
        <v>0</v>
      </c>
      <c r="I2705" s="8" t="s">
        <v>14</v>
      </c>
      <c r="J2705" s="9"/>
      <c r="K2705" s="9"/>
    </row>
    <row r="2706" spans="1:11" x14ac:dyDescent="0.25">
      <c r="A2706" s="240">
        <v>41900</v>
      </c>
      <c r="B2706" s="241" t="s">
        <v>2071</v>
      </c>
      <c r="C2706" s="394" t="s">
        <v>4517</v>
      </c>
      <c r="D2706" s="8" t="s">
        <v>4407</v>
      </c>
      <c r="E2706" s="252">
        <v>1037.3</v>
      </c>
      <c r="F2706" s="294">
        <v>41901</v>
      </c>
      <c r="G2706" s="30">
        <v>1037.3</v>
      </c>
      <c r="H2706" s="265">
        <f t="shared" si="122"/>
        <v>0</v>
      </c>
      <c r="I2706" s="8" t="s">
        <v>14</v>
      </c>
      <c r="J2706" s="9"/>
      <c r="K2706" s="9"/>
    </row>
    <row r="2707" spans="1:11" x14ac:dyDescent="0.25">
      <c r="A2707" s="240">
        <v>41900</v>
      </c>
      <c r="B2707" s="241" t="s">
        <v>2149</v>
      </c>
      <c r="C2707" s="394" t="s">
        <v>4517</v>
      </c>
      <c r="D2707" s="8" t="s">
        <v>4407</v>
      </c>
      <c r="E2707" s="252">
        <v>1136.2</v>
      </c>
      <c r="F2707" s="294">
        <v>41901</v>
      </c>
      <c r="G2707" s="30">
        <v>1136.2</v>
      </c>
      <c r="H2707" s="265">
        <f t="shared" si="122"/>
        <v>0</v>
      </c>
      <c r="I2707" s="8" t="s">
        <v>138</v>
      </c>
      <c r="J2707" s="9"/>
      <c r="K2707" s="9"/>
    </row>
    <row r="2708" spans="1:11" x14ac:dyDescent="0.25">
      <c r="A2708" s="240">
        <v>41901</v>
      </c>
      <c r="B2708" s="241" t="s">
        <v>2254</v>
      </c>
      <c r="C2708" s="394" t="s">
        <v>4517</v>
      </c>
      <c r="D2708" s="235" t="s">
        <v>4407</v>
      </c>
      <c r="E2708" s="236">
        <v>1594.9</v>
      </c>
      <c r="F2708" s="294">
        <v>41904</v>
      </c>
      <c r="G2708" s="22">
        <v>1594.9</v>
      </c>
      <c r="H2708" s="265">
        <f t="shared" si="122"/>
        <v>0</v>
      </c>
      <c r="I2708" s="431" t="s">
        <v>138</v>
      </c>
      <c r="J2708" s="9"/>
      <c r="K2708" s="9"/>
    </row>
    <row r="2709" spans="1:11" x14ac:dyDescent="0.25">
      <c r="A2709" s="240">
        <v>41903</v>
      </c>
      <c r="B2709" s="241" t="s">
        <v>1230</v>
      </c>
      <c r="C2709" s="394" t="s">
        <v>4517</v>
      </c>
      <c r="D2709" s="235" t="s">
        <v>4407</v>
      </c>
      <c r="E2709" s="236">
        <v>8393.6</v>
      </c>
      <c r="F2709" s="117">
        <v>41904</v>
      </c>
      <c r="G2709" s="30">
        <v>8393.6</v>
      </c>
      <c r="H2709" s="265">
        <f t="shared" si="122"/>
        <v>0</v>
      </c>
      <c r="I2709" s="235" t="s">
        <v>14</v>
      </c>
      <c r="J2709" s="9"/>
      <c r="K2709" s="9"/>
    </row>
    <row r="2710" spans="1:11" x14ac:dyDescent="0.25">
      <c r="A2710" s="240">
        <v>41903</v>
      </c>
      <c r="B2710" s="241" t="s">
        <v>1249</v>
      </c>
      <c r="C2710" s="394" t="s">
        <v>4517</v>
      </c>
      <c r="D2710" s="235" t="s">
        <v>4407</v>
      </c>
      <c r="E2710" s="236">
        <v>3053</v>
      </c>
      <c r="F2710" s="294">
        <v>41903</v>
      </c>
      <c r="G2710" s="30">
        <v>3053</v>
      </c>
      <c r="H2710" s="265">
        <f t="shared" si="122"/>
        <v>0</v>
      </c>
      <c r="I2710" s="235"/>
      <c r="J2710" s="9"/>
      <c r="K2710" s="9"/>
    </row>
    <row r="2711" spans="1:11" x14ac:dyDescent="0.25">
      <c r="A2711" s="240">
        <v>41904</v>
      </c>
      <c r="B2711" s="241" t="s">
        <v>1334</v>
      </c>
      <c r="C2711" s="394" t="s">
        <v>4517</v>
      </c>
      <c r="D2711" s="8" t="s">
        <v>4407</v>
      </c>
      <c r="E2711" s="252">
        <v>7275.6</v>
      </c>
      <c r="F2711" s="299" t="s">
        <v>4585</v>
      </c>
      <c r="G2711" s="22">
        <v>7275.6</v>
      </c>
      <c r="H2711" s="265">
        <f t="shared" si="122"/>
        <v>0</v>
      </c>
      <c r="I2711" s="20" t="s">
        <v>14</v>
      </c>
      <c r="J2711" s="9"/>
      <c r="K2711" s="9"/>
    </row>
    <row r="2712" spans="1:11" x14ac:dyDescent="0.25">
      <c r="A2712" s="240">
        <v>41904</v>
      </c>
      <c r="B2712" s="241" t="s">
        <v>1339</v>
      </c>
      <c r="C2712" s="394" t="s">
        <v>4517</v>
      </c>
      <c r="D2712" s="8" t="s">
        <v>4407</v>
      </c>
      <c r="E2712" s="252">
        <v>2202.15</v>
      </c>
      <c r="F2712" s="294">
        <v>41905</v>
      </c>
      <c r="G2712" s="22">
        <v>2202.15</v>
      </c>
      <c r="H2712" s="265">
        <f t="shared" si="122"/>
        <v>0</v>
      </c>
      <c r="I2712" s="20" t="s">
        <v>14</v>
      </c>
      <c r="J2712" s="9"/>
      <c r="K2712" s="9"/>
    </row>
    <row r="2713" spans="1:11" x14ac:dyDescent="0.25">
      <c r="A2713" s="240">
        <v>41905</v>
      </c>
      <c r="B2713" s="241" t="s">
        <v>1435</v>
      </c>
      <c r="C2713" s="394" t="s">
        <v>4517</v>
      </c>
      <c r="D2713" s="8" t="s">
        <v>4407</v>
      </c>
      <c r="E2713" s="252">
        <v>6468.4</v>
      </c>
      <c r="F2713" s="294">
        <v>41908</v>
      </c>
      <c r="G2713" s="22">
        <v>6468.4</v>
      </c>
      <c r="H2713" s="265">
        <f t="shared" si="122"/>
        <v>0</v>
      </c>
      <c r="I2713" s="431" t="s">
        <v>14</v>
      </c>
      <c r="J2713" s="9"/>
      <c r="K2713" s="9"/>
    </row>
    <row r="2714" spans="1:11" x14ac:dyDescent="0.25">
      <c r="A2714" s="240">
        <v>41906</v>
      </c>
      <c r="B2714" s="475" t="s">
        <v>1555</v>
      </c>
      <c r="C2714" s="476" t="s">
        <v>2764</v>
      </c>
      <c r="D2714" s="5" t="s">
        <v>4407</v>
      </c>
      <c r="E2714" s="295">
        <v>2563.5</v>
      </c>
      <c r="F2714" s="299" t="s">
        <v>4597</v>
      </c>
      <c r="G2714" s="22">
        <v>2563.5</v>
      </c>
      <c r="H2714" s="265">
        <f t="shared" si="122"/>
        <v>0</v>
      </c>
      <c r="I2714" s="24" t="s">
        <v>196</v>
      </c>
      <c r="J2714" s="9"/>
      <c r="K2714" s="9"/>
    </row>
    <row r="2715" spans="1:11" x14ac:dyDescent="0.25">
      <c r="A2715" s="240">
        <v>41907</v>
      </c>
      <c r="B2715" s="475" t="s">
        <v>1641</v>
      </c>
      <c r="C2715" s="476" t="s">
        <v>2764</v>
      </c>
      <c r="D2715" s="5" t="s">
        <v>4407</v>
      </c>
      <c r="E2715" s="295">
        <v>14098.6</v>
      </c>
      <c r="F2715" s="294">
        <v>41909</v>
      </c>
      <c r="G2715" s="22">
        <v>14098.6</v>
      </c>
      <c r="H2715" s="265">
        <f t="shared" si="122"/>
        <v>0</v>
      </c>
      <c r="I2715" s="24" t="s">
        <v>138</v>
      </c>
      <c r="J2715" s="9"/>
      <c r="K2715" s="9"/>
    </row>
    <row r="2716" spans="1:11" x14ac:dyDescent="0.25">
      <c r="A2716" s="240">
        <v>41908</v>
      </c>
      <c r="B2716" s="475" t="s">
        <v>1777</v>
      </c>
      <c r="C2716" s="476" t="s">
        <v>2764</v>
      </c>
      <c r="D2716" s="235" t="s">
        <v>4407</v>
      </c>
      <c r="E2716" s="236">
        <v>6350.4</v>
      </c>
      <c r="F2716" s="294">
        <v>41912</v>
      </c>
      <c r="G2716" s="30">
        <v>6350.4</v>
      </c>
      <c r="H2716" s="265">
        <f t="shared" si="122"/>
        <v>0</v>
      </c>
      <c r="I2716" s="235" t="s">
        <v>14</v>
      </c>
      <c r="J2716" s="9"/>
      <c r="K2716" s="9"/>
    </row>
    <row r="2717" spans="1:11" x14ac:dyDescent="0.25">
      <c r="A2717" s="240">
        <v>41908</v>
      </c>
      <c r="B2717" s="475" t="s">
        <v>1779</v>
      </c>
      <c r="C2717" s="476" t="s">
        <v>2764</v>
      </c>
      <c r="D2717" s="235" t="s">
        <v>4407</v>
      </c>
      <c r="E2717" s="236">
        <v>1540.6</v>
      </c>
      <c r="F2717" s="294">
        <v>41909</v>
      </c>
      <c r="G2717" s="30">
        <v>1540.6</v>
      </c>
      <c r="H2717" s="265">
        <f t="shared" si="122"/>
        <v>0</v>
      </c>
      <c r="I2717" s="235" t="s">
        <v>14</v>
      </c>
      <c r="J2717" s="9"/>
      <c r="K2717" s="9"/>
    </row>
    <row r="2718" spans="1:11" x14ac:dyDescent="0.25">
      <c r="A2718" s="240">
        <v>41910</v>
      </c>
      <c r="B2718" s="475" t="s">
        <v>1991</v>
      </c>
      <c r="C2718" s="476" t="s">
        <v>2764</v>
      </c>
      <c r="D2718" s="235" t="s">
        <v>4407</v>
      </c>
      <c r="E2718" s="236">
        <v>15602.8</v>
      </c>
      <c r="F2718" s="461">
        <v>41917</v>
      </c>
      <c r="G2718" s="247">
        <v>15602.8</v>
      </c>
      <c r="H2718" s="265">
        <f t="shared" si="122"/>
        <v>0</v>
      </c>
      <c r="I2718" s="235" t="s">
        <v>14</v>
      </c>
      <c r="J2718" s="9"/>
      <c r="K2718" s="9"/>
    </row>
    <row r="2719" spans="1:11" x14ac:dyDescent="0.25">
      <c r="A2719" s="240">
        <v>41911</v>
      </c>
      <c r="B2719" s="475" t="s">
        <v>2090</v>
      </c>
      <c r="C2719" s="476" t="s">
        <v>2764</v>
      </c>
      <c r="D2719" s="8" t="s">
        <v>4407</v>
      </c>
      <c r="E2719" s="252">
        <v>5763.2</v>
      </c>
      <c r="F2719" s="294">
        <v>41912</v>
      </c>
      <c r="G2719" s="30">
        <v>5763.2</v>
      </c>
      <c r="H2719" s="265">
        <f t="shared" si="122"/>
        <v>0</v>
      </c>
      <c r="I2719" s="8" t="s">
        <v>14</v>
      </c>
      <c r="J2719" s="9"/>
      <c r="K2719" s="9"/>
    </row>
    <row r="2720" spans="1:11" x14ac:dyDescent="0.25">
      <c r="A2720" s="240"/>
      <c r="B2720" s="475"/>
      <c r="C2720" s="476"/>
      <c r="D2720" s="8"/>
      <c r="E2720" s="252"/>
      <c r="F2720" s="294"/>
      <c r="G2720" s="30">
        <f>SUM(G2693:G2719)</f>
        <v>197030.75000000003</v>
      </c>
      <c r="H2720" s="265"/>
      <c r="I2720" s="8"/>
      <c r="J2720" s="9"/>
      <c r="K2720" s="9"/>
    </row>
    <row r="2721" spans="1:11" x14ac:dyDescent="0.25">
      <c r="A2721" s="240"/>
      <c r="B2721" s="475"/>
      <c r="C2721" s="476"/>
      <c r="D2721" s="8"/>
      <c r="E2721" s="252"/>
      <c r="F2721" s="294"/>
      <c r="G2721" s="30"/>
      <c r="H2721" s="265"/>
      <c r="I2721" s="8"/>
      <c r="J2721" s="9"/>
      <c r="K2721" s="9"/>
    </row>
    <row r="2722" spans="1:11" x14ac:dyDescent="0.25">
      <c r="A2722" s="240">
        <v>41884</v>
      </c>
      <c r="B2722" s="241" t="s">
        <v>1540</v>
      </c>
      <c r="C2722" s="394" t="s">
        <v>4401</v>
      </c>
      <c r="D2722" s="235" t="s">
        <v>162</v>
      </c>
      <c r="E2722" s="236">
        <v>578</v>
      </c>
      <c r="F2722" s="117">
        <v>41884</v>
      </c>
      <c r="G2722" s="22">
        <v>578</v>
      </c>
      <c r="H2722" s="238">
        <f t="shared" ref="H2722:H2751" si="123">E2722-G2722</f>
        <v>0</v>
      </c>
      <c r="I2722" s="431"/>
      <c r="J2722" s="9"/>
      <c r="K2722" s="9"/>
    </row>
    <row r="2723" spans="1:11" x14ac:dyDescent="0.25">
      <c r="A2723" s="240">
        <v>41885</v>
      </c>
      <c r="B2723" s="438" t="s">
        <v>1629</v>
      </c>
      <c r="C2723" s="429" t="s">
        <v>4422</v>
      </c>
      <c r="D2723" s="8" t="s">
        <v>162</v>
      </c>
      <c r="E2723" s="252">
        <v>32035.200000000001</v>
      </c>
      <c r="F2723" s="117">
        <v>41886</v>
      </c>
      <c r="G2723" s="30">
        <v>32035.200000000001</v>
      </c>
      <c r="H2723" s="265">
        <f t="shared" si="123"/>
        <v>0</v>
      </c>
      <c r="I2723" s="8" t="s">
        <v>23</v>
      </c>
      <c r="J2723" s="9"/>
      <c r="K2723" s="9"/>
    </row>
    <row r="2724" spans="1:11" x14ac:dyDescent="0.25">
      <c r="A2724" s="240">
        <v>41887</v>
      </c>
      <c r="B2724" s="438" t="s">
        <v>1897</v>
      </c>
      <c r="C2724" s="429" t="s">
        <v>4422</v>
      </c>
      <c r="D2724" s="8" t="s">
        <v>162</v>
      </c>
      <c r="E2724" s="252">
        <v>1896</v>
      </c>
      <c r="F2724" s="117">
        <v>41887</v>
      </c>
      <c r="G2724" s="30">
        <v>1896</v>
      </c>
      <c r="H2724" s="265">
        <f t="shared" si="123"/>
        <v>0</v>
      </c>
      <c r="I2724" s="8"/>
      <c r="J2724" s="9"/>
      <c r="K2724" s="9"/>
    </row>
    <row r="2725" spans="1:11" x14ac:dyDescent="0.25">
      <c r="A2725" s="240">
        <v>41888</v>
      </c>
      <c r="B2725" s="438" t="s">
        <v>2011</v>
      </c>
      <c r="C2725" s="429" t="s">
        <v>4422</v>
      </c>
      <c r="D2725" s="235" t="s">
        <v>162</v>
      </c>
      <c r="E2725" s="236">
        <v>33636.25</v>
      </c>
      <c r="F2725" s="294">
        <v>41889</v>
      </c>
      <c r="G2725" s="30">
        <v>33636.25</v>
      </c>
      <c r="H2725" s="265">
        <f t="shared" si="123"/>
        <v>0</v>
      </c>
      <c r="I2725" s="235" t="s">
        <v>57</v>
      </c>
      <c r="J2725" s="9"/>
      <c r="K2725" s="9"/>
    </row>
    <row r="2726" spans="1:11" x14ac:dyDescent="0.25">
      <c r="A2726" s="240">
        <v>41889</v>
      </c>
      <c r="B2726" s="438" t="s">
        <v>2089</v>
      </c>
      <c r="C2726" s="429" t="s">
        <v>4422</v>
      </c>
      <c r="D2726" s="8" t="s">
        <v>162</v>
      </c>
      <c r="E2726" s="252">
        <v>30693.96</v>
      </c>
      <c r="F2726" s="294">
        <v>41889</v>
      </c>
      <c r="G2726" s="30">
        <v>30693.96</v>
      </c>
      <c r="H2726" s="265">
        <f t="shared" si="123"/>
        <v>0</v>
      </c>
      <c r="I2726" s="8" t="s">
        <v>57</v>
      </c>
      <c r="J2726" s="9"/>
      <c r="K2726" s="9"/>
    </row>
    <row r="2727" spans="1:11" x14ac:dyDescent="0.25">
      <c r="A2727" s="240">
        <v>41890</v>
      </c>
      <c r="B2727" s="438" t="s">
        <v>2171</v>
      </c>
      <c r="C2727" s="429" t="s">
        <v>4422</v>
      </c>
      <c r="D2727" s="8" t="s">
        <v>162</v>
      </c>
      <c r="E2727" s="252">
        <v>30612.240000000002</v>
      </c>
      <c r="F2727" s="117">
        <v>41891</v>
      </c>
      <c r="G2727" s="30">
        <v>30612.240000000002</v>
      </c>
      <c r="H2727" s="265">
        <f t="shared" si="123"/>
        <v>0</v>
      </c>
      <c r="I2727" s="8" t="s">
        <v>57</v>
      </c>
      <c r="J2727" s="9"/>
      <c r="K2727" s="9"/>
    </row>
    <row r="2728" spans="1:11" x14ac:dyDescent="0.25">
      <c r="A2728" s="240">
        <v>41893</v>
      </c>
      <c r="B2728" s="438" t="s">
        <v>1299</v>
      </c>
      <c r="C2728" s="429" t="s">
        <v>4422</v>
      </c>
      <c r="D2728" s="235" t="s">
        <v>162</v>
      </c>
      <c r="E2728" s="236">
        <v>33453</v>
      </c>
      <c r="F2728" s="117">
        <v>41894</v>
      </c>
      <c r="G2728" s="30">
        <v>33453</v>
      </c>
      <c r="H2728" s="265">
        <f t="shared" si="123"/>
        <v>0</v>
      </c>
      <c r="I2728" s="235" t="s">
        <v>57</v>
      </c>
      <c r="J2728" s="9"/>
      <c r="K2728" s="9"/>
    </row>
    <row r="2729" spans="1:11" ht="23.25" x14ac:dyDescent="0.25">
      <c r="A2729" s="240">
        <v>41895</v>
      </c>
      <c r="B2729" s="241" t="s">
        <v>1586</v>
      </c>
      <c r="C2729" s="394" t="s">
        <v>4517</v>
      </c>
      <c r="D2729" s="235" t="s">
        <v>162</v>
      </c>
      <c r="E2729" s="236">
        <v>37151.800000000003</v>
      </c>
      <c r="F2729" s="469" t="s">
        <v>4522</v>
      </c>
      <c r="G2729" s="30">
        <v>37151.800000000003</v>
      </c>
      <c r="H2729" s="265">
        <f t="shared" si="123"/>
        <v>0</v>
      </c>
      <c r="I2729" s="235" t="s">
        <v>57</v>
      </c>
      <c r="J2729" s="9"/>
      <c r="K2729" s="9"/>
    </row>
    <row r="2730" spans="1:11" x14ac:dyDescent="0.25">
      <c r="A2730" s="240">
        <v>41896</v>
      </c>
      <c r="B2730" s="241" t="s">
        <v>1663</v>
      </c>
      <c r="C2730" s="394" t="s">
        <v>4517</v>
      </c>
      <c r="D2730" s="8" t="s">
        <v>162</v>
      </c>
      <c r="E2730" s="252">
        <v>37684</v>
      </c>
      <c r="F2730" s="117">
        <v>41897</v>
      </c>
      <c r="G2730" s="30">
        <v>37684</v>
      </c>
      <c r="H2730" s="265">
        <f t="shared" si="123"/>
        <v>0</v>
      </c>
      <c r="I2730" s="8" t="s">
        <v>57</v>
      </c>
      <c r="J2730" s="9"/>
      <c r="K2730" s="9"/>
    </row>
    <row r="2731" spans="1:11" x14ac:dyDescent="0.25">
      <c r="A2731" s="240">
        <v>41897</v>
      </c>
      <c r="B2731" s="241" t="s">
        <v>1846</v>
      </c>
      <c r="C2731" s="394" t="s">
        <v>4517</v>
      </c>
      <c r="D2731" s="235" t="s">
        <v>162</v>
      </c>
      <c r="E2731" s="236">
        <v>3920</v>
      </c>
      <c r="F2731" s="294">
        <v>41897</v>
      </c>
      <c r="G2731" s="30">
        <v>3920</v>
      </c>
      <c r="H2731" s="265">
        <f t="shared" si="123"/>
        <v>0</v>
      </c>
      <c r="I2731" s="235"/>
      <c r="J2731" s="9"/>
      <c r="K2731" s="9"/>
    </row>
    <row r="2732" spans="1:11" x14ac:dyDescent="0.25">
      <c r="A2732" s="240">
        <v>41898</v>
      </c>
      <c r="B2732" s="241" t="s">
        <v>1886</v>
      </c>
      <c r="C2732" s="394" t="s">
        <v>4517</v>
      </c>
      <c r="D2732" s="8" t="s">
        <v>162</v>
      </c>
      <c r="E2732" s="252">
        <v>37776</v>
      </c>
      <c r="F2732" s="294">
        <v>41898</v>
      </c>
      <c r="G2732" s="30">
        <v>37776</v>
      </c>
      <c r="H2732" s="265">
        <f t="shared" si="123"/>
        <v>0</v>
      </c>
      <c r="I2732" s="8" t="s">
        <v>196</v>
      </c>
      <c r="J2732" s="9"/>
      <c r="K2732" s="9"/>
    </row>
    <row r="2733" spans="1:11" x14ac:dyDescent="0.25">
      <c r="A2733" s="240">
        <v>41898</v>
      </c>
      <c r="B2733" s="241" t="s">
        <v>1926</v>
      </c>
      <c r="C2733" s="394" t="s">
        <v>4517</v>
      </c>
      <c r="D2733" s="8" t="s">
        <v>162</v>
      </c>
      <c r="E2733" s="252">
        <v>980</v>
      </c>
      <c r="F2733" s="294">
        <v>41898</v>
      </c>
      <c r="G2733" s="30">
        <v>980</v>
      </c>
      <c r="H2733" s="265">
        <f t="shared" si="123"/>
        <v>0</v>
      </c>
      <c r="I2733" s="8"/>
      <c r="J2733" s="9"/>
      <c r="K2733" s="9"/>
    </row>
    <row r="2734" spans="1:11" x14ac:dyDescent="0.25">
      <c r="A2734" s="240">
        <v>41899</v>
      </c>
      <c r="B2734" s="241" t="s">
        <v>1987</v>
      </c>
      <c r="C2734" s="394" t="s">
        <v>4517</v>
      </c>
      <c r="D2734" s="8" t="s">
        <v>162</v>
      </c>
      <c r="E2734" s="252">
        <v>21696</v>
      </c>
      <c r="F2734" s="294">
        <v>41900</v>
      </c>
      <c r="G2734" s="30">
        <v>21696</v>
      </c>
      <c r="H2734" s="265">
        <f t="shared" si="123"/>
        <v>0</v>
      </c>
      <c r="I2734" s="8" t="s">
        <v>57</v>
      </c>
      <c r="J2734" s="9"/>
      <c r="K2734" s="9"/>
    </row>
    <row r="2735" spans="1:11" x14ac:dyDescent="0.25">
      <c r="A2735" s="240">
        <v>41899</v>
      </c>
      <c r="B2735" s="241" t="s">
        <v>2047</v>
      </c>
      <c r="C2735" s="394" t="s">
        <v>4517</v>
      </c>
      <c r="D2735" s="8" t="s">
        <v>162</v>
      </c>
      <c r="E2735" s="252">
        <v>12182.4</v>
      </c>
      <c r="F2735" s="294">
        <v>41899</v>
      </c>
      <c r="G2735" s="30">
        <v>12182.4</v>
      </c>
      <c r="H2735" s="265">
        <f t="shared" si="123"/>
        <v>0</v>
      </c>
      <c r="I2735" s="8"/>
      <c r="J2735" s="9"/>
      <c r="K2735" s="9"/>
    </row>
    <row r="2736" spans="1:11" x14ac:dyDescent="0.25">
      <c r="A2736" s="240">
        <v>41901</v>
      </c>
      <c r="B2736" s="241" t="s">
        <v>2204</v>
      </c>
      <c r="C2736" s="394" t="s">
        <v>4517</v>
      </c>
      <c r="D2736" s="235" t="s">
        <v>162</v>
      </c>
      <c r="E2736" s="236">
        <v>29424</v>
      </c>
      <c r="F2736" s="294">
        <v>41901</v>
      </c>
      <c r="G2736" s="30">
        <v>29424</v>
      </c>
      <c r="H2736" s="265">
        <f t="shared" si="123"/>
        <v>0</v>
      </c>
      <c r="I2736" s="431" t="s">
        <v>196</v>
      </c>
      <c r="J2736" s="9"/>
      <c r="K2736" s="9"/>
    </row>
    <row r="2737" spans="1:11" x14ac:dyDescent="0.25">
      <c r="A2737" s="240">
        <v>41901</v>
      </c>
      <c r="B2737" s="241" t="s">
        <v>2234</v>
      </c>
      <c r="C2737" s="394" t="s">
        <v>4517</v>
      </c>
      <c r="D2737" s="235" t="s">
        <v>162</v>
      </c>
      <c r="E2737" s="236">
        <v>5779.4</v>
      </c>
      <c r="F2737" s="294">
        <v>41901</v>
      </c>
      <c r="G2737" s="22">
        <v>5779.4</v>
      </c>
      <c r="H2737" s="265">
        <f t="shared" si="123"/>
        <v>0</v>
      </c>
      <c r="I2737" s="431" t="s">
        <v>196</v>
      </c>
      <c r="J2737" s="9"/>
      <c r="K2737" s="9"/>
    </row>
    <row r="2738" spans="1:11" x14ac:dyDescent="0.25">
      <c r="A2738" s="240">
        <v>41902</v>
      </c>
      <c r="B2738" s="241" t="s">
        <v>1164</v>
      </c>
      <c r="C2738" s="394" t="s">
        <v>4517</v>
      </c>
      <c r="D2738" s="8" t="s">
        <v>162</v>
      </c>
      <c r="E2738" s="252">
        <v>15180.2</v>
      </c>
      <c r="F2738" s="294">
        <v>41902</v>
      </c>
      <c r="G2738" s="22">
        <v>15180.2</v>
      </c>
      <c r="H2738" s="265">
        <f t="shared" si="123"/>
        <v>0</v>
      </c>
      <c r="I2738" s="20" t="s">
        <v>57</v>
      </c>
      <c r="J2738" s="9"/>
      <c r="K2738" s="9"/>
    </row>
    <row r="2739" spans="1:11" x14ac:dyDescent="0.25">
      <c r="A2739" s="240">
        <v>41903</v>
      </c>
      <c r="B2739" s="241" t="s">
        <v>1184</v>
      </c>
      <c r="C2739" s="394" t="s">
        <v>4517</v>
      </c>
      <c r="D2739" s="235" t="s">
        <v>162</v>
      </c>
      <c r="E2739" s="236">
        <v>10128</v>
      </c>
      <c r="F2739" s="117">
        <v>41903</v>
      </c>
      <c r="G2739" s="30">
        <v>10128</v>
      </c>
      <c r="H2739" s="265">
        <f t="shared" si="123"/>
        <v>0</v>
      </c>
      <c r="I2739" s="235" t="s">
        <v>57</v>
      </c>
      <c r="J2739" s="9"/>
      <c r="K2739" s="9"/>
    </row>
    <row r="2740" spans="1:11" x14ac:dyDescent="0.25">
      <c r="A2740" s="240">
        <v>41904</v>
      </c>
      <c r="B2740" s="241" t="s">
        <v>1306</v>
      </c>
      <c r="C2740" s="394" t="s">
        <v>4517</v>
      </c>
      <c r="D2740" s="8" t="s">
        <v>162</v>
      </c>
      <c r="E2740" s="252">
        <v>25370</v>
      </c>
      <c r="F2740" s="294">
        <v>41904</v>
      </c>
      <c r="G2740" s="22">
        <v>25370</v>
      </c>
      <c r="H2740" s="265">
        <f t="shared" si="123"/>
        <v>0</v>
      </c>
      <c r="I2740" s="20" t="s">
        <v>196</v>
      </c>
      <c r="J2740" s="9"/>
      <c r="K2740" s="9"/>
    </row>
    <row r="2741" spans="1:11" x14ac:dyDescent="0.25">
      <c r="A2741" s="240">
        <v>41905</v>
      </c>
      <c r="B2741" s="241" t="s">
        <v>1405</v>
      </c>
      <c r="C2741" s="394" t="s">
        <v>4517</v>
      </c>
      <c r="D2741" s="8" t="s">
        <v>162</v>
      </c>
      <c r="E2741" s="252">
        <v>20796.5</v>
      </c>
      <c r="F2741" s="294">
        <v>41905</v>
      </c>
      <c r="G2741" s="22">
        <v>20796.5</v>
      </c>
      <c r="H2741" s="265">
        <f t="shared" si="123"/>
        <v>0</v>
      </c>
      <c r="I2741" s="431" t="s">
        <v>4</v>
      </c>
      <c r="J2741" s="9"/>
      <c r="K2741" s="9"/>
    </row>
    <row r="2742" spans="1:11" x14ac:dyDescent="0.25">
      <c r="A2742" s="240">
        <v>41906</v>
      </c>
      <c r="B2742" s="475" t="s">
        <v>1565</v>
      </c>
      <c r="C2742" s="476" t="s">
        <v>2764</v>
      </c>
      <c r="D2742" s="5" t="s">
        <v>162</v>
      </c>
      <c r="E2742" s="295">
        <v>26310</v>
      </c>
      <c r="F2742" s="294">
        <v>41907</v>
      </c>
      <c r="G2742" s="22">
        <v>26310</v>
      </c>
      <c r="H2742" s="265">
        <f t="shared" si="123"/>
        <v>0</v>
      </c>
      <c r="I2742" s="24" t="s">
        <v>57</v>
      </c>
      <c r="J2742" s="9"/>
      <c r="K2742" s="9"/>
    </row>
    <row r="2743" spans="1:11" x14ac:dyDescent="0.25">
      <c r="A2743" s="240">
        <v>41907</v>
      </c>
      <c r="B2743" s="475" t="s">
        <v>1611</v>
      </c>
      <c r="C2743" s="476" t="s">
        <v>2764</v>
      </c>
      <c r="D2743" s="5" t="s">
        <v>162</v>
      </c>
      <c r="E2743" s="295">
        <v>29747.9</v>
      </c>
      <c r="F2743" s="294">
        <v>41907</v>
      </c>
      <c r="G2743" s="22">
        <v>29747.9</v>
      </c>
      <c r="H2743" s="265">
        <f t="shared" si="123"/>
        <v>0</v>
      </c>
      <c r="I2743" s="24" t="s">
        <v>4</v>
      </c>
      <c r="J2743" s="9"/>
      <c r="K2743" s="9"/>
    </row>
    <row r="2744" spans="1:11" x14ac:dyDescent="0.25">
      <c r="A2744" s="240">
        <v>41908</v>
      </c>
      <c r="B2744" s="475" t="s">
        <v>1788</v>
      </c>
      <c r="C2744" s="476" t="s">
        <v>2764</v>
      </c>
      <c r="D2744" s="235" t="s">
        <v>162</v>
      </c>
      <c r="E2744" s="236">
        <v>35759.300000000003</v>
      </c>
      <c r="F2744" s="294">
        <v>41909</v>
      </c>
      <c r="G2744" s="30">
        <v>35759.300000000003</v>
      </c>
      <c r="H2744" s="265">
        <f t="shared" si="123"/>
        <v>0</v>
      </c>
      <c r="I2744" s="235" t="s">
        <v>57</v>
      </c>
      <c r="J2744" s="9"/>
      <c r="K2744" s="9"/>
    </row>
    <row r="2745" spans="1:11" x14ac:dyDescent="0.25">
      <c r="A2745" s="240">
        <v>41909</v>
      </c>
      <c r="B2745" s="475" t="s">
        <v>1882</v>
      </c>
      <c r="C2745" s="476" t="s">
        <v>2764</v>
      </c>
      <c r="D2745" s="8" t="s">
        <v>162</v>
      </c>
      <c r="E2745" s="252">
        <v>35968.6</v>
      </c>
      <c r="F2745" s="117">
        <v>41909</v>
      </c>
      <c r="G2745" s="30">
        <v>35968.6</v>
      </c>
      <c r="H2745" s="265">
        <f t="shared" si="123"/>
        <v>0</v>
      </c>
      <c r="I2745" s="8" t="s">
        <v>57</v>
      </c>
      <c r="J2745" s="9"/>
      <c r="K2745" s="9"/>
    </row>
    <row r="2746" spans="1:11" x14ac:dyDescent="0.25">
      <c r="A2746" s="240">
        <v>41909</v>
      </c>
      <c r="B2746" s="475" t="s">
        <v>1914</v>
      </c>
      <c r="C2746" s="476" t="s">
        <v>2764</v>
      </c>
      <c r="D2746" s="8" t="s">
        <v>162</v>
      </c>
      <c r="E2746" s="252">
        <v>2160</v>
      </c>
      <c r="F2746" s="117">
        <v>41909</v>
      </c>
      <c r="G2746" s="30">
        <v>2160</v>
      </c>
      <c r="H2746" s="265">
        <f t="shared" si="123"/>
        <v>0</v>
      </c>
      <c r="I2746" s="8"/>
      <c r="J2746" s="9"/>
      <c r="K2746" s="9"/>
    </row>
    <row r="2747" spans="1:11" x14ac:dyDescent="0.25">
      <c r="A2747" s="240">
        <v>41909</v>
      </c>
      <c r="B2747" s="475" t="s">
        <v>1940</v>
      </c>
      <c r="C2747" s="476" t="s">
        <v>2764</v>
      </c>
      <c r="D2747" s="8" t="s">
        <v>162</v>
      </c>
      <c r="E2747" s="252">
        <v>16122.2</v>
      </c>
      <c r="F2747" s="117">
        <v>41909</v>
      </c>
      <c r="G2747" s="30">
        <v>16122.2</v>
      </c>
      <c r="H2747" s="265">
        <f t="shared" si="123"/>
        <v>0</v>
      </c>
      <c r="I2747" s="8"/>
      <c r="J2747" s="9"/>
      <c r="K2747" s="9"/>
    </row>
    <row r="2748" spans="1:11" x14ac:dyDescent="0.25">
      <c r="A2748" s="240">
        <v>41910</v>
      </c>
      <c r="B2748" s="475" t="s">
        <v>1976</v>
      </c>
      <c r="C2748" s="476" t="s">
        <v>2764</v>
      </c>
      <c r="D2748" s="235" t="s">
        <v>162</v>
      </c>
      <c r="E2748" s="236">
        <v>14292.6</v>
      </c>
      <c r="F2748" s="117">
        <v>41910</v>
      </c>
      <c r="G2748" s="30">
        <v>14292.6</v>
      </c>
      <c r="H2748" s="265">
        <f t="shared" si="123"/>
        <v>0</v>
      </c>
      <c r="I2748" s="235" t="s">
        <v>196</v>
      </c>
      <c r="J2748" s="9"/>
      <c r="K2748" s="9"/>
    </row>
    <row r="2749" spans="1:11" x14ac:dyDescent="0.25">
      <c r="A2749" s="240">
        <v>41911</v>
      </c>
      <c r="B2749" s="475" t="s">
        <v>2034</v>
      </c>
      <c r="C2749" s="476" t="s">
        <v>2764</v>
      </c>
      <c r="D2749" s="8" t="s">
        <v>162</v>
      </c>
      <c r="E2749" s="252">
        <v>21364.3</v>
      </c>
      <c r="F2749" s="294">
        <v>41911</v>
      </c>
      <c r="G2749" s="30">
        <v>21364.3</v>
      </c>
      <c r="H2749" s="265">
        <f t="shared" si="123"/>
        <v>0</v>
      </c>
      <c r="I2749" s="8" t="s">
        <v>196</v>
      </c>
      <c r="J2749" s="9"/>
      <c r="K2749" s="9"/>
    </row>
    <row r="2750" spans="1:11" x14ac:dyDescent="0.25">
      <c r="A2750" s="240">
        <v>41911</v>
      </c>
      <c r="B2750" s="475" t="s">
        <v>2120</v>
      </c>
      <c r="C2750" s="476" t="s">
        <v>2764</v>
      </c>
      <c r="D2750" s="8" t="s">
        <v>162</v>
      </c>
      <c r="E2750" s="252">
        <v>1350</v>
      </c>
      <c r="F2750" s="294">
        <v>41911</v>
      </c>
      <c r="G2750" s="30">
        <v>1350</v>
      </c>
      <c r="H2750" s="265">
        <f t="shared" si="123"/>
        <v>0</v>
      </c>
      <c r="I2750" s="8"/>
      <c r="J2750" s="9"/>
      <c r="K2750" s="9"/>
    </row>
    <row r="2751" spans="1:11" x14ac:dyDescent="0.25">
      <c r="A2751" s="240">
        <v>41912</v>
      </c>
      <c r="B2751" s="475" t="s">
        <v>2167</v>
      </c>
      <c r="C2751" s="476" t="s">
        <v>2764</v>
      </c>
      <c r="D2751" s="235" t="s">
        <v>162</v>
      </c>
      <c r="E2751" s="236">
        <v>31278.400000000001</v>
      </c>
      <c r="F2751" s="117">
        <v>41912</v>
      </c>
      <c r="G2751" s="30">
        <v>31278.400000000001</v>
      </c>
      <c r="H2751" s="265">
        <f t="shared" si="123"/>
        <v>0</v>
      </c>
      <c r="I2751" s="235" t="s">
        <v>4</v>
      </c>
      <c r="J2751" s="9"/>
      <c r="K2751" s="9"/>
    </row>
    <row r="2752" spans="1:11" x14ac:dyDescent="0.25">
      <c r="A2752" s="240"/>
      <c r="B2752" s="475"/>
      <c r="C2752" s="476"/>
      <c r="D2752" s="235"/>
      <c r="E2752" s="236"/>
      <c r="F2752" s="117"/>
      <c r="G2752" s="30">
        <f>SUM(G2722:G2751)</f>
        <v>635326.25000000012</v>
      </c>
      <c r="H2752" s="265"/>
      <c r="I2752" s="235"/>
      <c r="J2752" s="9"/>
      <c r="K2752" s="9"/>
    </row>
    <row r="2753" spans="1:11" x14ac:dyDescent="0.25">
      <c r="A2753" s="240"/>
      <c r="B2753" s="475"/>
      <c r="C2753" s="476"/>
      <c r="D2753" s="235"/>
      <c r="E2753" s="236"/>
      <c r="F2753" s="117"/>
      <c r="G2753" s="30"/>
      <c r="H2753" s="265"/>
      <c r="I2753" s="235"/>
      <c r="J2753" s="9"/>
      <c r="K2753" s="9"/>
    </row>
    <row r="2754" spans="1:11" x14ac:dyDescent="0.25">
      <c r="A2754" s="240">
        <v>41896</v>
      </c>
      <c r="B2754" s="241" t="s">
        <v>1691</v>
      </c>
      <c r="C2754" s="394" t="s">
        <v>4517</v>
      </c>
      <c r="D2754" s="8" t="s">
        <v>4531</v>
      </c>
      <c r="E2754" s="252">
        <v>25975.599999999999</v>
      </c>
      <c r="F2754" s="117">
        <v>41896</v>
      </c>
      <c r="G2754" s="30">
        <v>25975.599999999999</v>
      </c>
      <c r="H2754" s="265">
        <f>E2754-G2754</f>
        <v>0</v>
      </c>
      <c r="I2754" s="8"/>
      <c r="J2754" s="9"/>
      <c r="K2754" s="9"/>
    </row>
    <row r="2755" spans="1:11" x14ac:dyDescent="0.25">
      <c r="A2755" s="240"/>
      <c r="B2755" s="241"/>
      <c r="C2755" s="394"/>
      <c r="D2755" s="8"/>
      <c r="E2755" s="252"/>
      <c r="F2755" s="117"/>
      <c r="G2755" s="30"/>
      <c r="H2755" s="265"/>
      <c r="I2755" s="8"/>
      <c r="J2755" s="9"/>
      <c r="K2755" s="9"/>
    </row>
    <row r="2756" spans="1:11" x14ac:dyDescent="0.25">
      <c r="A2756" s="240">
        <v>41890</v>
      </c>
      <c r="B2756" s="438" t="s">
        <v>2205</v>
      </c>
      <c r="C2756" s="429" t="s">
        <v>4422</v>
      </c>
      <c r="D2756" s="8" t="s">
        <v>74</v>
      </c>
      <c r="E2756" s="252">
        <v>3784</v>
      </c>
      <c r="F2756" s="117">
        <v>41890</v>
      </c>
      <c r="G2756" s="30">
        <v>3784</v>
      </c>
      <c r="H2756" s="265">
        <f t="shared" ref="H2756:H2780" si="124">E2756-G2756</f>
        <v>0</v>
      </c>
      <c r="I2756" s="8" t="s">
        <v>14</v>
      </c>
      <c r="J2756" s="9"/>
      <c r="K2756" s="9"/>
    </row>
    <row r="2757" spans="1:11" x14ac:dyDescent="0.25">
      <c r="A2757" s="240">
        <v>41891</v>
      </c>
      <c r="B2757" s="438" t="s">
        <v>1071</v>
      </c>
      <c r="C2757" s="429" t="s">
        <v>4422</v>
      </c>
      <c r="D2757" s="235" t="s">
        <v>74</v>
      </c>
      <c r="E2757" s="236">
        <v>3910</v>
      </c>
      <c r="F2757" s="117">
        <v>41891</v>
      </c>
      <c r="G2757" s="30">
        <v>3910</v>
      </c>
      <c r="H2757" s="265">
        <f t="shared" si="124"/>
        <v>0</v>
      </c>
      <c r="I2757" s="235" t="s">
        <v>14</v>
      </c>
      <c r="J2757" s="9"/>
      <c r="K2757" s="9"/>
    </row>
    <row r="2758" spans="1:11" x14ac:dyDescent="0.25">
      <c r="A2758" s="240">
        <v>41892</v>
      </c>
      <c r="B2758" s="438" t="s">
        <v>1181</v>
      </c>
      <c r="C2758" s="429" t="s">
        <v>4422</v>
      </c>
      <c r="D2758" s="8" t="s">
        <v>74</v>
      </c>
      <c r="E2758" s="252">
        <v>4291.3999999999996</v>
      </c>
      <c r="F2758" s="117">
        <v>41892</v>
      </c>
      <c r="G2758" s="30">
        <v>4291.3999999999996</v>
      </c>
      <c r="H2758" s="265">
        <f t="shared" si="124"/>
        <v>0</v>
      </c>
      <c r="I2758" s="8" t="s">
        <v>14</v>
      </c>
      <c r="J2758" s="9"/>
      <c r="K2758" s="9"/>
    </row>
    <row r="2759" spans="1:11" x14ac:dyDescent="0.25">
      <c r="A2759" s="240">
        <v>41893</v>
      </c>
      <c r="B2759" s="438" t="s">
        <v>1247</v>
      </c>
      <c r="C2759" s="429" t="s">
        <v>4422</v>
      </c>
      <c r="D2759" s="235" t="s">
        <v>74</v>
      </c>
      <c r="E2759" s="236">
        <v>3642.25</v>
      </c>
      <c r="F2759" s="117">
        <v>41893</v>
      </c>
      <c r="G2759" s="30">
        <v>3642.25</v>
      </c>
      <c r="H2759" s="265">
        <f t="shared" si="124"/>
        <v>0</v>
      </c>
      <c r="I2759" s="235"/>
      <c r="J2759" s="9"/>
      <c r="K2759" s="9"/>
    </row>
    <row r="2760" spans="1:11" x14ac:dyDescent="0.25">
      <c r="A2760" s="240">
        <v>41894</v>
      </c>
      <c r="B2760" s="438" t="s">
        <v>1405</v>
      </c>
      <c r="C2760" s="429" t="s">
        <v>4422</v>
      </c>
      <c r="D2760" s="8" t="s">
        <v>74</v>
      </c>
      <c r="E2760" s="252">
        <v>3629.5</v>
      </c>
      <c r="F2760" s="117">
        <v>41894</v>
      </c>
      <c r="G2760" s="22">
        <v>3629.5</v>
      </c>
      <c r="H2760" s="265">
        <f t="shared" si="124"/>
        <v>0</v>
      </c>
      <c r="I2760" s="20" t="s">
        <v>14</v>
      </c>
      <c r="J2760" s="9"/>
      <c r="K2760" s="9"/>
    </row>
    <row r="2761" spans="1:11" x14ac:dyDescent="0.25">
      <c r="A2761" s="240">
        <v>41895</v>
      </c>
      <c r="B2761" s="438" t="s">
        <v>1530</v>
      </c>
      <c r="C2761" s="429" t="s">
        <v>4422</v>
      </c>
      <c r="D2761" s="235" t="s">
        <v>74</v>
      </c>
      <c r="E2761" s="236">
        <v>10175.35</v>
      </c>
      <c r="F2761" s="294">
        <v>41895</v>
      </c>
      <c r="G2761" s="30">
        <v>10175.35</v>
      </c>
      <c r="H2761" s="265">
        <f t="shared" si="124"/>
        <v>0</v>
      </c>
      <c r="I2761" s="235" t="s">
        <v>14</v>
      </c>
      <c r="J2761" s="9"/>
      <c r="K2761" s="9"/>
    </row>
    <row r="2762" spans="1:11" x14ac:dyDescent="0.25">
      <c r="A2762" s="240">
        <v>41896</v>
      </c>
      <c r="B2762" s="241" t="s">
        <v>1678</v>
      </c>
      <c r="C2762" s="394" t="s">
        <v>4517</v>
      </c>
      <c r="D2762" s="8" t="s">
        <v>74</v>
      </c>
      <c r="E2762" s="252">
        <v>8409.25</v>
      </c>
      <c r="F2762" s="117">
        <v>41896</v>
      </c>
      <c r="G2762" s="30">
        <v>8409.25</v>
      </c>
      <c r="H2762" s="265">
        <f t="shared" si="124"/>
        <v>0</v>
      </c>
      <c r="I2762" s="8" t="s">
        <v>4428</v>
      </c>
      <c r="J2762" s="9"/>
      <c r="K2762" s="9"/>
    </row>
    <row r="2763" spans="1:11" x14ac:dyDescent="0.25">
      <c r="A2763" s="240">
        <v>41897</v>
      </c>
      <c r="B2763" s="241" t="s">
        <v>1768</v>
      </c>
      <c r="C2763" s="394" t="s">
        <v>4517</v>
      </c>
      <c r="D2763" s="235" t="s">
        <v>74</v>
      </c>
      <c r="E2763" s="236">
        <v>7814.5</v>
      </c>
      <c r="F2763" s="294">
        <v>41897</v>
      </c>
      <c r="G2763" s="30">
        <v>7814.5</v>
      </c>
      <c r="H2763" s="265">
        <f t="shared" si="124"/>
        <v>0</v>
      </c>
      <c r="I2763" s="235" t="s">
        <v>14</v>
      </c>
      <c r="J2763" s="9"/>
      <c r="K2763" s="9"/>
    </row>
    <row r="2764" spans="1:11" x14ac:dyDescent="0.25">
      <c r="A2764" s="240">
        <v>41898</v>
      </c>
      <c r="B2764" s="241" t="s">
        <v>1902</v>
      </c>
      <c r="C2764" s="394" t="s">
        <v>4517</v>
      </c>
      <c r="D2764" s="8" t="s">
        <v>74</v>
      </c>
      <c r="E2764" s="252">
        <v>3594.8</v>
      </c>
      <c r="F2764" s="294">
        <v>41898</v>
      </c>
      <c r="G2764" s="30">
        <v>3594.8</v>
      </c>
      <c r="H2764" s="265">
        <f t="shared" si="124"/>
        <v>0</v>
      </c>
      <c r="I2764" s="8" t="s">
        <v>14</v>
      </c>
      <c r="J2764" s="9"/>
      <c r="K2764" s="9"/>
    </row>
    <row r="2765" spans="1:11" x14ac:dyDescent="0.25">
      <c r="A2765" s="240">
        <v>41900</v>
      </c>
      <c r="B2765" s="241" t="s">
        <v>2068</v>
      </c>
      <c r="C2765" s="394" t="s">
        <v>4517</v>
      </c>
      <c r="D2765" s="8" t="s">
        <v>74</v>
      </c>
      <c r="E2765" s="252">
        <v>3788.4</v>
      </c>
      <c r="F2765" s="294">
        <v>41900</v>
      </c>
      <c r="G2765" s="30">
        <v>3788.4</v>
      </c>
      <c r="H2765" s="265">
        <f t="shared" si="124"/>
        <v>0</v>
      </c>
      <c r="I2765" s="8" t="s">
        <v>14</v>
      </c>
      <c r="J2765" s="9"/>
      <c r="K2765" s="9"/>
    </row>
    <row r="2766" spans="1:11" x14ac:dyDescent="0.25">
      <c r="A2766" s="240">
        <v>41900</v>
      </c>
      <c r="B2766" s="241" t="s">
        <v>2074</v>
      </c>
      <c r="C2766" s="394" t="s">
        <v>4517</v>
      </c>
      <c r="D2766" s="8" t="s">
        <v>74</v>
      </c>
      <c r="E2766" s="252">
        <v>2674.4</v>
      </c>
      <c r="F2766" s="294">
        <v>41900</v>
      </c>
      <c r="G2766" s="30">
        <v>2674.4</v>
      </c>
      <c r="H2766" s="265">
        <f t="shared" si="124"/>
        <v>0</v>
      </c>
      <c r="I2766" s="8" t="s">
        <v>4558</v>
      </c>
      <c r="J2766" s="9"/>
      <c r="K2766" s="9"/>
    </row>
    <row r="2767" spans="1:11" x14ac:dyDescent="0.25">
      <c r="A2767" s="240">
        <v>41901</v>
      </c>
      <c r="B2767" s="241" t="s">
        <v>2251</v>
      </c>
      <c r="C2767" s="394" t="s">
        <v>4517</v>
      </c>
      <c r="D2767" s="235" t="s">
        <v>74</v>
      </c>
      <c r="E2767" s="236">
        <v>7492.8</v>
      </c>
      <c r="F2767" s="294">
        <v>41901</v>
      </c>
      <c r="G2767" s="22">
        <v>7492.8</v>
      </c>
      <c r="H2767" s="265">
        <f t="shared" si="124"/>
        <v>0</v>
      </c>
      <c r="I2767" s="431" t="s">
        <v>138</v>
      </c>
      <c r="J2767" s="9"/>
      <c r="K2767" s="9"/>
    </row>
    <row r="2768" spans="1:11" x14ac:dyDescent="0.25">
      <c r="A2768" s="240">
        <v>41901</v>
      </c>
      <c r="B2768" s="241" t="s">
        <v>1060</v>
      </c>
      <c r="C2768" s="394" t="s">
        <v>4517</v>
      </c>
      <c r="D2768" s="235" t="s">
        <v>74</v>
      </c>
      <c r="E2768" s="236">
        <v>1116.02</v>
      </c>
      <c r="F2768" s="294">
        <v>41902</v>
      </c>
      <c r="G2768" s="22">
        <v>1116.02</v>
      </c>
      <c r="H2768" s="265">
        <f t="shared" si="124"/>
        <v>0</v>
      </c>
      <c r="I2768" s="431" t="s">
        <v>14</v>
      </c>
      <c r="J2768" s="9"/>
      <c r="K2768" s="9"/>
    </row>
    <row r="2769" spans="1:11" x14ac:dyDescent="0.25">
      <c r="A2769" s="240">
        <v>41902</v>
      </c>
      <c r="B2769" s="241" t="s">
        <v>1140</v>
      </c>
      <c r="C2769" s="394" t="s">
        <v>4517</v>
      </c>
      <c r="D2769" s="8" t="s">
        <v>74</v>
      </c>
      <c r="E2769" s="252">
        <v>3990</v>
      </c>
      <c r="F2769" s="294">
        <v>41902</v>
      </c>
      <c r="G2769" s="22">
        <v>3990</v>
      </c>
      <c r="H2769" s="265">
        <f t="shared" si="124"/>
        <v>0</v>
      </c>
      <c r="I2769" s="20" t="s">
        <v>14</v>
      </c>
      <c r="J2769" s="9"/>
      <c r="K2769" s="9"/>
    </row>
    <row r="2770" spans="1:11" x14ac:dyDescent="0.25">
      <c r="A2770" s="240">
        <v>41902</v>
      </c>
      <c r="B2770" s="241" t="s">
        <v>1142</v>
      </c>
      <c r="C2770" s="394" t="s">
        <v>4517</v>
      </c>
      <c r="D2770" s="8" t="s">
        <v>74</v>
      </c>
      <c r="E2770" s="252">
        <v>1245.2</v>
      </c>
      <c r="F2770" s="294">
        <v>41902</v>
      </c>
      <c r="G2770" s="22">
        <v>1245.2</v>
      </c>
      <c r="H2770" s="265">
        <f t="shared" si="124"/>
        <v>0</v>
      </c>
      <c r="I2770" s="20"/>
      <c r="J2770" s="9"/>
      <c r="K2770" s="9"/>
    </row>
    <row r="2771" spans="1:11" x14ac:dyDescent="0.25">
      <c r="A2771" s="240">
        <v>41903</v>
      </c>
      <c r="B2771" s="241" t="s">
        <v>1224</v>
      </c>
      <c r="C2771" s="394" t="s">
        <v>4517</v>
      </c>
      <c r="D2771" s="235" t="s">
        <v>74</v>
      </c>
      <c r="E2771" s="236">
        <v>3124.8</v>
      </c>
      <c r="F2771" s="117">
        <v>41904</v>
      </c>
      <c r="G2771" s="30">
        <v>3124.8</v>
      </c>
      <c r="H2771" s="265">
        <f t="shared" si="124"/>
        <v>0</v>
      </c>
      <c r="I2771" s="235" t="s">
        <v>14</v>
      </c>
      <c r="J2771" s="9"/>
      <c r="K2771" s="9"/>
    </row>
    <row r="2772" spans="1:11" x14ac:dyDescent="0.25">
      <c r="A2772" s="240">
        <v>41904</v>
      </c>
      <c r="B2772" s="241" t="s">
        <v>1336</v>
      </c>
      <c r="C2772" s="394" t="s">
        <v>4517</v>
      </c>
      <c r="D2772" s="8" t="s">
        <v>74</v>
      </c>
      <c r="E2772" s="252">
        <v>3166.8</v>
      </c>
      <c r="F2772" s="294">
        <v>41904</v>
      </c>
      <c r="G2772" s="22">
        <v>3166.8</v>
      </c>
      <c r="H2772" s="265">
        <f t="shared" si="124"/>
        <v>0</v>
      </c>
      <c r="I2772" s="20" t="s">
        <v>14</v>
      </c>
      <c r="J2772" s="9"/>
      <c r="K2772" s="9"/>
    </row>
    <row r="2773" spans="1:11" x14ac:dyDescent="0.25">
      <c r="A2773" s="240">
        <v>41905</v>
      </c>
      <c r="B2773" s="241" t="s">
        <v>1442</v>
      </c>
      <c r="C2773" s="394" t="s">
        <v>4517</v>
      </c>
      <c r="D2773" s="8" t="s">
        <v>74</v>
      </c>
      <c r="E2773" s="252">
        <v>3677.7</v>
      </c>
      <c r="F2773" s="294">
        <v>41905</v>
      </c>
      <c r="G2773" s="22">
        <v>3677.7</v>
      </c>
      <c r="H2773" s="265">
        <f t="shared" si="124"/>
        <v>0</v>
      </c>
      <c r="I2773" s="431" t="s">
        <v>14</v>
      </c>
      <c r="J2773" s="9"/>
      <c r="K2773" s="9"/>
    </row>
    <row r="2774" spans="1:11" x14ac:dyDescent="0.25">
      <c r="A2774" s="240">
        <v>41906</v>
      </c>
      <c r="B2774" s="475" t="s">
        <v>1557</v>
      </c>
      <c r="C2774" s="476" t="s">
        <v>2764</v>
      </c>
      <c r="D2774" s="5" t="s">
        <v>74</v>
      </c>
      <c r="E2774" s="295">
        <v>3640.8</v>
      </c>
      <c r="F2774" s="294">
        <v>41906</v>
      </c>
      <c r="G2774" s="30">
        <v>3640.8</v>
      </c>
      <c r="H2774" s="265">
        <f t="shared" si="124"/>
        <v>0</v>
      </c>
      <c r="I2774" s="24" t="s">
        <v>196</v>
      </c>
      <c r="J2774" s="9"/>
      <c r="K2774" s="9"/>
    </row>
    <row r="2775" spans="1:11" x14ac:dyDescent="0.25">
      <c r="A2775" s="240">
        <v>41907</v>
      </c>
      <c r="B2775" s="475" t="s">
        <v>1643</v>
      </c>
      <c r="C2775" s="476" t="s">
        <v>2764</v>
      </c>
      <c r="D2775" s="5" t="s">
        <v>74</v>
      </c>
      <c r="E2775" s="295">
        <v>3575.2</v>
      </c>
      <c r="F2775" s="294">
        <v>41907</v>
      </c>
      <c r="G2775" s="22">
        <v>3575.2</v>
      </c>
      <c r="H2775" s="265">
        <f t="shared" si="124"/>
        <v>0</v>
      </c>
      <c r="I2775" s="24" t="s">
        <v>14</v>
      </c>
      <c r="J2775" s="9"/>
      <c r="K2775" s="9"/>
    </row>
    <row r="2776" spans="1:11" x14ac:dyDescent="0.25">
      <c r="A2776" s="240">
        <v>41908</v>
      </c>
      <c r="B2776" s="475" t="s">
        <v>1782</v>
      </c>
      <c r="C2776" s="476" t="s">
        <v>2764</v>
      </c>
      <c r="D2776" s="235" t="s">
        <v>74</v>
      </c>
      <c r="E2776" s="236">
        <v>3271.8</v>
      </c>
      <c r="F2776" s="294">
        <v>41909</v>
      </c>
      <c r="G2776" s="30">
        <v>3271.8</v>
      </c>
      <c r="H2776" s="265">
        <f t="shared" si="124"/>
        <v>0</v>
      </c>
      <c r="I2776" s="235" t="s">
        <v>14</v>
      </c>
      <c r="J2776" s="9"/>
      <c r="K2776" s="9"/>
    </row>
    <row r="2777" spans="1:11" x14ac:dyDescent="0.25">
      <c r="A2777" s="240">
        <v>41909</v>
      </c>
      <c r="B2777" s="475" t="s">
        <v>1850</v>
      </c>
      <c r="C2777" s="476" t="s">
        <v>2764</v>
      </c>
      <c r="D2777" s="8" t="s">
        <v>74</v>
      </c>
      <c r="E2777" s="252">
        <v>3048</v>
      </c>
      <c r="F2777" s="117">
        <v>41909</v>
      </c>
      <c r="G2777" s="30">
        <v>3048</v>
      </c>
      <c r="H2777" s="265">
        <f t="shared" si="124"/>
        <v>0</v>
      </c>
      <c r="I2777" s="8" t="s">
        <v>14</v>
      </c>
      <c r="J2777" s="9"/>
      <c r="K2777" s="9"/>
    </row>
    <row r="2778" spans="1:11" x14ac:dyDescent="0.25">
      <c r="A2778" s="240">
        <v>41910</v>
      </c>
      <c r="B2778" s="475" t="s">
        <v>1994</v>
      </c>
      <c r="C2778" s="476" t="s">
        <v>2764</v>
      </c>
      <c r="D2778" s="235" t="s">
        <v>74</v>
      </c>
      <c r="E2778" s="236">
        <v>4176</v>
      </c>
      <c r="F2778" s="117">
        <v>41912</v>
      </c>
      <c r="G2778" s="30">
        <v>4176</v>
      </c>
      <c r="H2778" s="265">
        <f t="shared" si="124"/>
        <v>0</v>
      </c>
      <c r="I2778" s="235" t="s">
        <v>14</v>
      </c>
      <c r="J2778" s="9"/>
      <c r="K2778" s="9"/>
    </row>
    <row r="2779" spans="1:11" x14ac:dyDescent="0.25">
      <c r="A2779" s="240">
        <v>41911</v>
      </c>
      <c r="B2779" s="475" t="s">
        <v>2095</v>
      </c>
      <c r="C2779" s="476" t="s">
        <v>2764</v>
      </c>
      <c r="D2779" s="8" t="s">
        <v>74</v>
      </c>
      <c r="E2779" s="252">
        <v>3800</v>
      </c>
      <c r="F2779" s="294">
        <v>41912</v>
      </c>
      <c r="G2779" s="30">
        <v>3800</v>
      </c>
      <c r="H2779" s="265">
        <f t="shared" si="124"/>
        <v>0</v>
      </c>
      <c r="I2779" s="8" t="s">
        <v>14</v>
      </c>
      <c r="J2779" s="9"/>
      <c r="K2779" s="9"/>
    </row>
    <row r="2780" spans="1:11" x14ac:dyDescent="0.25">
      <c r="A2780" s="240">
        <v>41912</v>
      </c>
      <c r="B2780" s="475" t="s">
        <v>2205</v>
      </c>
      <c r="C2780" s="476" t="s">
        <v>2764</v>
      </c>
      <c r="D2780" s="235" t="s">
        <v>74</v>
      </c>
      <c r="E2780" s="236">
        <v>5606.2</v>
      </c>
      <c r="F2780" s="117">
        <v>41912</v>
      </c>
      <c r="G2780" s="30">
        <v>5606.2</v>
      </c>
      <c r="H2780" s="265">
        <f t="shared" si="124"/>
        <v>0</v>
      </c>
      <c r="I2780" s="235" t="s">
        <v>14</v>
      </c>
      <c r="J2780" s="9"/>
      <c r="K2780" s="9"/>
    </row>
    <row r="2781" spans="1:11" x14ac:dyDescent="0.25">
      <c r="A2781" s="240"/>
      <c r="B2781" s="475"/>
      <c r="C2781" s="476"/>
      <c r="D2781" s="235"/>
      <c r="E2781" s="236"/>
      <c r="F2781" s="117"/>
      <c r="G2781" s="30">
        <f>SUM(G2756:G2780)</f>
        <v>106645.17000000001</v>
      </c>
      <c r="H2781" s="265"/>
      <c r="I2781" s="235"/>
      <c r="J2781" s="9"/>
      <c r="K2781" s="9"/>
    </row>
    <row r="2782" spans="1:11" x14ac:dyDescent="0.25">
      <c r="A2782" s="240"/>
      <c r="B2782" s="475"/>
      <c r="C2782" s="476"/>
      <c r="D2782" s="235"/>
      <c r="E2782" s="236"/>
      <c r="F2782" s="117"/>
      <c r="G2782" s="30"/>
      <c r="H2782" s="265"/>
      <c r="I2782" s="235"/>
      <c r="J2782" s="9"/>
      <c r="K2782" s="9"/>
    </row>
    <row r="2783" spans="1:11" x14ac:dyDescent="0.25">
      <c r="A2783" s="240">
        <v>41887</v>
      </c>
      <c r="B2783" s="438" t="s">
        <v>1899</v>
      </c>
      <c r="C2783" s="429" t="s">
        <v>4422</v>
      </c>
      <c r="D2783" s="8" t="s">
        <v>317</v>
      </c>
      <c r="E2783" s="252">
        <v>1908</v>
      </c>
      <c r="F2783" s="117">
        <v>41888</v>
      </c>
      <c r="G2783" s="30">
        <v>1908</v>
      </c>
      <c r="H2783" s="265">
        <f t="shared" ref="H2783:H2790" si="125">E2783-G2783</f>
        <v>0</v>
      </c>
      <c r="I2783" s="8" t="s">
        <v>196</v>
      </c>
      <c r="J2783" s="9"/>
      <c r="K2783" s="9"/>
    </row>
    <row r="2784" spans="1:11" x14ac:dyDescent="0.25">
      <c r="A2784" s="240">
        <v>41888</v>
      </c>
      <c r="B2784" s="438" t="s">
        <v>2052</v>
      </c>
      <c r="C2784" s="429" t="s">
        <v>4422</v>
      </c>
      <c r="D2784" s="235" t="s">
        <v>317</v>
      </c>
      <c r="E2784" s="236">
        <v>894.6</v>
      </c>
      <c r="F2784" s="294">
        <v>41890</v>
      </c>
      <c r="G2784" s="30">
        <v>894.6</v>
      </c>
      <c r="H2784" s="265">
        <f t="shared" si="125"/>
        <v>0</v>
      </c>
      <c r="I2784" s="235" t="s">
        <v>196</v>
      </c>
      <c r="J2784" s="9"/>
      <c r="K2784" s="9"/>
    </row>
    <row r="2785" spans="1:11" x14ac:dyDescent="0.25">
      <c r="A2785" s="240">
        <v>41893</v>
      </c>
      <c r="B2785" s="438" t="s">
        <v>1335</v>
      </c>
      <c r="C2785" s="429" t="s">
        <v>4422</v>
      </c>
      <c r="D2785" s="235" t="s">
        <v>317</v>
      </c>
      <c r="E2785" s="236">
        <v>2338.48</v>
      </c>
      <c r="F2785" s="117">
        <v>41894</v>
      </c>
      <c r="G2785" s="30">
        <v>2338.48</v>
      </c>
      <c r="H2785" s="265">
        <f t="shared" si="125"/>
        <v>0</v>
      </c>
      <c r="I2785" s="235" t="s">
        <v>196</v>
      </c>
      <c r="J2785" s="9"/>
      <c r="K2785" s="9"/>
    </row>
    <row r="2786" spans="1:11" x14ac:dyDescent="0.25">
      <c r="A2786" s="240">
        <v>41898</v>
      </c>
      <c r="B2786" s="241" t="s">
        <v>1904</v>
      </c>
      <c r="C2786" s="394" t="s">
        <v>4517</v>
      </c>
      <c r="D2786" s="8" t="s">
        <v>317</v>
      </c>
      <c r="E2786" s="252">
        <v>2613.8000000000002</v>
      </c>
      <c r="F2786" s="294">
        <v>41899</v>
      </c>
      <c r="G2786" s="30">
        <v>2613.8000000000002</v>
      </c>
      <c r="H2786" s="265">
        <f t="shared" si="125"/>
        <v>0</v>
      </c>
      <c r="I2786" s="8" t="s">
        <v>23</v>
      </c>
      <c r="J2786" s="9"/>
      <c r="K2786" s="9"/>
    </row>
    <row r="2787" spans="1:11" x14ac:dyDescent="0.25">
      <c r="A2787" s="240">
        <v>41902</v>
      </c>
      <c r="B2787" s="241" t="s">
        <v>1167</v>
      </c>
      <c r="C2787" s="394" t="s">
        <v>4517</v>
      </c>
      <c r="D2787" s="8" t="s">
        <v>317</v>
      </c>
      <c r="E2787" s="252">
        <v>1536.02</v>
      </c>
      <c r="F2787" s="294">
        <v>41903</v>
      </c>
      <c r="G2787" s="22">
        <v>1536.02</v>
      </c>
      <c r="H2787" s="265">
        <f t="shared" si="125"/>
        <v>0</v>
      </c>
      <c r="I2787" s="20" t="s">
        <v>4</v>
      </c>
      <c r="J2787" s="9"/>
      <c r="K2787" s="9"/>
    </row>
    <row r="2788" spans="1:11" x14ac:dyDescent="0.25">
      <c r="A2788" s="240">
        <v>41906</v>
      </c>
      <c r="B2788" s="241" t="s">
        <v>1517</v>
      </c>
      <c r="C2788" s="394" t="s">
        <v>4517</v>
      </c>
      <c r="D2788" s="8" t="s">
        <v>317</v>
      </c>
      <c r="E2788" s="252">
        <v>1268.76</v>
      </c>
      <c r="F2788" s="294">
        <v>41906</v>
      </c>
      <c r="G2788" s="30">
        <v>1268.76</v>
      </c>
      <c r="H2788" s="265">
        <f t="shared" si="125"/>
        <v>0</v>
      </c>
      <c r="I2788" s="8" t="s">
        <v>14</v>
      </c>
      <c r="J2788" s="9"/>
      <c r="K2788" s="9"/>
    </row>
    <row r="2789" spans="1:11" x14ac:dyDescent="0.25">
      <c r="A2789" s="240">
        <v>41911</v>
      </c>
      <c r="B2789" s="475" t="s">
        <v>2101</v>
      </c>
      <c r="C2789" s="476" t="s">
        <v>2764</v>
      </c>
      <c r="D2789" s="8" t="s">
        <v>317</v>
      </c>
      <c r="E2789" s="252">
        <v>1348.14</v>
      </c>
      <c r="F2789" s="294">
        <v>41912</v>
      </c>
      <c r="G2789" s="30">
        <v>1348.14</v>
      </c>
      <c r="H2789" s="265">
        <f t="shared" si="125"/>
        <v>0</v>
      </c>
      <c r="I2789" s="8" t="s">
        <v>57</v>
      </c>
      <c r="J2789" s="9"/>
      <c r="K2789" s="9"/>
    </row>
    <row r="2790" spans="1:11" x14ac:dyDescent="0.25">
      <c r="A2790" s="240">
        <v>41912</v>
      </c>
      <c r="B2790" s="475" t="s">
        <v>2194</v>
      </c>
      <c r="C2790" s="476" t="s">
        <v>2764</v>
      </c>
      <c r="D2790" s="235" t="s">
        <v>317</v>
      </c>
      <c r="E2790" s="236">
        <v>709.8</v>
      </c>
      <c r="F2790" s="461">
        <v>41913</v>
      </c>
      <c r="G2790" s="247">
        <v>709.8</v>
      </c>
      <c r="H2790" s="265">
        <f t="shared" si="125"/>
        <v>0</v>
      </c>
      <c r="I2790" s="235" t="s">
        <v>196</v>
      </c>
      <c r="J2790" s="9"/>
      <c r="K2790" s="9"/>
    </row>
    <row r="2791" spans="1:11" x14ac:dyDescent="0.25">
      <c r="A2791" s="240"/>
      <c r="B2791" s="475"/>
      <c r="C2791" s="476"/>
      <c r="D2791" s="235"/>
      <c r="E2791" s="236"/>
      <c r="F2791" s="461"/>
      <c r="G2791" s="247">
        <f>SUM(G2783:G2790)</f>
        <v>12617.599999999999</v>
      </c>
      <c r="H2791" s="265"/>
      <c r="I2791" s="235"/>
      <c r="J2791" s="9"/>
      <c r="K2791" s="9"/>
    </row>
    <row r="2792" spans="1:11" x14ac:dyDescent="0.25">
      <c r="A2792" s="240"/>
      <c r="B2792" s="475"/>
      <c r="C2792" s="476"/>
      <c r="D2792" s="235"/>
      <c r="E2792" s="236"/>
      <c r="F2792" s="461"/>
      <c r="G2792" s="247"/>
      <c r="H2792" s="265"/>
      <c r="I2792" s="235"/>
      <c r="J2792" s="9"/>
      <c r="K2792" s="9"/>
    </row>
    <row r="2793" spans="1:11" x14ac:dyDescent="0.25">
      <c r="A2793" s="240">
        <v>41886</v>
      </c>
      <c r="B2793" s="438" t="s">
        <v>1782</v>
      </c>
      <c r="C2793" s="429" t="s">
        <v>4422</v>
      </c>
      <c r="D2793" s="235" t="s">
        <v>753</v>
      </c>
      <c r="E2793" s="236">
        <v>7142.5</v>
      </c>
      <c r="F2793" s="294">
        <v>41886</v>
      </c>
      <c r="G2793" s="30">
        <v>7142.5</v>
      </c>
      <c r="H2793" s="265">
        <f>E2793-G2793</f>
        <v>0</v>
      </c>
      <c r="I2793" s="235"/>
      <c r="J2793" s="9"/>
      <c r="K2793" s="9"/>
    </row>
    <row r="2794" spans="1:11" x14ac:dyDescent="0.25">
      <c r="A2794" s="240">
        <v>41885</v>
      </c>
      <c r="B2794" s="438" t="s">
        <v>1656</v>
      </c>
      <c r="C2794" s="429" t="s">
        <v>4422</v>
      </c>
      <c r="D2794" s="8" t="s">
        <v>4435</v>
      </c>
      <c r="E2794" s="252">
        <v>6400.8</v>
      </c>
      <c r="F2794" s="117">
        <v>41885</v>
      </c>
      <c r="G2794" s="30">
        <v>6400.8</v>
      </c>
      <c r="H2794" s="265">
        <f>E2794-G2794</f>
        <v>0</v>
      </c>
      <c r="I2794" s="8"/>
      <c r="J2794" s="9"/>
      <c r="K2794" s="9"/>
    </row>
    <row r="2795" spans="1:11" x14ac:dyDescent="0.25">
      <c r="A2795" s="240">
        <v>41897</v>
      </c>
      <c r="B2795" s="241" t="s">
        <v>1852</v>
      </c>
      <c r="C2795" s="394" t="s">
        <v>4517</v>
      </c>
      <c r="D2795" s="235" t="s">
        <v>4544</v>
      </c>
      <c r="E2795" s="236">
        <v>2082.8000000000002</v>
      </c>
      <c r="F2795" s="294">
        <v>41898</v>
      </c>
      <c r="G2795" s="30">
        <v>2082.8000000000002</v>
      </c>
      <c r="H2795" s="265">
        <f>E2795-G2795</f>
        <v>0</v>
      </c>
      <c r="I2795" s="235" t="s">
        <v>20</v>
      </c>
      <c r="J2795" s="9"/>
      <c r="K2795" s="9"/>
    </row>
    <row r="2796" spans="1:11" x14ac:dyDescent="0.25">
      <c r="A2796" s="240"/>
      <c r="B2796" s="241"/>
      <c r="C2796" s="394"/>
      <c r="D2796" s="235"/>
      <c r="E2796" s="236"/>
      <c r="F2796" s="294"/>
      <c r="G2796" s="30"/>
      <c r="H2796" s="265"/>
      <c r="I2796" s="235"/>
      <c r="J2796" s="9"/>
      <c r="K2796" s="9"/>
    </row>
    <row r="2797" spans="1:11" x14ac:dyDescent="0.25">
      <c r="A2797" s="240">
        <v>41883</v>
      </c>
      <c r="B2797" s="241" t="s">
        <v>1397</v>
      </c>
      <c r="C2797" s="394" t="s">
        <v>4401</v>
      </c>
      <c r="D2797" s="235" t="s">
        <v>604</v>
      </c>
      <c r="E2797" s="236">
        <v>1832.8</v>
      </c>
      <c r="F2797" s="117">
        <v>41883</v>
      </c>
      <c r="G2797" s="30">
        <v>1832.8</v>
      </c>
      <c r="H2797" s="238">
        <f t="shared" ref="H2797:H2828" si="126">E2797-G2797</f>
        <v>0</v>
      </c>
      <c r="I2797" s="235"/>
      <c r="J2797" s="9"/>
      <c r="K2797" s="9"/>
    </row>
    <row r="2798" spans="1:11" x14ac:dyDescent="0.25">
      <c r="A2798" s="240">
        <v>41884</v>
      </c>
      <c r="B2798" s="241" t="s">
        <v>1495</v>
      </c>
      <c r="C2798" s="394" t="s">
        <v>4401</v>
      </c>
      <c r="D2798" s="235" t="s">
        <v>604</v>
      </c>
      <c r="E2798" s="236">
        <v>2166</v>
      </c>
      <c r="F2798" s="117">
        <v>41884</v>
      </c>
      <c r="G2798" s="22">
        <v>2166</v>
      </c>
      <c r="H2798" s="238">
        <f t="shared" si="126"/>
        <v>0</v>
      </c>
      <c r="I2798" s="431" t="s">
        <v>4</v>
      </c>
      <c r="J2798" s="9"/>
      <c r="K2798" s="9"/>
    </row>
    <row r="2799" spans="1:11" x14ac:dyDescent="0.25">
      <c r="A2799" s="240">
        <v>41887</v>
      </c>
      <c r="B2799" s="438" t="s">
        <v>1836</v>
      </c>
      <c r="C2799" s="429" t="s">
        <v>4422</v>
      </c>
      <c r="D2799" s="8" t="s">
        <v>604</v>
      </c>
      <c r="E2799" s="252">
        <v>2029.2</v>
      </c>
      <c r="F2799" s="117">
        <v>41887</v>
      </c>
      <c r="G2799" s="30">
        <v>2029.2</v>
      </c>
      <c r="H2799" s="265">
        <f t="shared" si="126"/>
        <v>0</v>
      </c>
      <c r="I2799" s="8" t="s">
        <v>4</v>
      </c>
      <c r="J2799" s="9"/>
      <c r="K2799" s="9"/>
    </row>
    <row r="2800" spans="1:11" x14ac:dyDescent="0.25">
      <c r="A2800" s="240">
        <v>41888</v>
      </c>
      <c r="B2800" s="438" t="s">
        <v>1968</v>
      </c>
      <c r="C2800" s="429" t="s">
        <v>4422</v>
      </c>
      <c r="D2800" s="235" t="s">
        <v>604</v>
      </c>
      <c r="E2800" s="236">
        <v>2012.1</v>
      </c>
      <c r="F2800" s="294">
        <v>41889</v>
      </c>
      <c r="G2800" s="30">
        <v>2012.1</v>
      </c>
      <c r="H2800" s="265">
        <f t="shared" si="126"/>
        <v>0</v>
      </c>
      <c r="I2800" s="235"/>
      <c r="J2800" s="9"/>
      <c r="K2800" s="9"/>
    </row>
    <row r="2801" spans="1:11" x14ac:dyDescent="0.25">
      <c r="A2801" s="240">
        <v>41892</v>
      </c>
      <c r="B2801" s="438" t="s">
        <v>1193</v>
      </c>
      <c r="C2801" s="429" t="s">
        <v>4422</v>
      </c>
      <c r="D2801" s="8" t="s">
        <v>604</v>
      </c>
      <c r="E2801" s="252">
        <v>2000.7</v>
      </c>
      <c r="F2801" s="117">
        <v>41892</v>
      </c>
      <c r="G2801" s="30">
        <v>2000.7</v>
      </c>
      <c r="H2801" s="265">
        <f t="shared" si="126"/>
        <v>0</v>
      </c>
      <c r="I2801" s="8" t="s">
        <v>4</v>
      </c>
      <c r="J2801" s="9"/>
      <c r="K2801" s="9"/>
    </row>
    <row r="2802" spans="1:11" x14ac:dyDescent="0.25">
      <c r="A2802" s="240">
        <v>41893</v>
      </c>
      <c r="B2802" s="438" t="s">
        <v>1274</v>
      </c>
      <c r="C2802" s="429" t="s">
        <v>4422</v>
      </c>
      <c r="D2802" s="235" t="s">
        <v>604</v>
      </c>
      <c r="E2802" s="236">
        <v>2066.4</v>
      </c>
      <c r="F2802" s="117">
        <v>41893</v>
      </c>
      <c r="G2802" s="30">
        <v>2066.4</v>
      </c>
      <c r="H2802" s="265">
        <f t="shared" si="126"/>
        <v>0</v>
      </c>
      <c r="I2802" s="235"/>
      <c r="J2802" s="9"/>
      <c r="K2802" s="9"/>
    </row>
    <row r="2803" spans="1:11" x14ac:dyDescent="0.25">
      <c r="A2803" s="240">
        <v>41895</v>
      </c>
      <c r="B2803" s="241" t="s">
        <v>1556</v>
      </c>
      <c r="C2803" s="394" t="s">
        <v>4517</v>
      </c>
      <c r="D2803" s="235" t="s">
        <v>604</v>
      </c>
      <c r="E2803" s="236">
        <v>2111.1999999999998</v>
      </c>
      <c r="F2803" s="294">
        <v>41895</v>
      </c>
      <c r="G2803" s="30">
        <v>2111.1999999999998</v>
      </c>
      <c r="H2803" s="265">
        <f t="shared" si="126"/>
        <v>0</v>
      </c>
      <c r="I2803" s="235" t="s">
        <v>4</v>
      </c>
      <c r="J2803" s="9"/>
      <c r="K2803" s="9"/>
    </row>
    <row r="2804" spans="1:11" x14ac:dyDescent="0.25">
      <c r="A2804" s="240">
        <v>41897</v>
      </c>
      <c r="B2804" s="241" t="s">
        <v>1775</v>
      </c>
      <c r="C2804" s="394" t="s">
        <v>4517</v>
      </c>
      <c r="D2804" s="235" t="s">
        <v>604</v>
      </c>
      <c r="E2804" s="236">
        <v>1841.1</v>
      </c>
      <c r="F2804" s="294">
        <v>41897</v>
      </c>
      <c r="G2804" s="30">
        <v>1841.1</v>
      </c>
      <c r="H2804" s="265">
        <f t="shared" si="126"/>
        <v>0</v>
      </c>
      <c r="I2804" s="235" t="s">
        <v>4</v>
      </c>
      <c r="J2804" s="9"/>
      <c r="K2804" s="9"/>
    </row>
    <row r="2805" spans="1:11" x14ac:dyDescent="0.25">
      <c r="A2805" s="240">
        <v>41900</v>
      </c>
      <c r="B2805" s="241" t="s">
        <v>2083</v>
      </c>
      <c r="C2805" s="394" t="s">
        <v>4517</v>
      </c>
      <c r="D2805" s="8" t="s">
        <v>604</v>
      </c>
      <c r="E2805" s="252">
        <v>2007.5</v>
      </c>
      <c r="F2805" s="294">
        <v>41900</v>
      </c>
      <c r="G2805" s="30">
        <v>2007.5</v>
      </c>
      <c r="H2805" s="265">
        <f t="shared" si="126"/>
        <v>0</v>
      </c>
      <c r="I2805" s="8" t="s">
        <v>4</v>
      </c>
      <c r="J2805" s="9"/>
      <c r="K2805" s="9"/>
    </row>
    <row r="2806" spans="1:11" x14ac:dyDescent="0.25">
      <c r="A2806" s="240">
        <v>41902</v>
      </c>
      <c r="B2806" s="241" t="s">
        <v>1111</v>
      </c>
      <c r="C2806" s="394" t="s">
        <v>4517</v>
      </c>
      <c r="D2806" s="8" t="s">
        <v>604</v>
      </c>
      <c r="E2806" s="252">
        <v>1804.4</v>
      </c>
      <c r="F2806" s="294">
        <v>41902</v>
      </c>
      <c r="G2806" s="22">
        <v>1804.4</v>
      </c>
      <c r="H2806" s="265">
        <f t="shared" si="126"/>
        <v>0</v>
      </c>
      <c r="I2806" s="20" t="s">
        <v>4</v>
      </c>
      <c r="J2806" s="9"/>
      <c r="K2806" s="9"/>
    </row>
    <row r="2807" spans="1:11" x14ac:dyDescent="0.25">
      <c r="A2807" s="240">
        <v>41905</v>
      </c>
      <c r="B2807" s="241" t="s">
        <v>1448</v>
      </c>
      <c r="C2807" s="394" t="s">
        <v>4517</v>
      </c>
      <c r="D2807" s="8" t="s">
        <v>604</v>
      </c>
      <c r="E2807" s="252">
        <v>2143.1999999999998</v>
      </c>
      <c r="F2807" s="294">
        <v>41905</v>
      </c>
      <c r="G2807" s="22">
        <v>2143.1999999999998</v>
      </c>
      <c r="H2807" s="265">
        <f t="shared" si="126"/>
        <v>0</v>
      </c>
      <c r="I2807" s="431" t="s">
        <v>20</v>
      </c>
      <c r="J2807" s="9"/>
      <c r="K2807" s="9"/>
    </row>
    <row r="2808" spans="1:11" x14ac:dyDescent="0.25">
      <c r="A2808" s="240">
        <v>41907</v>
      </c>
      <c r="B2808" s="475" t="s">
        <v>1618</v>
      </c>
      <c r="C2808" s="476" t="s">
        <v>2764</v>
      </c>
      <c r="D2808" s="5" t="s">
        <v>604</v>
      </c>
      <c r="E2808" s="295">
        <v>1848</v>
      </c>
      <c r="F2808" s="294">
        <v>41907</v>
      </c>
      <c r="G2808" s="22">
        <v>1848</v>
      </c>
      <c r="H2808" s="265">
        <f t="shared" si="126"/>
        <v>0</v>
      </c>
      <c r="I2808" s="24" t="s">
        <v>57</v>
      </c>
      <c r="J2808" s="9"/>
      <c r="K2808" s="9"/>
    </row>
    <row r="2809" spans="1:11" x14ac:dyDescent="0.25">
      <c r="A2809" s="240">
        <v>41908</v>
      </c>
      <c r="B2809" s="475" t="s">
        <v>1772</v>
      </c>
      <c r="C2809" s="476" t="s">
        <v>2764</v>
      </c>
      <c r="D2809" s="235" t="s">
        <v>604</v>
      </c>
      <c r="E2809" s="236">
        <v>2106.5</v>
      </c>
      <c r="F2809" s="294">
        <v>41908</v>
      </c>
      <c r="G2809" s="30">
        <v>2106.5</v>
      </c>
      <c r="H2809" s="265">
        <f t="shared" si="126"/>
        <v>0</v>
      </c>
      <c r="I2809" s="235" t="s">
        <v>4</v>
      </c>
      <c r="J2809" s="9"/>
      <c r="K2809" s="9"/>
    </row>
    <row r="2810" spans="1:11" x14ac:dyDescent="0.25">
      <c r="A2810" s="240">
        <v>41911</v>
      </c>
      <c r="B2810" s="475" t="s">
        <v>2062</v>
      </c>
      <c r="C2810" s="476" t="s">
        <v>2764</v>
      </c>
      <c r="D2810" s="8" t="s">
        <v>604</v>
      </c>
      <c r="E2810" s="252">
        <v>1897.5</v>
      </c>
      <c r="F2810" s="294">
        <v>41911</v>
      </c>
      <c r="G2810" s="30">
        <v>1897.5</v>
      </c>
      <c r="H2810" s="265">
        <f t="shared" si="126"/>
        <v>0</v>
      </c>
      <c r="I2810" s="8" t="s">
        <v>4</v>
      </c>
      <c r="J2810" s="9"/>
      <c r="K2810" s="9"/>
    </row>
    <row r="2811" spans="1:11" x14ac:dyDescent="0.25">
      <c r="A2811" s="240">
        <v>41884</v>
      </c>
      <c r="B2811" s="241" t="s">
        <v>1509</v>
      </c>
      <c r="C2811" s="394" t="s">
        <v>4401</v>
      </c>
      <c r="D2811" s="235" t="s">
        <v>393</v>
      </c>
      <c r="E2811" s="236">
        <v>1459.2</v>
      </c>
      <c r="F2811" s="117">
        <v>41884</v>
      </c>
      <c r="G2811" s="22">
        <v>1459.2</v>
      </c>
      <c r="H2811" s="265">
        <f t="shared" si="126"/>
        <v>0</v>
      </c>
      <c r="I2811" s="431" t="s">
        <v>23</v>
      </c>
      <c r="J2811" s="9"/>
      <c r="K2811" s="9"/>
    </row>
    <row r="2812" spans="1:11" x14ac:dyDescent="0.25">
      <c r="A2812" s="240">
        <v>41895</v>
      </c>
      <c r="B2812" s="241" t="s">
        <v>1613</v>
      </c>
      <c r="C2812" s="394" t="s">
        <v>4517</v>
      </c>
      <c r="D2812" s="235" t="s">
        <v>393</v>
      </c>
      <c r="E2812" s="236">
        <v>2139.1999999999998</v>
      </c>
      <c r="F2812" s="294">
        <v>41895</v>
      </c>
      <c r="G2812" s="30">
        <v>2139.1999999999998</v>
      </c>
      <c r="H2812" s="265">
        <f t="shared" si="126"/>
        <v>0</v>
      </c>
      <c r="I2812" s="235" t="s">
        <v>4</v>
      </c>
      <c r="J2812" s="9"/>
      <c r="K2812" s="9"/>
    </row>
    <row r="2813" spans="1:11" x14ac:dyDescent="0.25">
      <c r="A2813" s="240">
        <v>41912</v>
      </c>
      <c r="B2813" s="475" t="s">
        <v>2176</v>
      </c>
      <c r="C2813" s="476" t="s">
        <v>2764</v>
      </c>
      <c r="D2813" s="235" t="s">
        <v>393</v>
      </c>
      <c r="E2813" s="236">
        <v>1903</v>
      </c>
      <c r="F2813" s="117">
        <v>41912</v>
      </c>
      <c r="G2813" s="30">
        <v>1903</v>
      </c>
      <c r="H2813" s="265">
        <f t="shared" si="126"/>
        <v>0</v>
      </c>
      <c r="I2813" s="235" t="s">
        <v>23</v>
      </c>
      <c r="J2813" s="9"/>
      <c r="K2813" s="9"/>
    </row>
    <row r="2814" spans="1:11" x14ac:dyDescent="0.25">
      <c r="A2814" s="240">
        <v>41890</v>
      </c>
      <c r="B2814" s="438" t="s">
        <v>2204</v>
      </c>
      <c r="C2814" s="429" t="s">
        <v>4422</v>
      </c>
      <c r="D2814" s="8" t="s">
        <v>349</v>
      </c>
      <c r="E2814" s="252">
        <v>1824</v>
      </c>
      <c r="F2814" s="117">
        <v>41891</v>
      </c>
      <c r="G2814" s="30">
        <v>1824</v>
      </c>
      <c r="H2814" s="265">
        <f t="shared" si="126"/>
        <v>0</v>
      </c>
      <c r="I2814" s="8" t="s">
        <v>23</v>
      </c>
      <c r="J2814" s="9"/>
      <c r="K2814" s="9"/>
    </row>
    <row r="2815" spans="1:11" x14ac:dyDescent="0.25">
      <c r="A2815" s="240">
        <v>41895</v>
      </c>
      <c r="B2815" s="241" t="s">
        <v>1605</v>
      </c>
      <c r="C2815" s="394" t="s">
        <v>4517</v>
      </c>
      <c r="D2815" s="235" t="s">
        <v>349</v>
      </c>
      <c r="E2815" s="236">
        <v>2100</v>
      </c>
      <c r="F2815" s="294">
        <v>41897</v>
      </c>
      <c r="G2815" s="30">
        <v>2100</v>
      </c>
      <c r="H2815" s="265">
        <f t="shared" si="126"/>
        <v>0</v>
      </c>
      <c r="I2815" s="235" t="s">
        <v>196</v>
      </c>
      <c r="J2815" s="9"/>
      <c r="K2815" s="9"/>
    </row>
    <row r="2816" spans="1:11" x14ac:dyDescent="0.25">
      <c r="A2816" s="240">
        <v>41901</v>
      </c>
      <c r="B2816" s="241" t="s">
        <v>2262</v>
      </c>
      <c r="C2816" s="394" t="s">
        <v>4517</v>
      </c>
      <c r="D2816" s="235" t="s">
        <v>349</v>
      </c>
      <c r="E2816" s="236">
        <v>2291.4</v>
      </c>
      <c r="F2816" s="294">
        <v>41901</v>
      </c>
      <c r="G2816" s="22">
        <v>2291.4</v>
      </c>
      <c r="H2816" s="265">
        <f t="shared" si="126"/>
        <v>0</v>
      </c>
      <c r="I2816" s="431" t="s">
        <v>57</v>
      </c>
      <c r="J2816" s="9"/>
      <c r="K2816" s="9"/>
    </row>
    <row r="2817" spans="1:11" x14ac:dyDescent="0.25">
      <c r="A2817" s="240">
        <v>41912</v>
      </c>
      <c r="B2817" s="475" t="s">
        <v>2208</v>
      </c>
      <c r="C2817" s="476" t="s">
        <v>2764</v>
      </c>
      <c r="D2817" s="235" t="s">
        <v>349</v>
      </c>
      <c r="E2817" s="236">
        <v>1958</v>
      </c>
      <c r="F2817" s="461">
        <v>41913</v>
      </c>
      <c r="G2817" s="247">
        <v>1958</v>
      </c>
      <c r="H2817" s="265">
        <f t="shared" si="126"/>
        <v>0</v>
      </c>
      <c r="I2817" s="235" t="s">
        <v>196</v>
      </c>
      <c r="J2817" s="9"/>
      <c r="K2817" s="9"/>
    </row>
    <row r="2818" spans="1:11" x14ac:dyDescent="0.25">
      <c r="A2818" s="240">
        <v>41883</v>
      </c>
      <c r="B2818" s="241" t="s">
        <v>1400</v>
      </c>
      <c r="C2818" s="394" t="s">
        <v>4401</v>
      </c>
      <c r="D2818" s="235" t="s">
        <v>961</v>
      </c>
      <c r="E2818" s="236">
        <v>2030</v>
      </c>
      <c r="F2818" s="117">
        <v>41883</v>
      </c>
      <c r="G2818" s="30">
        <v>2030</v>
      </c>
      <c r="H2818" s="238">
        <f t="shared" si="126"/>
        <v>0</v>
      </c>
      <c r="I2818" s="235"/>
      <c r="J2818" s="9"/>
      <c r="K2818" s="9"/>
    </row>
    <row r="2819" spans="1:11" x14ac:dyDescent="0.25">
      <c r="A2819" s="240">
        <v>41887</v>
      </c>
      <c r="B2819" s="438" t="s">
        <v>1835</v>
      </c>
      <c r="C2819" s="429" t="s">
        <v>4422</v>
      </c>
      <c r="D2819" s="8" t="s">
        <v>961</v>
      </c>
      <c r="E2819" s="252">
        <v>2091.9</v>
      </c>
      <c r="F2819" s="117">
        <v>41887</v>
      </c>
      <c r="G2819" s="30">
        <v>2091.9</v>
      </c>
      <c r="H2819" s="265">
        <f t="shared" si="126"/>
        <v>0</v>
      </c>
      <c r="I2819" s="8" t="s">
        <v>4</v>
      </c>
      <c r="J2819" s="9"/>
      <c r="K2819" s="9"/>
    </row>
    <row r="2820" spans="1:11" x14ac:dyDescent="0.25">
      <c r="A2820" s="240">
        <v>41891</v>
      </c>
      <c r="B2820" s="438" t="s">
        <v>1064</v>
      </c>
      <c r="C2820" s="429" t="s">
        <v>4422</v>
      </c>
      <c r="D2820" s="235" t="s">
        <v>961</v>
      </c>
      <c r="E2820" s="236">
        <v>1952.5</v>
      </c>
      <c r="F2820" s="117">
        <v>41892</v>
      </c>
      <c r="G2820" s="30">
        <v>1952.5</v>
      </c>
      <c r="H2820" s="265">
        <f t="shared" si="126"/>
        <v>0</v>
      </c>
      <c r="I2820" s="235" t="s">
        <v>23</v>
      </c>
      <c r="J2820" s="9"/>
      <c r="K2820" s="9"/>
    </row>
    <row r="2821" spans="1:11" x14ac:dyDescent="0.25">
      <c r="A2821" s="240">
        <v>41893</v>
      </c>
      <c r="B2821" s="438" t="s">
        <v>1276</v>
      </c>
      <c r="C2821" s="429" t="s">
        <v>4422</v>
      </c>
      <c r="D2821" s="235" t="s">
        <v>961</v>
      </c>
      <c r="E2821" s="236">
        <v>2044</v>
      </c>
      <c r="F2821" s="117">
        <v>41893</v>
      </c>
      <c r="G2821" s="30">
        <v>2044</v>
      </c>
      <c r="H2821" s="265">
        <f t="shared" si="126"/>
        <v>0</v>
      </c>
      <c r="I2821" s="235" t="s">
        <v>4</v>
      </c>
      <c r="J2821" s="9"/>
      <c r="K2821" s="9"/>
    </row>
    <row r="2822" spans="1:11" x14ac:dyDescent="0.25">
      <c r="A2822" s="240">
        <v>41897</v>
      </c>
      <c r="B2822" s="241" t="s">
        <v>1807</v>
      </c>
      <c r="C2822" s="394" t="s">
        <v>4517</v>
      </c>
      <c r="D2822" s="235" t="s">
        <v>961</v>
      </c>
      <c r="E2822" s="236">
        <v>2034.9</v>
      </c>
      <c r="F2822" s="294">
        <v>41897</v>
      </c>
      <c r="G2822" s="30">
        <v>2034.9</v>
      </c>
      <c r="H2822" s="265">
        <f t="shared" si="126"/>
        <v>0</v>
      </c>
      <c r="I2822" s="235" t="s">
        <v>14</v>
      </c>
      <c r="J2822" s="9"/>
      <c r="K2822" s="9"/>
    </row>
    <row r="2823" spans="1:11" x14ac:dyDescent="0.25">
      <c r="A2823" s="240">
        <v>41900</v>
      </c>
      <c r="B2823" s="241" t="s">
        <v>2080</v>
      </c>
      <c r="C2823" s="394" t="s">
        <v>4517</v>
      </c>
      <c r="D2823" s="8" t="s">
        <v>961</v>
      </c>
      <c r="E2823" s="252">
        <v>1128.5999999999999</v>
      </c>
      <c r="F2823" s="294">
        <v>41900</v>
      </c>
      <c r="G2823" s="30">
        <v>1128.5999999999999</v>
      </c>
      <c r="H2823" s="265">
        <f t="shared" si="126"/>
        <v>0</v>
      </c>
      <c r="I2823" s="8" t="s">
        <v>4</v>
      </c>
      <c r="J2823" s="9"/>
      <c r="K2823" s="9"/>
    </row>
    <row r="2824" spans="1:11" x14ac:dyDescent="0.25">
      <c r="A2824" s="240">
        <v>41903</v>
      </c>
      <c r="B2824" s="241" t="s">
        <v>1210</v>
      </c>
      <c r="C2824" s="394" t="s">
        <v>4517</v>
      </c>
      <c r="D2824" s="235" t="s">
        <v>961</v>
      </c>
      <c r="E2824" s="236">
        <v>1809.5</v>
      </c>
      <c r="F2824" s="117">
        <v>41903</v>
      </c>
      <c r="G2824" s="30">
        <v>1809.5</v>
      </c>
      <c r="H2824" s="265">
        <f t="shared" si="126"/>
        <v>0</v>
      </c>
      <c r="I2824" s="235" t="s">
        <v>4</v>
      </c>
      <c r="J2824" s="9"/>
      <c r="K2824" s="9"/>
    </row>
    <row r="2825" spans="1:11" x14ac:dyDescent="0.25">
      <c r="A2825" s="240">
        <v>41906</v>
      </c>
      <c r="B2825" s="241" t="s">
        <v>1535</v>
      </c>
      <c r="C2825" s="394" t="s">
        <v>4517</v>
      </c>
      <c r="D2825" s="8" t="s">
        <v>961</v>
      </c>
      <c r="E2825" s="252">
        <v>2211</v>
      </c>
      <c r="F2825" s="294">
        <v>41906</v>
      </c>
      <c r="G2825" s="30">
        <v>2211</v>
      </c>
      <c r="H2825" s="265">
        <f t="shared" si="126"/>
        <v>0</v>
      </c>
      <c r="I2825" s="8"/>
      <c r="J2825" s="9"/>
      <c r="K2825" s="9"/>
    </row>
    <row r="2826" spans="1:11" x14ac:dyDescent="0.25">
      <c r="A2826" s="240">
        <v>41907</v>
      </c>
      <c r="B2826" s="475" t="s">
        <v>1639</v>
      </c>
      <c r="C2826" s="476" t="s">
        <v>2764</v>
      </c>
      <c r="D2826" s="5" t="s">
        <v>961</v>
      </c>
      <c r="E2826" s="295">
        <v>2035</v>
      </c>
      <c r="F2826" s="294">
        <v>41907</v>
      </c>
      <c r="G2826" s="22">
        <v>2035</v>
      </c>
      <c r="H2826" s="265">
        <f t="shared" si="126"/>
        <v>0</v>
      </c>
      <c r="I2826" s="24" t="s">
        <v>57</v>
      </c>
      <c r="J2826" s="9"/>
      <c r="K2826" s="9"/>
    </row>
    <row r="2827" spans="1:11" x14ac:dyDescent="0.25">
      <c r="A2827" s="240">
        <v>41911</v>
      </c>
      <c r="B2827" s="475" t="s">
        <v>2063</v>
      </c>
      <c r="C2827" s="476" t="s">
        <v>2764</v>
      </c>
      <c r="D2827" s="8" t="s">
        <v>961</v>
      </c>
      <c r="E2827" s="252">
        <v>1699.5</v>
      </c>
      <c r="F2827" s="294">
        <v>41911</v>
      </c>
      <c r="G2827" s="30">
        <v>1699.5</v>
      </c>
      <c r="H2827" s="265">
        <f t="shared" si="126"/>
        <v>0</v>
      </c>
      <c r="I2827" s="8"/>
      <c r="J2827" s="9"/>
      <c r="K2827" s="9"/>
    </row>
    <row r="2828" spans="1:11" x14ac:dyDescent="0.25">
      <c r="A2828" s="240">
        <v>41883</v>
      </c>
      <c r="B2828" s="241" t="s">
        <v>1403</v>
      </c>
      <c r="C2828" s="394" t="s">
        <v>4401</v>
      </c>
      <c r="D2828" s="235" t="s">
        <v>889</v>
      </c>
      <c r="E2828" s="236">
        <v>1334</v>
      </c>
      <c r="F2828" s="117">
        <v>41883</v>
      </c>
      <c r="G2828" s="30">
        <v>1334</v>
      </c>
      <c r="H2828" s="238">
        <f t="shared" si="126"/>
        <v>0</v>
      </c>
      <c r="I2828" s="235"/>
      <c r="J2828" s="9"/>
      <c r="K2828" s="9"/>
    </row>
    <row r="2829" spans="1:11" x14ac:dyDescent="0.25">
      <c r="A2829" s="240"/>
      <c r="B2829" s="241"/>
      <c r="C2829" s="394"/>
      <c r="D2829" s="235"/>
      <c r="E2829" s="236"/>
      <c r="F2829" s="117"/>
      <c r="G2829" s="30">
        <f>SUM(G2797:G2828)</f>
        <v>61912.3</v>
      </c>
      <c r="H2829" s="238"/>
      <c r="I2829" s="235"/>
      <c r="J2829" s="9"/>
      <c r="K2829" s="9"/>
    </row>
    <row r="2830" spans="1:11" x14ac:dyDescent="0.25">
      <c r="A2830" s="240"/>
      <c r="B2830" s="241"/>
      <c r="C2830" s="394"/>
      <c r="D2830" s="235"/>
      <c r="E2830" s="236"/>
      <c r="F2830" s="117"/>
      <c r="G2830" s="30"/>
      <c r="H2830" s="238"/>
      <c r="I2830" s="235"/>
      <c r="J2830" s="9"/>
      <c r="K2830" s="9"/>
    </row>
    <row r="2831" spans="1:11" x14ac:dyDescent="0.25">
      <c r="A2831" s="240">
        <v>41887</v>
      </c>
      <c r="B2831" s="438" t="s">
        <v>1890</v>
      </c>
      <c r="C2831" s="429" t="s">
        <v>4422</v>
      </c>
      <c r="D2831" s="8" t="s">
        <v>124</v>
      </c>
      <c r="E2831" s="252">
        <v>2999.2</v>
      </c>
      <c r="F2831" s="117">
        <v>41887</v>
      </c>
      <c r="G2831" s="30">
        <v>2999.2</v>
      </c>
      <c r="H2831" s="265">
        <f t="shared" ref="H2831:H2856" si="127">E2831-G2831</f>
        <v>0</v>
      </c>
      <c r="I2831" s="8"/>
      <c r="J2831" s="9"/>
      <c r="K2831" s="9"/>
    </row>
    <row r="2832" spans="1:11" x14ac:dyDescent="0.25">
      <c r="A2832" s="240">
        <v>41887</v>
      </c>
      <c r="B2832" s="438" t="s">
        <v>1906</v>
      </c>
      <c r="C2832" s="429" t="s">
        <v>4422</v>
      </c>
      <c r="D2832" s="8" t="s">
        <v>124</v>
      </c>
      <c r="E2832" s="252">
        <v>364</v>
      </c>
      <c r="F2832" s="117">
        <v>41887</v>
      </c>
      <c r="G2832" s="30">
        <v>364</v>
      </c>
      <c r="H2832" s="265">
        <f t="shared" si="127"/>
        <v>0</v>
      </c>
      <c r="I2832" s="8"/>
      <c r="J2832" s="9"/>
      <c r="K2832" s="9"/>
    </row>
    <row r="2833" spans="1:11" x14ac:dyDescent="0.25">
      <c r="A2833" s="240">
        <v>41888</v>
      </c>
      <c r="B2833" s="438" t="s">
        <v>2060</v>
      </c>
      <c r="C2833" s="429" t="s">
        <v>4422</v>
      </c>
      <c r="D2833" s="235" t="s">
        <v>124</v>
      </c>
      <c r="E2833" s="236">
        <v>2683.2</v>
      </c>
      <c r="F2833" s="294">
        <v>41888</v>
      </c>
      <c r="G2833" s="30">
        <v>2683.2</v>
      </c>
      <c r="H2833" s="265">
        <f t="shared" si="127"/>
        <v>0</v>
      </c>
      <c r="I2833" s="235"/>
      <c r="J2833" s="9"/>
      <c r="K2833" s="9"/>
    </row>
    <row r="2834" spans="1:11" x14ac:dyDescent="0.25">
      <c r="A2834" s="240">
        <v>41889</v>
      </c>
      <c r="B2834" s="438" t="s">
        <v>2137</v>
      </c>
      <c r="C2834" s="429" t="s">
        <v>4422</v>
      </c>
      <c r="D2834" s="8" t="s">
        <v>124</v>
      </c>
      <c r="E2834" s="252">
        <v>78.400000000000006</v>
      </c>
      <c r="F2834" s="117">
        <v>41889</v>
      </c>
      <c r="G2834" s="30">
        <v>78.400000000000006</v>
      </c>
      <c r="H2834" s="265">
        <f t="shared" si="127"/>
        <v>0</v>
      </c>
      <c r="I2834" s="8"/>
      <c r="J2834" s="9"/>
      <c r="K2834" s="9"/>
    </row>
    <row r="2835" spans="1:11" x14ac:dyDescent="0.25">
      <c r="A2835" s="240">
        <v>41890</v>
      </c>
      <c r="B2835" s="438" t="s">
        <v>2186</v>
      </c>
      <c r="C2835" s="429" t="s">
        <v>4422</v>
      </c>
      <c r="D2835" s="8" t="s">
        <v>124</v>
      </c>
      <c r="E2835" s="252">
        <v>910.6</v>
      </c>
      <c r="F2835" s="117">
        <v>41890</v>
      </c>
      <c r="G2835" s="30">
        <v>910.6</v>
      </c>
      <c r="H2835" s="265">
        <f t="shared" si="127"/>
        <v>0</v>
      </c>
      <c r="I2835" s="8"/>
      <c r="J2835" s="9"/>
      <c r="K2835" s="9"/>
    </row>
    <row r="2836" spans="1:11" x14ac:dyDescent="0.25">
      <c r="A2836" s="240">
        <v>41892</v>
      </c>
      <c r="B2836" s="438" t="s">
        <v>1160</v>
      </c>
      <c r="C2836" s="429" t="s">
        <v>4422</v>
      </c>
      <c r="D2836" s="8" t="s">
        <v>124</v>
      </c>
      <c r="E2836" s="252">
        <v>965.4</v>
      </c>
      <c r="F2836" s="117">
        <v>41892</v>
      </c>
      <c r="G2836" s="30">
        <v>965.4</v>
      </c>
      <c r="H2836" s="265">
        <f t="shared" si="127"/>
        <v>0</v>
      </c>
      <c r="I2836" s="8"/>
      <c r="J2836" s="9"/>
      <c r="K2836" s="9"/>
    </row>
    <row r="2837" spans="1:11" x14ac:dyDescent="0.25">
      <c r="A2837" s="240">
        <v>41894</v>
      </c>
      <c r="B2837" s="438" t="s">
        <v>1469</v>
      </c>
      <c r="C2837" s="429" t="s">
        <v>4422</v>
      </c>
      <c r="D2837" s="8" t="s">
        <v>124</v>
      </c>
      <c r="E2837" s="252">
        <v>3528.8</v>
      </c>
      <c r="F2837" s="117">
        <v>41894</v>
      </c>
      <c r="G2837" s="30">
        <v>3528.8</v>
      </c>
      <c r="H2837" s="265">
        <f t="shared" si="127"/>
        <v>0</v>
      </c>
      <c r="I2837" s="8"/>
      <c r="J2837" s="9"/>
      <c r="K2837" s="9"/>
    </row>
    <row r="2838" spans="1:11" x14ac:dyDescent="0.25">
      <c r="A2838" s="240">
        <v>41895</v>
      </c>
      <c r="B2838" s="241" t="s">
        <v>1592</v>
      </c>
      <c r="C2838" s="394" t="s">
        <v>4517</v>
      </c>
      <c r="D2838" s="235" t="s">
        <v>124</v>
      </c>
      <c r="E2838" s="236">
        <v>3064.8</v>
      </c>
      <c r="F2838" s="294">
        <v>41895</v>
      </c>
      <c r="G2838" s="30">
        <v>3064.8</v>
      </c>
      <c r="H2838" s="265">
        <f t="shared" si="127"/>
        <v>0</v>
      </c>
      <c r="I2838" s="235"/>
      <c r="J2838" s="9"/>
      <c r="K2838" s="9"/>
    </row>
    <row r="2839" spans="1:11" x14ac:dyDescent="0.25">
      <c r="A2839" s="240">
        <v>41895</v>
      </c>
      <c r="B2839" s="241" t="s">
        <v>1618</v>
      </c>
      <c r="C2839" s="394" t="s">
        <v>4517</v>
      </c>
      <c r="D2839" s="235" t="s">
        <v>124</v>
      </c>
      <c r="E2839" s="236">
        <v>2641.6</v>
      </c>
      <c r="F2839" s="117">
        <v>41895</v>
      </c>
      <c r="G2839" s="30">
        <v>2641.6</v>
      </c>
      <c r="H2839" s="265">
        <f t="shared" si="127"/>
        <v>0</v>
      </c>
      <c r="I2839" s="235"/>
      <c r="J2839" s="9"/>
      <c r="K2839" s="9"/>
    </row>
    <row r="2840" spans="1:11" x14ac:dyDescent="0.25">
      <c r="A2840" s="240">
        <v>41896</v>
      </c>
      <c r="B2840" s="241" t="s">
        <v>1695</v>
      </c>
      <c r="C2840" s="394" t="s">
        <v>4517</v>
      </c>
      <c r="D2840" s="8" t="s">
        <v>124</v>
      </c>
      <c r="E2840" s="252">
        <v>2064.4</v>
      </c>
      <c r="F2840" s="117">
        <v>41896</v>
      </c>
      <c r="G2840" s="30">
        <v>2064.4</v>
      </c>
      <c r="H2840" s="265">
        <f t="shared" si="127"/>
        <v>0</v>
      </c>
      <c r="I2840" s="8"/>
      <c r="J2840" s="9"/>
      <c r="K2840" s="9"/>
    </row>
    <row r="2841" spans="1:11" x14ac:dyDescent="0.25">
      <c r="A2841" s="240">
        <v>41897</v>
      </c>
      <c r="B2841" s="241" t="s">
        <v>1815</v>
      </c>
      <c r="C2841" s="394" t="s">
        <v>4517</v>
      </c>
      <c r="D2841" s="235" t="s">
        <v>124</v>
      </c>
      <c r="E2841" s="236">
        <v>2986.8</v>
      </c>
      <c r="F2841" s="294">
        <v>41897</v>
      </c>
      <c r="G2841" s="30">
        <v>2986.8</v>
      </c>
      <c r="H2841" s="265">
        <f t="shared" si="127"/>
        <v>0</v>
      </c>
      <c r="I2841" s="235"/>
      <c r="J2841" s="9"/>
      <c r="K2841" s="9"/>
    </row>
    <row r="2842" spans="1:11" x14ac:dyDescent="0.25">
      <c r="A2842" s="240">
        <v>41897</v>
      </c>
      <c r="B2842" s="241" t="s">
        <v>1845</v>
      </c>
      <c r="C2842" s="394" t="s">
        <v>4517</v>
      </c>
      <c r="D2842" s="235" t="s">
        <v>124</v>
      </c>
      <c r="E2842" s="236">
        <v>1819.7</v>
      </c>
      <c r="F2842" s="294">
        <v>41897</v>
      </c>
      <c r="G2842" s="30">
        <v>1819.7</v>
      </c>
      <c r="H2842" s="265">
        <f t="shared" si="127"/>
        <v>0</v>
      </c>
      <c r="I2842" s="235"/>
      <c r="J2842" s="9"/>
      <c r="K2842" s="9"/>
    </row>
    <row r="2843" spans="1:11" x14ac:dyDescent="0.25">
      <c r="A2843" s="240">
        <v>41897</v>
      </c>
      <c r="B2843" s="241" t="s">
        <v>1874</v>
      </c>
      <c r="C2843" s="394" t="s">
        <v>4517</v>
      </c>
      <c r="D2843" s="235" t="s">
        <v>124</v>
      </c>
      <c r="E2843" s="236">
        <v>116</v>
      </c>
      <c r="F2843" s="294">
        <v>41897</v>
      </c>
      <c r="G2843" s="30">
        <v>116</v>
      </c>
      <c r="H2843" s="265">
        <f t="shared" si="127"/>
        <v>0</v>
      </c>
      <c r="I2843" s="235"/>
      <c r="J2843" s="9"/>
      <c r="K2843" s="9"/>
    </row>
    <row r="2844" spans="1:11" x14ac:dyDescent="0.25">
      <c r="A2844" s="240">
        <v>41901</v>
      </c>
      <c r="B2844" s="241" t="s">
        <v>2270</v>
      </c>
      <c r="C2844" s="394" t="s">
        <v>4517</v>
      </c>
      <c r="D2844" s="235" t="s">
        <v>124</v>
      </c>
      <c r="E2844" s="236">
        <v>2839.2</v>
      </c>
      <c r="F2844" s="294">
        <v>41901</v>
      </c>
      <c r="G2844" s="22">
        <v>2839.2</v>
      </c>
      <c r="H2844" s="265">
        <f t="shared" si="127"/>
        <v>0</v>
      </c>
      <c r="I2844" s="431"/>
      <c r="J2844" s="9"/>
      <c r="K2844" s="9"/>
    </row>
    <row r="2845" spans="1:11" x14ac:dyDescent="0.25">
      <c r="A2845" s="240">
        <v>41901</v>
      </c>
      <c r="B2845" s="241" t="s">
        <v>1058</v>
      </c>
      <c r="C2845" s="394" t="s">
        <v>4517</v>
      </c>
      <c r="D2845" s="235" t="s">
        <v>124</v>
      </c>
      <c r="E2845" s="236">
        <v>145.6</v>
      </c>
      <c r="F2845" s="294">
        <v>41901</v>
      </c>
      <c r="G2845" s="22">
        <v>145.6</v>
      </c>
      <c r="H2845" s="265">
        <f t="shared" si="127"/>
        <v>0</v>
      </c>
      <c r="I2845" s="431"/>
      <c r="J2845" s="9"/>
      <c r="K2845" s="9"/>
    </row>
    <row r="2846" spans="1:11" x14ac:dyDescent="0.25">
      <c r="A2846" s="240">
        <v>41902</v>
      </c>
      <c r="B2846" s="241" t="s">
        <v>1141</v>
      </c>
      <c r="C2846" s="394" t="s">
        <v>4517</v>
      </c>
      <c r="D2846" s="8" t="s">
        <v>124</v>
      </c>
      <c r="E2846" s="252">
        <v>215.6</v>
      </c>
      <c r="F2846" s="294">
        <v>41902</v>
      </c>
      <c r="G2846" s="22">
        <v>215.6</v>
      </c>
      <c r="H2846" s="265">
        <f t="shared" si="127"/>
        <v>0</v>
      </c>
      <c r="I2846" s="20"/>
      <c r="J2846" s="9"/>
      <c r="K2846" s="9"/>
    </row>
    <row r="2847" spans="1:11" x14ac:dyDescent="0.25">
      <c r="A2847" s="240">
        <v>41902</v>
      </c>
      <c r="B2847" s="241" t="s">
        <v>1181</v>
      </c>
      <c r="C2847" s="394" t="s">
        <v>4517</v>
      </c>
      <c r="D2847" s="8" t="s">
        <v>124</v>
      </c>
      <c r="E2847" s="252">
        <v>2059.1999999999998</v>
      </c>
      <c r="F2847" s="117">
        <v>41902</v>
      </c>
      <c r="G2847" s="30">
        <v>2059.1999999999998</v>
      </c>
      <c r="H2847" s="265">
        <f t="shared" si="127"/>
        <v>0</v>
      </c>
      <c r="I2847" s="8"/>
      <c r="J2847" s="9"/>
      <c r="K2847" s="9"/>
    </row>
    <row r="2848" spans="1:11" x14ac:dyDescent="0.25">
      <c r="A2848" s="240">
        <v>41904</v>
      </c>
      <c r="B2848" s="241" t="s">
        <v>1270</v>
      </c>
      <c r="C2848" s="394" t="s">
        <v>4517</v>
      </c>
      <c r="D2848" s="8" t="s">
        <v>124</v>
      </c>
      <c r="E2848" s="252">
        <v>568.4</v>
      </c>
      <c r="F2848" s="294">
        <v>41904</v>
      </c>
      <c r="G2848" s="22">
        <v>568.4</v>
      </c>
      <c r="H2848" s="265">
        <f t="shared" si="127"/>
        <v>0</v>
      </c>
      <c r="I2848" s="20"/>
      <c r="J2848" s="9"/>
      <c r="K2848" s="9"/>
    </row>
    <row r="2849" spans="1:11" x14ac:dyDescent="0.25">
      <c r="A2849" s="240">
        <v>41905</v>
      </c>
      <c r="B2849" s="241" t="s">
        <v>1418</v>
      </c>
      <c r="C2849" s="394" t="s">
        <v>4517</v>
      </c>
      <c r="D2849" s="8" t="s">
        <v>124</v>
      </c>
      <c r="E2849" s="252">
        <v>873.6</v>
      </c>
      <c r="F2849" s="294">
        <v>41905</v>
      </c>
      <c r="G2849" s="22">
        <v>873.6</v>
      </c>
      <c r="H2849" s="265">
        <f t="shared" si="127"/>
        <v>0</v>
      </c>
      <c r="I2849" s="431"/>
      <c r="J2849" s="9"/>
      <c r="K2849" s="9"/>
    </row>
    <row r="2850" spans="1:11" x14ac:dyDescent="0.25">
      <c r="A2850" s="240">
        <v>41908</v>
      </c>
      <c r="B2850" s="475" t="s">
        <v>1766</v>
      </c>
      <c r="C2850" s="476" t="s">
        <v>2764</v>
      </c>
      <c r="D2850" s="235" t="s">
        <v>124</v>
      </c>
      <c r="E2850" s="236">
        <v>3064.8</v>
      </c>
      <c r="F2850" s="294">
        <v>41908</v>
      </c>
      <c r="G2850" s="30">
        <v>3064.8</v>
      </c>
      <c r="H2850" s="265">
        <f t="shared" si="127"/>
        <v>0</v>
      </c>
      <c r="I2850" s="235"/>
      <c r="J2850" s="9"/>
      <c r="K2850" s="9"/>
    </row>
    <row r="2851" spans="1:11" x14ac:dyDescent="0.25">
      <c r="A2851" s="240">
        <v>41909</v>
      </c>
      <c r="B2851" s="475" t="s">
        <v>1873</v>
      </c>
      <c r="C2851" s="476" t="s">
        <v>2764</v>
      </c>
      <c r="D2851" s="8" t="s">
        <v>124</v>
      </c>
      <c r="E2851" s="252">
        <v>1494.4</v>
      </c>
      <c r="F2851" s="117">
        <v>41909</v>
      </c>
      <c r="G2851" s="30">
        <v>1494.4</v>
      </c>
      <c r="H2851" s="265">
        <f t="shared" si="127"/>
        <v>0</v>
      </c>
      <c r="I2851" s="8"/>
      <c r="J2851" s="9"/>
      <c r="K2851" s="9"/>
    </row>
    <row r="2852" spans="1:11" x14ac:dyDescent="0.25">
      <c r="A2852" s="240">
        <v>41909</v>
      </c>
      <c r="B2852" s="475" t="s">
        <v>1874</v>
      </c>
      <c r="C2852" s="476" t="s">
        <v>2764</v>
      </c>
      <c r="D2852" s="8" t="s">
        <v>124</v>
      </c>
      <c r="E2852" s="252">
        <v>448</v>
      </c>
      <c r="F2852" s="117">
        <v>41909</v>
      </c>
      <c r="G2852" s="30">
        <v>448</v>
      </c>
      <c r="H2852" s="265">
        <f t="shared" si="127"/>
        <v>0</v>
      </c>
      <c r="I2852" s="8"/>
      <c r="J2852" s="9"/>
      <c r="K2852" s="9"/>
    </row>
    <row r="2853" spans="1:11" x14ac:dyDescent="0.25">
      <c r="A2853" s="240">
        <v>41909</v>
      </c>
      <c r="B2853" s="475" t="s">
        <v>1906</v>
      </c>
      <c r="C2853" s="476" t="s">
        <v>2764</v>
      </c>
      <c r="D2853" s="8" t="s">
        <v>124</v>
      </c>
      <c r="E2853" s="252">
        <v>838.5</v>
      </c>
      <c r="F2853" s="117">
        <v>41909</v>
      </c>
      <c r="G2853" s="30">
        <v>838.5</v>
      </c>
      <c r="H2853" s="265">
        <f t="shared" si="127"/>
        <v>0</v>
      </c>
      <c r="I2853" s="8"/>
      <c r="J2853" s="9"/>
      <c r="K2853" s="9"/>
    </row>
    <row r="2854" spans="1:11" x14ac:dyDescent="0.25">
      <c r="A2854" s="240">
        <v>41909</v>
      </c>
      <c r="B2854" s="475" t="s">
        <v>1910</v>
      </c>
      <c r="C2854" s="476" t="s">
        <v>2764</v>
      </c>
      <c r="D2854" s="8" t="s">
        <v>124</v>
      </c>
      <c r="E2854" s="252">
        <v>2932.8</v>
      </c>
      <c r="F2854" s="117">
        <v>41909</v>
      </c>
      <c r="G2854" s="30">
        <v>2932.8</v>
      </c>
      <c r="H2854" s="265">
        <f t="shared" si="127"/>
        <v>0</v>
      </c>
      <c r="I2854" s="8" t="s">
        <v>20</v>
      </c>
      <c r="J2854" s="9"/>
      <c r="K2854" s="9"/>
    </row>
    <row r="2855" spans="1:11" x14ac:dyDescent="0.25">
      <c r="A2855" s="240">
        <v>41910</v>
      </c>
      <c r="B2855" s="475" t="s">
        <v>1998</v>
      </c>
      <c r="C2855" s="476" t="s">
        <v>2764</v>
      </c>
      <c r="D2855" s="235" t="s">
        <v>124</v>
      </c>
      <c r="E2855" s="236">
        <v>1866.8</v>
      </c>
      <c r="F2855" s="117">
        <v>41910</v>
      </c>
      <c r="G2855" s="30">
        <v>1866.8</v>
      </c>
      <c r="H2855" s="265">
        <f t="shared" si="127"/>
        <v>0</v>
      </c>
      <c r="I2855" s="235"/>
      <c r="J2855" s="9"/>
      <c r="K2855" s="9"/>
    </row>
    <row r="2856" spans="1:11" x14ac:dyDescent="0.25">
      <c r="A2856" s="240">
        <v>41912</v>
      </c>
      <c r="B2856" s="475" t="s">
        <v>2192</v>
      </c>
      <c r="C2856" s="476" t="s">
        <v>2764</v>
      </c>
      <c r="D2856" s="235" t="s">
        <v>124</v>
      </c>
      <c r="E2856" s="236">
        <v>882.8</v>
      </c>
      <c r="F2856" s="117">
        <v>41912</v>
      </c>
      <c r="G2856" s="30">
        <v>882.8</v>
      </c>
      <c r="H2856" s="265">
        <f t="shared" si="127"/>
        <v>0</v>
      </c>
      <c r="I2856" s="235"/>
      <c r="J2856" s="9"/>
      <c r="K2856" s="9"/>
    </row>
    <row r="2857" spans="1:11" x14ac:dyDescent="0.25">
      <c r="A2857" s="240"/>
      <c r="B2857" s="475"/>
      <c r="C2857" s="476"/>
      <c r="D2857" s="235"/>
      <c r="E2857" s="236"/>
      <c r="F2857" s="117"/>
      <c r="G2857" s="30">
        <f>SUM(G2831:G2856)</f>
        <v>42452.600000000006</v>
      </c>
      <c r="H2857" s="265"/>
      <c r="I2857" s="235"/>
      <c r="J2857" s="9"/>
      <c r="K2857" s="9"/>
    </row>
    <row r="2858" spans="1:11" x14ac:dyDescent="0.25">
      <c r="A2858" s="240"/>
      <c r="B2858" s="475"/>
      <c r="C2858" s="476"/>
      <c r="D2858" s="235"/>
      <c r="E2858" s="236"/>
      <c r="F2858" s="117"/>
      <c r="G2858" s="30"/>
      <c r="H2858" s="265"/>
      <c r="I2858" s="235"/>
      <c r="J2858" s="9"/>
      <c r="K2858" s="9"/>
    </row>
    <row r="2859" spans="1:11" x14ac:dyDescent="0.25">
      <c r="A2859" s="240">
        <v>41888</v>
      </c>
      <c r="B2859" s="438" t="s">
        <v>2058</v>
      </c>
      <c r="C2859" s="429" t="s">
        <v>4422</v>
      </c>
      <c r="D2859" s="235" t="s">
        <v>1389</v>
      </c>
      <c r="E2859" s="236">
        <v>134.4</v>
      </c>
      <c r="F2859" s="294">
        <v>41888</v>
      </c>
      <c r="G2859" s="30">
        <v>134.4</v>
      </c>
      <c r="H2859" s="265">
        <f>E2859-G2859</f>
        <v>0</v>
      </c>
      <c r="I2859" s="235"/>
      <c r="J2859" s="9"/>
      <c r="K2859" s="9"/>
    </row>
    <row r="2860" spans="1:11" x14ac:dyDescent="0.25">
      <c r="A2860" s="240">
        <v>41888</v>
      </c>
      <c r="B2860" s="438" t="s">
        <v>2030</v>
      </c>
      <c r="C2860" s="429" t="s">
        <v>4422</v>
      </c>
      <c r="D2860" s="235" t="s">
        <v>1389</v>
      </c>
      <c r="E2860" s="236">
        <v>7774</v>
      </c>
      <c r="F2860" s="294">
        <v>41888</v>
      </c>
      <c r="G2860" s="30">
        <v>7774</v>
      </c>
      <c r="H2860" s="265">
        <f>E2860-G2860</f>
        <v>0</v>
      </c>
      <c r="I2860" s="235"/>
      <c r="J2860" s="9"/>
      <c r="K2860" s="9"/>
    </row>
    <row r="2861" spans="1:11" x14ac:dyDescent="0.25">
      <c r="A2861" s="240">
        <v>41889</v>
      </c>
      <c r="B2861" s="438" t="s">
        <v>2125</v>
      </c>
      <c r="C2861" s="429" t="s">
        <v>4422</v>
      </c>
      <c r="D2861" s="8" t="s">
        <v>1389</v>
      </c>
      <c r="E2861" s="252">
        <v>10812</v>
      </c>
      <c r="F2861" s="294">
        <v>41890</v>
      </c>
      <c r="G2861" s="30">
        <v>10812</v>
      </c>
      <c r="H2861" s="265">
        <f>E2861-G2861</f>
        <v>0</v>
      </c>
      <c r="I2861" s="8"/>
      <c r="J2861" s="9"/>
      <c r="K2861" s="9"/>
    </row>
    <row r="2862" spans="1:11" x14ac:dyDescent="0.25">
      <c r="A2862" s="240">
        <v>41909</v>
      </c>
      <c r="B2862" s="475" t="s">
        <v>1864</v>
      </c>
      <c r="C2862" s="476" t="s">
        <v>2764</v>
      </c>
      <c r="D2862" s="8" t="s">
        <v>1389</v>
      </c>
      <c r="E2862" s="252">
        <v>8112</v>
      </c>
      <c r="F2862" s="117">
        <v>41909</v>
      </c>
      <c r="G2862" s="30">
        <v>8112</v>
      </c>
      <c r="H2862" s="265">
        <f>E2862-G2862</f>
        <v>0</v>
      </c>
      <c r="I2862" s="8" t="s">
        <v>14</v>
      </c>
      <c r="J2862" s="9"/>
      <c r="K2862" s="9"/>
    </row>
    <row r="2863" spans="1:11" x14ac:dyDescent="0.25">
      <c r="A2863" s="240"/>
      <c r="B2863" s="475"/>
      <c r="C2863" s="476"/>
      <c r="D2863" s="8"/>
      <c r="E2863" s="252"/>
      <c r="F2863" s="117"/>
      <c r="G2863" s="621">
        <f>SUM(G2859:G2862)</f>
        <v>26832.400000000001</v>
      </c>
      <c r="H2863" s="265"/>
      <c r="I2863" s="8"/>
      <c r="J2863" s="9"/>
      <c r="K2863" s="9"/>
    </row>
    <row r="2864" spans="1:11" x14ac:dyDescent="0.25">
      <c r="A2864" s="240"/>
      <c r="B2864" s="475"/>
      <c r="C2864" s="476"/>
      <c r="D2864" s="8"/>
      <c r="E2864" s="252"/>
      <c r="F2864" s="117"/>
      <c r="G2864" s="30"/>
      <c r="H2864" s="265"/>
      <c r="I2864" s="8"/>
      <c r="J2864" s="9"/>
      <c r="K2864" s="9"/>
    </row>
    <row r="2865" spans="1:11" x14ac:dyDescent="0.25">
      <c r="A2865" s="240">
        <v>41883</v>
      </c>
      <c r="B2865" s="241" t="s">
        <v>1414</v>
      </c>
      <c r="C2865" s="394" t="s">
        <v>4401</v>
      </c>
      <c r="D2865" s="235" t="s">
        <v>769</v>
      </c>
      <c r="E2865" s="236">
        <v>6707</v>
      </c>
      <c r="F2865" s="117">
        <v>41884</v>
      </c>
      <c r="G2865" s="30">
        <v>6707</v>
      </c>
      <c r="H2865" s="238">
        <f t="shared" ref="H2865:H2877" si="128">E2865-G2865</f>
        <v>0</v>
      </c>
      <c r="I2865" s="235"/>
      <c r="J2865" s="9"/>
      <c r="K2865" s="9"/>
    </row>
    <row r="2866" spans="1:11" x14ac:dyDescent="0.25">
      <c r="A2866" s="240">
        <v>41885</v>
      </c>
      <c r="B2866" s="438" t="s">
        <v>1596</v>
      </c>
      <c r="C2866" s="429" t="s">
        <v>4422</v>
      </c>
      <c r="D2866" s="8" t="s">
        <v>769</v>
      </c>
      <c r="E2866" s="252">
        <v>6104.2</v>
      </c>
      <c r="F2866" s="117">
        <v>41886</v>
      </c>
      <c r="G2866" s="30">
        <v>6104.2</v>
      </c>
      <c r="H2866" s="238">
        <f t="shared" si="128"/>
        <v>0</v>
      </c>
      <c r="I2866" s="8" t="s">
        <v>20</v>
      </c>
      <c r="J2866" s="9"/>
      <c r="K2866" s="9"/>
    </row>
    <row r="2867" spans="1:11" x14ac:dyDescent="0.25">
      <c r="A2867" s="240">
        <v>41887</v>
      </c>
      <c r="B2867" s="438" t="s">
        <v>1893</v>
      </c>
      <c r="C2867" s="429" t="s">
        <v>4422</v>
      </c>
      <c r="D2867" s="8" t="s">
        <v>769</v>
      </c>
      <c r="E2867" s="252">
        <v>5640</v>
      </c>
      <c r="F2867" s="117">
        <v>41888</v>
      </c>
      <c r="G2867" s="30">
        <v>5640</v>
      </c>
      <c r="H2867" s="265">
        <f t="shared" si="128"/>
        <v>0</v>
      </c>
      <c r="I2867" s="8" t="s">
        <v>20</v>
      </c>
      <c r="J2867" s="9"/>
      <c r="K2867" s="9"/>
    </row>
    <row r="2868" spans="1:11" x14ac:dyDescent="0.25">
      <c r="A2868" s="240">
        <v>41888</v>
      </c>
      <c r="B2868" s="438" t="s">
        <v>2022</v>
      </c>
      <c r="C2868" s="429" t="s">
        <v>4422</v>
      </c>
      <c r="D2868" s="235" t="s">
        <v>769</v>
      </c>
      <c r="E2868" s="236">
        <v>5328.2</v>
      </c>
      <c r="F2868" s="299" t="s">
        <v>4462</v>
      </c>
      <c r="G2868" s="30">
        <f>2997+2331.2</f>
        <v>5328.2</v>
      </c>
      <c r="H2868" s="265">
        <f t="shared" si="128"/>
        <v>0</v>
      </c>
      <c r="I2868" s="235" t="s">
        <v>20</v>
      </c>
      <c r="J2868" s="9"/>
      <c r="K2868" s="9"/>
    </row>
    <row r="2869" spans="1:11" x14ac:dyDescent="0.25">
      <c r="A2869" s="240">
        <v>41892</v>
      </c>
      <c r="B2869" s="438" t="s">
        <v>1150</v>
      </c>
      <c r="C2869" s="429" t="s">
        <v>4422</v>
      </c>
      <c r="D2869" s="8" t="s">
        <v>769</v>
      </c>
      <c r="E2869" s="252">
        <v>9203</v>
      </c>
      <c r="F2869" s="117">
        <v>41893</v>
      </c>
      <c r="G2869" s="30">
        <v>9203</v>
      </c>
      <c r="H2869" s="265">
        <f t="shared" si="128"/>
        <v>0</v>
      </c>
      <c r="I2869" s="8" t="s">
        <v>20</v>
      </c>
      <c r="J2869" s="9"/>
      <c r="K2869" s="9"/>
    </row>
    <row r="2870" spans="1:11" ht="23.25" x14ac:dyDescent="0.25">
      <c r="A2870" s="240">
        <v>41894</v>
      </c>
      <c r="B2870" s="438" t="s">
        <v>1428</v>
      </c>
      <c r="C2870" s="429" t="s">
        <v>4422</v>
      </c>
      <c r="D2870" s="8" t="s">
        <v>769</v>
      </c>
      <c r="E2870" s="252">
        <v>9945.6</v>
      </c>
      <c r="F2870" s="468" t="s">
        <v>4509</v>
      </c>
      <c r="G2870" s="22">
        <v>9945.6</v>
      </c>
      <c r="H2870" s="265">
        <f t="shared" si="128"/>
        <v>0</v>
      </c>
      <c r="I2870" s="20" t="s">
        <v>20</v>
      </c>
      <c r="J2870" s="9"/>
      <c r="K2870" s="9"/>
    </row>
    <row r="2871" spans="1:11" x14ac:dyDescent="0.25">
      <c r="A2871" s="240">
        <v>41897</v>
      </c>
      <c r="B2871" s="241" t="s">
        <v>1842</v>
      </c>
      <c r="C2871" s="394" t="s">
        <v>4517</v>
      </c>
      <c r="D2871" s="235" t="s">
        <v>769</v>
      </c>
      <c r="E2871" s="236">
        <v>5427.2</v>
      </c>
      <c r="F2871" s="294">
        <v>41898</v>
      </c>
      <c r="G2871" s="30">
        <v>5427.2</v>
      </c>
      <c r="H2871" s="265">
        <f t="shared" si="128"/>
        <v>0</v>
      </c>
      <c r="I2871" s="235" t="s">
        <v>20</v>
      </c>
      <c r="J2871" s="9"/>
      <c r="K2871" s="9"/>
    </row>
    <row r="2872" spans="1:11" x14ac:dyDescent="0.25">
      <c r="A2872" s="240">
        <v>41899</v>
      </c>
      <c r="B2872" s="241" t="s">
        <v>1982</v>
      </c>
      <c r="C2872" s="394" t="s">
        <v>4517</v>
      </c>
      <c r="D2872" s="8" t="s">
        <v>769</v>
      </c>
      <c r="E2872" s="252">
        <v>5531.25</v>
      </c>
      <c r="F2872" s="294">
        <v>41900</v>
      </c>
      <c r="G2872" s="30">
        <v>5531.25</v>
      </c>
      <c r="H2872" s="265">
        <f t="shared" si="128"/>
        <v>0</v>
      </c>
      <c r="I2872" s="8" t="s">
        <v>20</v>
      </c>
      <c r="J2872" s="9"/>
      <c r="K2872" s="9"/>
    </row>
    <row r="2873" spans="1:11" ht="23.25" x14ac:dyDescent="0.25">
      <c r="A2873" s="240">
        <v>41901</v>
      </c>
      <c r="B2873" s="241" t="s">
        <v>2273</v>
      </c>
      <c r="C2873" s="394" t="s">
        <v>4517</v>
      </c>
      <c r="D2873" s="235" t="s">
        <v>769</v>
      </c>
      <c r="E2873" s="236">
        <v>9505</v>
      </c>
      <c r="F2873" s="349" t="s">
        <v>4569</v>
      </c>
      <c r="G2873" s="22">
        <v>9505</v>
      </c>
      <c r="H2873" s="265">
        <f t="shared" si="128"/>
        <v>0</v>
      </c>
      <c r="I2873" s="431" t="s">
        <v>20</v>
      </c>
      <c r="J2873" s="9"/>
      <c r="K2873" s="9"/>
    </row>
    <row r="2874" spans="1:11" x14ac:dyDescent="0.25">
      <c r="A2874" s="240">
        <v>41904</v>
      </c>
      <c r="B2874" s="241" t="s">
        <v>1282</v>
      </c>
      <c r="C2874" s="394" t="s">
        <v>4517</v>
      </c>
      <c r="D2874" s="8" t="s">
        <v>769</v>
      </c>
      <c r="E2874" s="252">
        <v>6593.4</v>
      </c>
      <c r="F2874" s="315" t="s">
        <v>4583</v>
      </c>
      <c r="G2874" s="22">
        <v>6593.4</v>
      </c>
      <c r="H2874" s="265">
        <f t="shared" si="128"/>
        <v>0</v>
      </c>
      <c r="I2874" s="20" t="s">
        <v>20</v>
      </c>
      <c r="J2874" s="9"/>
      <c r="K2874" s="9"/>
    </row>
    <row r="2875" spans="1:11" x14ac:dyDescent="0.25">
      <c r="A2875" s="240">
        <v>41906</v>
      </c>
      <c r="B2875" s="241" t="s">
        <v>1488</v>
      </c>
      <c r="C2875" s="394" t="s">
        <v>4517</v>
      </c>
      <c r="D2875" s="8" t="s">
        <v>769</v>
      </c>
      <c r="E2875" s="252">
        <v>7193.2</v>
      </c>
      <c r="F2875" s="294">
        <v>41907</v>
      </c>
      <c r="G2875" s="22">
        <v>7193.2</v>
      </c>
      <c r="H2875" s="265">
        <f t="shared" si="128"/>
        <v>0</v>
      </c>
      <c r="I2875" s="20" t="s">
        <v>20</v>
      </c>
      <c r="J2875" s="9"/>
      <c r="K2875" s="9"/>
    </row>
    <row r="2876" spans="1:11" x14ac:dyDescent="0.25">
      <c r="A2876" s="240">
        <v>41908</v>
      </c>
      <c r="B2876" s="475" t="s">
        <v>1732</v>
      </c>
      <c r="C2876" s="476" t="s">
        <v>2764</v>
      </c>
      <c r="D2876" s="235" t="s">
        <v>769</v>
      </c>
      <c r="E2876" s="236">
        <v>12690</v>
      </c>
      <c r="F2876" s="299" t="s">
        <v>4616</v>
      </c>
      <c r="G2876" s="30">
        <v>12690</v>
      </c>
      <c r="H2876" s="265">
        <f t="shared" si="128"/>
        <v>0</v>
      </c>
      <c r="I2876" s="235" t="s">
        <v>20</v>
      </c>
      <c r="J2876" s="9"/>
      <c r="K2876" s="9"/>
    </row>
    <row r="2877" spans="1:11" x14ac:dyDescent="0.25">
      <c r="A2877" s="240">
        <v>41911</v>
      </c>
      <c r="B2877" s="475" t="s">
        <v>2069</v>
      </c>
      <c r="C2877" s="476" t="s">
        <v>2764</v>
      </c>
      <c r="D2877" s="8" t="s">
        <v>769</v>
      </c>
      <c r="E2877" s="252">
        <v>10015.200000000001</v>
      </c>
      <c r="F2877" s="294">
        <v>41912</v>
      </c>
      <c r="G2877" s="30">
        <v>10015.200000000001</v>
      </c>
      <c r="H2877" s="265">
        <f t="shared" si="128"/>
        <v>0</v>
      </c>
      <c r="I2877" s="8" t="s">
        <v>20</v>
      </c>
      <c r="J2877" s="9"/>
      <c r="K2877" s="9"/>
    </row>
    <row r="2878" spans="1:11" x14ac:dyDescent="0.25">
      <c r="A2878" s="240"/>
      <c r="B2878" s="475"/>
      <c r="C2878" s="476"/>
      <c r="D2878" s="8"/>
      <c r="E2878" s="252"/>
      <c r="F2878" s="294"/>
      <c r="G2878" s="30">
        <f>SUM(G2865:G2877)</f>
        <v>99883.249999999985</v>
      </c>
      <c r="H2878" s="265"/>
      <c r="I2878" s="8"/>
      <c r="J2878" s="9"/>
      <c r="K2878" s="9"/>
    </row>
    <row r="2879" spans="1:11" x14ac:dyDescent="0.25">
      <c r="A2879" s="240"/>
      <c r="B2879" s="475"/>
      <c r="C2879" s="476"/>
      <c r="D2879" s="8"/>
      <c r="E2879" s="252"/>
      <c r="F2879" s="294"/>
      <c r="G2879" s="30"/>
      <c r="H2879" s="265"/>
      <c r="I2879" s="8"/>
      <c r="J2879" s="9"/>
      <c r="K2879" s="9"/>
    </row>
    <row r="2880" spans="1:11" ht="17.25" customHeight="1" x14ac:dyDescent="0.25">
      <c r="A2880" s="240">
        <v>41885</v>
      </c>
      <c r="B2880" s="438" t="s">
        <v>1588</v>
      </c>
      <c r="C2880" s="429" t="s">
        <v>4422</v>
      </c>
      <c r="D2880" s="8" t="s">
        <v>106</v>
      </c>
      <c r="E2880" s="252">
        <v>4458.3999999999996</v>
      </c>
      <c r="F2880" s="117">
        <v>41885</v>
      </c>
      <c r="G2880" s="30">
        <v>4458.3999999999996</v>
      </c>
      <c r="H2880" s="238">
        <f t="shared" ref="H2880:H2887" si="129">E2880-G2880</f>
        <v>0</v>
      </c>
      <c r="I2880" s="8"/>
      <c r="J2880" s="9"/>
      <c r="K2880" s="9"/>
    </row>
    <row r="2881" spans="1:11" x14ac:dyDescent="0.25">
      <c r="A2881" s="240">
        <v>41887</v>
      </c>
      <c r="B2881" s="438" t="s">
        <v>1839</v>
      </c>
      <c r="C2881" s="429" t="s">
        <v>4422</v>
      </c>
      <c r="D2881" s="8" t="s">
        <v>106</v>
      </c>
      <c r="E2881" s="252">
        <v>819.9</v>
      </c>
      <c r="F2881" s="117">
        <v>41887</v>
      </c>
      <c r="G2881" s="30">
        <v>819.9</v>
      </c>
      <c r="H2881" s="265">
        <f t="shared" si="129"/>
        <v>0</v>
      </c>
      <c r="I2881" s="8"/>
      <c r="J2881" s="9"/>
      <c r="K2881" s="9"/>
    </row>
    <row r="2882" spans="1:11" x14ac:dyDescent="0.25">
      <c r="A2882" s="240">
        <v>41892</v>
      </c>
      <c r="B2882" s="438" t="s">
        <v>1140</v>
      </c>
      <c r="C2882" s="429" t="s">
        <v>4422</v>
      </c>
      <c r="D2882" s="8" t="s">
        <v>106</v>
      </c>
      <c r="E2882" s="252">
        <v>5604.5</v>
      </c>
      <c r="F2882" s="117">
        <v>41892</v>
      </c>
      <c r="G2882" s="30">
        <v>5604.5</v>
      </c>
      <c r="H2882" s="265">
        <f t="shared" si="129"/>
        <v>0</v>
      </c>
      <c r="I2882" s="8" t="s">
        <v>20</v>
      </c>
      <c r="J2882" s="9"/>
      <c r="K2882" s="9"/>
    </row>
    <row r="2883" spans="1:11" x14ac:dyDescent="0.25">
      <c r="A2883" s="240">
        <v>41893</v>
      </c>
      <c r="B2883" s="438" t="s">
        <v>1252</v>
      </c>
      <c r="C2883" s="429" t="s">
        <v>4422</v>
      </c>
      <c r="D2883" s="235" t="s">
        <v>106</v>
      </c>
      <c r="E2883" s="236">
        <v>5407.2</v>
      </c>
      <c r="F2883" s="117">
        <v>41893</v>
      </c>
      <c r="G2883" s="30">
        <v>5407.2</v>
      </c>
      <c r="H2883" s="265">
        <f t="shared" si="129"/>
        <v>0</v>
      </c>
      <c r="I2883" s="235" t="s">
        <v>20</v>
      </c>
      <c r="J2883" s="9"/>
      <c r="K2883" s="9"/>
    </row>
    <row r="2884" spans="1:11" x14ac:dyDescent="0.25">
      <c r="A2884" s="240">
        <v>41896</v>
      </c>
      <c r="B2884" s="241" t="s">
        <v>1645</v>
      </c>
      <c r="C2884" s="394" t="s">
        <v>4517</v>
      </c>
      <c r="D2884" s="8" t="s">
        <v>106</v>
      </c>
      <c r="E2884" s="252">
        <v>2736.4</v>
      </c>
      <c r="F2884" s="117">
        <v>41896</v>
      </c>
      <c r="G2884" s="30">
        <v>2736.4</v>
      </c>
      <c r="H2884" s="265">
        <f t="shared" si="129"/>
        <v>0</v>
      </c>
      <c r="I2884" s="8"/>
      <c r="J2884" s="9"/>
      <c r="K2884" s="9"/>
    </row>
    <row r="2885" spans="1:11" x14ac:dyDescent="0.25">
      <c r="A2885" s="240">
        <v>41903</v>
      </c>
      <c r="B2885" s="241" t="s">
        <v>1198</v>
      </c>
      <c r="C2885" s="394" t="s">
        <v>4517</v>
      </c>
      <c r="D2885" s="235" t="s">
        <v>106</v>
      </c>
      <c r="E2885" s="236">
        <v>1425.7</v>
      </c>
      <c r="F2885" s="117">
        <v>41903</v>
      </c>
      <c r="G2885" s="30">
        <v>1425.7</v>
      </c>
      <c r="H2885" s="265">
        <f t="shared" si="129"/>
        <v>0</v>
      </c>
      <c r="I2885" s="235"/>
      <c r="J2885" s="9"/>
      <c r="K2885" s="9"/>
    </row>
    <row r="2886" spans="1:11" x14ac:dyDescent="0.25">
      <c r="A2886" s="240">
        <v>41907</v>
      </c>
      <c r="B2886" s="475" t="s">
        <v>1610</v>
      </c>
      <c r="C2886" s="476" t="s">
        <v>2764</v>
      </c>
      <c r="D2886" s="5" t="s">
        <v>106</v>
      </c>
      <c r="E2886" s="295">
        <v>5076</v>
      </c>
      <c r="F2886" s="294">
        <v>41907</v>
      </c>
      <c r="G2886" s="22">
        <v>5076</v>
      </c>
      <c r="H2886" s="265">
        <f t="shared" si="129"/>
        <v>0</v>
      </c>
      <c r="I2886" s="24"/>
      <c r="J2886" s="9"/>
      <c r="K2886" s="9"/>
    </row>
    <row r="2887" spans="1:11" x14ac:dyDescent="0.25">
      <c r="A2887" s="240">
        <v>41910</v>
      </c>
      <c r="B2887" s="475" t="s">
        <v>1949</v>
      </c>
      <c r="C2887" s="476" t="s">
        <v>2764</v>
      </c>
      <c r="D2887" s="235" t="s">
        <v>106</v>
      </c>
      <c r="E2887" s="236">
        <v>1731.8</v>
      </c>
      <c r="F2887" s="117">
        <v>41910</v>
      </c>
      <c r="G2887" s="30">
        <v>1731.8</v>
      </c>
      <c r="H2887" s="265">
        <f t="shared" si="129"/>
        <v>0</v>
      </c>
      <c r="I2887" s="235"/>
      <c r="J2887" s="9"/>
      <c r="K2887" s="9"/>
    </row>
    <row r="2888" spans="1:11" x14ac:dyDescent="0.25">
      <c r="A2888" s="240"/>
      <c r="B2888" s="475"/>
      <c r="C2888" s="476"/>
      <c r="D2888" s="235"/>
      <c r="E2888" s="236"/>
      <c r="F2888" s="117"/>
      <c r="G2888" s="30">
        <f>SUM(G2880:G2887)</f>
        <v>27259.9</v>
      </c>
      <c r="H2888" s="265"/>
      <c r="I2888" s="235"/>
      <c r="J2888" s="9"/>
      <c r="K2888" s="9"/>
    </row>
    <row r="2889" spans="1:11" x14ac:dyDescent="0.25">
      <c r="A2889" s="240"/>
      <c r="B2889" s="475"/>
      <c r="C2889" s="476"/>
      <c r="D2889" s="235"/>
      <c r="E2889" s="236"/>
      <c r="F2889" s="117"/>
      <c r="G2889" s="30"/>
      <c r="H2889" s="265"/>
      <c r="I2889" s="235"/>
      <c r="J2889" s="9"/>
      <c r="K2889" s="9"/>
    </row>
    <row r="2890" spans="1:11" x14ac:dyDescent="0.25">
      <c r="A2890" s="240">
        <v>41883</v>
      </c>
      <c r="B2890" s="241" t="s">
        <v>1452</v>
      </c>
      <c r="C2890" s="394" t="s">
        <v>4401</v>
      </c>
      <c r="D2890" s="235" t="s">
        <v>2585</v>
      </c>
      <c r="E2890" s="236">
        <v>8321.9</v>
      </c>
      <c r="F2890" s="462" t="s">
        <v>4413</v>
      </c>
      <c r="G2890" s="30">
        <v>8321.9</v>
      </c>
      <c r="H2890" s="238">
        <f>E2890-G2890</f>
        <v>0</v>
      </c>
      <c r="I2890" s="235" t="s">
        <v>146</v>
      </c>
      <c r="J2890" s="9"/>
      <c r="K2890" s="9"/>
    </row>
    <row r="2891" spans="1:11" x14ac:dyDescent="0.25">
      <c r="A2891" s="240">
        <v>41890</v>
      </c>
      <c r="B2891" s="438" t="s">
        <v>2156</v>
      </c>
      <c r="C2891" s="429" t="s">
        <v>4422</v>
      </c>
      <c r="D2891" s="8" t="s">
        <v>2585</v>
      </c>
      <c r="E2891" s="252">
        <v>5448.8</v>
      </c>
      <c r="F2891" s="117">
        <v>41912</v>
      </c>
      <c r="G2891" s="30">
        <v>5448.8</v>
      </c>
      <c r="H2891" s="265">
        <f>E2891-G2891</f>
        <v>0</v>
      </c>
      <c r="I2891" s="8"/>
      <c r="J2891" s="9"/>
      <c r="K2891" s="9"/>
    </row>
    <row r="2892" spans="1:11" x14ac:dyDescent="0.25">
      <c r="A2892" s="240"/>
      <c r="B2892" s="438"/>
      <c r="C2892" s="429"/>
      <c r="D2892" s="8"/>
      <c r="E2892" s="252"/>
      <c r="F2892" s="117"/>
      <c r="G2892" s="30">
        <f>SUM(G2890:G2891)</f>
        <v>13770.7</v>
      </c>
      <c r="H2892" s="265"/>
      <c r="I2892" s="8"/>
      <c r="J2892" s="9"/>
      <c r="K2892" s="9"/>
    </row>
    <row r="2893" spans="1:11" x14ac:dyDescent="0.25">
      <c r="A2893" s="240"/>
      <c r="B2893" s="438"/>
      <c r="C2893" s="429"/>
      <c r="D2893" s="8"/>
      <c r="E2893" s="252"/>
      <c r="F2893" s="117"/>
      <c r="G2893" s="30"/>
      <c r="H2893" s="265"/>
      <c r="I2893" s="8"/>
      <c r="J2893" s="9"/>
      <c r="K2893" s="9"/>
    </row>
    <row r="2894" spans="1:11" x14ac:dyDescent="0.25">
      <c r="A2894" s="240">
        <v>41902</v>
      </c>
      <c r="B2894" s="241" t="s">
        <v>1152</v>
      </c>
      <c r="C2894" s="394" t="s">
        <v>4517</v>
      </c>
      <c r="D2894" s="8" t="s">
        <v>4578</v>
      </c>
      <c r="E2894" s="252">
        <v>7595</v>
      </c>
      <c r="F2894" s="294">
        <v>41902</v>
      </c>
      <c r="G2894" s="22">
        <v>7595</v>
      </c>
      <c r="H2894" s="265">
        <f>E2894-G2894</f>
        <v>0</v>
      </c>
      <c r="I2894" s="20"/>
      <c r="J2894" s="9"/>
      <c r="K2894" s="9"/>
    </row>
    <row r="2895" spans="1:11" x14ac:dyDescent="0.25">
      <c r="A2895" s="240"/>
      <c r="B2895" s="241"/>
      <c r="C2895" s="394"/>
      <c r="D2895" s="8"/>
      <c r="E2895" s="252"/>
      <c r="F2895" s="294"/>
      <c r="G2895" s="22"/>
      <c r="H2895" s="265"/>
      <c r="I2895" s="20"/>
      <c r="J2895" s="9"/>
      <c r="K2895" s="9"/>
    </row>
    <row r="2896" spans="1:11" x14ac:dyDescent="0.25">
      <c r="A2896" s="240">
        <v>41889</v>
      </c>
      <c r="B2896" s="438" t="s">
        <v>2106</v>
      </c>
      <c r="C2896" s="429" t="s">
        <v>4422</v>
      </c>
      <c r="D2896" s="8" t="s">
        <v>1806</v>
      </c>
      <c r="E2896" s="252">
        <v>3542.8</v>
      </c>
      <c r="F2896" s="294">
        <v>41890</v>
      </c>
      <c r="G2896" s="30">
        <v>3542.8</v>
      </c>
      <c r="H2896" s="265">
        <f>E2896-G2896</f>
        <v>0</v>
      </c>
      <c r="I2896" s="8" t="s">
        <v>4</v>
      </c>
      <c r="J2896" s="9"/>
      <c r="K2896" s="9"/>
    </row>
    <row r="2897" spans="1:11" x14ac:dyDescent="0.25">
      <c r="A2897" s="240">
        <v>41896</v>
      </c>
      <c r="B2897" s="241" t="s">
        <v>1648</v>
      </c>
      <c r="C2897" s="394" t="s">
        <v>4517</v>
      </c>
      <c r="D2897" s="8" t="s">
        <v>1806</v>
      </c>
      <c r="E2897" s="252">
        <v>12866.8</v>
      </c>
      <c r="F2897" s="117">
        <v>41897</v>
      </c>
      <c r="G2897" s="30">
        <v>12866.8</v>
      </c>
      <c r="H2897" s="265">
        <f>E2897-G2897</f>
        <v>0</v>
      </c>
      <c r="I2897" s="8" t="s">
        <v>4</v>
      </c>
      <c r="J2897" s="9"/>
      <c r="K2897" s="9"/>
    </row>
    <row r="2898" spans="1:11" x14ac:dyDescent="0.25">
      <c r="A2898" s="240">
        <v>41902</v>
      </c>
      <c r="B2898" s="241" t="s">
        <v>1102</v>
      </c>
      <c r="C2898" s="394" t="s">
        <v>4517</v>
      </c>
      <c r="D2898" s="8" t="s">
        <v>1806</v>
      </c>
      <c r="E2898" s="252">
        <v>4454.3999999999996</v>
      </c>
      <c r="F2898" s="294">
        <v>41903</v>
      </c>
      <c r="G2898" s="22">
        <v>4454.3999999999996</v>
      </c>
      <c r="H2898" s="265">
        <f>E2898-G2898</f>
        <v>0</v>
      </c>
      <c r="I2898" s="20" t="s">
        <v>23</v>
      </c>
      <c r="J2898" s="9"/>
      <c r="K2898" s="9"/>
    </row>
    <row r="2899" spans="1:11" x14ac:dyDescent="0.25">
      <c r="A2899" s="240"/>
      <c r="B2899" s="241"/>
      <c r="C2899" s="394"/>
      <c r="D2899" s="8"/>
      <c r="E2899" s="252"/>
      <c r="F2899" s="294"/>
      <c r="G2899" s="22">
        <f>SUM(G2896:G2898)</f>
        <v>20864</v>
      </c>
      <c r="H2899" s="265"/>
      <c r="I2899" s="20"/>
      <c r="J2899" s="9"/>
      <c r="K2899" s="9"/>
    </row>
    <row r="2900" spans="1:11" x14ac:dyDescent="0.25">
      <c r="A2900" s="240"/>
      <c r="B2900" s="241"/>
      <c r="C2900" s="394"/>
      <c r="D2900" s="8"/>
      <c r="E2900" s="252"/>
      <c r="F2900" s="294"/>
      <c r="G2900" s="22"/>
      <c r="H2900" s="265"/>
      <c r="I2900" s="20"/>
      <c r="J2900" s="9"/>
      <c r="K2900" s="9"/>
    </row>
    <row r="2901" spans="1:11" x14ac:dyDescent="0.25">
      <c r="A2901" s="240">
        <v>41883</v>
      </c>
      <c r="B2901" s="241" t="s">
        <v>1463</v>
      </c>
      <c r="C2901" s="394" t="s">
        <v>4401</v>
      </c>
      <c r="D2901" s="235" t="s">
        <v>2795</v>
      </c>
      <c r="E2901" s="236">
        <v>5393.6</v>
      </c>
      <c r="F2901" s="117">
        <v>41888</v>
      </c>
      <c r="G2901" s="30">
        <v>5393.6</v>
      </c>
      <c r="H2901" s="238">
        <f>E2901-G2901</f>
        <v>0</v>
      </c>
      <c r="I2901" s="235" t="s">
        <v>146</v>
      </c>
      <c r="J2901" s="9"/>
      <c r="K2901" s="9"/>
    </row>
    <row r="2902" spans="1:11" x14ac:dyDescent="0.25">
      <c r="A2902" s="240">
        <v>41886</v>
      </c>
      <c r="B2902" s="438" t="s">
        <v>1801</v>
      </c>
      <c r="C2902" s="429" t="s">
        <v>4422</v>
      </c>
      <c r="D2902" s="235" t="s">
        <v>2795</v>
      </c>
      <c r="E2902" s="236">
        <v>7216.6</v>
      </c>
      <c r="F2902" s="294">
        <v>41895</v>
      </c>
      <c r="G2902" s="30">
        <v>7216.6</v>
      </c>
      <c r="H2902" s="265">
        <f>E2902-G2902</f>
        <v>0</v>
      </c>
      <c r="I2902" s="235" t="s">
        <v>146</v>
      </c>
      <c r="J2902" s="9"/>
      <c r="K2902" s="9"/>
    </row>
    <row r="2903" spans="1:11" x14ac:dyDescent="0.25">
      <c r="A2903" s="240">
        <v>41894</v>
      </c>
      <c r="B2903" s="438" t="s">
        <v>1365</v>
      </c>
      <c r="C2903" s="429" t="s">
        <v>4422</v>
      </c>
      <c r="D2903" s="8" t="s">
        <v>2795</v>
      </c>
      <c r="E2903" s="252">
        <v>22903.4</v>
      </c>
      <c r="F2903" s="467" t="s">
        <v>4504</v>
      </c>
      <c r="G2903" s="30">
        <v>22903.4</v>
      </c>
      <c r="H2903" s="265">
        <f>E2903-G2903</f>
        <v>0</v>
      </c>
      <c r="I2903" s="8" t="s">
        <v>146</v>
      </c>
      <c r="J2903" s="9"/>
      <c r="K2903" s="9"/>
    </row>
    <row r="2904" spans="1:11" x14ac:dyDescent="0.25">
      <c r="A2904" s="240"/>
      <c r="B2904" s="438"/>
      <c r="C2904" s="429"/>
      <c r="D2904" s="8"/>
      <c r="E2904" s="252"/>
      <c r="F2904" s="467"/>
      <c r="G2904" s="30">
        <f>SUM(G2901:G2903)</f>
        <v>35513.600000000006</v>
      </c>
      <c r="H2904" s="265"/>
      <c r="I2904" s="8"/>
      <c r="J2904" s="9"/>
      <c r="K2904" s="9"/>
    </row>
    <row r="2905" spans="1:11" x14ac:dyDescent="0.25">
      <c r="A2905" s="240"/>
      <c r="B2905" s="438"/>
      <c r="C2905" s="429"/>
      <c r="D2905" s="8"/>
      <c r="E2905" s="252"/>
      <c r="F2905" s="467"/>
      <c r="G2905" s="30"/>
      <c r="H2905" s="265"/>
      <c r="I2905" s="8"/>
      <c r="J2905" s="9"/>
      <c r="K2905" s="9"/>
    </row>
    <row r="2906" spans="1:11" x14ac:dyDescent="0.25">
      <c r="A2906" s="240">
        <v>41884</v>
      </c>
      <c r="B2906" s="438" t="s">
        <v>1548</v>
      </c>
      <c r="C2906" s="429" t="s">
        <v>4422</v>
      </c>
      <c r="D2906" s="235" t="s">
        <v>152</v>
      </c>
      <c r="E2906" s="236">
        <v>1346.2</v>
      </c>
      <c r="F2906" s="117">
        <v>41884</v>
      </c>
      <c r="G2906" s="22">
        <v>1346.2</v>
      </c>
      <c r="H2906" s="238">
        <f>E2906-G2906</f>
        <v>0</v>
      </c>
      <c r="I2906" s="431"/>
      <c r="J2906" s="9"/>
      <c r="K2906" s="9"/>
    </row>
    <row r="2907" spans="1:11" x14ac:dyDescent="0.25">
      <c r="A2907" s="240">
        <v>41886</v>
      </c>
      <c r="B2907" s="438" t="s">
        <v>1812</v>
      </c>
      <c r="C2907" s="429" t="s">
        <v>4422</v>
      </c>
      <c r="D2907" s="235" t="s">
        <v>152</v>
      </c>
      <c r="E2907" s="236">
        <v>290</v>
      </c>
      <c r="F2907" s="117">
        <v>41888</v>
      </c>
      <c r="G2907" s="30">
        <v>290</v>
      </c>
      <c r="H2907" s="265">
        <f>E2907-G2907</f>
        <v>0</v>
      </c>
      <c r="I2907" s="235" t="s">
        <v>146</v>
      </c>
      <c r="J2907" s="9"/>
      <c r="K2907" s="9"/>
    </row>
    <row r="2908" spans="1:11" x14ac:dyDescent="0.25">
      <c r="A2908" s="240">
        <v>41887</v>
      </c>
      <c r="B2908" s="438" t="s">
        <v>1891</v>
      </c>
      <c r="C2908" s="429" t="s">
        <v>4422</v>
      </c>
      <c r="D2908" s="8" t="s">
        <v>152</v>
      </c>
      <c r="E2908" s="252">
        <v>220</v>
      </c>
      <c r="F2908" s="117">
        <v>41887</v>
      </c>
      <c r="G2908" s="30">
        <v>220</v>
      </c>
      <c r="H2908" s="265">
        <f>E2908-G2908</f>
        <v>0</v>
      </c>
      <c r="I2908" s="8"/>
      <c r="J2908" s="9"/>
      <c r="K2908" s="9"/>
    </row>
    <row r="2909" spans="1:11" x14ac:dyDescent="0.25">
      <c r="A2909" s="240"/>
      <c r="B2909" s="438"/>
      <c r="C2909" s="429"/>
      <c r="D2909" s="8"/>
      <c r="E2909" s="252"/>
      <c r="F2909" s="117"/>
      <c r="G2909" s="30"/>
      <c r="H2909" s="265"/>
      <c r="I2909" s="8"/>
      <c r="J2909" s="9"/>
      <c r="K2909" s="9"/>
    </row>
    <row r="2910" spans="1:11" x14ac:dyDescent="0.25">
      <c r="A2910" s="240">
        <v>41883</v>
      </c>
      <c r="B2910" s="241" t="s">
        <v>1453</v>
      </c>
      <c r="C2910" s="394" t="s">
        <v>4401</v>
      </c>
      <c r="D2910" s="235" t="s">
        <v>2594</v>
      </c>
      <c r="E2910" s="236">
        <v>8444.2000000000007</v>
      </c>
      <c r="F2910" s="117">
        <v>41885</v>
      </c>
      <c r="G2910" s="30">
        <v>8444.2000000000007</v>
      </c>
      <c r="H2910" s="238">
        <f t="shared" ref="H2910:H2920" si="130">E2910-G2910</f>
        <v>0</v>
      </c>
      <c r="I2910" s="235" t="s">
        <v>146</v>
      </c>
      <c r="J2910" s="9"/>
      <c r="K2910" s="9"/>
    </row>
    <row r="2911" spans="1:11" x14ac:dyDescent="0.25">
      <c r="A2911" s="240">
        <v>41884</v>
      </c>
      <c r="B2911" s="241" t="s">
        <v>1471</v>
      </c>
      <c r="C2911" s="394" t="s">
        <v>4401</v>
      </c>
      <c r="D2911" s="235" t="s">
        <v>2594</v>
      </c>
      <c r="E2911" s="236">
        <v>7892.6</v>
      </c>
      <c r="F2911" s="117">
        <v>41885</v>
      </c>
      <c r="G2911" s="30">
        <v>7892.6</v>
      </c>
      <c r="H2911" s="238">
        <f t="shared" si="130"/>
        <v>0</v>
      </c>
      <c r="I2911" s="235" t="s">
        <v>146</v>
      </c>
      <c r="J2911" s="9"/>
      <c r="K2911" s="9"/>
    </row>
    <row r="2912" spans="1:11" x14ac:dyDescent="0.25">
      <c r="A2912" s="240">
        <v>41886</v>
      </c>
      <c r="B2912" s="438" t="s">
        <v>1795</v>
      </c>
      <c r="C2912" s="429" t="s">
        <v>4422</v>
      </c>
      <c r="D2912" s="235" t="s">
        <v>2594</v>
      </c>
      <c r="E2912" s="236">
        <v>7805.2</v>
      </c>
      <c r="F2912" s="294">
        <v>41888</v>
      </c>
      <c r="G2912" s="30">
        <v>7805.2</v>
      </c>
      <c r="H2912" s="265">
        <f t="shared" si="130"/>
        <v>0</v>
      </c>
      <c r="I2912" s="235" t="s">
        <v>146</v>
      </c>
      <c r="J2912" s="9"/>
      <c r="K2912" s="9"/>
    </row>
    <row r="2913" spans="1:11" x14ac:dyDescent="0.25">
      <c r="A2913" s="240">
        <v>41886</v>
      </c>
      <c r="B2913" s="438" t="s">
        <v>1810</v>
      </c>
      <c r="C2913" s="429" t="s">
        <v>4422</v>
      </c>
      <c r="D2913" s="235" t="s">
        <v>2594</v>
      </c>
      <c r="E2913" s="236">
        <v>6707.2</v>
      </c>
      <c r="F2913" s="117">
        <v>41888</v>
      </c>
      <c r="G2913" s="30">
        <v>6707.2</v>
      </c>
      <c r="H2913" s="265">
        <f t="shared" si="130"/>
        <v>0</v>
      </c>
      <c r="I2913" s="235" t="s">
        <v>146</v>
      </c>
      <c r="J2913" s="9"/>
      <c r="K2913" s="9"/>
    </row>
    <row r="2914" spans="1:11" x14ac:dyDescent="0.25">
      <c r="A2914" s="240">
        <v>41890</v>
      </c>
      <c r="B2914" s="438" t="s">
        <v>2164</v>
      </c>
      <c r="C2914" s="429" t="s">
        <v>4422</v>
      </c>
      <c r="D2914" s="8" t="s">
        <v>2594</v>
      </c>
      <c r="E2914" s="252">
        <v>14927.1</v>
      </c>
      <c r="F2914" s="117">
        <v>41892</v>
      </c>
      <c r="G2914" s="30">
        <v>14927.1</v>
      </c>
      <c r="H2914" s="265">
        <f t="shared" si="130"/>
        <v>0</v>
      </c>
      <c r="I2914" s="8" t="s">
        <v>146</v>
      </c>
      <c r="J2914" s="9"/>
      <c r="K2914" s="9"/>
    </row>
    <row r="2915" spans="1:11" x14ac:dyDescent="0.25">
      <c r="A2915" s="240">
        <v>41894</v>
      </c>
      <c r="B2915" s="438" t="s">
        <v>1370</v>
      </c>
      <c r="C2915" s="429" t="s">
        <v>4422</v>
      </c>
      <c r="D2915" s="8" t="s">
        <v>2594</v>
      </c>
      <c r="E2915" s="252">
        <v>23311.8</v>
      </c>
      <c r="F2915" s="117">
        <v>41895</v>
      </c>
      <c r="G2915" s="30">
        <v>23311.8</v>
      </c>
      <c r="H2915" s="265">
        <f t="shared" si="130"/>
        <v>0</v>
      </c>
      <c r="I2915" s="8" t="s">
        <v>146</v>
      </c>
      <c r="J2915" s="9"/>
      <c r="K2915" s="9"/>
    </row>
    <row r="2916" spans="1:11" x14ac:dyDescent="0.25">
      <c r="A2916" s="240">
        <v>41897</v>
      </c>
      <c r="B2916" s="241" t="s">
        <v>1739</v>
      </c>
      <c r="C2916" s="394" t="s">
        <v>4517</v>
      </c>
      <c r="D2916" s="235" t="s">
        <v>2594</v>
      </c>
      <c r="E2916" s="236">
        <v>16162.9</v>
      </c>
      <c r="F2916" s="294">
        <v>41897</v>
      </c>
      <c r="G2916" s="30">
        <v>16162.9</v>
      </c>
      <c r="H2916" s="265">
        <f t="shared" si="130"/>
        <v>0</v>
      </c>
      <c r="I2916" s="235" t="s">
        <v>146</v>
      </c>
      <c r="J2916" s="9"/>
      <c r="K2916" s="9"/>
    </row>
    <row r="2917" spans="1:11" x14ac:dyDescent="0.25">
      <c r="A2917" s="240">
        <v>41901</v>
      </c>
      <c r="B2917" s="241" t="s">
        <v>2174</v>
      </c>
      <c r="C2917" s="394" t="s">
        <v>4517</v>
      </c>
      <c r="D2917" s="235" t="s">
        <v>2594</v>
      </c>
      <c r="E2917" s="236">
        <v>17076.400000000001</v>
      </c>
      <c r="F2917" s="294">
        <v>41902</v>
      </c>
      <c r="G2917" s="30">
        <v>17076.400000000001</v>
      </c>
      <c r="H2917" s="265">
        <f t="shared" si="130"/>
        <v>0</v>
      </c>
      <c r="I2917" s="235" t="s">
        <v>146</v>
      </c>
      <c r="J2917" s="9"/>
      <c r="K2917" s="9"/>
    </row>
    <row r="2918" spans="1:11" x14ac:dyDescent="0.25">
      <c r="A2918" s="240">
        <v>41905</v>
      </c>
      <c r="B2918" s="241" t="s">
        <v>1395</v>
      </c>
      <c r="C2918" s="394" t="s">
        <v>4517</v>
      </c>
      <c r="D2918" s="8" t="s">
        <v>2594</v>
      </c>
      <c r="E2918" s="252">
        <v>14800.8</v>
      </c>
      <c r="F2918" s="294">
        <v>41907</v>
      </c>
      <c r="G2918" s="22">
        <v>14800.8</v>
      </c>
      <c r="H2918" s="265">
        <f t="shared" si="130"/>
        <v>0</v>
      </c>
      <c r="I2918" s="20" t="s">
        <v>146</v>
      </c>
      <c r="J2918" s="9"/>
      <c r="K2918" s="9"/>
    </row>
    <row r="2919" spans="1:11" x14ac:dyDescent="0.25">
      <c r="A2919" s="240">
        <v>41907</v>
      </c>
      <c r="B2919" s="475" t="s">
        <v>1694</v>
      </c>
      <c r="C2919" s="476" t="s">
        <v>2764</v>
      </c>
      <c r="D2919" s="8" t="s">
        <v>2594</v>
      </c>
      <c r="E2919" s="252">
        <v>18331.900000000001</v>
      </c>
      <c r="F2919" s="294">
        <v>41909</v>
      </c>
      <c r="G2919" s="30">
        <v>18331.900000000001</v>
      </c>
      <c r="H2919" s="265">
        <f t="shared" si="130"/>
        <v>0</v>
      </c>
      <c r="I2919" s="8" t="s">
        <v>146</v>
      </c>
      <c r="J2919" s="9"/>
      <c r="K2919" s="9"/>
    </row>
    <row r="2920" spans="1:11" x14ac:dyDescent="0.25">
      <c r="A2920" s="240">
        <v>41911</v>
      </c>
      <c r="B2920" s="475" t="s">
        <v>2142</v>
      </c>
      <c r="C2920" s="476" t="s">
        <v>2764</v>
      </c>
      <c r="D2920" s="8" t="s">
        <v>2594</v>
      </c>
      <c r="E2920" s="252">
        <v>25249.7</v>
      </c>
      <c r="F2920" s="461">
        <v>41914</v>
      </c>
      <c r="G2920" s="247">
        <v>25249.7</v>
      </c>
      <c r="H2920" s="265">
        <f t="shared" si="130"/>
        <v>0</v>
      </c>
      <c r="I2920" s="8" t="s">
        <v>146</v>
      </c>
      <c r="J2920" s="9"/>
      <c r="K2920" s="9"/>
    </row>
    <row r="2921" spans="1:11" x14ac:dyDescent="0.25">
      <c r="A2921" s="240"/>
      <c r="B2921" s="475"/>
      <c r="C2921" s="476"/>
      <c r="D2921" s="8"/>
      <c r="E2921" s="252"/>
      <c r="F2921" s="461"/>
      <c r="G2921" s="247">
        <f>SUM(G2910:G2920)</f>
        <v>160709.80000000002</v>
      </c>
      <c r="H2921" s="265"/>
      <c r="I2921" s="8"/>
      <c r="J2921" s="9"/>
      <c r="K2921" s="9"/>
    </row>
    <row r="2922" spans="1:11" x14ac:dyDescent="0.25">
      <c r="A2922" s="240"/>
      <c r="B2922" s="475"/>
      <c r="C2922" s="476"/>
      <c r="D2922" s="8"/>
      <c r="E2922" s="252"/>
      <c r="F2922" s="461"/>
      <c r="G2922" s="247"/>
      <c r="H2922" s="265"/>
      <c r="I2922" s="8"/>
      <c r="J2922" s="9"/>
      <c r="K2922" s="9"/>
    </row>
    <row r="2923" spans="1:11" x14ac:dyDescent="0.25">
      <c r="A2923" s="240">
        <v>41887</v>
      </c>
      <c r="B2923" s="438" t="s">
        <v>1882</v>
      </c>
      <c r="C2923" s="429" t="s">
        <v>4422</v>
      </c>
      <c r="D2923" s="8" t="s">
        <v>4452</v>
      </c>
      <c r="E2923" s="252">
        <v>20662.5</v>
      </c>
      <c r="F2923" s="117">
        <v>41887</v>
      </c>
      <c r="G2923" s="30">
        <v>20662.5</v>
      </c>
      <c r="H2923" s="265">
        <f t="shared" ref="H2923:H2956" si="131">E2923-G2923</f>
        <v>0</v>
      </c>
      <c r="I2923" s="8"/>
      <c r="J2923" s="9"/>
      <c r="K2923" s="9"/>
    </row>
    <row r="2924" spans="1:11" x14ac:dyDescent="0.25">
      <c r="A2924" s="240">
        <v>41884</v>
      </c>
      <c r="B2924" s="241" t="s">
        <v>1476</v>
      </c>
      <c r="C2924" s="394" t="s">
        <v>4401</v>
      </c>
      <c r="D2924" s="235" t="s">
        <v>21</v>
      </c>
      <c r="E2924" s="236">
        <v>13921.6</v>
      </c>
      <c r="F2924" s="117">
        <v>41884</v>
      </c>
      <c r="G2924" s="22">
        <v>13921.6</v>
      </c>
      <c r="H2924" s="238">
        <f t="shared" si="131"/>
        <v>0</v>
      </c>
      <c r="I2924" s="431"/>
      <c r="J2924" s="9"/>
      <c r="K2924" s="9"/>
    </row>
    <row r="2925" spans="1:11" x14ac:dyDescent="0.25">
      <c r="A2925" s="240">
        <v>41884</v>
      </c>
      <c r="B2925" s="438" t="s">
        <v>1564</v>
      </c>
      <c r="C2925" s="429" t="s">
        <v>4422</v>
      </c>
      <c r="D2925" s="235" t="s">
        <v>21</v>
      </c>
      <c r="E2925" s="236">
        <v>11254.05</v>
      </c>
      <c r="F2925" s="117">
        <v>41884</v>
      </c>
      <c r="G2925" s="22">
        <v>11254.05</v>
      </c>
      <c r="H2925" s="238">
        <f t="shared" si="131"/>
        <v>0</v>
      </c>
      <c r="I2925" s="431"/>
      <c r="J2925" s="9"/>
      <c r="K2925" s="9"/>
    </row>
    <row r="2926" spans="1:11" x14ac:dyDescent="0.25">
      <c r="A2926" s="240">
        <v>41884</v>
      </c>
      <c r="B2926" s="438" t="s">
        <v>1566</v>
      </c>
      <c r="C2926" s="429" t="s">
        <v>4422</v>
      </c>
      <c r="D2926" s="235" t="s">
        <v>21</v>
      </c>
      <c r="E2926" s="236">
        <v>3733.55</v>
      </c>
      <c r="F2926" s="117">
        <v>41884</v>
      </c>
      <c r="G2926" s="22">
        <v>3733.55</v>
      </c>
      <c r="H2926" s="238">
        <f t="shared" si="131"/>
        <v>0</v>
      </c>
      <c r="I2926" s="431"/>
      <c r="J2926" s="9"/>
      <c r="K2926" s="9"/>
    </row>
    <row r="2927" spans="1:11" x14ac:dyDescent="0.25">
      <c r="A2927" s="240">
        <v>41886</v>
      </c>
      <c r="B2927" s="438" t="s">
        <v>1684</v>
      </c>
      <c r="C2927" s="429" t="s">
        <v>4422</v>
      </c>
      <c r="D2927" s="235" t="s">
        <v>21</v>
      </c>
      <c r="E2927" s="236">
        <v>9849.6</v>
      </c>
      <c r="F2927" s="294">
        <v>41886</v>
      </c>
      <c r="G2927" s="30">
        <v>9849.6</v>
      </c>
      <c r="H2927" s="265">
        <f t="shared" si="131"/>
        <v>0</v>
      </c>
      <c r="I2927" s="235"/>
      <c r="J2927" s="9"/>
      <c r="K2927" s="9"/>
    </row>
    <row r="2928" spans="1:11" x14ac:dyDescent="0.25">
      <c r="A2928" s="240">
        <v>41887</v>
      </c>
      <c r="B2928" s="438" t="s">
        <v>1822</v>
      </c>
      <c r="C2928" s="429" t="s">
        <v>4422</v>
      </c>
      <c r="D2928" s="8" t="s">
        <v>21</v>
      </c>
      <c r="E2928" s="252">
        <v>2491</v>
      </c>
      <c r="F2928" s="117">
        <v>41887</v>
      </c>
      <c r="G2928" s="30">
        <v>2491</v>
      </c>
      <c r="H2928" s="265">
        <f t="shared" si="131"/>
        <v>0</v>
      </c>
      <c r="I2928" s="8"/>
      <c r="J2928" s="9"/>
      <c r="K2928" s="9"/>
    </row>
    <row r="2929" spans="1:11" x14ac:dyDescent="0.25">
      <c r="A2929" s="240">
        <v>41888</v>
      </c>
      <c r="B2929" s="438" t="s">
        <v>1942</v>
      </c>
      <c r="C2929" s="429" t="s">
        <v>4422</v>
      </c>
      <c r="D2929" s="235" t="s">
        <v>21</v>
      </c>
      <c r="E2929" s="236">
        <v>5046.7</v>
      </c>
      <c r="F2929" s="294">
        <v>41888</v>
      </c>
      <c r="G2929" s="30">
        <v>5046.7</v>
      </c>
      <c r="H2929" s="265">
        <f t="shared" si="131"/>
        <v>0</v>
      </c>
      <c r="I2929" s="235"/>
      <c r="J2929" s="9"/>
      <c r="K2929" s="9"/>
    </row>
    <row r="2930" spans="1:11" x14ac:dyDescent="0.25">
      <c r="A2930" s="240">
        <v>41888</v>
      </c>
      <c r="B2930" s="438" t="s">
        <v>1946</v>
      </c>
      <c r="C2930" s="429" t="s">
        <v>4422</v>
      </c>
      <c r="D2930" s="235" t="s">
        <v>21</v>
      </c>
      <c r="E2930" s="236">
        <v>723.2</v>
      </c>
      <c r="F2930" s="294">
        <v>41888</v>
      </c>
      <c r="G2930" s="30">
        <v>723.2</v>
      </c>
      <c r="H2930" s="265">
        <f t="shared" si="131"/>
        <v>0</v>
      </c>
      <c r="I2930" s="235"/>
      <c r="J2930" s="9"/>
      <c r="K2930" s="9"/>
    </row>
    <row r="2931" spans="1:11" x14ac:dyDescent="0.25">
      <c r="A2931" s="240">
        <v>41891</v>
      </c>
      <c r="B2931" s="438" t="s">
        <v>2267</v>
      </c>
      <c r="C2931" s="429" t="s">
        <v>4422</v>
      </c>
      <c r="D2931" s="235" t="s">
        <v>21</v>
      </c>
      <c r="E2931" s="236">
        <v>10692.3</v>
      </c>
      <c r="F2931" s="117">
        <v>41891</v>
      </c>
      <c r="G2931" s="30">
        <v>10692.3</v>
      </c>
      <c r="H2931" s="265">
        <f t="shared" si="131"/>
        <v>0</v>
      </c>
      <c r="I2931" s="235"/>
      <c r="J2931" s="9"/>
      <c r="K2931" s="9"/>
    </row>
    <row r="2932" spans="1:11" x14ac:dyDescent="0.25">
      <c r="A2932" s="240">
        <v>41891</v>
      </c>
      <c r="B2932" s="438" t="s">
        <v>2269</v>
      </c>
      <c r="C2932" s="429" t="s">
        <v>4422</v>
      </c>
      <c r="D2932" s="235" t="s">
        <v>21</v>
      </c>
      <c r="E2932" s="236">
        <v>342.9</v>
      </c>
      <c r="F2932" s="117">
        <v>41891</v>
      </c>
      <c r="G2932" s="30">
        <v>342.9</v>
      </c>
      <c r="H2932" s="265">
        <f t="shared" si="131"/>
        <v>0</v>
      </c>
      <c r="I2932" s="235"/>
      <c r="J2932" s="9"/>
      <c r="K2932" s="9"/>
    </row>
    <row r="2933" spans="1:11" x14ac:dyDescent="0.25">
      <c r="A2933" s="240">
        <v>41891</v>
      </c>
      <c r="B2933" s="438" t="s">
        <v>1089</v>
      </c>
      <c r="C2933" s="429" t="s">
        <v>4422</v>
      </c>
      <c r="D2933" s="235" t="s">
        <v>21</v>
      </c>
      <c r="E2933" s="236">
        <v>9413.7999999999993</v>
      </c>
      <c r="F2933" s="117">
        <v>41891</v>
      </c>
      <c r="G2933" s="30">
        <v>9413.7999999999993</v>
      </c>
      <c r="H2933" s="265">
        <f t="shared" si="131"/>
        <v>0</v>
      </c>
      <c r="I2933" s="235"/>
      <c r="J2933" s="9"/>
      <c r="K2933" s="9"/>
    </row>
    <row r="2934" spans="1:11" x14ac:dyDescent="0.25">
      <c r="A2934" s="240">
        <v>41892</v>
      </c>
      <c r="B2934" s="438" t="s">
        <v>1122</v>
      </c>
      <c r="C2934" s="429" t="s">
        <v>4422</v>
      </c>
      <c r="D2934" s="8" t="s">
        <v>21</v>
      </c>
      <c r="E2934" s="252">
        <v>10927.2</v>
      </c>
      <c r="F2934" s="117">
        <v>41892</v>
      </c>
      <c r="G2934" s="30">
        <v>10927.2</v>
      </c>
      <c r="H2934" s="265">
        <f t="shared" si="131"/>
        <v>0</v>
      </c>
      <c r="I2934" s="8"/>
      <c r="J2934" s="9"/>
      <c r="K2934" s="9"/>
    </row>
    <row r="2935" spans="1:11" x14ac:dyDescent="0.25">
      <c r="A2935" s="240">
        <v>41892</v>
      </c>
      <c r="B2935" s="438" t="s">
        <v>1126</v>
      </c>
      <c r="C2935" s="429" t="s">
        <v>4422</v>
      </c>
      <c r="D2935" s="8" t="s">
        <v>21</v>
      </c>
      <c r="E2935" s="252">
        <v>3483.2</v>
      </c>
      <c r="F2935" s="117">
        <v>41892</v>
      </c>
      <c r="G2935" s="30">
        <v>3483.2</v>
      </c>
      <c r="H2935" s="265">
        <f t="shared" si="131"/>
        <v>0</v>
      </c>
      <c r="I2935" s="8" t="s">
        <v>14</v>
      </c>
      <c r="J2935" s="9"/>
      <c r="K2935" s="9"/>
    </row>
    <row r="2936" spans="1:11" x14ac:dyDescent="0.25">
      <c r="A2936" s="240">
        <v>41894</v>
      </c>
      <c r="B2936" s="438" t="s">
        <v>1376</v>
      </c>
      <c r="C2936" s="429" t="s">
        <v>4422</v>
      </c>
      <c r="D2936" s="8" t="s">
        <v>21</v>
      </c>
      <c r="E2936" s="252">
        <v>787.2</v>
      </c>
      <c r="F2936" s="117">
        <v>41894</v>
      </c>
      <c r="G2936" s="30">
        <v>787.2</v>
      </c>
      <c r="H2936" s="265">
        <f t="shared" si="131"/>
        <v>0</v>
      </c>
      <c r="I2936" s="20"/>
      <c r="J2936" s="9"/>
      <c r="K2936" s="9"/>
    </row>
    <row r="2937" spans="1:11" x14ac:dyDescent="0.25">
      <c r="A2937" s="240">
        <v>41895</v>
      </c>
      <c r="B2937" s="438" t="s">
        <v>1512</v>
      </c>
      <c r="C2937" s="429" t="s">
        <v>4422</v>
      </c>
      <c r="D2937" s="235" t="s">
        <v>21</v>
      </c>
      <c r="E2937" s="236">
        <v>8322</v>
      </c>
      <c r="F2937" s="294">
        <v>41895</v>
      </c>
      <c r="G2937" s="30">
        <v>8322</v>
      </c>
      <c r="H2937" s="265">
        <f t="shared" si="131"/>
        <v>0</v>
      </c>
      <c r="I2937" s="235"/>
      <c r="J2937" s="9"/>
      <c r="K2937" s="9"/>
    </row>
    <row r="2938" spans="1:11" x14ac:dyDescent="0.25">
      <c r="A2938" s="240">
        <v>41895</v>
      </c>
      <c r="B2938" s="241" t="s">
        <v>1620</v>
      </c>
      <c r="C2938" s="394" t="s">
        <v>4517</v>
      </c>
      <c r="D2938" s="235" t="s">
        <v>21</v>
      </c>
      <c r="E2938" s="236">
        <v>26693.9</v>
      </c>
      <c r="F2938" s="117">
        <v>41895</v>
      </c>
      <c r="G2938" s="30">
        <v>26693.9</v>
      </c>
      <c r="H2938" s="265">
        <f t="shared" si="131"/>
        <v>0</v>
      </c>
      <c r="I2938" s="235"/>
      <c r="J2938" s="9"/>
      <c r="K2938" s="9"/>
    </row>
    <row r="2939" spans="1:11" x14ac:dyDescent="0.25">
      <c r="A2939" s="240">
        <v>41896</v>
      </c>
      <c r="B2939" s="241" t="s">
        <v>1630</v>
      </c>
      <c r="C2939" s="394" t="s">
        <v>4517</v>
      </c>
      <c r="D2939" s="8" t="s">
        <v>21</v>
      </c>
      <c r="E2939" s="252">
        <v>6258.6</v>
      </c>
      <c r="F2939" s="117">
        <v>41896</v>
      </c>
      <c r="G2939" s="30">
        <v>6258.6</v>
      </c>
      <c r="H2939" s="265">
        <f t="shared" si="131"/>
        <v>0</v>
      </c>
      <c r="I2939" s="8"/>
      <c r="J2939" s="9"/>
      <c r="K2939" s="9"/>
    </row>
    <row r="2940" spans="1:11" x14ac:dyDescent="0.25">
      <c r="A2940" s="240">
        <v>41896</v>
      </c>
      <c r="B2940" s="241" t="s">
        <v>1724</v>
      </c>
      <c r="C2940" s="394" t="s">
        <v>4517</v>
      </c>
      <c r="D2940" s="8" t="s">
        <v>21</v>
      </c>
      <c r="E2940" s="252">
        <v>19895.3</v>
      </c>
      <c r="F2940" s="294">
        <v>41896</v>
      </c>
      <c r="G2940" s="30">
        <v>19895.3</v>
      </c>
      <c r="H2940" s="265">
        <f t="shared" si="131"/>
        <v>0</v>
      </c>
      <c r="I2940" s="8"/>
      <c r="J2940" s="9"/>
      <c r="K2940" s="9"/>
    </row>
    <row r="2941" spans="1:11" x14ac:dyDescent="0.25">
      <c r="A2941" s="240">
        <v>41897</v>
      </c>
      <c r="B2941" s="241" t="s">
        <v>1751</v>
      </c>
      <c r="C2941" s="394" t="s">
        <v>4517</v>
      </c>
      <c r="D2941" s="235" t="s">
        <v>21</v>
      </c>
      <c r="E2941" s="236">
        <v>3473.6</v>
      </c>
      <c r="F2941" s="294">
        <v>41897</v>
      </c>
      <c r="G2941" s="30">
        <v>3473.6</v>
      </c>
      <c r="H2941" s="265">
        <f t="shared" si="131"/>
        <v>0</v>
      </c>
      <c r="I2941" s="235"/>
      <c r="J2941" s="9"/>
      <c r="K2941" s="9"/>
    </row>
    <row r="2942" spans="1:11" x14ac:dyDescent="0.25">
      <c r="A2942" s="240">
        <v>41897</v>
      </c>
      <c r="B2942" s="241" t="s">
        <v>1820</v>
      </c>
      <c r="C2942" s="394" t="s">
        <v>4517</v>
      </c>
      <c r="D2942" s="235" t="s">
        <v>21</v>
      </c>
      <c r="E2942" s="236">
        <v>1513.6</v>
      </c>
      <c r="F2942" s="294">
        <v>41897</v>
      </c>
      <c r="G2942" s="30">
        <v>1513.6</v>
      </c>
      <c r="H2942" s="265">
        <f t="shared" si="131"/>
        <v>0</v>
      </c>
      <c r="I2942" s="235"/>
      <c r="J2942" s="9"/>
      <c r="K2942" s="9"/>
    </row>
    <row r="2943" spans="1:11" x14ac:dyDescent="0.25">
      <c r="A2943" s="240">
        <v>41899</v>
      </c>
      <c r="B2943" s="241" t="s">
        <v>1995</v>
      </c>
      <c r="C2943" s="394" t="s">
        <v>4517</v>
      </c>
      <c r="D2943" s="8" t="s">
        <v>21</v>
      </c>
      <c r="E2943" s="252">
        <v>969</v>
      </c>
      <c r="F2943" s="294">
        <v>41899</v>
      </c>
      <c r="G2943" s="30">
        <v>969</v>
      </c>
      <c r="H2943" s="265">
        <f t="shared" si="131"/>
        <v>0</v>
      </c>
      <c r="I2943" s="8"/>
      <c r="J2943" s="9"/>
      <c r="K2943" s="9"/>
    </row>
    <row r="2944" spans="1:11" x14ac:dyDescent="0.25">
      <c r="A2944" s="240">
        <v>41900</v>
      </c>
      <c r="B2944" s="241" t="s">
        <v>2118</v>
      </c>
      <c r="C2944" s="394" t="s">
        <v>4517</v>
      </c>
      <c r="D2944" s="8" t="s">
        <v>21</v>
      </c>
      <c r="E2944" s="252">
        <v>3329.2</v>
      </c>
      <c r="F2944" s="294">
        <v>41900</v>
      </c>
      <c r="G2944" s="30">
        <v>3329.2</v>
      </c>
      <c r="H2944" s="265">
        <f t="shared" si="131"/>
        <v>0</v>
      </c>
      <c r="I2944" s="8"/>
      <c r="J2944" s="9"/>
      <c r="K2944" s="9"/>
    </row>
    <row r="2945" spans="1:11" x14ac:dyDescent="0.25">
      <c r="A2945" s="240">
        <v>41901</v>
      </c>
      <c r="B2945" s="241" t="s">
        <v>2185</v>
      </c>
      <c r="C2945" s="394" t="s">
        <v>4517</v>
      </c>
      <c r="D2945" s="235" t="s">
        <v>21</v>
      </c>
      <c r="E2945" s="236">
        <v>6232</v>
      </c>
      <c r="F2945" s="294">
        <v>41901</v>
      </c>
      <c r="G2945" s="30">
        <v>6232</v>
      </c>
      <c r="H2945" s="265">
        <f t="shared" si="131"/>
        <v>0</v>
      </c>
      <c r="I2945" s="235"/>
      <c r="J2945" s="9"/>
      <c r="K2945" s="9"/>
    </row>
    <row r="2946" spans="1:11" x14ac:dyDescent="0.25">
      <c r="A2946" s="240">
        <v>41901</v>
      </c>
      <c r="B2946" s="241" t="s">
        <v>2225</v>
      </c>
      <c r="C2946" s="394" t="s">
        <v>4517</v>
      </c>
      <c r="D2946" s="235" t="s">
        <v>21</v>
      </c>
      <c r="E2946" s="236">
        <v>6914.75</v>
      </c>
      <c r="F2946" s="294">
        <v>41901</v>
      </c>
      <c r="G2946" s="22">
        <v>6914.75</v>
      </c>
      <c r="H2946" s="265">
        <f t="shared" si="131"/>
        <v>0</v>
      </c>
      <c r="I2946" s="431"/>
      <c r="J2946" s="9"/>
      <c r="K2946" s="9"/>
    </row>
    <row r="2947" spans="1:11" x14ac:dyDescent="0.25">
      <c r="A2947" s="240">
        <v>41902</v>
      </c>
      <c r="B2947" s="241" t="s">
        <v>1095</v>
      </c>
      <c r="C2947" s="394" t="s">
        <v>4517</v>
      </c>
      <c r="D2947" s="8" t="s">
        <v>21</v>
      </c>
      <c r="E2947" s="252">
        <v>23975.9</v>
      </c>
      <c r="F2947" s="294">
        <v>41902</v>
      </c>
      <c r="G2947" s="22">
        <v>23975.9</v>
      </c>
      <c r="H2947" s="265">
        <f t="shared" si="131"/>
        <v>0</v>
      </c>
      <c r="I2947" s="20"/>
      <c r="J2947" s="9"/>
      <c r="K2947" s="9"/>
    </row>
    <row r="2948" spans="1:11" x14ac:dyDescent="0.25">
      <c r="A2948" s="240">
        <v>41904</v>
      </c>
      <c r="B2948" s="241" t="s">
        <v>1257</v>
      </c>
      <c r="C2948" s="394" t="s">
        <v>4517</v>
      </c>
      <c r="D2948" s="8" t="s">
        <v>21</v>
      </c>
      <c r="E2948" s="252">
        <v>2735.2</v>
      </c>
      <c r="F2948" s="294">
        <v>41904</v>
      </c>
      <c r="G2948" s="30">
        <v>2735.2</v>
      </c>
      <c r="H2948" s="265">
        <f t="shared" si="131"/>
        <v>0</v>
      </c>
      <c r="I2948" s="8"/>
      <c r="J2948" s="9"/>
      <c r="K2948" s="9"/>
    </row>
    <row r="2949" spans="1:11" x14ac:dyDescent="0.25">
      <c r="A2949" s="240">
        <v>41905</v>
      </c>
      <c r="B2949" s="241" t="s">
        <v>1414</v>
      </c>
      <c r="C2949" s="394" t="s">
        <v>4517</v>
      </c>
      <c r="D2949" s="8" t="s">
        <v>21</v>
      </c>
      <c r="E2949" s="252">
        <v>8210.2999999999993</v>
      </c>
      <c r="F2949" s="294">
        <v>41905</v>
      </c>
      <c r="G2949" s="22">
        <v>8210.2999999999993</v>
      </c>
      <c r="H2949" s="265">
        <f t="shared" si="131"/>
        <v>0</v>
      </c>
      <c r="I2949" s="431"/>
      <c r="J2949" s="9"/>
      <c r="K2949" s="9"/>
    </row>
    <row r="2950" spans="1:11" x14ac:dyDescent="0.25">
      <c r="A2950" s="240">
        <v>41906</v>
      </c>
      <c r="B2950" s="475" t="s">
        <v>1553</v>
      </c>
      <c r="C2950" s="476" t="s">
        <v>2764</v>
      </c>
      <c r="D2950" s="5" t="s">
        <v>21</v>
      </c>
      <c r="E2950" s="295">
        <v>8790.6</v>
      </c>
      <c r="F2950" s="294">
        <v>41906</v>
      </c>
      <c r="G2950" s="30">
        <v>8790.6</v>
      </c>
      <c r="H2950" s="265">
        <f t="shared" si="131"/>
        <v>0</v>
      </c>
      <c r="I2950" s="24"/>
      <c r="J2950" s="9"/>
      <c r="K2950" s="9"/>
    </row>
    <row r="2951" spans="1:11" x14ac:dyDescent="0.25">
      <c r="A2951" s="240">
        <v>41908</v>
      </c>
      <c r="B2951" s="475" t="s">
        <v>1787</v>
      </c>
      <c r="C2951" s="476" t="s">
        <v>2764</v>
      </c>
      <c r="D2951" s="235" t="s">
        <v>21</v>
      </c>
      <c r="E2951" s="236">
        <v>1226.4000000000001</v>
      </c>
      <c r="F2951" s="294">
        <v>41908</v>
      </c>
      <c r="G2951" s="30">
        <v>1226.4000000000001</v>
      </c>
      <c r="H2951" s="265">
        <f t="shared" si="131"/>
        <v>0</v>
      </c>
      <c r="I2951" s="235"/>
      <c r="J2951" s="9"/>
      <c r="K2951" s="9"/>
    </row>
    <row r="2952" spans="1:11" x14ac:dyDescent="0.25">
      <c r="A2952" s="240">
        <v>41909</v>
      </c>
      <c r="B2952" s="475" t="s">
        <v>1836</v>
      </c>
      <c r="C2952" s="476" t="s">
        <v>2764</v>
      </c>
      <c r="D2952" s="8" t="s">
        <v>21</v>
      </c>
      <c r="E2952" s="252">
        <v>20563.099999999999</v>
      </c>
      <c r="F2952" s="117">
        <v>41909</v>
      </c>
      <c r="G2952" s="30">
        <v>20563.099999999999</v>
      </c>
      <c r="H2952" s="265">
        <f t="shared" si="131"/>
        <v>0</v>
      </c>
      <c r="I2952" s="8"/>
      <c r="J2952" s="9"/>
      <c r="K2952" s="9"/>
    </row>
    <row r="2953" spans="1:11" x14ac:dyDescent="0.25">
      <c r="A2953" s="240">
        <v>41909</v>
      </c>
      <c r="B2953" s="475" t="s">
        <v>1838</v>
      </c>
      <c r="C2953" s="476" t="s">
        <v>2764</v>
      </c>
      <c r="D2953" s="8" t="s">
        <v>21</v>
      </c>
      <c r="E2953" s="252">
        <v>612.5</v>
      </c>
      <c r="F2953" s="117">
        <v>41909</v>
      </c>
      <c r="G2953" s="30">
        <v>612.5</v>
      </c>
      <c r="H2953" s="265">
        <f t="shared" si="131"/>
        <v>0</v>
      </c>
      <c r="I2953" s="8"/>
      <c r="J2953" s="9"/>
      <c r="K2953" s="9"/>
    </row>
    <row r="2954" spans="1:11" x14ac:dyDescent="0.25">
      <c r="A2954" s="240">
        <v>41910</v>
      </c>
      <c r="B2954" s="475" t="s">
        <v>1948</v>
      </c>
      <c r="C2954" s="476" t="s">
        <v>2764</v>
      </c>
      <c r="D2954" s="235" t="s">
        <v>21</v>
      </c>
      <c r="E2954" s="236">
        <v>7449.9</v>
      </c>
      <c r="F2954" s="117">
        <v>41910</v>
      </c>
      <c r="G2954" s="30">
        <v>7449.9</v>
      </c>
      <c r="H2954" s="265">
        <f t="shared" si="131"/>
        <v>0</v>
      </c>
      <c r="I2954" s="235" t="s">
        <v>20</v>
      </c>
      <c r="J2954" s="9"/>
      <c r="K2954" s="9"/>
    </row>
    <row r="2955" spans="1:11" x14ac:dyDescent="0.25">
      <c r="A2955" s="240">
        <v>41911</v>
      </c>
      <c r="B2955" s="475" t="s">
        <v>2030</v>
      </c>
      <c r="C2955" s="476" t="s">
        <v>2764</v>
      </c>
      <c r="D2955" s="8" t="s">
        <v>21</v>
      </c>
      <c r="E2955" s="252">
        <v>9356.2000000000007</v>
      </c>
      <c r="F2955" s="294">
        <v>41911</v>
      </c>
      <c r="G2955" s="30">
        <v>9356.2000000000007</v>
      </c>
      <c r="H2955" s="265">
        <f t="shared" si="131"/>
        <v>0</v>
      </c>
      <c r="I2955" s="8"/>
      <c r="J2955" s="9"/>
      <c r="K2955" s="9"/>
    </row>
    <row r="2956" spans="1:11" x14ac:dyDescent="0.25">
      <c r="A2956" s="240">
        <v>41912</v>
      </c>
      <c r="B2956" s="475" t="s">
        <v>2157</v>
      </c>
      <c r="C2956" s="476" t="s">
        <v>2764</v>
      </c>
      <c r="D2956" s="235" t="s">
        <v>21</v>
      </c>
      <c r="E2956" s="236">
        <v>1350.4</v>
      </c>
      <c r="F2956" s="117">
        <v>41912</v>
      </c>
      <c r="G2956" s="30">
        <v>1350.4</v>
      </c>
      <c r="H2956" s="265">
        <f t="shared" si="131"/>
        <v>0</v>
      </c>
      <c r="I2956" s="235"/>
      <c r="J2956" s="9"/>
      <c r="K2956" s="9"/>
    </row>
    <row r="2957" spans="1:11" x14ac:dyDescent="0.25">
      <c r="A2957" s="240"/>
      <c r="B2957" s="475"/>
      <c r="C2957" s="476"/>
      <c r="D2957" s="235"/>
      <c r="E2957" s="236"/>
      <c r="F2957" s="117"/>
      <c r="G2957" s="30">
        <f>SUM(G2923:G2956)</f>
        <v>271201.25</v>
      </c>
      <c r="H2957" s="265"/>
      <c r="I2957" s="235"/>
      <c r="J2957" s="9"/>
      <c r="K2957" s="9"/>
    </row>
    <row r="2958" spans="1:11" x14ac:dyDescent="0.25">
      <c r="A2958" s="240"/>
      <c r="B2958" s="475"/>
      <c r="C2958" s="476"/>
      <c r="D2958" s="235"/>
      <c r="E2958" s="236"/>
      <c r="F2958" s="117"/>
      <c r="G2958" s="30"/>
      <c r="H2958" s="265"/>
      <c r="I2958" s="235"/>
      <c r="J2958" s="9"/>
      <c r="K2958" s="9"/>
    </row>
    <row r="2959" spans="1:11" x14ac:dyDescent="0.25">
      <c r="A2959" s="240">
        <v>41904</v>
      </c>
      <c r="B2959" s="241" t="s">
        <v>1346</v>
      </c>
      <c r="C2959" s="394" t="s">
        <v>4517</v>
      </c>
      <c r="D2959" s="8" t="s">
        <v>340</v>
      </c>
      <c r="E2959" s="252">
        <v>2751.1</v>
      </c>
      <c r="F2959" s="294">
        <v>41904</v>
      </c>
      <c r="G2959" s="22">
        <v>2751.1</v>
      </c>
      <c r="H2959" s="265">
        <f>E2959-G2959</f>
        <v>0</v>
      </c>
      <c r="I2959" s="20"/>
      <c r="J2959" s="9"/>
      <c r="K2959" s="9"/>
    </row>
    <row r="2960" spans="1:11" x14ac:dyDescent="0.25">
      <c r="A2960" s="240">
        <v>41911</v>
      </c>
      <c r="B2960" s="475" t="s">
        <v>2076</v>
      </c>
      <c r="C2960" s="476" t="s">
        <v>2764</v>
      </c>
      <c r="D2960" s="8" t="s">
        <v>340</v>
      </c>
      <c r="E2960" s="252">
        <v>21151.9</v>
      </c>
      <c r="F2960" s="294">
        <v>41911</v>
      </c>
      <c r="G2960" s="30">
        <v>21151.9</v>
      </c>
      <c r="H2960" s="265">
        <f>E2960-G2960</f>
        <v>0</v>
      </c>
      <c r="I2960" s="8"/>
      <c r="J2960" s="9"/>
      <c r="K2960" s="9"/>
    </row>
    <row r="2961" spans="1:11" x14ac:dyDescent="0.25">
      <c r="A2961" s="240"/>
      <c r="B2961" s="475"/>
      <c r="C2961" s="476"/>
      <c r="D2961" s="8"/>
      <c r="E2961" s="252"/>
      <c r="F2961" s="294"/>
      <c r="G2961" s="621">
        <f>SUM(G2959:G2960)</f>
        <v>23903</v>
      </c>
      <c r="H2961" s="265"/>
      <c r="I2961" s="8"/>
      <c r="J2961" s="9"/>
      <c r="K2961" s="9"/>
    </row>
    <row r="2962" spans="1:11" x14ac:dyDescent="0.25">
      <c r="A2962" s="240"/>
      <c r="B2962" s="475"/>
      <c r="C2962" s="476"/>
      <c r="D2962" s="8"/>
      <c r="E2962" s="252"/>
      <c r="F2962" s="294"/>
      <c r="G2962" s="30"/>
      <c r="H2962" s="265"/>
      <c r="I2962" s="8"/>
      <c r="J2962" s="9"/>
      <c r="K2962" s="9"/>
    </row>
    <row r="2963" spans="1:11" x14ac:dyDescent="0.25">
      <c r="A2963" s="240">
        <v>41888</v>
      </c>
      <c r="B2963" s="438" t="s">
        <v>2040</v>
      </c>
      <c r="C2963" s="429" t="s">
        <v>4422</v>
      </c>
      <c r="D2963" s="235" t="s">
        <v>4465</v>
      </c>
      <c r="E2963" s="236">
        <v>984.4</v>
      </c>
      <c r="F2963" s="294">
        <v>41888</v>
      </c>
      <c r="G2963" s="30">
        <v>984.4</v>
      </c>
      <c r="H2963" s="265">
        <f>E2963-G2963</f>
        <v>0</v>
      </c>
      <c r="I2963" s="235"/>
      <c r="J2963" s="9"/>
      <c r="K2963" s="9"/>
    </row>
    <row r="2964" spans="1:11" x14ac:dyDescent="0.25">
      <c r="A2964" s="240">
        <v>41895</v>
      </c>
      <c r="B2964" s="241" t="s">
        <v>1591</v>
      </c>
      <c r="C2964" s="394" t="s">
        <v>4517</v>
      </c>
      <c r="D2964" s="235" t="s">
        <v>4465</v>
      </c>
      <c r="E2964" s="236">
        <v>1278.9000000000001</v>
      </c>
      <c r="F2964" s="294">
        <v>41895</v>
      </c>
      <c r="G2964" s="30">
        <v>1278.9000000000001</v>
      </c>
      <c r="H2964" s="265">
        <f>E2964-G2964</f>
        <v>0</v>
      </c>
      <c r="I2964" s="235"/>
      <c r="J2964" s="9"/>
      <c r="K2964" s="9"/>
    </row>
    <row r="2965" spans="1:11" x14ac:dyDescent="0.25">
      <c r="A2965" s="240">
        <v>41899</v>
      </c>
      <c r="B2965" s="241" t="s">
        <v>2032</v>
      </c>
      <c r="C2965" s="394" t="s">
        <v>4517</v>
      </c>
      <c r="D2965" s="8" t="s">
        <v>94</v>
      </c>
      <c r="E2965" s="252">
        <v>410.8</v>
      </c>
      <c r="F2965" s="294">
        <v>41899</v>
      </c>
      <c r="G2965" s="30">
        <v>410.8</v>
      </c>
      <c r="H2965" s="265">
        <f>E2965-G2965</f>
        <v>0</v>
      </c>
      <c r="I2965" s="8" t="s">
        <v>20</v>
      </c>
      <c r="J2965" s="9"/>
      <c r="K2965" s="9"/>
    </row>
    <row r="2966" spans="1:11" x14ac:dyDescent="0.25">
      <c r="A2966" s="240"/>
      <c r="B2966" s="241"/>
      <c r="C2966" s="394"/>
      <c r="D2966" s="8"/>
      <c r="E2966" s="252"/>
      <c r="F2966" s="294"/>
      <c r="G2966" s="30"/>
      <c r="H2966" s="265"/>
      <c r="I2966" s="8"/>
      <c r="J2966" s="9"/>
      <c r="K2966" s="9"/>
    </row>
    <row r="2967" spans="1:11" x14ac:dyDescent="0.25">
      <c r="A2967" s="240"/>
      <c r="B2967" s="438"/>
      <c r="C2967" s="429"/>
      <c r="D2967" s="8"/>
      <c r="E2967" s="252"/>
      <c r="F2967" s="117"/>
      <c r="G2967" s="30"/>
      <c r="H2967" s="265"/>
      <c r="I2967" s="8"/>
      <c r="J2967" s="9"/>
      <c r="K2967" s="9"/>
    </row>
    <row r="2968" spans="1:11" x14ac:dyDescent="0.25">
      <c r="A2968" s="240">
        <v>41893</v>
      </c>
      <c r="B2968" s="438" t="s">
        <v>1352</v>
      </c>
      <c r="C2968" s="429" t="s">
        <v>4422</v>
      </c>
      <c r="D2968" s="235" t="s">
        <v>128</v>
      </c>
      <c r="E2968" s="236">
        <v>5577.4</v>
      </c>
      <c r="F2968" s="117">
        <v>41893</v>
      </c>
      <c r="G2968" s="30">
        <v>5577.4</v>
      </c>
      <c r="H2968" s="265">
        <f t="shared" ref="H2968:H2977" si="132">E2968-G2968</f>
        <v>0</v>
      </c>
      <c r="I2968" s="235"/>
      <c r="J2968" s="9"/>
      <c r="K2968" s="9"/>
    </row>
    <row r="2969" spans="1:11" x14ac:dyDescent="0.25">
      <c r="A2969" s="240">
        <v>41896</v>
      </c>
      <c r="B2969" s="241" t="s">
        <v>1699</v>
      </c>
      <c r="C2969" s="394" t="s">
        <v>4517</v>
      </c>
      <c r="D2969" s="8" t="s">
        <v>128</v>
      </c>
      <c r="E2969" s="252">
        <v>967.6</v>
      </c>
      <c r="F2969" s="117">
        <v>41896</v>
      </c>
      <c r="G2969" s="30">
        <v>967.6</v>
      </c>
      <c r="H2969" s="265">
        <f t="shared" si="132"/>
        <v>0</v>
      </c>
      <c r="I2969" s="8"/>
      <c r="J2969" s="9"/>
      <c r="K2969" s="9"/>
    </row>
    <row r="2970" spans="1:11" x14ac:dyDescent="0.25">
      <c r="A2970" s="240">
        <v>41896</v>
      </c>
      <c r="B2970" s="241" t="s">
        <v>1725</v>
      </c>
      <c r="C2970" s="394" t="s">
        <v>4517</v>
      </c>
      <c r="D2970" s="8" t="s">
        <v>128</v>
      </c>
      <c r="E2970" s="252">
        <v>1033.2</v>
      </c>
      <c r="F2970" s="294">
        <v>41896</v>
      </c>
      <c r="G2970" s="30">
        <v>1033.2</v>
      </c>
      <c r="H2970" s="265">
        <f t="shared" si="132"/>
        <v>0</v>
      </c>
      <c r="I2970" s="8"/>
      <c r="J2970" s="9"/>
      <c r="K2970" s="9"/>
    </row>
    <row r="2971" spans="1:11" x14ac:dyDescent="0.25">
      <c r="A2971" s="240">
        <v>41897</v>
      </c>
      <c r="B2971" s="241" t="s">
        <v>1803</v>
      </c>
      <c r="C2971" s="394" t="s">
        <v>4517</v>
      </c>
      <c r="D2971" s="235" t="s">
        <v>128</v>
      </c>
      <c r="E2971" s="236">
        <v>662.8</v>
      </c>
      <c r="F2971" s="294">
        <v>41897</v>
      </c>
      <c r="G2971" s="30">
        <v>662.8</v>
      </c>
      <c r="H2971" s="265">
        <f t="shared" si="132"/>
        <v>0</v>
      </c>
      <c r="I2971" s="235"/>
      <c r="J2971" s="9"/>
      <c r="K2971" s="9"/>
    </row>
    <row r="2972" spans="1:11" x14ac:dyDescent="0.25">
      <c r="A2972" s="240">
        <v>41900</v>
      </c>
      <c r="B2972" s="241" t="s">
        <v>2155</v>
      </c>
      <c r="C2972" s="394" t="s">
        <v>4517</v>
      </c>
      <c r="D2972" s="8" t="s">
        <v>128</v>
      </c>
      <c r="E2972" s="252">
        <v>3880.8</v>
      </c>
      <c r="F2972" s="294">
        <v>41900</v>
      </c>
      <c r="G2972" s="30">
        <v>3880.8</v>
      </c>
      <c r="H2972" s="265">
        <f t="shared" si="132"/>
        <v>0</v>
      </c>
      <c r="I2972" s="8"/>
      <c r="J2972" s="9"/>
      <c r="K2972" s="9"/>
    </row>
    <row r="2973" spans="1:11" x14ac:dyDescent="0.25">
      <c r="A2973" s="240">
        <v>41900</v>
      </c>
      <c r="B2973" s="241" t="s">
        <v>2156</v>
      </c>
      <c r="C2973" s="394" t="s">
        <v>4517</v>
      </c>
      <c r="D2973" s="8" t="s">
        <v>128</v>
      </c>
      <c r="E2973" s="252">
        <v>371.8</v>
      </c>
      <c r="F2973" s="294">
        <v>41900</v>
      </c>
      <c r="G2973" s="30">
        <v>371.8</v>
      </c>
      <c r="H2973" s="265">
        <f t="shared" si="132"/>
        <v>0</v>
      </c>
      <c r="I2973" s="8"/>
      <c r="J2973" s="9"/>
      <c r="K2973" s="9"/>
    </row>
    <row r="2974" spans="1:11" x14ac:dyDescent="0.25">
      <c r="A2974" s="240">
        <v>41907</v>
      </c>
      <c r="B2974" s="475" t="s">
        <v>1671</v>
      </c>
      <c r="C2974" s="476" t="s">
        <v>2764</v>
      </c>
      <c r="D2974" s="5" t="s">
        <v>128</v>
      </c>
      <c r="E2974" s="295">
        <v>4607.5</v>
      </c>
      <c r="F2974" s="294">
        <v>41907</v>
      </c>
      <c r="G2974" s="22">
        <v>4607.5</v>
      </c>
      <c r="H2974" s="265">
        <f t="shared" si="132"/>
        <v>0</v>
      </c>
      <c r="I2974" s="24"/>
      <c r="J2974" s="9"/>
      <c r="K2974" s="9"/>
    </row>
    <row r="2975" spans="1:11" x14ac:dyDescent="0.25">
      <c r="A2975" s="240">
        <v>41910</v>
      </c>
      <c r="B2975" s="475" t="s">
        <v>2001</v>
      </c>
      <c r="C2975" s="476" t="s">
        <v>2764</v>
      </c>
      <c r="D2975" s="235" t="s">
        <v>128</v>
      </c>
      <c r="E2975" s="236">
        <v>1159.2</v>
      </c>
      <c r="F2975" s="117">
        <v>41910</v>
      </c>
      <c r="G2975" s="30">
        <v>1159.2</v>
      </c>
      <c r="H2975" s="265">
        <f t="shared" si="132"/>
        <v>0</v>
      </c>
      <c r="I2975" s="235"/>
      <c r="J2975" s="9"/>
      <c r="K2975" s="9"/>
    </row>
    <row r="2976" spans="1:11" x14ac:dyDescent="0.25">
      <c r="A2976" s="240">
        <v>41886</v>
      </c>
      <c r="B2976" s="438" t="s">
        <v>1797</v>
      </c>
      <c r="C2976" s="429" t="s">
        <v>4422</v>
      </c>
      <c r="D2976" s="235" t="s">
        <v>333</v>
      </c>
      <c r="E2976" s="236">
        <v>5345.1</v>
      </c>
      <c r="F2976" s="294">
        <v>41886</v>
      </c>
      <c r="G2976" s="30">
        <v>5345.1</v>
      </c>
      <c r="H2976" s="265">
        <f t="shared" si="132"/>
        <v>0</v>
      </c>
      <c r="I2976" s="235" t="s">
        <v>20</v>
      </c>
      <c r="J2976" s="9"/>
      <c r="K2976" s="9"/>
    </row>
    <row r="2977" spans="1:11" x14ac:dyDescent="0.25">
      <c r="A2977" s="240">
        <v>41889</v>
      </c>
      <c r="B2977" s="438" t="s">
        <v>2122</v>
      </c>
      <c r="C2977" s="429" t="s">
        <v>4422</v>
      </c>
      <c r="D2977" s="8" t="s">
        <v>333</v>
      </c>
      <c r="E2977" s="252">
        <v>859</v>
      </c>
      <c r="F2977" s="294">
        <v>41889</v>
      </c>
      <c r="G2977" s="30">
        <v>859</v>
      </c>
      <c r="H2977" s="265">
        <f t="shared" si="132"/>
        <v>0</v>
      </c>
      <c r="I2977" s="8"/>
      <c r="J2977" s="9"/>
      <c r="K2977" s="9"/>
    </row>
    <row r="2978" spans="1:11" x14ac:dyDescent="0.25">
      <c r="A2978" s="240"/>
      <c r="B2978" s="475"/>
      <c r="C2978" s="476"/>
      <c r="D2978" s="235"/>
      <c r="E2978" s="236"/>
      <c r="F2978" s="117"/>
      <c r="G2978" s="30">
        <f>SUM(G2968:G2977)</f>
        <v>24464.400000000001</v>
      </c>
      <c r="H2978" s="265"/>
      <c r="I2978" s="235"/>
      <c r="J2978" s="9"/>
      <c r="K2978" s="9"/>
    </row>
    <row r="2979" spans="1:11" x14ac:dyDescent="0.25">
      <c r="A2979" s="240"/>
      <c r="B2979" s="475"/>
      <c r="C2979" s="476"/>
      <c r="D2979" s="235"/>
      <c r="E2979" s="236"/>
      <c r="F2979" s="117"/>
      <c r="G2979" s="30"/>
      <c r="H2979" s="265"/>
      <c r="I2979" s="235"/>
      <c r="J2979" s="9"/>
      <c r="K2979" s="9"/>
    </row>
    <row r="2980" spans="1:11" x14ac:dyDescent="0.25">
      <c r="A2980" s="240">
        <v>41901</v>
      </c>
      <c r="B2980" s="241" t="s">
        <v>2173</v>
      </c>
      <c r="C2980" s="394" t="s">
        <v>4517</v>
      </c>
      <c r="D2980" s="235" t="s">
        <v>2826</v>
      </c>
      <c r="E2980" s="236">
        <v>34597.32</v>
      </c>
      <c r="F2980" s="313" t="s">
        <v>4566</v>
      </c>
      <c r="G2980" s="30">
        <v>34597.32</v>
      </c>
      <c r="H2980" s="265">
        <f>E2980-G2980</f>
        <v>0</v>
      </c>
      <c r="I2980" s="235" t="s">
        <v>146</v>
      </c>
      <c r="J2980" s="9"/>
      <c r="K2980" s="9"/>
    </row>
    <row r="2981" spans="1:11" x14ac:dyDescent="0.25">
      <c r="A2981" s="240">
        <v>41904</v>
      </c>
      <c r="B2981" s="241" t="s">
        <v>1386</v>
      </c>
      <c r="C2981" s="394" t="s">
        <v>4517</v>
      </c>
      <c r="D2981" s="8" t="s">
        <v>2826</v>
      </c>
      <c r="E2981" s="252">
        <v>13440.6</v>
      </c>
      <c r="F2981" s="314" t="s">
        <v>4590</v>
      </c>
      <c r="G2981" s="22">
        <v>13440.6</v>
      </c>
      <c r="H2981" s="265">
        <f>E2981-G2981</f>
        <v>0</v>
      </c>
      <c r="I2981" s="20" t="s">
        <v>146</v>
      </c>
      <c r="J2981" s="9"/>
      <c r="K2981" s="9"/>
    </row>
    <row r="2982" spans="1:11" x14ac:dyDescent="0.25">
      <c r="A2982" s="240">
        <v>41907</v>
      </c>
      <c r="B2982" s="475" t="s">
        <v>1685</v>
      </c>
      <c r="C2982" s="476" t="s">
        <v>2764</v>
      </c>
      <c r="D2982" s="8" t="s">
        <v>2826</v>
      </c>
      <c r="E2982" s="252">
        <v>3792</v>
      </c>
      <c r="F2982" s="313" t="s">
        <v>4606</v>
      </c>
      <c r="G2982" s="247">
        <v>3792</v>
      </c>
      <c r="H2982" s="265">
        <f>E2982-G2982</f>
        <v>0</v>
      </c>
      <c r="I2982" s="8" t="s">
        <v>146</v>
      </c>
      <c r="J2982" s="9"/>
      <c r="K2982" s="9"/>
    </row>
    <row r="2983" spans="1:11" x14ac:dyDescent="0.25">
      <c r="A2983" s="240">
        <v>41911</v>
      </c>
      <c r="B2983" s="475" t="s">
        <v>2128</v>
      </c>
      <c r="C2983" s="476" t="s">
        <v>2764</v>
      </c>
      <c r="D2983" s="8" t="s">
        <v>2826</v>
      </c>
      <c r="E2983" s="252">
        <v>3062.5</v>
      </c>
      <c r="F2983" s="313">
        <v>41920</v>
      </c>
      <c r="G2983" s="247">
        <v>3062.5</v>
      </c>
      <c r="H2983" s="265">
        <f>E2983-G2983</f>
        <v>0</v>
      </c>
      <c r="I2983" s="8" t="s">
        <v>146</v>
      </c>
      <c r="J2983" s="9"/>
      <c r="K2983" s="9"/>
    </row>
    <row r="2984" spans="1:11" x14ac:dyDescent="0.25">
      <c r="A2984" s="9"/>
      <c r="B2984" s="9"/>
      <c r="C2984" s="9"/>
      <c r="E2984" s="9"/>
      <c r="F2984" s="9"/>
      <c r="G2984" s="56">
        <f>SUM(G2980:G2983)</f>
        <v>54892.42</v>
      </c>
      <c r="H2984" s="9"/>
      <c r="J2984" s="9"/>
      <c r="K2984" s="9"/>
    </row>
    <row r="2985" spans="1:11" x14ac:dyDescent="0.25">
      <c r="A2985" s="9"/>
      <c r="B2985" s="9"/>
      <c r="C2985" s="9"/>
      <c r="E2985" s="9"/>
      <c r="F2985" s="9"/>
      <c r="G2985" s="9"/>
      <c r="H2985" s="9"/>
      <c r="J2985" s="9"/>
      <c r="K2985" s="9"/>
    </row>
    <row r="2986" spans="1:11" x14ac:dyDescent="0.25">
      <c r="A2986" s="240">
        <v>41899</v>
      </c>
      <c r="B2986" s="241" t="s">
        <v>2035</v>
      </c>
      <c r="C2986" s="394" t="s">
        <v>4517</v>
      </c>
      <c r="D2986" s="8" t="s">
        <v>2801</v>
      </c>
      <c r="E2986" s="252">
        <v>28254</v>
      </c>
      <c r="F2986" s="313" t="s">
        <v>4556</v>
      </c>
      <c r="G2986" s="247">
        <v>28254</v>
      </c>
      <c r="H2986" s="265">
        <f t="shared" ref="H2986:H2994" si="133">E2986-G2986</f>
        <v>0</v>
      </c>
      <c r="I2986" s="8" t="s">
        <v>20</v>
      </c>
      <c r="J2986" s="9"/>
      <c r="K2986" s="9"/>
    </row>
    <row r="2987" spans="1:11" x14ac:dyDescent="0.25">
      <c r="A2987" s="240">
        <v>41901</v>
      </c>
      <c r="B2987" s="241" t="s">
        <v>1055</v>
      </c>
      <c r="C2987" s="394" t="s">
        <v>4517</v>
      </c>
      <c r="D2987" s="235" t="s">
        <v>2801</v>
      </c>
      <c r="E2987" s="236">
        <v>15551.6</v>
      </c>
      <c r="F2987" s="313" t="s">
        <v>4573</v>
      </c>
      <c r="G2987" s="28">
        <v>15551.6</v>
      </c>
      <c r="H2987" s="265">
        <f t="shared" si="133"/>
        <v>0</v>
      </c>
      <c r="I2987" s="431" t="s">
        <v>20</v>
      </c>
      <c r="J2987" s="9"/>
      <c r="K2987" s="9"/>
    </row>
    <row r="2988" spans="1:11" x14ac:dyDescent="0.25">
      <c r="A2988" s="240">
        <v>41906</v>
      </c>
      <c r="B2988" s="241" t="s">
        <v>1502</v>
      </c>
      <c r="C2988" s="394" t="s">
        <v>4517</v>
      </c>
      <c r="D2988" s="8" t="s">
        <v>2801</v>
      </c>
      <c r="E2988" s="252">
        <v>31637.919999999998</v>
      </c>
      <c r="F2988" s="313" t="s">
        <v>4594</v>
      </c>
      <c r="G2988" s="247">
        <v>31637.919999999998</v>
      </c>
      <c r="H2988" s="265">
        <f t="shared" si="133"/>
        <v>0</v>
      </c>
      <c r="I2988" s="8" t="s">
        <v>20</v>
      </c>
      <c r="J2988" s="9"/>
      <c r="K2988" s="9"/>
    </row>
    <row r="2989" spans="1:11" x14ac:dyDescent="0.25">
      <c r="A2989" s="240">
        <v>41908</v>
      </c>
      <c r="B2989" s="475" t="s">
        <v>1735</v>
      </c>
      <c r="C2989" s="476" t="s">
        <v>2764</v>
      </c>
      <c r="D2989" s="235" t="s">
        <v>2801</v>
      </c>
      <c r="E2989" s="236">
        <v>22421.200000000001</v>
      </c>
      <c r="F2989" s="313" t="s">
        <v>4617</v>
      </c>
      <c r="G2989" s="247">
        <v>22421.200000000001</v>
      </c>
      <c r="H2989" s="265">
        <f t="shared" si="133"/>
        <v>0</v>
      </c>
      <c r="I2989" s="235" t="s">
        <v>20</v>
      </c>
      <c r="J2989" s="9"/>
      <c r="K2989" s="9"/>
    </row>
    <row r="2990" spans="1:11" x14ac:dyDescent="0.25">
      <c r="A2990" s="240">
        <v>41911</v>
      </c>
      <c r="B2990" s="475" t="s">
        <v>2081</v>
      </c>
      <c r="C2990" s="476" t="s">
        <v>2764</v>
      </c>
      <c r="D2990" s="8" t="s">
        <v>2801</v>
      </c>
      <c r="E2990" s="252">
        <v>25410.400000000001</v>
      </c>
      <c r="F2990" s="313" t="s">
        <v>4634</v>
      </c>
      <c r="G2990" s="247">
        <v>25410.400000000001</v>
      </c>
      <c r="H2990" s="265">
        <f t="shared" si="133"/>
        <v>0</v>
      </c>
      <c r="I2990" s="8" t="s">
        <v>20</v>
      </c>
      <c r="J2990" s="9"/>
      <c r="K2990" s="9"/>
    </row>
    <row r="2991" spans="1:11" x14ac:dyDescent="0.25">
      <c r="A2991" s="240">
        <v>41885</v>
      </c>
      <c r="B2991" s="438" t="s">
        <v>1594</v>
      </c>
      <c r="C2991" s="429" t="s">
        <v>4422</v>
      </c>
      <c r="D2991" s="8" t="s">
        <v>4429</v>
      </c>
      <c r="E2991" s="252">
        <v>9910</v>
      </c>
      <c r="F2991" s="117">
        <v>41895</v>
      </c>
      <c r="G2991" s="30">
        <v>9910</v>
      </c>
      <c r="H2991" s="238">
        <f t="shared" si="133"/>
        <v>0</v>
      </c>
      <c r="I2991" s="8" t="s">
        <v>20</v>
      </c>
      <c r="J2991" s="9"/>
      <c r="K2991" s="9"/>
    </row>
    <row r="2992" spans="1:11" x14ac:dyDescent="0.25">
      <c r="A2992" s="240">
        <v>41887</v>
      </c>
      <c r="B2992" s="438" t="s">
        <v>1884</v>
      </c>
      <c r="C2992" s="429" t="s">
        <v>4422</v>
      </c>
      <c r="D2992" s="8" t="s">
        <v>4429</v>
      </c>
      <c r="E2992" s="252">
        <v>29609</v>
      </c>
      <c r="F2992" s="467" t="s">
        <v>4453</v>
      </c>
      <c r="G2992" s="30">
        <v>29609</v>
      </c>
      <c r="H2992" s="265">
        <f t="shared" si="133"/>
        <v>0</v>
      </c>
      <c r="I2992" s="8" t="s">
        <v>20</v>
      </c>
      <c r="J2992" s="9"/>
      <c r="K2992" s="9"/>
    </row>
    <row r="2993" spans="1:11" x14ac:dyDescent="0.25">
      <c r="A2993" s="240">
        <v>41892</v>
      </c>
      <c r="B2993" s="438" t="s">
        <v>1116</v>
      </c>
      <c r="C2993" s="429" t="s">
        <v>4422</v>
      </c>
      <c r="D2993" s="8" t="s">
        <v>4429</v>
      </c>
      <c r="E2993" s="252">
        <v>12800</v>
      </c>
      <c r="F2993" s="461" t="s">
        <v>4486</v>
      </c>
      <c r="G2993" s="30">
        <v>12800</v>
      </c>
      <c r="H2993" s="265">
        <f t="shared" si="133"/>
        <v>0</v>
      </c>
      <c r="I2993" s="8" t="s">
        <v>20</v>
      </c>
      <c r="J2993" s="9"/>
      <c r="K2993" s="9"/>
    </row>
    <row r="2994" spans="1:11" x14ac:dyDescent="0.25">
      <c r="A2994" s="240">
        <v>41894</v>
      </c>
      <c r="B2994" s="438" t="s">
        <v>1384</v>
      </c>
      <c r="C2994" s="429" t="s">
        <v>4422</v>
      </c>
      <c r="D2994" s="8" t="s">
        <v>4429</v>
      </c>
      <c r="E2994" s="252">
        <v>23675</v>
      </c>
      <c r="F2994" s="461" t="s">
        <v>4508</v>
      </c>
      <c r="G2994" s="22">
        <v>23675</v>
      </c>
      <c r="H2994" s="265">
        <f t="shared" si="133"/>
        <v>0</v>
      </c>
      <c r="I2994" s="20" t="s">
        <v>20</v>
      </c>
      <c r="J2994" s="9"/>
      <c r="K2994" s="9"/>
    </row>
    <row r="2995" spans="1:11" x14ac:dyDescent="0.25">
      <c r="A2995" s="240"/>
      <c r="B2995" s="438"/>
      <c r="C2995" s="429"/>
      <c r="D2995" s="8"/>
      <c r="E2995" s="252"/>
      <c r="F2995" s="461"/>
      <c r="G2995" s="22">
        <f>SUM(G2986:G2994)</f>
        <v>199269.12</v>
      </c>
      <c r="H2995" s="265"/>
      <c r="I2995" s="20"/>
      <c r="J2995" s="9"/>
      <c r="K2995" s="9"/>
    </row>
    <row r="2996" spans="1:11" x14ac:dyDescent="0.25">
      <c r="A2996" s="240"/>
      <c r="B2996" s="438"/>
      <c r="C2996" s="429"/>
      <c r="D2996" s="8"/>
      <c r="E2996" s="252"/>
      <c r="F2996" s="461"/>
      <c r="G2996" s="22"/>
      <c r="H2996" s="265"/>
      <c r="I2996" s="20"/>
      <c r="J2996" s="9"/>
      <c r="K2996" s="9"/>
    </row>
    <row r="2997" spans="1:11" x14ac:dyDescent="0.25">
      <c r="A2997" s="240">
        <v>41885</v>
      </c>
      <c r="B2997" s="438" t="s">
        <v>1598</v>
      </c>
      <c r="C2997" s="429" t="s">
        <v>4422</v>
      </c>
      <c r="D2997" s="8" t="s">
        <v>280</v>
      </c>
      <c r="E2997" s="252">
        <v>28040</v>
      </c>
      <c r="F2997" s="467" t="s">
        <v>4430</v>
      </c>
      <c r="G2997" s="30">
        <v>28040</v>
      </c>
      <c r="H2997" s="238">
        <f t="shared" ref="H2997:H3006" si="134">E2997-G2997</f>
        <v>0</v>
      </c>
      <c r="I2997" s="8" t="s">
        <v>20</v>
      </c>
      <c r="J2997" s="9"/>
      <c r="K2997" s="9"/>
    </row>
    <row r="2998" spans="1:11" x14ac:dyDescent="0.25">
      <c r="A2998" s="240">
        <v>41887</v>
      </c>
      <c r="B2998" s="438" t="s">
        <v>1886</v>
      </c>
      <c r="C2998" s="429" t="s">
        <v>4422</v>
      </c>
      <c r="D2998" s="8" t="s">
        <v>280</v>
      </c>
      <c r="E2998" s="252">
        <v>50994.400000000001</v>
      </c>
      <c r="F2998" s="461" t="s">
        <v>4454</v>
      </c>
      <c r="G2998" s="30">
        <v>50994.400000000001</v>
      </c>
      <c r="H2998" s="265">
        <f t="shared" si="134"/>
        <v>0</v>
      </c>
      <c r="I2998" s="8" t="s">
        <v>20</v>
      </c>
      <c r="J2998" s="9"/>
      <c r="K2998" s="9"/>
    </row>
    <row r="2999" spans="1:11" x14ac:dyDescent="0.25">
      <c r="A2999" s="240">
        <v>41888</v>
      </c>
      <c r="B2999" s="438" t="s">
        <v>2035</v>
      </c>
      <c r="C2999" s="429" t="s">
        <v>4422</v>
      </c>
      <c r="D2999" s="235" t="s">
        <v>280</v>
      </c>
      <c r="E2999" s="236">
        <v>20030</v>
      </c>
      <c r="F2999" s="307" t="s">
        <v>4463</v>
      </c>
      <c r="G2999" s="30">
        <v>20030</v>
      </c>
      <c r="H2999" s="265">
        <f t="shared" si="134"/>
        <v>0</v>
      </c>
      <c r="I2999" s="235" t="s">
        <v>20</v>
      </c>
      <c r="J2999" s="9"/>
      <c r="K2999" s="9"/>
    </row>
    <row r="3000" spans="1:11" x14ac:dyDescent="0.25">
      <c r="A3000" s="240">
        <v>41892</v>
      </c>
      <c r="B3000" s="438" t="s">
        <v>1115</v>
      </c>
      <c r="C3000" s="429" t="s">
        <v>4422</v>
      </c>
      <c r="D3000" s="8" t="s">
        <v>280</v>
      </c>
      <c r="E3000" s="252">
        <v>31120</v>
      </c>
      <c r="F3000" s="461" t="s">
        <v>4485</v>
      </c>
      <c r="G3000" s="30">
        <v>31120</v>
      </c>
      <c r="H3000" s="265">
        <f t="shared" si="134"/>
        <v>0</v>
      </c>
      <c r="I3000" s="8" t="s">
        <v>20</v>
      </c>
      <c r="J3000" s="9"/>
      <c r="K3000" s="9"/>
    </row>
    <row r="3001" spans="1:11" x14ac:dyDescent="0.25">
      <c r="A3001" s="240">
        <v>41894</v>
      </c>
      <c r="B3001" s="438" t="s">
        <v>1382</v>
      </c>
      <c r="C3001" s="429" t="s">
        <v>4422</v>
      </c>
      <c r="D3001" s="8" t="s">
        <v>280</v>
      </c>
      <c r="E3001" s="252">
        <v>80743.199999999997</v>
      </c>
      <c r="F3001" s="461" t="s">
        <v>4507</v>
      </c>
      <c r="G3001" s="22">
        <v>80743.199999999997</v>
      </c>
      <c r="H3001" s="265">
        <f t="shared" si="134"/>
        <v>0</v>
      </c>
      <c r="I3001" s="20" t="s">
        <v>20</v>
      </c>
      <c r="J3001" s="9"/>
      <c r="K3001" s="9"/>
    </row>
    <row r="3002" spans="1:11" x14ac:dyDescent="0.25">
      <c r="A3002" s="240">
        <v>41899</v>
      </c>
      <c r="B3002" s="241" t="s">
        <v>1989</v>
      </c>
      <c r="C3002" s="394" t="s">
        <v>4517</v>
      </c>
      <c r="D3002" s="8" t="s">
        <v>280</v>
      </c>
      <c r="E3002" s="252">
        <v>28800</v>
      </c>
      <c r="F3002" s="313" t="s">
        <v>4553</v>
      </c>
      <c r="G3002" s="247">
        <v>28800</v>
      </c>
      <c r="H3002" s="265">
        <f t="shared" si="134"/>
        <v>0</v>
      </c>
      <c r="I3002" s="8" t="s">
        <v>20</v>
      </c>
      <c r="J3002" s="9"/>
      <c r="K3002" s="9"/>
    </row>
    <row r="3003" spans="1:11" x14ac:dyDescent="0.25">
      <c r="A3003" s="240">
        <v>41901</v>
      </c>
      <c r="B3003" s="241" t="s">
        <v>2277</v>
      </c>
      <c r="C3003" s="394" t="s">
        <v>4517</v>
      </c>
      <c r="D3003" s="235" t="s">
        <v>280</v>
      </c>
      <c r="E3003" s="236">
        <v>31730</v>
      </c>
      <c r="F3003" s="313" t="s">
        <v>4570</v>
      </c>
      <c r="G3003" s="22">
        <v>31730</v>
      </c>
      <c r="H3003" s="265">
        <f t="shared" si="134"/>
        <v>0</v>
      </c>
      <c r="I3003" s="431" t="s">
        <v>20</v>
      </c>
      <c r="J3003" s="9"/>
      <c r="K3003" s="9"/>
    </row>
    <row r="3004" spans="1:11" x14ac:dyDescent="0.25">
      <c r="A3004" s="240">
        <v>41906</v>
      </c>
      <c r="B3004" s="241" t="s">
        <v>1500</v>
      </c>
      <c r="C3004" s="394" t="s">
        <v>4517</v>
      </c>
      <c r="D3004" s="8" t="s">
        <v>280</v>
      </c>
      <c r="E3004" s="252">
        <v>34461.699999999997</v>
      </c>
      <c r="F3004" s="313" t="s">
        <v>4593</v>
      </c>
      <c r="G3004" s="247">
        <v>34461.699999999997</v>
      </c>
      <c r="H3004" s="265">
        <f t="shared" si="134"/>
        <v>0</v>
      </c>
      <c r="I3004" s="8" t="s">
        <v>20</v>
      </c>
      <c r="J3004" s="9"/>
      <c r="K3004" s="9"/>
    </row>
    <row r="3005" spans="1:11" x14ac:dyDescent="0.25">
      <c r="A3005" s="240">
        <v>41908</v>
      </c>
      <c r="B3005" s="475" t="s">
        <v>1737</v>
      </c>
      <c r="C3005" s="476" t="s">
        <v>2764</v>
      </c>
      <c r="D3005" s="235" t="s">
        <v>280</v>
      </c>
      <c r="E3005" s="236">
        <v>28845.200000000001</v>
      </c>
      <c r="F3005" s="313" t="s">
        <v>4619</v>
      </c>
      <c r="G3005" s="247">
        <v>28845.200000000001</v>
      </c>
      <c r="H3005" s="265">
        <f t="shared" si="134"/>
        <v>0</v>
      </c>
      <c r="I3005" s="235" t="s">
        <v>20</v>
      </c>
      <c r="J3005" s="9"/>
      <c r="K3005" s="9"/>
    </row>
    <row r="3006" spans="1:11" x14ac:dyDescent="0.25">
      <c r="A3006" s="240">
        <v>41911</v>
      </c>
      <c r="B3006" s="475" t="s">
        <v>2080</v>
      </c>
      <c r="C3006" s="476" t="s">
        <v>2764</v>
      </c>
      <c r="D3006" s="8" t="s">
        <v>280</v>
      </c>
      <c r="E3006" s="252">
        <v>59137.4</v>
      </c>
      <c r="F3006" s="313" t="s">
        <v>4633</v>
      </c>
      <c r="G3006" s="247">
        <v>59137.4</v>
      </c>
      <c r="H3006" s="265">
        <f t="shared" si="134"/>
        <v>0</v>
      </c>
      <c r="I3006" s="8" t="s">
        <v>20</v>
      </c>
      <c r="J3006" s="9"/>
      <c r="K3006" s="9"/>
    </row>
    <row r="3007" spans="1:11" x14ac:dyDescent="0.25">
      <c r="A3007" s="240"/>
      <c r="B3007" s="475"/>
      <c r="C3007" s="476"/>
      <c r="D3007" s="8"/>
      <c r="E3007" s="252"/>
      <c r="F3007" s="313"/>
      <c r="G3007" s="247">
        <f>SUM(G2997:G3006)</f>
        <v>393901.9</v>
      </c>
      <c r="H3007" s="265"/>
      <c r="I3007" s="8"/>
      <c r="J3007" s="9"/>
      <c r="K3007" s="9"/>
    </row>
    <row r="3008" spans="1:11" x14ac:dyDescent="0.25">
      <c r="A3008" s="240"/>
      <c r="B3008" s="475"/>
      <c r="C3008" s="476"/>
      <c r="D3008" s="8"/>
      <c r="E3008" s="252"/>
      <c r="F3008" s="313"/>
      <c r="G3008" s="247"/>
      <c r="H3008" s="265"/>
      <c r="I3008" s="8"/>
      <c r="J3008" s="9"/>
      <c r="K3008" s="9"/>
    </row>
    <row r="3009" spans="1:11" x14ac:dyDescent="0.25">
      <c r="A3009" s="240">
        <v>41883</v>
      </c>
      <c r="B3009" s="241" t="s">
        <v>1364</v>
      </c>
      <c r="C3009" s="394" t="s">
        <v>4401</v>
      </c>
      <c r="D3009" s="235" t="s">
        <v>2784</v>
      </c>
      <c r="E3009" s="236">
        <v>1800</v>
      </c>
      <c r="F3009" s="117">
        <v>41884</v>
      </c>
      <c r="G3009" s="30">
        <v>1800</v>
      </c>
      <c r="H3009" s="238">
        <f t="shared" ref="H3009:H3027" si="135">E3009-G3009</f>
        <v>0</v>
      </c>
      <c r="I3009" s="235"/>
      <c r="J3009" s="9"/>
      <c r="K3009" s="9"/>
    </row>
    <row r="3010" spans="1:11" x14ac:dyDescent="0.25">
      <c r="A3010" s="240">
        <v>41884</v>
      </c>
      <c r="B3010" s="241" t="s">
        <v>1500</v>
      </c>
      <c r="C3010" s="394" t="s">
        <v>4401</v>
      </c>
      <c r="D3010" s="235" t="s">
        <v>2784</v>
      </c>
      <c r="E3010" s="236">
        <v>1746</v>
      </c>
      <c r="F3010" s="117">
        <v>41884</v>
      </c>
      <c r="G3010" s="22">
        <v>1746</v>
      </c>
      <c r="H3010" s="238">
        <f t="shared" si="135"/>
        <v>0</v>
      </c>
      <c r="I3010" s="431" t="s">
        <v>23</v>
      </c>
      <c r="J3010" s="9"/>
      <c r="K3010" s="9"/>
    </row>
    <row r="3011" spans="1:11" x14ac:dyDescent="0.25">
      <c r="A3011" s="240">
        <v>41885</v>
      </c>
      <c r="B3011" s="438" t="s">
        <v>1605</v>
      </c>
      <c r="C3011" s="429" t="s">
        <v>4422</v>
      </c>
      <c r="D3011" s="8" t="s">
        <v>2784</v>
      </c>
      <c r="E3011" s="252">
        <v>1440</v>
      </c>
      <c r="F3011" s="117">
        <v>41886</v>
      </c>
      <c r="G3011" s="30">
        <v>1440</v>
      </c>
      <c r="H3011" s="265">
        <f t="shared" si="135"/>
        <v>0</v>
      </c>
      <c r="I3011" s="8" t="s">
        <v>23</v>
      </c>
      <c r="J3011" s="9"/>
      <c r="K3011" s="9"/>
    </row>
    <row r="3012" spans="1:11" x14ac:dyDescent="0.25">
      <c r="A3012" s="240">
        <v>41886</v>
      </c>
      <c r="B3012" s="438" t="s">
        <v>1714</v>
      </c>
      <c r="C3012" s="429" t="s">
        <v>4422</v>
      </c>
      <c r="D3012" s="235" t="s">
        <v>2784</v>
      </c>
      <c r="E3012" s="236">
        <v>1260</v>
      </c>
      <c r="F3012" s="294">
        <v>41887</v>
      </c>
      <c r="G3012" s="30">
        <v>1260</v>
      </c>
      <c r="H3012" s="265">
        <f t="shared" si="135"/>
        <v>0</v>
      </c>
      <c r="I3012" s="235" t="s">
        <v>23</v>
      </c>
      <c r="J3012" s="9"/>
      <c r="K3012" s="9"/>
    </row>
    <row r="3013" spans="1:11" x14ac:dyDescent="0.25">
      <c r="A3013" s="240">
        <v>41887</v>
      </c>
      <c r="B3013" s="438" t="s">
        <v>1863</v>
      </c>
      <c r="C3013" s="429" t="s">
        <v>4422</v>
      </c>
      <c r="D3013" s="8" t="s">
        <v>2784</v>
      </c>
      <c r="E3013" s="252">
        <v>1413</v>
      </c>
      <c r="F3013" s="117">
        <v>41887</v>
      </c>
      <c r="G3013" s="30">
        <v>1413</v>
      </c>
      <c r="H3013" s="265">
        <f t="shared" si="135"/>
        <v>0</v>
      </c>
      <c r="I3013" s="8" t="s">
        <v>23</v>
      </c>
      <c r="J3013" s="9"/>
      <c r="K3013" s="9"/>
    </row>
    <row r="3014" spans="1:11" x14ac:dyDescent="0.25">
      <c r="A3014" s="240">
        <v>41888</v>
      </c>
      <c r="B3014" s="438" t="s">
        <v>1995</v>
      </c>
      <c r="C3014" s="429" t="s">
        <v>4422</v>
      </c>
      <c r="D3014" s="235" t="s">
        <v>2784</v>
      </c>
      <c r="E3014" s="236">
        <v>2461.5</v>
      </c>
      <c r="F3014" s="294">
        <v>41889</v>
      </c>
      <c r="G3014" s="30">
        <v>2461.5</v>
      </c>
      <c r="H3014" s="265">
        <f t="shared" si="135"/>
        <v>0</v>
      </c>
      <c r="I3014" s="235" t="s">
        <v>4</v>
      </c>
      <c r="J3014" s="9"/>
      <c r="K3014" s="9"/>
    </row>
    <row r="3015" spans="1:11" x14ac:dyDescent="0.25">
      <c r="A3015" s="240">
        <v>41889</v>
      </c>
      <c r="B3015" s="438" t="s">
        <v>2092</v>
      </c>
      <c r="C3015" s="429" t="s">
        <v>4422</v>
      </c>
      <c r="D3015" s="8" t="s">
        <v>2784</v>
      </c>
      <c r="E3015" s="252">
        <v>2011.6</v>
      </c>
      <c r="F3015" s="294">
        <v>41890</v>
      </c>
      <c r="G3015" s="30">
        <v>2011.6</v>
      </c>
      <c r="H3015" s="265">
        <f t="shared" si="135"/>
        <v>0</v>
      </c>
      <c r="I3015" s="8" t="s">
        <v>4</v>
      </c>
      <c r="J3015" s="9"/>
      <c r="K3015" s="9"/>
    </row>
    <row r="3016" spans="1:11" x14ac:dyDescent="0.25">
      <c r="A3016" s="240">
        <v>41892</v>
      </c>
      <c r="B3016" s="438" t="s">
        <v>1166</v>
      </c>
      <c r="C3016" s="429" t="s">
        <v>4422</v>
      </c>
      <c r="D3016" s="8" t="s">
        <v>2784</v>
      </c>
      <c r="E3016" s="252">
        <v>1470</v>
      </c>
      <c r="F3016" s="117">
        <v>41893</v>
      </c>
      <c r="G3016" s="30">
        <v>1470</v>
      </c>
      <c r="H3016" s="265">
        <f t="shared" si="135"/>
        <v>0</v>
      </c>
      <c r="I3016" s="8" t="s">
        <v>23</v>
      </c>
      <c r="J3016" s="9"/>
      <c r="K3016" s="9"/>
    </row>
    <row r="3017" spans="1:11" x14ac:dyDescent="0.25">
      <c r="A3017" s="240">
        <v>41893</v>
      </c>
      <c r="B3017" s="438" t="s">
        <v>1242</v>
      </c>
      <c r="C3017" s="429" t="s">
        <v>4422</v>
      </c>
      <c r="D3017" s="235" t="s">
        <v>2784</v>
      </c>
      <c r="E3017" s="236">
        <v>1960</v>
      </c>
      <c r="F3017" s="117">
        <v>41894</v>
      </c>
      <c r="G3017" s="30">
        <v>1960</v>
      </c>
      <c r="H3017" s="265">
        <f t="shared" si="135"/>
        <v>0</v>
      </c>
      <c r="I3017" s="235" t="s">
        <v>23</v>
      </c>
      <c r="J3017" s="9"/>
      <c r="K3017" s="9"/>
    </row>
    <row r="3018" spans="1:11" x14ac:dyDescent="0.25">
      <c r="A3018" s="240">
        <v>41894</v>
      </c>
      <c r="B3018" s="438" t="s">
        <v>1388</v>
      </c>
      <c r="C3018" s="429" t="s">
        <v>4422</v>
      </c>
      <c r="D3018" s="8" t="s">
        <v>2784</v>
      </c>
      <c r="E3018" s="252">
        <v>1470</v>
      </c>
      <c r="F3018" s="117">
        <v>41894</v>
      </c>
      <c r="G3018" s="22">
        <v>1470</v>
      </c>
      <c r="H3018" s="265">
        <f t="shared" si="135"/>
        <v>0</v>
      </c>
      <c r="I3018" s="20" t="s">
        <v>23</v>
      </c>
      <c r="J3018" s="9"/>
      <c r="K3018" s="9"/>
    </row>
    <row r="3019" spans="1:11" x14ac:dyDescent="0.25">
      <c r="A3019" s="240">
        <v>41895</v>
      </c>
      <c r="B3019" s="241" t="s">
        <v>1568</v>
      </c>
      <c r="C3019" s="394" t="s">
        <v>4517</v>
      </c>
      <c r="D3019" s="235" t="s">
        <v>2784</v>
      </c>
      <c r="E3019" s="236">
        <v>1500</v>
      </c>
      <c r="F3019" s="294">
        <v>41897</v>
      </c>
      <c r="G3019" s="30">
        <v>1500</v>
      </c>
      <c r="H3019" s="265">
        <f t="shared" si="135"/>
        <v>0</v>
      </c>
      <c r="I3019" s="235" t="s">
        <v>23</v>
      </c>
      <c r="J3019" s="9"/>
      <c r="K3019" s="9"/>
    </row>
    <row r="3020" spans="1:11" x14ac:dyDescent="0.25">
      <c r="A3020" s="240">
        <v>41896</v>
      </c>
      <c r="B3020" s="241" t="s">
        <v>1652</v>
      </c>
      <c r="C3020" s="394" t="s">
        <v>4517</v>
      </c>
      <c r="D3020" s="8" t="s">
        <v>2784</v>
      </c>
      <c r="E3020" s="252">
        <v>1992</v>
      </c>
      <c r="F3020" s="117">
        <v>41897</v>
      </c>
      <c r="G3020" s="30">
        <v>1992</v>
      </c>
      <c r="H3020" s="265">
        <f t="shared" si="135"/>
        <v>0</v>
      </c>
      <c r="I3020" s="8" t="s">
        <v>4</v>
      </c>
      <c r="J3020" s="9"/>
      <c r="K3020" s="9"/>
    </row>
    <row r="3021" spans="1:11" x14ac:dyDescent="0.25">
      <c r="A3021" s="240">
        <v>41899</v>
      </c>
      <c r="B3021" s="241" t="s">
        <v>1956</v>
      </c>
      <c r="C3021" s="394" t="s">
        <v>4517</v>
      </c>
      <c r="D3021" s="8" t="s">
        <v>2784</v>
      </c>
      <c r="E3021" s="252">
        <v>1972.8</v>
      </c>
      <c r="F3021" s="294">
        <v>41900</v>
      </c>
      <c r="G3021" s="30">
        <v>1972.8</v>
      </c>
      <c r="H3021" s="265">
        <f t="shared" si="135"/>
        <v>0</v>
      </c>
      <c r="I3021" s="8" t="s">
        <v>23</v>
      </c>
      <c r="J3021" s="9"/>
      <c r="K3021" s="9"/>
    </row>
    <row r="3022" spans="1:11" x14ac:dyDescent="0.25">
      <c r="A3022" s="240">
        <v>41907</v>
      </c>
      <c r="B3022" s="475" t="s">
        <v>1588</v>
      </c>
      <c r="C3022" s="476" t="s">
        <v>2764</v>
      </c>
      <c r="D3022" s="5" t="s">
        <v>2784</v>
      </c>
      <c r="E3022" s="295">
        <v>2045</v>
      </c>
      <c r="F3022" s="294">
        <v>41907</v>
      </c>
      <c r="G3022" s="22">
        <v>2045</v>
      </c>
      <c r="H3022" s="265">
        <f t="shared" si="135"/>
        <v>0</v>
      </c>
      <c r="I3022" s="24" t="s">
        <v>146</v>
      </c>
      <c r="J3022" s="9"/>
      <c r="K3022" s="9"/>
    </row>
    <row r="3023" spans="1:11" x14ac:dyDescent="0.25">
      <c r="A3023" s="240">
        <v>41908</v>
      </c>
      <c r="B3023" s="475" t="s">
        <v>1705</v>
      </c>
      <c r="C3023" s="476" t="s">
        <v>2764</v>
      </c>
      <c r="D3023" s="235" t="s">
        <v>2784</v>
      </c>
      <c r="E3023" s="236">
        <v>2132</v>
      </c>
      <c r="F3023" s="294">
        <v>41908</v>
      </c>
      <c r="G3023" s="30">
        <v>2132</v>
      </c>
      <c r="H3023" s="265">
        <f t="shared" si="135"/>
        <v>0</v>
      </c>
      <c r="I3023" s="235" t="s">
        <v>23</v>
      </c>
      <c r="J3023" s="9"/>
      <c r="K3023" s="9"/>
    </row>
    <row r="3024" spans="1:11" x14ac:dyDescent="0.25">
      <c r="A3024" s="240">
        <v>41909</v>
      </c>
      <c r="B3024" s="475" t="s">
        <v>1846</v>
      </c>
      <c r="C3024" s="476" t="s">
        <v>2764</v>
      </c>
      <c r="D3024" s="8" t="s">
        <v>2784</v>
      </c>
      <c r="E3024" s="252">
        <v>2568.8000000000002</v>
      </c>
      <c r="F3024" s="117">
        <v>41909</v>
      </c>
      <c r="G3024" s="30">
        <v>2568.8000000000002</v>
      </c>
      <c r="H3024" s="265">
        <f t="shared" si="135"/>
        <v>0</v>
      </c>
      <c r="I3024" s="8" t="s">
        <v>23</v>
      </c>
      <c r="J3024" s="9"/>
      <c r="K3024" s="9"/>
    </row>
    <row r="3025" spans="1:11" x14ac:dyDescent="0.25">
      <c r="A3025" s="240">
        <v>41910</v>
      </c>
      <c r="B3025" s="475" t="s">
        <v>1955</v>
      </c>
      <c r="C3025" s="476" t="s">
        <v>2764</v>
      </c>
      <c r="D3025" s="235" t="s">
        <v>2784</v>
      </c>
      <c r="E3025" s="236">
        <v>1622.4</v>
      </c>
      <c r="F3025" s="117">
        <v>41910</v>
      </c>
      <c r="G3025" s="30">
        <v>1622.4</v>
      </c>
      <c r="H3025" s="265">
        <f t="shared" si="135"/>
        <v>0</v>
      </c>
      <c r="I3025" s="235" t="s">
        <v>57</v>
      </c>
      <c r="J3025" s="9"/>
      <c r="K3025" s="9"/>
    </row>
    <row r="3026" spans="1:11" x14ac:dyDescent="0.25">
      <c r="A3026" s="240">
        <v>41911</v>
      </c>
      <c r="B3026" s="475" t="s">
        <v>2054</v>
      </c>
      <c r="C3026" s="476" t="s">
        <v>2764</v>
      </c>
      <c r="D3026" s="8" t="s">
        <v>2784</v>
      </c>
      <c r="E3026" s="252">
        <v>2326.6999999999998</v>
      </c>
      <c r="F3026" s="294">
        <v>41911</v>
      </c>
      <c r="G3026" s="30">
        <v>2326.6999999999998</v>
      </c>
      <c r="H3026" s="265">
        <f t="shared" si="135"/>
        <v>0</v>
      </c>
      <c r="I3026" s="8" t="s">
        <v>4</v>
      </c>
      <c r="J3026" s="9"/>
      <c r="K3026" s="9"/>
    </row>
    <row r="3027" spans="1:11" x14ac:dyDescent="0.25">
      <c r="A3027" s="240">
        <v>41912</v>
      </c>
      <c r="B3027" s="475" t="s">
        <v>2162</v>
      </c>
      <c r="C3027" s="476" t="s">
        <v>2764</v>
      </c>
      <c r="D3027" s="235" t="s">
        <v>2784</v>
      </c>
      <c r="E3027" s="236">
        <v>1886.8</v>
      </c>
      <c r="F3027" s="117">
        <v>41912</v>
      </c>
      <c r="G3027" s="30">
        <v>1886.8</v>
      </c>
      <c r="H3027" s="265">
        <f t="shared" si="135"/>
        <v>0</v>
      </c>
      <c r="I3027" s="235" t="s">
        <v>23</v>
      </c>
      <c r="J3027" s="9"/>
      <c r="K3027" s="9"/>
    </row>
    <row r="3028" spans="1:11" x14ac:dyDescent="0.25">
      <c r="A3028" s="240"/>
      <c r="B3028" s="475"/>
      <c r="C3028" s="476"/>
      <c r="D3028" s="235"/>
      <c r="E3028" s="236"/>
      <c r="F3028" s="117"/>
      <c r="G3028" s="30">
        <f>SUM(G3009:G3027)</f>
        <v>35078.6</v>
      </c>
      <c r="H3028" s="265"/>
      <c r="I3028" s="235"/>
      <c r="J3028" s="9"/>
      <c r="K3028" s="9"/>
    </row>
    <row r="3029" spans="1:11" x14ac:dyDescent="0.25">
      <c r="A3029" s="240"/>
      <c r="B3029" s="475"/>
      <c r="C3029" s="476"/>
      <c r="D3029" s="235"/>
      <c r="E3029" s="236"/>
      <c r="F3029" s="117"/>
      <c r="G3029" s="30"/>
      <c r="H3029" s="265"/>
      <c r="I3029" s="235"/>
      <c r="J3029" s="9"/>
      <c r="K3029" s="9"/>
    </row>
    <row r="3030" spans="1:11" x14ac:dyDescent="0.25">
      <c r="A3030" s="240">
        <v>41884</v>
      </c>
      <c r="B3030" s="241" t="s">
        <v>1499</v>
      </c>
      <c r="C3030" s="394" t="s">
        <v>4401</v>
      </c>
      <c r="D3030" s="235" t="s">
        <v>1706</v>
      </c>
      <c r="E3030" s="236">
        <v>1107</v>
      </c>
      <c r="F3030" s="117">
        <v>41884</v>
      </c>
      <c r="G3030" s="22">
        <v>1107</v>
      </c>
      <c r="H3030" s="238">
        <f t="shared" ref="H3030:H3055" si="136">E3030-G3030</f>
        <v>0</v>
      </c>
      <c r="I3030" s="431" t="s">
        <v>23</v>
      </c>
      <c r="J3030" s="9"/>
      <c r="K3030" s="9"/>
    </row>
    <row r="3031" spans="1:11" x14ac:dyDescent="0.25">
      <c r="A3031" s="240">
        <v>41885</v>
      </c>
      <c r="B3031" s="438" t="s">
        <v>1603</v>
      </c>
      <c r="C3031" s="429" t="s">
        <v>4422</v>
      </c>
      <c r="D3031" s="8" t="s">
        <v>1706</v>
      </c>
      <c r="E3031" s="252">
        <v>886.5</v>
      </c>
      <c r="F3031" s="117">
        <v>41886</v>
      </c>
      <c r="G3031" s="30">
        <v>886.5</v>
      </c>
      <c r="H3031" s="265">
        <f t="shared" si="136"/>
        <v>0</v>
      </c>
      <c r="I3031" s="8" t="s">
        <v>23</v>
      </c>
      <c r="J3031" s="9"/>
      <c r="K3031" s="9"/>
    </row>
    <row r="3032" spans="1:11" x14ac:dyDescent="0.25">
      <c r="A3032" s="240">
        <v>41886</v>
      </c>
      <c r="B3032" s="438" t="s">
        <v>1716</v>
      </c>
      <c r="C3032" s="429" t="s">
        <v>4422</v>
      </c>
      <c r="D3032" s="235" t="s">
        <v>1706</v>
      </c>
      <c r="E3032" s="236">
        <v>846</v>
      </c>
      <c r="F3032" s="294">
        <v>41887</v>
      </c>
      <c r="G3032" s="30">
        <v>846</v>
      </c>
      <c r="H3032" s="265">
        <f t="shared" si="136"/>
        <v>0</v>
      </c>
      <c r="I3032" s="235" t="s">
        <v>23</v>
      </c>
      <c r="J3032" s="9"/>
      <c r="K3032" s="9"/>
    </row>
    <row r="3033" spans="1:11" x14ac:dyDescent="0.25">
      <c r="A3033" s="240">
        <v>41887</v>
      </c>
      <c r="B3033" s="438" t="s">
        <v>1856</v>
      </c>
      <c r="C3033" s="429" t="s">
        <v>4422</v>
      </c>
      <c r="D3033" s="8" t="s">
        <v>1706</v>
      </c>
      <c r="E3033" s="252">
        <v>945</v>
      </c>
      <c r="F3033" s="117">
        <v>41887</v>
      </c>
      <c r="G3033" s="30">
        <v>945</v>
      </c>
      <c r="H3033" s="265">
        <f t="shared" si="136"/>
        <v>0</v>
      </c>
      <c r="I3033" s="8" t="s">
        <v>23</v>
      </c>
      <c r="J3033" s="9"/>
      <c r="K3033" s="9"/>
    </row>
    <row r="3034" spans="1:11" x14ac:dyDescent="0.25">
      <c r="A3034" s="240">
        <v>41888</v>
      </c>
      <c r="B3034" s="438" t="s">
        <v>1988</v>
      </c>
      <c r="C3034" s="429" t="s">
        <v>4422</v>
      </c>
      <c r="D3034" s="235" t="s">
        <v>1706</v>
      </c>
      <c r="E3034" s="236">
        <v>3276.76</v>
      </c>
      <c r="F3034" s="294">
        <v>41889</v>
      </c>
      <c r="G3034" s="30">
        <v>3276.76</v>
      </c>
      <c r="H3034" s="265">
        <f t="shared" si="136"/>
        <v>0</v>
      </c>
      <c r="I3034" s="235" t="s">
        <v>4</v>
      </c>
      <c r="J3034" s="9"/>
      <c r="K3034" s="9"/>
    </row>
    <row r="3035" spans="1:11" x14ac:dyDescent="0.25">
      <c r="A3035" s="240">
        <v>41889</v>
      </c>
      <c r="B3035" s="438" t="s">
        <v>2091</v>
      </c>
      <c r="C3035" s="429" t="s">
        <v>4422</v>
      </c>
      <c r="D3035" s="8" t="s">
        <v>1706</v>
      </c>
      <c r="E3035" s="252">
        <v>2242.96</v>
      </c>
      <c r="F3035" s="294">
        <v>41890</v>
      </c>
      <c r="G3035" s="30">
        <v>2242.96</v>
      </c>
      <c r="H3035" s="265">
        <f t="shared" si="136"/>
        <v>0</v>
      </c>
      <c r="I3035" s="8" t="s">
        <v>4</v>
      </c>
      <c r="J3035" s="9"/>
      <c r="K3035" s="9"/>
    </row>
    <row r="3036" spans="1:11" x14ac:dyDescent="0.25">
      <c r="A3036" s="240">
        <v>41890</v>
      </c>
      <c r="B3036" s="438" t="s">
        <v>2213</v>
      </c>
      <c r="C3036" s="429" t="s">
        <v>4422</v>
      </c>
      <c r="D3036" s="8" t="s">
        <v>1706</v>
      </c>
      <c r="E3036" s="252">
        <v>1410</v>
      </c>
      <c r="F3036" s="117">
        <v>41891</v>
      </c>
      <c r="G3036" s="30">
        <v>1410</v>
      </c>
      <c r="H3036" s="265">
        <f t="shared" si="136"/>
        <v>0</v>
      </c>
      <c r="I3036" s="8" t="s">
        <v>23</v>
      </c>
      <c r="J3036" s="9"/>
      <c r="K3036" s="9"/>
    </row>
    <row r="3037" spans="1:11" x14ac:dyDescent="0.25">
      <c r="A3037" s="240">
        <v>41891</v>
      </c>
      <c r="B3037" s="438" t="s">
        <v>1053</v>
      </c>
      <c r="C3037" s="429" t="s">
        <v>4422</v>
      </c>
      <c r="D3037" s="235" t="s">
        <v>1706</v>
      </c>
      <c r="E3037" s="236">
        <v>1024.5</v>
      </c>
      <c r="F3037" s="117">
        <v>41892</v>
      </c>
      <c r="G3037" s="30">
        <v>1024.5</v>
      </c>
      <c r="H3037" s="265">
        <f t="shared" si="136"/>
        <v>0</v>
      </c>
      <c r="I3037" s="235" t="s">
        <v>23</v>
      </c>
      <c r="J3037" s="9"/>
      <c r="K3037" s="9"/>
    </row>
    <row r="3038" spans="1:11" x14ac:dyDescent="0.25">
      <c r="A3038" s="240">
        <v>41892</v>
      </c>
      <c r="B3038" s="438" t="s">
        <v>1142</v>
      </c>
      <c r="C3038" s="429" t="s">
        <v>4422</v>
      </c>
      <c r="D3038" s="8" t="s">
        <v>1706</v>
      </c>
      <c r="E3038" s="252">
        <v>966</v>
      </c>
      <c r="F3038" s="117">
        <v>41893</v>
      </c>
      <c r="G3038" s="30">
        <v>966</v>
      </c>
      <c r="H3038" s="265">
        <f t="shared" si="136"/>
        <v>0</v>
      </c>
      <c r="I3038" s="8" t="s">
        <v>23</v>
      </c>
      <c r="J3038" s="9"/>
      <c r="K3038" s="9"/>
    </row>
    <row r="3039" spans="1:11" x14ac:dyDescent="0.25">
      <c r="A3039" s="240">
        <v>41893</v>
      </c>
      <c r="B3039" s="438" t="s">
        <v>1237</v>
      </c>
      <c r="C3039" s="429" t="s">
        <v>4422</v>
      </c>
      <c r="D3039" s="235" t="s">
        <v>1706</v>
      </c>
      <c r="E3039" s="236">
        <v>1380</v>
      </c>
      <c r="F3039" s="117">
        <v>41894</v>
      </c>
      <c r="G3039" s="30">
        <v>1380</v>
      </c>
      <c r="H3039" s="265">
        <f t="shared" si="136"/>
        <v>0</v>
      </c>
      <c r="I3039" s="235" t="s">
        <v>23</v>
      </c>
      <c r="J3039" s="9"/>
      <c r="K3039" s="9"/>
    </row>
    <row r="3040" spans="1:11" x14ac:dyDescent="0.25">
      <c r="A3040" s="240">
        <v>41894</v>
      </c>
      <c r="B3040" s="438" t="s">
        <v>1413</v>
      </c>
      <c r="C3040" s="429" t="s">
        <v>4422</v>
      </c>
      <c r="D3040" s="8" t="s">
        <v>1706</v>
      </c>
      <c r="E3040" s="252">
        <v>1407.6</v>
      </c>
      <c r="F3040" s="117">
        <v>41894</v>
      </c>
      <c r="G3040" s="22">
        <v>1407.6</v>
      </c>
      <c r="H3040" s="265">
        <f t="shared" si="136"/>
        <v>0</v>
      </c>
      <c r="I3040" s="20" t="s">
        <v>23</v>
      </c>
      <c r="J3040" s="9"/>
      <c r="K3040" s="9"/>
    </row>
    <row r="3041" spans="1:11" x14ac:dyDescent="0.25">
      <c r="A3041" s="240">
        <v>41895</v>
      </c>
      <c r="B3041" s="241" t="s">
        <v>1545</v>
      </c>
      <c r="C3041" s="394" t="s">
        <v>4517</v>
      </c>
      <c r="D3041" s="235" t="s">
        <v>1706</v>
      </c>
      <c r="E3041" s="236">
        <v>3465.42</v>
      </c>
      <c r="F3041" s="294">
        <v>41897</v>
      </c>
      <c r="G3041" s="30">
        <v>3465.42</v>
      </c>
      <c r="H3041" s="265">
        <f t="shared" si="136"/>
        <v>0</v>
      </c>
      <c r="I3041" s="235" t="s">
        <v>23</v>
      </c>
      <c r="J3041" s="9"/>
      <c r="K3041" s="9"/>
    </row>
    <row r="3042" spans="1:11" x14ac:dyDescent="0.25">
      <c r="A3042" s="240">
        <v>41896</v>
      </c>
      <c r="B3042" s="241" t="s">
        <v>1649</v>
      </c>
      <c r="C3042" s="394" t="s">
        <v>4517</v>
      </c>
      <c r="D3042" s="8" t="s">
        <v>1706</v>
      </c>
      <c r="E3042" s="252">
        <v>1905.6</v>
      </c>
      <c r="F3042" s="117">
        <v>41897</v>
      </c>
      <c r="G3042" s="30">
        <v>1905.6</v>
      </c>
      <c r="H3042" s="265">
        <f t="shared" si="136"/>
        <v>0</v>
      </c>
      <c r="I3042" s="8" t="s">
        <v>4</v>
      </c>
      <c r="J3042" s="9"/>
      <c r="K3042" s="9"/>
    </row>
    <row r="3043" spans="1:11" x14ac:dyDescent="0.25">
      <c r="A3043" s="240">
        <v>41899</v>
      </c>
      <c r="B3043" s="241" t="s">
        <v>1960</v>
      </c>
      <c r="C3043" s="394" t="s">
        <v>4517</v>
      </c>
      <c r="D3043" s="8" t="s">
        <v>1706</v>
      </c>
      <c r="E3043" s="252">
        <v>1027.2</v>
      </c>
      <c r="F3043" s="294">
        <v>41900</v>
      </c>
      <c r="G3043" s="30">
        <v>1027.2</v>
      </c>
      <c r="H3043" s="265">
        <f t="shared" si="136"/>
        <v>0</v>
      </c>
      <c r="I3043" s="8" t="s">
        <v>23</v>
      </c>
      <c r="J3043" s="9"/>
      <c r="K3043" s="9"/>
    </row>
    <row r="3044" spans="1:11" x14ac:dyDescent="0.25">
      <c r="A3044" s="240">
        <v>41900</v>
      </c>
      <c r="B3044" s="241" t="s">
        <v>2106</v>
      </c>
      <c r="C3044" s="394" t="s">
        <v>4517</v>
      </c>
      <c r="D3044" s="8" t="s">
        <v>1706</v>
      </c>
      <c r="E3044" s="252">
        <v>1113.5999999999999</v>
      </c>
      <c r="F3044" s="294">
        <v>41901</v>
      </c>
      <c r="G3044" s="30">
        <v>1113.5999999999999</v>
      </c>
      <c r="H3044" s="265">
        <f t="shared" si="136"/>
        <v>0</v>
      </c>
      <c r="I3044" s="8" t="s">
        <v>23</v>
      </c>
      <c r="J3044" s="9"/>
      <c r="K3044" s="9"/>
    </row>
    <row r="3045" spans="1:11" x14ac:dyDescent="0.25">
      <c r="A3045" s="240">
        <v>41901</v>
      </c>
      <c r="B3045" s="241" t="s">
        <v>2213</v>
      </c>
      <c r="C3045" s="394" t="s">
        <v>4517</v>
      </c>
      <c r="D3045" s="235" t="s">
        <v>1706</v>
      </c>
      <c r="E3045" s="236">
        <v>998.4</v>
      </c>
      <c r="F3045" s="294">
        <v>41901</v>
      </c>
      <c r="G3045" s="22">
        <v>998.4</v>
      </c>
      <c r="H3045" s="265">
        <f t="shared" si="136"/>
        <v>0</v>
      </c>
      <c r="I3045" s="431" t="s">
        <v>23</v>
      </c>
      <c r="J3045" s="9"/>
      <c r="K3045" s="9"/>
    </row>
    <row r="3046" spans="1:11" x14ac:dyDescent="0.25">
      <c r="A3046" s="240">
        <v>41902</v>
      </c>
      <c r="B3046" s="241" t="s">
        <v>1108</v>
      </c>
      <c r="C3046" s="394" t="s">
        <v>4517</v>
      </c>
      <c r="D3046" s="8" t="s">
        <v>1706</v>
      </c>
      <c r="E3046" s="252">
        <v>3355.2</v>
      </c>
      <c r="F3046" s="294">
        <v>41903</v>
      </c>
      <c r="G3046" s="22">
        <v>3355.2</v>
      </c>
      <c r="H3046" s="265">
        <f t="shared" si="136"/>
        <v>0</v>
      </c>
      <c r="I3046" s="20" t="s">
        <v>23</v>
      </c>
      <c r="J3046" s="9"/>
      <c r="K3046" s="9"/>
    </row>
    <row r="3047" spans="1:11" x14ac:dyDescent="0.25">
      <c r="A3047" s="240">
        <v>41902</v>
      </c>
      <c r="B3047" s="241" t="s">
        <v>1109</v>
      </c>
      <c r="C3047" s="394" t="s">
        <v>4517</v>
      </c>
      <c r="D3047" s="8" t="s">
        <v>1706</v>
      </c>
      <c r="E3047" s="252">
        <v>100</v>
      </c>
      <c r="F3047" s="294">
        <v>41903</v>
      </c>
      <c r="G3047" s="22">
        <v>100</v>
      </c>
      <c r="H3047" s="265">
        <f t="shared" si="136"/>
        <v>0</v>
      </c>
      <c r="I3047" s="20" t="s">
        <v>23</v>
      </c>
      <c r="J3047" s="9"/>
      <c r="K3047" s="9"/>
    </row>
    <row r="3048" spans="1:11" x14ac:dyDescent="0.25">
      <c r="A3048" s="240">
        <v>41904</v>
      </c>
      <c r="B3048" s="241" t="s">
        <v>1276</v>
      </c>
      <c r="C3048" s="394" t="s">
        <v>4517</v>
      </c>
      <c r="D3048" s="8" t="s">
        <v>1706</v>
      </c>
      <c r="E3048" s="252">
        <v>1105</v>
      </c>
      <c r="F3048" s="294">
        <v>41905</v>
      </c>
      <c r="G3048" s="22">
        <v>1105</v>
      </c>
      <c r="H3048" s="265">
        <f t="shared" si="136"/>
        <v>0</v>
      </c>
      <c r="I3048" s="20" t="s">
        <v>23</v>
      </c>
      <c r="J3048" s="9"/>
      <c r="K3048" s="9"/>
    </row>
    <row r="3049" spans="1:11" x14ac:dyDescent="0.25">
      <c r="A3049" s="240">
        <v>41906</v>
      </c>
      <c r="B3049" s="241" t="s">
        <v>1518</v>
      </c>
      <c r="C3049" s="394" t="s">
        <v>4517</v>
      </c>
      <c r="D3049" s="8" t="s">
        <v>1706</v>
      </c>
      <c r="E3049" s="252">
        <v>1250</v>
      </c>
      <c r="F3049" s="294">
        <v>41906</v>
      </c>
      <c r="G3049" s="30">
        <v>1250</v>
      </c>
      <c r="H3049" s="265">
        <f t="shared" si="136"/>
        <v>0</v>
      </c>
      <c r="I3049" s="8" t="s">
        <v>23</v>
      </c>
      <c r="J3049" s="9"/>
      <c r="K3049" s="9"/>
    </row>
    <row r="3050" spans="1:11" x14ac:dyDescent="0.25">
      <c r="A3050" s="240">
        <v>41907</v>
      </c>
      <c r="B3050" s="475" t="s">
        <v>1587</v>
      </c>
      <c r="C3050" s="476" t="s">
        <v>2764</v>
      </c>
      <c r="D3050" s="5" t="s">
        <v>1706</v>
      </c>
      <c r="E3050" s="295">
        <v>1040</v>
      </c>
      <c r="F3050" s="294">
        <v>41907</v>
      </c>
      <c r="G3050" s="22">
        <v>1040</v>
      </c>
      <c r="H3050" s="265">
        <f t="shared" si="136"/>
        <v>0</v>
      </c>
      <c r="I3050" s="24" t="s">
        <v>146</v>
      </c>
      <c r="J3050" s="9"/>
      <c r="K3050" s="9"/>
    </row>
    <row r="3051" spans="1:11" x14ac:dyDescent="0.25">
      <c r="A3051" s="240">
        <v>41908</v>
      </c>
      <c r="B3051" s="475" t="s">
        <v>1711</v>
      </c>
      <c r="C3051" s="476" t="s">
        <v>2764</v>
      </c>
      <c r="D3051" s="235" t="s">
        <v>1706</v>
      </c>
      <c r="E3051" s="236">
        <v>1726.4</v>
      </c>
      <c r="F3051" s="294">
        <v>41908</v>
      </c>
      <c r="G3051" s="30">
        <v>1726.4</v>
      </c>
      <c r="H3051" s="265">
        <f t="shared" si="136"/>
        <v>0</v>
      </c>
      <c r="I3051" s="235" t="s">
        <v>23</v>
      </c>
      <c r="J3051" s="9"/>
      <c r="K3051" s="9"/>
    </row>
    <row r="3052" spans="1:11" x14ac:dyDescent="0.25">
      <c r="A3052" s="240">
        <v>41909</v>
      </c>
      <c r="B3052" s="475" t="s">
        <v>1847</v>
      </c>
      <c r="C3052" s="476" t="s">
        <v>2764</v>
      </c>
      <c r="D3052" s="8" t="s">
        <v>1706</v>
      </c>
      <c r="E3052" s="252">
        <v>3900</v>
      </c>
      <c r="F3052" s="117">
        <v>41909</v>
      </c>
      <c r="G3052" s="30">
        <v>3900</v>
      </c>
      <c r="H3052" s="265">
        <f t="shared" si="136"/>
        <v>0</v>
      </c>
      <c r="I3052" s="8" t="s">
        <v>23</v>
      </c>
      <c r="J3052" s="9"/>
      <c r="K3052" s="9"/>
    </row>
    <row r="3053" spans="1:11" x14ac:dyDescent="0.25">
      <c r="A3053" s="240">
        <v>41910</v>
      </c>
      <c r="B3053" s="475" t="s">
        <v>1967</v>
      </c>
      <c r="C3053" s="476" t="s">
        <v>2764</v>
      </c>
      <c r="D3053" s="235" t="s">
        <v>1706</v>
      </c>
      <c r="E3053" s="236">
        <v>2777.2</v>
      </c>
      <c r="F3053" s="117">
        <v>41910</v>
      </c>
      <c r="G3053" s="30">
        <v>2777.2</v>
      </c>
      <c r="H3053" s="265">
        <f t="shared" si="136"/>
        <v>0</v>
      </c>
      <c r="I3053" s="235" t="s">
        <v>57</v>
      </c>
      <c r="J3053" s="9"/>
      <c r="K3053" s="9"/>
    </row>
    <row r="3054" spans="1:11" x14ac:dyDescent="0.25">
      <c r="A3054" s="240">
        <v>41911</v>
      </c>
      <c r="B3054" s="475" t="s">
        <v>2059</v>
      </c>
      <c r="C3054" s="476" t="s">
        <v>2764</v>
      </c>
      <c r="D3054" s="8" t="s">
        <v>1706</v>
      </c>
      <c r="E3054" s="252">
        <v>1378</v>
      </c>
      <c r="F3054" s="294">
        <v>41911</v>
      </c>
      <c r="G3054" s="30">
        <v>1378</v>
      </c>
      <c r="H3054" s="265">
        <f t="shared" si="136"/>
        <v>0</v>
      </c>
      <c r="I3054" s="8" t="s">
        <v>4</v>
      </c>
      <c r="J3054" s="9"/>
      <c r="K3054" s="9"/>
    </row>
    <row r="3055" spans="1:11" x14ac:dyDescent="0.25">
      <c r="A3055" s="240">
        <v>41912</v>
      </c>
      <c r="B3055" s="475" t="s">
        <v>2161</v>
      </c>
      <c r="C3055" s="476" t="s">
        <v>2764</v>
      </c>
      <c r="D3055" s="235" t="s">
        <v>1706</v>
      </c>
      <c r="E3055" s="236">
        <v>1044.0999999999999</v>
      </c>
      <c r="F3055" s="117">
        <v>41912</v>
      </c>
      <c r="G3055" s="30">
        <v>1044.0999999999999</v>
      </c>
      <c r="H3055" s="265">
        <f t="shared" si="136"/>
        <v>0</v>
      </c>
      <c r="I3055" s="235" t="s">
        <v>23</v>
      </c>
      <c r="J3055" s="9"/>
      <c r="K3055" s="9"/>
    </row>
    <row r="3056" spans="1:11" x14ac:dyDescent="0.25">
      <c r="A3056" s="240"/>
      <c r="B3056" s="475"/>
      <c r="C3056" s="476"/>
      <c r="D3056" s="235"/>
      <c r="E3056" s="236"/>
      <c r="F3056" s="117"/>
      <c r="G3056" s="30">
        <f>SUM(G3030:G3055)</f>
        <v>41678.439999999995</v>
      </c>
      <c r="H3056" s="265"/>
      <c r="I3056" s="235"/>
      <c r="J3056" s="9"/>
      <c r="K3056" s="9"/>
    </row>
    <row r="3057" spans="1:11" x14ac:dyDescent="0.25">
      <c r="A3057" s="240"/>
      <c r="B3057" s="475"/>
      <c r="C3057" s="476"/>
      <c r="D3057" s="235"/>
      <c r="E3057" s="236"/>
      <c r="F3057" s="117"/>
      <c r="G3057" s="30"/>
      <c r="H3057" s="265"/>
      <c r="I3057" s="235"/>
      <c r="J3057" s="9"/>
      <c r="K3057" s="9"/>
    </row>
    <row r="3058" spans="1:11" x14ac:dyDescent="0.25">
      <c r="A3058" s="240">
        <v>41885</v>
      </c>
      <c r="B3058" s="438" t="s">
        <v>1630</v>
      </c>
      <c r="C3058" s="429" t="s">
        <v>4422</v>
      </c>
      <c r="D3058" s="8" t="s">
        <v>2853</v>
      </c>
      <c r="E3058" s="252">
        <v>510</v>
      </c>
      <c r="F3058" s="117">
        <v>41885</v>
      </c>
      <c r="G3058" s="30">
        <v>510</v>
      </c>
      <c r="H3058" s="265">
        <f>E3058-G3058</f>
        <v>0</v>
      </c>
      <c r="I3058" s="8"/>
      <c r="J3058" s="9"/>
      <c r="K3058" s="9"/>
    </row>
    <row r="3059" spans="1:11" x14ac:dyDescent="0.25">
      <c r="A3059" s="240">
        <v>41906</v>
      </c>
      <c r="B3059" s="475" t="s">
        <v>1550</v>
      </c>
      <c r="C3059" s="476" t="s">
        <v>2764</v>
      </c>
      <c r="D3059" s="5" t="s">
        <v>2853</v>
      </c>
      <c r="E3059" s="295">
        <v>473</v>
      </c>
      <c r="F3059" s="294">
        <v>41906</v>
      </c>
      <c r="G3059" s="30">
        <v>473</v>
      </c>
      <c r="H3059" s="265">
        <f>E3059-G3059</f>
        <v>0</v>
      </c>
      <c r="I3059" s="24"/>
      <c r="J3059" s="9"/>
      <c r="K3059" s="9"/>
    </row>
    <row r="3060" spans="1:11" x14ac:dyDescent="0.25">
      <c r="A3060" s="240">
        <v>41909</v>
      </c>
      <c r="B3060" s="475" t="s">
        <v>1878</v>
      </c>
      <c r="C3060" s="476" t="s">
        <v>2764</v>
      </c>
      <c r="D3060" s="8" t="s">
        <v>2853</v>
      </c>
      <c r="E3060" s="252">
        <v>445.5</v>
      </c>
      <c r="F3060" s="117">
        <v>41909</v>
      </c>
      <c r="G3060" s="30">
        <v>445.5</v>
      </c>
      <c r="H3060" s="265">
        <f>E3060-G3060</f>
        <v>0</v>
      </c>
      <c r="I3060" s="8" t="s">
        <v>4</v>
      </c>
      <c r="J3060" s="9"/>
      <c r="K3060" s="9"/>
    </row>
    <row r="3061" spans="1:11" x14ac:dyDescent="0.25">
      <c r="A3061" s="240"/>
      <c r="B3061" s="475"/>
      <c r="C3061" s="476"/>
      <c r="D3061" s="8"/>
      <c r="E3061" s="252"/>
      <c r="F3061" s="117"/>
      <c r="G3061" s="30"/>
      <c r="H3061" s="265"/>
      <c r="I3061" s="8"/>
      <c r="J3061" s="9"/>
      <c r="K3061" s="9"/>
    </row>
    <row r="3062" spans="1:11" x14ac:dyDescent="0.25">
      <c r="A3062" s="240">
        <v>41886</v>
      </c>
      <c r="B3062" s="438" t="s">
        <v>1700</v>
      </c>
      <c r="C3062" s="429" t="s">
        <v>4422</v>
      </c>
      <c r="D3062" s="235" t="s">
        <v>282</v>
      </c>
      <c r="E3062" s="236">
        <v>9099</v>
      </c>
      <c r="F3062" s="294">
        <v>41886</v>
      </c>
      <c r="G3062" s="30">
        <v>9099</v>
      </c>
      <c r="H3062" s="265">
        <f>E3062-G3062</f>
        <v>0</v>
      </c>
      <c r="I3062" s="235"/>
      <c r="J3062" s="9"/>
      <c r="K3062" s="9"/>
    </row>
    <row r="3063" spans="1:11" x14ac:dyDescent="0.25">
      <c r="A3063" s="240">
        <v>41892</v>
      </c>
      <c r="B3063" s="438" t="s">
        <v>1189</v>
      </c>
      <c r="C3063" s="429" t="s">
        <v>4422</v>
      </c>
      <c r="D3063" s="8" t="s">
        <v>282</v>
      </c>
      <c r="E3063" s="252">
        <v>6199.4</v>
      </c>
      <c r="F3063" s="117">
        <v>41892</v>
      </c>
      <c r="G3063" s="30">
        <v>6199.4</v>
      </c>
      <c r="H3063" s="265">
        <f>E3063-G3063</f>
        <v>0</v>
      </c>
      <c r="I3063" s="8" t="s">
        <v>4</v>
      </c>
      <c r="J3063" s="9"/>
      <c r="K3063" s="9"/>
    </row>
    <row r="3064" spans="1:11" x14ac:dyDescent="0.25">
      <c r="A3064" s="240">
        <v>41905</v>
      </c>
      <c r="B3064" s="241" t="s">
        <v>1443</v>
      </c>
      <c r="C3064" s="394" t="s">
        <v>4517</v>
      </c>
      <c r="D3064" s="8" t="s">
        <v>282</v>
      </c>
      <c r="E3064" s="252">
        <v>5426.4</v>
      </c>
      <c r="F3064" s="294">
        <v>41905</v>
      </c>
      <c r="G3064" s="22">
        <v>5426.4</v>
      </c>
      <c r="H3064" s="265">
        <f>E3064-G3064</f>
        <v>0</v>
      </c>
      <c r="I3064" s="431" t="s">
        <v>20</v>
      </c>
      <c r="J3064" s="9"/>
      <c r="K3064" s="9"/>
    </row>
    <row r="3065" spans="1:11" x14ac:dyDescent="0.25">
      <c r="A3065" s="240">
        <v>41906</v>
      </c>
      <c r="B3065" s="475" t="s">
        <v>1576</v>
      </c>
      <c r="C3065" s="476" t="s">
        <v>2764</v>
      </c>
      <c r="D3065" s="5" t="s">
        <v>282</v>
      </c>
      <c r="E3065" s="295">
        <v>5270.4</v>
      </c>
      <c r="F3065" s="294">
        <v>41906</v>
      </c>
      <c r="G3065" s="22">
        <v>5270.4</v>
      </c>
      <c r="H3065" s="265">
        <f>E3065-G3065</f>
        <v>0</v>
      </c>
      <c r="I3065" s="24" t="s">
        <v>196</v>
      </c>
      <c r="J3065" s="9"/>
      <c r="K3065" s="9"/>
    </row>
    <row r="3066" spans="1:11" x14ac:dyDescent="0.25">
      <c r="A3066" s="240">
        <v>41907</v>
      </c>
      <c r="B3066" s="475" t="s">
        <v>1633</v>
      </c>
      <c r="C3066" s="476" t="s">
        <v>2764</v>
      </c>
      <c r="D3066" s="5" t="s">
        <v>282</v>
      </c>
      <c r="E3066" s="295">
        <v>5110</v>
      </c>
      <c r="F3066" s="294">
        <v>41907</v>
      </c>
      <c r="G3066" s="22">
        <v>5110</v>
      </c>
      <c r="H3066" s="265">
        <f>E3066-G3066</f>
        <v>0</v>
      </c>
      <c r="I3066" s="24" t="s">
        <v>14</v>
      </c>
      <c r="J3066" s="9"/>
      <c r="K3066" s="9"/>
    </row>
    <row r="3067" spans="1:11" x14ac:dyDescent="0.25">
      <c r="A3067" s="240"/>
      <c r="B3067" s="475"/>
      <c r="C3067" s="476"/>
      <c r="D3067" s="5"/>
      <c r="E3067" s="295"/>
      <c r="F3067" s="294"/>
      <c r="G3067" s="22">
        <f>SUM(G3062:G3066)</f>
        <v>31105.199999999997</v>
      </c>
      <c r="H3067" s="265"/>
      <c r="I3067" s="24"/>
      <c r="J3067" s="9"/>
      <c r="K3067" s="9"/>
    </row>
    <row r="3068" spans="1:11" x14ac:dyDescent="0.25">
      <c r="A3068" s="240"/>
      <c r="B3068" s="475"/>
      <c r="C3068" s="476"/>
      <c r="D3068" s="5"/>
      <c r="E3068" s="295"/>
      <c r="F3068" s="294"/>
      <c r="G3068" s="22"/>
      <c r="H3068" s="265"/>
      <c r="I3068" s="24"/>
      <c r="J3068" s="9"/>
      <c r="K3068" s="9"/>
    </row>
    <row r="3069" spans="1:11" x14ac:dyDescent="0.25">
      <c r="A3069" s="240">
        <v>41888</v>
      </c>
      <c r="B3069" s="438" t="s">
        <v>2046</v>
      </c>
      <c r="C3069" s="429" t="s">
        <v>4422</v>
      </c>
      <c r="D3069" s="235" t="s">
        <v>4466</v>
      </c>
      <c r="E3069" s="236">
        <v>1878.18</v>
      </c>
      <c r="F3069" s="294">
        <v>41890</v>
      </c>
      <c r="G3069" s="30">
        <v>1878.18</v>
      </c>
      <c r="H3069" s="265">
        <f>E3069-G3069</f>
        <v>0</v>
      </c>
      <c r="I3069" s="235" t="s">
        <v>196</v>
      </c>
      <c r="J3069" s="9"/>
      <c r="K3069" s="9"/>
    </row>
    <row r="3070" spans="1:11" x14ac:dyDescent="0.25">
      <c r="A3070" s="240"/>
      <c r="B3070" s="438"/>
      <c r="C3070" s="429"/>
      <c r="D3070" s="235"/>
      <c r="E3070" s="236"/>
      <c r="F3070" s="294"/>
      <c r="G3070" s="30"/>
      <c r="H3070" s="265"/>
      <c r="I3070" s="235"/>
      <c r="J3070" s="9"/>
      <c r="K3070" s="9"/>
    </row>
    <row r="3071" spans="1:11" x14ac:dyDescent="0.25">
      <c r="A3071" s="240">
        <v>41893</v>
      </c>
      <c r="B3071" s="438" t="s">
        <v>1240</v>
      </c>
      <c r="C3071" s="429" t="s">
        <v>4422</v>
      </c>
      <c r="D3071" s="235" t="s">
        <v>4495</v>
      </c>
      <c r="E3071" s="236">
        <v>2272.5</v>
      </c>
      <c r="F3071" s="117">
        <v>41893</v>
      </c>
      <c r="G3071" s="30">
        <v>2272.5</v>
      </c>
      <c r="H3071" s="265">
        <f>E3071-G3071</f>
        <v>0</v>
      </c>
      <c r="I3071" s="235" t="s">
        <v>196</v>
      </c>
      <c r="J3071" s="9"/>
      <c r="K3071" s="9"/>
    </row>
    <row r="3072" spans="1:11" x14ac:dyDescent="0.25">
      <c r="A3072" s="240">
        <v>41894</v>
      </c>
      <c r="B3072" s="438" t="s">
        <v>1406</v>
      </c>
      <c r="C3072" s="429" t="s">
        <v>4422</v>
      </c>
      <c r="D3072" s="8" t="s">
        <v>4495</v>
      </c>
      <c r="E3072" s="252">
        <v>8280</v>
      </c>
      <c r="F3072" s="117">
        <v>41894</v>
      </c>
      <c r="G3072" s="22">
        <v>8280</v>
      </c>
      <c r="H3072" s="265">
        <f>E3072-G3072</f>
        <v>0</v>
      </c>
      <c r="I3072" s="20" t="s">
        <v>4</v>
      </c>
      <c r="J3072" s="9"/>
      <c r="K3072" s="9"/>
    </row>
    <row r="3073" spans="1:11" x14ac:dyDescent="0.25">
      <c r="A3073" s="240">
        <v>41895</v>
      </c>
      <c r="B3073" s="438" t="s">
        <v>1520</v>
      </c>
      <c r="C3073" s="429" t="s">
        <v>4422</v>
      </c>
      <c r="D3073" s="235" t="s">
        <v>4495</v>
      </c>
      <c r="E3073" s="236">
        <v>3740</v>
      </c>
      <c r="F3073" s="294">
        <v>41895</v>
      </c>
      <c r="G3073" s="30">
        <v>3740</v>
      </c>
      <c r="H3073" s="265">
        <f>E3073-G3073</f>
        <v>0</v>
      </c>
      <c r="I3073" s="235"/>
      <c r="J3073" s="9"/>
      <c r="K3073" s="9"/>
    </row>
    <row r="3074" spans="1:11" x14ac:dyDescent="0.25">
      <c r="A3074" s="240">
        <v>41903</v>
      </c>
      <c r="B3074" s="241" t="s">
        <v>1204</v>
      </c>
      <c r="C3074" s="394" t="s">
        <v>4517</v>
      </c>
      <c r="D3074" s="235" t="s">
        <v>4495</v>
      </c>
      <c r="E3074" s="236">
        <v>17574</v>
      </c>
      <c r="F3074" s="117">
        <v>41903</v>
      </c>
      <c r="G3074" s="30">
        <v>17574</v>
      </c>
      <c r="H3074" s="265">
        <f>E3074-G3074</f>
        <v>0</v>
      </c>
      <c r="I3074" s="235" t="s">
        <v>20</v>
      </c>
      <c r="J3074" s="9"/>
      <c r="K3074" s="9"/>
    </row>
    <row r="3075" spans="1:11" x14ac:dyDescent="0.25">
      <c r="A3075" s="240"/>
      <c r="B3075" s="241"/>
      <c r="C3075" s="394"/>
      <c r="D3075" s="235"/>
      <c r="E3075" s="236"/>
      <c r="F3075" s="117"/>
      <c r="G3075" s="30">
        <f>SUM(G3071:G3074)</f>
        <v>31866.5</v>
      </c>
      <c r="H3075" s="265"/>
      <c r="I3075" s="235"/>
      <c r="J3075" s="9"/>
      <c r="K3075" s="9"/>
    </row>
    <row r="3076" spans="1:11" x14ac:dyDescent="0.25">
      <c r="A3076" s="240"/>
      <c r="B3076" s="241"/>
      <c r="C3076" s="394"/>
      <c r="D3076" s="235"/>
      <c r="E3076" s="236"/>
      <c r="F3076" s="117"/>
      <c r="G3076" s="30"/>
      <c r="H3076" s="265"/>
      <c r="I3076" s="235"/>
      <c r="J3076" s="9"/>
      <c r="K3076" s="9"/>
    </row>
    <row r="3077" spans="1:11" x14ac:dyDescent="0.25">
      <c r="A3077" s="240">
        <v>41883</v>
      </c>
      <c r="B3077" s="241" t="s">
        <v>1379</v>
      </c>
      <c r="C3077" s="394" t="s">
        <v>4401</v>
      </c>
      <c r="D3077" s="235" t="s">
        <v>2097</v>
      </c>
      <c r="E3077" s="236">
        <v>1203.5999999999999</v>
      </c>
      <c r="F3077" s="117">
        <v>41884</v>
      </c>
      <c r="G3077" s="30">
        <v>1203.5999999999999</v>
      </c>
      <c r="H3077" s="238">
        <f>E3077-G3077</f>
        <v>0</v>
      </c>
      <c r="I3077" s="235"/>
      <c r="J3077" s="9"/>
      <c r="K3077" s="9"/>
    </row>
    <row r="3078" spans="1:11" x14ac:dyDescent="0.25">
      <c r="A3078" s="240">
        <v>41912</v>
      </c>
      <c r="B3078" s="475" t="s">
        <v>2181</v>
      </c>
      <c r="C3078" s="476" t="s">
        <v>2764</v>
      </c>
      <c r="D3078" s="235" t="s">
        <v>2097</v>
      </c>
      <c r="E3078" s="236">
        <v>917.6</v>
      </c>
      <c r="F3078" s="117">
        <v>41912</v>
      </c>
      <c r="G3078" s="30">
        <v>917.6</v>
      </c>
      <c r="H3078" s="265">
        <f>E3078-G3078</f>
        <v>0</v>
      </c>
      <c r="I3078" s="235" t="s">
        <v>23</v>
      </c>
      <c r="J3078" s="9"/>
      <c r="K3078" s="9"/>
    </row>
    <row r="3079" spans="1:11" x14ac:dyDescent="0.25">
      <c r="A3079" s="240">
        <v>41888</v>
      </c>
      <c r="B3079" s="438" t="s">
        <v>1962</v>
      </c>
      <c r="C3079" s="429" t="s">
        <v>4422</v>
      </c>
      <c r="D3079" s="235" t="s">
        <v>4460</v>
      </c>
      <c r="E3079" s="236">
        <v>3344</v>
      </c>
      <c r="F3079" s="294">
        <v>41888</v>
      </c>
      <c r="G3079" s="30">
        <v>3344</v>
      </c>
      <c r="H3079" s="265">
        <f>E3079-G3079</f>
        <v>0</v>
      </c>
      <c r="I3079" s="235"/>
      <c r="J3079" s="9"/>
      <c r="K3079" s="9"/>
    </row>
    <row r="3080" spans="1:11" x14ac:dyDescent="0.25">
      <c r="A3080" s="240"/>
      <c r="B3080" s="438"/>
      <c r="C3080" s="429"/>
      <c r="D3080" s="235"/>
      <c r="E3080" s="236"/>
      <c r="F3080" s="294"/>
      <c r="G3080" s="30"/>
      <c r="H3080" s="265"/>
      <c r="I3080" s="235"/>
      <c r="J3080" s="9"/>
      <c r="K3080" s="9"/>
    </row>
    <row r="3081" spans="1:11" x14ac:dyDescent="0.25">
      <c r="A3081" s="240">
        <v>41883</v>
      </c>
      <c r="B3081" s="241" t="s">
        <v>1406</v>
      </c>
      <c r="C3081" s="394" t="s">
        <v>4401</v>
      </c>
      <c r="D3081" s="235" t="s">
        <v>2532</v>
      </c>
      <c r="E3081" s="236">
        <v>3062.4</v>
      </c>
      <c r="F3081" s="117">
        <v>41883</v>
      </c>
      <c r="G3081" s="30">
        <v>3062.4</v>
      </c>
      <c r="H3081" s="238">
        <f t="shared" ref="H3081:H3112" si="137">E3081-G3081</f>
        <v>0</v>
      </c>
      <c r="I3081" s="235"/>
      <c r="J3081" s="9"/>
      <c r="K3081" s="9"/>
    </row>
    <row r="3082" spans="1:11" x14ac:dyDescent="0.25">
      <c r="A3082" s="240">
        <v>41884</v>
      </c>
      <c r="B3082" s="241" t="s">
        <v>1490</v>
      </c>
      <c r="C3082" s="394" t="s">
        <v>4401</v>
      </c>
      <c r="D3082" s="235" t="s">
        <v>2532</v>
      </c>
      <c r="E3082" s="236">
        <v>1908.2</v>
      </c>
      <c r="F3082" s="117">
        <v>41884</v>
      </c>
      <c r="G3082" s="22">
        <v>1908.2</v>
      </c>
      <c r="H3082" s="238">
        <f t="shared" si="137"/>
        <v>0</v>
      </c>
      <c r="I3082" s="431" t="s">
        <v>4</v>
      </c>
      <c r="J3082" s="9"/>
      <c r="K3082" s="9"/>
    </row>
    <row r="3083" spans="1:11" x14ac:dyDescent="0.25">
      <c r="A3083" s="240">
        <v>41884</v>
      </c>
      <c r="B3083" s="438" t="s">
        <v>1573</v>
      </c>
      <c r="C3083" s="429" t="s">
        <v>4422</v>
      </c>
      <c r="D3083" s="235" t="s">
        <v>2532</v>
      </c>
      <c r="E3083" s="236">
        <v>2011.2</v>
      </c>
      <c r="F3083" s="117">
        <v>41886</v>
      </c>
      <c r="G3083" s="30">
        <v>2011.2</v>
      </c>
      <c r="H3083" s="238">
        <f t="shared" si="137"/>
        <v>0</v>
      </c>
      <c r="I3083" s="235" t="s">
        <v>23</v>
      </c>
      <c r="J3083" s="9"/>
      <c r="K3083" s="9"/>
    </row>
    <row r="3084" spans="1:11" x14ac:dyDescent="0.25">
      <c r="A3084" s="240">
        <v>41885</v>
      </c>
      <c r="B3084" s="438" t="s">
        <v>1671</v>
      </c>
      <c r="C3084" s="429" t="s">
        <v>4422</v>
      </c>
      <c r="D3084" s="8" t="s">
        <v>2532</v>
      </c>
      <c r="E3084" s="252">
        <v>8048.6</v>
      </c>
      <c r="F3084" s="294">
        <v>41886</v>
      </c>
      <c r="G3084" s="30">
        <v>8048.6</v>
      </c>
      <c r="H3084" s="265">
        <f t="shared" si="137"/>
        <v>0</v>
      </c>
      <c r="I3084" s="8" t="s">
        <v>146</v>
      </c>
      <c r="J3084" s="9"/>
      <c r="K3084" s="9"/>
    </row>
    <row r="3085" spans="1:11" x14ac:dyDescent="0.25">
      <c r="A3085" s="240">
        <v>41886</v>
      </c>
      <c r="B3085" s="438" t="s">
        <v>1727</v>
      </c>
      <c r="C3085" s="429" t="s">
        <v>4422</v>
      </c>
      <c r="D3085" s="235" t="s">
        <v>2532</v>
      </c>
      <c r="E3085" s="236">
        <v>4399.2</v>
      </c>
      <c r="F3085" s="294">
        <v>41886</v>
      </c>
      <c r="G3085" s="30">
        <v>4399.2</v>
      </c>
      <c r="H3085" s="265">
        <f t="shared" si="137"/>
        <v>0</v>
      </c>
      <c r="I3085" s="235" t="s">
        <v>4</v>
      </c>
      <c r="J3085" s="9"/>
      <c r="K3085" s="9"/>
    </row>
    <row r="3086" spans="1:11" x14ac:dyDescent="0.25">
      <c r="A3086" s="240">
        <v>41887</v>
      </c>
      <c r="B3086" s="438" t="s">
        <v>1838</v>
      </c>
      <c r="C3086" s="429" t="s">
        <v>4422</v>
      </c>
      <c r="D3086" s="8" t="s">
        <v>2532</v>
      </c>
      <c r="E3086" s="252">
        <v>180</v>
      </c>
      <c r="F3086" s="117">
        <v>41887</v>
      </c>
      <c r="G3086" s="30">
        <v>180</v>
      </c>
      <c r="H3086" s="265">
        <f t="shared" si="137"/>
        <v>0</v>
      </c>
      <c r="I3086" s="8" t="s">
        <v>4</v>
      </c>
      <c r="J3086" s="9"/>
      <c r="K3086" s="9"/>
    </row>
    <row r="3087" spans="1:11" x14ac:dyDescent="0.25">
      <c r="A3087" s="240">
        <v>41887</v>
      </c>
      <c r="B3087" s="438" t="s">
        <v>1913</v>
      </c>
      <c r="C3087" s="429" t="s">
        <v>4422</v>
      </c>
      <c r="D3087" s="8" t="s">
        <v>2532</v>
      </c>
      <c r="E3087" s="252">
        <v>4121.8999999999996</v>
      </c>
      <c r="F3087" s="117">
        <v>41888</v>
      </c>
      <c r="G3087" s="30">
        <v>4121.8999999999996</v>
      </c>
      <c r="H3087" s="265">
        <f t="shared" si="137"/>
        <v>0</v>
      </c>
      <c r="I3087" s="8" t="s">
        <v>4</v>
      </c>
      <c r="J3087" s="9"/>
      <c r="K3087" s="9"/>
    </row>
    <row r="3088" spans="1:11" x14ac:dyDescent="0.25">
      <c r="A3088" s="240">
        <v>41888</v>
      </c>
      <c r="B3088" s="438" t="s">
        <v>1967</v>
      </c>
      <c r="C3088" s="429" t="s">
        <v>4422</v>
      </c>
      <c r="D3088" s="235" t="s">
        <v>2532</v>
      </c>
      <c r="E3088" s="236">
        <v>1927.4</v>
      </c>
      <c r="F3088" s="294">
        <v>41889</v>
      </c>
      <c r="G3088" s="30">
        <v>1927.4</v>
      </c>
      <c r="H3088" s="265">
        <f t="shared" si="137"/>
        <v>0</v>
      </c>
      <c r="I3088" s="235"/>
      <c r="J3088" s="9"/>
      <c r="K3088" s="9"/>
    </row>
    <row r="3089" spans="1:11" x14ac:dyDescent="0.25">
      <c r="A3089" s="240">
        <v>41889</v>
      </c>
      <c r="B3089" s="438" t="s">
        <v>2105</v>
      </c>
      <c r="C3089" s="429" t="s">
        <v>4422</v>
      </c>
      <c r="D3089" s="8" t="s">
        <v>2532</v>
      </c>
      <c r="E3089" s="252">
        <v>2233</v>
      </c>
      <c r="F3089" s="294">
        <v>41890</v>
      </c>
      <c r="G3089" s="30">
        <v>2233</v>
      </c>
      <c r="H3089" s="265">
        <f t="shared" si="137"/>
        <v>0</v>
      </c>
      <c r="I3089" s="8" t="s">
        <v>4</v>
      </c>
      <c r="J3089" s="9"/>
      <c r="K3089" s="9"/>
    </row>
    <row r="3090" spans="1:11" x14ac:dyDescent="0.25">
      <c r="A3090" s="240">
        <v>41890</v>
      </c>
      <c r="B3090" s="438" t="s">
        <v>2207</v>
      </c>
      <c r="C3090" s="429" t="s">
        <v>4422</v>
      </c>
      <c r="D3090" s="8" t="s">
        <v>2532</v>
      </c>
      <c r="E3090" s="252">
        <v>5240.3999999999996</v>
      </c>
      <c r="F3090" s="117">
        <v>41890</v>
      </c>
      <c r="G3090" s="30">
        <v>5240.3999999999996</v>
      </c>
      <c r="H3090" s="265">
        <f t="shared" si="137"/>
        <v>0</v>
      </c>
      <c r="I3090" s="8"/>
      <c r="J3090" s="9"/>
      <c r="K3090" s="9"/>
    </row>
    <row r="3091" spans="1:11" x14ac:dyDescent="0.25">
      <c r="A3091" s="240">
        <v>41892</v>
      </c>
      <c r="B3091" s="438" t="s">
        <v>1187</v>
      </c>
      <c r="C3091" s="429" t="s">
        <v>4422</v>
      </c>
      <c r="D3091" s="8" t="s">
        <v>2532</v>
      </c>
      <c r="E3091" s="252">
        <v>4310.3999999999996</v>
      </c>
      <c r="F3091" s="461" t="s">
        <v>4490</v>
      </c>
      <c r="G3091" s="30">
        <v>4310.3999999999996</v>
      </c>
      <c r="H3091" s="265">
        <f t="shared" si="137"/>
        <v>0</v>
      </c>
      <c r="I3091" s="8" t="s">
        <v>4</v>
      </c>
      <c r="J3091" s="9"/>
      <c r="K3091" s="9"/>
    </row>
    <row r="3092" spans="1:11" x14ac:dyDescent="0.25">
      <c r="A3092" s="240">
        <v>41893</v>
      </c>
      <c r="B3092" s="438" t="s">
        <v>1272</v>
      </c>
      <c r="C3092" s="429" t="s">
        <v>4422</v>
      </c>
      <c r="D3092" s="235" t="s">
        <v>2532</v>
      </c>
      <c r="E3092" s="236">
        <v>10527.2</v>
      </c>
      <c r="F3092" s="117">
        <v>41893</v>
      </c>
      <c r="G3092" s="30">
        <v>10527.2</v>
      </c>
      <c r="H3092" s="265">
        <f t="shared" si="137"/>
        <v>0</v>
      </c>
      <c r="I3092" s="235" t="s">
        <v>4</v>
      </c>
      <c r="J3092" s="9"/>
      <c r="K3092" s="9"/>
    </row>
    <row r="3093" spans="1:11" x14ac:dyDescent="0.25">
      <c r="A3093" s="240">
        <v>41894</v>
      </c>
      <c r="B3093" s="438" t="s">
        <v>1397</v>
      </c>
      <c r="C3093" s="429" t="s">
        <v>4422</v>
      </c>
      <c r="D3093" s="8" t="s">
        <v>2532</v>
      </c>
      <c r="E3093" s="252">
        <v>3677</v>
      </c>
      <c r="F3093" s="117">
        <v>41894</v>
      </c>
      <c r="G3093" s="22">
        <v>3677</v>
      </c>
      <c r="H3093" s="265">
        <f t="shared" si="137"/>
        <v>0</v>
      </c>
      <c r="I3093" s="20" t="s">
        <v>4</v>
      </c>
      <c r="J3093" s="9"/>
      <c r="K3093" s="9"/>
    </row>
    <row r="3094" spans="1:11" x14ac:dyDescent="0.25">
      <c r="A3094" s="240">
        <v>41894</v>
      </c>
      <c r="B3094" s="438" t="s">
        <v>1467</v>
      </c>
      <c r="C3094" s="429" t="s">
        <v>4422</v>
      </c>
      <c r="D3094" s="8" t="s">
        <v>2532</v>
      </c>
      <c r="E3094" s="252">
        <v>4742.3999999999996</v>
      </c>
      <c r="F3094" s="117">
        <v>41894</v>
      </c>
      <c r="G3094" s="30">
        <v>4742.3999999999996</v>
      </c>
      <c r="H3094" s="265">
        <f t="shared" si="137"/>
        <v>0</v>
      </c>
      <c r="I3094" s="8" t="s">
        <v>4</v>
      </c>
      <c r="J3094" s="9"/>
      <c r="K3094" s="9"/>
    </row>
    <row r="3095" spans="1:11" x14ac:dyDescent="0.25">
      <c r="A3095" s="240">
        <v>41894</v>
      </c>
      <c r="B3095" s="438" t="s">
        <v>1474</v>
      </c>
      <c r="C3095" s="429" t="s">
        <v>4422</v>
      </c>
      <c r="D3095" s="8" t="s">
        <v>2532</v>
      </c>
      <c r="E3095" s="252">
        <v>3334</v>
      </c>
      <c r="F3095" s="117">
        <v>41894</v>
      </c>
      <c r="G3095" s="30">
        <v>3334</v>
      </c>
      <c r="H3095" s="265">
        <f t="shared" si="137"/>
        <v>0</v>
      </c>
      <c r="I3095" s="8" t="s">
        <v>4</v>
      </c>
      <c r="J3095" s="9"/>
      <c r="K3095" s="9"/>
    </row>
    <row r="3096" spans="1:11" x14ac:dyDescent="0.25">
      <c r="A3096" s="240">
        <v>41895</v>
      </c>
      <c r="B3096" s="241" t="s">
        <v>1558</v>
      </c>
      <c r="C3096" s="394" t="s">
        <v>4517</v>
      </c>
      <c r="D3096" s="235" t="s">
        <v>2532</v>
      </c>
      <c r="E3096" s="236">
        <v>2186.6</v>
      </c>
      <c r="F3096" s="294">
        <v>41895</v>
      </c>
      <c r="G3096" s="30">
        <v>2186.6</v>
      </c>
      <c r="H3096" s="265">
        <f t="shared" si="137"/>
        <v>0</v>
      </c>
      <c r="I3096" s="235" t="s">
        <v>4</v>
      </c>
      <c r="J3096" s="9"/>
      <c r="K3096" s="9"/>
    </row>
    <row r="3097" spans="1:11" x14ac:dyDescent="0.25">
      <c r="A3097" s="240">
        <v>41895</v>
      </c>
      <c r="B3097" s="241" t="s">
        <v>1612</v>
      </c>
      <c r="C3097" s="394" t="s">
        <v>4517</v>
      </c>
      <c r="D3097" s="235" t="s">
        <v>2532</v>
      </c>
      <c r="E3097" s="236">
        <v>8320</v>
      </c>
      <c r="F3097" s="313" t="s">
        <v>4523</v>
      </c>
      <c r="G3097" s="30">
        <v>8320</v>
      </c>
      <c r="H3097" s="265">
        <f t="shared" si="137"/>
        <v>0</v>
      </c>
      <c r="I3097" s="235" t="s">
        <v>4</v>
      </c>
      <c r="J3097" s="9"/>
      <c r="K3097" s="9"/>
    </row>
    <row r="3098" spans="1:11" x14ac:dyDescent="0.25">
      <c r="A3098" s="240">
        <v>41897</v>
      </c>
      <c r="B3098" s="241" t="s">
        <v>1761</v>
      </c>
      <c r="C3098" s="394" t="s">
        <v>4517</v>
      </c>
      <c r="D3098" s="235" t="s">
        <v>2532</v>
      </c>
      <c r="E3098" s="236">
        <v>6393.5</v>
      </c>
      <c r="F3098" s="294">
        <v>41897</v>
      </c>
      <c r="G3098" s="30">
        <v>6393.5</v>
      </c>
      <c r="H3098" s="265">
        <f t="shared" si="137"/>
        <v>0</v>
      </c>
      <c r="I3098" s="235" t="s">
        <v>4</v>
      </c>
      <c r="J3098" s="9"/>
      <c r="K3098" s="9"/>
    </row>
    <row r="3099" spans="1:11" x14ac:dyDescent="0.25">
      <c r="A3099" s="240">
        <v>41897</v>
      </c>
      <c r="B3099" s="241" t="s">
        <v>1767</v>
      </c>
      <c r="C3099" s="394" t="s">
        <v>4517</v>
      </c>
      <c r="D3099" s="235" t="s">
        <v>2532</v>
      </c>
      <c r="E3099" s="236">
        <v>1542.8</v>
      </c>
      <c r="F3099" s="294">
        <v>41897</v>
      </c>
      <c r="G3099" s="30">
        <v>1542.8</v>
      </c>
      <c r="H3099" s="265">
        <f t="shared" si="137"/>
        <v>0</v>
      </c>
      <c r="I3099" s="235" t="s">
        <v>4</v>
      </c>
      <c r="J3099" s="9"/>
      <c r="K3099" s="9"/>
    </row>
    <row r="3100" spans="1:11" x14ac:dyDescent="0.25">
      <c r="A3100" s="240">
        <v>41899</v>
      </c>
      <c r="B3100" s="241" t="s">
        <v>1975</v>
      </c>
      <c r="C3100" s="394" t="s">
        <v>4517</v>
      </c>
      <c r="D3100" s="8" t="s">
        <v>2532</v>
      </c>
      <c r="E3100" s="252">
        <v>8667.9</v>
      </c>
      <c r="F3100" s="294">
        <v>41899</v>
      </c>
      <c r="G3100" s="30">
        <v>8667.9</v>
      </c>
      <c r="H3100" s="265">
        <f t="shared" si="137"/>
        <v>0</v>
      </c>
      <c r="I3100" s="8" t="s">
        <v>196</v>
      </c>
      <c r="J3100" s="9"/>
      <c r="K3100" s="9"/>
    </row>
    <row r="3101" spans="1:11" x14ac:dyDescent="0.25">
      <c r="A3101" s="240">
        <v>41899</v>
      </c>
      <c r="B3101" s="241" t="s">
        <v>1980</v>
      </c>
      <c r="C3101" s="394" t="s">
        <v>4517</v>
      </c>
      <c r="D3101" s="8" t="s">
        <v>2532</v>
      </c>
      <c r="E3101" s="252">
        <v>387.6</v>
      </c>
      <c r="F3101" s="294">
        <v>41899</v>
      </c>
      <c r="G3101" s="30">
        <v>387.6</v>
      </c>
      <c r="H3101" s="265">
        <f t="shared" si="137"/>
        <v>0</v>
      </c>
      <c r="I3101" s="8" t="s">
        <v>196</v>
      </c>
      <c r="J3101" s="9"/>
      <c r="K3101" s="9"/>
    </row>
    <row r="3102" spans="1:11" x14ac:dyDescent="0.25">
      <c r="A3102" s="240">
        <v>41900</v>
      </c>
      <c r="B3102" s="241" t="s">
        <v>2091</v>
      </c>
      <c r="C3102" s="394" t="s">
        <v>4517</v>
      </c>
      <c r="D3102" s="8" t="s">
        <v>2532</v>
      </c>
      <c r="E3102" s="252">
        <v>7008.7</v>
      </c>
      <c r="F3102" s="294">
        <v>41900</v>
      </c>
      <c r="G3102" s="30">
        <v>7008.7</v>
      </c>
      <c r="H3102" s="265">
        <f t="shared" si="137"/>
        <v>0</v>
      </c>
      <c r="I3102" s="8" t="s">
        <v>4</v>
      </c>
      <c r="J3102" s="9"/>
      <c r="K3102" s="9"/>
    </row>
    <row r="3103" spans="1:11" x14ac:dyDescent="0.25">
      <c r="A3103" s="240">
        <v>41901</v>
      </c>
      <c r="B3103" s="241" t="s">
        <v>2249</v>
      </c>
      <c r="C3103" s="394" t="s">
        <v>4517</v>
      </c>
      <c r="D3103" s="235" t="s">
        <v>2532</v>
      </c>
      <c r="E3103" s="236">
        <v>4477.8</v>
      </c>
      <c r="F3103" s="294">
        <v>41901</v>
      </c>
      <c r="G3103" s="22">
        <v>4477.8</v>
      </c>
      <c r="H3103" s="265">
        <f t="shared" si="137"/>
        <v>0</v>
      </c>
      <c r="I3103" s="431" t="s">
        <v>4</v>
      </c>
      <c r="J3103" s="9"/>
      <c r="K3103" s="9"/>
    </row>
    <row r="3104" spans="1:11" x14ac:dyDescent="0.25">
      <c r="A3104" s="240">
        <v>41902</v>
      </c>
      <c r="B3104" s="241" t="s">
        <v>1113</v>
      </c>
      <c r="C3104" s="394" t="s">
        <v>4517</v>
      </c>
      <c r="D3104" s="8" t="s">
        <v>2532</v>
      </c>
      <c r="E3104" s="252">
        <v>3366</v>
      </c>
      <c r="F3104" s="294">
        <v>41903</v>
      </c>
      <c r="G3104" s="22">
        <v>3366</v>
      </c>
      <c r="H3104" s="265">
        <f t="shared" si="137"/>
        <v>0</v>
      </c>
      <c r="I3104" s="20" t="s">
        <v>4</v>
      </c>
      <c r="J3104" s="9"/>
      <c r="K3104" s="9"/>
    </row>
    <row r="3105" spans="1:11" x14ac:dyDescent="0.25">
      <c r="A3105" s="240">
        <v>41906</v>
      </c>
      <c r="B3105" s="475" t="s">
        <v>1548</v>
      </c>
      <c r="C3105" s="476" t="s">
        <v>2764</v>
      </c>
      <c r="D3105" s="5" t="s">
        <v>2532</v>
      </c>
      <c r="E3105" s="295">
        <v>2459.1999999999998</v>
      </c>
      <c r="F3105" s="294">
        <v>41906</v>
      </c>
      <c r="G3105" s="30">
        <v>2459.1999999999998</v>
      </c>
      <c r="H3105" s="265">
        <f t="shared" si="137"/>
        <v>0</v>
      </c>
      <c r="I3105" s="24" t="s">
        <v>196</v>
      </c>
      <c r="J3105" s="9"/>
      <c r="K3105" s="9"/>
    </row>
    <row r="3106" spans="1:11" x14ac:dyDescent="0.25">
      <c r="A3106" s="240">
        <v>41906</v>
      </c>
      <c r="B3106" s="475" t="s">
        <v>1549</v>
      </c>
      <c r="C3106" s="476" t="s">
        <v>2764</v>
      </c>
      <c r="D3106" s="5" t="s">
        <v>2532</v>
      </c>
      <c r="E3106" s="295">
        <v>183.6</v>
      </c>
      <c r="F3106" s="294">
        <v>41906</v>
      </c>
      <c r="G3106" s="30">
        <v>183.6</v>
      </c>
      <c r="H3106" s="265">
        <f t="shared" si="137"/>
        <v>0</v>
      </c>
      <c r="I3106" s="24" t="s">
        <v>14</v>
      </c>
      <c r="J3106" s="9"/>
      <c r="K3106" s="9"/>
    </row>
    <row r="3107" spans="1:11" x14ac:dyDescent="0.25">
      <c r="A3107" s="240">
        <v>41906</v>
      </c>
      <c r="B3107" s="475" t="s">
        <v>1560</v>
      </c>
      <c r="C3107" s="476" t="s">
        <v>2764</v>
      </c>
      <c r="D3107" s="5" t="s">
        <v>2532</v>
      </c>
      <c r="E3107" s="295">
        <v>124.2</v>
      </c>
      <c r="F3107" s="294">
        <v>41906</v>
      </c>
      <c r="G3107" s="30">
        <v>124.2</v>
      </c>
      <c r="H3107" s="265">
        <f t="shared" si="137"/>
        <v>0</v>
      </c>
      <c r="I3107" s="24" t="s">
        <v>196</v>
      </c>
      <c r="J3107" s="9"/>
      <c r="K3107" s="9"/>
    </row>
    <row r="3108" spans="1:11" x14ac:dyDescent="0.25">
      <c r="A3108" s="240">
        <v>41907</v>
      </c>
      <c r="B3108" s="475" t="s">
        <v>1617</v>
      </c>
      <c r="C3108" s="476" t="s">
        <v>2764</v>
      </c>
      <c r="D3108" s="5" t="s">
        <v>2532</v>
      </c>
      <c r="E3108" s="295">
        <v>2884</v>
      </c>
      <c r="F3108" s="294">
        <v>41907</v>
      </c>
      <c r="G3108" s="22">
        <v>2884</v>
      </c>
      <c r="H3108" s="265">
        <f t="shared" si="137"/>
        <v>0</v>
      </c>
      <c r="I3108" s="24" t="s">
        <v>57</v>
      </c>
      <c r="J3108" s="9"/>
      <c r="K3108" s="9"/>
    </row>
    <row r="3109" spans="1:11" x14ac:dyDescent="0.25">
      <c r="A3109" s="240">
        <v>41908</v>
      </c>
      <c r="B3109" s="475" t="s">
        <v>1760</v>
      </c>
      <c r="C3109" s="476" t="s">
        <v>2764</v>
      </c>
      <c r="D3109" s="235" t="s">
        <v>2532</v>
      </c>
      <c r="E3109" s="236">
        <v>7104.6</v>
      </c>
      <c r="F3109" s="294">
        <v>41908</v>
      </c>
      <c r="G3109" s="30">
        <v>7104.6</v>
      </c>
      <c r="H3109" s="265">
        <f t="shared" si="137"/>
        <v>0</v>
      </c>
      <c r="I3109" s="235" t="s">
        <v>4</v>
      </c>
      <c r="J3109" s="9"/>
      <c r="K3109" s="9"/>
    </row>
    <row r="3110" spans="1:11" x14ac:dyDescent="0.25">
      <c r="A3110" s="240">
        <v>41908</v>
      </c>
      <c r="B3110" s="475" t="s">
        <v>1771</v>
      </c>
      <c r="C3110" s="476" t="s">
        <v>2764</v>
      </c>
      <c r="D3110" s="235" t="s">
        <v>2532</v>
      </c>
      <c r="E3110" s="236">
        <v>1929.2</v>
      </c>
      <c r="F3110" s="294">
        <v>41908</v>
      </c>
      <c r="G3110" s="30">
        <v>1929.2</v>
      </c>
      <c r="H3110" s="265">
        <f t="shared" si="137"/>
        <v>0</v>
      </c>
      <c r="I3110" s="235" t="s">
        <v>4</v>
      </c>
      <c r="J3110" s="9"/>
      <c r="K3110" s="9"/>
    </row>
    <row r="3111" spans="1:11" x14ac:dyDescent="0.25">
      <c r="A3111" s="240">
        <v>41910</v>
      </c>
      <c r="B3111" s="475" t="s">
        <v>1997</v>
      </c>
      <c r="C3111" s="476" t="s">
        <v>2764</v>
      </c>
      <c r="D3111" s="235" t="s">
        <v>2532</v>
      </c>
      <c r="E3111" s="236">
        <v>1848</v>
      </c>
      <c r="F3111" s="117">
        <v>41912</v>
      </c>
      <c r="G3111" s="30">
        <v>1848</v>
      </c>
      <c r="H3111" s="265">
        <f t="shared" si="137"/>
        <v>0</v>
      </c>
      <c r="I3111" s="235"/>
      <c r="J3111" s="9"/>
      <c r="K3111" s="9"/>
    </row>
    <row r="3112" spans="1:11" x14ac:dyDescent="0.25">
      <c r="A3112" s="240">
        <v>41911</v>
      </c>
      <c r="B3112" s="475" t="s">
        <v>2049</v>
      </c>
      <c r="C3112" s="476" t="s">
        <v>2764</v>
      </c>
      <c r="D3112" s="8" t="s">
        <v>2532</v>
      </c>
      <c r="E3112" s="252">
        <v>9172.4</v>
      </c>
      <c r="F3112" s="313" t="s">
        <v>4632</v>
      </c>
      <c r="G3112" s="30">
        <v>9172.4</v>
      </c>
      <c r="H3112" s="265">
        <f t="shared" si="137"/>
        <v>0</v>
      </c>
      <c r="I3112" s="8" t="s">
        <v>4</v>
      </c>
      <c r="J3112" s="9"/>
      <c r="K3112" s="9"/>
    </row>
    <row r="3113" spans="1:11" x14ac:dyDescent="0.25">
      <c r="A3113" s="240"/>
      <c r="B3113" s="475"/>
      <c r="C3113" s="476"/>
      <c r="D3113" s="8"/>
      <c r="E3113" s="252"/>
      <c r="F3113" s="313"/>
      <c r="G3113" s="30">
        <f>SUM(G3081:G3112)</f>
        <v>127779.40000000001</v>
      </c>
      <c r="H3113" s="265"/>
      <c r="I3113" s="8"/>
      <c r="J3113" s="9"/>
      <c r="K3113" s="9"/>
    </row>
    <row r="3114" spans="1:11" x14ac:dyDescent="0.25">
      <c r="A3114" s="240"/>
      <c r="B3114" s="475"/>
      <c r="C3114" s="476"/>
      <c r="D3114" s="8"/>
      <c r="E3114" s="252"/>
      <c r="F3114" s="313"/>
      <c r="G3114" s="30"/>
      <c r="H3114" s="265"/>
      <c r="I3114" s="8"/>
      <c r="J3114" s="9"/>
      <c r="K3114" s="9"/>
    </row>
    <row r="3115" spans="1:11" x14ac:dyDescent="0.25">
      <c r="A3115" s="240">
        <v>41883</v>
      </c>
      <c r="B3115" s="241" t="s">
        <v>1444</v>
      </c>
      <c r="C3115" s="394" t="s">
        <v>4401</v>
      </c>
      <c r="D3115" s="235" t="s">
        <v>2590</v>
      </c>
      <c r="E3115" s="236">
        <v>6525</v>
      </c>
      <c r="F3115" s="117">
        <v>41885</v>
      </c>
      <c r="G3115" s="30">
        <v>6525</v>
      </c>
      <c r="H3115" s="238">
        <f t="shared" ref="H3115:H3125" si="138">E3115-G3115</f>
        <v>0</v>
      </c>
      <c r="I3115" s="235" t="s">
        <v>146</v>
      </c>
      <c r="J3115" s="9"/>
      <c r="K3115" s="9"/>
    </row>
    <row r="3116" spans="1:11" x14ac:dyDescent="0.25">
      <c r="A3116" s="240">
        <v>41886</v>
      </c>
      <c r="B3116" s="438" t="s">
        <v>1799</v>
      </c>
      <c r="C3116" s="429" t="s">
        <v>4422</v>
      </c>
      <c r="D3116" s="235" t="s">
        <v>2590</v>
      </c>
      <c r="E3116" s="236">
        <v>3966.8</v>
      </c>
      <c r="F3116" s="294">
        <v>41888</v>
      </c>
      <c r="G3116" s="30">
        <v>3966.8</v>
      </c>
      <c r="H3116" s="265">
        <f t="shared" si="138"/>
        <v>0</v>
      </c>
      <c r="I3116" s="235" t="s">
        <v>146</v>
      </c>
      <c r="J3116" s="9"/>
      <c r="K3116" s="9"/>
    </row>
    <row r="3117" spans="1:11" x14ac:dyDescent="0.25">
      <c r="A3117" s="240">
        <v>41890</v>
      </c>
      <c r="B3117" s="438" t="s">
        <v>2160</v>
      </c>
      <c r="C3117" s="429" t="s">
        <v>4422</v>
      </c>
      <c r="D3117" s="8" t="s">
        <v>2590</v>
      </c>
      <c r="E3117" s="252">
        <v>9542.7999999999993</v>
      </c>
      <c r="F3117" s="117">
        <v>41895</v>
      </c>
      <c r="G3117" s="30">
        <v>9542.7999999999993</v>
      </c>
      <c r="H3117" s="265">
        <f t="shared" si="138"/>
        <v>0</v>
      </c>
      <c r="I3117" s="8" t="s">
        <v>146</v>
      </c>
      <c r="J3117" s="9"/>
      <c r="K3117" s="9"/>
    </row>
    <row r="3118" spans="1:11" ht="23.25" x14ac:dyDescent="0.25">
      <c r="A3118" s="240">
        <v>41894</v>
      </c>
      <c r="B3118" s="438" t="s">
        <v>1367</v>
      </c>
      <c r="C3118" s="429" t="s">
        <v>4422</v>
      </c>
      <c r="D3118" s="8" t="s">
        <v>2590</v>
      </c>
      <c r="E3118" s="252">
        <v>40985.68</v>
      </c>
      <c r="F3118" s="468" t="s">
        <v>4505</v>
      </c>
      <c r="G3118" s="30">
        <v>40985.68</v>
      </c>
      <c r="H3118" s="265">
        <f t="shared" si="138"/>
        <v>0</v>
      </c>
      <c r="I3118" s="8" t="s">
        <v>146</v>
      </c>
      <c r="J3118" s="9"/>
      <c r="K3118" s="9"/>
    </row>
    <row r="3119" spans="1:11" x14ac:dyDescent="0.25">
      <c r="A3119" s="240">
        <v>41897</v>
      </c>
      <c r="B3119" s="241" t="s">
        <v>1737</v>
      </c>
      <c r="C3119" s="394" t="s">
        <v>4517</v>
      </c>
      <c r="D3119" s="235" t="s">
        <v>2590</v>
      </c>
      <c r="E3119" s="236">
        <v>54447.9</v>
      </c>
      <c r="F3119" s="417" t="s">
        <v>4536</v>
      </c>
      <c r="G3119" s="30">
        <v>54447.9</v>
      </c>
      <c r="H3119" s="265">
        <f t="shared" si="138"/>
        <v>0</v>
      </c>
      <c r="I3119" s="235" t="s">
        <v>146</v>
      </c>
      <c r="J3119" s="9"/>
      <c r="K3119" s="9"/>
    </row>
    <row r="3120" spans="1:11" x14ac:dyDescent="0.25">
      <c r="A3120" s="240">
        <v>41897</v>
      </c>
      <c r="B3120" s="241" t="s">
        <v>1741</v>
      </c>
      <c r="C3120" s="394" t="s">
        <v>4517</v>
      </c>
      <c r="D3120" s="235" t="s">
        <v>2590</v>
      </c>
      <c r="E3120" s="236">
        <v>560</v>
      </c>
      <c r="F3120" s="294">
        <v>41897</v>
      </c>
      <c r="G3120" s="30">
        <v>560</v>
      </c>
      <c r="H3120" s="265">
        <f t="shared" si="138"/>
        <v>0</v>
      </c>
      <c r="I3120" s="235" t="s">
        <v>146</v>
      </c>
      <c r="J3120" s="9"/>
      <c r="K3120" s="9"/>
    </row>
    <row r="3121" spans="1:11" x14ac:dyDescent="0.25">
      <c r="A3121" s="240">
        <v>41901</v>
      </c>
      <c r="B3121" s="241" t="s">
        <v>2172</v>
      </c>
      <c r="C3121" s="394" t="s">
        <v>4517</v>
      </c>
      <c r="D3121" s="235" t="s">
        <v>2590</v>
      </c>
      <c r="E3121" s="236">
        <v>19497.900000000001</v>
      </c>
      <c r="F3121" s="294">
        <v>41902</v>
      </c>
      <c r="G3121" s="30">
        <v>19497.900000000001</v>
      </c>
      <c r="H3121" s="265">
        <f t="shared" si="138"/>
        <v>0</v>
      </c>
      <c r="I3121" s="235"/>
      <c r="J3121" s="9"/>
      <c r="K3121" s="9"/>
    </row>
    <row r="3122" spans="1:11" x14ac:dyDescent="0.25">
      <c r="A3122" s="240">
        <v>41904</v>
      </c>
      <c r="B3122" s="241" t="s">
        <v>1381</v>
      </c>
      <c r="C3122" s="394" t="s">
        <v>4517</v>
      </c>
      <c r="D3122" s="8" t="s">
        <v>2590</v>
      </c>
      <c r="E3122" s="252">
        <v>30548.6</v>
      </c>
      <c r="F3122" s="294">
        <v>41909</v>
      </c>
      <c r="G3122" s="22">
        <v>30548.6</v>
      </c>
      <c r="H3122" s="265">
        <f t="shared" si="138"/>
        <v>0</v>
      </c>
      <c r="I3122" s="20" t="s">
        <v>146</v>
      </c>
      <c r="J3122" s="9"/>
      <c r="K3122" s="9"/>
    </row>
    <row r="3123" spans="1:11" x14ac:dyDescent="0.25">
      <c r="A3123" s="240">
        <v>41907</v>
      </c>
      <c r="B3123" s="475" t="s">
        <v>1690</v>
      </c>
      <c r="C3123" s="476" t="s">
        <v>2764</v>
      </c>
      <c r="D3123" s="8" t="s">
        <v>2590</v>
      </c>
      <c r="E3123" s="252">
        <v>51625.95</v>
      </c>
      <c r="F3123" s="313">
        <v>41914</v>
      </c>
      <c r="G3123" s="247">
        <v>51625.95</v>
      </c>
      <c r="H3123" s="265">
        <f t="shared" si="138"/>
        <v>0</v>
      </c>
      <c r="I3123" s="8" t="s">
        <v>146</v>
      </c>
      <c r="J3123" s="9"/>
      <c r="K3123" s="9"/>
    </row>
    <row r="3124" spans="1:11" x14ac:dyDescent="0.25">
      <c r="A3124" s="240">
        <v>41911</v>
      </c>
      <c r="B3124" s="475" t="s">
        <v>2140</v>
      </c>
      <c r="C3124" s="476" t="s">
        <v>2764</v>
      </c>
      <c r="D3124" s="8" t="s">
        <v>2590</v>
      </c>
      <c r="E3124" s="252">
        <v>49879.8</v>
      </c>
      <c r="F3124" s="461">
        <v>41916</v>
      </c>
      <c r="G3124" s="247">
        <v>49879.8</v>
      </c>
      <c r="H3124" s="265">
        <f t="shared" si="138"/>
        <v>0</v>
      </c>
      <c r="I3124" s="8" t="s">
        <v>146</v>
      </c>
      <c r="J3124" s="9"/>
      <c r="K3124" s="9"/>
    </row>
    <row r="3125" spans="1:11" x14ac:dyDescent="0.25">
      <c r="A3125" s="240">
        <v>41911</v>
      </c>
      <c r="B3125" s="475" t="s">
        <v>2146</v>
      </c>
      <c r="C3125" s="476" t="s">
        <v>2764</v>
      </c>
      <c r="D3125" s="8" t="s">
        <v>2590</v>
      </c>
      <c r="E3125" s="252">
        <v>6253.2</v>
      </c>
      <c r="F3125" s="461">
        <v>41916</v>
      </c>
      <c r="G3125" s="247">
        <v>6253.2</v>
      </c>
      <c r="H3125" s="265">
        <f t="shared" si="138"/>
        <v>0</v>
      </c>
      <c r="I3125" s="8" t="s">
        <v>146</v>
      </c>
      <c r="J3125" s="9"/>
      <c r="K3125" s="9"/>
    </row>
    <row r="3126" spans="1:11" x14ac:dyDescent="0.25">
      <c r="A3126" s="240"/>
      <c r="B3126" s="475"/>
      <c r="C3126" s="476"/>
      <c r="D3126" s="8"/>
      <c r="E3126" s="252"/>
      <c r="F3126" s="461"/>
      <c r="G3126" s="247">
        <f>SUM(G3115:G3125)</f>
        <v>273833.63</v>
      </c>
      <c r="H3126" s="265"/>
      <c r="I3126" s="8"/>
      <c r="J3126" s="9"/>
      <c r="K3126" s="9"/>
    </row>
    <row r="3127" spans="1:11" x14ac:dyDescent="0.25">
      <c r="A3127" s="240"/>
      <c r="B3127" s="475"/>
      <c r="C3127" s="476"/>
      <c r="D3127" s="8"/>
      <c r="E3127" s="252"/>
      <c r="F3127" s="461"/>
      <c r="G3127" s="247"/>
      <c r="H3127" s="265"/>
      <c r="I3127" s="8"/>
      <c r="J3127" s="9"/>
      <c r="K3127" s="9"/>
    </row>
    <row r="3128" spans="1:11" x14ac:dyDescent="0.25">
      <c r="A3128" s="240">
        <v>41883</v>
      </c>
      <c r="B3128" s="241" t="s">
        <v>1373</v>
      </c>
      <c r="C3128" s="394" t="s">
        <v>4401</v>
      </c>
      <c r="D3128" s="235" t="s">
        <v>5</v>
      </c>
      <c r="E3128" s="236">
        <v>3159.2</v>
      </c>
      <c r="F3128" s="117">
        <v>41883</v>
      </c>
      <c r="G3128" s="30">
        <v>3159.2</v>
      </c>
      <c r="H3128" s="238">
        <f t="shared" ref="H3128:H3156" si="139">E3128-G3128</f>
        <v>0</v>
      </c>
      <c r="I3128" s="235"/>
      <c r="J3128" s="9"/>
      <c r="K3128" s="9"/>
    </row>
    <row r="3129" spans="1:11" x14ac:dyDescent="0.25">
      <c r="A3129" s="240">
        <v>41884</v>
      </c>
      <c r="B3129" s="241" t="s">
        <v>1484</v>
      </c>
      <c r="C3129" s="394" t="s">
        <v>4401</v>
      </c>
      <c r="D3129" s="235" t="s">
        <v>5</v>
      </c>
      <c r="E3129" s="236">
        <v>2970</v>
      </c>
      <c r="F3129" s="117">
        <v>41884</v>
      </c>
      <c r="G3129" s="22">
        <v>2970</v>
      </c>
      <c r="H3129" s="238">
        <f t="shared" si="139"/>
        <v>0</v>
      </c>
      <c r="I3129" s="431" t="s">
        <v>14</v>
      </c>
      <c r="J3129" s="9"/>
      <c r="K3129" s="9"/>
    </row>
    <row r="3130" spans="1:11" x14ac:dyDescent="0.25">
      <c r="A3130" s="240">
        <v>41885</v>
      </c>
      <c r="B3130" s="438" t="s">
        <v>1582</v>
      </c>
      <c r="C3130" s="429" t="s">
        <v>4422</v>
      </c>
      <c r="D3130" s="8" t="s">
        <v>5</v>
      </c>
      <c r="E3130" s="252">
        <v>2182.4</v>
      </c>
      <c r="F3130" s="117">
        <v>41885</v>
      </c>
      <c r="G3130" s="30">
        <v>2182.4</v>
      </c>
      <c r="H3130" s="238">
        <f t="shared" si="139"/>
        <v>0</v>
      </c>
      <c r="I3130" s="8" t="s">
        <v>14</v>
      </c>
      <c r="J3130" s="9"/>
      <c r="K3130" s="9"/>
    </row>
    <row r="3131" spans="1:11" x14ac:dyDescent="0.25">
      <c r="A3131" s="240">
        <v>41886</v>
      </c>
      <c r="B3131" s="438" t="s">
        <v>1692</v>
      </c>
      <c r="C3131" s="429" t="s">
        <v>4422</v>
      </c>
      <c r="D3131" s="235" t="s">
        <v>5</v>
      </c>
      <c r="E3131" s="236">
        <v>3388</v>
      </c>
      <c r="F3131" s="294">
        <v>41886</v>
      </c>
      <c r="G3131" s="30">
        <v>3388</v>
      </c>
      <c r="H3131" s="265">
        <f t="shared" si="139"/>
        <v>0</v>
      </c>
      <c r="I3131" s="235" t="s">
        <v>14</v>
      </c>
      <c r="J3131" s="9"/>
      <c r="K3131" s="9"/>
    </row>
    <row r="3132" spans="1:11" x14ac:dyDescent="0.25">
      <c r="A3132" s="240">
        <v>41887</v>
      </c>
      <c r="B3132" s="438" t="s">
        <v>1820</v>
      </c>
      <c r="C3132" s="429" t="s">
        <v>4422</v>
      </c>
      <c r="D3132" s="8" t="s">
        <v>5</v>
      </c>
      <c r="E3132" s="252">
        <v>4373.6000000000004</v>
      </c>
      <c r="F3132" s="117">
        <v>41887</v>
      </c>
      <c r="G3132" s="30">
        <v>4373.6000000000004</v>
      </c>
      <c r="H3132" s="265">
        <f t="shared" si="139"/>
        <v>0</v>
      </c>
      <c r="I3132" s="8" t="s">
        <v>14</v>
      </c>
      <c r="J3132" s="9"/>
      <c r="K3132" s="9"/>
    </row>
    <row r="3133" spans="1:11" x14ac:dyDescent="0.25">
      <c r="A3133" s="240">
        <v>41888</v>
      </c>
      <c r="B3133" s="438" t="s">
        <v>1940</v>
      </c>
      <c r="C3133" s="429" t="s">
        <v>4422</v>
      </c>
      <c r="D3133" s="235" t="s">
        <v>5</v>
      </c>
      <c r="E3133" s="236">
        <v>6177.6</v>
      </c>
      <c r="F3133" s="294">
        <v>41888</v>
      </c>
      <c r="G3133" s="30">
        <v>6177.6</v>
      </c>
      <c r="H3133" s="265">
        <f t="shared" si="139"/>
        <v>0</v>
      </c>
      <c r="I3133" s="235" t="s">
        <v>14</v>
      </c>
      <c r="J3133" s="9"/>
      <c r="K3133" s="9"/>
    </row>
    <row r="3134" spans="1:11" x14ac:dyDescent="0.25">
      <c r="A3134" s="240">
        <v>41889</v>
      </c>
      <c r="B3134" s="438" t="s">
        <v>2076</v>
      </c>
      <c r="C3134" s="429" t="s">
        <v>4422</v>
      </c>
      <c r="D3134" s="8" t="s">
        <v>5</v>
      </c>
      <c r="E3134" s="252">
        <v>7378.4</v>
      </c>
      <c r="F3134" s="294">
        <v>41889</v>
      </c>
      <c r="G3134" s="30">
        <v>7378.4</v>
      </c>
      <c r="H3134" s="265">
        <f t="shared" si="139"/>
        <v>0</v>
      </c>
      <c r="I3134" s="8" t="s">
        <v>14</v>
      </c>
      <c r="J3134" s="9"/>
      <c r="K3134" s="9"/>
    </row>
    <row r="3135" spans="1:11" x14ac:dyDescent="0.25">
      <c r="A3135" s="240">
        <v>41890</v>
      </c>
      <c r="B3135" s="438" t="s">
        <v>2168</v>
      </c>
      <c r="C3135" s="429" t="s">
        <v>4422</v>
      </c>
      <c r="D3135" s="8" t="s">
        <v>5</v>
      </c>
      <c r="E3135" s="252">
        <v>3451.5</v>
      </c>
      <c r="F3135" s="117">
        <v>41890</v>
      </c>
      <c r="G3135" s="30">
        <v>3451.5</v>
      </c>
      <c r="H3135" s="265">
        <f t="shared" si="139"/>
        <v>0</v>
      </c>
      <c r="I3135" s="8" t="s">
        <v>196</v>
      </c>
      <c r="J3135" s="9"/>
      <c r="K3135" s="9"/>
    </row>
    <row r="3136" spans="1:11" x14ac:dyDescent="0.25">
      <c r="A3136" s="240">
        <v>41892</v>
      </c>
      <c r="B3136" s="438" t="s">
        <v>1124</v>
      </c>
      <c r="C3136" s="429" t="s">
        <v>4422</v>
      </c>
      <c r="D3136" s="8" t="s">
        <v>5</v>
      </c>
      <c r="E3136" s="252">
        <v>2493</v>
      </c>
      <c r="F3136" s="117">
        <v>41892</v>
      </c>
      <c r="G3136" s="30">
        <v>2493</v>
      </c>
      <c r="H3136" s="265">
        <f t="shared" si="139"/>
        <v>0</v>
      </c>
      <c r="I3136" s="8" t="s">
        <v>14</v>
      </c>
      <c r="J3136" s="9"/>
      <c r="K3136" s="9"/>
    </row>
    <row r="3137" spans="1:11" x14ac:dyDescent="0.25">
      <c r="A3137" s="240">
        <v>41893</v>
      </c>
      <c r="B3137" s="438" t="s">
        <v>1233</v>
      </c>
      <c r="C3137" s="429" t="s">
        <v>4422</v>
      </c>
      <c r="D3137" s="235" t="s">
        <v>5</v>
      </c>
      <c r="E3137" s="236">
        <v>2263.5</v>
      </c>
      <c r="F3137" s="117">
        <v>41893</v>
      </c>
      <c r="G3137" s="30">
        <v>2263.5</v>
      </c>
      <c r="H3137" s="265">
        <f t="shared" si="139"/>
        <v>0</v>
      </c>
      <c r="I3137" s="235" t="s">
        <v>14</v>
      </c>
      <c r="J3137" s="9"/>
      <c r="K3137" s="9"/>
    </row>
    <row r="3138" spans="1:11" x14ac:dyDescent="0.25">
      <c r="A3138" s="240">
        <v>41894</v>
      </c>
      <c r="B3138" s="438" t="s">
        <v>1392</v>
      </c>
      <c r="C3138" s="429" t="s">
        <v>4422</v>
      </c>
      <c r="D3138" s="8" t="s">
        <v>5</v>
      </c>
      <c r="E3138" s="252">
        <v>3618</v>
      </c>
      <c r="F3138" s="117">
        <v>41894</v>
      </c>
      <c r="G3138" s="22">
        <v>3618</v>
      </c>
      <c r="H3138" s="265">
        <f t="shared" si="139"/>
        <v>0</v>
      </c>
      <c r="I3138" s="20" t="s">
        <v>14</v>
      </c>
      <c r="J3138" s="9"/>
      <c r="K3138" s="9"/>
    </row>
    <row r="3139" spans="1:11" x14ac:dyDescent="0.25">
      <c r="A3139" s="240">
        <v>41895</v>
      </c>
      <c r="B3139" s="438" t="s">
        <v>1511</v>
      </c>
      <c r="C3139" s="429" t="s">
        <v>4422</v>
      </c>
      <c r="D3139" s="235" t="s">
        <v>5</v>
      </c>
      <c r="E3139" s="236">
        <v>4925.6000000000004</v>
      </c>
      <c r="F3139" s="294">
        <v>41895</v>
      </c>
      <c r="G3139" s="30">
        <v>4925.6000000000004</v>
      </c>
      <c r="H3139" s="265">
        <f t="shared" si="139"/>
        <v>0</v>
      </c>
      <c r="I3139" s="235" t="s">
        <v>196</v>
      </c>
      <c r="J3139" s="9"/>
      <c r="K3139" s="9"/>
    </row>
    <row r="3140" spans="1:11" x14ac:dyDescent="0.25">
      <c r="A3140" s="240">
        <v>41896</v>
      </c>
      <c r="B3140" s="241" t="s">
        <v>1633</v>
      </c>
      <c r="C3140" s="394" t="s">
        <v>4517</v>
      </c>
      <c r="D3140" s="8" t="s">
        <v>5</v>
      </c>
      <c r="E3140" s="252">
        <v>7115.8</v>
      </c>
      <c r="F3140" s="117">
        <v>41896</v>
      </c>
      <c r="G3140" s="30">
        <v>7115.8</v>
      </c>
      <c r="H3140" s="265">
        <f t="shared" si="139"/>
        <v>0</v>
      </c>
      <c r="I3140" s="8" t="s">
        <v>20</v>
      </c>
      <c r="J3140" s="9"/>
      <c r="K3140" s="9"/>
    </row>
    <row r="3141" spans="1:11" x14ac:dyDescent="0.25">
      <c r="A3141" s="240">
        <v>41897</v>
      </c>
      <c r="B3141" s="241" t="s">
        <v>1744</v>
      </c>
      <c r="C3141" s="394" t="s">
        <v>4517</v>
      </c>
      <c r="D3141" s="235" t="s">
        <v>5</v>
      </c>
      <c r="E3141" s="236">
        <v>4700</v>
      </c>
      <c r="F3141" s="294">
        <v>41897</v>
      </c>
      <c r="G3141" s="30">
        <v>4700</v>
      </c>
      <c r="H3141" s="265">
        <f t="shared" si="139"/>
        <v>0</v>
      </c>
      <c r="I3141" s="235"/>
      <c r="J3141" s="9"/>
      <c r="K3141" s="9"/>
    </row>
    <row r="3142" spans="1:11" x14ac:dyDescent="0.25">
      <c r="A3142" s="240">
        <v>41898</v>
      </c>
      <c r="B3142" s="241" t="s">
        <v>1890</v>
      </c>
      <c r="C3142" s="394" t="s">
        <v>4517</v>
      </c>
      <c r="D3142" s="8" t="s">
        <v>5</v>
      </c>
      <c r="E3142" s="252">
        <v>4953.8</v>
      </c>
      <c r="F3142" s="294">
        <v>41898</v>
      </c>
      <c r="G3142" s="30">
        <v>4953.8</v>
      </c>
      <c r="H3142" s="265">
        <f t="shared" si="139"/>
        <v>0</v>
      </c>
      <c r="I3142" s="8" t="s">
        <v>4</v>
      </c>
      <c r="J3142" s="9"/>
      <c r="K3142" s="9"/>
    </row>
    <row r="3143" spans="1:11" x14ac:dyDescent="0.25">
      <c r="A3143" s="240">
        <v>41899</v>
      </c>
      <c r="B3143" s="241" t="s">
        <v>1942</v>
      </c>
      <c r="C3143" s="394" t="s">
        <v>4517</v>
      </c>
      <c r="D3143" s="8" t="s">
        <v>5</v>
      </c>
      <c r="E3143" s="252">
        <v>3346.4</v>
      </c>
      <c r="F3143" s="294">
        <v>41899</v>
      </c>
      <c r="G3143" s="30">
        <v>3346.4</v>
      </c>
      <c r="H3143" s="265">
        <f t="shared" si="139"/>
        <v>0</v>
      </c>
      <c r="I3143" s="8" t="s">
        <v>14</v>
      </c>
      <c r="J3143" s="9"/>
      <c r="K3143" s="9"/>
    </row>
    <row r="3144" spans="1:11" x14ac:dyDescent="0.25">
      <c r="A3144" s="240">
        <v>41900</v>
      </c>
      <c r="B3144" s="241" t="s">
        <v>2066</v>
      </c>
      <c r="C3144" s="394" t="s">
        <v>4517</v>
      </c>
      <c r="D3144" s="8" t="s">
        <v>5</v>
      </c>
      <c r="E3144" s="252">
        <v>1974</v>
      </c>
      <c r="F3144" s="294">
        <v>41900</v>
      </c>
      <c r="G3144" s="30">
        <v>1974</v>
      </c>
      <c r="H3144" s="265">
        <f t="shared" si="139"/>
        <v>0</v>
      </c>
      <c r="I3144" s="8" t="s">
        <v>14</v>
      </c>
      <c r="J3144" s="9"/>
      <c r="K3144" s="9"/>
    </row>
    <row r="3145" spans="1:11" x14ac:dyDescent="0.25">
      <c r="A3145" s="240">
        <v>41901</v>
      </c>
      <c r="B3145" s="241" t="s">
        <v>2186</v>
      </c>
      <c r="C3145" s="394" t="s">
        <v>4517</v>
      </c>
      <c r="D3145" s="235" t="s">
        <v>5</v>
      </c>
      <c r="E3145" s="236">
        <v>3290</v>
      </c>
      <c r="F3145" s="294">
        <v>41901</v>
      </c>
      <c r="G3145" s="30">
        <v>3290</v>
      </c>
      <c r="H3145" s="265">
        <f t="shared" si="139"/>
        <v>0</v>
      </c>
      <c r="I3145" s="235"/>
      <c r="J3145" s="9"/>
      <c r="K3145" s="9"/>
    </row>
    <row r="3146" spans="1:11" x14ac:dyDescent="0.25">
      <c r="A3146" s="240">
        <v>41902</v>
      </c>
      <c r="B3146" s="241" t="s">
        <v>1087</v>
      </c>
      <c r="C3146" s="394" t="s">
        <v>4517</v>
      </c>
      <c r="D3146" s="8" t="s">
        <v>5</v>
      </c>
      <c r="E3146" s="252">
        <v>4700</v>
      </c>
      <c r="F3146" s="294">
        <v>41902</v>
      </c>
      <c r="G3146" s="22">
        <v>4700</v>
      </c>
      <c r="H3146" s="265">
        <f t="shared" si="139"/>
        <v>0</v>
      </c>
      <c r="I3146" s="20" t="s">
        <v>14</v>
      </c>
      <c r="J3146" s="9"/>
      <c r="K3146" s="9"/>
    </row>
    <row r="3147" spans="1:11" x14ac:dyDescent="0.25">
      <c r="A3147" s="240">
        <v>41903</v>
      </c>
      <c r="B3147" s="241" t="s">
        <v>1187</v>
      </c>
      <c r="C3147" s="394" t="s">
        <v>4517</v>
      </c>
      <c r="D3147" s="235" t="s">
        <v>5</v>
      </c>
      <c r="E3147" s="236">
        <v>5772.2</v>
      </c>
      <c r="F3147" s="117">
        <v>41903</v>
      </c>
      <c r="G3147" s="30">
        <v>5772.2</v>
      </c>
      <c r="H3147" s="265">
        <f t="shared" si="139"/>
        <v>0</v>
      </c>
      <c r="I3147" s="235" t="s">
        <v>20</v>
      </c>
      <c r="J3147" s="9"/>
      <c r="K3147" s="9"/>
    </row>
    <row r="3148" spans="1:11" x14ac:dyDescent="0.25">
      <c r="A3148" s="240">
        <v>41904</v>
      </c>
      <c r="B3148" s="241" t="s">
        <v>1254</v>
      </c>
      <c r="C3148" s="394" t="s">
        <v>4517</v>
      </c>
      <c r="D3148" s="8" t="s">
        <v>5</v>
      </c>
      <c r="E3148" s="252">
        <v>2450</v>
      </c>
      <c r="F3148" s="294">
        <v>41904</v>
      </c>
      <c r="G3148" s="30">
        <v>2450</v>
      </c>
      <c r="H3148" s="265">
        <f t="shared" si="139"/>
        <v>0</v>
      </c>
      <c r="I3148" s="8" t="s">
        <v>14</v>
      </c>
      <c r="J3148" s="9"/>
      <c r="K3148" s="9"/>
    </row>
    <row r="3149" spans="1:11" x14ac:dyDescent="0.25">
      <c r="A3149" s="240">
        <v>41905</v>
      </c>
      <c r="B3149" s="241" t="s">
        <v>1403</v>
      </c>
      <c r="C3149" s="394" t="s">
        <v>4517</v>
      </c>
      <c r="D3149" s="8" t="s">
        <v>5</v>
      </c>
      <c r="E3149" s="252">
        <v>2641.1</v>
      </c>
      <c r="F3149" s="294">
        <v>41905</v>
      </c>
      <c r="G3149" s="22">
        <v>2641.1</v>
      </c>
      <c r="H3149" s="265">
        <f t="shared" si="139"/>
        <v>0</v>
      </c>
      <c r="I3149" s="20" t="s">
        <v>20</v>
      </c>
      <c r="J3149" s="9"/>
      <c r="K3149" s="9"/>
    </row>
    <row r="3150" spans="1:11" x14ac:dyDescent="0.25">
      <c r="A3150" s="240">
        <v>41906</v>
      </c>
      <c r="B3150" s="241" t="s">
        <v>1486</v>
      </c>
      <c r="C3150" s="394" t="s">
        <v>4517</v>
      </c>
      <c r="D3150" s="8" t="s">
        <v>5</v>
      </c>
      <c r="E3150" s="252">
        <v>3003.7</v>
      </c>
      <c r="F3150" s="294">
        <v>41906</v>
      </c>
      <c r="G3150" s="22">
        <v>3003.7</v>
      </c>
      <c r="H3150" s="265">
        <f t="shared" si="139"/>
        <v>0</v>
      </c>
      <c r="I3150" s="20" t="s">
        <v>4</v>
      </c>
      <c r="J3150" s="9"/>
      <c r="K3150" s="9"/>
    </row>
    <row r="3151" spans="1:11" x14ac:dyDescent="0.25">
      <c r="A3151" s="240">
        <v>41907</v>
      </c>
      <c r="B3151" s="475" t="s">
        <v>1585</v>
      </c>
      <c r="C3151" s="476" t="s">
        <v>2764</v>
      </c>
      <c r="D3151" s="5" t="s">
        <v>5</v>
      </c>
      <c r="E3151" s="295">
        <v>2935.1</v>
      </c>
      <c r="F3151" s="294">
        <v>41907</v>
      </c>
      <c r="G3151" s="22">
        <v>2935.1</v>
      </c>
      <c r="H3151" s="265">
        <f t="shared" si="139"/>
        <v>0</v>
      </c>
      <c r="I3151" s="24" t="s">
        <v>196</v>
      </c>
      <c r="J3151" s="9"/>
      <c r="K3151" s="9"/>
    </row>
    <row r="3152" spans="1:11" x14ac:dyDescent="0.25">
      <c r="A3152" s="240">
        <v>41908</v>
      </c>
      <c r="B3152" s="475" t="s">
        <v>1702</v>
      </c>
      <c r="C3152" s="476" t="s">
        <v>2764</v>
      </c>
      <c r="D3152" s="235" t="s">
        <v>5</v>
      </c>
      <c r="E3152" s="236">
        <v>2735.2</v>
      </c>
      <c r="F3152" s="294">
        <v>41908</v>
      </c>
      <c r="G3152" s="30">
        <v>2735.2</v>
      </c>
      <c r="H3152" s="265">
        <f t="shared" si="139"/>
        <v>0</v>
      </c>
      <c r="I3152" s="235" t="s">
        <v>196</v>
      </c>
      <c r="J3152" s="9"/>
      <c r="K3152" s="9"/>
    </row>
    <row r="3153" spans="1:11" x14ac:dyDescent="0.25">
      <c r="A3153" s="240">
        <v>41909</v>
      </c>
      <c r="B3153" s="475" t="s">
        <v>1834</v>
      </c>
      <c r="C3153" s="476" t="s">
        <v>2764</v>
      </c>
      <c r="D3153" s="8" t="s">
        <v>5</v>
      </c>
      <c r="E3153" s="252">
        <v>5101.2</v>
      </c>
      <c r="F3153" s="117">
        <v>41909</v>
      </c>
      <c r="G3153" s="30">
        <v>5101.2</v>
      </c>
      <c r="H3153" s="265">
        <f t="shared" si="139"/>
        <v>0</v>
      </c>
      <c r="I3153" s="8" t="s">
        <v>196</v>
      </c>
      <c r="J3153" s="9"/>
      <c r="K3153" s="9"/>
    </row>
    <row r="3154" spans="1:11" x14ac:dyDescent="0.25">
      <c r="A3154" s="240">
        <v>41910</v>
      </c>
      <c r="B3154" s="475" t="s">
        <v>1946</v>
      </c>
      <c r="C3154" s="476" t="s">
        <v>2764</v>
      </c>
      <c r="D3154" s="235" t="s">
        <v>5</v>
      </c>
      <c r="E3154" s="236">
        <v>7280</v>
      </c>
      <c r="F3154" s="117">
        <v>41910</v>
      </c>
      <c r="G3154" s="30">
        <v>7280</v>
      </c>
      <c r="H3154" s="265">
        <f t="shared" si="139"/>
        <v>0</v>
      </c>
      <c r="I3154" s="235" t="s">
        <v>57</v>
      </c>
      <c r="J3154" s="9"/>
      <c r="K3154" s="9"/>
    </row>
    <row r="3155" spans="1:11" x14ac:dyDescent="0.25">
      <c r="A3155" s="240">
        <v>41911</v>
      </c>
      <c r="B3155" s="475" t="s">
        <v>2045</v>
      </c>
      <c r="C3155" s="476" t="s">
        <v>2764</v>
      </c>
      <c r="D3155" s="8" t="s">
        <v>5</v>
      </c>
      <c r="E3155" s="252">
        <v>3222.4</v>
      </c>
      <c r="F3155" s="294">
        <v>41912</v>
      </c>
      <c r="G3155" s="30">
        <v>3222.4</v>
      </c>
      <c r="H3155" s="265">
        <f t="shared" si="139"/>
        <v>0</v>
      </c>
      <c r="I3155" s="8" t="s">
        <v>14</v>
      </c>
      <c r="J3155" s="9"/>
      <c r="K3155" s="9"/>
    </row>
    <row r="3156" spans="1:11" x14ac:dyDescent="0.25">
      <c r="A3156" s="240">
        <v>41912</v>
      </c>
      <c r="B3156" s="475" t="s">
        <v>2155</v>
      </c>
      <c r="C3156" s="476" t="s">
        <v>2764</v>
      </c>
      <c r="D3156" s="235" t="s">
        <v>5</v>
      </c>
      <c r="E3156" s="236">
        <v>2183.6</v>
      </c>
      <c r="F3156" s="117">
        <v>41912</v>
      </c>
      <c r="G3156" s="30">
        <v>2183.6</v>
      </c>
      <c r="H3156" s="265">
        <f t="shared" si="139"/>
        <v>0</v>
      </c>
      <c r="I3156" s="235" t="s">
        <v>14</v>
      </c>
      <c r="J3156" s="9"/>
      <c r="K3156" s="9"/>
    </row>
    <row r="3157" spans="1:11" x14ac:dyDescent="0.25">
      <c r="A3157" s="240"/>
      <c r="B3157" s="475"/>
      <c r="C3157" s="476"/>
      <c r="D3157" s="235"/>
      <c r="E3157" s="236"/>
      <c r="F3157" s="117"/>
      <c r="G3157" s="30">
        <f>SUM(G3128:G3156)</f>
        <v>113785.3</v>
      </c>
      <c r="H3157" s="265"/>
      <c r="I3157" s="235"/>
      <c r="J3157" s="9"/>
      <c r="K3157" s="9"/>
    </row>
    <row r="3158" spans="1:11" x14ac:dyDescent="0.25">
      <c r="A3158" s="240"/>
      <c r="B3158" s="475"/>
      <c r="C3158" s="476"/>
      <c r="D3158" s="235"/>
      <c r="E3158" s="236"/>
      <c r="F3158" s="117"/>
      <c r="G3158" s="30"/>
      <c r="H3158" s="265"/>
      <c r="I3158" s="235"/>
      <c r="J3158" s="9"/>
      <c r="K3158" s="9"/>
    </row>
    <row r="3159" spans="1:11" x14ac:dyDescent="0.25">
      <c r="A3159" s="240">
        <v>41887</v>
      </c>
      <c r="B3159" s="438" t="s">
        <v>1898</v>
      </c>
      <c r="C3159" s="429" t="s">
        <v>4422</v>
      </c>
      <c r="D3159" s="8" t="s">
        <v>318</v>
      </c>
      <c r="E3159" s="252">
        <v>2673</v>
      </c>
      <c r="F3159" s="117">
        <v>41888</v>
      </c>
      <c r="G3159" s="30">
        <v>2673</v>
      </c>
      <c r="H3159" s="265">
        <f>E3159-G3159</f>
        <v>0</v>
      </c>
      <c r="I3159" s="8" t="s">
        <v>196</v>
      </c>
      <c r="J3159" s="9"/>
      <c r="K3159" s="9"/>
    </row>
    <row r="3160" spans="1:11" x14ac:dyDescent="0.25">
      <c r="A3160" s="240">
        <v>41893</v>
      </c>
      <c r="B3160" s="438" t="s">
        <v>1330</v>
      </c>
      <c r="C3160" s="429" t="s">
        <v>4422</v>
      </c>
      <c r="D3160" s="235" t="s">
        <v>318</v>
      </c>
      <c r="E3160" s="236">
        <v>7001.6</v>
      </c>
      <c r="F3160" s="117">
        <v>41894</v>
      </c>
      <c r="G3160" s="30">
        <v>7001.6</v>
      </c>
      <c r="H3160" s="265">
        <f>E3160-G3160</f>
        <v>0</v>
      </c>
      <c r="I3160" s="235" t="s">
        <v>196</v>
      </c>
      <c r="J3160" s="9"/>
      <c r="K3160" s="9"/>
    </row>
    <row r="3161" spans="1:11" x14ac:dyDescent="0.25">
      <c r="A3161" s="240">
        <v>41902</v>
      </c>
      <c r="B3161" s="241" t="s">
        <v>1174</v>
      </c>
      <c r="C3161" s="394" t="s">
        <v>4517</v>
      </c>
      <c r="D3161" s="8" t="s">
        <v>318</v>
      </c>
      <c r="E3161" s="252">
        <v>5776</v>
      </c>
      <c r="F3161" s="294">
        <v>41903</v>
      </c>
      <c r="G3161" s="30">
        <v>5776</v>
      </c>
      <c r="H3161" s="265">
        <f>E3161-G3161</f>
        <v>0</v>
      </c>
      <c r="I3161" s="8" t="s">
        <v>4</v>
      </c>
      <c r="J3161" s="9"/>
      <c r="K3161" s="9"/>
    </row>
    <row r="3162" spans="1:11" x14ac:dyDescent="0.25">
      <c r="A3162" s="240">
        <v>41904</v>
      </c>
      <c r="B3162" s="241" t="s">
        <v>1352</v>
      </c>
      <c r="C3162" s="394" t="s">
        <v>4517</v>
      </c>
      <c r="D3162" s="8" t="s">
        <v>318</v>
      </c>
      <c r="E3162" s="252">
        <v>653.28</v>
      </c>
      <c r="F3162" s="294">
        <v>41905</v>
      </c>
      <c r="G3162" s="22">
        <v>653.28</v>
      </c>
      <c r="H3162" s="265">
        <f>E3162-G3162</f>
        <v>0</v>
      </c>
      <c r="I3162" s="20" t="s">
        <v>196</v>
      </c>
      <c r="J3162" s="9"/>
      <c r="K3162" s="9"/>
    </row>
    <row r="3163" spans="1:11" x14ac:dyDescent="0.25">
      <c r="A3163" s="240">
        <v>41909</v>
      </c>
      <c r="B3163" s="475" t="s">
        <v>1930</v>
      </c>
      <c r="C3163" s="476" t="s">
        <v>2764</v>
      </c>
      <c r="D3163" s="8" t="s">
        <v>318</v>
      </c>
      <c r="E3163" s="252">
        <v>6067.7</v>
      </c>
      <c r="F3163" s="117">
        <v>41910</v>
      </c>
      <c r="G3163" s="30">
        <v>6067.7</v>
      </c>
      <c r="H3163" s="265">
        <f>E3163-G3163</f>
        <v>0</v>
      </c>
      <c r="I3163" s="8" t="s">
        <v>14</v>
      </c>
      <c r="J3163" s="9"/>
      <c r="K3163" s="9"/>
    </row>
    <row r="3164" spans="1:11" x14ac:dyDescent="0.25">
      <c r="A3164" s="240"/>
      <c r="B3164" s="475"/>
      <c r="C3164" s="476"/>
      <c r="D3164" s="8"/>
      <c r="E3164" s="252"/>
      <c r="F3164" s="117"/>
      <c r="G3164" s="30">
        <f>SUM(G3159:G3163)</f>
        <v>22171.58</v>
      </c>
      <c r="H3164" s="265"/>
      <c r="I3164" s="8"/>
      <c r="J3164" s="9"/>
      <c r="K3164" s="9"/>
    </row>
    <row r="3165" spans="1:11" x14ac:dyDescent="0.25">
      <c r="A3165" s="240"/>
      <c r="B3165" s="475"/>
      <c r="C3165" s="476"/>
      <c r="D3165" s="8"/>
      <c r="E3165" s="252"/>
      <c r="F3165" s="117"/>
      <c r="G3165" s="30"/>
      <c r="H3165" s="265"/>
      <c r="I3165" s="8"/>
      <c r="J3165" s="9"/>
      <c r="K3165" s="9"/>
    </row>
    <row r="3166" spans="1:11" x14ac:dyDescent="0.25">
      <c r="A3166" s="240">
        <v>41907</v>
      </c>
      <c r="B3166" s="475" t="s">
        <v>1627</v>
      </c>
      <c r="C3166" s="476" t="s">
        <v>2764</v>
      </c>
      <c r="D3166" s="5" t="s">
        <v>4603</v>
      </c>
      <c r="E3166" s="295">
        <v>2822.4</v>
      </c>
      <c r="F3166" s="294">
        <v>41907</v>
      </c>
      <c r="G3166" s="22">
        <v>2822.4</v>
      </c>
      <c r="H3166" s="265">
        <f>E3166-G3166</f>
        <v>0</v>
      </c>
      <c r="I3166" s="24" t="s">
        <v>14</v>
      </c>
      <c r="J3166" s="9"/>
      <c r="K3166" s="9"/>
    </row>
    <row r="3167" spans="1:11" x14ac:dyDescent="0.25">
      <c r="A3167" s="240"/>
      <c r="B3167" s="475"/>
      <c r="C3167" s="476"/>
      <c r="D3167" s="5"/>
      <c r="E3167" s="295"/>
      <c r="F3167" s="294"/>
      <c r="G3167" s="22"/>
      <c r="H3167" s="265"/>
      <c r="I3167" s="24"/>
      <c r="J3167" s="9"/>
      <c r="K3167" s="9"/>
    </row>
    <row r="3168" spans="1:11" x14ac:dyDescent="0.25">
      <c r="A3168" s="240">
        <v>41884</v>
      </c>
      <c r="B3168" s="438" t="s">
        <v>1550</v>
      </c>
      <c r="C3168" s="429" t="s">
        <v>4422</v>
      </c>
      <c r="D3168" s="235" t="s">
        <v>873</v>
      </c>
      <c r="E3168" s="236">
        <v>5456.1</v>
      </c>
      <c r="F3168" s="117">
        <v>41885</v>
      </c>
      <c r="G3168" s="22">
        <v>5456.1</v>
      </c>
      <c r="H3168" s="238">
        <f t="shared" ref="H3168:H3176" si="140">E3168-G3168</f>
        <v>0</v>
      </c>
      <c r="I3168" s="431" t="s">
        <v>196</v>
      </c>
      <c r="J3168" s="9"/>
      <c r="K3168" s="9"/>
    </row>
    <row r="3169" spans="1:11" x14ac:dyDescent="0.25">
      <c r="A3169" s="240">
        <v>41888</v>
      </c>
      <c r="B3169" s="438" t="s">
        <v>1960</v>
      </c>
      <c r="C3169" s="429" t="s">
        <v>4422</v>
      </c>
      <c r="D3169" s="235" t="s">
        <v>873</v>
      </c>
      <c r="E3169" s="236">
        <v>4040.4</v>
      </c>
      <c r="F3169" s="294">
        <v>41890</v>
      </c>
      <c r="G3169" s="30">
        <v>4040.4</v>
      </c>
      <c r="H3169" s="265">
        <f t="shared" si="140"/>
        <v>0</v>
      </c>
      <c r="I3169" s="235" t="s">
        <v>196</v>
      </c>
      <c r="J3169" s="9"/>
      <c r="K3169" s="9"/>
    </row>
    <row r="3170" spans="1:11" x14ac:dyDescent="0.25">
      <c r="A3170" s="240">
        <v>41890</v>
      </c>
      <c r="B3170" s="438" t="s">
        <v>2241</v>
      </c>
      <c r="C3170" s="429" t="s">
        <v>4422</v>
      </c>
      <c r="D3170" s="8" t="s">
        <v>873</v>
      </c>
      <c r="E3170" s="252">
        <v>2592</v>
      </c>
      <c r="F3170" s="117">
        <v>41891</v>
      </c>
      <c r="G3170" s="30">
        <v>2592</v>
      </c>
      <c r="H3170" s="265">
        <f t="shared" si="140"/>
        <v>0</v>
      </c>
      <c r="I3170" s="8" t="s">
        <v>196</v>
      </c>
      <c r="J3170" s="9"/>
      <c r="K3170" s="9"/>
    </row>
    <row r="3171" spans="1:11" x14ac:dyDescent="0.25">
      <c r="A3171" s="240">
        <v>41892</v>
      </c>
      <c r="B3171" s="438" t="s">
        <v>1136</v>
      </c>
      <c r="C3171" s="429" t="s">
        <v>4422</v>
      </c>
      <c r="D3171" s="8" t="s">
        <v>873</v>
      </c>
      <c r="E3171" s="252">
        <v>3990</v>
      </c>
      <c r="F3171" s="117">
        <v>41892</v>
      </c>
      <c r="G3171" s="30">
        <v>3990</v>
      </c>
      <c r="H3171" s="265">
        <f t="shared" si="140"/>
        <v>0</v>
      </c>
      <c r="I3171" s="8"/>
      <c r="J3171" s="9"/>
      <c r="K3171" s="9"/>
    </row>
    <row r="3172" spans="1:11" x14ac:dyDescent="0.25">
      <c r="A3172" s="240">
        <v>41894</v>
      </c>
      <c r="B3172" s="438" t="s">
        <v>1472</v>
      </c>
      <c r="C3172" s="429" t="s">
        <v>4422</v>
      </c>
      <c r="D3172" s="8" t="s">
        <v>873</v>
      </c>
      <c r="E3172" s="252">
        <v>5449.2</v>
      </c>
      <c r="F3172" s="117">
        <v>41895</v>
      </c>
      <c r="G3172" s="30">
        <v>5449.2</v>
      </c>
      <c r="H3172" s="265">
        <f t="shared" si="140"/>
        <v>0</v>
      </c>
      <c r="I3172" s="8" t="s">
        <v>14</v>
      </c>
      <c r="J3172" s="9"/>
      <c r="K3172" s="9"/>
    </row>
    <row r="3173" spans="1:11" x14ac:dyDescent="0.25">
      <c r="A3173" s="240">
        <v>41899</v>
      </c>
      <c r="B3173" s="241" t="s">
        <v>2010</v>
      </c>
      <c r="C3173" s="394" t="s">
        <v>4517</v>
      </c>
      <c r="D3173" s="8" t="s">
        <v>873</v>
      </c>
      <c r="E3173" s="252">
        <v>4653.5</v>
      </c>
      <c r="F3173" s="294">
        <v>41900</v>
      </c>
      <c r="G3173" s="30">
        <v>4653.5</v>
      </c>
      <c r="H3173" s="265">
        <f t="shared" si="140"/>
        <v>0</v>
      </c>
      <c r="I3173" s="8" t="s">
        <v>14</v>
      </c>
      <c r="J3173" s="9"/>
      <c r="K3173" s="9"/>
    </row>
    <row r="3174" spans="1:11" x14ac:dyDescent="0.25">
      <c r="A3174" s="240">
        <v>41902</v>
      </c>
      <c r="B3174" s="241" t="s">
        <v>1173</v>
      </c>
      <c r="C3174" s="394" t="s">
        <v>4517</v>
      </c>
      <c r="D3174" s="8" t="s">
        <v>873</v>
      </c>
      <c r="E3174" s="252">
        <v>6751</v>
      </c>
      <c r="F3174" s="294">
        <v>41903</v>
      </c>
      <c r="G3174" s="30">
        <v>6751</v>
      </c>
      <c r="H3174" s="265">
        <f t="shared" si="140"/>
        <v>0</v>
      </c>
      <c r="I3174" s="8" t="s">
        <v>4</v>
      </c>
      <c r="J3174" s="9"/>
      <c r="K3174" s="9"/>
    </row>
    <row r="3175" spans="1:11" x14ac:dyDescent="0.25">
      <c r="A3175" s="240">
        <v>41911</v>
      </c>
      <c r="B3175" s="475" t="s">
        <v>2025</v>
      </c>
      <c r="C3175" s="476" t="s">
        <v>2764</v>
      </c>
      <c r="D3175" s="8" t="s">
        <v>873</v>
      </c>
      <c r="E3175" s="252">
        <v>5796</v>
      </c>
      <c r="F3175" s="294">
        <v>41911</v>
      </c>
      <c r="G3175" s="30">
        <v>5796</v>
      </c>
      <c r="H3175" s="265">
        <f t="shared" si="140"/>
        <v>0</v>
      </c>
      <c r="I3175" s="8" t="s">
        <v>14</v>
      </c>
      <c r="J3175" s="9"/>
      <c r="K3175" s="9"/>
    </row>
    <row r="3176" spans="1:11" x14ac:dyDescent="0.25">
      <c r="A3176" s="240">
        <v>41903</v>
      </c>
      <c r="B3176" s="241" t="s">
        <v>1222</v>
      </c>
      <c r="C3176" s="394" t="s">
        <v>4517</v>
      </c>
      <c r="D3176" s="235" t="s">
        <v>873</v>
      </c>
      <c r="E3176" s="236">
        <v>4694</v>
      </c>
      <c r="F3176" s="117">
        <v>41904</v>
      </c>
      <c r="G3176" s="30">
        <v>4694</v>
      </c>
      <c r="H3176" s="265">
        <f t="shared" si="140"/>
        <v>0</v>
      </c>
      <c r="I3176" s="235" t="s">
        <v>14</v>
      </c>
      <c r="J3176" s="9"/>
      <c r="K3176" s="9"/>
    </row>
    <row r="3177" spans="1:11" x14ac:dyDescent="0.25">
      <c r="A3177" s="240"/>
      <c r="B3177" s="475"/>
      <c r="C3177" s="476"/>
      <c r="D3177" s="401"/>
      <c r="E3177" s="402"/>
      <c r="F3177" s="23"/>
      <c r="G3177" s="251">
        <f>SUM(G3168:G3176)</f>
        <v>43422.2</v>
      </c>
      <c r="H3177" s="265">
        <f t="shared" ref="H3177:H3182" si="141">E3177-G3177</f>
        <v>-43422.2</v>
      </c>
      <c r="J3177" s="9"/>
      <c r="K3177" s="9"/>
    </row>
    <row r="3178" spans="1:11" x14ac:dyDescent="0.25">
      <c r="A3178" s="240"/>
      <c r="B3178" s="475"/>
      <c r="C3178" s="476"/>
      <c r="D3178" s="401"/>
      <c r="E3178" s="402"/>
      <c r="F3178" s="23"/>
      <c r="G3178" s="251"/>
      <c r="H3178" s="265">
        <f t="shared" si="141"/>
        <v>0</v>
      </c>
      <c r="J3178" s="9"/>
      <c r="K3178" s="9"/>
    </row>
    <row r="3179" spans="1:11" x14ac:dyDescent="0.25">
      <c r="A3179" s="240"/>
      <c r="B3179" s="233"/>
      <c r="C3179" s="483"/>
      <c r="D3179" s="8" t="s">
        <v>2762</v>
      </c>
      <c r="E3179" s="484"/>
      <c r="F3179" s="485"/>
      <c r="G3179" s="30"/>
      <c r="H3179" s="265">
        <f t="shared" si="141"/>
        <v>0</v>
      </c>
      <c r="J3179" s="9"/>
      <c r="K3179" s="9"/>
    </row>
    <row r="3180" spans="1:11" x14ac:dyDescent="0.25">
      <c r="A3180" s="240"/>
      <c r="B3180" s="233"/>
      <c r="C3180" s="241"/>
      <c r="D3180" s="21" t="s">
        <v>2762</v>
      </c>
      <c r="E3180" s="440"/>
      <c r="F3180" s="117"/>
      <c r="G3180" s="22"/>
      <c r="H3180" s="265">
        <f t="shared" si="141"/>
        <v>0</v>
      </c>
      <c r="J3180" s="9"/>
      <c r="K3180" s="9"/>
    </row>
    <row r="3181" spans="1:11" ht="15.75" x14ac:dyDescent="0.25">
      <c r="A3181" s="240"/>
      <c r="B3181" s="233"/>
      <c r="C3181" s="281"/>
      <c r="D3181" s="350" t="s">
        <v>2762</v>
      </c>
      <c r="E3181" s="441"/>
      <c r="F3181" s="19"/>
      <c r="G3181" s="24"/>
      <c r="H3181" s="238">
        <f t="shared" si="141"/>
        <v>0</v>
      </c>
      <c r="J3181" s="9"/>
      <c r="K3181" s="9"/>
    </row>
    <row r="3182" spans="1:11" ht="15.75" x14ac:dyDescent="0.25">
      <c r="A3182" s="240"/>
      <c r="B3182" s="233"/>
      <c r="C3182" s="281"/>
      <c r="D3182" s="350"/>
      <c r="E3182" s="441"/>
      <c r="F3182" s="19"/>
      <c r="G3182" s="24"/>
      <c r="H3182" s="238">
        <f t="shared" si="141"/>
        <v>0</v>
      </c>
      <c r="J3182" s="9"/>
      <c r="K3182" s="9"/>
    </row>
    <row r="3183" spans="1:11" ht="15.75" thickBot="1" x14ac:dyDescent="0.3">
      <c r="D3183" s="355"/>
      <c r="E3183" s="357"/>
      <c r="F3183" s="486"/>
      <c r="G3183" s="357"/>
      <c r="H3183" s="487"/>
      <c r="J3183" s="9"/>
      <c r="K3183" s="9"/>
    </row>
    <row r="3184" spans="1:11" ht="15.75" thickTop="1" x14ac:dyDescent="0.25">
      <c r="A3184" s="359"/>
      <c r="B3184" s="360"/>
      <c r="C3184" s="361"/>
      <c r="D3184" s="216"/>
      <c r="E3184" s="364">
        <f>SUM(E4:E3183)</f>
        <v>30828867.019999981</v>
      </c>
      <c r="F3184" s="442"/>
      <c r="G3184" s="364">
        <f>SUM(G4:G3182)</f>
        <v>59933475.000000007</v>
      </c>
      <c r="H3184" s="443"/>
      <c r="J3184" s="9"/>
      <c r="K3184" s="9"/>
    </row>
    <row r="3185" spans="1:11" ht="15.75" thickBot="1" x14ac:dyDescent="0.3">
      <c r="A3185" s="359"/>
      <c r="B3185" s="360"/>
      <c r="C3185" s="361"/>
      <c r="D3185" s="216"/>
      <c r="E3185" s="367"/>
      <c r="F3185" s="442"/>
      <c r="G3185" s="367"/>
      <c r="H3185" s="443"/>
      <c r="J3185" s="9"/>
      <c r="K3185" s="9"/>
    </row>
    <row r="3186" spans="1:11" x14ac:dyDescent="0.25">
      <c r="A3186" s="359"/>
      <c r="B3186" s="360"/>
      <c r="C3186" s="361"/>
      <c r="D3186" s="216"/>
      <c r="E3186" s="368"/>
      <c r="F3186" s="442"/>
      <c r="G3186" s="368"/>
      <c r="H3186" s="443"/>
      <c r="J3186" s="9"/>
      <c r="K3186" s="9"/>
    </row>
    <row r="3187" spans="1:11" ht="31.5" x14ac:dyDescent="0.25">
      <c r="A3187" s="359"/>
      <c r="B3187" s="360"/>
      <c r="C3187" s="361"/>
      <c r="D3187" s="13"/>
      <c r="E3187" s="444" t="s">
        <v>1048</v>
      </c>
      <c r="F3187" s="442"/>
      <c r="G3187" s="370" t="s">
        <v>1049</v>
      </c>
      <c r="H3187" s="443"/>
      <c r="J3187" s="9"/>
      <c r="K3187" s="9"/>
    </row>
    <row r="3188" spans="1:11" x14ac:dyDescent="0.25">
      <c r="A3188" s="359"/>
      <c r="B3188" s="360"/>
      <c r="C3188" s="361"/>
      <c r="D3188" s="216"/>
      <c r="E3188" s="368"/>
      <c r="F3188" s="442"/>
      <c r="G3188" s="368"/>
      <c r="H3188" s="443"/>
      <c r="J3188" s="9"/>
      <c r="K3188" s="9"/>
    </row>
    <row r="3189" spans="1:11" x14ac:dyDescent="0.25">
      <c r="A3189" s="359"/>
      <c r="B3189" s="360"/>
      <c r="C3189" s="361"/>
      <c r="D3189" s="216"/>
      <c r="E3189" s="368"/>
      <c r="F3189" s="442"/>
      <c r="G3189" s="368"/>
      <c r="H3189" s="443"/>
      <c r="J3189" s="9"/>
      <c r="K3189" s="9"/>
    </row>
    <row r="3190" spans="1:11" x14ac:dyDescent="0.25">
      <c r="A3190" s="359"/>
      <c r="B3190" s="360"/>
      <c r="C3190" s="361"/>
      <c r="D3190" s="216"/>
      <c r="E3190" s="368"/>
      <c r="F3190" s="442"/>
      <c r="G3190" s="368"/>
      <c r="H3190" s="443"/>
      <c r="J3190" s="9"/>
      <c r="K3190" s="9"/>
    </row>
    <row r="3191" spans="1:11" ht="21" x14ac:dyDescent="0.35">
      <c r="A3191" s="359"/>
      <c r="B3191" s="360"/>
      <c r="C3191" s="361"/>
      <c r="D3191" s="216"/>
      <c r="E3191" s="666">
        <f>E3184-G3184</f>
        <v>-29104607.980000027</v>
      </c>
      <c r="F3191" s="667"/>
      <c r="G3191" s="667"/>
      <c r="H3191" s="443"/>
      <c r="J3191" s="9"/>
      <c r="K3191" s="9"/>
    </row>
    <row r="3192" spans="1:11" x14ac:dyDescent="0.25">
      <c r="A3192" s="359"/>
      <c r="B3192" s="360"/>
      <c r="C3192" s="361"/>
      <c r="D3192" s="216"/>
      <c r="E3192" s="368"/>
      <c r="F3192" s="442"/>
      <c r="G3192" s="368"/>
      <c r="H3192" s="443"/>
      <c r="J3192" s="9"/>
      <c r="K3192" s="9"/>
    </row>
    <row r="3193" spans="1:11" ht="18.75" x14ac:dyDescent="0.3">
      <c r="A3193" s="359"/>
      <c r="B3193" s="360"/>
      <c r="C3193" s="361"/>
      <c r="D3193" s="216"/>
      <c r="E3193" s="679" t="s">
        <v>2504</v>
      </c>
      <c r="F3193" s="679"/>
      <c r="G3193" s="679"/>
      <c r="H3193" s="443"/>
      <c r="J3193" s="9"/>
      <c r="K3193" s="9"/>
    </row>
    <row r="3194" spans="1:11" x14ac:dyDescent="0.25">
      <c r="A3194" s="359"/>
      <c r="B3194" s="360"/>
      <c r="C3194" s="361"/>
      <c r="D3194" s="216"/>
      <c r="E3194" s="368"/>
      <c r="F3194" s="442"/>
      <c r="G3194" s="368"/>
      <c r="H3194" s="443"/>
      <c r="J3194" s="9"/>
      <c r="K3194" s="9"/>
    </row>
    <row r="3195" spans="1:11" x14ac:dyDescent="0.25">
      <c r="A3195" s="359"/>
      <c r="B3195" s="360"/>
      <c r="C3195" s="361"/>
      <c r="D3195" s="216"/>
      <c r="E3195" s="368"/>
      <c r="F3195" s="442"/>
      <c r="G3195" s="368"/>
      <c r="H3195" s="443"/>
      <c r="J3195" s="9"/>
      <c r="K3195" s="9"/>
    </row>
    <row r="3196" spans="1:11" x14ac:dyDescent="0.25">
      <c r="A3196" s="359"/>
      <c r="B3196" s="360"/>
      <c r="C3196" s="361"/>
      <c r="D3196" s="216"/>
      <c r="E3196" s="368"/>
      <c r="F3196" s="442"/>
      <c r="G3196" s="368"/>
      <c r="H3196" s="443"/>
      <c r="J3196" s="9"/>
      <c r="K3196" s="9"/>
    </row>
  </sheetData>
  <sortState ref="A1377:I1409">
    <sortCondition ref="D1377:D1409"/>
  </sortState>
  <mergeCells count="3">
    <mergeCell ref="A1:F1"/>
    <mergeCell ref="E3191:G3191"/>
    <mergeCell ref="E3193:G3193"/>
  </mergeCells>
  <pageMargins left="0.7" right="0.7" top="0.75" bottom="0.75" header="0.3" footer="0.3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6"/>
  <sheetViews>
    <sheetView topLeftCell="A1174" workbookViewId="0">
      <selection activeCell="D1189" sqref="D1189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4.5703125" style="445" customWidth="1"/>
    <col min="7" max="7" width="26.7109375" style="372" bestFit="1" customWidth="1"/>
    <col min="8" max="8" width="15.28515625" style="21" customWidth="1"/>
    <col min="9" max="9" width="11.42578125" style="9"/>
    <col min="10" max="11" width="11.42578125" style="13"/>
    <col min="12" max="16384" width="11.42578125" style="9"/>
  </cols>
  <sheetData>
    <row r="1" spans="1:11" ht="18.75" x14ac:dyDescent="0.3">
      <c r="A1" s="678" t="s">
        <v>2763</v>
      </c>
      <c r="B1" s="678"/>
      <c r="C1" s="678"/>
      <c r="D1" s="678"/>
      <c r="E1" s="678"/>
      <c r="F1" s="678"/>
      <c r="G1" s="222"/>
      <c r="H1" s="388"/>
    </row>
    <row r="2" spans="1:11" ht="34.5" thickBot="1" x14ac:dyDescent="0.3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392" t="s">
        <v>658</v>
      </c>
      <c r="H2" s="446" t="s">
        <v>659</v>
      </c>
    </row>
    <row r="3" spans="1:11" ht="15.75" thickTop="1" x14ac:dyDescent="0.25">
      <c r="A3" s="232">
        <v>41916</v>
      </c>
      <c r="B3" s="233" t="s">
        <v>1822</v>
      </c>
      <c r="C3" s="394" t="s">
        <v>2506</v>
      </c>
      <c r="D3" s="244" t="s">
        <v>2807</v>
      </c>
      <c r="E3" s="540">
        <v>0</v>
      </c>
      <c r="F3" s="395"/>
      <c r="G3" s="396"/>
      <c r="H3" s="609">
        <f>E3-G3</f>
        <v>0</v>
      </c>
      <c r="I3" s="235"/>
    </row>
    <row r="4" spans="1:11" x14ac:dyDescent="0.25">
      <c r="A4" s="232"/>
      <c r="B4" s="241"/>
      <c r="C4" s="394"/>
      <c r="D4" s="244"/>
      <c r="E4" s="245"/>
      <c r="F4" s="294"/>
      <c r="G4" s="30"/>
      <c r="H4" s="609"/>
      <c r="I4" s="235"/>
    </row>
    <row r="5" spans="1:11" x14ac:dyDescent="0.25">
      <c r="A5" s="240">
        <v>41913</v>
      </c>
      <c r="B5" s="448" t="s">
        <v>1083</v>
      </c>
      <c r="C5" s="447" t="s">
        <v>2764</v>
      </c>
      <c r="D5" s="235" t="s">
        <v>105</v>
      </c>
      <c r="E5" s="236">
        <v>2040</v>
      </c>
      <c r="F5" s="294">
        <v>41913</v>
      </c>
      <c r="G5" s="410">
        <v>2040</v>
      </c>
      <c r="H5" s="238">
        <f t="shared" ref="H5:H17" si="0">E5-G5</f>
        <v>0</v>
      </c>
      <c r="I5" s="235"/>
    </row>
    <row r="6" spans="1:11" x14ac:dyDescent="0.25">
      <c r="A6" s="240">
        <v>41915</v>
      </c>
      <c r="B6" s="452" t="s">
        <v>1758</v>
      </c>
      <c r="C6" s="453" t="s">
        <v>2506</v>
      </c>
      <c r="D6" s="235" t="s">
        <v>105</v>
      </c>
      <c r="E6" s="236">
        <v>2548</v>
      </c>
      <c r="F6" s="294">
        <v>41915</v>
      </c>
      <c r="G6" s="30">
        <v>2548</v>
      </c>
      <c r="H6" s="265">
        <f t="shared" si="0"/>
        <v>0</v>
      </c>
      <c r="I6" s="235"/>
    </row>
    <row r="7" spans="1:11" x14ac:dyDescent="0.25">
      <c r="A7" s="240">
        <v>41917</v>
      </c>
      <c r="B7" s="241" t="s">
        <v>1948</v>
      </c>
      <c r="C7" s="394" t="s">
        <v>2506</v>
      </c>
      <c r="D7" s="235" t="s">
        <v>105</v>
      </c>
      <c r="E7" s="236">
        <v>4521.3999999999996</v>
      </c>
      <c r="F7" s="294">
        <v>41917</v>
      </c>
      <c r="G7" s="30">
        <v>4521.3999999999996</v>
      </c>
      <c r="H7" s="265">
        <f t="shared" si="0"/>
        <v>0</v>
      </c>
      <c r="I7" s="235"/>
    </row>
    <row r="8" spans="1:11" x14ac:dyDescent="0.25">
      <c r="A8" s="240">
        <v>41918</v>
      </c>
      <c r="B8" s="241" t="s">
        <v>2052</v>
      </c>
      <c r="C8" s="394" t="s">
        <v>2506</v>
      </c>
      <c r="D8" s="8" t="s">
        <v>105</v>
      </c>
      <c r="E8" s="252">
        <v>3668.4</v>
      </c>
      <c r="F8" s="294">
        <v>41918</v>
      </c>
      <c r="G8" s="30">
        <v>3668.4</v>
      </c>
      <c r="H8" s="265">
        <f t="shared" si="0"/>
        <v>0</v>
      </c>
      <c r="I8" s="8"/>
    </row>
    <row r="9" spans="1:11" x14ac:dyDescent="0.25">
      <c r="A9" s="240">
        <v>41919</v>
      </c>
      <c r="B9" s="241" t="s">
        <v>2174</v>
      </c>
      <c r="C9" s="394" t="s">
        <v>2506</v>
      </c>
      <c r="D9" s="8" t="s">
        <v>105</v>
      </c>
      <c r="E9" s="252">
        <v>2469</v>
      </c>
      <c r="F9" s="294">
        <v>41919</v>
      </c>
      <c r="G9" s="30">
        <v>2469</v>
      </c>
      <c r="H9" s="265">
        <f t="shared" si="0"/>
        <v>0</v>
      </c>
      <c r="I9" s="8"/>
    </row>
    <row r="10" spans="1:11" x14ac:dyDescent="0.25">
      <c r="A10" s="240">
        <v>41922</v>
      </c>
      <c r="B10" s="438" t="s">
        <v>1118</v>
      </c>
      <c r="C10" s="429" t="s">
        <v>2506</v>
      </c>
      <c r="D10" s="235" t="s">
        <v>105</v>
      </c>
      <c r="E10" s="236">
        <v>2313.4</v>
      </c>
      <c r="F10" s="294">
        <v>41922</v>
      </c>
      <c r="G10" s="30">
        <v>2313.4</v>
      </c>
      <c r="H10" s="265">
        <f t="shared" si="0"/>
        <v>0</v>
      </c>
      <c r="I10" s="235"/>
    </row>
    <row r="11" spans="1:11" x14ac:dyDescent="0.25">
      <c r="A11" s="240">
        <v>41926</v>
      </c>
      <c r="B11" s="438" t="s">
        <v>1516</v>
      </c>
      <c r="C11" s="429" t="s">
        <v>2506</v>
      </c>
      <c r="D11" s="401" t="s">
        <v>105</v>
      </c>
      <c r="E11" s="402">
        <v>2731.2</v>
      </c>
      <c r="F11" s="420">
        <v>41926</v>
      </c>
      <c r="G11" s="30">
        <v>2731.2</v>
      </c>
      <c r="H11" s="265">
        <f t="shared" si="0"/>
        <v>0</v>
      </c>
      <c r="I11" s="235" t="s">
        <v>2508</v>
      </c>
    </row>
    <row r="12" spans="1:11" x14ac:dyDescent="0.25">
      <c r="A12" s="240">
        <v>41935</v>
      </c>
      <c r="B12" s="438" t="s">
        <v>3655</v>
      </c>
      <c r="C12" s="429" t="s">
        <v>2506</v>
      </c>
      <c r="D12" s="401" t="s">
        <v>105</v>
      </c>
      <c r="E12" s="402">
        <v>2412</v>
      </c>
      <c r="F12" s="294">
        <v>41935</v>
      </c>
      <c r="G12" s="30">
        <v>2412</v>
      </c>
      <c r="H12" s="265">
        <f t="shared" si="0"/>
        <v>0</v>
      </c>
      <c r="I12" s="235" t="s">
        <v>2508</v>
      </c>
    </row>
    <row r="13" spans="1:11" x14ac:dyDescent="0.25">
      <c r="A13" s="240">
        <v>41937</v>
      </c>
      <c r="B13" s="438" t="s">
        <v>3851</v>
      </c>
      <c r="C13" s="429" t="s">
        <v>2506</v>
      </c>
      <c r="D13" s="401" t="s">
        <v>105</v>
      </c>
      <c r="E13" s="402">
        <v>120</v>
      </c>
      <c r="F13" s="294">
        <v>41937</v>
      </c>
      <c r="G13" s="22">
        <v>120</v>
      </c>
      <c r="H13" s="265">
        <f t="shared" si="0"/>
        <v>0</v>
      </c>
      <c r="I13" s="431" t="s">
        <v>2508</v>
      </c>
    </row>
    <row r="14" spans="1:11" x14ac:dyDescent="0.25">
      <c r="A14" s="240">
        <v>41938</v>
      </c>
      <c r="B14" s="438" t="s">
        <v>3913</v>
      </c>
      <c r="C14" s="429" t="s">
        <v>2506</v>
      </c>
      <c r="D14" s="439" t="s">
        <v>105</v>
      </c>
      <c r="E14" s="295">
        <v>129.6</v>
      </c>
      <c r="F14" s="294">
        <v>41938</v>
      </c>
      <c r="G14" s="30">
        <v>129.6</v>
      </c>
      <c r="H14" s="265">
        <f t="shared" si="0"/>
        <v>0</v>
      </c>
      <c r="I14" s="24" t="s">
        <v>2508</v>
      </c>
      <c r="K14" s="21"/>
    </row>
    <row r="15" spans="1:11" x14ac:dyDescent="0.25">
      <c r="A15" s="240">
        <v>41941</v>
      </c>
      <c r="B15" s="438" t="s">
        <v>4199</v>
      </c>
      <c r="C15" s="429" t="s">
        <v>2506</v>
      </c>
      <c r="D15" s="401" t="s">
        <v>105</v>
      </c>
      <c r="E15" s="402">
        <v>158.4</v>
      </c>
      <c r="F15" s="117">
        <v>41941</v>
      </c>
      <c r="G15" s="30">
        <v>158.4</v>
      </c>
      <c r="H15" s="265">
        <f t="shared" si="0"/>
        <v>0</v>
      </c>
      <c r="I15" s="8" t="s">
        <v>2508</v>
      </c>
    </row>
    <row r="16" spans="1:11" x14ac:dyDescent="0.25">
      <c r="A16" s="240">
        <v>41942</v>
      </c>
      <c r="B16" s="438" t="s">
        <v>4285</v>
      </c>
      <c r="C16" s="429" t="s">
        <v>2506</v>
      </c>
      <c r="D16" s="401" t="s">
        <v>105</v>
      </c>
      <c r="E16" s="402">
        <v>406</v>
      </c>
      <c r="F16" s="117">
        <v>41942</v>
      </c>
      <c r="G16" s="30">
        <v>406</v>
      </c>
      <c r="H16" s="265">
        <f t="shared" si="0"/>
        <v>0</v>
      </c>
      <c r="I16" s="235" t="s">
        <v>2508</v>
      </c>
    </row>
    <row r="17" spans="1:9" x14ac:dyDescent="0.25">
      <c r="A17" s="240">
        <v>41943</v>
      </c>
      <c r="B17" s="438" t="s">
        <v>4364</v>
      </c>
      <c r="C17" s="429" t="s">
        <v>2506</v>
      </c>
      <c r="D17" s="401" t="s">
        <v>105</v>
      </c>
      <c r="E17" s="402">
        <v>2586</v>
      </c>
      <c r="F17" s="294">
        <v>41943</v>
      </c>
      <c r="G17" s="30">
        <v>2586</v>
      </c>
      <c r="H17" s="265">
        <f t="shared" si="0"/>
        <v>0</v>
      </c>
      <c r="I17" s="8" t="s">
        <v>2508</v>
      </c>
    </row>
    <row r="18" spans="1:9" x14ac:dyDescent="0.25">
      <c r="A18" s="240"/>
      <c r="B18" s="438"/>
      <c r="C18" s="429"/>
      <c r="D18" s="401"/>
      <c r="E18" s="402"/>
      <c r="F18" s="294"/>
      <c r="G18" s="621">
        <f>SUM(G5:G17)</f>
        <v>26103.4</v>
      </c>
      <c r="H18" s="265"/>
      <c r="I18" s="8"/>
    </row>
    <row r="19" spans="1:9" x14ac:dyDescent="0.25">
      <c r="A19" s="240"/>
      <c r="B19" s="438"/>
      <c r="C19" s="429"/>
      <c r="D19" s="401"/>
      <c r="E19" s="402"/>
      <c r="F19" s="294"/>
      <c r="G19" s="30"/>
      <c r="H19" s="265"/>
      <c r="I19" s="8"/>
    </row>
    <row r="20" spans="1:9" x14ac:dyDescent="0.25">
      <c r="A20" s="240">
        <v>41928</v>
      </c>
      <c r="B20" s="438" t="s">
        <v>3067</v>
      </c>
      <c r="C20" s="429" t="s">
        <v>2506</v>
      </c>
      <c r="D20" s="8" t="s">
        <v>3670</v>
      </c>
      <c r="E20" s="252">
        <v>2160.9</v>
      </c>
      <c r="F20" s="294">
        <v>41930</v>
      </c>
      <c r="G20" s="251">
        <v>2160.9</v>
      </c>
      <c r="H20" s="265">
        <f>E20-G20</f>
        <v>0</v>
      </c>
      <c r="I20" s="235" t="s">
        <v>2534</v>
      </c>
    </row>
    <row r="21" spans="1:9" x14ac:dyDescent="0.25">
      <c r="A21" s="240">
        <v>41935</v>
      </c>
      <c r="B21" s="438" t="s">
        <v>3669</v>
      </c>
      <c r="C21" s="429" t="s">
        <v>2506</v>
      </c>
      <c r="D21" s="401" t="s">
        <v>3670</v>
      </c>
      <c r="E21" s="402">
        <v>4314.6000000000004</v>
      </c>
      <c r="F21" s="294">
        <v>41937</v>
      </c>
      <c r="G21" s="22">
        <v>4314.6000000000004</v>
      </c>
      <c r="H21" s="265">
        <f>E21-G21</f>
        <v>0</v>
      </c>
      <c r="I21" s="20" t="s">
        <v>2534</v>
      </c>
    </row>
    <row r="22" spans="1:9" x14ac:dyDescent="0.25">
      <c r="A22" s="240">
        <v>41925</v>
      </c>
      <c r="B22" s="438" t="s">
        <v>1437</v>
      </c>
      <c r="C22" s="429" t="s">
        <v>2506</v>
      </c>
      <c r="D22" s="401" t="s">
        <v>2831</v>
      </c>
      <c r="E22" s="402">
        <v>5443.2</v>
      </c>
      <c r="F22" s="294">
        <v>41927</v>
      </c>
      <c r="G22" s="30">
        <v>5443.2</v>
      </c>
      <c r="H22" s="265">
        <f>E22-G22</f>
        <v>0</v>
      </c>
      <c r="I22" s="8" t="s">
        <v>2534</v>
      </c>
    </row>
    <row r="23" spans="1:9" x14ac:dyDescent="0.25">
      <c r="A23" s="240">
        <v>41918</v>
      </c>
      <c r="B23" s="241" t="s">
        <v>2078</v>
      </c>
      <c r="C23" s="394" t="s">
        <v>2506</v>
      </c>
      <c r="D23" s="8" t="s">
        <v>2831</v>
      </c>
      <c r="E23" s="252">
        <v>5011.2</v>
      </c>
      <c r="F23" s="294">
        <v>41920</v>
      </c>
      <c r="G23" s="30">
        <v>5011.2</v>
      </c>
      <c r="H23" s="265">
        <f>E23-G23</f>
        <v>0</v>
      </c>
      <c r="I23" s="8"/>
    </row>
    <row r="24" spans="1:9" x14ac:dyDescent="0.25">
      <c r="A24" s="240">
        <v>41922</v>
      </c>
      <c r="B24" s="438" t="s">
        <v>1052</v>
      </c>
      <c r="C24" s="429" t="s">
        <v>2506</v>
      </c>
      <c r="D24" s="235" t="s">
        <v>2831</v>
      </c>
      <c r="E24" s="236">
        <v>1251.5999999999999</v>
      </c>
      <c r="F24" s="294">
        <v>41923</v>
      </c>
      <c r="G24" s="30">
        <v>1251.5999999999999</v>
      </c>
      <c r="H24" s="265">
        <f>E24-G24</f>
        <v>0</v>
      </c>
      <c r="I24" s="235" t="s">
        <v>146</v>
      </c>
    </row>
    <row r="25" spans="1:9" x14ac:dyDescent="0.25">
      <c r="A25" s="240"/>
      <c r="B25" s="438"/>
      <c r="C25" s="429"/>
      <c r="D25" s="235"/>
      <c r="E25" s="236"/>
      <c r="F25" s="294"/>
      <c r="G25" s="621">
        <f>SUM(G20:G24)</f>
        <v>18181.5</v>
      </c>
      <c r="H25" s="265"/>
      <c r="I25" s="235"/>
    </row>
    <row r="26" spans="1:9" x14ac:dyDescent="0.25">
      <c r="A26" s="240"/>
      <c r="B26" s="438"/>
      <c r="C26" s="429"/>
      <c r="D26" s="235"/>
      <c r="E26" s="236"/>
      <c r="F26" s="294"/>
      <c r="G26" s="30"/>
      <c r="H26" s="265"/>
      <c r="I26" s="235"/>
    </row>
    <row r="27" spans="1:9" x14ac:dyDescent="0.25">
      <c r="A27" s="240">
        <v>41927</v>
      </c>
      <c r="B27" s="438" t="s">
        <v>2931</v>
      </c>
      <c r="C27" s="429" t="s">
        <v>2506</v>
      </c>
      <c r="D27" s="8" t="s">
        <v>2691</v>
      </c>
      <c r="E27" s="252">
        <v>26745.8</v>
      </c>
      <c r="F27" s="294">
        <v>41927</v>
      </c>
      <c r="G27" s="30">
        <v>26745.8</v>
      </c>
      <c r="H27" s="265">
        <f>E27-G27</f>
        <v>0</v>
      </c>
      <c r="I27" s="8" t="s">
        <v>2508</v>
      </c>
    </row>
    <row r="28" spans="1:9" x14ac:dyDescent="0.25">
      <c r="A28" s="240">
        <v>41931</v>
      </c>
      <c r="B28" s="438" t="s">
        <v>3306</v>
      </c>
      <c r="C28" s="429" t="s">
        <v>2506</v>
      </c>
      <c r="D28" s="8" t="s">
        <v>2691</v>
      </c>
      <c r="E28" s="252">
        <v>21394.799999999999</v>
      </c>
      <c r="F28" s="294">
        <v>41931</v>
      </c>
      <c r="G28" s="30">
        <v>21394.799999999999</v>
      </c>
      <c r="H28" s="265">
        <f>E28-G28</f>
        <v>0</v>
      </c>
      <c r="I28" s="8" t="s">
        <v>2508</v>
      </c>
    </row>
    <row r="29" spans="1:9" x14ac:dyDescent="0.25">
      <c r="A29" s="240"/>
      <c r="B29" s="438"/>
      <c r="C29" s="429"/>
      <c r="D29" s="8"/>
      <c r="E29" s="252"/>
      <c r="F29" s="294"/>
      <c r="G29" s="30">
        <f>SUM(G27:G28)</f>
        <v>48140.6</v>
      </c>
      <c r="H29" s="265"/>
      <c r="I29" s="8"/>
    </row>
    <row r="30" spans="1:9" x14ac:dyDescent="0.25">
      <c r="A30" s="240"/>
      <c r="B30" s="438"/>
      <c r="C30" s="429"/>
      <c r="D30" s="8"/>
      <c r="E30" s="252"/>
      <c r="F30" s="294"/>
      <c r="G30" s="30"/>
      <c r="H30" s="265"/>
      <c r="I30" s="8"/>
    </row>
    <row r="31" spans="1:9" x14ac:dyDescent="0.25">
      <c r="A31" s="240">
        <v>41913</v>
      </c>
      <c r="B31" s="448" t="s">
        <v>1072</v>
      </c>
      <c r="C31" s="447" t="s">
        <v>2764</v>
      </c>
      <c r="D31" s="235" t="s">
        <v>11</v>
      </c>
      <c r="E31" s="236">
        <v>8809.4</v>
      </c>
      <c r="F31" s="294">
        <v>41913</v>
      </c>
      <c r="G31" s="30">
        <v>8809.4</v>
      </c>
      <c r="H31" s="238">
        <f t="shared" ref="H31:H42" si="1">E31-G31</f>
        <v>0</v>
      </c>
      <c r="I31" s="235"/>
    </row>
    <row r="32" spans="1:9" x14ac:dyDescent="0.25">
      <c r="A32" s="240">
        <v>41913</v>
      </c>
      <c r="B32" s="448" t="s">
        <v>1073</v>
      </c>
      <c r="C32" s="447" t="s">
        <v>2764</v>
      </c>
      <c r="D32" s="235" t="s">
        <v>11</v>
      </c>
      <c r="E32" s="236">
        <v>390379.86</v>
      </c>
      <c r="F32" s="294">
        <v>41913</v>
      </c>
      <c r="G32" s="30">
        <v>390379.86</v>
      </c>
      <c r="H32" s="238">
        <f t="shared" si="1"/>
        <v>0</v>
      </c>
      <c r="I32" s="235"/>
    </row>
    <row r="33" spans="1:11" x14ac:dyDescent="0.25">
      <c r="A33" s="240">
        <v>41915</v>
      </c>
      <c r="B33" s="452" t="s">
        <v>1777</v>
      </c>
      <c r="C33" s="453" t="s">
        <v>2506</v>
      </c>
      <c r="D33" s="235" t="s">
        <v>11</v>
      </c>
      <c r="E33" s="236">
        <v>67817.100000000006</v>
      </c>
      <c r="F33" s="303" t="s">
        <v>2804</v>
      </c>
      <c r="G33" s="247">
        <f>1836.3+65980.8</f>
        <v>67817.100000000006</v>
      </c>
      <c r="H33" s="265">
        <f t="shared" si="1"/>
        <v>0</v>
      </c>
      <c r="I33" s="235" t="s">
        <v>196</v>
      </c>
    </row>
    <row r="34" spans="1:11" x14ac:dyDescent="0.25">
      <c r="A34" s="240">
        <v>41922</v>
      </c>
      <c r="B34" s="438" t="s">
        <v>1076</v>
      </c>
      <c r="C34" s="429" t="s">
        <v>2506</v>
      </c>
      <c r="D34" s="235" t="s">
        <v>11</v>
      </c>
      <c r="E34" s="236">
        <v>30000</v>
      </c>
      <c r="F34" s="294">
        <v>41922</v>
      </c>
      <c r="G34" s="30">
        <v>30000</v>
      </c>
      <c r="H34" s="265">
        <f t="shared" si="1"/>
        <v>0</v>
      </c>
      <c r="I34" s="235" t="s">
        <v>14</v>
      </c>
    </row>
    <row r="35" spans="1:11" x14ac:dyDescent="0.25">
      <c r="A35" s="240">
        <v>41922</v>
      </c>
      <c r="B35" s="438" t="s">
        <v>1145</v>
      </c>
      <c r="C35" s="429" t="s">
        <v>2506</v>
      </c>
      <c r="D35" s="235" t="s">
        <v>11</v>
      </c>
      <c r="E35" s="236">
        <v>72303.5</v>
      </c>
      <c r="F35" s="313">
        <v>41955</v>
      </c>
      <c r="G35" s="247">
        <v>72303.5</v>
      </c>
      <c r="H35" s="265">
        <f t="shared" si="1"/>
        <v>0</v>
      </c>
      <c r="I35" s="235" t="s">
        <v>57</v>
      </c>
    </row>
    <row r="36" spans="1:11" x14ac:dyDescent="0.25">
      <c r="A36" s="240">
        <v>41923</v>
      </c>
      <c r="B36" s="438" t="s">
        <v>1186</v>
      </c>
      <c r="C36" s="429" t="s">
        <v>2506</v>
      </c>
      <c r="D36" s="8" t="s">
        <v>11</v>
      </c>
      <c r="E36" s="252">
        <v>19507</v>
      </c>
      <c r="F36" s="313">
        <v>41955</v>
      </c>
      <c r="G36" s="247">
        <v>19507</v>
      </c>
      <c r="H36" s="265">
        <f t="shared" si="1"/>
        <v>0</v>
      </c>
      <c r="I36" s="235" t="s">
        <v>2523</v>
      </c>
    </row>
    <row r="37" spans="1:11" x14ac:dyDescent="0.25">
      <c r="A37" s="240">
        <v>41926</v>
      </c>
      <c r="B37" s="438" t="s">
        <v>1504</v>
      </c>
      <c r="C37" s="429" t="s">
        <v>2506</v>
      </c>
      <c r="D37" s="401" t="s">
        <v>11</v>
      </c>
      <c r="E37" s="402">
        <v>2784</v>
      </c>
      <c r="F37" s="294">
        <v>41926</v>
      </c>
      <c r="G37" s="30">
        <v>2784</v>
      </c>
      <c r="H37" s="265">
        <f t="shared" si="1"/>
        <v>0</v>
      </c>
      <c r="I37" s="235" t="s">
        <v>2523</v>
      </c>
    </row>
    <row r="38" spans="1:11" x14ac:dyDescent="0.25">
      <c r="A38" s="240">
        <v>41927</v>
      </c>
      <c r="B38" s="438" t="s">
        <v>2891</v>
      </c>
      <c r="C38" s="429" t="s">
        <v>2506</v>
      </c>
      <c r="D38" s="401" t="s">
        <v>11</v>
      </c>
      <c r="E38" s="402">
        <v>2945.2</v>
      </c>
      <c r="F38" s="294">
        <v>41927</v>
      </c>
      <c r="G38" s="30">
        <v>2945.2</v>
      </c>
      <c r="H38" s="265">
        <f t="shared" si="1"/>
        <v>0</v>
      </c>
      <c r="I38" s="235" t="s">
        <v>2525</v>
      </c>
      <c r="K38" s="21"/>
    </row>
    <row r="39" spans="1:11" x14ac:dyDescent="0.25">
      <c r="A39" s="240">
        <v>41927</v>
      </c>
      <c r="B39" s="438" t="s">
        <v>2961</v>
      </c>
      <c r="C39" s="429" t="s">
        <v>2506</v>
      </c>
      <c r="D39" s="8" t="s">
        <v>11</v>
      </c>
      <c r="E39" s="252">
        <v>34025</v>
      </c>
      <c r="F39" s="313">
        <v>41955</v>
      </c>
      <c r="G39" s="247">
        <v>34025</v>
      </c>
      <c r="H39" s="265">
        <f t="shared" si="1"/>
        <v>0</v>
      </c>
      <c r="I39" s="8" t="s">
        <v>2534</v>
      </c>
    </row>
    <row r="40" spans="1:11" x14ac:dyDescent="0.25">
      <c r="A40" s="240">
        <v>41929</v>
      </c>
      <c r="B40" s="438" t="s">
        <v>3162</v>
      </c>
      <c r="C40" s="429" t="s">
        <v>2506</v>
      </c>
      <c r="D40" s="8" t="s">
        <v>11</v>
      </c>
      <c r="E40" s="252">
        <v>32888.699999999997</v>
      </c>
      <c r="F40" s="313">
        <v>41955</v>
      </c>
      <c r="G40" s="247">
        <v>32888.699999999997</v>
      </c>
      <c r="H40" s="265">
        <f t="shared" si="1"/>
        <v>0</v>
      </c>
      <c r="I40" s="8" t="s">
        <v>2523</v>
      </c>
    </row>
    <row r="41" spans="1:11" x14ac:dyDescent="0.25">
      <c r="A41" s="240">
        <v>41937</v>
      </c>
      <c r="B41" s="438" t="s">
        <v>3822</v>
      </c>
      <c r="C41" s="429" t="s">
        <v>2506</v>
      </c>
      <c r="D41" s="401" t="s">
        <v>11</v>
      </c>
      <c r="E41" s="402">
        <v>16518</v>
      </c>
      <c r="F41" s="294">
        <v>41942</v>
      </c>
      <c r="G41" s="22">
        <v>16518</v>
      </c>
      <c r="H41" s="265">
        <f t="shared" si="1"/>
        <v>0</v>
      </c>
      <c r="I41" s="431" t="s">
        <v>2534</v>
      </c>
    </row>
    <row r="42" spans="1:11" x14ac:dyDescent="0.25">
      <c r="A42" s="240">
        <v>41942</v>
      </c>
      <c r="B42" s="438" t="s">
        <v>4282</v>
      </c>
      <c r="C42" s="429" t="s">
        <v>2506</v>
      </c>
      <c r="D42" s="401" t="s">
        <v>11</v>
      </c>
      <c r="E42" s="402">
        <v>15000</v>
      </c>
      <c r="F42" s="117">
        <v>41942</v>
      </c>
      <c r="G42" s="30">
        <v>15000</v>
      </c>
      <c r="H42" s="265">
        <f t="shared" si="1"/>
        <v>0</v>
      </c>
      <c r="I42" s="235" t="s">
        <v>2531</v>
      </c>
    </row>
    <row r="43" spans="1:11" x14ac:dyDescent="0.25">
      <c r="A43" s="240"/>
      <c r="B43" s="438"/>
      <c r="C43" s="429"/>
      <c r="D43" s="401"/>
      <c r="E43" s="402"/>
      <c r="F43" s="117"/>
      <c r="G43" s="30">
        <f>SUM(G31:G42)</f>
        <v>692977.75999999989</v>
      </c>
      <c r="H43" s="265"/>
      <c r="I43" s="235"/>
    </row>
    <row r="44" spans="1:11" x14ac:dyDescent="0.25">
      <c r="A44" s="240"/>
      <c r="B44" s="438"/>
      <c r="C44" s="429"/>
      <c r="D44" s="401"/>
      <c r="E44" s="402"/>
      <c r="F44" s="117"/>
      <c r="G44" s="30"/>
      <c r="H44" s="265"/>
      <c r="I44" s="235"/>
    </row>
    <row r="45" spans="1:11" x14ac:dyDescent="0.25">
      <c r="A45" s="240">
        <v>41913</v>
      </c>
      <c r="B45" s="448" t="s">
        <v>1084</v>
      </c>
      <c r="C45" s="447" t="s">
        <v>2764</v>
      </c>
      <c r="D45" s="235" t="s">
        <v>2591</v>
      </c>
      <c r="E45" s="236">
        <v>17770</v>
      </c>
      <c r="F45" s="294">
        <v>41913</v>
      </c>
      <c r="G45" s="410">
        <v>17770</v>
      </c>
      <c r="H45" s="238">
        <f>E45-G45</f>
        <v>0</v>
      </c>
      <c r="I45" s="235"/>
    </row>
    <row r="46" spans="1:11" x14ac:dyDescent="0.25">
      <c r="A46" s="240">
        <v>41918</v>
      </c>
      <c r="B46" s="241" t="s">
        <v>2080</v>
      </c>
      <c r="C46" s="394" t="s">
        <v>2506</v>
      </c>
      <c r="D46" s="8" t="s">
        <v>2591</v>
      </c>
      <c r="E46" s="252">
        <v>13985</v>
      </c>
      <c r="F46" s="294">
        <v>41918</v>
      </c>
      <c r="G46" s="30">
        <v>13985</v>
      </c>
      <c r="H46" s="265">
        <f>E46-G46</f>
        <v>0</v>
      </c>
      <c r="I46" s="8"/>
    </row>
    <row r="47" spans="1:11" x14ac:dyDescent="0.25">
      <c r="A47" s="240">
        <v>41939</v>
      </c>
      <c r="B47" s="438" t="s">
        <v>4038</v>
      </c>
      <c r="C47" s="429" t="s">
        <v>2506</v>
      </c>
      <c r="D47" s="401" t="s">
        <v>2591</v>
      </c>
      <c r="E47" s="402">
        <v>19240.8</v>
      </c>
      <c r="F47" s="294">
        <v>41939</v>
      </c>
      <c r="G47" s="30">
        <v>19240.8</v>
      </c>
      <c r="H47" s="265">
        <f>E47-G47</f>
        <v>0</v>
      </c>
      <c r="I47" s="8" t="s">
        <v>2508</v>
      </c>
      <c r="K47" s="21"/>
    </row>
    <row r="48" spans="1:11" x14ac:dyDescent="0.25">
      <c r="A48" s="240">
        <v>41942</v>
      </c>
      <c r="B48" s="438" t="s">
        <v>4284</v>
      </c>
      <c r="C48" s="429" t="s">
        <v>2506</v>
      </c>
      <c r="D48" s="401" t="s">
        <v>2591</v>
      </c>
      <c r="E48" s="402">
        <v>12066</v>
      </c>
      <c r="F48" s="117">
        <v>41942</v>
      </c>
      <c r="G48" s="30">
        <v>12066</v>
      </c>
      <c r="H48" s="265">
        <f>E48-G48</f>
        <v>0</v>
      </c>
      <c r="I48" s="235" t="s">
        <v>2508</v>
      </c>
    </row>
    <row r="49" spans="1:11" x14ac:dyDescent="0.25">
      <c r="A49" s="240"/>
      <c r="B49" s="438"/>
      <c r="C49" s="429"/>
      <c r="D49" s="401"/>
      <c r="E49" s="402"/>
      <c r="F49" s="117"/>
      <c r="G49" s="621">
        <f>SUM(G45:G48)</f>
        <v>63061.8</v>
      </c>
      <c r="H49" s="265"/>
      <c r="I49" s="235"/>
    </row>
    <row r="50" spans="1:11" x14ac:dyDescent="0.25">
      <c r="A50" s="240"/>
      <c r="B50" s="438"/>
      <c r="C50" s="429"/>
      <c r="D50" s="401"/>
      <c r="E50" s="402"/>
      <c r="F50" s="117"/>
      <c r="G50" s="30"/>
      <c r="H50" s="265"/>
      <c r="I50" s="235"/>
    </row>
    <row r="51" spans="1:11" x14ac:dyDescent="0.25">
      <c r="A51" s="240">
        <v>41914</v>
      </c>
      <c r="B51" s="452" t="s">
        <v>1649</v>
      </c>
      <c r="C51" s="453" t="s">
        <v>2506</v>
      </c>
      <c r="D51" s="454" t="s">
        <v>2792</v>
      </c>
      <c r="E51" s="236">
        <v>2174.1999999999998</v>
      </c>
      <c r="F51" s="294">
        <v>41916</v>
      </c>
      <c r="G51" s="30">
        <v>2174.1999999999998</v>
      </c>
      <c r="H51" s="265">
        <f t="shared" ref="H51:H61" si="2">E51-G51</f>
        <v>0</v>
      </c>
      <c r="I51" s="38" t="s">
        <v>146</v>
      </c>
    </row>
    <row r="52" spans="1:11" x14ac:dyDescent="0.25">
      <c r="A52" s="240">
        <v>41918</v>
      </c>
      <c r="B52" s="241" t="s">
        <v>2071</v>
      </c>
      <c r="C52" s="394" t="s">
        <v>2506</v>
      </c>
      <c r="D52" s="8" t="s">
        <v>2792</v>
      </c>
      <c r="E52" s="252">
        <v>11241.3</v>
      </c>
      <c r="F52" s="294">
        <v>41920</v>
      </c>
      <c r="G52" s="30">
        <v>11241.3</v>
      </c>
      <c r="H52" s="265">
        <f t="shared" si="2"/>
        <v>0</v>
      </c>
      <c r="I52" s="8" t="s">
        <v>146</v>
      </c>
    </row>
    <row r="53" spans="1:11" x14ac:dyDescent="0.25">
      <c r="A53" s="240">
        <v>41921</v>
      </c>
      <c r="B53" s="438" t="s">
        <v>2266</v>
      </c>
      <c r="C53" s="429" t="s">
        <v>2506</v>
      </c>
      <c r="D53" s="8" t="s">
        <v>2792</v>
      </c>
      <c r="E53" s="252">
        <v>561</v>
      </c>
      <c r="F53" s="294">
        <v>41923</v>
      </c>
      <c r="G53" s="30">
        <v>561</v>
      </c>
      <c r="H53" s="265">
        <f t="shared" si="2"/>
        <v>0</v>
      </c>
      <c r="I53" s="8" t="s">
        <v>146</v>
      </c>
    </row>
    <row r="54" spans="1:11" x14ac:dyDescent="0.25">
      <c r="A54" s="240">
        <v>41941</v>
      </c>
      <c r="B54" s="438" t="s">
        <v>4194</v>
      </c>
      <c r="C54" s="429" t="s">
        <v>2506</v>
      </c>
      <c r="D54" s="401" t="s">
        <v>4195</v>
      </c>
      <c r="E54" s="402">
        <v>1292</v>
      </c>
      <c r="F54" s="117">
        <v>41941</v>
      </c>
      <c r="G54" s="30">
        <v>1292</v>
      </c>
      <c r="H54" s="265">
        <f t="shared" si="2"/>
        <v>0</v>
      </c>
      <c r="I54" s="8" t="s">
        <v>2508</v>
      </c>
    </row>
    <row r="55" spans="1:11" x14ac:dyDescent="0.25">
      <c r="A55" s="240">
        <v>41925</v>
      </c>
      <c r="B55" s="438" t="s">
        <v>1429</v>
      </c>
      <c r="C55" s="429" t="s">
        <v>2506</v>
      </c>
      <c r="D55" s="401" t="s">
        <v>2876</v>
      </c>
      <c r="E55" s="402">
        <v>11122.2</v>
      </c>
      <c r="F55" s="294">
        <v>41927</v>
      </c>
      <c r="G55" s="30">
        <v>11122.2</v>
      </c>
      <c r="H55" s="265">
        <f t="shared" si="2"/>
        <v>0</v>
      </c>
      <c r="I55" s="8" t="s">
        <v>2534</v>
      </c>
    </row>
    <row r="56" spans="1:11" x14ac:dyDescent="0.25">
      <c r="A56" s="240">
        <v>41928</v>
      </c>
      <c r="B56" s="438" t="s">
        <v>3058</v>
      </c>
      <c r="C56" s="429" t="s">
        <v>2506</v>
      </c>
      <c r="D56" s="401" t="s">
        <v>2876</v>
      </c>
      <c r="E56" s="402">
        <v>12586.4</v>
      </c>
      <c r="F56" s="294">
        <v>41930</v>
      </c>
      <c r="G56" s="251">
        <v>12586.4</v>
      </c>
      <c r="H56" s="265">
        <f t="shared" si="2"/>
        <v>0</v>
      </c>
      <c r="I56" s="235" t="s">
        <v>2534</v>
      </c>
    </row>
    <row r="57" spans="1:11" x14ac:dyDescent="0.25">
      <c r="A57" s="240">
        <v>41928</v>
      </c>
      <c r="B57" s="438" t="s">
        <v>3068</v>
      </c>
      <c r="C57" s="429" t="s">
        <v>2506</v>
      </c>
      <c r="D57" s="8" t="s">
        <v>2876</v>
      </c>
      <c r="E57" s="252">
        <v>2237</v>
      </c>
      <c r="F57" s="294">
        <v>41930</v>
      </c>
      <c r="G57" s="251">
        <v>2237</v>
      </c>
      <c r="H57" s="265">
        <f t="shared" si="2"/>
        <v>0</v>
      </c>
      <c r="I57" s="235" t="s">
        <v>2730</v>
      </c>
    </row>
    <row r="58" spans="1:11" x14ac:dyDescent="0.25">
      <c r="A58" s="240">
        <v>41932</v>
      </c>
      <c r="B58" s="438" t="s">
        <v>3418</v>
      </c>
      <c r="C58" s="429" t="s">
        <v>2506</v>
      </c>
      <c r="D58" s="8" t="s">
        <v>2876</v>
      </c>
      <c r="E58" s="252">
        <v>11237.4</v>
      </c>
      <c r="F58" s="294">
        <v>41934</v>
      </c>
      <c r="G58" s="22">
        <v>11237.4</v>
      </c>
      <c r="H58" s="265">
        <f t="shared" si="2"/>
        <v>0</v>
      </c>
      <c r="I58" s="431" t="s">
        <v>2534</v>
      </c>
    </row>
    <row r="59" spans="1:11" x14ac:dyDescent="0.25">
      <c r="A59" s="240">
        <v>41935</v>
      </c>
      <c r="B59" s="438" t="s">
        <v>3673</v>
      </c>
      <c r="C59" s="429" t="s">
        <v>2506</v>
      </c>
      <c r="D59" s="401" t="s">
        <v>2876</v>
      </c>
      <c r="E59" s="402">
        <v>1846</v>
      </c>
      <c r="F59" s="294">
        <v>41937</v>
      </c>
      <c r="G59" s="22">
        <v>1846</v>
      </c>
      <c r="H59" s="265">
        <f t="shared" si="2"/>
        <v>0</v>
      </c>
      <c r="I59" s="20" t="s">
        <v>2534</v>
      </c>
    </row>
    <row r="60" spans="1:11" x14ac:dyDescent="0.25">
      <c r="A60" s="240">
        <v>41939</v>
      </c>
      <c r="B60" s="438" t="s">
        <v>4035</v>
      </c>
      <c r="C60" s="429" t="s">
        <v>2506</v>
      </c>
      <c r="D60" s="401" t="s">
        <v>2876</v>
      </c>
      <c r="E60" s="402">
        <v>7384.9</v>
      </c>
      <c r="F60" s="294">
        <v>41941</v>
      </c>
      <c r="G60" s="30">
        <v>7384.9</v>
      </c>
      <c r="H60" s="265">
        <f t="shared" si="2"/>
        <v>0</v>
      </c>
      <c r="I60" s="8" t="s">
        <v>2534</v>
      </c>
      <c r="J60" s="9"/>
      <c r="K60" s="9"/>
    </row>
    <row r="61" spans="1:11" x14ac:dyDescent="0.25">
      <c r="A61" s="240">
        <v>41942</v>
      </c>
      <c r="B61" s="438" t="s">
        <v>4288</v>
      </c>
      <c r="C61" s="429" t="s">
        <v>2506</v>
      </c>
      <c r="D61" s="401" t="s">
        <v>4289</v>
      </c>
      <c r="E61" s="402">
        <v>6772.5</v>
      </c>
      <c r="F61" s="461">
        <v>41944</v>
      </c>
      <c r="G61" s="247">
        <v>6772.5</v>
      </c>
      <c r="H61" s="265">
        <f t="shared" si="2"/>
        <v>0</v>
      </c>
      <c r="I61" s="235" t="s">
        <v>2534</v>
      </c>
      <c r="J61" s="9"/>
      <c r="K61" s="9"/>
    </row>
    <row r="62" spans="1:11" x14ac:dyDescent="0.25">
      <c r="A62" s="240"/>
      <c r="B62" s="438"/>
      <c r="C62" s="429"/>
      <c r="D62" s="401"/>
      <c r="E62" s="402"/>
      <c r="F62" s="461"/>
      <c r="G62" s="624">
        <f>SUM(G51:G61)</f>
        <v>68454.899999999994</v>
      </c>
      <c r="H62" s="265"/>
      <c r="I62" s="235"/>
      <c r="J62" s="9"/>
      <c r="K62" s="9"/>
    </row>
    <row r="63" spans="1:11" x14ac:dyDescent="0.25">
      <c r="A63" s="240"/>
      <c r="B63" s="438"/>
      <c r="C63" s="429"/>
      <c r="D63" s="401"/>
      <c r="E63" s="402"/>
      <c r="F63" s="461"/>
      <c r="G63" s="247"/>
      <c r="H63" s="265"/>
      <c r="I63" s="235"/>
      <c r="J63" s="9"/>
      <c r="K63" s="9"/>
    </row>
    <row r="64" spans="1:11" x14ac:dyDescent="0.25">
      <c r="A64" s="240">
        <v>41936</v>
      </c>
      <c r="B64" s="438" t="s">
        <v>3749</v>
      </c>
      <c r="C64" s="429" t="s">
        <v>2506</v>
      </c>
      <c r="D64" s="401" t="s">
        <v>3750</v>
      </c>
      <c r="E64" s="402">
        <v>3122.8</v>
      </c>
      <c r="F64" s="294">
        <v>41936</v>
      </c>
      <c r="G64" s="30">
        <v>3122.8</v>
      </c>
      <c r="H64" s="265">
        <f>E64-G64</f>
        <v>0</v>
      </c>
      <c r="I64" s="20" t="s">
        <v>2508</v>
      </c>
      <c r="J64" s="9"/>
      <c r="K64" s="9"/>
    </row>
    <row r="65" spans="1:11" x14ac:dyDescent="0.25">
      <c r="A65" s="240">
        <v>41925</v>
      </c>
      <c r="B65" s="438" t="s">
        <v>1407</v>
      </c>
      <c r="C65" s="429" t="s">
        <v>2506</v>
      </c>
      <c r="D65" s="401" t="s">
        <v>2871</v>
      </c>
      <c r="E65" s="402">
        <v>3286.8</v>
      </c>
      <c r="F65" s="294">
        <v>41926</v>
      </c>
      <c r="G65" s="30">
        <v>3286.8</v>
      </c>
      <c r="H65" s="265">
        <f>E65-G65</f>
        <v>0</v>
      </c>
      <c r="I65" s="8" t="s">
        <v>2</v>
      </c>
      <c r="J65" s="9"/>
      <c r="K65" s="9"/>
    </row>
    <row r="66" spans="1:11" x14ac:dyDescent="0.25">
      <c r="A66" s="240"/>
      <c r="B66" s="438"/>
      <c r="C66" s="429"/>
      <c r="D66" s="401"/>
      <c r="E66" s="402"/>
      <c r="F66" s="294"/>
      <c r="G66" s="30"/>
      <c r="H66" s="265"/>
      <c r="I66" s="8"/>
      <c r="J66" s="9"/>
      <c r="K66" s="9"/>
    </row>
    <row r="67" spans="1:11" x14ac:dyDescent="0.25">
      <c r="A67" s="240">
        <v>41914</v>
      </c>
      <c r="B67" s="452" t="s">
        <v>1629</v>
      </c>
      <c r="C67" s="453" t="s">
        <v>2506</v>
      </c>
      <c r="D67" s="454" t="s">
        <v>2410</v>
      </c>
      <c r="E67" s="236">
        <v>51975</v>
      </c>
      <c r="F67" s="294">
        <v>41920</v>
      </c>
      <c r="G67" s="30">
        <v>51975</v>
      </c>
      <c r="H67" s="238">
        <f>E67-G67</f>
        <v>0</v>
      </c>
      <c r="I67" s="38" t="s">
        <v>4</v>
      </c>
      <c r="J67" s="9"/>
      <c r="K67" s="9"/>
    </row>
    <row r="68" spans="1:11" x14ac:dyDescent="0.25">
      <c r="A68" s="240">
        <v>41921</v>
      </c>
      <c r="B68" s="456" t="s">
        <v>1199</v>
      </c>
      <c r="C68" s="457" t="s">
        <v>2764</v>
      </c>
      <c r="D68" s="235" t="s">
        <v>2410</v>
      </c>
      <c r="E68" s="236">
        <v>55469</v>
      </c>
      <c r="F68" s="294">
        <v>41932</v>
      </c>
      <c r="G68" s="30">
        <v>55469</v>
      </c>
      <c r="H68" s="265">
        <f>E68-G68</f>
        <v>0</v>
      </c>
      <c r="I68" s="235" t="s">
        <v>196</v>
      </c>
      <c r="J68" s="9"/>
      <c r="K68" s="9"/>
    </row>
    <row r="69" spans="1:11" x14ac:dyDescent="0.25">
      <c r="A69" s="240">
        <v>41932</v>
      </c>
      <c r="B69" s="438" t="s">
        <v>3356</v>
      </c>
      <c r="C69" s="429" t="s">
        <v>2506</v>
      </c>
      <c r="D69" s="8" t="s">
        <v>2410</v>
      </c>
      <c r="E69" s="252">
        <v>65851.8</v>
      </c>
      <c r="F69" s="303" t="s">
        <v>3357</v>
      </c>
      <c r="G69" s="247">
        <f>61739.9+4111.9</f>
        <v>65851.8</v>
      </c>
      <c r="H69" s="265">
        <f>E69-G69</f>
        <v>0</v>
      </c>
      <c r="I69" s="8" t="s">
        <v>2525</v>
      </c>
      <c r="J69" s="9"/>
      <c r="K69" s="9"/>
    </row>
    <row r="70" spans="1:11" x14ac:dyDescent="0.25">
      <c r="A70" s="240">
        <v>41934</v>
      </c>
      <c r="B70" s="438" t="s">
        <v>3584</v>
      </c>
      <c r="C70" s="429" t="s">
        <v>2506</v>
      </c>
      <c r="D70" s="401" t="s">
        <v>2410</v>
      </c>
      <c r="E70" s="402">
        <v>13540.8</v>
      </c>
      <c r="F70" s="314" t="s">
        <v>3585</v>
      </c>
      <c r="G70" s="28">
        <v>13540.8</v>
      </c>
      <c r="H70" s="265">
        <f>E70-G70</f>
        <v>0</v>
      </c>
      <c r="I70" s="20" t="s">
        <v>2525</v>
      </c>
      <c r="J70" s="9"/>
      <c r="K70" s="9"/>
    </row>
    <row r="71" spans="1:11" x14ac:dyDescent="0.25">
      <c r="A71" s="240">
        <v>41939</v>
      </c>
      <c r="B71" s="438" t="s">
        <v>3936</v>
      </c>
      <c r="C71" s="429" t="s">
        <v>2506</v>
      </c>
      <c r="D71" s="439" t="s">
        <v>2410</v>
      </c>
      <c r="E71" s="295">
        <v>54564.480000000003</v>
      </c>
      <c r="F71" s="313">
        <v>41944</v>
      </c>
      <c r="G71" s="28">
        <v>54564.480000000003</v>
      </c>
      <c r="H71" s="265">
        <f>E71-G71</f>
        <v>0</v>
      </c>
      <c r="I71" s="24" t="s">
        <v>2525</v>
      </c>
      <c r="J71" s="9"/>
      <c r="K71" s="9"/>
    </row>
    <row r="72" spans="1:11" x14ac:dyDescent="0.25">
      <c r="A72" s="240"/>
      <c r="B72" s="438"/>
      <c r="C72" s="429"/>
      <c r="D72" s="439"/>
      <c r="E72" s="295"/>
      <c r="F72" s="313"/>
      <c r="G72" s="625">
        <f>SUM(G67:G71)</f>
        <v>241401.08</v>
      </c>
      <c r="H72" s="265"/>
      <c r="I72" s="24"/>
      <c r="J72" s="9"/>
      <c r="K72" s="9"/>
    </row>
    <row r="73" spans="1:11" x14ac:dyDescent="0.25">
      <c r="A73" s="240"/>
      <c r="B73" s="438"/>
      <c r="C73" s="429"/>
      <c r="D73" s="439"/>
      <c r="E73" s="295"/>
      <c r="F73" s="313"/>
      <c r="G73" s="28"/>
      <c r="H73" s="265"/>
      <c r="I73" s="24"/>
      <c r="J73" s="9"/>
      <c r="K73" s="9"/>
    </row>
    <row r="74" spans="1:11" x14ac:dyDescent="0.25">
      <c r="A74" s="240">
        <v>41926</v>
      </c>
      <c r="B74" s="438" t="s">
        <v>1533</v>
      </c>
      <c r="C74" s="429" t="s">
        <v>2506</v>
      </c>
      <c r="D74" s="401" t="s">
        <v>2588</v>
      </c>
      <c r="E74" s="402">
        <v>69395.600000000006</v>
      </c>
      <c r="F74" s="294">
        <v>41927</v>
      </c>
      <c r="G74" s="30">
        <v>69395.600000000006</v>
      </c>
      <c r="H74" s="265">
        <f>E74-G74</f>
        <v>0</v>
      </c>
      <c r="I74" s="235" t="s">
        <v>2523</v>
      </c>
      <c r="J74" s="9"/>
      <c r="K74" s="9"/>
    </row>
    <row r="75" spans="1:11" x14ac:dyDescent="0.25">
      <c r="A75" s="240"/>
      <c r="B75" s="438"/>
      <c r="C75" s="429"/>
      <c r="D75" s="401"/>
      <c r="E75" s="402"/>
      <c r="F75" s="294"/>
      <c r="G75" s="30"/>
      <c r="H75" s="265"/>
      <c r="I75" s="235"/>
      <c r="J75" s="9"/>
      <c r="K75" s="9"/>
    </row>
    <row r="76" spans="1:11" x14ac:dyDescent="0.25">
      <c r="A76" s="240">
        <v>41915</v>
      </c>
      <c r="B76" s="452" t="s">
        <v>1744</v>
      </c>
      <c r="C76" s="453" t="s">
        <v>2506</v>
      </c>
      <c r="D76" s="454" t="s">
        <v>89</v>
      </c>
      <c r="E76" s="236">
        <v>436.8</v>
      </c>
      <c r="F76" s="294">
        <v>41916</v>
      </c>
      <c r="G76" s="30">
        <v>436.8</v>
      </c>
      <c r="H76" s="265">
        <f t="shared" ref="H76:H84" si="3">E76-G76</f>
        <v>0</v>
      </c>
      <c r="I76" s="38" t="s">
        <v>4</v>
      </c>
      <c r="J76" s="9"/>
      <c r="K76" s="9"/>
    </row>
    <row r="77" spans="1:11" x14ac:dyDescent="0.25">
      <c r="A77" s="240">
        <v>41918</v>
      </c>
      <c r="B77" s="241" t="s">
        <v>2022</v>
      </c>
      <c r="C77" s="394" t="s">
        <v>2506</v>
      </c>
      <c r="D77" s="8" t="s">
        <v>89</v>
      </c>
      <c r="E77" s="252">
        <v>1171.32</v>
      </c>
      <c r="F77" s="294">
        <v>41919</v>
      </c>
      <c r="G77" s="30">
        <v>1171.32</v>
      </c>
      <c r="H77" s="265">
        <f t="shared" si="3"/>
        <v>0</v>
      </c>
      <c r="I77" s="8" t="s">
        <v>20</v>
      </c>
      <c r="J77" s="9"/>
      <c r="K77" s="9"/>
    </row>
    <row r="78" spans="1:11" x14ac:dyDescent="0.25">
      <c r="A78" s="240">
        <v>41919</v>
      </c>
      <c r="B78" s="241" t="s">
        <v>2141</v>
      </c>
      <c r="C78" s="394" t="s">
        <v>2506</v>
      </c>
      <c r="D78" s="8" t="s">
        <v>89</v>
      </c>
      <c r="E78" s="252">
        <v>226.2</v>
      </c>
      <c r="F78" s="294">
        <v>41919</v>
      </c>
      <c r="G78" s="30">
        <v>226.2</v>
      </c>
      <c r="H78" s="265">
        <f t="shared" si="3"/>
        <v>0</v>
      </c>
      <c r="I78" s="8" t="s">
        <v>4</v>
      </c>
      <c r="J78" s="9"/>
      <c r="K78" s="9"/>
    </row>
    <row r="79" spans="1:11" x14ac:dyDescent="0.25">
      <c r="A79" s="240">
        <v>41923</v>
      </c>
      <c r="B79" s="438" t="s">
        <v>1239</v>
      </c>
      <c r="C79" s="429" t="s">
        <v>2506</v>
      </c>
      <c r="D79" s="8" t="s">
        <v>89</v>
      </c>
      <c r="E79" s="252">
        <v>764.8</v>
      </c>
      <c r="F79" s="294">
        <v>41924</v>
      </c>
      <c r="G79" s="30">
        <v>764.8</v>
      </c>
      <c r="H79" s="265">
        <f t="shared" si="3"/>
        <v>0</v>
      </c>
      <c r="I79" s="235" t="s">
        <v>2523</v>
      </c>
      <c r="J79" s="9"/>
      <c r="K79" s="9"/>
    </row>
    <row r="80" spans="1:11" x14ac:dyDescent="0.25">
      <c r="A80" s="240">
        <v>41926</v>
      </c>
      <c r="B80" s="438" t="s">
        <v>1521</v>
      </c>
      <c r="C80" s="429" t="s">
        <v>2506</v>
      </c>
      <c r="D80" s="401" t="s">
        <v>89</v>
      </c>
      <c r="E80" s="402">
        <v>1266.2</v>
      </c>
      <c r="F80" s="294">
        <v>41927</v>
      </c>
      <c r="G80" s="30">
        <v>1266.2</v>
      </c>
      <c r="H80" s="265">
        <f t="shared" si="3"/>
        <v>0</v>
      </c>
      <c r="I80" s="235" t="s">
        <v>2525</v>
      </c>
      <c r="J80" s="9"/>
      <c r="K80" s="9"/>
    </row>
    <row r="81" spans="1:11" x14ac:dyDescent="0.25">
      <c r="A81" s="240">
        <v>41929</v>
      </c>
      <c r="B81" s="438" t="s">
        <v>3133</v>
      </c>
      <c r="C81" s="429" t="s">
        <v>2506</v>
      </c>
      <c r="D81" s="8" t="s">
        <v>89</v>
      </c>
      <c r="E81" s="252">
        <v>1170.46</v>
      </c>
      <c r="F81" s="294">
        <v>41930</v>
      </c>
      <c r="G81" s="251">
        <v>1170.46</v>
      </c>
      <c r="H81" s="265">
        <f t="shared" si="3"/>
        <v>0</v>
      </c>
      <c r="I81" s="8" t="s">
        <v>2508</v>
      </c>
      <c r="J81" s="9"/>
      <c r="K81" s="9"/>
    </row>
    <row r="82" spans="1:11" x14ac:dyDescent="0.25">
      <c r="A82" s="240">
        <v>41934</v>
      </c>
      <c r="B82" s="438" t="s">
        <v>3521</v>
      </c>
      <c r="C82" s="429" t="s">
        <v>2506</v>
      </c>
      <c r="D82" s="8" t="s">
        <v>89</v>
      </c>
      <c r="E82" s="252">
        <v>1170.46</v>
      </c>
      <c r="F82" s="294">
        <v>41935</v>
      </c>
      <c r="G82" s="22">
        <v>1170.46</v>
      </c>
      <c r="H82" s="265">
        <f t="shared" si="3"/>
        <v>0</v>
      </c>
      <c r="I82" s="20" t="s">
        <v>2864</v>
      </c>
    </row>
    <row r="83" spans="1:11" x14ac:dyDescent="0.25">
      <c r="A83" s="240">
        <v>41939</v>
      </c>
      <c r="B83" s="438" t="s">
        <v>3989</v>
      </c>
      <c r="C83" s="429" t="s">
        <v>2506</v>
      </c>
      <c r="D83" s="439" t="s">
        <v>89</v>
      </c>
      <c r="E83" s="295">
        <v>1197.68</v>
      </c>
      <c r="F83" s="294">
        <v>41940</v>
      </c>
      <c r="G83" s="22">
        <v>1197.68</v>
      </c>
      <c r="H83" s="265">
        <f t="shared" si="3"/>
        <v>0</v>
      </c>
      <c r="I83" s="24" t="s">
        <v>2544</v>
      </c>
      <c r="K83" s="21"/>
    </row>
    <row r="84" spans="1:11" x14ac:dyDescent="0.25">
      <c r="A84" s="240">
        <v>41943</v>
      </c>
      <c r="B84" s="438" t="s">
        <v>4386</v>
      </c>
      <c r="C84" s="429" t="s">
        <v>2506</v>
      </c>
      <c r="D84" s="401" t="s">
        <v>89</v>
      </c>
      <c r="E84" s="402">
        <v>392.6</v>
      </c>
      <c r="F84" s="313">
        <v>41944</v>
      </c>
      <c r="G84" s="247">
        <v>392.6</v>
      </c>
      <c r="H84" s="265">
        <f t="shared" si="3"/>
        <v>0</v>
      </c>
      <c r="I84" s="8" t="s">
        <v>2520</v>
      </c>
    </row>
    <row r="85" spans="1:11" x14ac:dyDescent="0.25">
      <c r="A85" s="240"/>
      <c r="B85" s="438"/>
      <c r="C85" s="429"/>
      <c r="D85" s="401"/>
      <c r="E85" s="402"/>
      <c r="F85" s="313"/>
      <c r="G85" s="624">
        <f>SUM(G76:G84)</f>
        <v>7796.52</v>
      </c>
      <c r="H85" s="265"/>
      <c r="I85" s="8"/>
    </row>
    <row r="86" spans="1:11" x14ac:dyDescent="0.25">
      <c r="A86" s="240"/>
      <c r="B86" s="438"/>
      <c r="C86" s="429"/>
      <c r="D86" s="401"/>
      <c r="E86" s="402"/>
      <c r="F86" s="313"/>
      <c r="G86" s="247"/>
      <c r="H86" s="265"/>
      <c r="I86" s="8"/>
    </row>
    <row r="87" spans="1:11" x14ac:dyDescent="0.25">
      <c r="A87" s="240">
        <v>41925</v>
      </c>
      <c r="B87" s="438" t="s">
        <v>1439</v>
      </c>
      <c r="C87" s="429" t="s">
        <v>2506</v>
      </c>
      <c r="D87" s="401" t="s">
        <v>2582</v>
      </c>
      <c r="E87" s="402">
        <v>6069.6</v>
      </c>
      <c r="F87" s="294">
        <v>41927</v>
      </c>
      <c r="G87" s="30">
        <v>6069.6</v>
      </c>
      <c r="H87" s="265">
        <f>E87-G87</f>
        <v>0</v>
      </c>
      <c r="I87" s="8" t="s">
        <v>2534</v>
      </c>
    </row>
    <row r="88" spans="1:11" x14ac:dyDescent="0.25">
      <c r="A88" s="240">
        <v>41918</v>
      </c>
      <c r="B88" s="241" t="s">
        <v>2064</v>
      </c>
      <c r="C88" s="394" t="s">
        <v>2506</v>
      </c>
      <c r="D88" s="8" t="s">
        <v>2582</v>
      </c>
      <c r="E88" s="252">
        <v>17082.599999999999</v>
      </c>
      <c r="F88" s="294">
        <v>41920</v>
      </c>
      <c r="G88" s="30">
        <v>17082.599999999999</v>
      </c>
      <c r="H88" s="409">
        <f>E88-G88</f>
        <v>0</v>
      </c>
      <c r="I88" s="8" t="s">
        <v>146</v>
      </c>
    </row>
    <row r="89" spans="1:11" x14ac:dyDescent="0.25">
      <c r="A89" s="240">
        <v>41932</v>
      </c>
      <c r="B89" s="438" t="s">
        <v>3416</v>
      </c>
      <c r="C89" s="429" t="s">
        <v>2506</v>
      </c>
      <c r="D89" s="8" t="s">
        <v>2582</v>
      </c>
      <c r="E89" s="252">
        <v>10870.2</v>
      </c>
      <c r="F89" s="294">
        <v>41934</v>
      </c>
      <c r="G89" s="22">
        <v>10870.2</v>
      </c>
      <c r="H89" s="265">
        <f>E89-G89</f>
        <v>0</v>
      </c>
      <c r="I89" s="431" t="s">
        <v>2534</v>
      </c>
    </row>
    <row r="90" spans="1:11" x14ac:dyDescent="0.25">
      <c r="A90" s="240">
        <v>41939</v>
      </c>
      <c r="B90" s="438" t="s">
        <v>4044</v>
      </c>
      <c r="C90" s="429" t="s">
        <v>2506</v>
      </c>
      <c r="D90" s="401" t="s">
        <v>2582</v>
      </c>
      <c r="E90" s="402">
        <v>11340</v>
      </c>
      <c r="F90" s="294">
        <v>41941</v>
      </c>
      <c r="G90" s="30">
        <v>11340</v>
      </c>
      <c r="H90" s="265">
        <f>E90-G90</f>
        <v>0</v>
      </c>
      <c r="I90" s="8" t="s">
        <v>2534</v>
      </c>
    </row>
    <row r="91" spans="1:11" x14ac:dyDescent="0.25">
      <c r="A91" s="240"/>
      <c r="B91" s="438"/>
      <c r="C91" s="429"/>
      <c r="D91" s="401"/>
      <c r="E91" s="402"/>
      <c r="F91" s="294"/>
      <c r="G91" s="621">
        <f>SUM(G87:G90)</f>
        <v>45362.399999999994</v>
      </c>
      <c r="H91" s="265"/>
      <c r="I91" s="8"/>
    </row>
    <row r="92" spans="1:11" x14ac:dyDescent="0.25">
      <c r="A92" s="240"/>
      <c r="B92" s="438"/>
      <c r="C92" s="429"/>
      <c r="D92" s="401"/>
      <c r="E92" s="402"/>
      <c r="F92" s="294"/>
      <c r="G92" s="30"/>
      <c r="H92" s="265"/>
      <c r="I92" s="8"/>
    </row>
    <row r="93" spans="1:11" x14ac:dyDescent="0.25">
      <c r="A93" s="240">
        <v>41921</v>
      </c>
      <c r="B93" s="438" t="s">
        <v>2227</v>
      </c>
      <c r="C93" s="429" t="s">
        <v>2506</v>
      </c>
      <c r="D93" s="235" t="s">
        <v>2845</v>
      </c>
      <c r="E93" s="236">
        <v>2295</v>
      </c>
      <c r="F93" s="294">
        <v>41921</v>
      </c>
      <c r="G93" s="30">
        <v>2295</v>
      </c>
      <c r="H93" s="265">
        <f>E93-G93</f>
        <v>0</v>
      </c>
      <c r="I93" s="235"/>
    </row>
    <row r="94" spans="1:11" x14ac:dyDescent="0.25">
      <c r="A94" s="240">
        <v>41922</v>
      </c>
      <c r="B94" s="438" t="s">
        <v>1060</v>
      </c>
      <c r="C94" s="429" t="s">
        <v>2506</v>
      </c>
      <c r="D94" s="235" t="s">
        <v>2845</v>
      </c>
      <c r="E94" s="236">
        <v>5605</v>
      </c>
      <c r="F94" s="294">
        <v>41922</v>
      </c>
      <c r="G94" s="30">
        <v>5605</v>
      </c>
      <c r="H94" s="265">
        <f>E94-G94</f>
        <v>0</v>
      </c>
      <c r="I94" s="235" t="s">
        <v>14</v>
      </c>
    </row>
    <row r="95" spans="1:11" x14ac:dyDescent="0.25">
      <c r="A95" s="240">
        <v>41925</v>
      </c>
      <c r="B95" s="438" t="s">
        <v>1343</v>
      </c>
      <c r="C95" s="429" t="s">
        <v>2506</v>
      </c>
      <c r="D95" s="8" t="s">
        <v>2845</v>
      </c>
      <c r="E95" s="252">
        <v>2709.4</v>
      </c>
      <c r="F95" s="294">
        <v>41925</v>
      </c>
      <c r="G95" s="22">
        <v>2709.4</v>
      </c>
      <c r="H95" s="265">
        <f>E95-G95</f>
        <v>0</v>
      </c>
      <c r="I95" s="20" t="s">
        <v>2</v>
      </c>
    </row>
    <row r="96" spans="1:11" x14ac:dyDescent="0.25">
      <c r="A96" s="240">
        <v>41928</v>
      </c>
      <c r="B96" s="438" t="s">
        <v>2976</v>
      </c>
      <c r="C96" s="429" t="s">
        <v>2506</v>
      </c>
      <c r="D96" s="8" t="s">
        <v>2977</v>
      </c>
      <c r="E96" s="252">
        <v>3017.2</v>
      </c>
      <c r="F96" s="294">
        <v>41928</v>
      </c>
      <c r="G96" s="251">
        <v>3017.2</v>
      </c>
      <c r="H96" s="265">
        <f>E96-G96</f>
        <v>0</v>
      </c>
      <c r="I96" s="8" t="s">
        <v>2508</v>
      </c>
    </row>
    <row r="97" spans="1:9" x14ac:dyDescent="0.25">
      <c r="A97" s="240"/>
      <c r="B97" s="438"/>
      <c r="C97" s="429"/>
      <c r="D97" s="8"/>
      <c r="E97" s="252"/>
      <c r="F97" s="294"/>
      <c r="G97" s="251"/>
      <c r="H97" s="265"/>
      <c r="I97" s="8"/>
    </row>
    <row r="98" spans="1:9" x14ac:dyDescent="0.25">
      <c r="A98" s="240">
        <v>41922</v>
      </c>
      <c r="B98" s="438" t="s">
        <v>1114</v>
      </c>
      <c r="C98" s="429" t="s">
        <v>2506</v>
      </c>
      <c r="D98" s="626" t="s">
        <v>2662</v>
      </c>
      <c r="E98" s="236">
        <v>11512.8</v>
      </c>
      <c r="F98" s="313">
        <v>41948</v>
      </c>
      <c r="G98" s="247">
        <v>11512.8</v>
      </c>
      <c r="H98" s="265">
        <f t="shared" ref="H98:H109" si="4">E98-G98</f>
        <v>0</v>
      </c>
      <c r="I98" s="235" t="s">
        <v>20</v>
      </c>
    </row>
    <row r="99" spans="1:9" x14ac:dyDescent="0.25">
      <c r="A99" s="240">
        <v>41928</v>
      </c>
      <c r="B99" s="438" t="s">
        <v>3034</v>
      </c>
      <c r="C99" s="429" t="s">
        <v>2506</v>
      </c>
      <c r="D99" s="405" t="s">
        <v>2662</v>
      </c>
      <c r="E99" s="252">
        <v>9000</v>
      </c>
      <c r="F99" s="313">
        <v>41956</v>
      </c>
      <c r="G99" s="247">
        <v>9000</v>
      </c>
      <c r="H99" s="265">
        <f t="shared" si="4"/>
        <v>0</v>
      </c>
      <c r="I99" s="235" t="s">
        <v>2508</v>
      </c>
    </row>
    <row r="100" spans="1:9" x14ac:dyDescent="0.25">
      <c r="A100" s="240">
        <v>41929</v>
      </c>
      <c r="B100" s="438" t="s">
        <v>3168</v>
      </c>
      <c r="C100" s="429" t="s">
        <v>2506</v>
      </c>
      <c r="D100" s="405" t="s">
        <v>2662</v>
      </c>
      <c r="E100" s="252">
        <v>37032.300000000003</v>
      </c>
      <c r="F100" s="313" t="s">
        <v>3169</v>
      </c>
      <c r="G100" s="247">
        <v>37032.300000000003</v>
      </c>
      <c r="H100" s="265">
        <f t="shared" si="4"/>
        <v>0</v>
      </c>
      <c r="I100" s="8" t="s">
        <v>2508</v>
      </c>
    </row>
    <row r="101" spans="1:9" x14ac:dyDescent="0.25">
      <c r="A101" s="240">
        <v>41930</v>
      </c>
      <c r="B101" s="438" t="s">
        <v>3217</v>
      </c>
      <c r="C101" s="429" t="s">
        <v>2506</v>
      </c>
      <c r="D101" s="405" t="s">
        <v>2662</v>
      </c>
      <c r="E101" s="252">
        <v>32501.200000000001</v>
      </c>
      <c r="F101" s="313">
        <v>41948</v>
      </c>
      <c r="G101" s="247">
        <v>32501.200000000001</v>
      </c>
      <c r="H101" s="265">
        <f t="shared" si="4"/>
        <v>0</v>
      </c>
      <c r="I101" s="8" t="s">
        <v>2508</v>
      </c>
    </row>
    <row r="102" spans="1:9" x14ac:dyDescent="0.25">
      <c r="A102" s="240">
        <v>41933</v>
      </c>
      <c r="B102" s="438" t="s">
        <v>3497</v>
      </c>
      <c r="C102" s="429" t="s">
        <v>2506</v>
      </c>
      <c r="D102" s="405" t="s">
        <v>2662</v>
      </c>
      <c r="E102" s="252">
        <v>166253.64000000001</v>
      </c>
      <c r="F102" s="313" t="s">
        <v>3498</v>
      </c>
      <c r="G102" s="28">
        <v>166253.64000000001</v>
      </c>
      <c r="H102" s="265">
        <f t="shared" si="4"/>
        <v>0</v>
      </c>
      <c r="I102" s="431" t="s">
        <v>3499</v>
      </c>
    </row>
    <row r="103" spans="1:9" x14ac:dyDescent="0.25">
      <c r="A103" s="240">
        <v>41936</v>
      </c>
      <c r="B103" s="438" t="s">
        <v>3763</v>
      </c>
      <c r="C103" s="429" t="s">
        <v>2506</v>
      </c>
      <c r="D103" s="428" t="s">
        <v>2662</v>
      </c>
      <c r="E103" s="402">
        <v>35031.199999999997</v>
      </c>
      <c r="F103" s="313" t="s">
        <v>3498</v>
      </c>
      <c r="G103" s="28">
        <v>35031.199999999997</v>
      </c>
      <c r="H103" s="265">
        <f t="shared" si="4"/>
        <v>0</v>
      </c>
      <c r="I103" s="20" t="s">
        <v>3764</v>
      </c>
    </row>
    <row r="104" spans="1:9" x14ac:dyDescent="0.25">
      <c r="A104" s="240">
        <v>41936</v>
      </c>
      <c r="B104" s="281" t="s">
        <v>3768</v>
      </c>
      <c r="C104" s="616" t="s">
        <v>2506</v>
      </c>
      <c r="D104" s="428" t="s">
        <v>2662</v>
      </c>
      <c r="E104" s="439">
        <v>137206.5</v>
      </c>
      <c r="F104" s="617" t="s">
        <v>3769</v>
      </c>
      <c r="G104" s="618">
        <v>137206.5</v>
      </c>
      <c r="H104" s="265">
        <f t="shared" si="4"/>
        <v>0</v>
      </c>
      <c r="I104" s="20" t="s">
        <v>2738</v>
      </c>
    </row>
    <row r="105" spans="1:9" x14ac:dyDescent="0.25">
      <c r="A105" s="240">
        <v>41936</v>
      </c>
      <c r="B105" s="438" t="s">
        <v>3772</v>
      </c>
      <c r="C105" s="429" t="s">
        <v>2506</v>
      </c>
      <c r="D105" s="428" t="s">
        <v>2662</v>
      </c>
      <c r="E105" s="402">
        <v>36426.04</v>
      </c>
      <c r="F105" s="313" t="s">
        <v>3498</v>
      </c>
      <c r="G105" s="28">
        <v>36426.04</v>
      </c>
      <c r="H105" s="265">
        <f t="shared" si="4"/>
        <v>0</v>
      </c>
      <c r="I105" s="20" t="s">
        <v>2508</v>
      </c>
    </row>
    <row r="106" spans="1:9" x14ac:dyDescent="0.25">
      <c r="A106" s="240">
        <v>41936</v>
      </c>
      <c r="B106" s="438" t="s">
        <v>3773</v>
      </c>
      <c r="C106" s="429" t="s">
        <v>2506</v>
      </c>
      <c r="D106" s="428" t="s">
        <v>2662</v>
      </c>
      <c r="E106" s="402">
        <v>132184.82</v>
      </c>
      <c r="F106" s="313" t="s">
        <v>3498</v>
      </c>
      <c r="G106" s="28">
        <v>132184.82</v>
      </c>
      <c r="H106" s="265">
        <f t="shared" si="4"/>
        <v>0</v>
      </c>
      <c r="I106" s="20" t="s">
        <v>2508</v>
      </c>
    </row>
    <row r="107" spans="1:9" x14ac:dyDescent="0.25">
      <c r="A107" s="240">
        <v>41936</v>
      </c>
      <c r="B107" s="438" t="s">
        <v>3776</v>
      </c>
      <c r="C107" s="429" t="s">
        <v>2506</v>
      </c>
      <c r="D107" s="428" t="s">
        <v>2662</v>
      </c>
      <c r="E107" s="402">
        <v>38006.18</v>
      </c>
      <c r="F107" s="313" t="s">
        <v>3777</v>
      </c>
      <c r="G107" s="28">
        <v>38006.18</v>
      </c>
      <c r="H107" s="265">
        <f t="shared" si="4"/>
        <v>0</v>
      </c>
      <c r="I107" s="20" t="s">
        <v>2508</v>
      </c>
    </row>
    <row r="108" spans="1:9" x14ac:dyDescent="0.25">
      <c r="A108" s="240">
        <v>41936</v>
      </c>
      <c r="B108" s="438" t="s">
        <v>3778</v>
      </c>
      <c r="C108" s="429" t="s">
        <v>2506</v>
      </c>
      <c r="D108" s="428" t="s">
        <v>2662</v>
      </c>
      <c r="E108" s="402">
        <v>38199.78</v>
      </c>
      <c r="F108" s="313" t="s">
        <v>3777</v>
      </c>
      <c r="G108" s="28">
        <v>38199.78</v>
      </c>
      <c r="H108" s="265">
        <f t="shared" si="4"/>
        <v>0</v>
      </c>
      <c r="I108" s="20" t="s">
        <v>2508</v>
      </c>
    </row>
    <row r="109" spans="1:9" x14ac:dyDescent="0.25">
      <c r="A109" s="240">
        <v>41937</v>
      </c>
      <c r="B109" s="438" t="s">
        <v>3854</v>
      </c>
      <c r="C109" s="429" t="s">
        <v>2506</v>
      </c>
      <c r="D109" s="428" t="s">
        <v>2662</v>
      </c>
      <c r="E109" s="295">
        <v>292688.34000000003</v>
      </c>
      <c r="F109" s="313" t="s">
        <v>3498</v>
      </c>
      <c r="G109" s="28">
        <v>292688.34000000003</v>
      </c>
      <c r="H109" s="265">
        <f t="shared" si="4"/>
        <v>0</v>
      </c>
      <c r="I109" s="20" t="s">
        <v>3499</v>
      </c>
    </row>
    <row r="110" spans="1:9" x14ac:dyDescent="0.25">
      <c r="A110" s="240"/>
      <c r="B110" s="438"/>
      <c r="C110" s="429"/>
      <c r="D110" s="428"/>
      <c r="E110" s="295"/>
      <c r="F110" s="313"/>
      <c r="G110" s="625">
        <f>SUM(G98:G109)</f>
        <v>966042.8</v>
      </c>
      <c r="H110" s="265"/>
      <c r="I110" s="20"/>
    </row>
    <row r="111" spans="1:9" x14ac:dyDescent="0.25">
      <c r="A111" s="240"/>
      <c r="B111" s="438"/>
      <c r="C111" s="429"/>
      <c r="D111" s="428"/>
      <c r="E111" s="295"/>
      <c r="F111" s="313"/>
      <c r="G111" s="28"/>
      <c r="H111" s="265"/>
      <c r="I111" s="20"/>
    </row>
    <row r="112" spans="1:9" x14ac:dyDescent="0.25">
      <c r="A112" s="240">
        <v>41935</v>
      </c>
      <c r="B112" s="438" t="s">
        <v>3679</v>
      </c>
      <c r="C112" s="429" t="s">
        <v>2506</v>
      </c>
      <c r="D112" s="401" t="s">
        <v>3680</v>
      </c>
      <c r="E112" s="402">
        <v>3836.36</v>
      </c>
      <c r="F112" s="294">
        <v>41937</v>
      </c>
      <c r="G112" s="22">
        <v>3836.36</v>
      </c>
      <c r="H112" s="265">
        <f t="shared" ref="H112:H118" si="5">E112-G112</f>
        <v>0</v>
      </c>
      <c r="I112" s="20" t="s">
        <v>2534</v>
      </c>
    </row>
    <row r="113" spans="1:11" x14ac:dyDescent="0.25">
      <c r="A113" s="240">
        <v>41914</v>
      </c>
      <c r="B113" s="452" t="s">
        <v>1662</v>
      </c>
      <c r="C113" s="453" t="s">
        <v>2506</v>
      </c>
      <c r="D113" s="454" t="s">
        <v>2597</v>
      </c>
      <c r="E113" s="236">
        <v>8017.92</v>
      </c>
      <c r="F113" s="294">
        <v>41920</v>
      </c>
      <c r="G113" s="30">
        <v>8017.92</v>
      </c>
      <c r="H113" s="265">
        <f t="shared" si="5"/>
        <v>0</v>
      </c>
      <c r="I113" s="38" t="s">
        <v>146</v>
      </c>
      <c r="K113" s="21"/>
    </row>
    <row r="114" spans="1:11" x14ac:dyDescent="0.25">
      <c r="A114" s="240">
        <v>41918</v>
      </c>
      <c r="B114" s="241" t="s">
        <v>2072</v>
      </c>
      <c r="C114" s="394" t="s">
        <v>2506</v>
      </c>
      <c r="D114" s="8" t="s">
        <v>2597</v>
      </c>
      <c r="E114" s="252">
        <v>6683.6</v>
      </c>
      <c r="F114" s="294">
        <v>41920</v>
      </c>
      <c r="G114" s="30">
        <v>6683.6</v>
      </c>
      <c r="H114" s="265">
        <f t="shared" si="5"/>
        <v>0</v>
      </c>
      <c r="I114" s="8" t="s">
        <v>146</v>
      </c>
    </row>
    <row r="115" spans="1:11" x14ac:dyDescent="0.25">
      <c r="A115" s="240">
        <v>41925</v>
      </c>
      <c r="B115" s="438" t="s">
        <v>1428</v>
      </c>
      <c r="C115" s="429" t="s">
        <v>2506</v>
      </c>
      <c r="D115" s="401" t="s">
        <v>2597</v>
      </c>
      <c r="E115" s="402">
        <v>6519.52</v>
      </c>
      <c r="F115" s="294">
        <v>41927</v>
      </c>
      <c r="G115" s="30">
        <v>6519.52</v>
      </c>
      <c r="H115" s="265">
        <f t="shared" si="5"/>
        <v>0</v>
      </c>
      <c r="I115" s="8" t="s">
        <v>2534</v>
      </c>
    </row>
    <row r="116" spans="1:11" x14ac:dyDescent="0.25">
      <c r="A116" s="240">
        <v>41932</v>
      </c>
      <c r="B116" s="438" t="s">
        <v>3421</v>
      </c>
      <c r="C116" s="429" t="s">
        <v>2506</v>
      </c>
      <c r="D116" s="8" t="s">
        <v>2597</v>
      </c>
      <c r="E116" s="252">
        <v>10080.040000000001</v>
      </c>
      <c r="F116" s="294">
        <v>41934</v>
      </c>
      <c r="G116" s="22">
        <v>10080.040000000001</v>
      </c>
      <c r="H116" s="265">
        <f t="shared" si="5"/>
        <v>0</v>
      </c>
      <c r="I116" s="431" t="s">
        <v>2534</v>
      </c>
    </row>
    <row r="117" spans="1:11" x14ac:dyDescent="0.25">
      <c r="A117" s="240">
        <v>41939</v>
      </c>
      <c r="B117" s="438" t="s">
        <v>4045</v>
      </c>
      <c r="C117" s="429" t="s">
        <v>2506</v>
      </c>
      <c r="D117" s="401" t="s">
        <v>2597</v>
      </c>
      <c r="E117" s="402">
        <v>25257.94</v>
      </c>
      <c r="F117" s="294">
        <v>41941</v>
      </c>
      <c r="G117" s="30">
        <v>25257.94</v>
      </c>
      <c r="H117" s="265">
        <f t="shared" si="5"/>
        <v>0</v>
      </c>
      <c r="I117" s="8" t="s">
        <v>2534</v>
      </c>
    </row>
    <row r="118" spans="1:11" x14ac:dyDescent="0.25">
      <c r="A118" s="240">
        <v>41939</v>
      </c>
      <c r="B118" s="438" t="s">
        <v>4054</v>
      </c>
      <c r="C118" s="429" t="s">
        <v>2506</v>
      </c>
      <c r="D118" s="401" t="s">
        <v>2597</v>
      </c>
      <c r="E118" s="402">
        <v>1280</v>
      </c>
      <c r="F118" s="294">
        <v>41941</v>
      </c>
      <c r="G118" s="30">
        <v>1280</v>
      </c>
      <c r="H118" s="265">
        <f t="shared" si="5"/>
        <v>0</v>
      </c>
      <c r="I118" s="235" t="s">
        <v>2534</v>
      </c>
    </row>
    <row r="119" spans="1:11" x14ac:dyDescent="0.25">
      <c r="A119" s="240"/>
      <c r="B119" s="438"/>
      <c r="C119" s="429"/>
      <c r="D119" s="401"/>
      <c r="E119" s="402"/>
      <c r="F119" s="294"/>
      <c r="G119" s="621">
        <f>SUM(G112:G118)</f>
        <v>61675.380000000005</v>
      </c>
      <c r="H119" s="265"/>
      <c r="I119" s="235"/>
    </row>
    <row r="120" spans="1:11" x14ac:dyDescent="0.25">
      <c r="A120" s="240"/>
      <c r="B120" s="438"/>
      <c r="C120" s="429"/>
      <c r="D120" s="401"/>
      <c r="E120" s="402"/>
      <c r="F120" s="294"/>
      <c r="G120" s="30"/>
      <c r="H120" s="265"/>
      <c r="I120" s="235"/>
    </row>
    <row r="121" spans="1:11" x14ac:dyDescent="0.25">
      <c r="A121" s="240">
        <v>41914</v>
      </c>
      <c r="B121" s="452" t="s">
        <v>1634</v>
      </c>
      <c r="C121" s="453" t="s">
        <v>2506</v>
      </c>
      <c r="D121" s="454" t="s">
        <v>82</v>
      </c>
      <c r="E121" s="236">
        <v>27531</v>
      </c>
      <c r="F121" s="294">
        <v>41914</v>
      </c>
      <c r="G121" s="30">
        <v>27531</v>
      </c>
      <c r="H121" s="238">
        <f t="shared" ref="H121:H126" si="6">E121-G121</f>
        <v>0</v>
      </c>
      <c r="I121" s="38"/>
    </row>
    <row r="122" spans="1:11" x14ac:dyDescent="0.25">
      <c r="A122" s="240">
        <v>41934</v>
      </c>
      <c r="B122" s="438" t="s">
        <v>3516</v>
      </c>
      <c r="C122" s="429" t="s">
        <v>2506</v>
      </c>
      <c r="D122" s="8" t="s">
        <v>82</v>
      </c>
      <c r="E122" s="252">
        <v>2778.4</v>
      </c>
      <c r="F122" s="294">
        <v>41935</v>
      </c>
      <c r="G122" s="22">
        <v>2778.4</v>
      </c>
      <c r="H122" s="265">
        <f t="shared" si="6"/>
        <v>0</v>
      </c>
      <c r="I122" s="20" t="s">
        <v>2864</v>
      </c>
    </row>
    <row r="123" spans="1:11" x14ac:dyDescent="0.25">
      <c r="A123" s="240">
        <v>41935</v>
      </c>
      <c r="B123" s="438" t="s">
        <v>3656</v>
      </c>
      <c r="C123" s="429" t="s">
        <v>2506</v>
      </c>
      <c r="D123" s="401" t="s">
        <v>82</v>
      </c>
      <c r="E123" s="402">
        <v>9411</v>
      </c>
      <c r="F123" s="294">
        <v>41935</v>
      </c>
      <c r="G123" s="30">
        <v>9411</v>
      </c>
      <c r="H123" s="265">
        <f t="shared" si="6"/>
        <v>0</v>
      </c>
      <c r="I123" s="235" t="s">
        <v>2508</v>
      </c>
    </row>
    <row r="124" spans="1:11" x14ac:dyDescent="0.25">
      <c r="A124" s="240">
        <v>41936</v>
      </c>
      <c r="B124" s="438" t="s">
        <v>3694</v>
      </c>
      <c r="C124" s="429" t="s">
        <v>2506</v>
      </c>
      <c r="D124" s="401" t="s">
        <v>82</v>
      </c>
      <c r="E124" s="402">
        <v>2828.8</v>
      </c>
      <c r="F124" s="294">
        <v>41939</v>
      </c>
      <c r="G124" s="22">
        <v>2828.8</v>
      </c>
      <c r="H124" s="265">
        <f t="shared" si="6"/>
        <v>0</v>
      </c>
      <c r="I124" s="20" t="s">
        <v>2864</v>
      </c>
      <c r="J124" s="9"/>
      <c r="K124" s="9"/>
    </row>
    <row r="125" spans="1:11" x14ac:dyDescent="0.25">
      <c r="A125" s="240">
        <v>41939</v>
      </c>
      <c r="B125" s="438" t="s">
        <v>3933</v>
      </c>
      <c r="C125" s="429" t="s">
        <v>2506</v>
      </c>
      <c r="D125" s="401" t="s">
        <v>82</v>
      </c>
      <c r="E125" s="402">
        <v>7284.76</v>
      </c>
      <c r="F125" s="294">
        <v>41939</v>
      </c>
      <c r="G125" s="30">
        <v>7284.76</v>
      </c>
      <c r="H125" s="265">
        <f t="shared" si="6"/>
        <v>0</v>
      </c>
      <c r="I125" s="8" t="s">
        <v>2508</v>
      </c>
      <c r="J125" s="9"/>
      <c r="K125" s="9"/>
    </row>
    <row r="126" spans="1:11" x14ac:dyDescent="0.25">
      <c r="A126" s="240">
        <v>41941</v>
      </c>
      <c r="B126" s="438" t="s">
        <v>4181</v>
      </c>
      <c r="C126" s="429" t="s">
        <v>2506</v>
      </c>
      <c r="D126" s="401" t="s">
        <v>82</v>
      </c>
      <c r="E126" s="402">
        <v>23036.799999999999</v>
      </c>
      <c r="F126" s="117">
        <v>41942</v>
      </c>
      <c r="G126" s="30">
        <v>23036.799999999999</v>
      </c>
      <c r="H126" s="265">
        <f t="shared" si="6"/>
        <v>0</v>
      </c>
      <c r="I126" s="8" t="s">
        <v>2544</v>
      </c>
      <c r="J126" s="9"/>
      <c r="K126" s="9"/>
    </row>
    <row r="127" spans="1:11" x14ac:dyDescent="0.25">
      <c r="A127" s="240"/>
      <c r="B127" s="438"/>
      <c r="C127" s="429"/>
      <c r="D127" s="401"/>
      <c r="E127" s="402"/>
      <c r="F127" s="117"/>
      <c r="G127" s="621">
        <f>SUM(G121:G126)</f>
        <v>72870.760000000009</v>
      </c>
      <c r="H127" s="265"/>
      <c r="I127" s="8"/>
      <c r="J127" s="9"/>
      <c r="K127" s="9"/>
    </row>
    <row r="128" spans="1:11" x14ac:dyDescent="0.25">
      <c r="A128" s="240"/>
      <c r="B128" s="438"/>
      <c r="C128" s="429"/>
      <c r="D128" s="401"/>
      <c r="E128" s="402"/>
      <c r="F128" s="117"/>
      <c r="G128" s="30"/>
      <c r="H128" s="265"/>
      <c r="I128" s="8"/>
      <c r="J128" s="9"/>
      <c r="K128" s="9"/>
    </row>
    <row r="129" spans="1:11" x14ac:dyDescent="0.25">
      <c r="A129" s="240">
        <v>41913</v>
      </c>
      <c r="B129" s="448" t="s">
        <v>1052</v>
      </c>
      <c r="C129" s="447" t="s">
        <v>2764</v>
      </c>
      <c r="D129" s="235" t="s">
        <v>18</v>
      </c>
      <c r="E129" s="236">
        <v>8536</v>
      </c>
      <c r="F129" s="294">
        <v>41914</v>
      </c>
      <c r="G129" s="30">
        <v>8536</v>
      </c>
      <c r="H129" s="238">
        <f t="shared" ref="H129:H142" si="7">E129-G129</f>
        <v>0</v>
      </c>
      <c r="I129" s="235" t="s">
        <v>196</v>
      </c>
      <c r="J129" s="9"/>
      <c r="K129" s="9"/>
    </row>
    <row r="130" spans="1:11" x14ac:dyDescent="0.25">
      <c r="A130" s="240">
        <v>41915</v>
      </c>
      <c r="B130" s="452" t="s">
        <v>1727</v>
      </c>
      <c r="C130" s="453" t="s">
        <v>2506</v>
      </c>
      <c r="D130" s="454" t="s">
        <v>18</v>
      </c>
      <c r="E130" s="236">
        <v>8448</v>
      </c>
      <c r="F130" s="294">
        <v>41916</v>
      </c>
      <c r="G130" s="30">
        <v>8448</v>
      </c>
      <c r="H130" s="265">
        <f t="shared" si="7"/>
        <v>0</v>
      </c>
      <c r="I130" s="38" t="s">
        <v>57</v>
      </c>
      <c r="J130" s="9"/>
      <c r="K130" s="9"/>
    </row>
    <row r="131" spans="1:11" x14ac:dyDescent="0.25">
      <c r="A131" s="240">
        <v>41916</v>
      </c>
      <c r="B131" s="241" t="s">
        <v>1883</v>
      </c>
      <c r="C131" s="394" t="s">
        <v>2506</v>
      </c>
      <c r="D131" s="235" t="s">
        <v>18</v>
      </c>
      <c r="E131" s="236">
        <v>11418</v>
      </c>
      <c r="F131" s="294">
        <v>41917</v>
      </c>
      <c r="G131" s="30">
        <v>11418</v>
      </c>
      <c r="H131" s="265">
        <f t="shared" si="7"/>
        <v>0</v>
      </c>
      <c r="I131" s="235" t="s">
        <v>57</v>
      </c>
      <c r="J131" s="9"/>
      <c r="K131" s="9"/>
    </row>
    <row r="132" spans="1:11" x14ac:dyDescent="0.25">
      <c r="A132" s="240">
        <v>41918</v>
      </c>
      <c r="B132" s="241" t="s">
        <v>2016</v>
      </c>
      <c r="C132" s="394" t="s">
        <v>2506</v>
      </c>
      <c r="D132" s="8" t="s">
        <v>18</v>
      </c>
      <c r="E132" s="252">
        <v>7753.2</v>
      </c>
      <c r="F132" s="294">
        <v>41918</v>
      </c>
      <c r="G132" s="30">
        <v>7753.2</v>
      </c>
      <c r="H132" s="265">
        <f t="shared" si="7"/>
        <v>0</v>
      </c>
      <c r="I132" s="8" t="s">
        <v>57</v>
      </c>
      <c r="J132" s="9"/>
      <c r="K132" s="9"/>
    </row>
    <row r="133" spans="1:11" x14ac:dyDescent="0.25">
      <c r="A133" s="240">
        <v>41921</v>
      </c>
      <c r="B133" s="456" t="s">
        <v>1186</v>
      </c>
      <c r="C133" s="457" t="s">
        <v>2764</v>
      </c>
      <c r="D133" s="235" t="s">
        <v>18</v>
      </c>
      <c r="E133" s="236">
        <v>3064.5</v>
      </c>
      <c r="F133" s="294">
        <v>41921</v>
      </c>
      <c r="G133" s="30">
        <v>3064.5</v>
      </c>
      <c r="H133" s="265">
        <f t="shared" si="7"/>
        <v>0</v>
      </c>
      <c r="I133" s="235" t="s">
        <v>57</v>
      </c>
      <c r="J133" s="9"/>
      <c r="K133" s="9"/>
    </row>
    <row r="134" spans="1:11" x14ac:dyDescent="0.25">
      <c r="A134" s="240">
        <v>41922</v>
      </c>
      <c r="B134" s="438" t="s">
        <v>1084</v>
      </c>
      <c r="C134" s="429" t="s">
        <v>2506</v>
      </c>
      <c r="D134" s="235" t="s">
        <v>18</v>
      </c>
      <c r="E134" s="236">
        <v>8755.2000000000007</v>
      </c>
      <c r="F134" s="294">
        <v>41923</v>
      </c>
      <c r="G134" s="30">
        <v>8755.2000000000007</v>
      </c>
      <c r="H134" s="265">
        <f t="shared" si="7"/>
        <v>0</v>
      </c>
      <c r="I134" s="235" t="s">
        <v>57</v>
      </c>
      <c r="J134" s="9"/>
      <c r="K134" s="9"/>
    </row>
    <row r="135" spans="1:11" x14ac:dyDescent="0.25">
      <c r="A135" s="240">
        <v>41923</v>
      </c>
      <c r="B135" s="438" t="s">
        <v>1209</v>
      </c>
      <c r="C135" s="429" t="s">
        <v>2506</v>
      </c>
      <c r="D135" s="8" t="s">
        <v>18</v>
      </c>
      <c r="E135" s="252">
        <v>10931.8</v>
      </c>
      <c r="F135" s="294">
        <v>41925</v>
      </c>
      <c r="G135" s="30">
        <v>10931.8</v>
      </c>
      <c r="H135" s="265">
        <f t="shared" si="7"/>
        <v>0</v>
      </c>
      <c r="I135" s="235" t="s">
        <v>2520</v>
      </c>
      <c r="J135" s="9"/>
      <c r="K135" s="9"/>
    </row>
    <row r="136" spans="1:11" x14ac:dyDescent="0.25">
      <c r="A136" s="240">
        <v>41930</v>
      </c>
      <c r="B136" s="438" t="s">
        <v>3215</v>
      </c>
      <c r="C136" s="429" t="s">
        <v>2506</v>
      </c>
      <c r="D136" s="8" t="s">
        <v>18</v>
      </c>
      <c r="E136" s="252">
        <v>13689.6</v>
      </c>
      <c r="F136" s="294">
        <v>41930</v>
      </c>
      <c r="G136" s="30">
        <v>13689.6</v>
      </c>
      <c r="H136" s="265">
        <f t="shared" si="7"/>
        <v>0</v>
      </c>
      <c r="I136" s="8" t="s">
        <v>2520</v>
      </c>
      <c r="J136" s="9"/>
      <c r="K136" s="9"/>
    </row>
    <row r="137" spans="1:11" x14ac:dyDescent="0.25">
      <c r="A137" s="240">
        <v>41932</v>
      </c>
      <c r="B137" s="438" t="s">
        <v>3371</v>
      </c>
      <c r="C137" s="429" t="s">
        <v>2506</v>
      </c>
      <c r="D137" s="401" t="s">
        <v>18</v>
      </c>
      <c r="E137" s="402">
        <v>8362.7999999999993</v>
      </c>
      <c r="F137" s="420">
        <v>41933</v>
      </c>
      <c r="G137" s="30">
        <v>8362.7999999999993</v>
      </c>
      <c r="H137" s="265">
        <f t="shared" si="7"/>
        <v>0</v>
      </c>
      <c r="I137" s="8" t="s">
        <v>2520</v>
      </c>
      <c r="J137" s="9"/>
      <c r="K137" s="9"/>
    </row>
    <row r="138" spans="1:11" x14ac:dyDescent="0.25">
      <c r="A138" s="240">
        <v>41933</v>
      </c>
      <c r="B138" s="438" t="s">
        <v>3465</v>
      </c>
      <c r="C138" s="429" t="s">
        <v>2506</v>
      </c>
      <c r="D138" s="8" t="s">
        <v>18</v>
      </c>
      <c r="E138" s="252">
        <v>7230</v>
      </c>
      <c r="F138" s="294">
        <v>41933</v>
      </c>
      <c r="G138" s="22">
        <v>7230</v>
      </c>
      <c r="H138" s="265">
        <f t="shared" si="7"/>
        <v>0</v>
      </c>
      <c r="I138" s="431" t="s">
        <v>2531</v>
      </c>
      <c r="J138" s="9"/>
      <c r="K138" s="9"/>
    </row>
    <row r="139" spans="1:11" x14ac:dyDescent="0.25">
      <c r="A139" s="240">
        <v>41935</v>
      </c>
      <c r="B139" s="438" t="s">
        <v>3643</v>
      </c>
      <c r="C139" s="429" t="s">
        <v>2506</v>
      </c>
      <c r="D139" s="401" t="s">
        <v>18</v>
      </c>
      <c r="E139" s="402">
        <v>10836</v>
      </c>
      <c r="F139" s="117">
        <v>41936</v>
      </c>
      <c r="G139" s="30">
        <v>10836</v>
      </c>
      <c r="H139" s="265">
        <f t="shared" si="7"/>
        <v>0</v>
      </c>
      <c r="I139" s="235" t="s">
        <v>2520</v>
      </c>
      <c r="J139" s="9"/>
      <c r="K139" s="9"/>
    </row>
    <row r="140" spans="1:11" x14ac:dyDescent="0.25">
      <c r="A140" s="240">
        <v>41937</v>
      </c>
      <c r="B140" s="438" t="s">
        <v>3798</v>
      </c>
      <c r="C140" s="429" t="s">
        <v>2506</v>
      </c>
      <c r="D140" s="401" t="s">
        <v>18</v>
      </c>
      <c r="E140" s="402">
        <v>9561.6</v>
      </c>
      <c r="F140" s="294">
        <v>41937</v>
      </c>
      <c r="G140" s="22">
        <v>9561.6</v>
      </c>
      <c r="H140" s="265">
        <f t="shared" si="7"/>
        <v>0</v>
      </c>
      <c r="I140" s="431" t="s">
        <v>2508</v>
      </c>
      <c r="J140" s="9"/>
      <c r="K140" s="9"/>
    </row>
    <row r="141" spans="1:11" x14ac:dyDescent="0.25">
      <c r="A141" s="240">
        <v>41939</v>
      </c>
      <c r="B141" s="438" t="s">
        <v>3955</v>
      </c>
      <c r="C141" s="429" t="s">
        <v>2506</v>
      </c>
      <c r="D141" s="439" t="s">
        <v>18</v>
      </c>
      <c r="E141" s="295">
        <v>3778.8</v>
      </c>
      <c r="F141" s="294">
        <v>41939</v>
      </c>
      <c r="G141" s="22">
        <v>3778.8</v>
      </c>
      <c r="H141" s="265">
        <f t="shared" si="7"/>
        <v>0</v>
      </c>
      <c r="I141" s="24" t="s">
        <v>2531</v>
      </c>
      <c r="J141" s="9"/>
      <c r="K141" s="9"/>
    </row>
    <row r="142" spans="1:11" x14ac:dyDescent="0.25">
      <c r="A142" s="240">
        <v>41940</v>
      </c>
      <c r="B142" s="438" t="s">
        <v>4090</v>
      </c>
      <c r="C142" s="429" t="s">
        <v>2506</v>
      </c>
      <c r="D142" s="401" t="s">
        <v>18</v>
      </c>
      <c r="E142" s="402">
        <v>10593.6</v>
      </c>
      <c r="F142" s="294">
        <v>41940</v>
      </c>
      <c r="G142" s="30">
        <v>10593.6</v>
      </c>
      <c r="H142" s="265">
        <f t="shared" si="7"/>
        <v>0</v>
      </c>
      <c r="I142" s="235" t="s">
        <v>2531</v>
      </c>
      <c r="J142" s="9"/>
      <c r="K142" s="9"/>
    </row>
    <row r="143" spans="1:11" x14ac:dyDescent="0.25">
      <c r="A143" s="240"/>
      <c r="B143" s="438"/>
      <c r="C143" s="429"/>
      <c r="D143" s="401"/>
      <c r="E143" s="402"/>
      <c r="F143" s="294"/>
      <c r="G143" s="621">
        <f>SUM(G129:G142)</f>
        <v>122959.10000000002</v>
      </c>
      <c r="H143" s="265"/>
      <c r="I143" s="235"/>
      <c r="J143" s="9"/>
      <c r="K143" s="9"/>
    </row>
    <row r="144" spans="1:11" x14ac:dyDescent="0.25">
      <c r="A144" s="240"/>
      <c r="B144" s="438"/>
      <c r="C144" s="429"/>
      <c r="D144" s="401"/>
      <c r="E144" s="402"/>
      <c r="F144" s="294"/>
      <c r="G144" s="30"/>
      <c r="H144" s="265"/>
      <c r="I144" s="235"/>
      <c r="J144" s="9"/>
      <c r="K144" s="9"/>
    </row>
    <row r="145" spans="1:11" x14ac:dyDescent="0.25">
      <c r="A145" s="240">
        <v>41918</v>
      </c>
      <c r="B145" s="241" t="s">
        <v>2055</v>
      </c>
      <c r="C145" s="394" t="s">
        <v>2506</v>
      </c>
      <c r="D145" s="401" t="s">
        <v>2868</v>
      </c>
      <c r="E145" s="252">
        <v>530.4</v>
      </c>
      <c r="F145" s="294">
        <v>41919</v>
      </c>
      <c r="G145" s="30">
        <v>530.4</v>
      </c>
      <c r="H145" s="265">
        <f t="shared" ref="H145:H153" si="8">E145-G145</f>
        <v>0</v>
      </c>
      <c r="I145" s="8"/>
      <c r="J145" s="9"/>
      <c r="K145" s="9"/>
    </row>
    <row r="146" spans="1:11" x14ac:dyDescent="0.25">
      <c r="A146" s="240">
        <v>41922</v>
      </c>
      <c r="B146" s="438" t="s">
        <v>1123</v>
      </c>
      <c r="C146" s="429" t="s">
        <v>2506</v>
      </c>
      <c r="D146" s="401" t="s">
        <v>2868</v>
      </c>
      <c r="E146" s="236">
        <v>574.6</v>
      </c>
      <c r="F146" s="294">
        <v>41923</v>
      </c>
      <c r="G146" s="30">
        <v>574.6</v>
      </c>
      <c r="H146" s="265">
        <f t="shared" si="8"/>
        <v>0</v>
      </c>
      <c r="I146" s="235" t="s">
        <v>196</v>
      </c>
      <c r="J146" s="9"/>
      <c r="K146" s="9"/>
    </row>
    <row r="147" spans="1:11" x14ac:dyDescent="0.25">
      <c r="A147" s="240">
        <v>41939</v>
      </c>
      <c r="B147" s="438" t="s">
        <v>4008</v>
      </c>
      <c r="C147" s="429" t="s">
        <v>2506</v>
      </c>
      <c r="D147" s="401" t="s">
        <v>2868</v>
      </c>
      <c r="E147" s="295">
        <v>855.4</v>
      </c>
      <c r="F147" s="294">
        <v>41940</v>
      </c>
      <c r="G147" s="22">
        <v>855.4</v>
      </c>
      <c r="H147" s="265">
        <f t="shared" si="8"/>
        <v>0</v>
      </c>
      <c r="I147" s="24" t="s">
        <v>2520</v>
      </c>
      <c r="J147" s="9"/>
      <c r="K147" s="9"/>
    </row>
    <row r="148" spans="1:11" x14ac:dyDescent="0.25">
      <c r="A148" s="240">
        <v>41925</v>
      </c>
      <c r="B148" s="438" t="s">
        <v>1391</v>
      </c>
      <c r="C148" s="429" t="s">
        <v>2506</v>
      </c>
      <c r="D148" s="401" t="s">
        <v>2868</v>
      </c>
      <c r="E148" s="402">
        <v>393.6</v>
      </c>
      <c r="F148" s="294">
        <v>41926</v>
      </c>
      <c r="G148" s="30">
        <v>393.6</v>
      </c>
      <c r="H148" s="265">
        <f t="shared" si="8"/>
        <v>0</v>
      </c>
      <c r="I148" s="8" t="s">
        <v>2520</v>
      </c>
      <c r="J148" s="9"/>
      <c r="K148" s="9"/>
    </row>
    <row r="149" spans="1:11" x14ac:dyDescent="0.25">
      <c r="A149" s="240">
        <v>41928</v>
      </c>
      <c r="B149" s="438" t="s">
        <v>3043</v>
      </c>
      <c r="C149" s="429" t="s">
        <v>2506</v>
      </c>
      <c r="D149" s="8" t="s">
        <v>2868</v>
      </c>
      <c r="E149" s="252">
        <v>373.2</v>
      </c>
      <c r="F149" s="294">
        <v>41929</v>
      </c>
      <c r="G149" s="251">
        <v>373.2</v>
      </c>
      <c r="H149" s="265">
        <f t="shared" si="8"/>
        <v>0</v>
      </c>
      <c r="I149" s="235" t="s">
        <v>2508</v>
      </c>
      <c r="J149" s="9"/>
      <c r="K149" s="9"/>
    </row>
    <row r="150" spans="1:11" x14ac:dyDescent="0.25">
      <c r="A150" s="240">
        <v>41929</v>
      </c>
      <c r="B150" s="438" t="s">
        <v>3145</v>
      </c>
      <c r="C150" s="429" t="s">
        <v>2506</v>
      </c>
      <c r="D150" s="8" t="s">
        <v>2868</v>
      </c>
      <c r="E150" s="252">
        <v>224.4</v>
      </c>
      <c r="F150" s="294">
        <v>41930</v>
      </c>
      <c r="G150" s="251">
        <v>224.4</v>
      </c>
      <c r="H150" s="265">
        <f t="shared" si="8"/>
        <v>0</v>
      </c>
      <c r="I150" s="8" t="s">
        <v>2525</v>
      </c>
      <c r="J150" s="9"/>
      <c r="K150" s="9"/>
    </row>
    <row r="151" spans="1:11" x14ac:dyDescent="0.25">
      <c r="A151" s="240">
        <v>41930</v>
      </c>
      <c r="B151" s="438" t="s">
        <v>3221</v>
      </c>
      <c r="C151" s="429" t="s">
        <v>2506</v>
      </c>
      <c r="D151" s="8" t="s">
        <v>2868</v>
      </c>
      <c r="E151" s="252">
        <v>473.2</v>
      </c>
      <c r="F151" s="294">
        <v>41931</v>
      </c>
      <c r="G151" s="30">
        <v>473.2</v>
      </c>
      <c r="H151" s="265">
        <f t="shared" si="8"/>
        <v>0</v>
      </c>
      <c r="I151" s="8" t="s">
        <v>2525</v>
      </c>
      <c r="J151" s="9"/>
      <c r="K151" s="9"/>
    </row>
    <row r="152" spans="1:11" x14ac:dyDescent="0.25">
      <c r="A152" s="240">
        <v>41932</v>
      </c>
      <c r="B152" s="438" t="s">
        <v>3385</v>
      </c>
      <c r="C152" s="429" t="s">
        <v>2506</v>
      </c>
      <c r="D152" s="8" t="s">
        <v>2868</v>
      </c>
      <c r="E152" s="252">
        <v>629.6</v>
      </c>
      <c r="F152" s="294">
        <v>41932</v>
      </c>
      <c r="G152" s="30">
        <v>629.6</v>
      </c>
      <c r="H152" s="265">
        <f t="shared" si="8"/>
        <v>0</v>
      </c>
      <c r="I152" s="235" t="s">
        <v>2531</v>
      </c>
      <c r="J152" s="9"/>
      <c r="K152" s="9"/>
    </row>
    <row r="153" spans="1:11" x14ac:dyDescent="0.25">
      <c r="A153" s="240">
        <v>41934</v>
      </c>
      <c r="B153" s="438" t="s">
        <v>3554</v>
      </c>
      <c r="C153" s="429" t="s">
        <v>2506</v>
      </c>
      <c r="D153" s="8" t="s">
        <v>2868</v>
      </c>
      <c r="E153" s="252">
        <v>3063.6</v>
      </c>
      <c r="F153" s="294">
        <v>41935</v>
      </c>
      <c r="G153" s="22">
        <v>3063.6</v>
      </c>
      <c r="H153" s="265">
        <f t="shared" si="8"/>
        <v>0</v>
      </c>
      <c r="I153" s="20" t="s">
        <v>2511</v>
      </c>
      <c r="J153" s="9"/>
      <c r="K153" s="9"/>
    </row>
    <row r="154" spans="1:11" x14ac:dyDescent="0.25">
      <c r="A154" s="240"/>
      <c r="B154" s="438"/>
      <c r="C154" s="429"/>
      <c r="D154" s="8"/>
      <c r="E154" s="252"/>
      <c r="F154" s="294"/>
      <c r="G154" s="22">
        <f>SUM(G145:G153)</f>
        <v>7118</v>
      </c>
      <c r="H154" s="265"/>
      <c r="I154" s="20"/>
      <c r="J154" s="9"/>
      <c r="K154" s="9"/>
    </row>
    <row r="155" spans="1:11" x14ac:dyDescent="0.25">
      <c r="A155" s="240"/>
      <c r="B155" s="438"/>
      <c r="C155" s="429"/>
      <c r="D155" s="8"/>
      <c r="E155" s="252"/>
      <c r="F155" s="294"/>
      <c r="G155" s="22"/>
      <c r="H155" s="265"/>
      <c r="I155" s="20"/>
      <c r="J155" s="9"/>
      <c r="K155" s="9"/>
    </row>
    <row r="156" spans="1:11" x14ac:dyDescent="0.25">
      <c r="A156" s="240">
        <v>41932</v>
      </c>
      <c r="B156" s="438" t="s">
        <v>3392</v>
      </c>
      <c r="C156" s="429" t="s">
        <v>2506</v>
      </c>
      <c r="D156" s="8" t="s">
        <v>3393</v>
      </c>
      <c r="E156" s="252">
        <v>5749.8</v>
      </c>
      <c r="F156" s="294">
        <v>41932</v>
      </c>
      <c r="G156" s="30">
        <v>5749.8</v>
      </c>
      <c r="H156" s="265">
        <f>E156-G156</f>
        <v>0</v>
      </c>
      <c r="I156" s="431" t="s">
        <v>2508</v>
      </c>
      <c r="J156" s="9"/>
      <c r="K156" s="9"/>
    </row>
    <row r="157" spans="1:11" x14ac:dyDescent="0.25">
      <c r="A157" s="240"/>
      <c r="B157" s="438"/>
      <c r="C157" s="429"/>
      <c r="D157" s="8"/>
      <c r="E157" s="252"/>
      <c r="F157" s="294"/>
      <c r="G157" s="30"/>
      <c r="H157" s="265"/>
      <c r="I157" s="431"/>
      <c r="J157" s="9"/>
      <c r="K157" s="9"/>
    </row>
    <row r="158" spans="1:11" x14ac:dyDescent="0.25">
      <c r="A158" s="240">
        <v>41935</v>
      </c>
      <c r="B158" s="438" t="s">
        <v>3622</v>
      </c>
      <c r="C158" s="429" t="s">
        <v>2506</v>
      </c>
      <c r="D158" s="401" t="s">
        <v>2448</v>
      </c>
      <c r="E158" s="402">
        <v>552</v>
      </c>
      <c r="F158" s="117">
        <v>41935</v>
      </c>
      <c r="G158" s="30">
        <v>552</v>
      </c>
      <c r="H158" s="265">
        <f>E158-G158</f>
        <v>0</v>
      </c>
      <c r="I158" s="235" t="s">
        <v>2508</v>
      </c>
      <c r="J158" s="9"/>
      <c r="K158" s="9"/>
    </row>
    <row r="159" spans="1:11" x14ac:dyDescent="0.25">
      <c r="A159" s="240">
        <v>41942</v>
      </c>
      <c r="B159" s="438" t="s">
        <v>4220</v>
      </c>
      <c r="C159" s="429" t="s">
        <v>2506</v>
      </c>
      <c r="D159" s="401" t="s">
        <v>2448</v>
      </c>
      <c r="E159" s="402">
        <v>538.20000000000005</v>
      </c>
      <c r="F159" s="117">
        <v>41942</v>
      </c>
      <c r="G159" s="30">
        <v>538.20000000000005</v>
      </c>
      <c r="H159" s="265">
        <f>E159-G159</f>
        <v>0</v>
      </c>
      <c r="I159" s="8" t="s">
        <v>2508</v>
      </c>
      <c r="J159" s="9"/>
      <c r="K159" s="9"/>
    </row>
    <row r="160" spans="1:11" x14ac:dyDescent="0.25">
      <c r="A160" s="240"/>
      <c r="B160" s="438"/>
      <c r="C160" s="429"/>
      <c r="D160" s="401"/>
      <c r="E160" s="402"/>
      <c r="F160" s="117"/>
      <c r="G160" s="30">
        <f>SUM(G158:G159)</f>
        <v>1090.2</v>
      </c>
      <c r="H160" s="265"/>
      <c r="I160" s="8"/>
      <c r="J160" s="9"/>
      <c r="K160" s="9"/>
    </row>
    <row r="161" spans="1:11" x14ac:dyDescent="0.25">
      <c r="A161" s="240"/>
      <c r="B161" s="438"/>
      <c r="C161" s="429"/>
      <c r="D161" s="401"/>
      <c r="E161" s="402"/>
      <c r="F161" s="117"/>
      <c r="G161" s="30"/>
      <c r="H161" s="265"/>
      <c r="I161" s="8"/>
      <c r="J161" s="9"/>
      <c r="K161" s="9"/>
    </row>
    <row r="162" spans="1:11" x14ac:dyDescent="0.25">
      <c r="A162" s="240">
        <v>41916</v>
      </c>
      <c r="B162" s="241" t="s">
        <v>1800</v>
      </c>
      <c r="C162" s="394" t="s">
        <v>2506</v>
      </c>
      <c r="D162" s="235" t="s">
        <v>2659</v>
      </c>
      <c r="E162" s="236">
        <v>3408.6</v>
      </c>
      <c r="F162" s="294">
        <v>41916</v>
      </c>
      <c r="G162" s="30">
        <v>3408.6</v>
      </c>
      <c r="H162" s="265">
        <f t="shared" ref="H162:H170" si="9">E162-G162</f>
        <v>0</v>
      </c>
      <c r="I162" s="235"/>
      <c r="J162" s="9"/>
      <c r="K162" s="9"/>
    </row>
    <row r="163" spans="1:11" x14ac:dyDescent="0.25">
      <c r="A163" s="240">
        <v>41918</v>
      </c>
      <c r="B163" s="241" t="s">
        <v>2045</v>
      </c>
      <c r="C163" s="394" t="s">
        <v>2506</v>
      </c>
      <c r="D163" s="8" t="s">
        <v>2659</v>
      </c>
      <c r="E163" s="252">
        <v>5677.6</v>
      </c>
      <c r="F163" s="294">
        <v>41918</v>
      </c>
      <c r="G163" s="30">
        <v>5677.6</v>
      </c>
      <c r="H163" s="265">
        <f t="shared" si="9"/>
        <v>0</v>
      </c>
      <c r="I163" s="8"/>
      <c r="J163" s="9"/>
      <c r="K163" s="9"/>
    </row>
    <row r="164" spans="1:11" x14ac:dyDescent="0.25">
      <c r="A164" s="240">
        <v>41919</v>
      </c>
      <c r="B164" s="241" t="s">
        <v>2095</v>
      </c>
      <c r="C164" s="394" t="s">
        <v>2506</v>
      </c>
      <c r="D164" s="8" t="s">
        <v>2659</v>
      </c>
      <c r="E164" s="252">
        <v>9499</v>
      </c>
      <c r="F164" s="294">
        <v>41919</v>
      </c>
      <c r="G164" s="30">
        <v>9499</v>
      </c>
      <c r="H164" s="265">
        <f t="shared" si="9"/>
        <v>0</v>
      </c>
      <c r="I164" s="8"/>
      <c r="J164" s="9"/>
      <c r="K164" s="9"/>
    </row>
    <row r="165" spans="1:11" x14ac:dyDescent="0.25">
      <c r="A165" s="240">
        <v>41920</v>
      </c>
      <c r="B165" s="241" t="s">
        <v>2178</v>
      </c>
      <c r="C165" s="394" t="s">
        <v>2506</v>
      </c>
      <c r="D165" s="8" t="s">
        <v>2659</v>
      </c>
      <c r="E165" s="252">
        <v>8212.5</v>
      </c>
      <c r="F165" s="294">
        <v>41920</v>
      </c>
      <c r="G165" s="30">
        <v>8212.5</v>
      </c>
      <c r="H165" s="265">
        <f t="shared" si="9"/>
        <v>0</v>
      </c>
      <c r="I165" s="8"/>
    </row>
    <row r="166" spans="1:11" x14ac:dyDescent="0.25">
      <c r="A166" s="240">
        <v>41923</v>
      </c>
      <c r="B166" s="438" t="s">
        <v>1161</v>
      </c>
      <c r="C166" s="429" t="s">
        <v>2506</v>
      </c>
      <c r="D166" s="8" t="s">
        <v>2659</v>
      </c>
      <c r="E166" s="252">
        <v>2856.4</v>
      </c>
      <c r="F166" s="294">
        <v>41923</v>
      </c>
      <c r="G166" s="30">
        <v>2856.4</v>
      </c>
      <c r="H166" s="265">
        <f t="shared" si="9"/>
        <v>0</v>
      </c>
      <c r="I166" s="8" t="s">
        <v>2508</v>
      </c>
      <c r="K166" s="21"/>
    </row>
    <row r="167" spans="1:11" x14ac:dyDescent="0.25">
      <c r="A167" s="240">
        <v>41925</v>
      </c>
      <c r="B167" s="438" t="s">
        <v>1371</v>
      </c>
      <c r="C167" s="429" t="s">
        <v>2506</v>
      </c>
      <c r="D167" s="401" t="s">
        <v>2659</v>
      </c>
      <c r="E167" s="402">
        <v>2856.4</v>
      </c>
      <c r="F167" s="294">
        <v>41925</v>
      </c>
      <c r="G167" s="30">
        <v>2856.4</v>
      </c>
      <c r="H167" s="265">
        <f t="shared" si="9"/>
        <v>0</v>
      </c>
      <c r="I167" s="8" t="s">
        <v>2508</v>
      </c>
      <c r="K167" s="21"/>
    </row>
    <row r="168" spans="1:11" x14ac:dyDescent="0.25">
      <c r="A168" s="240">
        <v>41932</v>
      </c>
      <c r="B168" s="438" t="s">
        <v>3346</v>
      </c>
      <c r="C168" s="429" t="s">
        <v>2506</v>
      </c>
      <c r="D168" s="8" t="s">
        <v>2659</v>
      </c>
      <c r="E168" s="252">
        <v>2911.9</v>
      </c>
      <c r="F168" s="294">
        <v>41932</v>
      </c>
      <c r="G168" s="30">
        <v>2911.9</v>
      </c>
      <c r="H168" s="409">
        <f t="shared" si="9"/>
        <v>0</v>
      </c>
      <c r="I168" s="8" t="s">
        <v>2531</v>
      </c>
    </row>
    <row r="169" spans="1:11" x14ac:dyDescent="0.25">
      <c r="A169" s="240">
        <v>41932</v>
      </c>
      <c r="B169" s="438" t="s">
        <v>3349</v>
      </c>
      <c r="C169" s="429" t="s">
        <v>2506</v>
      </c>
      <c r="D169" s="8" t="s">
        <v>2659</v>
      </c>
      <c r="E169" s="252">
        <v>514.29999999999995</v>
      </c>
      <c r="F169" s="294">
        <v>41932</v>
      </c>
      <c r="G169" s="30">
        <v>514.29999999999995</v>
      </c>
      <c r="H169" s="265">
        <f t="shared" si="9"/>
        <v>0</v>
      </c>
      <c r="I169" s="8" t="s">
        <v>2531</v>
      </c>
    </row>
    <row r="170" spans="1:11" x14ac:dyDescent="0.25">
      <c r="A170" s="240">
        <v>41936</v>
      </c>
      <c r="B170" s="438" t="s">
        <v>3734</v>
      </c>
      <c r="C170" s="429" t="s">
        <v>2506</v>
      </c>
      <c r="D170" s="401" t="s">
        <v>2659</v>
      </c>
      <c r="E170" s="402">
        <v>3322.6</v>
      </c>
      <c r="F170" s="294">
        <v>41936</v>
      </c>
      <c r="G170" s="22">
        <v>3322.6</v>
      </c>
      <c r="H170" s="265">
        <f t="shared" si="9"/>
        <v>0</v>
      </c>
      <c r="I170" s="20" t="s">
        <v>2508</v>
      </c>
    </row>
    <row r="171" spans="1:11" x14ac:dyDescent="0.25">
      <c r="A171" s="240"/>
      <c r="B171" s="438"/>
      <c r="C171" s="429"/>
      <c r="D171" s="401"/>
      <c r="E171" s="402"/>
      <c r="F171" s="294"/>
      <c r="G171" s="620">
        <f>SUM(G162:G170)</f>
        <v>39259.300000000003</v>
      </c>
      <c r="H171" s="265"/>
      <c r="I171" s="20"/>
    </row>
    <row r="172" spans="1:11" x14ac:dyDescent="0.25">
      <c r="A172" s="240"/>
      <c r="B172" s="438"/>
      <c r="C172" s="429"/>
      <c r="D172" s="401"/>
      <c r="E172" s="402"/>
      <c r="F172" s="294"/>
      <c r="G172" s="22"/>
      <c r="H172" s="265"/>
      <c r="I172" s="20"/>
    </row>
    <row r="173" spans="1:11" x14ac:dyDescent="0.25">
      <c r="A173" s="240">
        <v>41925</v>
      </c>
      <c r="B173" s="438" t="s">
        <v>1392</v>
      </c>
      <c r="C173" s="429" t="s">
        <v>2506</v>
      </c>
      <c r="D173" s="401" t="s">
        <v>2698</v>
      </c>
      <c r="E173" s="402">
        <v>2888.4</v>
      </c>
      <c r="F173" s="294">
        <v>41926</v>
      </c>
      <c r="G173" s="30">
        <v>2888.4</v>
      </c>
      <c r="H173" s="265">
        <f>E173-G173</f>
        <v>0</v>
      </c>
      <c r="I173" s="8" t="s">
        <v>2520</v>
      </c>
    </row>
    <row r="174" spans="1:11" x14ac:dyDescent="0.25">
      <c r="A174" s="240">
        <v>41920</v>
      </c>
      <c r="B174" s="456" t="s">
        <v>1161</v>
      </c>
      <c r="C174" s="457" t="s">
        <v>2764</v>
      </c>
      <c r="D174" s="235" t="s">
        <v>80</v>
      </c>
      <c r="E174" s="236">
        <v>19161</v>
      </c>
      <c r="F174" s="294">
        <v>41922</v>
      </c>
      <c r="G174" s="30">
        <v>19161</v>
      </c>
      <c r="H174" s="265">
        <f>E174-G174</f>
        <v>0</v>
      </c>
      <c r="I174" s="235" t="s">
        <v>196</v>
      </c>
    </row>
    <row r="175" spans="1:11" x14ac:dyDescent="0.25">
      <c r="A175" s="240"/>
      <c r="B175" s="456"/>
      <c r="C175" s="457"/>
      <c r="D175" s="235"/>
      <c r="E175" s="236"/>
      <c r="F175" s="294"/>
      <c r="G175" s="30"/>
      <c r="H175" s="265"/>
      <c r="I175" s="235"/>
    </row>
    <row r="176" spans="1:11" x14ac:dyDescent="0.25">
      <c r="A176" s="240">
        <v>41940</v>
      </c>
      <c r="B176" s="438" t="s">
        <v>4100</v>
      </c>
      <c r="C176" s="429" t="s">
        <v>2506</v>
      </c>
      <c r="D176" s="401" t="s">
        <v>1532</v>
      </c>
      <c r="E176" s="402">
        <v>3107.2</v>
      </c>
      <c r="F176" s="294">
        <v>41940</v>
      </c>
      <c r="G176" s="30">
        <v>3107.2</v>
      </c>
      <c r="H176" s="265">
        <f t="shared" ref="H176:H204" si="10">E176-G176</f>
        <v>0</v>
      </c>
      <c r="I176" s="235" t="s">
        <v>2508</v>
      </c>
    </row>
    <row r="177" spans="1:9" x14ac:dyDescent="0.25">
      <c r="A177" s="240">
        <v>41913</v>
      </c>
      <c r="B177" s="448" t="s">
        <v>1067</v>
      </c>
      <c r="C177" s="447" t="s">
        <v>2764</v>
      </c>
      <c r="D177" s="235" t="s">
        <v>1532</v>
      </c>
      <c r="E177" s="236">
        <v>1212.5</v>
      </c>
      <c r="F177" s="294">
        <v>41913</v>
      </c>
      <c r="G177" s="30">
        <v>1212.5</v>
      </c>
      <c r="H177" s="238">
        <f t="shared" si="10"/>
        <v>0</v>
      </c>
      <c r="I177" s="235"/>
    </row>
    <row r="178" spans="1:9" x14ac:dyDescent="0.25">
      <c r="A178" s="240">
        <v>41914</v>
      </c>
      <c r="B178" s="452" t="s">
        <v>1607</v>
      </c>
      <c r="C178" s="453" t="s">
        <v>2506</v>
      </c>
      <c r="D178" s="454" t="s">
        <v>1532</v>
      </c>
      <c r="E178" s="236">
        <v>3881.4</v>
      </c>
      <c r="F178" s="294">
        <v>41914</v>
      </c>
      <c r="G178" s="30">
        <v>3881.4</v>
      </c>
      <c r="H178" s="238">
        <f t="shared" si="10"/>
        <v>0</v>
      </c>
      <c r="I178" s="38"/>
    </row>
    <row r="179" spans="1:9" x14ac:dyDescent="0.25">
      <c r="A179" s="240">
        <v>41915</v>
      </c>
      <c r="B179" s="452" t="s">
        <v>1732</v>
      </c>
      <c r="C179" s="453" t="s">
        <v>2506</v>
      </c>
      <c r="D179" s="454" t="s">
        <v>1532</v>
      </c>
      <c r="E179" s="236">
        <v>5916</v>
      </c>
      <c r="F179" s="294">
        <v>41915</v>
      </c>
      <c r="G179" s="30">
        <v>5916</v>
      </c>
      <c r="H179" s="265">
        <f t="shared" si="10"/>
        <v>0</v>
      </c>
      <c r="I179" s="38"/>
    </row>
    <row r="180" spans="1:9" x14ac:dyDescent="0.25">
      <c r="A180" s="240">
        <v>41916</v>
      </c>
      <c r="B180" s="241" t="s">
        <v>1867</v>
      </c>
      <c r="C180" s="394" t="s">
        <v>2506</v>
      </c>
      <c r="D180" s="235" t="s">
        <v>1532</v>
      </c>
      <c r="E180" s="236">
        <v>5498.6</v>
      </c>
      <c r="F180" s="294">
        <v>41916</v>
      </c>
      <c r="G180" s="30">
        <v>5498.6</v>
      </c>
      <c r="H180" s="265">
        <f t="shared" si="10"/>
        <v>0</v>
      </c>
      <c r="I180" s="235"/>
    </row>
    <row r="181" spans="1:9" x14ac:dyDescent="0.25">
      <c r="A181" s="240">
        <v>41917</v>
      </c>
      <c r="B181" s="241" t="s">
        <v>1941</v>
      </c>
      <c r="C181" s="394" t="s">
        <v>2506</v>
      </c>
      <c r="D181" s="235" t="s">
        <v>1532</v>
      </c>
      <c r="E181" s="236">
        <v>5393.7</v>
      </c>
      <c r="F181" s="294">
        <v>41917</v>
      </c>
      <c r="G181" s="30">
        <v>5393.7</v>
      </c>
      <c r="H181" s="265">
        <f t="shared" si="10"/>
        <v>0</v>
      </c>
      <c r="I181" s="235"/>
    </row>
    <row r="182" spans="1:9" x14ac:dyDescent="0.25">
      <c r="A182" s="240">
        <v>41920</v>
      </c>
      <c r="B182" s="456" t="s">
        <v>1157</v>
      </c>
      <c r="C182" s="457" t="s">
        <v>2764</v>
      </c>
      <c r="D182" s="235" t="s">
        <v>1532</v>
      </c>
      <c r="E182" s="236">
        <v>4410</v>
      </c>
      <c r="F182" s="294">
        <v>41920</v>
      </c>
      <c r="G182" s="30">
        <v>4410</v>
      </c>
      <c r="H182" s="265">
        <f t="shared" si="10"/>
        <v>0</v>
      </c>
      <c r="I182" s="235"/>
    </row>
    <row r="183" spans="1:9" x14ac:dyDescent="0.25">
      <c r="A183" s="240">
        <v>41921</v>
      </c>
      <c r="B183" s="438" t="s">
        <v>2241</v>
      </c>
      <c r="C183" s="429" t="s">
        <v>2506</v>
      </c>
      <c r="D183" s="235" t="s">
        <v>1532</v>
      </c>
      <c r="E183" s="236">
        <v>3830.8</v>
      </c>
      <c r="F183" s="294">
        <v>41921</v>
      </c>
      <c r="G183" s="30">
        <v>3830.8</v>
      </c>
      <c r="H183" s="265">
        <f t="shared" si="10"/>
        <v>0</v>
      </c>
      <c r="I183" s="235"/>
    </row>
    <row r="184" spans="1:9" x14ac:dyDescent="0.25">
      <c r="A184" s="240">
        <v>41922</v>
      </c>
      <c r="B184" s="438" t="s">
        <v>1072</v>
      </c>
      <c r="C184" s="429" t="s">
        <v>2506</v>
      </c>
      <c r="D184" s="235" t="s">
        <v>1532</v>
      </c>
      <c r="E184" s="236">
        <v>4707.2</v>
      </c>
      <c r="F184" s="294">
        <v>41922</v>
      </c>
      <c r="G184" s="30">
        <v>4707.2</v>
      </c>
      <c r="H184" s="265">
        <f t="shared" si="10"/>
        <v>0</v>
      </c>
      <c r="I184" s="235"/>
    </row>
    <row r="185" spans="1:9" x14ac:dyDescent="0.25">
      <c r="A185" s="240">
        <v>41923</v>
      </c>
      <c r="B185" s="438" t="s">
        <v>1220</v>
      </c>
      <c r="C185" s="429" t="s">
        <v>2506</v>
      </c>
      <c r="D185" s="8" t="s">
        <v>1532</v>
      </c>
      <c r="E185" s="252">
        <v>1322.4</v>
      </c>
      <c r="F185" s="294">
        <v>41923</v>
      </c>
      <c r="G185" s="30">
        <v>1322.4</v>
      </c>
      <c r="H185" s="265">
        <f t="shared" si="10"/>
        <v>0</v>
      </c>
      <c r="I185" s="235" t="s">
        <v>2508</v>
      </c>
    </row>
    <row r="186" spans="1:9" x14ac:dyDescent="0.25">
      <c r="A186" s="240">
        <v>41924</v>
      </c>
      <c r="B186" s="438" t="s">
        <v>1272</v>
      </c>
      <c r="C186" s="429" t="s">
        <v>2506</v>
      </c>
      <c r="D186" s="8" t="s">
        <v>1532</v>
      </c>
      <c r="E186" s="252">
        <v>3115.3</v>
      </c>
      <c r="F186" s="294">
        <v>41925</v>
      </c>
      <c r="G186" s="30">
        <v>3115.3</v>
      </c>
      <c r="H186" s="265">
        <f t="shared" si="10"/>
        <v>0</v>
      </c>
      <c r="I186" s="235" t="s">
        <v>2523</v>
      </c>
    </row>
    <row r="187" spans="1:9" x14ac:dyDescent="0.25">
      <c r="A187" s="240">
        <v>41924</v>
      </c>
      <c r="B187" s="438" t="s">
        <v>1274</v>
      </c>
      <c r="C187" s="429" t="s">
        <v>2506</v>
      </c>
      <c r="D187" s="8" t="s">
        <v>1532</v>
      </c>
      <c r="E187" s="252">
        <v>4228.8</v>
      </c>
      <c r="F187" s="294">
        <v>41924</v>
      </c>
      <c r="G187" s="30">
        <v>4228.8</v>
      </c>
      <c r="H187" s="265">
        <f t="shared" si="10"/>
        <v>0</v>
      </c>
      <c r="I187" s="235" t="s">
        <v>2508</v>
      </c>
    </row>
    <row r="188" spans="1:9" x14ac:dyDescent="0.25">
      <c r="A188" s="240">
        <v>41925</v>
      </c>
      <c r="B188" s="438" t="s">
        <v>1382</v>
      </c>
      <c r="C188" s="429" t="s">
        <v>2506</v>
      </c>
      <c r="D188" s="401" t="s">
        <v>1532</v>
      </c>
      <c r="E188" s="402">
        <v>4108.5</v>
      </c>
      <c r="F188" s="294">
        <v>41925</v>
      </c>
      <c r="G188" s="30">
        <v>4108.5</v>
      </c>
      <c r="H188" s="265">
        <f t="shared" si="10"/>
        <v>0</v>
      </c>
      <c r="I188" s="8" t="s">
        <v>2508</v>
      </c>
    </row>
    <row r="189" spans="1:9" x14ac:dyDescent="0.25">
      <c r="A189" s="240">
        <v>41926</v>
      </c>
      <c r="B189" s="438" t="s">
        <v>1509</v>
      </c>
      <c r="C189" s="429" t="s">
        <v>2506</v>
      </c>
      <c r="D189" s="401" t="s">
        <v>1532</v>
      </c>
      <c r="E189" s="402">
        <v>4868.6000000000004</v>
      </c>
      <c r="F189" s="294">
        <v>41926</v>
      </c>
      <c r="G189" s="30">
        <v>4868.6000000000004</v>
      </c>
      <c r="H189" s="265">
        <f t="shared" si="10"/>
        <v>0</v>
      </c>
      <c r="I189" s="235" t="s">
        <v>2508</v>
      </c>
    </row>
    <row r="190" spans="1:9" x14ac:dyDescent="0.25">
      <c r="A190" s="240">
        <v>41927</v>
      </c>
      <c r="B190" s="438" t="s">
        <v>2932</v>
      </c>
      <c r="C190" s="429" t="s">
        <v>2506</v>
      </c>
      <c r="D190" s="8" t="s">
        <v>1532</v>
      </c>
      <c r="E190" s="252">
        <v>3530.1</v>
      </c>
      <c r="F190" s="294">
        <v>41927</v>
      </c>
      <c r="G190" s="30">
        <v>3530.1</v>
      </c>
      <c r="H190" s="265">
        <f t="shared" si="10"/>
        <v>0</v>
      </c>
      <c r="I190" s="8" t="s">
        <v>2508</v>
      </c>
    </row>
    <row r="191" spans="1:9" x14ac:dyDescent="0.25">
      <c r="A191" s="240">
        <v>41928</v>
      </c>
      <c r="B191" s="438" t="s">
        <v>3017</v>
      </c>
      <c r="C191" s="429" t="s">
        <v>2506</v>
      </c>
      <c r="D191" s="8" t="s">
        <v>1532</v>
      </c>
      <c r="E191" s="252">
        <v>5138.8</v>
      </c>
      <c r="F191" s="294">
        <v>41928</v>
      </c>
      <c r="G191" s="251">
        <v>5138.8</v>
      </c>
      <c r="H191" s="265">
        <f t="shared" si="10"/>
        <v>0</v>
      </c>
      <c r="I191" s="235" t="s">
        <v>2520</v>
      </c>
    </row>
    <row r="192" spans="1:9" x14ac:dyDescent="0.25">
      <c r="A192" s="240">
        <v>41928</v>
      </c>
      <c r="B192" s="438" t="s">
        <v>3033</v>
      </c>
      <c r="C192" s="429" t="s">
        <v>2506</v>
      </c>
      <c r="D192" s="8" t="s">
        <v>1532</v>
      </c>
      <c r="E192" s="252">
        <v>4977.6000000000004</v>
      </c>
      <c r="F192" s="294">
        <v>41928</v>
      </c>
      <c r="G192" s="251">
        <v>4977.6000000000004</v>
      </c>
      <c r="H192" s="265">
        <f t="shared" si="10"/>
        <v>0</v>
      </c>
      <c r="I192" s="235" t="s">
        <v>2508</v>
      </c>
    </row>
    <row r="193" spans="1:11" x14ac:dyDescent="0.25">
      <c r="A193" s="240">
        <v>41929</v>
      </c>
      <c r="B193" s="438" t="s">
        <v>3152</v>
      </c>
      <c r="C193" s="429" t="s">
        <v>2506</v>
      </c>
      <c r="D193" s="8" t="s">
        <v>1532</v>
      </c>
      <c r="E193" s="252">
        <v>4448</v>
      </c>
      <c r="F193" s="294">
        <v>41929</v>
      </c>
      <c r="G193" s="251">
        <v>4448</v>
      </c>
      <c r="H193" s="265">
        <f t="shared" si="10"/>
        <v>0</v>
      </c>
      <c r="I193" s="8" t="s">
        <v>2508</v>
      </c>
    </row>
    <row r="194" spans="1:11" x14ac:dyDescent="0.25">
      <c r="A194" s="240">
        <v>41930</v>
      </c>
      <c r="B194" s="438" t="s">
        <v>3242</v>
      </c>
      <c r="C194" s="429" t="s">
        <v>2506</v>
      </c>
      <c r="D194" s="8" t="s">
        <v>1532</v>
      </c>
      <c r="E194" s="252">
        <v>4150.8</v>
      </c>
      <c r="F194" s="294">
        <v>41930</v>
      </c>
      <c r="G194" s="30">
        <v>4150.8</v>
      </c>
      <c r="H194" s="265">
        <f t="shared" si="10"/>
        <v>0</v>
      </c>
      <c r="I194" s="8" t="s">
        <v>2508</v>
      </c>
    </row>
    <row r="195" spans="1:11" s="13" customFormat="1" x14ac:dyDescent="0.25">
      <c r="A195" s="240">
        <v>41931</v>
      </c>
      <c r="B195" s="438" t="s">
        <v>3303</v>
      </c>
      <c r="C195" s="429" t="s">
        <v>2506</v>
      </c>
      <c r="D195" s="8" t="s">
        <v>1532</v>
      </c>
      <c r="E195" s="252">
        <v>2948</v>
      </c>
      <c r="F195" s="294">
        <v>41931</v>
      </c>
      <c r="G195" s="30">
        <v>2948</v>
      </c>
      <c r="H195" s="265">
        <f t="shared" si="10"/>
        <v>0</v>
      </c>
      <c r="I195" s="8" t="s">
        <v>2508</v>
      </c>
    </row>
    <row r="196" spans="1:11" s="13" customFormat="1" x14ac:dyDescent="0.25">
      <c r="A196" s="240">
        <v>41932</v>
      </c>
      <c r="B196" s="438" t="s">
        <v>3391</v>
      </c>
      <c r="C196" s="429" t="s">
        <v>2506</v>
      </c>
      <c r="D196" s="8" t="s">
        <v>1532</v>
      </c>
      <c r="E196" s="252">
        <v>4413.3999999999996</v>
      </c>
      <c r="F196" s="294">
        <v>41932</v>
      </c>
      <c r="G196" s="30">
        <v>4413.3999999999996</v>
      </c>
      <c r="H196" s="265">
        <f t="shared" si="10"/>
        <v>0</v>
      </c>
      <c r="I196" s="431" t="s">
        <v>2508</v>
      </c>
      <c r="K196" s="21"/>
    </row>
    <row r="197" spans="1:11" s="13" customFormat="1" x14ac:dyDescent="0.25">
      <c r="A197" s="240">
        <v>41934</v>
      </c>
      <c r="B197" s="438" t="s">
        <v>3561</v>
      </c>
      <c r="C197" s="429" t="s">
        <v>2506</v>
      </c>
      <c r="D197" s="8" t="s">
        <v>1532</v>
      </c>
      <c r="E197" s="252">
        <v>4414.1000000000004</v>
      </c>
      <c r="F197" s="294">
        <v>41934</v>
      </c>
      <c r="G197" s="22">
        <v>4414.1000000000004</v>
      </c>
      <c r="H197" s="265">
        <f t="shared" si="10"/>
        <v>0</v>
      </c>
      <c r="I197" s="20" t="s">
        <v>2508</v>
      </c>
    </row>
    <row r="198" spans="1:11" s="13" customFormat="1" x14ac:dyDescent="0.25">
      <c r="A198" s="240">
        <v>41935</v>
      </c>
      <c r="B198" s="438" t="s">
        <v>3641</v>
      </c>
      <c r="C198" s="429" t="s">
        <v>2506</v>
      </c>
      <c r="D198" s="401" t="s">
        <v>1532</v>
      </c>
      <c r="E198" s="402">
        <v>3870</v>
      </c>
      <c r="F198" s="117">
        <v>41935</v>
      </c>
      <c r="G198" s="251">
        <v>3870</v>
      </c>
      <c r="H198" s="265">
        <f t="shared" si="10"/>
        <v>0</v>
      </c>
      <c r="I198" s="235" t="s">
        <v>2864</v>
      </c>
    </row>
    <row r="199" spans="1:11" s="13" customFormat="1" x14ac:dyDescent="0.25">
      <c r="A199" s="240">
        <v>41936</v>
      </c>
      <c r="B199" s="438" t="s">
        <v>3754</v>
      </c>
      <c r="C199" s="429" t="s">
        <v>2506</v>
      </c>
      <c r="D199" s="401" t="s">
        <v>1532</v>
      </c>
      <c r="E199" s="402">
        <v>3510.9</v>
      </c>
      <c r="F199" s="294">
        <v>41936</v>
      </c>
      <c r="G199" s="22">
        <v>3510.9</v>
      </c>
      <c r="H199" s="265">
        <f t="shared" si="10"/>
        <v>0</v>
      </c>
      <c r="I199" s="20" t="s">
        <v>2508</v>
      </c>
      <c r="K199" s="21"/>
    </row>
    <row r="200" spans="1:11" s="13" customFormat="1" x14ac:dyDescent="0.25">
      <c r="A200" s="240">
        <v>41938</v>
      </c>
      <c r="B200" s="438" t="s">
        <v>3876</v>
      </c>
      <c r="C200" s="429" t="s">
        <v>2506</v>
      </c>
      <c r="D200" s="401" t="s">
        <v>1532</v>
      </c>
      <c r="E200" s="402">
        <v>7248.8</v>
      </c>
      <c r="F200" s="294">
        <v>41938</v>
      </c>
      <c r="G200" s="30">
        <v>7248.8</v>
      </c>
      <c r="H200" s="265">
        <f t="shared" si="10"/>
        <v>0</v>
      </c>
      <c r="I200" s="8" t="s">
        <v>2508</v>
      </c>
    </row>
    <row r="201" spans="1:11" s="13" customFormat="1" x14ac:dyDescent="0.25">
      <c r="A201" s="240">
        <v>41939</v>
      </c>
      <c r="B201" s="438" t="s">
        <v>3986</v>
      </c>
      <c r="C201" s="429" t="s">
        <v>2506</v>
      </c>
      <c r="D201" s="439" t="s">
        <v>1532</v>
      </c>
      <c r="E201" s="295">
        <v>2330.1999999999998</v>
      </c>
      <c r="F201" s="294">
        <v>41939</v>
      </c>
      <c r="G201" s="22">
        <v>2330.1999999999998</v>
      </c>
      <c r="H201" s="265">
        <f t="shared" si="10"/>
        <v>0</v>
      </c>
      <c r="I201" s="24" t="s">
        <v>2508</v>
      </c>
    </row>
    <row r="202" spans="1:11" s="13" customFormat="1" x14ac:dyDescent="0.25">
      <c r="A202" s="240">
        <v>41941</v>
      </c>
      <c r="B202" s="438" t="s">
        <v>4177</v>
      </c>
      <c r="C202" s="429" t="s">
        <v>2506</v>
      </c>
      <c r="D202" s="401" t="s">
        <v>1532</v>
      </c>
      <c r="E202" s="402">
        <v>2475.1999999999998</v>
      </c>
      <c r="F202" s="117">
        <v>41941</v>
      </c>
      <c r="G202" s="30">
        <v>2475.1999999999998</v>
      </c>
      <c r="H202" s="265">
        <f t="shared" si="10"/>
        <v>0</v>
      </c>
      <c r="I202" s="8" t="s">
        <v>2508</v>
      </c>
    </row>
    <row r="203" spans="1:11" s="13" customFormat="1" x14ac:dyDescent="0.25">
      <c r="A203" s="240">
        <v>41942</v>
      </c>
      <c r="B203" s="438" t="s">
        <v>4281</v>
      </c>
      <c r="C203" s="429" t="s">
        <v>2506</v>
      </c>
      <c r="D203" s="401" t="s">
        <v>1532</v>
      </c>
      <c r="E203" s="402">
        <v>3482.6</v>
      </c>
      <c r="F203" s="117">
        <v>41942</v>
      </c>
      <c r="G203" s="30">
        <v>3482.6</v>
      </c>
      <c r="H203" s="265">
        <f t="shared" si="10"/>
        <v>0</v>
      </c>
      <c r="I203" s="235" t="s">
        <v>2508</v>
      </c>
    </row>
    <row r="204" spans="1:11" s="13" customFormat="1" x14ac:dyDescent="0.25">
      <c r="A204" s="240">
        <v>41943</v>
      </c>
      <c r="B204" s="438" t="s">
        <v>4377</v>
      </c>
      <c r="C204" s="429" t="s">
        <v>2506</v>
      </c>
      <c r="D204" s="401" t="s">
        <v>1532</v>
      </c>
      <c r="E204" s="402">
        <v>4700.2</v>
      </c>
      <c r="F204" s="294">
        <v>41943</v>
      </c>
      <c r="G204" s="30">
        <v>4700.2</v>
      </c>
      <c r="H204" s="265">
        <f t="shared" si="10"/>
        <v>0</v>
      </c>
      <c r="I204" s="8" t="s">
        <v>2508</v>
      </c>
    </row>
    <row r="205" spans="1:11" s="13" customFormat="1" x14ac:dyDescent="0.25">
      <c r="A205" s="240"/>
      <c r="B205" s="438"/>
      <c r="C205" s="429"/>
      <c r="D205" s="401"/>
      <c r="E205" s="402"/>
      <c r="F205" s="294"/>
      <c r="G205" s="621">
        <f>SUM(G176:G204)</f>
        <v>117239.70000000001</v>
      </c>
      <c r="H205" s="265"/>
      <c r="I205" s="8"/>
    </row>
    <row r="206" spans="1:11" s="13" customFormat="1" x14ac:dyDescent="0.25">
      <c r="A206" s="240"/>
      <c r="B206" s="438"/>
      <c r="C206" s="429"/>
      <c r="D206" s="401"/>
      <c r="E206" s="402"/>
      <c r="F206" s="294"/>
      <c r="G206" s="30"/>
      <c r="H206" s="265"/>
      <c r="I206" s="8"/>
    </row>
    <row r="207" spans="1:11" s="13" customFormat="1" x14ac:dyDescent="0.25">
      <c r="A207" s="240">
        <v>41915</v>
      </c>
      <c r="B207" s="452" t="s">
        <v>1699</v>
      </c>
      <c r="C207" s="453" t="s">
        <v>2506</v>
      </c>
      <c r="D207" s="454" t="s">
        <v>260</v>
      </c>
      <c r="E207" s="236">
        <v>3801.9</v>
      </c>
      <c r="F207" s="294">
        <v>41915</v>
      </c>
      <c r="G207" s="30">
        <v>3801.9</v>
      </c>
      <c r="H207" s="265">
        <f t="shared" ref="H207:H212" si="11">E207-G207</f>
        <v>0</v>
      </c>
      <c r="I207" s="38" t="s">
        <v>23</v>
      </c>
    </row>
    <row r="208" spans="1:11" x14ac:dyDescent="0.25">
      <c r="A208" s="240">
        <v>41916</v>
      </c>
      <c r="B208" s="241" t="s">
        <v>1809</v>
      </c>
      <c r="C208" s="394" t="s">
        <v>2506</v>
      </c>
      <c r="D208" s="235" t="s">
        <v>260</v>
      </c>
      <c r="E208" s="236">
        <v>2907</v>
      </c>
      <c r="F208" s="294">
        <v>41916</v>
      </c>
      <c r="G208" s="30">
        <v>2907</v>
      </c>
      <c r="H208" s="265">
        <f t="shared" si="11"/>
        <v>0</v>
      </c>
      <c r="I208" s="235" t="s">
        <v>23</v>
      </c>
      <c r="J208" s="9"/>
      <c r="K208" s="9"/>
    </row>
    <row r="209" spans="1:11" x14ac:dyDescent="0.25">
      <c r="A209" s="240">
        <v>41917</v>
      </c>
      <c r="B209" s="241" t="s">
        <v>1915</v>
      </c>
      <c r="C209" s="394" t="s">
        <v>2506</v>
      </c>
      <c r="D209" s="235" t="s">
        <v>260</v>
      </c>
      <c r="E209" s="236">
        <v>4002</v>
      </c>
      <c r="F209" s="294">
        <v>41917</v>
      </c>
      <c r="G209" s="30">
        <v>4002</v>
      </c>
      <c r="H209" s="265">
        <f t="shared" si="11"/>
        <v>0</v>
      </c>
      <c r="I209" s="235"/>
      <c r="J209" s="9"/>
      <c r="K209" s="9"/>
    </row>
    <row r="210" spans="1:11" x14ac:dyDescent="0.25">
      <c r="A210" s="240">
        <v>41923</v>
      </c>
      <c r="B210" s="438" t="s">
        <v>1191</v>
      </c>
      <c r="C210" s="429" t="s">
        <v>2506</v>
      </c>
      <c r="D210" s="8" t="s">
        <v>260</v>
      </c>
      <c r="E210" s="252">
        <v>3876</v>
      </c>
      <c r="F210" s="294">
        <v>41925</v>
      </c>
      <c r="G210" s="30">
        <v>3876</v>
      </c>
      <c r="H210" s="265">
        <f t="shared" si="11"/>
        <v>0</v>
      </c>
      <c r="I210" s="235" t="s">
        <v>2511</v>
      </c>
      <c r="J210" s="9"/>
      <c r="K210" s="9"/>
    </row>
    <row r="211" spans="1:11" x14ac:dyDescent="0.25">
      <c r="A211" s="240">
        <v>41937</v>
      </c>
      <c r="B211" s="438" t="s">
        <v>3808</v>
      </c>
      <c r="C211" s="429" t="s">
        <v>2506</v>
      </c>
      <c r="D211" s="401" t="s">
        <v>260</v>
      </c>
      <c r="E211" s="402">
        <v>2721.6</v>
      </c>
      <c r="F211" s="294">
        <v>41937</v>
      </c>
      <c r="G211" s="22">
        <v>2721.6</v>
      </c>
      <c r="H211" s="265">
        <f t="shared" si="11"/>
        <v>0</v>
      </c>
      <c r="I211" s="431" t="s">
        <v>2511</v>
      </c>
      <c r="J211" s="9"/>
      <c r="K211" s="9"/>
    </row>
    <row r="212" spans="1:11" x14ac:dyDescent="0.25">
      <c r="A212" s="240">
        <v>41938</v>
      </c>
      <c r="B212" s="438" t="s">
        <v>3902</v>
      </c>
      <c r="C212" s="429" t="s">
        <v>2506</v>
      </c>
      <c r="D212" s="401" t="s">
        <v>260</v>
      </c>
      <c r="E212" s="402">
        <v>2908.8</v>
      </c>
      <c r="F212" s="294">
        <v>41938</v>
      </c>
      <c r="G212" s="30">
        <v>2908.8</v>
      </c>
      <c r="H212" s="265">
        <f t="shared" si="11"/>
        <v>0</v>
      </c>
      <c r="I212" s="8" t="s">
        <v>2544</v>
      </c>
      <c r="J212" s="9"/>
      <c r="K212" s="9"/>
    </row>
    <row r="213" spans="1:11" x14ac:dyDescent="0.25">
      <c r="A213" s="240"/>
      <c r="B213" s="438"/>
      <c r="C213" s="429"/>
      <c r="D213" s="401"/>
      <c r="E213" s="402"/>
      <c r="F213" s="294"/>
      <c r="G213" s="30">
        <f>SUM(G207:G212)</f>
        <v>20217.3</v>
      </c>
      <c r="H213" s="265"/>
      <c r="I213" s="8"/>
      <c r="J213" s="9"/>
      <c r="K213" s="9"/>
    </row>
    <row r="214" spans="1:11" x14ac:dyDescent="0.25">
      <c r="A214" s="240"/>
      <c r="B214" s="438"/>
      <c r="C214" s="429"/>
      <c r="D214" s="401"/>
      <c r="E214" s="402"/>
      <c r="F214" s="294"/>
      <c r="G214" s="30"/>
      <c r="H214" s="265"/>
      <c r="I214" s="8"/>
      <c r="J214" s="9"/>
      <c r="K214" s="9"/>
    </row>
    <row r="215" spans="1:11" x14ac:dyDescent="0.25">
      <c r="A215" s="240">
        <v>41914</v>
      </c>
      <c r="B215" s="452" t="s">
        <v>1594</v>
      </c>
      <c r="C215" s="453" t="s">
        <v>2506</v>
      </c>
      <c r="D215" s="454" t="s">
        <v>59</v>
      </c>
      <c r="E215" s="236">
        <v>4384.8</v>
      </c>
      <c r="F215" s="294">
        <v>41914</v>
      </c>
      <c r="G215" s="30">
        <v>4384.8</v>
      </c>
      <c r="H215" s="238">
        <f t="shared" ref="H215:H221" si="12">E215-G215</f>
        <v>0</v>
      </c>
      <c r="I215" s="38" t="s">
        <v>57</v>
      </c>
      <c r="J215" s="9"/>
      <c r="K215" s="9"/>
    </row>
    <row r="216" spans="1:11" x14ac:dyDescent="0.25">
      <c r="A216" s="240">
        <v>41921</v>
      </c>
      <c r="B216" s="438" t="s">
        <v>2224</v>
      </c>
      <c r="C216" s="429" t="s">
        <v>2506</v>
      </c>
      <c r="D216" s="235" t="s">
        <v>59</v>
      </c>
      <c r="E216" s="236">
        <v>3615.3</v>
      </c>
      <c r="F216" s="294">
        <v>41921</v>
      </c>
      <c r="G216" s="30">
        <v>3615.3</v>
      </c>
      <c r="H216" s="265">
        <f t="shared" si="12"/>
        <v>0</v>
      </c>
      <c r="I216" s="235" t="s">
        <v>14</v>
      </c>
      <c r="J216" s="9"/>
      <c r="K216" s="9"/>
    </row>
    <row r="217" spans="1:11" x14ac:dyDescent="0.25">
      <c r="A217" s="240">
        <v>41922</v>
      </c>
      <c r="B217" s="438" t="s">
        <v>1106</v>
      </c>
      <c r="C217" s="429" t="s">
        <v>2506</v>
      </c>
      <c r="D217" s="235" t="s">
        <v>59</v>
      </c>
      <c r="E217" s="236">
        <v>3654</v>
      </c>
      <c r="F217" s="294">
        <v>41923</v>
      </c>
      <c r="G217" s="30">
        <v>3654</v>
      </c>
      <c r="H217" s="265">
        <f t="shared" si="12"/>
        <v>0</v>
      </c>
      <c r="I217" s="235" t="s">
        <v>196</v>
      </c>
      <c r="J217" s="9"/>
      <c r="K217" s="9"/>
    </row>
    <row r="218" spans="1:11" x14ac:dyDescent="0.25">
      <c r="A218" s="240">
        <v>41925</v>
      </c>
      <c r="B218" s="438" t="s">
        <v>1372</v>
      </c>
      <c r="C218" s="429" t="s">
        <v>2506</v>
      </c>
      <c r="D218" s="401" t="s">
        <v>59</v>
      </c>
      <c r="E218" s="402">
        <v>2143.6</v>
      </c>
      <c r="F218" s="294">
        <v>41925</v>
      </c>
      <c r="G218" s="30">
        <v>2143.6</v>
      </c>
      <c r="H218" s="265">
        <f t="shared" si="12"/>
        <v>0</v>
      </c>
      <c r="I218" s="8" t="s">
        <v>2523</v>
      </c>
      <c r="J218" s="9"/>
      <c r="K218" s="9"/>
    </row>
    <row r="219" spans="1:11" x14ac:dyDescent="0.25">
      <c r="A219" s="240">
        <v>41927</v>
      </c>
      <c r="B219" s="438" t="s">
        <v>2916</v>
      </c>
      <c r="C219" s="429" t="s">
        <v>2506</v>
      </c>
      <c r="D219" s="8" t="s">
        <v>59</v>
      </c>
      <c r="E219" s="252">
        <v>3039.2</v>
      </c>
      <c r="F219" s="294">
        <v>41927</v>
      </c>
      <c r="G219" s="30">
        <v>3039.2</v>
      </c>
      <c r="H219" s="265">
        <f t="shared" si="12"/>
        <v>0</v>
      </c>
      <c r="I219" s="8" t="s">
        <v>2525</v>
      </c>
      <c r="J219" s="9"/>
      <c r="K219" s="9"/>
    </row>
    <row r="220" spans="1:11" x14ac:dyDescent="0.25">
      <c r="A220" s="240">
        <v>41935</v>
      </c>
      <c r="B220" s="438" t="s">
        <v>3635</v>
      </c>
      <c r="C220" s="429" t="s">
        <v>2506</v>
      </c>
      <c r="D220" s="401" t="s">
        <v>59</v>
      </c>
      <c r="E220" s="402">
        <v>6148</v>
      </c>
      <c r="F220" s="117">
        <v>41935</v>
      </c>
      <c r="G220" s="30">
        <v>6148</v>
      </c>
      <c r="H220" s="265">
        <f t="shared" si="12"/>
        <v>0</v>
      </c>
      <c r="I220" s="235" t="s">
        <v>2523</v>
      </c>
      <c r="J220" s="9"/>
      <c r="K220" s="9"/>
    </row>
    <row r="221" spans="1:11" x14ac:dyDescent="0.25">
      <c r="A221" s="240">
        <v>41942</v>
      </c>
      <c r="B221" s="438" t="s">
        <v>4277</v>
      </c>
      <c r="C221" s="429" t="s">
        <v>2506</v>
      </c>
      <c r="D221" s="401" t="s">
        <v>59</v>
      </c>
      <c r="E221" s="402">
        <v>4578.3999999999996</v>
      </c>
      <c r="F221" s="117">
        <v>41942</v>
      </c>
      <c r="G221" s="30">
        <v>4578.3999999999996</v>
      </c>
      <c r="H221" s="265">
        <f t="shared" si="12"/>
        <v>0</v>
      </c>
      <c r="I221" s="235" t="s">
        <v>2520</v>
      </c>
      <c r="J221" s="9"/>
      <c r="K221" s="9"/>
    </row>
    <row r="222" spans="1:11" x14ac:dyDescent="0.25">
      <c r="A222" s="240"/>
      <c r="B222" s="438"/>
      <c r="C222" s="429"/>
      <c r="D222" s="401"/>
      <c r="E222" s="402"/>
      <c r="F222" s="117"/>
      <c r="G222" s="621">
        <f>SUM(G215:G221)</f>
        <v>27563.300000000003</v>
      </c>
      <c r="H222" s="265"/>
      <c r="I222" s="235"/>
      <c r="J222" s="9"/>
      <c r="K222" s="9"/>
    </row>
    <row r="223" spans="1:11" x14ac:dyDescent="0.25">
      <c r="A223" s="240"/>
      <c r="B223" s="438"/>
      <c r="C223" s="429"/>
      <c r="D223" s="401"/>
      <c r="E223" s="402"/>
      <c r="F223" s="117"/>
      <c r="G223" s="30"/>
      <c r="H223" s="265"/>
      <c r="I223" s="235"/>
      <c r="J223" s="9"/>
      <c r="K223" s="9"/>
    </row>
    <row r="224" spans="1:11" x14ac:dyDescent="0.25">
      <c r="A224" s="240">
        <v>41914</v>
      </c>
      <c r="B224" s="448" t="s">
        <v>1118</v>
      </c>
      <c r="C224" s="447" t="s">
        <v>2764</v>
      </c>
      <c r="D224" s="8" t="s">
        <v>445</v>
      </c>
      <c r="E224" s="252">
        <v>736.5</v>
      </c>
      <c r="F224" s="294">
        <v>41914</v>
      </c>
      <c r="G224" s="30">
        <v>736.5</v>
      </c>
      <c r="H224" s="238">
        <f t="shared" ref="H224:H230" si="13">E224-G224</f>
        <v>0</v>
      </c>
      <c r="I224" s="8"/>
      <c r="J224" s="9"/>
      <c r="K224" s="9"/>
    </row>
    <row r="225" spans="1:11" x14ac:dyDescent="0.25">
      <c r="A225" s="240">
        <v>41915</v>
      </c>
      <c r="B225" s="452" t="s">
        <v>1708</v>
      </c>
      <c r="C225" s="453" t="s">
        <v>2506</v>
      </c>
      <c r="D225" s="454" t="s">
        <v>445</v>
      </c>
      <c r="E225" s="236">
        <v>1039.5999999999999</v>
      </c>
      <c r="F225" s="294">
        <v>41915</v>
      </c>
      <c r="G225" s="30">
        <v>1039.5999999999999</v>
      </c>
      <c r="H225" s="265">
        <f t="shared" si="13"/>
        <v>0</v>
      </c>
      <c r="I225" s="38"/>
      <c r="J225" s="9"/>
      <c r="K225" s="9"/>
    </row>
    <row r="226" spans="1:11" x14ac:dyDescent="0.25">
      <c r="A226" s="240">
        <v>41930</v>
      </c>
      <c r="B226" s="438" t="s">
        <v>3192</v>
      </c>
      <c r="C226" s="429" t="s">
        <v>2506</v>
      </c>
      <c r="D226" s="8" t="s">
        <v>445</v>
      </c>
      <c r="E226" s="252">
        <v>3163.5</v>
      </c>
      <c r="F226" s="294">
        <v>41930</v>
      </c>
      <c r="G226" s="30">
        <v>3163.5</v>
      </c>
      <c r="H226" s="265">
        <f t="shared" si="13"/>
        <v>0</v>
      </c>
      <c r="I226" s="8" t="s">
        <v>2508</v>
      </c>
      <c r="J226" s="9"/>
      <c r="K226" s="9"/>
    </row>
    <row r="227" spans="1:11" x14ac:dyDescent="0.25">
      <c r="A227" s="240">
        <v>41930</v>
      </c>
      <c r="B227" s="438" t="s">
        <v>3253</v>
      </c>
      <c r="C227" s="429" t="s">
        <v>2506</v>
      </c>
      <c r="D227" s="8" t="s">
        <v>445</v>
      </c>
      <c r="E227" s="252">
        <v>531</v>
      </c>
      <c r="F227" s="294">
        <v>41930</v>
      </c>
      <c r="G227" s="30">
        <v>531</v>
      </c>
      <c r="H227" s="265">
        <f t="shared" si="13"/>
        <v>0</v>
      </c>
      <c r="I227" s="8" t="s">
        <v>2508</v>
      </c>
      <c r="J227" s="9"/>
      <c r="K227" s="9"/>
    </row>
    <row r="228" spans="1:11" x14ac:dyDescent="0.25">
      <c r="A228" s="240">
        <v>41931</v>
      </c>
      <c r="B228" s="438" t="s">
        <v>3280</v>
      </c>
      <c r="C228" s="429" t="s">
        <v>2506</v>
      </c>
      <c r="D228" s="8" t="s">
        <v>445</v>
      </c>
      <c r="E228" s="252">
        <v>4536</v>
      </c>
      <c r="F228" s="294">
        <v>41931</v>
      </c>
      <c r="G228" s="30">
        <v>4536</v>
      </c>
      <c r="H228" s="265">
        <f t="shared" si="13"/>
        <v>0</v>
      </c>
      <c r="I228" s="8" t="s">
        <v>2508</v>
      </c>
      <c r="J228" s="9"/>
      <c r="K228" s="9"/>
    </row>
    <row r="229" spans="1:11" x14ac:dyDescent="0.25">
      <c r="A229" s="240">
        <v>41937</v>
      </c>
      <c r="B229" s="438" t="s">
        <v>3790</v>
      </c>
      <c r="C229" s="429" t="s">
        <v>2506</v>
      </c>
      <c r="D229" s="401" t="s">
        <v>445</v>
      </c>
      <c r="E229" s="402">
        <v>336</v>
      </c>
      <c r="F229" s="294">
        <v>41937</v>
      </c>
      <c r="G229" s="22">
        <v>336</v>
      </c>
      <c r="H229" s="265">
        <f t="shared" si="13"/>
        <v>0</v>
      </c>
      <c r="I229" s="431" t="s">
        <v>2508</v>
      </c>
      <c r="J229" s="9"/>
      <c r="K229" s="9"/>
    </row>
    <row r="230" spans="1:11" x14ac:dyDescent="0.25">
      <c r="A230" s="240">
        <v>41938</v>
      </c>
      <c r="B230" s="438" t="s">
        <v>3866</v>
      </c>
      <c r="C230" s="429" t="s">
        <v>2506</v>
      </c>
      <c r="D230" s="401" t="s">
        <v>445</v>
      </c>
      <c r="E230" s="402">
        <v>2948</v>
      </c>
      <c r="F230" s="294">
        <v>41938</v>
      </c>
      <c r="G230" s="30">
        <v>2948</v>
      </c>
      <c r="H230" s="265">
        <f t="shared" si="13"/>
        <v>0</v>
      </c>
      <c r="I230" s="8" t="s">
        <v>2508</v>
      </c>
      <c r="J230" s="9"/>
      <c r="K230" s="9"/>
    </row>
    <row r="231" spans="1:11" x14ac:dyDescent="0.25">
      <c r="A231" s="240"/>
      <c r="B231" s="438"/>
      <c r="C231" s="429"/>
      <c r="D231" s="401"/>
      <c r="E231" s="402"/>
      <c r="F231" s="294"/>
      <c r="G231" s="30">
        <f>SUM(G224:G230)</f>
        <v>13290.6</v>
      </c>
      <c r="H231" s="265"/>
      <c r="I231" s="8"/>
      <c r="J231" s="9"/>
      <c r="K231" s="9"/>
    </row>
    <row r="232" spans="1:11" x14ac:dyDescent="0.25">
      <c r="A232" s="240"/>
      <c r="B232" s="438"/>
      <c r="C232" s="429"/>
      <c r="D232" s="401"/>
      <c r="E232" s="402"/>
      <c r="F232" s="294"/>
      <c r="G232" s="30"/>
      <c r="H232" s="265"/>
      <c r="I232" s="8"/>
      <c r="J232" s="9"/>
      <c r="K232" s="9"/>
    </row>
    <row r="233" spans="1:11" x14ac:dyDescent="0.25">
      <c r="A233" s="240">
        <v>41941</v>
      </c>
      <c r="B233" s="438" t="s">
        <v>4200</v>
      </c>
      <c r="C233" s="429" t="s">
        <v>2506</v>
      </c>
      <c r="D233" s="401" t="s">
        <v>4201</v>
      </c>
      <c r="E233" s="402">
        <v>5400</v>
      </c>
      <c r="F233" s="461">
        <v>41948</v>
      </c>
      <c r="G233" s="247">
        <v>5400</v>
      </c>
      <c r="H233" s="265">
        <f t="shared" ref="H233:H248" si="14">E233-G233</f>
        <v>0</v>
      </c>
      <c r="I233" s="8" t="s">
        <v>2525</v>
      </c>
      <c r="J233" s="9"/>
      <c r="K233" s="9"/>
    </row>
    <row r="234" spans="1:11" x14ac:dyDescent="0.25">
      <c r="A234" s="240">
        <v>41941</v>
      </c>
      <c r="B234" s="438" t="s">
        <v>4202</v>
      </c>
      <c r="C234" s="429" t="s">
        <v>2506</v>
      </c>
      <c r="D234" s="401" t="s">
        <v>4201</v>
      </c>
      <c r="E234" s="402">
        <v>1350</v>
      </c>
      <c r="F234" s="461">
        <v>41948</v>
      </c>
      <c r="G234" s="247">
        <v>1350</v>
      </c>
      <c r="H234" s="265">
        <f t="shared" si="14"/>
        <v>0</v>
      </c>
      <c r="I234" s="8" t="s">
        <v>2511</v>
      </c>
      <c r="J234" s="9"/>
      <c r="K234" s="9"/>
    </row>
    <row r="235" spans="1:11" x14ac:dyDescent="0.25">
      <c r="A235" s="240">
        <v>41941</v>
      </c>
      <c r="B235" s="438" t="s">
        <v>4203</v>
      </c>
      <c r="C235" s="429" t="s">
        <v>2506</v>
      </c>
      <c r="D235" s="401" t="s">
        <v>4201</v>
      </c>
      <c r="E235" s="402">
        <v>1350</v>
      </c>
      <c r="F235" s="461">
        <v>41948</v>
      </c>
      <c r="G235" s="247">
        <v>1350</v>
      </c>
      <c r="H235" s="265">
        <f t="shared" si="14"/>
        <v>0</v>
      </c>
      <c r="I235" s="8" t="s">
        <v>2511</v>
      </c>
      <c r="J235" s="9"/>
      <c r="K235" s="9"/>
    </row>
    <row r="236" spans="1:11" x14ac:dyDescent="0.25">
      <c r="A236" s="240">
        <v>41942</v>
      </c>
      <c r="B236" s="438" t="s">
        <v>4311</v>
      </c>
      <c r="C236" s="429" t="s">
        <v>2506</v>
      </c>
      <c r="D236" s="401" t="s">
        <v>4201</v>
      </c>
      <c r="E236" s="402">
        <v>5400</v>
      </c>
      <c r="F236" s="461">
        <v>41948</v>
      </c>
      <c r="G236" s="247">
        <v>5400</v>
      </c>
      <c r="H236" s="265">
        <f t="shared" si="14"/>
        <v>0</v>
      </c>
      <c r="I236" s="235" t="s">
        <v>2525</v>
      </c>
      <c r="J236" s="9"/>
      <c r="K236" s="9"/>
    </row>
    <row r="237" spans="1:11" x14ac:dyDescent="0.25">
      <c r="A237" s="240">
        <v>41939</v>
      </c>
      <c r="B237" s="438" t="s">
        <v>3964</v>
      </c>
      <c r="C237" s="429" t="s">
        <v>2506</v>
      </c>
      <c r="D237" s="439" t="s">
        <v>2553</v>
      </c>
      <c r="E237" s="295">
        <v>3600</v>
      </c>
      <c r="F237" s="313">
        <v>41948</v>
      </c>
      <c r="G237" s="28">
        <v>3600</v>
      </c>
      <c r="H237" s="265">
        <f t="shared" si="14"/>
        <v>0</v>
      </c>
      <c r="I237" s="24" t="s">
        <v>2511</v>
      </c>
      <c r="J237" s="9"/>
      <c r="K237" s="9"/>
    </row>
    <row r="238" spans="1:11" x14ac:dyDescent="0.25">
      <c r="A238" s="240">
        <v>41939</v>
      </c>
      <c r="B238" s="438" t="s">
        <v>4040</v>
      </c>
      <c r="C238" s="429" t="s">
        <v>2506</v>
      </c>
      <c r="D238" s="401" t="s">
        <v>2553</v>
      </c>
      <c r="E238" s="402">
        <v>3600</v>
      </c>
      <c r="F238" s="313">
        <v>41948</v>
      </c>
      <c r="G238" s="247">
        <v>3600</v>
      </c>
      <c r="H238" s="265">
        <f t="shared" si="14"/>
        <v>0</v>
      </c>
      <c r="I238" s="8" t="s">
        <v>2525</v>
      </c>
      <c r="J238" s="9"/>
      <c r="K238" s="9"/>
    </row>
    <row r="239" spans="1:11" x14ac:dyDescent="0.25">
      <c r="A239" s="240">
        <v>41940</v>
      </c>
      <c r="B239" s="438" t="s">
        <v>4122</v>
      </c>
      <c r="C239" s="429" t="s">
        <v>2506</v>
      </c>
      <c r="D239" s="401" t="s">
        <v>2553</v>
      </c>
      <c r="E239" s="402">
        <v>4950</v>
      </c>
      <c r="F239" s="313">
        <v>41948</v>
      </c>
      <c r="G239" s="247">
        <v>4950</v>
      </c>
      <c r="H239" s="265">
        <f t="shared" si="14"/>
        <v>0</v>
      </c>
      <c r="I239" s="235" t="s">
        <v>2520</v>
      </c>
      <c r="J239" s="9"/>
      <c r="K239" s="9"/>
    </row>
    <row r="240" spans="1:11" x14ac:dyDescent="0.25">
      <c r="A240" s="240">
        <v>41943</v>
      </c>
      <c r="B240" s="438" t="s">
        <v>4394</v>
      </c>
      <c r="C240" s="429" t="s">
        <v>2506</v>
      </c>
      <c r="D240" s="401" t="s">
        <v>2553</v>
      </c>
      <c r="E240" s="402">
        <v>9900</v>
      </c>
      <c r="F240" s="313">
        <v>41948</v>
      </c>
      <c r="G240" s="247">
        <v>9900</v>
      </c>
      <c r="H240" s="265">
        <f t="shared" si="14"/>
        <v>0</v>
      </c>
      <c r="I240" s="8" t="s">
        <v>2508</v>
      </c>
      <c r="J240" s="9"/>
      <c r="K240" s="9"/>
    </row>
    <row r="241" spans="1:11" x14ac:dyDescent="0.25">
      <c r="A241" s="240">
        <v>41939</v>
      </c>
      <c r="B241" s="438" t="s">
        <v>4043</v>
      </c>
      <c r="C241" s="429" t="s">
        <v>2506</v>
      </c>
      <c r="D241" s="401" t="s">
        <v>2562</v>
      </c>
      <c r="E241" s="402">
        <v>1350</v>
      </c>
      <c r="F241" s="313">
        <v>41948</v>
      </c>
      <c r="G241" s="247">
        <v>1350</v>
      </c>
      <c r="H241" s="265">
        <f t="shared" si="14"/>
        <v>0</v>
      </c>
      <c r="I241" s="8" t="s">
        <v>2525</v>
      </c>
      <c r="J241" s="9"/>
      <c r="K241" s="9"/>
    </row>
    <row r="242" spans="1:11" x14ac:dyDescent="0.25">
      <c r="A242" s="240">
        <v>41940</v>
      </c>
      <c r="B242" s="438" t="s">
        <v>4121</v>
      </c>
      <c r="C242" s="429" t="s">
        <v>2506</v>
      </c>
      <c r="D242" s="401" t="s">
        <v>2562</v>
      </c>
      <c r="E242" s="402">
        <v>1350</v>
      </c>
      <c r="F242" s="313">
        <v>41948</v>
      </c>
      <c r="G242" s="247">
        <v>1350</v>
      </c>
      <c r="H242" s="265">
        <f t="shared" si="14"/>
        <v>0</v>
      </c>
      <c r="I242" s="235" t="s">
        <v>2520</v>
      </c>
      <c r="J242" s="9"/>
      <c r="K242" s="9"/>
    </row>
    <row r="243" spans="1:11" x14ac:dyDescent="0.25">
      <c r="A243" s="240">
        <v>41942</v>
      </c>
      <c r="B243" s="438" t="s">
        <v>4310</v>
      </c>
      <c r="C243" s="429" t="s">
        <v>2506</v>
      </c>
      <c r="D243" s="401" t="s">
        <v>2562</v>
      </c>
      <c r="E243" s="402">
        <v>1350</v>
      </c>
      <c r="F243" s="461">
        <v>41948</v>
      </c>
      <c r="G243" s="247">
        <v>1350</v>
      </c>
      <c r="H243" s="265">
        <f t="shared" si="14"/>
        <v>0</v>
      </c>
      <c r="I243" s="235" t="s">
        <v>2525</v>
      </c>
      <c r="J243" s="9"/>
      <c r="K243" s="9"/>
    </row>
    <row r="244" spans="1:11" x14ac:dyDescent="0.25">
      <c r="A244" s="240">
        <v>41943</v>
      </c>
      <c r="B244" s="438" t="s">
        <v>4393</v>
      </c>
      <c r="C244" s="429" t="s">
        <v>2506</v>
      </c>
      <c r="D244" s="401" t="s">
        <v>2562</v>
      </c>
      <c r="E244" s="402">
        <v>1800</v>
      </c>
      <c r="F244" s="313">
        <v>41948</v>
      </c>
      <c r="G244" s="247">
        <v>1800</v>
      </c>
      <c r="H244" s="265">
        <f t="shared" si="14"/>
        <v>0</v>
      </c>
      <c r="I244" s="8" t="s">
        <v>2508</v>
      </c>
      <c r="J244" s="9"/>
      <c r="K244" s="9"/>
    </row>
    <row r="245" spans="1:11" x14ac:dyDescent="0.25">
      <c r="A245" s="240">
        <v>41939</v>
      </c>
      <c r="B245" s="438" t="s">
        <v>4041</v>
      </c>
      <c r="C245" s="429" t="s">
        <v>2506</v>
      </c>
      <c r="D245" s="401" t="s">
        <v>4042</v>
      </c>
      <c r="E245" s="402">
        <v>1350</v>
      </c>
      <c r="F245" s="313">
        <v>41948</v>
      </c>
      <c r="G245" s="247">
        <v>1350</v>
      </c>
      <c r="H245" s="265">
        <f t="shared" si="14"/>
        <v>0</v>
      </c>
      <c r="I245" s="8" t="s">
        <v>2525</v>
      </c>
      <c r="J245" s="9"/>
      <c r="K245" s="9"/>
    </row>
    <row r="246" spans="1:11" x14ac:dyDescent="0.25">
      <c r="A246" s="240">
        <v>41940</v>
      </c>
      <c r="B246" s="438" t="s">
        <v>4120</v>
      </c>
      <c r="C246" s="429" t="s">
        <v>2506</v>
      </c>
      <c r="D246" s="401" t="s">
        <v>4042</v>
      </c>
      <c r="E246" s="402">
        <v>1350</v>
      </c>
      <c r="F246" s="313">
        <v>41948</v>
      </c>
      <c r="G246" s="247">
        <v>1350</v>
      </c>
      <c r="H246" s="265">
        <f t="shared" si="14"/>
        <v>0</v>
      </c>
      <c r="I246" s="235" t="s">
        <v>2520</v>
      </c>
      <c r="J246" s="9"/>
      <c r="K246" s="9"/>
    </row>
    <row r="247" spans="1:11" x14ac:dyDescent="0.25">
      <c r="A247" s="240">
        <v>41943</v>
      </c>
      <c r="B247" s="438" t="s">
        <v>4392</v>
      </c>
      <c r="C247" s="429" t="s">
        <v>2506</v>
      </c>
      <c r="D247" s="401" t="s">
        <v>4042</v>
      </c>
      <c r="E247" s="402">
        <v>1350</v>
      </c>
      <c r="F247" s="313">
        <v>41948</v>
      </c>
      <c r="G247" s="247">
        <v>1350</v>
      </c>
      <c r="H247" s="265">
        <f t="shared" si="14"/>
        <v>0</v>
      </c>
      <c r="I247" s="8" t="s">
        <v>2508</v>
      </c>
      <c r="J247" s="9"/>
      <c r="K247" s="9"/>
    </row>
    <row r="248" spans="1:11" x14ac:dyDescent="0.25">
      <c r="A248" s="240">
        <v>41942</v>
      </c>
      <c r="B248" s="438" t="s">
        <v>4312</v>
      </c>
      <c r="C248" s="429" t="s">
        <v>2506</v>
      </c>
      <c r="D248" s="401" t="s">
        <v>2563</v>
      </c>
      <c r="E248" s="402">
        <v>1350</v>
      </c>
      <c r="F248" s="461">
        <v>41948</v>
      </c>
      <c r="G248" s="247">
        <v>1350</v>
      </c>
      <c r="H248" s="265">
        <f t="shared" si="14"/>
        <v>0</v>
      </c>
      <c r="I248" s="235" t="s">
        <v>2525</v>
      </c>
      <c r="J248" s="9"/>
      <c r="K248" s="9"/>
    </row>
    <row r="249" spans="1:11" x14ac:dyDescent="0.25">
      <c r="A249" s="240"/>
      <c r="B249" s="438"/>
      <c r="C249" s="429"/>
      <c r="D249" s="401"/>
      <c r="E249" s="402"/>
      <c r="F249" s="461"/>
      <c r="G249" s="624">
        <f>SUM(G233:G248)</f>
        <v>46800</v>
      </c>
      <c r="H249" s="265"/>
      <c r="I249" s="235"/>
      <c r="J249" s="9"/>
      <c r="K249" s="9"/>
    </row>
    <row r="250" spans="1:11" x14ac:dyDescent="0.25">
      <c r="A250" s="240"/>
      <c r="B250" s="438"/>
      <c r="C250" s="429"/>
      <c r="D250" s="401"/>
      <c r="E250" s="402"/>
      <c r="F250" s="461"/>
      <c r="G250" s="247"/>
      <c r="H250" s="265"/>
      <c r="I250" s="235"/>
      <c r="J250" s="9"/>
      <c r="K250" s="9"/>
    </row>
    <row r="251" spans="1:11" x14ac:dyDescent="0.25">
      <c r="A251" s="240">
        <v>41914</v>
      </c>
      <c r="B251" s="452" t="s">
        <v>1563</v>
      </c>
      <c r="C251" s="453" t="s">
        <v>2506</v>
      </c>
      <c r="D251" s="454" t="s">
        <v>2566</v>
      </c>
      <c r="E251" s="236">
        <v>4025.2</v>
      </c>
      <c r="F251" s="294">
        <v>41914</v>
      </c>
      <c r="G251" s="30">
        <v>4025.2</v>
      </c>
      <c r="H251" s="238">
        <f t="shared" ref="H251:H292" si="15">E251-G251</f>
        <v>0</v>
      </c>
      <c r="I251" s="38" t="s">
        <v>23</v>
      </c>
      <c r="J251" s="9"/>
      <c r="K251" s="9"/>
    </row>
    <row r="252" spans="1:11" x14ac:dyDescent="0.25">
      <c r="A252" s="240">
        <v>41915</v>
      </c>
      <c r="B252" s="452" t="s">
        <v>1734</v>
      </c>
      <c r="C252" s="453" t="s">
        <v>2506</v>
      </c>
      <c r="D252" s="454" t="s">
        <v>2566</v>
      </c>
      <c r="E252" s="236">
        <v>44730</v>
      </c>
      <c r="F252" s="294">
        <v>41916</v>
      </c>
      <c r="G252" s="30">
        <v>44730</v>
      </c>
      <c r="H252" s="265">
        <f t="shared" si="15"/>
        <v>0</v>
      </c>
      <c r="I252" s="38" t="s">
        <v>4</v>
      </c>
      <c r="J252" s="9"/>
      <c r="K252" s="9"/>
    </row>
    <row r="253" spans="1:11" x14ac:dyDescent="0.25">
      <c r="A253" s="240">
        <v>41917</v>
      </c>
      <c r="B253" s="241" t="s">
        <v>1893</v>
      </c>
      <c r="C253" s="394" t="s">
        <v>2506</v>
      </c>
      <c r="D253" s="235" t="s">
        <v>2566</v>
      </c>
      <c r="E253" s="236">
        <v>42941</v>
      </c>
      <c r="F253" s="294">
        <v>41917</v>
      </c>
      <c r="G253" s="30">
        <v>42941</v>
      </c>
      <c r="H253" s="265">
        <f t="shared" si="15"/>
        <v>0</v>
      </c>
      <c r="I253" s="235"/>
      <c r="J253" s="9"/>
      <c r="K253" s="9"/>
    </row>
    <row r="254" spans="1:11" x14ac:dyDescent="0.25">
      <c r="A254" s="240">
        <v>41922</v>
      </c>
      <c r="B254" s="438" t="s">
        <v>1133</v>
      </c>
      <c r="C254" s="429" t="s">
        <v>2506</v>
      </c>
      <c r="D254" s="235" t="s">
        <v>2566</v>
      </c>
      <c r="E254" s="236">
        <v>43110.15</v>
      </c>
      <c r="F254" s="294">
        <v>41923</v>
      </c>
      <c r="G254" s="30">
        <v>43110.15</v>
      </c>
      <c r="H254" s="265">
        <f t="shared" si="15"/>
        <v>0</v>
      </c>
      <c r="I254" s="235" t="s">
        <v>23</v>
      </c>
      <c r="J254" s="9"/>
      <c r="K254" s="9"/>
    </row>
    <row r="255" spans="1:11" x14ac:dyDescent="0.25">
      <c r="A255" s="240">
        <v>41923</v>
      </c>
      <c r="B255" s="438" t="s">
        <v>1174</v>
      </c>
      <c r="C255" s="429" t="s">
        <v>2506</v>
      </c>
      <c r="D255" s="8" t="s">
        <v>2566</v>
      </c>
      <c r="E255" s="252">
        <v>4048.4</v>
      </c>
      <c r="F255" s="294">
        <v>41925</v>
      </c>
      <c r="G255" s="30">
        <v>4048.4</v>
      </c>
      <c r="H255" s="265">
        <f t="shared" si="15"/>
        <v>0</v>
      </c>
      <c r="I255" s="235" t="s">
        <v>2511</v>
      </c>
      <c r="J255" s="9"/>
      <c r="K255" s="9"/>
    </row>
    <row r="256" spans="1:11" x14ac:dyDescent="0.25">
      <c r="A256" s="240">
        <v>41923</v>
      </c>
      <c r="B256" s="438" t="s">
        <v>1179</v>
      </c>
      <c r="C256" s="429" t="s">
        <v>2506</v>
      </c>
      <c r="D256" s="8" t="s">
        <v>2566</v>
      </c>
      <c r="E256" s="252">
        <v>2573</v>
      </c>
      <c r="F256" s="294">
        <v>41925</v>
      </c>
      <c r="G256" s="30">
        <v>2573</v>
      </c>
      <c r="H256" s="265">
        <f t="shared" si="15"/>
        <v>0</v>
      </c>
      <c r="I256" s="235" t="s">
        <v>2511</v>
      </c>
      <c r="J256" s="9"/>
      <c r="K256" s="9"/>
    </row>
    <row r="257" spans="1:11" x14ac:dyDescent="0.25">
      <c r="A257" s="240">
        <v>41924</v>
      </c>
      <c r="B257" s="438" t="s">
        <v>1273</v>
      </c>
      <c r="C257" s="429" t="s">
        <v>2506</v>
      </c>
      <c r="D257" s="401" t="s">
        <v>2566</v>
      </c>
      <c r="E257" s="402">
        <v>1143.24</v>
      </c>
      <c r="F257" s="294">
        <v>41925</v>
      </c>
      <c r="G257" s="30">
        <v>1143.24</v>
      </c>
      <c r="H257" s="265">
        <f t="shared" si="15"/>
        <v>0</v>
      </c>
      <c r="I257" s="235" t="s">
        <v>2</v>
      </c>
      <c r="J257" s="9"/>
      <c r="K257" s="9"/>
    </row>
    <row r="258" spans="1:11" x14ac:dyDescent="0.25">
      <c r="A258" s="240">
        <v>41925</v>
      </c>
      <c r="B258" s="438" t="s">
        <v>1426</v>
      </c>
      <c r="C258" s="429" t="s">
        <v>2506</v>
      </c>
      <c r="D258" s="401" t="s">
        <v>2566</v>
      </c>
      <c r="E258" s="402">
        <v>5547.4</v>
      </c>
      <c r="F258" s="294">
        <v>41926</v>
      </c>
      <c r="G258" s="30">
        <v>5547.4</v>
      </c>
      <c r="H258" s="265">
        <f t="shared" si="15"/>
        <v>0</v>
      </c>
      <c r="I258" s="8" t="s">
        <v>2511</v>
      </c>
      <c r="J258" s="9"/>
      <c r="K258" s="9"/>
    </row>
    <row r="259" spans="1:11" x14ac:dyDescent="0.25">
      <c r="A259" s="240">
        <v>41931</v>
      </c>
      <c r="B259" s="438" t="s">
        <v>3273</v>
      </c>
      <c r="C259" s="429" t="s">
        <v>2506</v>
      </c>
      <c r="D259" s="8" t="s">
        <v>2566</v>
      </c>
      <c r="E259" s="252">
        <v>14556.2</v>
      </c>
      <c r="F259" s="294">
        <v>41931</v>
      </c>
      <c r="G259" s="30">
        <v>14556.2</v>
      </c>
      <c r="H259" s="265">
        <f t="shared" si="15"/>
        <v>0</v>
      </c>
      <c r="I259" s="8" t="s">
        <v>2864</v>
      </c>
      <c r="J259" s="9"/>
      <c r="K259" s="9"/>
    </row>
    <row r="260" spans="1:11" x14ac:dyDescent="0.25">
      <c r="A260" s="240">
        <v>41933</v>
      </c>
      <c r="B260" s="438" t="s">
        <v>3453</v>
      </c>
      <c r="C260" s="429" t="s">
        <v>2506</v>
      </c>
      <c r="D260" s="8" t="s">
        <v>2566</v>
      </c>
      <c r="E260" s="252">
        <v>40940.339999999997</v>
      </c>
      <c r="F260" s="294">
        <v>41934</v>
      </c>
      <c r="G260" s="22">
        <v>40940.339999999997</v>
      </c>
      <c r="H260" s="265">
        <f t="shared" si="15"/>
        <v>0</v>
      </c>
      <c r="I260" s="431" t="s">
        <v>2511</v>
      </c>
      <c r="J260" s="9"/>
      <c r="K260" s="9"/>
    </row>
    <row r="261" spans="1:11" x14ac:dyDescent="0.25">
      <c r="A261" s="240">
        <v>41938</v>
      </c>
      <c r="B261" s="438" t="s">
        <v>3896</v>
      </c>
      <c r="C261" s="429" t="s">
        <v>2506</v>
      </c>
      <c r="D261" s="401" t="s">
        <v>2566</v>
      </c>
      <c r="E261" s="402">
        <v>5186.1000000000004</v>
      </c>
      <c r="F261" s="294">
        <v>41938</v>
      </c>
      <c r="G261" s="30">
        <v>5186.1000000000004</v>
      </c>
      <c r="H261" s="265">
        <f t="shared" si="15"/>
        <v>0</v>
      </c>
      <c r="I261" s="8" t="s">
        <v>2531</v>
      </c>
      <c r="J261" s="9"/>
      <c r="K261" s="9"/>
    </row>
    <row r="262" spans="1:11" x14ac:dyDescent="0.25">
      <c r="A262" s="240">
        <v>41942</v>
      </c>
      <c r="B262" s="438" t="s">
        <v>4261</v>
      </c>
      <c r="C262" s="429" t="s">
        <v>2506</v>
      </c>
      <c r="D262" s="401" t="s">
        <v>2566</v>
      </c>
      <c r="E262" s="402">
        <v>4613.8</v>
      </c>
      <c r="F262" s="117">
        <v>41943</v>
      </c>
      <c r="G262" s="30">
        <v>4613.8</v>
      </c>
      <c r="H262" s="265">
        <f t="shared" si="15"/>
        <v>0</v>
      </c>
      <c r="I262" s="235" t="s">
        <v>2511</v>
      </c>
      <c r="J262" s="9"/>
      <c r="K262" s="9"/>
    </row>
    <row r="263" spans="1:11" x14ac:dyDescent="0.25">
      <c r="A263" s="240">
        <v>41943</v>
      </c>
      <c r="B263" s="438" t="s">
        <v>4383</v>
      </c>
      <c r="C263" s="429" t="s">
        <v>2506</v>
      </c>
      <c r="D263" s="401" t="s">
        <v>2566</v>
      </c>
      <c r="E263" s="402">
        <v>48483.38</v>
      </c>
      <c r="F263" s="313">
        <v>41944</v>
      </c>
      <c r="G263" s="247">
        <v>48483.38</v>
      </c>
      <c r="H263" s="265">
        <f t="shared" si="15"/>
        <v>0</v>
      </c>
      <c r="I263" s="8" t="s">
        <v>2520</v>
      </c>
      <c r="J263" s="9"/>
      <c r="K263" s="9"/>
    </row>
    <row r="264" spans="1:11" x14ac:dyDescent="0.25">
      <c r="A264" s="240"/>
      <c r="B264" s="438"/>
      <c r="C264" s="429"/>
      <c r="D264" s="401"/>
      <c r="E264" s="402"/>
      <c r="F264" s="313"/>
      <c r="G264" s="624">
        <f>SUM(G251:G263)</f>
        <v>261898.21</v>
      </c>
      <c r="H264" s="265"/>
      <c r="I264" s="8"/>
      <c r="J264" s="9"/>
      <c r="K264" s="9"/>
    </row>
    <row r="265" spans="1:11" x14ac:dyDescent="0.25">
      <c r="A265" s="240"/>
      <c r="B265" s="438"/>
      <c r="C265" s="429"/>
      <c r="D265" s="401"/>
      <c r="E265" s="402"/>
      <c r="F265" s="313"/>
      <c r="G265" s="247"/>
      <c r="H265" s="265"/>
      <c r="I265" s="8"/>
      <c r="J265" s="9"/>
      <c r="K265" s="9"/>
    </row>
    <row r="266" spans="1:11" x14ac:dyDescent="0.25">
      <c r="A266" s="240">
        <v>41913</v>
      </c>
      <c r="B266" s="448" t="s">
        <v>2254</v>
      </c>
      <c r="C266" s="447" t="s">
        <v>2764</v>
      </c>
      <c r="D266" s="235" t="s">
        <v>2546</v>
      </c>
      <c r="E266" s="236">
        <v>19260</v>
      </c>
      <c r="F266" s="294">
        <v>41917</v>
      </c>
      <c r="G266" s="30">
        <v>19260</v>
      </c>
      <c r="H266" s="238">
        <f t="shared" si="15"/>
        <v>0</v>
      </c>
      <c r="I266" s="235" t="s">
        <v>20</v>
      </c>
      <c r="J266" s="9"/>
      <c r="K266" s="9"/>
    </row>
    <row r="267" spans="1:11" x14ac:dyDescent="0.25">
      <c r="A267" s="240">
        <v>41915</v>
      </c>
      <c r="B267" s="452" t="s">
        <v>1765</v>
      </c>
      <c r="C267" s="453" t="s">
        <v>2506</v>
      </c>
      <c r="D267" s="235" t="s">
        <v>2546</v>
      </c>
      <c r="E267" s="236">
        <v>680.5</v>
      </c>
      <c r="F267" s="294">
        <v>41917</v>
      </c>
      <c r="G267" s="30">
        <v>680.5</v>
      </c>
      <c r="H267" s="265">
        <f t="shared" si="15"/>
        <v>0</v>
      </c>
      <c r="I267" s="235" t="s">
        <v>20</v>
      </c>
      <c r="J267" s="9"/>
      <c r="K267" s="9"/>
    </row>
    <row r="268" spans="1:11" x14ac:dyDescent="0.25">
      <c r="A268" s="240">
        <v>41926</v>
      </c>
      <c r="B268" s="438" t="s">
        <v>1512</v>
      </c>
      <c r="C268" s="429" t="s">
        <v>2506</v>
      </c>
      <c r="D268" s="401" t="s">
        <v>2546</v>
      </c>
      <c r="E268" s="402">
        <v>21603.32</v>
      </c>
      <c r="F268" s="294">
        <v>41927</v>
      </c>
      <c r="G268" s="30">
        <v>21603.32</v>
      </c>
      <c r="H268" s="265">
        <f t="shared" si="15"/>
        <v>0</v>
      </c>
      <c r="I268" s="235" t="s">
        <v>2864</v>
      </c>
      <c r="J268" s="9"/>
      <c r="K268" s="9"/>
    </row>
    <row r="269" spans="1:11" x14ac:dyDescent="0.25">
      <c r="A269" s="240">
        <v>41928</v>
      </c>
      <c r="B269" s="438" t="s">
        <v>3019</v>
      </c>
      <c r="C269" s="429" t="s">
        <v>2506</v>
      </c>
      <c r="D269" s="8" t="s">
        <v>2546</v>
      </c>
      <c r="E269" s="252">
        <v>19302.8</v>
      </c>
      <c r="F269" s="294">
        <v>41929</v>
      </c>
      <c r="G269" s="251">
        <v>19302.8</v>
      </c>
      <c r="H269" s="265">
        <f t="shared" si="15"/>
        <v>0</v>
      </c>
      <c r="I269" s="235" t="s">
        <v>2</v>
      </c>
      <c r="J269" s="9"/>
      <c r="K269" s="9"/>
    </row>
    <row r="270" spans="1:11" x14ac:dyDescent="0.25">
      <c r="A270" s="240">
        <v>41941</v>
      </c>
      <c r="B270" s="438" t="s">
        <v>4180</v>
      </c>
      <c r="C270" s="429" t="s">
        <v>2506</v>
      </c>
      <c r="D270" s="401" t="s">
        <v>2546</v>
      </c>
      <c r="E270" s="402">
        <v>16782.400000000001</v>
      </c>
      <c r="F270" s="461">
        <v>41944</v>
      </c>
      <c r="G270" s="247">
        <v>16782.400000000001</v>
      </c>
      <c r="H270" s="265">
        <f t="shared" si="15"/>
        <v>0</v>
      </c>
      <c r="I270" s="8" t="s">
        <v>2544</v>
      </c>
      <c r="J270" s="9"/>
      <c r="K270" s="9"/>
    </row>
    <row r="271" spans="1:11" x14ac:dyDescent="0.25">
      <c r="A271" s="240">
        <v>41943</v>
      </c>
      <c r="B271" s="438" t="s">
        <v>4320</v>
      </c>
      <c r="C271" s="429" t="s">
        <v>2506</v>
      </c>
      <c r="D271" s="401" t="s">
        <v>2546</v>
      </c>
      <c r="E271" s="402">
        <v>9806.1200000000008</v>
      </c>
      <c r="F271" s="461">
        <v>41944</v>
      </c>
      <c r="G271" s="247">
        <v>9806.1200000000008</v>
      </c>
      <c r="H271" s="265">
        <f t="shared" si="15"/>
        <v>0</v>
      </c>
      <c r="I271" s="235" t="s">
        <v>2544</v>
      </c>
      <c r="J271" s="9"/>
      <c r="K271" s="9"/>
    </row>
    <row r="272" spans="1:11" x14ac:dyDescent="0.25">
      <c r="A272" s="240">
        <v>41932</v>
      </c>
      <c r="B272" s="438" t="s">
        <v>3341</v>
      </c>
      <c r="C272" s="429" t="s">
        <v>2506</v>
      </c>
      <c r="D272" s="401" t="s">
        <v>3342</v>
      </c>
      <c r="E272" s="402">
        <v>16376.4</v>
      </c>
      <c r="F272" s="294">
        <v>41933</v>
      </c>
      <c r="G272" s="30">
        <v>16376.4</v>
      </c>
      <c r="H272" s="265">
        <f t="shared" si="15"/>
        <v>0</v>
      </c>
      <c r="I272" s="8" t="s">
        <v>2864</v>
      </c>
      <c r="J272" s="9"/>
      <c r="K272" s="9"/>
    </row>
    <row r="273" spans="1:11" x14ac:dyDescent="0.25">
      <c r="A273" s="240">
        <v>41934</v>
      </c>
      <c r="B273" s="438" t="s">
        <v>3515</v>
      </c>
      <c r="C273" s="429" t="s">
        <v>2506</v>
      </c>
      <c r="D273" s="8" t="s">
        <v>3342</v>
      </c>
      <c r="E273" s="252">
        <v>3136.52</v>
      </c>
      <c r="F273" s="294">
        <v>41935</v>
      </c>
      <c r="G273" s="22">
        <v>3136.52</v>
      </c>
      <c r="H273" s="265">
        <f t="shared" si="15"/>
        <v>0</v>
      </c>
      <c r="I273" s="20" t="s">
        <v>2864</v>
      </c>
      <c r="J273" s="9"/>
      <c r="K273" s="9"/>
    </row>
    <row r="274" spans="1:11" x14ac:dyDescent="0.25">
      <c r="A274" s="240">
        <v>41936</v>
      </c>
      <c r="B274" s="438" t="s">
        <v>3726</v>
      </c>
      <c r="C274" s="429" t="s">
        <v>2506</v>
      </c>
      <c r="D274" s="401" t="s">
        <v>3342</v>
      </c>
      <c r="E274" s="402">
        <v>7639.2</v>
      </c>
      <c r="F274" s="294">
        <v>41939</v>
      </c>
      <c r="G274" s="22">
        <v>7639.2</v>
      </c>
      <c r="H274" s="265">
        <f t="shared" si="15"/>
        <v>0</v>
      </c>
      <c r="I274" s="20" t="s">
        <v>2864</v>
      </c>
      <c r="J274" s="9"/>
      <c r="K274" s="9"/>
    </row>
    <row r="275" spans="1:11" x14ac:dyDescent="0.25">
      <c r="A275" s="240">
        <v>41936</v>
      </c>
      <c r="B275" s="438" t="s">
        <v>3728</v>
      </c>
      <c r="C275" s="429" t="s">
        <v>2506</v>
      </c>
      <c r="D275" s="401" t="s">
        <v>3342</v>
      </c>
      <c r="E275" s="402">
        <v>1827.56</v>
      </c>
      <c r="F275" s="294">
        <v>41939</v>
      </c>
      <c r="G275" s="22">
        <v>1827.56</v>
      </c>
      <c r="H275" s="265">
        <f t="shared" si="15"/>
        <v>0</v>
      </c>
      <c r="I275" s="20" t="s">
        <v>2864</v>
      </c>
      <c r="J275" s="9"/>
      <c r="K275" s="9"/>
    </row>
    <row r="276" spans="1:11" x14ac:dyDescent="0.25">
      <c r="A276" s="240">
        <v>41929</v>
      </c>
      <c r="B276" s="438" t="s">
        <v>3141</v>
      </c>
      <c r="C276" s="429" t="s">
        <v>2506</v>
      </c>
      <c r="D276" s="406" t="s">
        <v>3142</v>
      </c>
      <c r="E276" s="407">
        <v>0</v>
      </c>
      <c r="F276" s="408" t="s">
        <v>3143</v>
      </c>
      <c r="G276" s="251">
        <v>0</v>
      </c>
      <c r="H276" s="265">
        <f t="shared" si="15"/>
        <v>0</v>
      </c>
      <c r="I276" s="8" t="s">
        <v>2864</v>
      </c>
    </row>
    <row r="277" spans="1:11" x14ac:dyDescent="0.25">
      <c r="A277" s="240"/>
      <c r="B277" s="438"/>
      <c r="C277" s="429"/>
      <c r="D277" s="406"/>
      <c r="E277" s="407"/>
      <c r="F277" s="408"/>
      <c r="G277" s="623">
        <f>SUM(G266:G276)</f>
        <v>116414.81999999998</v>
      </c>
      <c r="H277" s="265"/>
      <c r="I277" s="8"/>
    </row>
    <row r="278" spans="1:11" x14ac:dyDescent="0.25">
      <c r="A278" s="240"/>
      <c r="B278" s="438"/>
      <c r="C278" s="429"/>
      <c r="D278" s="406"/>
      <c r="E278" s="407"/>
      <c r="F278" s="408"/>
      <c r="G278" s="251"/>
      <c r="H278" s="265"/>
      <c r="I278" s="8"/>
    </row>
    <row r="279" spans="1:11" x14ac:dyDescent="0.25">
      <c r="A279" s="240">
        <v>41921</v>
      </c>
      <c r="B279" s="438" t="s">
        <v>2254</v>
      </c>
      <c r="C279" s="429" t="s">
        <v>2506</v>
      </c>
      <c r="D279" s="8" t="s">
        <v>62</v>
      </c>
      <c r="E279" s="252">
        <v>734.94</v>
      </c>
      <c r="F279" s="294">
        <v>41921</v>
      </c>
      <c r="G279" s="30">
        <v>734.94</v>
      </c>
      <c r="H279" s="265">
        <f t="shared" si="15"/>
        <v>0</v>
      </c>
      <c r="I279" s="8"/>
    </row>
    <row r="280" spans="1:11" x14ac:dyDescent="0.25">
      <c r="A280" s="240"/>
      <c r="B280" s="438"/>
      <c r="C280" s="429"/>
      <c r="D280" s="8"/>
      <c r="E280" s="252"/>
      <c r="F280" s="294"/>
      <c r="G280" s="30"/>
      <c r="H280" s="265"/>
      <c r="I280" s="8"/>
    </row>
    <row r="281" spans="1:11" x14ac:dyDescent="0.25">
      <c r="A281" s="240">
        <v>41938</v>
      </c>
      <c r="B281" s="438" t="s">
        <v>3922</v>
      </c>
      <c r="C281" s="429" t="s">
        <v>2506</v>
      </c>
      <c r="D281" s="439" t="s">
        <v>1440</v>
      </c>
      <c r="E281" s="295">
        <v>6118</v>
      </c>
      <c r="F281" s="294">
        <v>41939</v>
      </c>
      <c r="G281" s="22">
        <v>6118</v>
      </c>
      <c r="H281" s="265">
        <f t="shared" si="15"/>
        <v>0</v>
      </c>
      <c r="I281" s="24" t="s">
        <v>2544</v>
      </c>
    </row>
    <row r="282" spans="1:11" x14ac:dyDescent="0.25">
      <c r="A282" s="240">
        <v>41940</v>
      </c>
      <c r="B282" s="438" t="s">
        <v>4128</v>
      </c>
      <c r="C282" s="429" t="s">
        <v>2506</v>
      </c>
      <c r="D282" s="401" t="s">
        <v>1440</v>
      </c>
      <c r="E282" s="402">
        <v>15809.8</v>
      </c>
      <c r="F282" s="294">
        <v>41941</v>
      </c>
      <c r="G282" s="30">
        <v>15809.8</v>
      </c>
      <c r="H282" s="265">
        <f t="shared" si="15"/>
        <v>0</v>
      </c>
      <c r="I282" s="235" t="s">
        <v>2511</v>
      </c>
    </row>
    <row r="283" spans="1:11" x14ac:dyDescent="0.25">
      <c r="A283" s="240"/>
      <c r="B283" s="438"/>
      <c r="C283" s="429"/>
      <c r="D283" s="401"/>
      <c r="E283" s="402"/>
      <c r="F283" s="294"/>
      <c r="G283" s="621">
        <f>SUM(G281:G282)</f>
        <v>21927.8</v>
      </c>
      <c r="H283" s="265"/>
      <c r="I283" s="235"/>
    </row>
    <row r="284" spans="1:11" x14ac:dyDescent="0.25">
      <c r="A284" s="240"/>
      <c r="B284" s="438"/>
      <c r="C284" s="429"/>
      <c r="D284" s="401"/>
      <c r="E284" s="402"/>
      <c r="F284" s="294"/>
      <c r="G284" s="30"/>
      <c r="H284" s="265"/>
      <c r="I284" s="235"/>
    </row>
    <row r="285" spans="1:11" x14ac:dyDescent="0.25">
      <c r="I285" s="8"/>
    </row>
    <row r="286" spans="1:11" x14ac:dyDescent="0.25">
      <c r="A286" s="240"/>
      <c r="B286" s="438"/>
      <c r="C286" s="429"/>
      <c r="D286" s="401"/>
      <c r="E286" s="402"/>
      <c r="F286" s="313"/>
      <c r="G286" s="247"/>
      <c r="H286" s="265"/>
      <c r="I286" s="8"/>
      <c r="J286" s="9"/>
      <c r="K286" s="9"/>
    </row>
    <row r="287" spans="1:11" x14ac:dyDescent="0.25">
      <c r="A287" s="240">
        <v>41926</v>
      </c>
      <c r="B287" s="438" t="s">
        <v>1480</v>
      </c>
      <c r="C287" s="429" t="s">
        <v>2506</v>
      </c>
      <c r="D287" s="401" t="s">
        <v>49</v>
      </c>
      <c r="E287" s="402">
        <v>1375</v>
      </c>
      <c r="F287" s="294">
        <v>41926</v>
      </c>
      <c r="G287" s="30">
        <v>1375</v>
      </c>
      <c r="H287" s="265">
        <f t="shared" si="15"/>
        <v>0</v>
      </c>
      <c r="I287" s="235" t="s">
        <v>2541</v>
      </c>
      <c r="J287" s="9"/>
      <c r="K287" s="9"/>
    </row>
    <row r="288" spans="1:11" x14ac:dyDescent="0.25">
      <c r="A288" s="240">
        <v>41927</v>
      </c>
      <c r="B288" s="438" t="s">
        <v>2910</v>
      </c>
      <c r="C288" s="429" t="s">
        <v>2506</v>
      </c>
      <c r="D288" s="8" t="s">
        <v>49</v>
      </c>
      <c r="E288" s="252">
        <v>1100</v>
      </c>
      <c r="F288" s="294">
        <v>41927</v>
      </c>
      <c r="G288" s="30">
        <v>1100</v>
      </c>
      <c r="H288" s="265">
        <f t="shared" si="15"/>
        <v>0</v>
      </c>
      <c r="I288" s="8" t="s">
        <v>2511</v>
      </c>
      <c r="J288" s="9"/>
      <c r="K288" s="9"/>
    </row>
    <row r="289" spans="1:11" x14ac:dyDescent="0.25">
      <c r="A289" s="240">
        <v>41928</v>
      </c>
      <c r="B289" s="438" t="s">
        <v>3012</v>
      </c>
      <c r="C289" s="429" t="s">
        <v>2506</v>
      </c>
      <c r="D289" s="8" t="s">
        <v>49</v>
      </c>
      <c r="E289" s="252">
        <v>1925</v>
      </c>
      <c r="F289" s="294">
        <v>41928</v>
      </c>
      <c r="G289" s="251">
        <v>1925</v>
      </c>
      <c r="H289" s="265">
        <f t="shared" si="15"/>
        <v>0</v>
      </c>
      <c r="I289" s="235" t="s">
        <v>2534</v>
      </c>
      <c r="J289" s="9"/>
      <c r="K289" s="9"/>
    </row>
    <row r="290" spans="1:11" x14ac:dyDescent="0.25">
      <c r="A290" s="240">
        <v>41929</v>
      </c>
      <c r="B290" s="438" t="s">
        <v>3111</v>
      </c>
      <c r="C290" s="429" t="s">
        <v>2506</v>
      </c>
      <c r="D290" s="8" t="s">
        <v>49</v>
      </c>
      <c r="E290" s="252">
        <v>1680</v>
      </c>
      <c r="F290" s="294">
        <v>41929</v>
      </c>
      <c r="G290" s="251">
        <v>1680</v>
      </c>
      <c r="H290" s="265">
        <f t="shared" si="15"/>
        <v>0</v>
      </c>
      <c r="I290" s="235" t="s">
        <v>2531</v>
      </c>
      <c r="J290" s="9"/>
      <c r="K290" s="9"/>
    </row>
    <row r="291" spans="1:11" x14ac:dyDescent="0.25">
      <c r="A291" s="240">
        <v>41930</v>
      </c>
      <c r="B291" s="438" t="s">
        <v>3211</v>
      </c>
      <c r="C291" s="429" t="s">
        <v>2506</v>
      </c>
      <c r="D291" s="8" t="s">
        <v>49</v>
      </c>
      <c r="E291" s="252">
        <v>2200</v>
      </c>
      <c r="F291" s="294">
        <v>41930</v>
      </c>
      <c r="G291" s="30">
        <v>2200</v>
      </c>
      <c r="H291" s="265">
        <f t="shared" si="15"/>
        <v>0</v>
      </c>
      <c r="I291" s="8" t="s">
        <v>2511</v>
      </c>
      <c r="J291" s="9"/>
      <c r="K291" s="9"/>
    </row>
    <row r="292" spans="1:11" x14ac:dyDescent="0.25">
      <c r="A292" s="240">
        <v>41933</v>
      </c>
      <c r="B292" s="438" t="s">
        <v>3445</v>
      </c>
      <c r="C292" s="429" t="s">
        <v>2506</v>
      </c>
      <c r="D292" s="8" t="s">
        <v>49</v>
      </c>
      <c r="E292" s="252">
        <v>1925</v>
      </c>
      <c r="F292" s="294">
        <v>41934</v>
      </c>
      <c r="G292" s="22">
        <v>1925</v>
      </c>
      <c r="H292" s="265">
        <f t="shared" si="15"/>
        <v>0</v>
      </c>
      <c r="I292" s="431" t="s">
        <v>2</v>
      </c>
      <c r="J292" s="9"/>
      <c r="K292" s="9"/>
    </row>
    <row r="293" spans="1:11" x14ac:dyDescent="0.25">
      <c r="A293" s="240">
        <v>41934</v>
      </c>
      <c r="B293" s="438" t="s">
        <v>3553</v>
      </c>
      <c r="C293" s="429" t="s">
        <v>2506</v>
      </c>
      <c r="D293" s="8" t="s">
        <v>49</v>
      </c>
      <c r="E293" s="252">
        <v>1375</v>
      </c>
      <c r="F293" s="294">
        <v>41935</v>
      </c>
      <c r="G293" s="22">
        <v>1375</v>
      </c>
      <c r="H293" s="265">
        <f t="shared" ref="H293:H364" si="16">E293-G293</f>
        <v>0</v>
      </c>
      <c r="I293" s="20" t="s">
        <v>2511</v>
      </c>
      <c r="J293" s="9"/>
      <c r="K293" s="9"/>
    </row>
    <row r="294" spans="1:11" x14ac:dyDescent="0.25">
      <c r="A294" s="240">
        <v>41935</v>
      </c>
      <c r="B294" s="438" t="s">
        <v>3615</v>
      </c>
      <c r="C294" s="429" t="s">
        <v>2506</v>
      </c>
      <c r="D294" s="401" t="s">
        <v>49</v>
      </c>
      <c r="E294" s="402">
        <v>1375</v>
      </c>
      <c r="F294" s="117">
        <v>41935</v>
      </c>
      <c r="G294" s="30">
        <v>1375</v>
      </c>
      <c r="H294" s="265">
        <f t="shared" si="16"/>
        <v>0</v>
      </c>
      <c r="I294" s="235" t="s">
        <v>2511</v>
      </c>
      <c r="J294" s="9"/>
      <c r="K294" s="9"/>
    </row>
    <row r="295" spans="1:11" x14ac:dyDescent="0.25">
      <c r="A295" s="240">
        <v>41936</v>
      </c>
      <c r="B295" s="438" t="s">
        <v>3719</v>
      </c>
      <c r="C295" s="429" t="s">
        <v>2506</v>
      </c>
      <c r="D295" s="401" t="s">
        <v>49</v>
      </c>
      <c r="E295" s="402">
        <v>1650</v>
      </c>
      <c r="F295" s="294">
        <v>41936</v>
      </c>
      <c r="G295" s="22">
        <v>1650</v>
      </c>
      <c r="H295" s="265">
        <f t="shared" si="16"/>
        <v>0</v>
      </c>
      <c r="I295" s="20" t="s">
        <v>2511</v>
      </c>
      <c r="J295" s="9"/>
      <c r="K295" s="9"/>
    </row>
    <row r="296" spans="1:11" x14ac:dyDescent="0.25">
      <c r="A296" s="240">
        <v>41937</v>
      </c>
      <c r="B296" s="438" t="s">
        <v>3810</v>
      </c>
      <c r="C296" s="429" t="s">
        <v>2506</v>
      </c>
      <c r="D296" s="401" t="s">
        <v>49</v>
      </c>
      <c r="E296" s="402">
        <v>2000</v>
      </c>
      <c r="F296" s="294">
        <v>41937</v>
      </c>
      <c r="G296" s="22">
        <v>2000</v>
      </c>
      <c r="H296" s="265">
        <f t="shared" si="16"/>
        <v>0</v>
      </c>
      <c r="I296" s="431" t="s">
        <v>2511</v>
      </c>
      <c r="J296" s="9"/>
      <c r="K296" s="9"/>
    </row>
    <row r="297" spans="1:11" x14ac:dyDescent="0.25">
      <c r="A297" s="240">
        <v>41938</v>
      </c>
      <c r="B297" s="438" t="s">
        <v>3924</v>
      </c>
      <c r="C297" s="429" t="s">
        <v>2506</v>
      </c>
      <c r="D297" s="439" t="s">
        <v>49</v>
      </c>
      <c r="E297" s="295">
        <v>1650</v>
      </c>
      <c r="F297" s="294">
        <v>41939</v>
      </c>
      <c r="G297" s="30">
        <v>1650</v>
      </c>
      <c r="H297" s="265">
        <f t="shared" si="16"/>
        <v>0</v>
      </c>
      <c r="I297" s="24" t="s">
        <v>2508</v>
      </c>
      <c r="J297" s="9"/>
      <c r="K297" s="9"/>
    </row>
    <row r="298" spans="1:11" x14ac:dyDescent="0.25">
      <c r="A298" s="240">
        <v>41942</v>
      </c>
      <c r="B298" s="438" t="s">
        <v>4255</v>
      </c>
      <c r="C298" s="429" t="s">
        <v>2506</v>
      </c>
      <c r="D298" s="401" t="s">
        <v>49</v>
      </c>
      <c r="E298" s="402">
        <v>1575</v>
      </c>
      <c r="F298" s="117">
        <v>41943</v>
      </c>
      <c r="G298" s="30">
        <v>1575</v>
      </c>
      <c r="H298" s="265">
        <f t="shared" si="16"/>
        <v>0</v>
      </c>
      <c r="I298" s="8" t="s">
        <v>2534</v>
      </c>
      <c r="J298" s="9"/>
      <c r="K298" s="9"/>
    </row>
    <row r="299" spans="1:11" x14ac:dyDescent="0.25">
      <c r="A299" s="240">
        <v>41943</v>
      </c>
      <c r="B299" s="438" t="s">
        <v>4372</v>
      </c>
      <c r="C299" s="429" t="s">
        <v>2506</v>
      </c>
      <c r="D299" s="401" t="s">
        <v>49</v>
      </c>
      <c r="E299" s="402">
        <v>2025</v>
      </c>
      <c r="F299" s="313">
        <v>41944</v>
      </c>
      <c r="G299" s="247">
        <v>2025</v>
      </c>
      <c r="H299" s="265">
        <f t="shared" si="16"/>
        <v>0</v>
      </c>
      <c r="I299" s="8" t="s">
        <v>2511</v>
      </c>
      <c r="J299" s="9"/>
      <c r="K299" s="9"/>
    </row>
    <row r="300" spans="1:11" x14ac:dyDescent="0.25">
      <c r="A300" s="240"/>
      <c r="B300" s="438"/>
      <c r="C300" s="429"/>
      <c r="D300" s="401"/>
      <c r="E300" s="402"/>
      <c r="F300" s="313"/>
      <c r="G300" s="624">
        <f>SUM(G287:G299)</f>
        <v>21855</v>
      </c>
      <c r="H300" s="265"/>
      <c r="I300" s="8"/>
      <c r="J300" s="9"/>
      <c r="K300" s="9"/>
    </row>
    <row r="301" spans="1:11" x14ac:dyDescent="0.25">
      <c r="A301" s="240"/>
      <c r="B301" s="438"/>
      <c r="C301" s="429"/>
      <c r="D301" s="401"/>
      <c r="E301" s="402"/>
      <c r="F301" s="313"/>
      <c r="G301" s="247"/>
      <c r="H301" s="265"/>
      <c r="I301" s="8"/>
      <c r="J301" s="9"/>
      <c r="K301" s="9"/>
    </row>
    <row r="302" spans="1:11" x14ac:dyDescent="0.25">
      <c r="A302" s="240">
        <v>41913</v>
      </c>
      <c r="B302" s="448" t="s">
        <v>2229</v>
      </c>
      <c r="C302" s="447" t="s">
        <v>2764</v>
      </c>
      <c r="D302" s="244" t="s">
        <v>2767</v>
      </c>
      <c r="E302" s="245">
        <v>0</v>
      </c>
      <c r="F302" s="294"/>
      <c r="G302" s="30"/>
      <c r="H302" s="238">
        <f t="shared" si="16"/>
        <v>0</v>
      </c>
      <c r="I302" s="235"/>
      <c r="J302" s="9"/>
      <c r="K302" s="9"/>
    </row>
    <row r="303" spans="1:11" x14ac:dyDescent="0.25">
      <c r="A303" s="240">
        <v>41913</v>
      </c>
      <c r="B303" s="448" t="s">
        <v>2255</v>
      </c>
      <c r="C303" s="447" t="s">
        <v>2764</v>
      </c>
      <c r="D303" s="244" t="s">
        <v>2767</v>
      </c>
      <c r="E303" s="245">
        <v>0</v>
      </c>
      <c r="F303" s="294"/>
      <c r="G303" s="30"/>
      <c r="H303" s="238">
        <f t="shared" si="16"/>
        <v>0</v>
      </c>
      <c r="I303" s="235" t="s">
        <v>455</v>
      </c>
      <c r="J303" s="9"/>
      <c r="K303" s="9"/>
    </row>
    <row r="304" spans="1:11" x14ac:dyDescent="0.25">
      <c r="A304" s="240">
        <v>41913</v>
      </c>
      <c r="B304" s="448" t="s">
        <v>2265</v>
      </c>
      <c r="C304" s="447" t="s">
        <v>2764</v>
      </c>
      <c r="D304" s="244" t="s">
        <v>2767</v>
      </c>
      <c r="E304" s="245">
        <v>0</v>
      </c>
      <c r="F304" s="294"/>
      <c r="G304" s="30"/>
      <c r="H304" s="238">
        <f t="shared" si="16"/>
        <v>0</v>
      </c>
      <c r="I304" s="235"/>
      <c r="J304" s="9"/>
      <c r="K304" s="9"/>
    </row>
    <row r="305" spans="1:11" x14ac:dyDescent="0.25">
      <c r="A305" s="240">
        <v>41913</v>
      </c>
      <c r="B305" s="448" t="s">
        <v>2270</v>
      </c>
      <c r="C305" s="447" t="s">
        <v>2764</v>
      </c>
      <c r="D305" s="244" t="s">
        <v>2767</v>
      </c>
      <c r="E305" s="245">
        <v>0</v>
      </c>
      <c r="F305" s="294"/>
      <c r="G305" s="30"/>
      <c r="H305" s="238">
        <f t="shared" si="16"/>
        <v>0</v>
      </c>
      <c r="I305" s="235"/>
      <c r="J305" s="9"/>
      <c r="K305" s="9"/>
    </row>
    <row r="306" spans="1:11" x14ac:dyDescent="0.25">
      <c r="A306" s="240">
        <v>41913</v>
      </c>
      <c r="B306" s="448" t="s">
        <v>1055</v>
      </c>
      <c r="C306" s="447" t="s">
        <v>2764</v>
      </c>
      <c r="D306" s="244" t="s">
        <v>2767</v>
      </c>
      <c r="E306" s="245">
        <v>0</v>
      </c>
      <c r="F306" s="294"/>
      <c r="G306" s="30"/>
      <c r="H306" s="238">
        <f t="shared" si="16"/>
        <v>0</v>
      </c>
      <c r="I306" s="235"/>
      <c r="J306" s="9"/>
      <c r="K306" s="9"/>
    </row>
    <row r="307" spans="1:11" x14ac:dyDescent="0.25">
      <c r="A307" s="240">
        <v>41914</v>
      </c>
      <c r="B307" s="448" t="s">
        <v>1095</v>
      </c>
      <c r="C307" s="447" t="s">
        <v>2764</v>
      </c>
      <c r="D307" s="406" t="s">
        <v>2767</v>
      </c>
      <c r="E307" s="407">
        <v>0</v>
      </c>
      <c r="F307" s="294"/>
      <c r="G307" s="30"/>
      <c r="H307" s="238">
        <f t="shared" si="16"/>
        <v>0</v>
      </c>
      <c r="I307" s="8" t="s">
        <v>294</v>
      </c>
      <c r="J307" s="9"/>
      <c r="K307" s="9"/>
    </row>
    <row r="308" spans="1:11" x14ac:dyDescent="0.25">
      <c r="A308" s="240">
        <v>41914</v>
      </c>
      <c r="B308" s="448" t="s">
        <v>1099</v>
      </c>
      <c r="C308" s="447" t="s">
        <v>2764</v>
      </c>
      <c r="D308" s="406" t="s">
        <v>2767</v>
      </c>
      <c r="E308" s="407">
        <v>0</v>
      </c>
      <c r="F308" s="294"/>
      <c r="G308" s="30"/>
      <c r="H308" s="238">
        <f t="shared" si="16"/>
        <v>0</v>
      </c>
      <c r="I308" s="8" t="s">
        <v>294</v>
      </c>
      <c r="J308" s="9"/>
      <c r="K308" s="9"/>
    </row>
    <row r="309" spans="1:11" x14ac:dyDescent="0.25">
      <c r="A309" s="240">
        <v>41914</v>
      </c>
      <c r="B309" s="448" t="s">
        <v>1104</v>
      </c>
      <c r="C309" s="447" t="s">
        <v>2764</v>
      </c>
      <c r="D309" s="406" t="s">
        <v>2767</v>
      </c>
      <c r="E309" s="407">
        <v>0</v>
      </c>
      <c r="F309" s="294"/>
      <c r="G309" s="30"/>
      <c r="H309" s="238">
        <f t="shared" si="16"/>
        <v>0</v>
      </c>
      <c r="I309" s="8" t="s">
        <v>455</v>
      </c>
      <c r="J309" s="9"/>
      <c r="K309" s="9"/>
    </row>
    <row r="310" spans="1:11" x14ac:dyDescent="0.25">
      <c r="A310" s="240">
        <v>41914</v>
      </c>
      <c r="B310" s="448" t="s">
        <v>1105</v>
      </c>
      <c r="C310" s="447" t="s">
        <v>2764</v>
      </c>
      <c r="D310" s="406" t="s">
        <v>2767</v>
      </c>
      <c r="E310" s="407">
        <v>0</v>
      </c>
      <c r="F310" s="294"/>
      <c r="G310" s="30"/>
      <c r="H310" s="238">
        <f t="shared" si="16"/>
        <v>0</v>
      </c>
      <c r="I310" s="8" t="s">
        <v>294</v>
      </c>
      <c r="J310" s="9"/>
      <c r="K310" s="9"/>
    </row>
    <row r="311" spans="1:11" x14ac:dyDescent="0.25">
      <c r="A311" s="240">
        <v>41914</v>
      </c>
      <c r="B311" s="448" t="s">
        <v>1106</v>
      </c>
      <c r="C311" s="447" t="s">
        <v>2764</v>
      </c>
      <c r="D311" s="406" t="s">
        <v>2767</v>
      </c>
      <c r="E311" s="407">
        <v>0</v>
      </c>
      <c r="F311" s="294"/>
      <c r="G311" s="30"/>
      <c r="H311" s="238">
        <f t="shared" si="16"/>
        <v>0</v>
      </c>
      <c r="I311" s="8" t="s">
        <v>294</v>
      </c>
      <c r="J311" s="9"/>
      <c r="K311" s="9"/>
    </row>
    <row r="312" spans="1:11" x14ac:dyDescent="0.25">
      <c r="A312" s="240">
        <v>41914</v>
      </c>
      <c r="B312" s="448" t="s">
        <v>1107</v>
      </c>
      <c r="C312" s="447" t="s">
        <v>2764</v>
      </c>
      <c r="D312" s="406" t="s">
        <v>2767</v>
      </c>
      <c r="E312" s="407">
        <v>0</v>
      </c>
      <c r="F312" s="294"/>
      <c r="G312" s="30"/>
      <c r="H312" s="238">
        <f t="shared" si="16"/>
        <v>0</v>
      </c>
      <c r="I312" s="8" t="s">
        <v>294</v>
      </c>
      <c r="J312" s="9"/>
      <c r="K312" s="9"/>
    </row>
    <row r="313" spans="1:11" x14ac:dyDescent="0.25">
      <c r="A313" s="240">
        <v>41914</v>
      </c>
      <c r="B313" s="448" t="s">
        <v>1109</v>
      </c>
      <c r="C313" s="447" t="s">
        <v>2764</v>
      </c>
      <c r="D313" s="406" t="s">
        <v>2767</v>
      </c>
      <c r="E313" s="407">
        <v>0</v>
      </c>
      <c r="F313" s="294"/>
      <c r="G313" s="30"/>
      <c r="H313" s="238">
        <f t="shared" si="16"/>
        <v>0</v>
      </c>
      <c r="I313" s="8" t="s">
        <v>294</v>
      </c>
      <c r="J313" s="9"/>
      <c r="K313" s="9"/>
    </row>
    <row r="314" spans="1:11" x14ac:dyDescent="0.25">
      <c r="A314" s="240">
        <v>41914</v>
      </c>
      <c r="B314" s="448" t="s">
        <v>1113</v>
      </c>
      <c r="C314" s="447" t="s">
        <v>2764</v>
      </c>
      <c r="D314" s="406" t="s">
        <v>2767</v>
      </c>
      <c r="E314" s="407">
        <v>0</v>
      </c>
      <c r="F314" s="294"/>
      <c r="G314" s="30"/>
      <c r="H314" s="238">
        <f t="shared" si="16"/>
        <v>0</v>
      </c>
      <c r="I314" s="8" t="s">
        <v>294</v>
      </c>
      <c r="J314" s="9"/>
      <c r="K314" s="9"/>
    </row>
    <row r="315" spans="1:11" x14ac:dyDescent="0.25">
      <c r="A315" s="240">
        <v>41914</v>
      </c>
      <c r="B315" s="448" t="s">
        <v>1115</v>
      </c>
      <c r="C315" s="447" t="s">
        <v>2764</v>
      </c>
      <c r="D315" s="406" t="s">
        <v>2767</v>
      </c>
      <c r="E315" s="407">
        <v>0</v>
      </c>
      <c r="F315" s="294"/>
      <c r="G315" s="30"/>
      <c r="H315" s="238">
        <f t="shared" si="16"/>
        <v>0</v>
      </c>
      <c r="I315" s="8"/>
      <c r="J315" s="9"/>
      <c r="K315" s="9"/>
    </row>
    <row r="316" spans="1:11" x14ac:dyDescent="0.25">
      <c r="A316" s="240">
        <v>41914</v>
      </c>
      <c r="B316" s="448" t="s">
        <v>1116</v>
      </c>
      <c r="C316" s="447" t="s">
        <v>2764</v>
      </c>
      <c r="D316" s="406" t="s">
        <v>2767</v>
      </c>
      <c r="E316" s="407">
        <v>0</v>
      </c>
      <c r="F316" s="294"/>
      <c r="G316" s="30"/>
      <c r="H316" s="238">
        <f t="shared" si="16"/>
        <v>0</v>
      </c>
      <c r="I316" s="8" t="s">
        <v>294</v>
      </c>
      <c r="J316" s="9"/>
      <c r="K316" s="9"/>
    </row>
    <row r="317" spans="1:11" x14ac:dyDescent="0.25">
      <c r="A317" s="240">
        <v>41914</v>
      </c>
      <c r="B317" s="448" t="s">
        <v>1117</v>
      </c>
      <c r="C317" s="447" t="s">
        <v>2764</v>
      </c>
      <c r="D317" s="406" t="s">
        <v>2767</v>
      </c>
      <c r="E317" s="407">
        <v>0</v>
      </c>
      <c r="F317" s="294"/>
      <c r="G317" s="30"/>
      <c r="H317" s="238">
        <f t="shared" si="16"/>
        <v>0</v>
      </c>
      <c r="I317" s="8" t="s">
        <v>455</v>
      </c>
      <c r="J317" s="9"/>
      <c r="K317" s="9"/>
    </row>
    <row r="318" spans="1:11" x14ac:dyDescent="0.25">
      <c r="A318" s="240">
        <v>41914</v>
      </c>
      <c r="B318" s="448" t="s">
        <v>1120</v>
      </c>
      <c r="C318" s="447" t="s">
        <v>2764</v>
      </c>
      <c r="D318" s="406" t="s">
        <v>2767</v>
      </c>
      <c r="E318" s="407">
        <v>0</v>
      </c>
      <c r="F318" s="294"/>
      <c r="G318" s="30"/>
      <c r="H318" s="238">
        <f t="shared" si="16"/>
        <v>0</v>
      </c>
      <c r="I318" s="8" t="s">
        <v>455</v>
      </c>
      <c r="J318" s="9"/>
      <c r="K318" s="9"/>
    </row>
    <row r="319" spans="1:11" x14ac:dyDescent="0.25">
      <c r="A319" s="240">
        <v>41914</v>
      </c>
      <c r="B319" s="448" t="s">
        <v>1122</v>
      </c>
      <c r="C319" s="447" t="s">
        <v>2764</v>
      </c>
      <c r="D319" s="406" t="s">
        <v>2767</v>
      </c>
      <c r="E319" s="407">
        <v>0</v>
      </c>
      <c r="F319" s="294"/>
      <c r="G319" s="30"/>
      <c r="H319" s="238">
        <f t="shared" si="16"/>
        <v>0</v>
      </c>
      <c r="I319" s="8"/>
      <c r="J319" s="9"/>
      <c r="K319" s="9"/>
    </row>
    <row r="320" spans="1:11" x14ac:dyDescent="0.25">
      <c r="A320" s="240">
        <v>41914</v>
      </c>
      <c r="B320" s="448" t="s">
        <v>1124</v>
      </c>
      <c r="C320" s="447" t="s">
        <v>2764</v>
      </c>
      <c r="D320" s="406" t="s">
        <v>2767</v>
      </c>
      <c r="E320" s="407">
        <v>0</v>
      </c>
      <c r="F320" s="294"/>
      <c r="G320" s="30"/>
      <c r="H320" s="238">
        <f t="shared" si="16"/>
        <v>0</v>
      </c>
      <c r="I320" s="8" t="s">
        <v>294</v>
      </c>
      <c r="J320" s="9"/>
      <c r="K320" s="9"/>
    </row>
    <row r="321" spans="1:11" x14ac:dyDescent="0.25">
      <c r="A321" s="240">
        <v>41914</v>
      </c>
      <c r="B321" s="448" t="s">
        <v>1126</v>
      </c>
      <c r="C321" s="447" t="s">
        <v>2764</v>
      </c>
      <c r="D321" s="406" t="s">
        <v>2767</v>
      </c>
      <c r="E321" s="407">
        <v>0</v>
      </c>
      <c r="F321" s="294"/>
      <c r="G321" s="30"/>
      <c r="H321" s="238">
        <f t="shared" si="16"/>
        <v>0</v>
      </c>
      <c r="I321" s="8"/>
      <c r="J321" s="9"/>
      <c r="K321" s="9"/>
    </row>
    <row r="322" spans="1:11" x14ac:dyDescent="0.25">
      <c r="A322" s="240">
        <v>41914</v>
      </c>
      <c r="B322" s="448" t="s">
        <v>1128</v>
      </c>
      <c r="C322" s="447" t="s">
        <v>2764</v>
      </c>
      <c r="D322" s="406" t="s">
        <v>2767</v>
      </c>
      <c r="E322" s="407">
        <v>0</v>
      </c>
      <c r="F322" s="294"/>
      <c r="G322" s="30"/>
      <c r="H322" s="238">
        <f t="shared" si="16"/>
        <v>0</v>
      </c>
      <c r="I322" s="8" t="s">
        <v>294</v>
      </c>
      <c r="J322" s="9"/>
      <c r="K322" s="9"/>
    </row>
    <row r="323" spans="1:11" x14ac:dyDescent="0.25">
      <c r="A323" s="240">
        <v>41914</v>
      </c>
      <c r="B323" s="448" t="s">
        <v>1130</v>
      </c>
      <c r="C323" s="447" t="s">
        <v>2764</v>
      </c>
      <c r="D323" s="406" t="s">
        <v>2767</v>
      </c>
      <c r="E323" s="407">
        <v>0</v>
      </c>
      <c r="F323" s="294"/>
      <c r="G323" s="30"/>
      <c r="H323" s="238">
        <f t="shared" si="16"/>
        <v>0</v>
      </c>
      <c r="I323" s="8" t="s">
        <v>294</v>
      </c>
      <c r="J323" s="9"/>
      <c r="K323" s="9"/>
    </row>
    <row r="324" spans="1:11" x14ac:dyDescent="0.25">
      <c r="A324" s="240">
        <v>41914</v>
      </c>
      <c r="B324" s="448" t="s">
        <v>1131</v>
      </c>
      <c r="C324" s="447" t="s">
        <v>2764</v>
      </c>
      <c r="D324" s="406" t="s">
        <v>2767</v>
      </c>
      <c r="E324" s="407">
        <v>0</v>
      </c>
      <c r="F324" s="294"/>
      <c r="G324" s="30"/>
      <c r="H324" s="238">
        <f t="shared" si="16"/>
        <v>0</v>
      </c>
      <c r="I324" s="8" t="s">
        <v>294</v>
      </c>
      <c r="J324" s="9"/>
      <c r="K324" s="9"/>
    </row>
    <row r="325" spans="1:11" x14ac:dyDescent="0.25">
      <c r="A325" s="240">
        <v>41916</v>
      </c>
      <c r="B325" s="241" t="s">
        <v>1863</v>
      </c>
      <c r="C325" s="394" t="s">
        <v>2506</v>
      </c>
      <c r="D325" s="244" t="s">
        <v>2767</v>
      </c>
      <c r="E325" s="245">
        <v>0</v>
      </c>
      <c r="F325" s="294"/>
      <c r="G325" s="30"/>
      <c r="H325" s="265">
        <f t="shared" si="16"/>
        <v>0</v>
      </c>
      <c r="I325" s="235" t="s">
        <v>294</v>
      </c>
      <c r="J325" s="9"/>
      <c r="K325" s="9"/>
    </row>
    <row r="326" spans="1:11" x14ac:dyDescent="0.25">
      <c r="A326" s="240">
        <v>41917</v>
      </c>
      <c r="B326" s="241" t="s">
        <v>1920</v>
      </c>
      <c r="C326" s="394" t="s">
        <v>2506</v>
      </c>
      <c r="D326" s="244" t="s">
        <v>2767</v>
      </c>
      <c r="E326" s="245">
        <v>0</v>
      </c>
      <c r="F326" s="294"/>
      <c r="G326" s="30"/>
      <c r="H326" s="265">
        <f t="shared" si="16"/>
        <v>0</v>
      </c>
      <c r="I326" s="235"/>
      <c r="J326" s="9"/>
      <c r="K326" s="9"/>
    </row>
    <row r="327" spans="1:11" x14ac:dyDescent="0.25">
      <c r="A327" s="240">
        <v>41918</v>
      </c>
      <c r="B327" s="241" t="s">
        <v>1971</v>
      </c>
      <c r="C327" s="394" t="s">
        <v>2506</v>
      </c>
      <c r="D327" s="406" t="s">
        <v>2767</v>
      </c>
      <c r="E327" s="407">
        <v>0</v>
      </c>
      <c r="F327" s="294"/>
      <c r="G327" s="30"/>
      <c r="H327" s="265">
        <f t="shared" si="16"/>
        <v>0</v>
      </c>
      <c r="I327" s="8" t="s">
        <v>875</v>
      </c>
      <c r="J327" s="9"/>
      <c r="K327" s="9"/>
    </row>
    <row r="328" spans="1:11" x14ac:dyDescent="0.25">
      <c r="A328" s="240">
        <v>41919</v>
      </c>
      <c r="B328" s="241" t="s">
        <v>2089</v>
      </c>
      <c r="C328" s="394" t="s">
        <v>2506</v>
      </c>
      <c r="D328" s="406" t="s">
        <v>2767</v>
      </c>
      <c r="E328" s="407">
        <v>0</v>
      </c>
      <c r="F328" s="294"/>
      <c r="G328" s="30"/>
      <c r="H328" s="265">
        <f t="shared" si="16"/>
        <v>0</v>
      </c>
      <c r="I328" s="8"/>
      <c r="J328" s="9"/>
      <c r="K328" s="9"/>
    </row>
    <row r="329" spans="1:11" x14ac:dyDescent="0.25">
      <c r="A329" s="240">
        <v>41919</v>
      </c>
      <c r="B329" s="241" t="s">
        <v>2108</v>
      </c>
      <c r="C329" s="394" t="s">
        <v>2506</v>
      </c>
      <c r="D329" s="406" t="s">
        <v>2767</v>
      </c>
      <c r="E329" s="407">
        <v>0</v>
      </c>
      <c r="F329" s="294"/>
      <c r="G329" s="30"/>
      <c r="H329" s="265">
        <f t="shared" si="16"/>
        <v>0</v>
      </c>
      <c r="I329" s="8"/>
      <c r="J329" s="9"/>
      <c r="K329" s="9"/>
    </row>
    <row r="330" spans="1:11" x14ac:dyDescent="0.25">
      <c r="A330" s="240">
        <v>41919</v>
      </c>
      <c r="B330" s="241" t="s">
        <v>2166</v>
      </c>
      <c r="C330" s="394" t="s">
        <v>2506</v>
      </c>
      <c r="D330" s="406" t="s">
        <v>2767</v>
      </c>
      <c r="E330" s="407">
        <v>0</v>
      </c>
      <c r="F330" s="294"/>
      <c r="G330" s="30"/>
      <c r="H330" s="265">
        <f t="shared" si="16"/>
        <v>0</v>
      </c>
      <c r="I330" s="8"/>
      <c r="J330" s="9"/>
      <c r="K330" s="9"/>
    </row>
    <row r="331" spans="1:11" x14ac:dyDescent="0.25">
      <c r="A331" s="240">
        <v>41920</v>
      </c>
      <c r="B331" s="241" t="s">
        <v>2200</v>
      </c>
      <c r="C331" s="394" t="s">
        <v>2506</v>
      </c>
      <c r="D331" s="406" t="s">
        <v>2767</v>
      </c>
      <c r="E331" s="407">
        <v>0</v>
      </c>
      <c r="F331" s="294"/>
      <c r="G331" s="30"/>
      <c r="H331" s="265">
        <f t="shared" si="16"/>
        <v>0</v>
      </c>
      <c r="I331" s="8"/>
      <c r="J331" s="9"/>
      <c r="K331" s="9"/>
    </row>
    <row r="332" spans="1:11" x14ac:dyDescent="0.25">
      <c r="A332" s="240">
        <v>41921</v>
      </c>
      <c r="B332" s="438" t="s">
        <v>2225</v>
      </c>
      <c r="C332" s="429" t="s">
        <v>2506</v>
      </c>
      <c r="D332" s="244" t="s">
        <v>2767</v>
      </c>
      <c r="E332" s="245">
        <v>0</v>
      </c>
      <c r="F332" s="294"/>
      <c r="G332" s="30"/>
      <c r="H332" s="265">
        <f t="shared" si="16"/>
        <v>0</v>
      </c>
      <c r="I332" s="235"/>
      <c r="J332" s="9"/>
      <c r="K332" s="9"/>
    </row>
    <row r="333" spans="1:11" x14ac:dyDescent="0.25">
      <c r="A333" s="240">
        <v>41921</v>
      </c>
      <c r="B333" s="438" t="s">
        <v>2263</v>
      </c>
      <c r="C333" s="429" t="s">
        <v>2506</v>
      </c>
      <c r="D333" s="406" t="s">
        <v>2767</v>
      </c>
      <c r="E333" s="407">
        <v>0</v>
      </c>
      <c r="F333" s="294"/>
      <c r="G333" s="30"/>
      <c r="H333" s="265">
        <f t="shared" si="16"/>
        <v>0</v>
      </c>
      <c r="I333" s="8"/>
      <c r="J333" s="9"/>
      <c r="K333" s="9"/>
    </row>
    <row r="334" spans="1:11" x14ac:dyDescent="0.25">
      <c r="A334" s="240">
        <v>41922</v>
      </c>
      <c r="B334" s="438" t="s">
        <v>1113</v>
      </c>
      <c r="C334" s="429" t="s">
        <v>2506</v>
      </c>
      <c r="D334" s="244" t="s">
        <v>2767</v>
      </c>
      <c r="E334" s="245">
        <v>0</v>
      </c>
      <c r="F334" s="294"/>
      <c r="G334" s="30"/>
      <c r="H334" s="265">
        <f t="shared" si="16"/>
        <v>0</v>
      </c>
      <c r="I334" s="235"/>
      <c r="J334" s="9"/>
      <c r="K334" s="9"/>
    </row>
    <row r="335" spans="1:11" x14ac:dyDescent="0.25">
      <c r="A335" s="240">
        <v>41922</v>
      </c>
      <c r="B335" s="456" t="s">
        <v>1224</v>
      </c>
      <c r="C335" s="457" t="s">
        <v>2764</v>
      </c>
      <c r="D335" s="244" t="s">
        <v>2767</v>
      </c>
      <c r="E335" s="245">
        <v>0</v>
      </c>
      <c r="F335" s="294"/>
      <c r="G335" s="30"/>
      <c r="H335" s="265">
        <f t="shared" si="16"/>
        <v>0</v>
      </c>
      <c r="I335" s="235" t="s">
        <v>2856</v>
      </c>
      <c r="J335" s="9"/>
      <c r="K335" s="9"/>
    </row>
    <row r="336" spans="1:11" x14ac:dyDescent="0.25">
      <c r="A336" s="240">
        <v>41914</v>
      </c>
      <c r="B336" s="452" t="s">
        <v>1655</v>
      </c>
      <c r="C336" s="453" t="s">
        <v>2506</v>
      </c>
      <c r="D336" s="454" t="s">
        <v>2638</v>
      </c>
      <c r="E336" s="236">
        <v>17741.900000000001</v>
      </c>
      <c r="F336" s="313" t="s">
        <v>2793</v>
      </c>
      <c r="G336" s="30">
        <v>17741.900000000001</v>
      </c>
      <c r="H336" s="265">
        <f t="shared" si="16"/>
        <v>0</v>
      </c>
      <c r="I336" s="38" t="s">
        <v>146</v>
      </c>
      <c r="J336" s="9"/>
      <c r="K336" s="9"/>
    </row>
    <row r="337" spans="1:11" x14ac:dyDescent="0.25">
      <c r="A337" s="240">
        <v>41918</v>
      </c>
      <c r="B337" s="241" t="s">
        <v>2069</v>
      </c>
      <c r="C337" s="394" t="s">
        <v>2506</v>
      </c>
      <c r="D337" s="8" t="s">
        <v>2638</v>
      </c>
      <c r="E337" s="252">
        <v>37039.599999999999</v>
      </c>
      <c r="F337" s="294">
        <v>41920</v>
      </c>
      <c r="G337" s="30">
        <v>37039.599999999999</v>
      </c>
      <c r="H337" s="265">
        <f t="shared" si="16"/>
        <v>0</v>
      </c>
      <c r="I337" s="8" t="s">
        <v>584</v>
      </c>
      <c r="J337" s="9"/>
      <c r="K337" s="9"/>
    </row>
    <row r="338" spans="1:11" x14ac:dyDescent="0.25">
      <c r="A338" s="240">
        <v>41920</v>
      </c>
      <c r="B338" s="456" t="s">
        <v>1155</v>
      </c>
      <c r="C338" s="457" t="s">
        <v>2764</v>
      </c>
      <c r="D338" s="235" t="s">
        <v>2638</v>
      </c>
      <c r="E338" s="236">
        <v>13634</v>
      </c>
      <c r="F338" s="294">
        <v>41931</v>
      </c>
      <c r="G338" s="30">
        <v>13634</v>
      </c>
      <c r="H338" s="265">
        <f t="shared" si="16"/>
        <v>0</v>
      </c>
      <c r="I338" s="235" t="s">
        <v>146</v>
      </c>
      <c r="J338" s="9"/>
      <c r="K338" s="9"/>
    </row>
    <row r="339" spans="1:11" x14ac:dyDescent="0.25">
      <c r="A339" s="240">
        <v>41921</v>
      </c>
      <c r="B339" s="438" t="s">
        <v>2274</v>
      </c>
      <c r="C339" s="429" t="s">
        <v>2506</v>
      </c>
      <c r="D339" s="8" t="s">
        <v>2638</v>
      </c>
      <c r="E339" s="252">
        <v>19566</v>
      </c>
      <c r="F339" s="313" t="s">
        <v>2847</v>
      </c>
      <c r="G339" s="30">
        <v>19566</v>
      </c>
      <c r="H339" s="265">
        <f t="shared" si="16"/>
        <v>0</v>
      </c>
      <c r="I339" s="8" t="s">
        <v>146</v>
      </c>
      <c r="J339" s="9"/>
      <c r="K339" s="9"/>
    </row>
    <row r="340" spans="1:11" x14ac:dyDescent="0.25">
      <c r="A340" s="240">
        <v>41925</v>
      </c>
      <c r="B340" s="438" t="s">
        <v>1445</v>
      </c>
      <c r="C340" s="429" t="s">
        <v>2506</v>
      </c>
      <c r="D340" s="401" t="s">
        <v>2638</v>
      </c>
      <c r="E340" s="402">
        <v>20186.599999999999</v>
      </c>
      <c r="F340" s="313" t="s">
        <v>2880</v>
      </c>
      <c r="G340" s="30">
        <v>20186.599999999999</v>
      </c>
      <c r="H340" s="265">
        <f t="shared" si="16"/>
        <v>0</v>
      </c>
      <c r="I340" s="8" t="s">
        <v>2534</v>
      </c>
      <c r="J340" s="9"/>
      <c r="K340" s="9"/>
    </row>
    <row r="341" spans="1:11" x14ac:dyDescent="0.25">
      <c r="A341" s="240">
        <v>41928</v>
      </c>
      <c r="B341" s="438" t="s">
        <v>3062</v>
      </c>
      <c r="C341" s="429" t="s">
        <v>2506</v>
      </c>
      <c r="D341" s="401" t="s">
        <v>2638</v>
      </c>
      <c r="E341" s="402">
        <v>33582.559999999998</v>
      </c>
      <c r="F341" s="294">
        <v>41936</v>
      </c>
      <c r="G341" s="251">
        <v>33582.559999999998</v>
      </c>
      <c r="H341" s="265">
        <f t="shared" si="16"/>
        <v>0</v>
      </c>
      <c r="I341" s="235" t="s">
        <v>2534</v>
      </c>
      <c r="J341" s="9"/>
      <c r="K341" s="9"/>
    </row>
    <row r="342" spans="1:11" x14ac:dyDescent="0.25">
      <c r="A342" s="240">
        <v>41932</v>
      </c>
      <c r="B342" s="438" t="s">
        <v>3430</v>
      </c>
      <c r="C342" s="429" t="s">
        <v>2506</v>
      </c>
      <c r="D342" s="8" t="s">
        <v>2638</v>
      </c>
      <c r="E342" s="252">
        <v>26277.8</v>
      </c>
      <c r="F342" s="294">
        <v>41937</v>
      </c>
      <c r="G342" s="22">
        <v>26277.8</v>
      </c>
      <c r="H342" s="265">
        <f t="shared" si="16"/>
        <v>0</v>
      </c>
      <c r="I342" s="20" t="s">
        <v>2534</v>
      </c>
      <c r="J342" s="9"/>
      <c r="K342" s="9"/>
    </row>
    <row r="343" spans="1:11" x14ac:dyDescent="0.25">
      <c r="A343" s="240">
        <v>41935</v>
      </c>
      <c r="B343" s="438" t="s">
        <v>3677</v>
      </c>
      <c r="C343" s="429" t="s">
        <v>2506</v>
      </c>
      <c r="D343" s="401" t="s">
        <v>2638</v>
      </c>
      <c r="E343" s="402">
        <v>22938.799999999999</v>
      </c>
      <c r="F343" s="313" t="s">
        <v>3678</v>
      </c>
      <c r="G343" s="22">
        <v>22938.799999999999</v>
      </c>
      <c r="H343" s="265">
        <f t="shared" si="16"/>
        <v>0</v>
      </c>
      <c r="I343" s="20" t="s">
        <v>2534</v>
      </c>
      <c r="J343" s="9"/>
      <c r="K343" s="9"/>
    </row>
    <row r="344" spans="1:11" x14ac:dyDescent="0.25">
      <c r="A344" s="240">
        <v>41939</v>
      </c>
      <c r="B344" s="438" t="s">
        <v>4048</v>
      </c>
      <c r="C344" s="429" t="s">
        <v>2506</v>
      </c>
      <c r="D344" s="401" t="s">
        <v>2638</v>
      </c>
      <c r="E344" s="402">
        <v>50891.6</v>
      </c>
      <c r="F344" s="313" t="s">
        <v>4049</v>
      </c>
      <c r="G344" s="30">
        <v>50891.6</v>
      </c>
      <c r="H344" s="265">
        <f t="shared" si="16"/>
        <v>0</v>
      </c>
      <c r="I344" s="235" t="s">
        <v>2534</v>
      </c>
      <c r="J344" s="9"/>
      <c r="K344" s="9"/>
    </row>
    <row r="345" spans="1:11" x14ac:dyDescent="0.25">
      <c r="A345" s="240">
        <v>41942</v>
      </c>
      <c r="B345" s="438" t="s">
        <v>4305</v>
      </c>
      <c r="C345" s="429" t="s">
        <v>2506</v>
      </c>
      <c r="D345" s="401" t="s">
        <v>2638</v>
      </c>
      <c r="E345" s="402">
        <v>39046.949999999997</v>
      </c>
      <c r="F345" s="461">
        <v>41923</v>
      </c>
      <c r="G345" s="247">
        <v>39046.949999999997</v>
      </c>
      <c r="H345" s="265">
        <f t="shared" si="16"/>
        <v>0</v>
      </c>
      <c r="I345" s="235" t="s">
        <v>2534</v>
      </c>
      <c r="J345" s="9"/>
      <c r="K345" s="9"/>
    </row>
    <row r="346" spans="1:11" x14ac:dyDescent="0.25">
      <c r="A346" s="240"/>
      <c r="B346" s="438"/>
      <c r="C346" s="429"/>
      <c r="D346" s="401"/>
      <c r="E346" s="402"/>
      <c r="F346" s="461"/>
      <c r="G346" s="624">
        <f>SUM(G336:G345)</f>
        <v>280905.81</v>
      </c>
      <c r="H346" s="265"/>
      <c r="I346" s="235"/>
      <c r="J346" s="9"/>
      <c r="K346" s="9"/>
    </row>
    <row r="347" spans="1:11" x14ac:dyDescent="0.25">
      <c r="A347" s="240"/>
      <c r="B347" s="438"/>
      <c r="C347" s="429"/>
      <c r="D347" s="401"/>
      <c r="E347" s="402"/>
      <c r="F347" s="461"/>
      <c r="G347" s="247"/>
      <c r="H347" s="265"/>
      <c r="I347" s="235"/>
      <c r="J347" s="9"/>
      <c r="K347" s="9"/>
    </row>
    <row r="348" spans="1:11" x14ac:dyDescent="0.25">
      <c r="A348" s="240">
        <v>41914</v>
      </c>
      <c r="B348" s="452" t="s">
        <v>1572</v>
      </c>
      <c r="C348" s="453" t="s">
        <v>2506</v>
      </c>
      <c r="D348" s="454" t="s">
        <v>286</v>
      </c>
      <c r="E348" s="236">
        <v>362.4</v>
      </c>
      <c r="F348" s="294">
        <v>41914</v>
      </c>
      <c r="G348" s="30">
        <v>362.4</v>
      </c>
      <c r="H348" s="238">
        <f t="shared" si="16"/>
        <v>0</v>
      </c>
      <c r="I348" s="38" t="s">
        <v>23</v>
      </c>
      <c r="J348" s="9"/>
      <c r="K348" s="9"/>
    </row>
    <row r="349" spans="1:11" x14ac:dyDescent="0.25">
      <c r="A349" s="240">
        <v>41920</v>
      </c>
      <c r="B349" s="241" t="s">
        <v>2187</v>
      </c>
      <c r="C349" s="394" t="s">
        <v>2506</v>
      </c>
      <c r="D349" s="8" t="s">
        <v>286</v>
      </c>
      <c r="E349" s="252">
        <v>1160</v>
      </c>
      <c r="F349" s="294">
        <v>41921</v>
      </c>
      <c r="G349" s="30">
        <v>1160</v>
      </c>
      <c r="H349" s="265">
        <f t="shared" si="16"/>
        <v>0</v>
      </c>
      <c r="I349" s="8" t="s">
        <v>23</v>
      </c>
      <c r="J349" s="9"/>
      <c r="K349" s="9"/>
    </row>
    <row r="350" spans="1:11" x14ac:dyDescent="0.25">
      <c r="A350" s="240">
        <v>41922</v>
      </c>
      <c r="B350" s="438" t="s">
        <v>1069</v>
      </c>
      <c r="C350" s="429" t="s">
        <v>2506</v>
      </c>
      <c r="D350" s="235" t="s">
        <v>286</v>
      </c>
      <c r="E350" s="236">
        <v>590.20000000000005</v>
      </c>
      <c r="F350" s="294">
        <v>41922</v>
      </c>
      <c r="G350" s="30">
        <v>590.20000000000005</v>
      </c>
      <c r="H350" s="265">
        <f t="shared" si="16"/>
        <v>0</v>
      </c>
      <c r="I350" s="235" t="s">
        <v>23</v>
      </c>
      <c r="J350" s="9"/>
      <c r="K350" s="9"/>
    </row>
    <row r="351" spans="1:11" x14ac:dyDescent="0.25">
      <c r="A351" s="240">
        <v>41929</v>
      </c>
      <c r="B351" s="438" t="s">
        <v>3100</v>
      </c>
      <c r="C351" s="429" t="s">
        <v>2506</v>
      </c>
      <c r="D351" s="8" t="s">
        <v>286</v>
      </c>
      <c r="E351" s="252">
        <v>390</v>
      </c>
      <c r="F351" s="294">
        <v>41929</v>
      </c>
      <c r="G351" s="251">
        <v>390</v>
      </c>
      <c r="H351" s="265">
        <f t="shared" si="16"/>
        <v>0</v>
      </c>
      <c r="I351" s="235" t="s">
        <v>2531</v>
      </c>
      <c r="J351" s="9"/>
      <c r="K351" s="9"/>
    </row>
    <row r="352" spans="1:11" x14ac:dyDescent="0.25">
      <c r="A352" s="240">
        <v>41936</v>
      </c>
      <c r="B352" s="438" t="s">
        <v>3708</v>
      </c>
      <c r="C352" s="429" t="s">
        <v>2506</v>
      </c>
      <c r="D352" s="8" t="s">
        <v>286</v>
      </c>
      <c r="E352" s="252">
        <v>743</v>
      </c>
      <c r="F352" s="294">
        <v>41936</v>
      </c>
      <c r="G352" s="22">
        <v>743</v>
      </c>
      <c r="H352" s="265">
        <f t="shared" si="16"/>
        <v>0</v>
      </c>
      <c r="I352" s="20" t="s">
        <v>2525</v>
      </c>
      <c r="J352" s="9"/>
      <c r="K352" s="9"/>
    </row>
    <row r="353" spans="1:11" x14ac:dyDescent="0.25">
      <c r="A353" s="240"/>
      <c r="B353" s="438"/>
      <c r="C353" s="429"/>
      <c r="D353" s="8"/>
      <c r="E353" s="252"/>
      <c r="F353" s="294"/>
      <c r="G353" s="22">
        <f>SUM(G348:G352)</f>
        <v>3245.6000000000004</v>
      </c>
      <c r="H353" s="265"/>
      <c r="I353" s="20"/>
      <c r="J353" s="9"/>
      <c r="K353" s="9"/>
    </row>
    <row r="354" spans="1:11" x14ac:dyDescent="0.25">
      <c r="A354" s="240"/>
      <c r="B354" s="438"/>
      <c r="C354" s="429"/>
      <c r="D354" s="8"/>
      <c r="E354" s="252"/>
      <c r="F354" s="294"/>
      <c r="G354" s="22"/>
      <c r="H354" s="265"/>
      <c r="I354" s="20"/>
      <c r="J354" s="9"/>
      <c r="K354" s="9"/>
    </row>
    <row r="355" spans="1:11" x14ac:dyDescent="0.25">
      <c r="A355" s="240">
        <v>41914</v>
      </c>
      <c r="B355" s="452" t="s">
        <v>1664</v>
      </c>
      <c r="C355" s="453" t="s">
        <v>2506</v>
      </c>
      <c r="D355" s="454" t="s">
        <v>157</v>
      </c>
      <c r="E355" s="236">
        <v>5196.8</v>
      </c>
      <c r="F355" s="294">
        <v>41916</v>
      </c>
      <c r="G355" s="30">
        <v>5196.8</v>
      </c>
      <c r="H355" s="265">
        <f t="shared" si="16"/>
        <v>0</v>
      </c>
      <c r="I355" s="38" t="s">
        <v>146</v>
      </c>
      <c r="J355" s="9"/>
      <c r="K355" s="9"/>
    </row>
    <row r="356" spans="1:11" x14ac:dyDescent="0.25">
      <c r="A356" s="240">
        <v>41921</v>
      </c>
      <c r="B356" s="438" t="s">
        <v>2265</v>
      </c>
      <c r="C356" s="429" t="s">
        <v>2506</v>
      </c>
      <c r="D356" s="8" t="s">
        <v>157</v>
      </c>
      <c r="E356" s="252">
        <v>73844.800000000003</v>
      </c>
      <c r="F356" s="294">
        <v>41923</v>
      </c>
      <c r="G356" s="30">
        <v>73844.800000000003</v>
      </c>
      <c r="H356" s="265">
        <f t="shared" si="16"/>
        <v>0</v>
      </c>
      <c r="I356" s="8" t="s">
        <v>146</v>
      </c>
      <c r="J356" s="9"/>
      <c r="K356" s="9"/>
    </row>
    <row r="357" spans="1:11" x14ac:dyDescent="0.25">
      <c r="A357" s="240">
        <v>41932</v>
      </c>
      <c r="B357" s="438" t="s">
        <v>3407</v>
      </c>
      <c r="C357" s="429" t="s">
        <v>2506</v>
      </c>
      <c r="D357" s="8" t="s">
        <v>157</v>
      </c>
      <c r="E357" s="252">
        <v>1280</v>
      </c>
      <c r="F357" s="294">
        <v>41934</v>
      </c>
      <c r="G357" s="30">
        <v>1280</v>
      </c>
      <c r="H357" s="265">
        <f t="shared" si="16"/>
        <v>0</v>
      </c>
      <c r="I357" s="431" t="s">
        <v>2534</v>
      </c>
      <c r="J357" s="9"/>
      <c r="K357" s="9"/>
    </row>
    <row r="358" spans="1:11" x14ac:dyDescent="0.25">
      <c r="A358" s="240">
        <v>41939</v>
      </c>
      <c r="B358" s="438" t="s">
        <v>4030</v>
      </c>
      <c r="C358" s="429" t="s">
        <v>2506</v>
      </c>
      <c r="D358" s="439" t="s">
        <v>157</v>
      </c>
      <c r="E358" s="295">
        <v>4163.6000000000004</v>
      </c>
      <c r="F358" s="294">
        <v>41941</v>
      </c>
      <c r="G358" s="22">
        <v>4163.6000000000004</v>
      </c>
      <c r="H358" s="265">
        <f t="shared" si="16"/>
        <v>0</v>
      </c>
      <c r="I358" s="24" t="s">
        <v>2534</v>
      </c>
      <c r="J358" s="9"/>
      <c r="K358" s="9"/>
    </row>
    <row r="359" spans="1:11" x14ac:dyDescent="0.25">
      <c r="A359" s="240">
        <v>41918</v>
      </c>
      <c r="B359" s="241" t="s">
        <v>2066</v>
      </c>
      <c r="C359" s="394" t="s">
        <v>2506</v>
      </c>
      <c r="D359" s="8" t="s">
        <v>2822</v>
      </c>
      <c r="E359" s="252">
        <v>6002.4</v>
      </c>
      <c r="F359" s="294">
        <v>41920</v>
      </c>
      <c r="G359" s="30">
        <v>6002.4</v>
      </c>
      <c r="H359" s="265">
        <f t="shared" si="16"/>
        <v>0</v>
      </c>
      <c r="I359" s="8" t="s">
        <v>146</v>
      </c>
      <c r="J359" s="9"/>
      <c r="K359" s="9"/>
    </row>
    <row r="360" spans="1:11" x14ac:dyDescent="0.25">
      <c r="A360" s="240"/>
      <c r="B360" s="241"/>
      <c r="C360" s="394"/>
      <c r="D360" s="8"/>
      <c r="E360" s="252"/>
      <c r="F360" s="294"/>
      <c r="G360" s="621">
        <f>SUM(G355:G359)</f>
        <v>90487.6</v>
      </c>
      <c r="H360" s="265"/>
      <c r="I360" s="8"/>
      <c r="J360" s="9"/>
      <c r="K360" s="9"/>
    </row>
    <row r="361" spans="1:11" x14ac:dyDescent="0.25">
      <c r="A361" s="240"/>
      <c r="B361" s="241"/>
      <c r="C361" s="394"/>
      <c r="D361" s="8"/>
      <c r="E361" s="252"/>
      <c r="F361" s="294"/>
      <c r="G361" s="30"/>
      <c r="H361" s="265"/>
      <c r="I361" s="8"/>
      <c r="J361" s="9"/>
      <c r="K361" s="9"/>
    </row>
    <row r="362" spans="1:11" x14ac:dyDescent="0.25">
      <c r="A362" s="240">
        <v>41914</v>
      </c>
      <c r="B362" s="452" t="s">
        <v>1626</v>
      </c>
      <c r="C362" s="453" t="s">
        <v>2506</v>
      </c>
      <c r="D362" s="454" t="s">
        <v>70</v>
      </c>
      <c r="E362" s="236">
        <v>12386</v>
      </c>
      <c r="F362" s="294">
        <v>41914</v>
      </c>
      <c r="G362" s="30">
        <v>12386</v>
      </c>
      <c r="H362" s="238">
        <f t="shared" si="16"/>
        <v>0</v>
      </c>
      <c r="I362" s="38" t="s">
        <v>57</v>
      </c>
      <c r="J362" s="9"/>
      <c r="K362" s="9"/>
    </row>
    <row r="363" spans="1:11" x14ac:dyDescent="0.25">
      <c r="A363" s="240">
        <v>41919</v>
      </c>
      <c r="B363" s="241" t="s">
        <v>2167</v>
      </c>
      <c r="C363" s="394" t="s">
        <v>2506</v>
      </c>
      <c r="D363" s="8" t="s">
        <v>70</v>
      </c>
      <c r="E363" s="252">
        <v>92148.800000000003</v>
      </c>
      <c r="F363" s="299" t="s">
        <v>2838</v>
      </c>
      <c r="G363" s="30">
        <f>61140+31008.8</f>
        <v>92148.800000000003</v>
      </c>
      <c r="H363" s="265">
        <f t="shared" si="16"/>
        <v>0</v>
      </c>
      <c r="I363" s="8" t="s">
        <v>14</v>
      </c>
      <c r="J363" s="9"/>
      <c r="K363" s="9"/>
    </row>
    <row r="364" spans="1:11" x14ac:dyDescent="0.25">
      <c r="A364" s="240">
        <v>41925</v>
      </c>
      <c r="B364" s="438" t="s">
        <v>1396</v>
      </c>
      <c r="C364" s="429" t="s">
        <v>2506</v>
      </c>
      <c r="D364" s="401" t="s">
        <v>70</v>
      </c>
      <c r="E364" s="402">
        <v>30769.200000000001</v>
      </c>
      <c r="F364" s="294">
        <v>41926</v>
      </c>
      <c r="G364" s="30">
        <v>30769.200000000001</v>
      </c>
      <c r="H364" s="265">
        <f t="shared" si="16"/>
        <v>0</v>
      </c>
      <c r="I364" s="8" t="s">
        <v>2520</v>
      </c>
      <c r="J364" s="9"/>
      <c r="K364" s="9"/>
    </row>
    <row r="365" spans="1:11" x14ac:dyDescent="0.25">
      <c r="A365" s="240">
        <v>41932</v>
      </c>
      <c r="B365" s="438" t="s">
        <v>3405</v>
      </c>
      <c r="C365" s="429" t="s">
        <v>2506</v>
      </c>
      <c r="D365" s="401" t="s">
        <v>70</v>
      </c>
      <c r="E365" s="402">
        <v>12563.2</v>
      </c>
      <c r="F365" s="294">
        <v>41933</v>
      </c>
      <c r="G365" s="30">
        <v>12563.2</v>
      </c>
      <c r="H365" s="265">
        <f t="shared" ref="H365:H438" si="17">E365-G365</f>
        <v>0</v>
      </c>
      <c r="I365" s="431" t="s">
        <v>2525</v>
      </c>
      <c r="J365" s="9"/>
      <c r="K365" s="9"/>
    </row>
    <row r="366" spans="1:11" x14ac:dyDescent="0.25">
      <c r="A366" s="240">
        <v>41933</v>
      </c>
      <c r="B366" s="438" t="s">
        <v>3492</v>
      </c>
      <c r="C366" s="429" t="s">
        <v>2506</v>
      </c>
      <c r="D366" s="8" t="s">
        <v>70</v>
      </c>
      <c r="E366" s="252">
        <v>82034.7</v>
      </c>
      <c r="F366" s="299" t="s">
        <v>3493</v>
      </c>
      <c r="G366" s="22">
        <f>2817.6+79217.1</f>
        <v>82034.700000000012</v>
      </c>
      <c r="H366" s="265">
        <f t="shared" si="17"/>
        <v>0</v>
      </c>
      <c r="I366" s="431" t="s">
        <v>2864</v>
      </c>
      <c r="J366" s="9"/>
      <c r="K366" s="9"/>
    </row>
    <row r="367" spans="1:11" x14ac:dyDescent="0.25">
      <c r="A367" s="240">
        <v>41936</v>
      </c>
      <c r="B367" s="438" t="s">
        <v>3765</v>
      </c>
      <c r="C367" s="429" t="s">
        <v>2506</v>
      </c>
      <c r="D367" s="401" t="s">
        <v>70</v>
      </c>
      <c r="E367" s="402">
        <v>7748</v>
      </c>
      <c r="F367" s="294">
        <v>41937</v>
      </c>
      <c r="G367" s="22">
        <v>7748</v>
      </c>
      <c r="H367" s="265">
        <f t="shared" si="17"/>
        <v>0</v>
      </c>
      <c r="I367" s="20" t="s">
        <v>2523</v>
      </c>
      <c r="J367" s="9"/>
      <c r="K367" s="9"/>
    </row>
    <row r="368" spans="1:11" x14ac:dyDescent="0.25">
      <c r="A368" s="240">
        <v>41939</v>
      </c>
      <c r="B368" s="438" t="s">
        <v>3976</v>
      </c>
      <c r="C368" s="429" t="s">
        <v>2506</v>
      </c>
      <c r="D368" s="5" t="s">
        <v>70</v>
      </c>
      <c r="E368" s="295">
        <v>11502.4</v>
      </c>
      <c r="F368" s="294">
        <v>41940</v>
      </c>
      <c r="G368" s="22">
        <v>11502.4</v>
      </c>
      <c r="H368" s="265">
        <f t="shared" si="17"/>
        <v>0</v>
      </c>
      <c r="I368" s="24" t="s">
        <v>2523</v>
      </c>
      <c r="J368" s="9"/>
      <c r="K368" s="9"/>
    </row>
    <row r="369" spans="1:11" x14ac:dyDescent="0.25">
      <c r="A369" s="240">
        <v>41940</v>
      </c>
      <c r="B369" s="438" t="s">
        <v>4112</v>
      </c>
      <c r="C369" s="429" t="s">
        <v>2506</v>
      </c>
      <c r="D369" s="401" t="s">
        <v>70</v>
      </c>
      <c r="E369" s="402">
        <v>12792</v>
      </c>
      <c r="F369" s="294">
        <v>41940</v>
      </c>
      <c r="G369" s="30">
        <v>12792</v>
      </c>
      <c r="H369" s="265">
        <f t="shared" si="17"/>
        <v>0</v>
      </c>
      <c r="I369" s="235" t="s">
        <v>2525</v>
      </c>
      <c r="J369" s="9"/>
      <c r="K369" s="9"/>
    </row>
    <row r="370" spans="1:11" x14ac:dyDescent="0.25">
      <c r="A370" s="240">
        <v>41942</v>
      </c>
      <c r="B370" s="438" t="s">
        <v>4269</v>
      </c>
      <c r="C370" s="429" t="s">
        <v>2506</v>
      </c>
      <c r="D370" s="401" t="s">
        <v>70</v>
      </c>
      <c r="E370" s="402">
        <v>51946.95</v>
      </c>
      <c r="F370" s="463" t="s">
        <v>4270</v>
      </c>
      <c r="G370" s="247">
        <f>30000+21946.95</f>
        <v>51946.95</v>
      </c>
      <c r="H370" s="265">
        <f t="shared" si="17"/>
        <v>0</v>
      </c>
      <c r="I370" s="235" t="s">
        <v>2523</v>
      </c>
      <c r="J370" s="9"/>
      <c r="K370" s="9"/>
    </row>
    <row r="371" spans="1:11" x14ac:dyDescent="0.25">
      <c r="A371" s="240">
        <v>41943</v>
      </c>
      <c r="B371" s="438" t="s">
        <v>4343</v>
      </c>
      <c r="C371" s="429" t="s">
        <v>2506</v>
      </c>
      <c r="D371" s="401" t="s">
        <v>70</v>
      </c>
      <c r="E371" s="402">
        <v>54850.29</v>
      </c>
      <c r="F371" s="313">
        <v>41968</v>
      </c>
      <c r="G371" s="247">
        <v>54850.29</v>
      </c>
      <c r="H371" s="265">
        <f t="shared" si="17"/>
        <v>0</v>
      </c>
      <c r="I371" s="8" t="s">
        <v>2525</v>
      </c>
      <c r="J371" s="9"/>
      <c r="K371" s="9"/>
    </row>
    <row r="372" spans="1:11" x14ac:dyDescent="0.25">
      <c r="A372" s="240">
        <v>41923</v>
      </c>
      <c r="B372" s="438" t="s">
        <v>1190</v>
      </c>
      <c r="C372" s="429" t="s">
        <v>2506</v>
      </c>
      <c r="D372" s="406" t="s">
        <v>46</v>
      </c>
      <c r="E372" s="407">
        <v>0</v>
      </c>
      <c r="F372" s="294"/>
      <c r="G372" s="621">
        <f>SUM(G362:G371)</f>
        <v>368741.54</v>
      </c>
      <c r="H372" s="265">
        <f t="shared" si="17"/>
        <v>-368741.54</v>
      </c>
      <c r="I372" s="235" t="s">
        <v>2511</v>
      </c>
    </row>
    <row r="373" spans="1:11" x14ac:dyDescent="0.25">
      <c r="A373" s="240">
        <v>41925</v>
      </c>
      <c r="B373" s="438" t="s">
        <v>1366</v>
      </c>
      <c r="C373" s="429" t="s">
        <v>2506</v>
      </c>
      <c r="D373" s="406" t="s">
        <v>46</v>
      </c>
      <c r="E373" s="407">
        <v>0</v>
      </c>
      <c r="F373" s="294"/>
      <c r="G373" s="30"/>
      <c r="H373" s="265">
        <f t="shared" si="17"/>
        <v>0</v>
      </c>
      <c r="I373" s="8" t="s">
        <v>2527</v>
      </c>
    </row>
    <row r="374" spans="1:11" x14ac:dyDescent="0.25">
      <c r="A374" s="240">
        <v>41932</v>
      </c>
      <c r="B374" s="438" t="s">
        <v>3378</v>
      </c>
      <c r="C374" s="429" t="s">
        <v>2506</v>
      </c>
      <c r="D374" s="406" t="s">
        <v>46</v>
      </c>
      <c r="E374" s="407">
        <v>0</v>
      </c>
      <c r="F374" s="408" t="s">
        <v>3379</v>
      </c>
      <c r="G374" s="30"/>
      <c r="H374" s="265">
        <f t="shared" si="17"/>
        <v>0</v>
      </c>
      <c r="I374" s="235" t="s">
        <v>2527</v>
      </c>
    </row>
    <row r="375" spans="1:11" x14ac:dyDescent="0.25">
      <c r="A375" s="240">
        <v>41934</v>
      </c>
      <c r="B375" s="438" t="s">
        <v>3540</v>
      </c>
      <c r="C375" s="429" t="s">
        <v>2506</v>
      </c>
      <c r="D375" s="406" t="s">
        <v>46</v>
      </c>
      <c r="E375" s="407">
        <v>0</v>
      </c>
      <c r="F375" s="294"/>
      <c r="G375" s="22"/>
      <c r="H375" s="265">
        <f t="shared" si="17"/>
        <v>0</v>
      </c>
      <c r="I375" s="20" t="s">
        <v>2527</v>
      </c>
    </row>
    <row r="376" spans="1:11" x14ac:dyDescent="0.25">
      <c r="A376" s="240">
        <v>41934</v>
      </c>
      <c r="B376" s="438" t="s">
        <v>3559</v>
      </c>
      <c r="C376" s="429" t="s">
        <v>2506</v>
      </c>
      <c r="D376" s="406" t="s">
        <v>46</v>
      </c>
      <c r="E376" s="407">
        <v>0</v>
      </c>
      <c r="F376" s="294"/>
      <c r="G376" s="22"/>
      <c r="H376" s="265">
        <f t="shared" si="17"/>
        <v>0</v>
      </c>
      <c r="I376" s="20" t="s">
        <v>2527</v>
      </c>
    </row>
    <row r="377" spans="1:11" x14ac:dyDescent="0.25">
      <c r="A377" s="240">
        <v>41934</v>
      </c>
      <c r="B377" s="438" t="s">
        <v>3568</v>
      </c>
      <c r="C377" s="429" t="s">
        <v>2506</v>
      </c>
      <c r="D377" s="406" t="s">
        <v>46</v>
      </c>
      <c r="E377" s="407">
        <v>0</v>
      </c>
      <c r="F377" s="294"/>
      <c r="G377" s="22"/>
      <c r="H377" s="265">
        <f t="shared" si="17"/>
        <v>0</v>
      </c>
      <c r="I377" s="20"/>
    </row>
    <row r="378" spans="1:11" x14ac:dyDescent="0.25">
      <c r="A378" s="240">
        <v>41936</v>
      </c>
      <c r="B378" s="438" t="s">
        <v>3700</v>
      </c>
      <c r="C378" s="429" t="s">
        <v>2506</v>
      </c>
      <c r="D378" s="406" t="s">
        <v>46</v>
      </c>
      <c r="E378" s="407">
        <v>0</v>
      </c>
      <c r="F378" s="408" t="s">
        <v>3701</v>
      </c>
      <c r="G378" s="22"/>
      <c r="H378" s="265">
        <f t="shared" si="17"/>
        <v>0</v>
      </c>
      <c r="I378" s="20" t="s">
        <v>2527</v>
      </c>
    </row>
    <row r="379" spans="1:11" x14ac:dyDescent="0.25">
      <c r="A379" s="240">
        <v>41937</v>
      </c>
      <c r="B379" s="438" t="s">
        <v>3785</v>
      </c>
      <c r="C379" s="429" t="s">
        <v>2506</v>
      </c>
      <c r="D379" s="406" t="s">
        <v>46</v>
      </c>
      <c r="E379" s="407">
        <v>0</v>
      </c>
      <c r="F379" s="294" t="s">
        <v>3786</v>
      </c>
      <c r="G379" s="22"/>
      <c r="H379" s="265">
        <f t="shared" si="17"/>
        <v>0</v>
      </c>
      <c r="I379" s="20" t="s">
        <v>2527</v>
      </c>
      <c r="K379" s="21"/>
    </row>
    <row r="380" spans="1:11" x14ac:dyDescent="0.25">
      <c r="A380" s="240">
        <v>41937</v>
      </c>
      <c r="B380" s="438" t="s">
        <v>3849</v>
      </c>
      <c r="C380" s="429" t="s">
        <v>2506</v>
      </c>
      <c r="D380" s="406" t="s">
        <v>46</v>
      </c>
      <c r="E380" s="407">
        <v>0</v>
      </c>
      <c r="F380" s="294" t="s">
        <v>3850</v>
      </c>
      <c r="G380" s="22"/>
      <c r="H380" s="265">
        <f t="shared" si="17"/>
        <v>0</v>
      </c>
      <c r="I380" s="431"/>
      <c r="K380" s="21"/>
    </row>
    <row r="381" spans="1:11" x14ac:dyDescent="0.25">
      <c r="A381" s="240">
        <v>41938</v>
      </c>
      <c r="B381" s="438" t="s">
        <v>3862</v>
      </c>
      <c r="C381" s="429" t="s">
        <v>2506</v>
      </c>
      <c r="D381" s="406" t="s">
        <v>46</v>
      </c>
      <c r="E381" s="407">
        <v>0</v>
      </c>
      <c r="F381" s="294" t="s">
        <v>3863</v>
      </c>
      <c r="G381" s="30"/>
      <c r="H381" s="265">
        <f t="shared" si="17"/>
        <v>0</v>
      </c>
      <c r="I381" s="8"/>
      <c r="K381" s="21"/>
    </row>
    <row r="382" spans="1:11" x14ac:dyDescent="0.25">
      <c r="A382" s="240">
        <v>41940</v>
      </c>
      <c r="B382" s="438" t="s">
        <v>4093</v>
      </c>
      <c r="C382" s="429" t="s">
        <v>2506</v>
      </c>
      <c r="D382" s="406" t="s">
        <v>46</v>
      </c>
      <c r="E382" s="407">
        <v>0</v>
      </c>
      <c r="F382" s="408" t="s">
        <v>2538</v>
      </c>
      <c r="G382" s="30"/>
      <c r="H382" s="265">
        <f t="shared" si="17"/>
        <v>0</v>
      </c>
      <c r="I382" s="235"/>
      <c r="K382" s="21"/>
    </row>
    <row r="383" spans="1:11" x14ac:dyDescent="0.25">
      <c r="A383" s="240">
        <v>41940</v>
      </c>
      <c r="B383" s="438" t="s">
        <v>4106</v>
      </c>
      <c r="C383" s="429" t="s">
        <v>2506</v>
      </c>
      <c r="D383" s="406" t="s">
        <v>46</v>
      </c>
      <c r="E383" s="407">
        <v>0</v>
      </c>
      <c r="F383" s="408" t="s">
        <v>2538</v>
      </c>
      <c r="G383" s="30"/>
      <c r="H383" s="265">
        <f t="shared" si="17"/>
        <v>0</v>
      </c>
      <c r="I383" s="235" t="s">
        <v>2527</v>
      </c>
      <c r="K383" s="21"/>
    </row>
    <row r="384" spans="1:11" x14ac:dyDescent="0.25">
      <c r="A384" s="240">
        <v>41942</v>
      </c>
      <c r="B384" s="438" t="s">
        <v>4267</v>
      </c>
      <c r="C384" s="429" t="s">
        <v>2506</v>
      </c>
      <c r="D384" s="406" t="s">
        <v>46</v>
      </c>
      <c r="E384" s="407">
        <v>0</v>
      </c>
      <c r="F384" s="117" t="s">
        <v>4268</v>
      </c>
      <c r="G384" s="30"/>
      <c r="H384" s="265">
        <f t="shared" si="17"/>
        <v>0</v>
      </c>
      <c r="I384" s="235" t="s">
        <v>2527</v>
      </c>
    </row>
    <row r="385" spans="1:9" x14ac:dyDescent="0.25">
      <c r="A385" s="240">
        <v>41943</v>
      </c>
      <c r="B385" s="438" t="s">
        <v>4313</v>
      </c>
      <c r="C385" s="429" t="s">
        <v>2506</v>
      </c>
      <c r="D385" s="406" t="s">
        <v>46</v>
      </c>
      <c r="E385" s="407">
        <v>0</v>
      </c>
      <c r="F385" s="461"/>
      <c r="G385" s="247"/>
      <c r="H385" s="265">
        <f t="shared" si="17"/>
        <v>0</v>
      </c>
      <c r="I385" s="235" t="s">
        <v>2527</v>
      </c>
    </row>
    <row r="386" spans="1:9" x14ac:dyDescent="0.25">
      <c r="A386" s="240">
        <v>41943</v>
      </c>
      <c r="B386" s="438" t="s">
        <v>4314</v>
      </c>
      <c r="C386" s="429" t="s">
        <v>2506</v>
      </c>
      <c r="D386" s="406" t="s">
        <v>46</v>
      </c>
      <c r="E386" s="407">
        <v>0</v>
      </c>
      <c r="F386" s="461"/>
      <c r="G386" s="247"/>
      <c r="H386" s="265">
        <f t="shared" si="17"/>
        <v>0</v>
      </c>
      <c r="I386" s="235" t="s">
        <v>2527</v>
      </c>
    </row>
    <row r="387" spans="1:9" x14ac:dyDescent="0.25">
      <c r="A387" s="240">
        <v>41943</v>
      </c>
      <c r="B387" s="438" t="s">
        <v>4334</v>
      </c>
      <c r="C387" s="429" t="s">
        <v>2506</v>
      </c>
      <c r="D387" s="406" t="s">
        <v>46</v>
      </c>
      <c r="E387" s="407">
        <v>0</v>
      </c>
      <c r="F387" s="313"/>
      <c r="G387" s="247"/>
      <c r="H387" s="265">
        <f t="shared" si="17"/>
        <v>0</v>
      </c>
      <c r="I387" s="8" t="s">
        <v>2527</v>
      </c>
    </row>
    <row r="388" spans="1:9" x14ac:dyDescent="0.25">
      <c r="A388" s="240">
        <v>41943</v>
      </c>
      <c r="B388" s="438" t="s">
        <v>4337</v>
      </c>
      <c r="C388" s="429" t="s">
        <v>2506</v>
      </c>
      <c r="D388" s="406" t="s">
        <v>46</v>
      </c>
      <c r="E388" s="407">
        <v>0</v>
      </c>
      <c r="F388" s="313"/>
      <c r="G388" s="247"/>
      <c r="H388" s="265">
        <f t="shared" si="17"/>
        <v>0</v>
      </c>
      <c r="I388" s="8" t="s">
        <v>2527</v>
      </c>
    </row>
    <row r="389" spans="1:9" x14ac:dyDescent="0.25">
      <c r="A389" s="240">
        <v>41918</v>
      </c>
      <c r="B389" s="241" t="s">
        <v>2037</v>
      </c>
      <c r="C389" s="394" t="s">
        <v>2506</v>
      </c>
      <c r="D389" s="406" t="s">
        <v>2820</v>
      </c>
      <c r="E389" s="407">
        <v>0</v>
      </c>
      <c r="F389" s="294"/>
      <c r="G389" s="30"/>
      <c r="H389" s="265">
        <f t="shared" si="17"/>
        <v>0</v>
      </c>
      <c r="I389" s="8" t="s">
        <v>4</v>
      </c>
    </row>
    <row r="390" spans="1:9" x14ac:dyDescent="0.25">
      <c r="A390" s="240">
        <v>41932</v>
      </c>
      <c r="B390" s="438" t="s">
        <v>3399</v>
      </c>
      <c r="C390" s="429" t="s">
        <v>2506</v>
      </c>
      <c r="D390" s="406" t="s">
        <v>3400</v>
      </c>
      <c r="E390" s="407">
        <v>0</v>
      </c>
      <c r="F390" s="408" t="s">
        <v>3401</v>
      </c>
      <c r="G390" s="30"/>
      <c r="H390" s="265">
        <f t="shared" si="17"/>
        <v>0</v>
      </c>
      <c r="I390" s="431" t="s">
        <v>3402</v>
      </c>
    </row>
    <row r="391" spans="1:9" x14ac:dyDescent="0.25">
      <c r="A391" s="240">
        <v>41927</v>
      </c>
      <c r="B391" s="438" t="s">
        <v>2896</v>
      </c>
      <c r="C391" s="429" t="s">
        <v>2506</v>
      </c>
      <c r="D391" s="406" t="s">
        <v>2897</v>
      </c>
      <c r="E391" s="252">
        <v>0</v>
      </c>
      <c r="F391" s="408" t="s">
        <v>2898</v>
      </c>
      <c r="G391" s="30"/>
      <c r="H391" s="265">
        <f t="shared" si="17"/>
        <v>0</v>
      </c>
      <c r="I391" s="8" t="s">
        <v>2523</v>
      </c>
    </row>
    <row r="392" spans="1:9" x14ac:dyDescent="0.25">
      <c r="A392" s="240">
        <v>41929</v>
      </c>
      <c r="B392" s="438" t="s">
        <v>3107</v>
      </c>
      <c r="C392" s="429" t="s">
        <v>2506</v>
      </c>
      <c r="D392" s="406" t="s">
        <v>2569</v>
      </c>
      <c r="E392" s="407">
        <v>0</v>
      </c>
      <c r="F392" s="294"/>
      <c r="G392" s="251"/>
      <c r="H392" s="265">
        <f t="shared" si="17"/>
        <v>0</v>
      </c>
      <c r="I392" s="235" t="s">
        <v>2527</v>
      </c>
    </row>
    <row r="393" spans="1:9" x14ac:dyDescent="0.25">
      <c r="A393" s="240">
        <v>41930</v>
      </c>
      <c r="B393" s="438" t="s">
        <v>3222</v>
      </c>
      <c r="C393" s="429" t="s">
        <v>2506</v>
      </c>
      <c r="D393" s="406" t="s">
        <v>2569</v>
      </c>
      <c r="E393" s="407">
        <v>0</v>
      </c>
      <c r="F393" s="294"/>
      <c r="G393" s="30"/>
      <c r="H393" s="265">
        <f t="shared" si="17"/>
        <v>0</v>
      </c>
      <c r="I393" s="8" t="s">
        <v>2527</v>
      </c>
    </row>
    <row r="394" spans="1:9" x14ac:dyDescent="0.25">
      <c r="A394" s="240">
        <v>41917</v>
      </c>
      <c r="B394" s="241" t="s">
        <v>1957</v>
      </c>
      <c r="C394" s="394" t="s">
        <v>2506</v>
      </c>
      <c r="D394" s="244" t="s">
        <v>2813</v>
      </c>
      <c r="E394" s="245">
        <v>0</v>
      </c>
      <c r="F394" s="294"/>
      <c r="G394" s="30"/>
      <c r="H394" s="265">
        <f t="shared" si="17"/>
        <v>0</v>
      </c>
      <c r="I394" s="235"/>
    </row>
    <row r="395" spans="1:9" x14ac:dyDescent="0.25">
      <c r="A395" s="240">
        <v>41925</v>
      </c>
      <c r="B395" s="438" t="s">
        <v>1444</v>
      </c>
      <c r="C395" s="429" t="s">
        <v>2506</v>
      </c>
      <c r="D395" s="401" t="s">
        <v>2879</v>
      </c>
      <c r="E395" s="402">
        <v>19222.5</v>
      </c>
      <c r="F395" s="294">
        <v>41927</v>
      </c>
      <c r="G395" s="30">
        <v>19222.5</v>
      </c>
      <c r="H395" s="265">
        <f t="shared" si="17"/>
        <v>0</v>
      </c>
      <c r="I395" s="8" t="s">
        <v>2534</v>
      </c>
    </row>
    <row r="396" spans="1:9" x14ac:dyDescent="0.25">
      <c r="A396" s="240"/>
      <c r="B396" s="438"/>
      <c r="C396" s="429"/>
      <c r="D396" s="401"/>
      <c r="E396" s="402"/>
      <c r="F396" s="294"/>
      <c r="G396" s="30"/>
      <c r="H396" s="265"/>
      <c r="I396" s="8"/>
    </row>
    <row r="397" spans="1:9" x14ac:dyDescent="0.25">
      <c r="A397" s="240">
        <v>41914</v>
      </c>
      <c r="B397" s="452" t="s">
        <v>1618</v>
      </c>
      <c r="C397" s="453" t="s">
        <v>2506</v>
      </c>
      <c r="D397" s="454" t="s">
        <v>2623</v>
      </c>
      <c r="E397" s="236">
        <v>1237.5</v>
      </c>
      <c r="F397" s="294">
        <v>41914</v>
      </c>
      <c r="G397" s="30">
        <v>1237.5</v>
      </c>
      <c r="H397" s="238">
        <f t="shared" si="17"/>
        <v>0</v>
      </c>
      <c r="I397" s="38"/>
    </row>
    <row r="398" spans="1:9" x14ac:dyDescent="0.25">
      <c r="A398" s="240">
        <v>41922</v>
      </c>
      <c r="B398" s="438" t="s">
        <v>1120</v>
      </c>
      <c r="C398" s="429" t="s">
        <v>2506</v>
      </c>
      <c r="D398" s="235" t="s">
        <v>2623</v>
      </c>
      <c r="E398" s="236">
        <v>1436.4</v>
      </c>
      <c r="F398" s="294">
        <v>41922</v>
      </c>
      <c r="G398" s="30">
        <v>1436.4</v>
      </c>
      <c r="H398" s="265">
        <f t="shared" si="17"/>
        <v>0</v>
      </c>
      <c r="I398" s="235"/>
    </row>
    <row r="399" spans="1:9" x14ac:dyDescent="0.25">
      <c r="A399" s="240">
        <v>41923</v>
      </c>
      <c r="B399" s="438" t="s">
        <v>1223</v>
      </c>
      <c r="C399" s="429" t="s">
        <v>2506</v>
      </c>
      <c r="D399" s="8" t="s">
        <v>2623</v>
      </c>
      <c r="E399" s="252">
        <v>1390.8</v>
      </c>
      <c r="F399" s="294">
        <v>41923</v>
      </c>
      <c r="G399" s="30">
        <v>1390.8</v>
      </c>
      <c r="H399" s="265">
        <f t="shared" si="17"/>
        <v>0</v>
      </c>
      <c r="I399" s="235" t="s">
        <v>2508</v>
      </c>
    </row>
    <row r="400" spans="1:9" x14ac:dyDescent="0.25">
      <c r="A400" s="240">
        <v>41927</v>
      </c>
      <c r="B400" s="438" t="s">
        <v>2950</v>
      </c>
      <c r="C400" s="429" t="s">
        <v>2506</v>
      </c>
      <c r="D400" s="8" t="s">
        <v>2623</v>
      </c>
      <c r="E400" s="252">
        <v>1333.8</v>
      </c>
      <c r="F400" s="294">
        <v>41927</v>
      </c>
      <c r="G400" s="30">
        <v>1333.8</v>
      </c>
      <c r="H400" s="265">
        <f t="shared" si="17"/>
        <v>0</v>
      </c>
      <c r="I400" s="8" t="s">
        <v>2508</v>
      </c>
    </row>
    <row r="401" spans="1:11" x14ac:dyDescent="0.25">
      <c r="A401" s="240">
        <v>41929</v>
      </c>
      <c r="B401" s="438" t="s">
        <v>3164</v>
      </c>
      <c r="C401" s="429" t="s">
        <v>2506</v>
      </c>
      <c r="D401" s="8" t="s">
        <v>2623</v>
      </c>
      <c r="E401" s="252">
        <v>1331</v>
      </c>
      <c r="F401" s="294">
        <v>41929</v>
      </c>
      <c r="G401" s="251">
        <v>1331</v>
      </c>
      <c r="H401" s="265">
        <f t="shared" si="17"/>
        <v>0</v>
      </c>
      <c r="I401" s="8" t="s">
        <v>2508</v>
      </c>
    </row>
    <row r="402" spans="1:11" x14ac:dyDescent="0.25">
      <c r="A402" s="240">
        <v>41936</v>
      </c>
      <c r="B402" s="438" t="s">
        <v>3770</v>
      </c>
      <c r="C402" s="429" t="s">
        <v>2506</v>
      </c>
      <c r="D402" s="401" t="s">
        <v>2623</v>
      </c>
      <c r="E402" s="402">
        <v>2210.1999999999998</v>
      </c>
      <c r="F402" s="294">
        <v>41936</v>
      </c>
      <c r="G402" s="22">
        <v>2210.1999999999998</v>
      </c>
      <c r="H402" s="265">
        <f t="shared" si="17"/>
        <v>0</v>
      </c>
      <c r="I402" s="20" t="s">
        <v>2508</v>
      </c>
    </row>
    <row r="403" spans="1:11" x14ac:dyDescent="0.25">
      <c r="A403" s="240">
        <v>41942</v>
      </c>
      <c r="B403" s="438" t="s">
        <v>4286</v>
      </c>
      <c r="C403" s="429" t="s">
        <v>2506</v>
      </c>
      <c r="D403" s="401" t="s">
        <v>2623</v>
      </c>
      <c r="E403" s="402">
        <v>4402.2</v>
      </c>
      <c r="F403" s="117">
        <v>41942</v>
      </c>
      <c r="G403" s="30">
        <v>4402.2</v>
      </c>
      <c r="H403" s="265">
        <f t="shared" si="17"/>
        <v>0</v>
      </c>
      <c r="I403" s="235" t="s">
        <v>2508</v>
      </c>
      <c r="K403" s="21"/>
    </row>
    <row r="404" spans="1:11" x14ac:dyDescent="0.25">
      <c r="A404" s="240"/>
      <c r="B404" s="438"/>
      <c r="C404" s="429"/>
      <c r="D404" s="401"/>
      <c r="E404" s="402"/>
      <c r="F404" s="117"/>
      <c r="G404" s="30">
        <f>SUM(G397:G403)</f>
        <v>13341.900000000001</v>
      </c>
      <c r="H404" s="265"/>
      <c r="I404" s="235"/>
      <c r="K404" s="21"/>
    </row>
    <row r="405" spans="1:11" x14ac:dyDescent="0.25">
      <c r="A405" s="240"/>
      <c r="B405" s="438"/>
      <c r="C405" s="429"/>
      <c r="D405" s="401"/>
      <c r="E405" s="402"/>
      <c r="F405" s="117"/>
      <c r="G405" s="30"/>
      <c r="H405" s="265"/>
      <c r="I405" s="235"/>
      <c r="K405" s="21"/>
    </row>
    <row r="406" spans="1:11" x14ac:dyDescent="0.25">
      <c r="A406" s="240">
        <v>41924</v>
      </c>
      <c r="B406" s="438" t="s">
        <v>1300</v>
      </c>
      <c r="C406" s="429" t="s">
        <v>2506</v>
      </c>
      <c r="D406" s="401" t="s">
        <v>2548</v>
      </c>
      <c r="E406" s="402">
        <v>3138.8</v>
      </c>
      <c r="F406" s="294">
        <v>41924</v>
      </c>
      <c r="G406" s="30">
        <v>3138.8</v>
      </c>
      <c r="H406" s="265">
        <f t="shared" si="17"/>
        <v>0</v>
      </c>
      <c r="I406" s="20" t="s">
        <v>2508</v>
      </c>
    </row>
    <row r="407" spans="1:11" x14ac:dyDescent="0.25">
      <c r="A407" s="240">
        <v>41927</v>
      </c>
      <c r="B407" s="438" t="s">
        <v>2947</v>
      </c>
      <c r="C407" s="429" t="s">
        <v>2506</v>
      </c>
      <c r="D407" s="8" t="s">
        <v>2548</v>
      </c>
      <c r="E407" s="252">
        <v>2849</v>
      </c>
      <c r="F407" s="294">
        <v>41927</v>
      </c>
      <c r="G407" s="30">
        <v>2849</v>
      </c>
      <c r="H407" s="265">
        <f t="shared" si="17"/>
        <v>0</v>
      </c>
      <c r="I407" s="8" t="s">
        <v>2508</v>
      </c>
    </row>
    <row r="408" spans="1:11" x14ac:dyDescent="0.25">
      <c r="A408" s="240">
        <v>41929</v>
      </c>
      <c r="B408" s="438" t="s">
        <v>3115</v>
      </c>
      <c r="C408" s="429" t="s">
        <v>2506</v>
      </c>
      <c r="D408" s="8" t="s">
        <v>2548</v>
      </c>
      <c r="E408" s="252">
        <v>3513.6</v>
      </c>
      <c r="F408" s="294">
        <v>41929</v>
      </c>
      <c r="G408" s="251">
        <v>3513.6</v>
      </c>
      <c r="H408" s="265">
        <f t="shared" si="17"/>
        <v>0</v>
      </c>
      <c r="I408" s="235" t="s">
        <v>2508</v>
      </c>
    </row>
    <row r="409" spans="1:11" x14ac:dyDescent="0.25">
      <c r="A409" s="240">
        <v>41930</v>
      </c>
      <c r="B409" s="438" t="s">
        <v>3229</v>
      </c>
      <c r="C409" s="429" t="s">
        <v>2506</v>
      </c>
      <c r="D409" s="8" t="s">
        <v>2548</v>
      </c>
      <c r="E409" s="252">
        <v>6605.4</v>
      </c>
      <c r="F409" s="294">
        <v>41930</v>
      </c>
      <c r="G409" s="30">
        <v>6605.4</v>
      </c>
      <c r="H409" s="265">
        <f t="shared" si="17"/>
        <v>0</v>
      </c>
      <c r="I409" s="8" t="s">
        <v>2508</v>
      </c>
      <c r="K409" s="21"/>
    </row>
    <row r="410" spans="1:11" x14ac:dyDescent="0.25">
      <c r="A410" s="240">
        <v>41939</v>
      </c>
      <c r="B410" s="438" t="s">
        <v>3960</v>
      </c>
      <c r="C410" s="429" t="s">
        <v>2506</v>
      </c>
      <c r="D410" s="439" t="s">
        <v>2548</v>
      </c>
      <c r="E410" s="295">
        <v>3250.4</v>
      </c>
      <c r="F410" s="294">
        <v>41939</v>
      </c>
      <c r="G410" s="22">
        <v>3250.4</v>
      </c>
      <c r="H410" s="265">
        <f t="shared" si="17"/>
        <v>0</v>
      </c>
      <c r="I410" s="24" t="s">
        <v>2508</v>
      </c>
    </row>
    <row r="411" spans="1:11" x14ac:dyDescent="0.25">
      <c r="A411" s="240">
        <v>41940</v>
      </c>
      <c r="B411" s="438" t="s">
        <v>4085</v>
      </c>
      <c r="C411" s="429" t="s">
        <v>2506</v>
      </c>
      <c r="D411" s="401" t="s">
        <v>2548</v>
      </c>
      <c r="E411" s="402">
        <v>3060</v>
      </c>
      <c r="F411" s="294">
        <v>41940</v>
      </c>
      <c r="G411" s="30">
        <v>3060</v>
      </c>
      <c r="H411" s="265">
        <f t="shared" si="17"/>
        <v>0</v>
      </c>
      <c r="I411" s="235" t="s">
        <v>2508</v>
      </c>
    </row>
    <row r="412" spans="1:11" x14ac:dyDescent="0.25">
      <c r="A412" s="240">
        <v>41941</v>
      </c>
      <c r="B412" s="438" t="s">
        <v>4158</v>
      </c>
      <c r="C412" s="429" t="s">
        <v>2506</v>
      </c>
      <c r="D412" s="401" t="s">
        <v>2548</v>
      </c>
      <c r="E412" s="402">
        <v>2896.8</v>
      </c>
      <c r="F412" s="117">
        <v>41941</v>
      </c>
      <c r="G412" s="30">
        <v>2896.8</v>
      </c>
      <c r="H412" s="265">
        <f t="shared" si="17"/>
        <v>0</v>
      </c>
      <c r="I412" s="235" t="s">
        <v>2508</v>
      </c>
    </row>
    <row r="413" spans="1:11" x14ac:dyDescent="0.25">
      <c r="A413" s="240"/>
      <c r="B413" s="438"/>
      <c r="C413" s="429"/>
      <c r="D413" s="401"/>
      <c r="E413" s="402"/>
      <c r="F413" s="117"/>
      <c r="G413" s="621">
        <f>SUM(G406:G412)</f>
        <v>25314</v>
      </c>
      <c r="H413" s="265"/>
      <c r="I413" s="235"/>
    </row>
    <row r="414" spans="1:11" x14ac:dyDescent="0.25">
      <c r="A414" s="240"/>
      <c r="B414" s="438"/>
      <c r="C414" s="429"/>
      <c r="D414" s="401"/>
      <c r="E414" s="402"/>
      <c r="F414" s="117"/>
      <c r="G414" s="30"/>
      <c r="H414" s="265"/>
      <c r="I414" s="235"/>
    </row>
    <row r="415" spans="1:11" x14ac:dyDescent="0.25">
      <c r="A415" s="240">
        <v>41922</v>
      </c>
      <c r="B415" s="438" t="s">
        <v>1068</v>
      </c>
      <c r="C415" s="429" t="s">
        <v>2506</v>
      </c>
      <c r="D415" s="235" t="s">
        <v>2600</v>
      </c>
      <c r="E415" s="236">
        <v>640</v>
      </c>
      <c r="F415" s="294">
        <v>41922</v>
      </c>
      <c r="G415" s="30">
        <v>640</v>
      </c>
      <c r="H415" s="265">
        <f t="shared" si="17"/>
        <v>0</v>
      </c>
      <c r="I415" s="235"/>
    </row>
    <row r="416" spans="1:11" x14ac:dyDescent="0.25">
      <c r="A416" s="240"/>
      <c r="B416" s="438"/>
      <c r="C416" s="429"/>
      <c r="D416" s="235"/>
      <c r="E416" s="236"/>
      <c r="F416" s="294"/>
      <c r="G416" s="30"/>
      <c r="H416" s="265"/>
      <c r="I416" s="235"/>
    </row>
    <row r="417" spans="1:9" x14ac:dyDescent="0.25">
      <c r="A417" s="240">
        <v>41914</v>
      </c>
      <c r="B417" s="452" t="s">
        <v>1654</v>
      </c>
      <c r="C417" s="453" t="s">
        <v>2506</v>
      </c>
      <c r="D417" s="454" t="s">
        <v>2686</v>
      </c>
      <c r="E417" s="236">
        <v>6940.3</v>
      </c>
      <c r="F417" s="294">
        <v>41916</v>
      </c>
      <c r="G417" s="30">
        <v>6940.3</v>
      </c>
      <c r="H417" s="265">
        <f t="shared" si="17"/>
        <v>0</v>
      </c>
      <c r="I417" s="38" t="s">
        <v>146</v>
      </c>
    </row>
    <row r="418" spans="1:9" x14ac:dyDescent="0.25">
      <c r="A418" s="240">
        <v>41918</v>
      </c>
      <c r="B418" s="241" t="s">
        <v>2065</v>
      </c>
      <c r="C418" s="394" t="s">
        <v>2506</v>
      </c>
      <c r="D418" s="8" t="s">
        <v>2686</v>
      </c>
      <c r="E418" s="252">
        <v>10376.4</v>
      </c>
      <c r="F418" s="294">
        <v>41920</v>
      </c>
      <c r="G418" s="30">
        <v>10376.4</v>
      </c>
      <c r="H418" s="265">
        <f t="shared" si="17"/>
        <v>0</v>
      </c>
      <c r="I418" s="8" t="s">
        <v>146</v>
      </c>
    </row>
    <row r="419" spans="1:9" x14ac:dyDescent="0.25">
      <c r="A419" s="240">
        <v>41921</v>
      </c>
      <c r="B419" s="438" t="s">
        <v>2264</v>
      </c>
      <c r="C419" s="429" t="s">
        <v>2506</v>
      </c>
      <c r="D419" s="8" t="s">
        <v>2686</v>
      </c>
      <c r="E419" s="252">
        <v>10644.4</v>
      </c>
      <c r="F419" s="294">
        <v>41923</v>
      </c>
      <c r="G419" s="30">
        <v>10644.4</v>
      </c>
      <c r="H419" s="265">
        <f t="shared" si="17"/>
        <v>0</v>
      </c>
      <c r="I419" s="8" t="s">
        <v>146</v>
      </c>
    </row>
    <row r="420" spans="1:9" x14ac:dyDescent="0.25">
      <c r="A420" s="240">
        <v>41928</v>
      </c>
      <c r="B420" s="438" t="s">
        <v>3070</v>
      </c>
      <c r="C420" s="429" t="s">
        <v>2506</v>
      </c>
      <c r="D420" s="8" t="s">
        <v>2686</v>
      </c>
      <c r="E420" s="252">
        <v>16960.400000000001</v>
      </c>
      <c r="F420" s="294">
        <v>41930</v>
      </c>
      <c r="G420" s="251">
        <v>16960.400000000001</v>
      </c>
      <c r="H420" s="265">
        <f t="shared" si="17"/>
        <v>0</v>
      </c>
      <c r="I420" s="235" t="s">
        <v>2534</v>
      </c>
    </row>
    <row r="421" spans="1:9" x14ac:dyDescent="0.25">
      <c r="A421" s="240">
        <v>41932</v>
      </c>
      <c r="B421" s="438" t="s">
        <v>3414</v>
      </c>
      <c r="C421" s="429" t="s">
        <v>2506</v>
      </c>
      <c r="D421" s="8" t="s">
        <v>2598</v>
      </c>
      <c r="E421" s="252">
        <v>22322</v>
      </c>
      <c r="F421" s="294">
        <v>41934</v>
      </c>
      <c r="G421" s="22">
        <v>22322</v>
      </c>
      <c r="H421" s="265">
        <f t="shared" si="17"/>
        <v>0</v>
      </c>
      <c r="I421" s="431" t="s">
        <v>2534</v>
      </c>
    </row>
    <row r="422" spans="1:9" x14ac:dyDescent="0.25">
      <c r="A422" s="240">
        <v>41932</v>
      </c>
      <c r="B422" s="438" t="s">
        <v>3431</v>
      </c>
      <c r="C422" s="429" t="s">
        <v>2506</v>
      </c>
      <c r="D422" s="8" t="s">
        <v>2598</v>
      </c>
      <c r="E422" s="252">
        <v>9105.9</v>
      </c>
      <c r="F422" s="294">
        <v>41934</v>
      </c>
      <c r="G422" s="22">
        <v>9105.9</v>
      </c>
      <c r="H422" s="265">
        <f t="shared" si="17"/>
        <v>0</v>
      </c>
      <c r="I422" s="431" t="s">
        <v>2523</v>
      </c>
    </row>
    <row r="423" spans="1:9" x14ac:dyDescent="0.25">
      <c r="A423" s="240">
        <v>41935</v>
      </c>
      <c r="B423" s="438" t="s">
        <v>3676</v>
      </c>
      <c r="C423" s="429" t="s">
        <v>2506</v>
      </c>
      <c r="D423" s="401" t="s">
        <v>2598</v>
      </c>
      <c r="E423" s="402">
        <v>17349.599999999999</v>
      </c>
      <c r="F423" s="294">
        <v>41937</v>
      </c>
      <c r="G423" s="74">
        <v>16653.5</v>
      </c>
      <c r="H423" s="419">
        <f t="shared" si="17"/>
        <v>696.09999999999854</v>
      </c>
      <c r="I423" s="20" t="s">
        <v>2534</v>
      </c>
    </row>
    <row r="424" spans="1:9" x14ac:dyDescent="0.25">
      <c r="A424" s="240">
        <v>41939</v>
      </c>
      <c r="B424" s="438" t="s">
        <v>4050</v>
      </c>
      <c r="C424" s="429" t="s">
        <v>2506</v>
      </c>
      <c r="D424" s="401" t="s">
        <v>2598</v>
      </c>
      <c r="E424" s="402">
        <v>31020</v>
      </c>
      <c r="F424" s="294">
        <v>41941</v>
      </c>
      <c r="G424" s="30">
        <v>31020</v>
      </c>
      <c r="H424" s="265">
        <f t="shared" si="17"/>
        <v>0</v>
      </c>
      <c r="I424" s="235" t="s">
        <v>2730</v>
      </c>
    </row>
    <row r="425" spans="1:9" x14ac:dyDescent="0.25">
      <c r="A425" s="240">
        <v>41942</v>
      </c>
      <c r="B425" s="438" t="s">
        <v>4298</v>
      </c>
      <c r="C425" s="429" t="s">
        <v>2506</v>
      </c>
      <c r="D425" s="401" t="s">
        <v>2598</v>
      </c>
      <c r="E425" s="402">
        <v>30997.4</v>
      </c>
      <c r="F425" s="461">
        <v>41944</v>
      </c>
      <c r="G425" s="247">
        <v>30997.4</v>
      </c>
      <c r="H425" s="265">
        <f t="shared" si="17"/>
        <v>0</v>
      </c>
      <c r="I425" s="235" t="s">
        <v>2534</v>
      </c>
    </row>
    <row r="426" spans="1:9" x14ac:dyDescent="0.25">
      <c r="A426" s="240"/>
      <c r="B426" s="438"/>
      <c r="C426" s="429"/>
      <c r="D426" s="401"/>
      <c r="E426" s="402"/>
      <c r="F426" s="461"/>
      <c r="G426" s="624">
        <f>SUM(G417:G425)</f>
        <v>155020.29999999999</v>
      </c>
      <c r="H426" s="265"/>
      <c r="I426" s="235"/>
    </row>
    <row r="427" spans="1:9" x14ac:dyDescent="0.25">
      <c r="A427" s="240"/>
      <c r="B427" s="438"/>
      <c r="C427" s="429"/>
      <c r="D427" s="401"/>
      <c r="E427" s="402"/>
      <c r="F427" s="461"/>
      <c r="G427" s="247"/>
      <c r="H427" s="265"/>
      <c r="I427" s="235"/>
    </row>
    <row r="428" spans="1:9" x14ac:dyDescent="0.25">
      <c r="A428" s="240">
        <v>41914</v>
      </c>
      <c r="B428" s="452" t="s">
        <v>1603</v>
      </c>
      <c r="C428" s="453" t="s">
        <v>2506</v>
      </c>
      <c r="D428" s="454" t="s">
        <v>2653</v>
      </c>
      <c r="E428" s="236">
        <v>11125.4</v>
      </c>
      <c r="F428" s="294">
        <v>41914</v>
      </c>
      <c r="G428" s="30">
        <v>11125.4</v>
      </c>
      <c r="H428" s="238">
        <f t="shared" si="17"/>
        <v>0</v>
      </c>
      <c r="I428" s="38"/>
    </row>
    <row r="429" spans="1:9" x14ac:dyDescent="0.25">
      <c r="A429" s="240">
        <v>41924</v>
      </c>
      <c r="B429" s="438" t="s">
        <v>1311</v>
      </c>
      <c r="C429" s="429" t="s">
        <v>2506</v>
      </c>
      <c r="D429" s="401" t="s">
        <v>2653</v>
      </c>
      <c r="E429" s="402">
        <v>10033.6</v>
      </c>
      <c r="F429" s="294">
        <v>41924</v>
      </c>
      <c r="G429" s="30">
        <v>10033.6</v>
      </c>
      <c r="H429" s="265">
        <f t="shared" si="17"/>
        <v>0</v>
      </c>
      <c r="I429" s="20" t="s">
        <v>2508</v>
      </c>
    </row>
    <row r="430" spans="1:9" x14ac:dyDescent="0.25">
      <c r="A430" s="240">
        <v>41928</v>
      </c>
      <c r="B430" s="438" t="s">
        <v>3031</v>
      </c>
      <c r="C430" s="429" t="s">
        <v>2506</v>
      </c>
      <c r="D430" s="8" t="s">
        <v>2653</v>
      </c>
      <c r="E430" s="252">
        <v>7571.2</v>
      </c>
      <c r="F430" s="294">
        <v>41928</v>
      </c>
      <c r="G430" s="251">
        <v>7571.2</v>
      </c>
      <c r="H430" s="265">
        <f t="shared" si="17"/>
        <v>0</v>
      </c>
      <c r="I430" s="235" t="s">
        <v>2508</v>
      </c>
    </row>
    <row r="431" spans="1:9" x14ac:dyDescent="0.25">
      <c r="A431" s="240">
        <v>41931</v>
      </c>
      <c r="B431" s="438" t="s">
        <v>3311</v>
      </c>
      <c r="C431" s="429" t="s">
        <v>2506</v>
      </c>
      <c r="D431" s="8" t="s">
        <v>2653</v>
      </c>
      <c r="E431" s="252">
        <v>8316</v>
      </c>
      <c r="F431" s="294">
        <v>41931</v>
      </c>
      <c r="G431" s="30">
        <v>8316</v>
      </c>
      <c r="H431" s="265">
        <f t="shared" si="17"/>
        <v>0</v>
      </c>
      <c r="I431" s="8" t="s">
        <v>2508</v>
      </c>
    </row>
    <row r="432" spans="1:9" x14ac:dyDescent="0.25">
      <c r="A432" s="240">
        <v>41937</v>
      </c>
      <c r="B432" s="438" t="s">
        <v>3833</v>
      </c>
      <c r="C432" s="429" t="s">
        <v>2506</v>
      </c>
      <c r="D432" s="401" t="s">
        <v>2653</v>
      </c>
      <c r="E432" s="402">
        <v>23415.4</v>
      </c>
      <c r="F432" s="294">
        <v>41937</v>
      </c>
      <c r="G432" s="22">
        <v>23415.4</v>
      </c>
      <c r="H432" s="265">
        <f t="shared" si="17"/>
        <v>0</v>
      </c>
      <c r="I432" s="431" t="s">
        <v>2508</v>
      </c>
    </row>
    <row r="433" spans="1:11" x14ac:dyDescent="0.25">
      <c r="A433" s="240">
        <v>41937</v>
      </c>
      <c r="B433" s="438" t="s">
        <v>3834</v>
      </c>
      <c r="C433" s="429" t="s">
        <v>2506</v>
      </c>
      <c r="D433" s="401" t="s">
        <v>2653</v>
      </c>
      <c r="E433" s="402">
        <v>9979.2000000000007</v>
      </c>
      <c r="F433" s="294">
        <v>41937</v>
      </c>
      <c r="G433" s="22">
        <v>9979.2000000000007</v>
      </c>
      <c r="H433" s="265">
        <f t="shared" si="17"/>
        <v>0</v>
      </c>
      <c r="I433" s="431" t="s">
        <v>2508</v>
      </c>
      <c r="K433" s="21"/>
    </row>
    <row r="434" spans="1:11" x14ac:dyDescent="0.25">
      <c r="A434" s="240">
        <v>41943</v>
      </c>
      <c r="B434" s="438" t="s">
        <v>4359</v>
      </c>
      <c r="C434" s="429" t="s">
        <v>2506</v>
      </c>
      <c r="D434" s="401" t="s">
        <v>2653</v>
      </c>
      <c r="E434" s="402">
        <v>24807.4</v>
      </c>
      <c r="F434" s="294">
        <v>41943</v>
      </c>
      <c r="G434" s="30">
        <v>24807.4</v>
      </c>
      <c r="H434" s="265">
        <f t="shared" si="17"/>
        <v>0</v>
      </c>
      <c r="I434" s="8" t="s">
        <v>2508</v>
      </c>
    </row>
    <row r="435" spans="1:11" x14ac:dyDescent="0.25">
      <c r="A435" s="240"/>
      <c r="B435" s="438"/>
      <c r="C435" s="429"/>
      <c r="D435" s="401"/>
      <c r="E435" s="402"/>
      <c r="F435" s="294"/>
      <c r="G435" s="621">
        <f>SUM(G428:G434)</f>
        <v>95248.200000000012</v>
      </c>
      <c r="H435" s="265"/>
      <c r="I435" s="8"/>
    </row>
    <row r="436" spans="1:11" x14ac:dyDescent="0.25">
      <c r="A436" s="240"/>
      <c r="B436" s="438"/>
      <c r="C436" s="429"/>
      <c r="D436" s="401"/>
      <c r="E436" s="402"/>
      <c r="F436" s="294"/>
      <c r="G436" s="30"/>
      <c r="H436" s="265"/>
      <c r="I436" s="8"/>
    </row>
    <row r="437" spans="1:11" x14ac:dyDescent="0.25">
      <c r="A437" s="240">
        <v>41926</v>
      </c>
      <c r="B437" s="438" t="s">
        <v>1477</v>
      </c>
      <c r="C437" s="429" t="s">
        <v>2506</v>
      </c>
      <c r="D437" s="401" t="s">
        <v>2881</v>
      </c>
      <c r="E437" s="402">
        <v>1280</v>
      </c>
      <c r="F437" s="294">
        <v>41926</v>
      </c>
      <c r="G437" s="30">
        <v>1280</v>
      </c>
      <c r="H437" s="265">
        <f t="shared" si="17"/>
        <v>0</v>
      </c>
      <c r="I437" s="235" t="s">
        <v>2525</v>
      </c>
    </row>
    <row r="438" spans="1:11" x14ac:dyDescent="0.25">
      <c r="A438" s="240">
        <v>41923</v>
      </c>
      <c r="B438" s="438" t="s">
        <v>1234</v>
      </c>
      <c r="C438" s="429" t="s">
        <v>2506</v>
      </c>
      <c r="D438" s="8" t="s">
        <v>208</v>
      </c>
      <c r="E438" s="252">
        <v>640</v>
      </c>
      <c r="F438" s="294">
        <v>41924</v>
      </c>
      <c r="G438" s="30">
        <v>640</v>
      </c>
      <c r="H438" s="265">
        <f t="shared" si="17"/>
        <v>0</v>
      </c>
      <c r="I438" s="235" t="s">
        <v>2523</v>
      </c>
    </row>
    <row r="439" spans="1:11" x14ac:dyDescent="0.25">
      <c r="A439" s="240">
        <v>41942</v>
      </c>
      <c r="B439" s="438" t="s">
        <v>4294</v>
      </c>
      <c r="C439" s="429" t="s">
        <v>2506</v>
      </c>
      <c r="D439" s="401" t="s">
        <v>208</v>
      </c>
      <c r="E439" s="402">
        <v>1970.8</v>
      </c>
      <c r="F439" s="117">
        <v>41943</v>
      </c>
      <c r="G439" s="30">
        <v>1970.8</v>
      </c>
      <c r="H439" s="265">
        <f t="shared" ref="H439:H485" si="18">E439-G439</f>
        <v>0</v>
      </c>
      <c r="I439" s="235" t="s">
        <v>2520</v>
      </c>
    </row>
    <row r="440" spans="1:11" x14ac:dyDescent="0.25">
      <c r="A440" s="240">
        <v>41943</v>
      </c>
      <c r="B440" s="438" t="s">
        <v>4347</v>
      </c>
      <c r="C440" s="429" t="s">
        <v>2506</v>
      </c>
      <c r="D440" s="401" t="s">
        <v>4348</v>
      </c>
      <c r="E440" s="402">
        <v>988.8</v>
      </c>
      <c r="F440" s="294">
        <v>41943</v>
      </c>
      <c r="G440" s="30">
        <v>988.8</v>
      </c>
      <c r="H440" s="265">
        <f t="shared" si="18"/>
        <v>0</v>
      </c>
      <c r="I440" s="8" t="s">
        <v>2525</v>
      </c>
      <c r="K440" s="22"/>
    </row>
    <row r="441" spans="1:11" x14ac:dyDescent="0.25">
      <c r="A441" s="240"/>
      <c r="B441" s="438"/>
      <c r="C441" s="429"/>
      <c r="D441" s="401"/>
      <c r="E441" s="402"/>
      <c r="F441" s="294"/>
      <c r="G441" s="30"/>
      <c r="H441" s="265"/>
      <c r="I441" s="8"/>
      <c r="K441" s="22"/>
    </row>
    <row r="442" spans="1:11" x14ac:dyDescent="0.25">
      <c r="A442" s="240">
        <v>41916</v>
      </c>
      <c r="B442" s="241" t="s">
        <v>1850</v>
      </c>
      <c r="C442" s="394" t="s">
        <v>2506</v>
      </c>
      <c r="D442" s="235" t="s">
        <v>2557</v>
      </c>
      <c r="E442" s="236">
        <v>208</v>
      </c>
      <c r="F442" s="294">
        <v>41916</v>
      </c>
      <c r="G442" s="30">
        <v>208</v>
      </c>
      <c r="H442" s="265">
        <f t="shared" si="18"/>
        <v>0</v>
      </c>
      <c r="I442" s="235"/>
    </row>
    <row r="443" spans="1:11" x14ac:dyDescent="0.25">
      <c r="A443" s="240">
        <v>41917</v>
      </c>
      <c r="B443" s="241" t="s">
        <v>1932</v>
      </c>
      <c r="C443" s="394" t="s">
        <v>2506</v>
      </c>
      <c r="D443" s="235" t="s">
        <v>2557</v>
      </c>
      <c r="E443" s="236">
        <v>806</v>
      </c>
      <c r="F443" s="294">
        <v>41917</v>
      </c>
      <c r="G443" s="30">
        <v>806</v>
      </c>
      <c r="H443" s="265">
        <f t="shared" si="18"/>
        <v>0</v>
      </c>
      <c r="I443" s="235"/>
    </row>
    <row r="444" spans="1:11" x14ac:dyDescent="0.25">
      <c r="A444" s="240">
        <v>41917</v>
      </c>
      <c r="B444" s="241" t="s">
        <v>1952</v>
      </c>
      <c r="C444" s="394" t="s">
        <v>2506</v>
      </c>
      <c r="D444" s="235" t="s">
        <v>2557</v>
      </c>
      <c r="E444" s="236">
        <v>447.2</v>
      </c>
      <c r="F444" s="294">
        <v>41917</v>
      </c>
      <c r="G444" s="30">
        <v>447.2</v>
      </c>
      <c r="H444" s="265">
        <f t="shared" si="18"/>
        <v>0</v>
      </c>
      <c r="I444" s="235"/>
    </row>
    <row r="445" spans="1:11" x14ac:dyDescent="0.25">
      <c r="A445" s="240">
        <v>41921</v>
      </c>
      <c r="B445" s="438" t="s">
        <v>2230</v>
      </c>
      <c r="C445" s="429" t="s">
        <v>2506</v>
      </c>
      <c r="D445" s="235" t="s">
        <v>2557</v>
      </c>
      <c r="E445" s="236">
        <v>114.4</v>
      </c>
      <c r="F445" s="294">
        <v>41921</v>
      </c>
      <c r="G445" s="30">
        <v>114.4</v>
      </c>
      <c r="H445" s="265">
        <f t="shared" si="18"/>
        <v>0</v>
      </c>
      <c r="I445" s="235"/>
    </row>
    <row r="446" spans="1:11" x14ac:dyDescent="0.25">
      <c r="A446" s="240">
        <v>41923</v>
      </c>
      <c r="B446" s="438" t="s">
        <v>1196</v>
      </c>
      <c r="C446" s="429" t="s">
        <v>2506</v>
      </c>
      <c r="D446" s="8" t="s">
        <v>2557</v>
      </c>
      <c r="E446" s="252">
        <v>202.8</v>
      </c>
      <c r="F446" s="294">
        <v>41923</v>
      </c>
      <c r="G446" s="30">
        <v>202.8</v>
      </c>
      <c r="H446" s="265">
        <f t="shared" si="18"/>
        <v>0</v>
      </c>
      <c r="I446" s="235" t="s">
        <v>2508</v>
      </c>
    </row>
    <row r="447" spans="1:11" x14ac:dyDescent="0.25">
      <c r="A447" s="240">
        <v>41924</v>
      </c>
      <c r="B447" s="438" t="s">
        <v>1289</v>
      </c>
      <c r="C447" s="429" t="s">
        <v>2506</v>
      </c>
      <c r="D447" s="8" t="s">
        <v>2557</v>
      </c>
      <c r="E447" s="252">
        <v>244.4</v>
      </c>
      <c r="F447" s="294">
        <v>41924</v>
      </c>
      <c r="G447" s="30">
        <v>244.4</v>
      </c>
      <c r="H447" s="265">
        <f t="shared" si="18"/>
        <v>0</v>
      </c>
      <c r="I447" s="8" t="s">
        <v>2508</v>
      </c>
      <c r="J447" s="9"/>
      <c r="K447" s="9"/>
    </row>
    <row r="448" spans="1:11" x14ac:dyDescent="0.25">
      <c r="A448" s="240">
        <v>41924</v>
      </c>
      <c r="B448" s="438" t="s">
        <v>1290</v>
      </c>
      <c r="C448" s="429" t="s">
        <v>2506</v>
      </c>
      <c r="D448" s="8" t="s">
        <v>2557</v>
      </c>
      <c r="E448" s="252">
        <v>124.8</v>
      </c>
      <c r="F448" s="294">
        <v>41924</v>
      </c>
      <c r="G448" s="30">
        <v>124.8</v>
      </c>
      <c r="H448" s="265">
        <f t="shared" si="18"/>
        <v>0</v>
      </c>
      <c r="I448" s="8" t="s">
        <v>2508</v>
      </c>
      <c r="J448" s="9"/>
      <c r="K448" s="9"/>
    </row>
    <row r="449" spans="1:11" x14ac:dyDescent="0.25">
      <c r="A449" s="240">
        <v>41926</v>
      </c>
      <c r="B449" s="438" t="s">
        <v>1502</v>
      </c>
      <c r="C449" s="429" t="s">
        <v>2506</v>
      </c>
      <c r="D449" s="401" t="s">
        <v>2557</v>
      </c>
      <c r="E449" s="402">
        <v>177.6</v>
      </c>
      <c r="F449" s="294">
        <v>41926</v>
      </c>
      <c r="G449" s="30">
        <v>177.6</v>
      </c>
      <c r="H449" s="265">
        <f t="shared" si="18"/>
        <v>0</v>
      </c>
      <c r="I449" s="235" t="s">
        <v>2508</v>
      </c>
      <c r="J449" s="9"/>
      <c r="K449" s="9"/>
    </row>
    <row r="450" spans="1:11" x14ac:dyDescent="0.25">
      <c r="A450" s="240">
        <v>41927</v>
      </c>
      <c r="B450" s="438" t="s">
        <v>2938</v>
      </c>
      <c r="C450" s="429" t="s">
        <v>2506</v>
      </c>
      <c r="D450" s="401" t="s">
        <v>2557</v>
      </c>
      <c r="E450" s="402">
        <v>171.6</v>
      </c>
      <c r="F450" s="294">
        <v>41927</v>
      </c>
      <c r="G450" s="30">
        <v>171.6</v>
      </c>
      <c r="H450" s="265">
        <f t="shared" si="18"/>
        <v>0</v>
      </c>
      <c r="I450" s="8" t="s">
        <v>2508</v>
      </c>
      <c r="J450" s="9"/>
      <c r="K450" s="9"/>
    </row>
    <row r="451" spans="1:11" x14ac:dyDescent="0.25">
      <c r="A451" s="240">
        <v>41930</v>
      </c>
      <c r="B451" s="438" t="s">
        <v>3237</v>
      </c>
      <c r="C451" s="429" t="s">
        <v>2506</v>
      </c>
      <c r="D451" s="8" t="s">
        <v>2557</v>
      </c>
      <c r="E451" s="252">
        <v>130</v>
      </c>
      <c r="F451" s="294">
        <v>41930</v>
      </c>
      <c r="G451" s="30">
        <v>130</v>
      </c>
      <c r="H451" s="265">
        <f t="shared" si="18"/>
        <v>0</v>
      </c>
      <c r="I451" s="8" t="s">
        <v>2508</v>
      </c>
      <c r="J451" s="9"/>
      <c r="K451" s="9"/>
    </row>
    <row r="452" spans="1:11" x14ac:dyDescent="0.25">
      <c r="A452" s="240">
        <v>41930</v>
      </c>
      <c r="B452" s="438" t="s">
        <v>3252</v>
      </c>
      <c r="C452" s="429" t="s">
        <v>2506</v>
      </c>
      <c r="D452" s="8" t="s">
        <v>2557</v>
      </c>
      <c r="E452" s="252">
        <v>252.2</v>
      </c>
      <c r="F452" s="294">
        <v>41930</v>
      </c>
      <c r="G452" s="30">
        <v>252.2</v>
      </c>
      <c r="H452" s="265">
        <f t="shared" si="18"/>
        <v>0</v>
      </c>
      <c r="I452" s="8" t="s">
        <v>2508</v>
      </c>
      <c r="J452" s="9"/>
      <c r="K452" s="9"/>
    </row>
    <row r="453" spans="1:11" x14ac:dyDescent="0.25">
      <c r="A453" s="240">
        <v>41931</v>
      </c>
      <c r="B453" s="438" t="s">
        <v>3285</v>
      </c>
      <c r="C453" s="429" t="s">
        <v>2506</v>
      </c>
      <c r="D453" s="8" t="s">
        <v>2557</v>
      </c>
      <c r="E453" s="252">
        <v>228.8</v>
      </c>
      <c r="F453" s="294">
        <v>41931</v>
      </c>
      <c r="G453" s="30">
        <v>228.8</v>
      </c>
      <c r="H453" s="265">
        <f t="shared" si="18"/>
        <v>0</v>
      </c>
      <c r="I453" s="8" t="s">
        <v>2508</v>
      </c>
      <c r="J453" s="9"/>
      <c r="K453" s="9"/>
    </row>
    <row r="454" spans="1:11" x14ac:dyDescent="0.25">
      <c r="A454" s="240">
        <v>41931</v>
      </c>
      <c r="B454" s="438" t="s">
        <v>3304</v>
      </c>
      <c r="C454" s="429" t="s">
        <v>2506</v>
      </c>
      <c r="D454" s="8" t="s">
        <v>2557</v>
      </c>
      <c r="E454" s="252">
        <v>231.5</v>
      </c>
      <c r="F454" s="294">
        <v>41931</v>
      </c>
      <c r="G454" s="30">
        <v>231.5</v>
      </c>
      <c r="H454" s="265">
        <f t="shared" si="18"/>
        <v>0</v>
      </c>
      <c r="I454" s="8" t="s">
        <v>2508</v>
      </c>
      <c r="J454" s="9"/>
      <c r="K454" s="9"/>
    </row>
    <row r="455" spans="1:11" x14ac:dyDescent="0.25">
      <c r="A455" s="240">
        <v>41934</v>
      </c>
      <c r="B455" s="438" t="s">
        <v>3564</v>
      </c>
      <c r="C455" s="429" t="s">
        <v>2506</v>
      </c>
      <c r="D455" s="401" t="s">
        <v>2557</v>
      </c>
      <c r="E455" s="402">
        <v>226.2</v>
      </c>
      <c r="F455" s="294">
        <v>41934</v>
      </c>
      <c r="G455" s="22">
        <v>226.2</v>
      </c>
      <c r="H455" s="265">
        <f t="shared" si="18"/>
        <v>0</v>
      </c>
      <c r="I455" s="20" t="s">
        <v>2508</v>
      </c>
      <c r="J455" s="9"/>
      <c r="K455" s="9"/>
    </row>
    <row r="456" spans="1:11" x14ac:dyDescent="0.25">
      <c r="A456" s="240">
        <v>41938</v>
      </c>
      <c r="B456" s="438" t="s">
        <v>3885</v>
      </c>
      <c r="C456" s="429" t="s">
        <v>2506</v>
      </c>
      <c r="D456" s="401" t="s">
        <v>2557</v>
      </c>
      <c r="E456" s="402">
        <v>291.2</v>
      </c>
      <c r="F456" s="294">
        <v>41938</v>
      </c>
      <c r="G456" s="30">
        <v>291.2</v>
      </c>
      <c r="H456" s="265">
        <f t="shared" si="18"/>
        <v>0</v>
      </c>
      <c r="I456" s="8" t="s">
        <v>2508</v>
      </c>
      <c r="J456" s="9"/>
      <c r="K456" s="9"/>
    </row>
    <row r="457" spans="1:11" x14ac:dyDescent="0.25">
      <c r="A457" s="240">
        <v>41942</v>
      </c>
      <c r="B457" s="438" t="s">
        <v>4273</v>
      </c>
      <c r="C457" s="429" t="s">
        <v>2506</v>
      </c>
      <c r="D457" s="401" t="s">
        <v>2557</v>
      </c>
      <c r="E457" s="402">
        <v>234</v>
      </c>
      <c r="F457" s="117">
        <v>41942</v>
      </c>
      <c r="G457" s="30">
        <v>234</v>
      </c>
      <c r="H457" s="265">
        <f t="shared" si="18"/>
        <v>0</v>
      </c>
      <c r="I457" s="235" t="s">
        <v>2508</v>
      </c>
      <c r="J457" s="9"/>
      <c r="K457" s="9"/>
    </row>
    <row r="458" spans="1:11" x14ac:dyDescent="0.25">
      <c r="A458" s="240">
        <v>41943</v>
      </c>
      <c r="B458" s="438" t="s">
        <v>4362</v>
      </c>
      <c r="C458" s="429" t="s">
        <v>2506</v>
      </c>
      <c r="D458" s="401" t="s">
        <v>2557</v>
      </c>
      <c r="E458" s="402">
        <v>213.2</v>
      </c>
      <c r="F458" s="294">
        <v>41943</v>
      </c>
      <c r="G458" s="30">
        <v>213.2</v>
      </c>
      <c r="H458" s="265">
        <f t="shared" si="18"/>
        <v>0</v>
      </c>
      <c r="I458" s="8" t="s">
        <v>2508</v>
      </c>
      <c r="J458" s="9"/>
      <c r="K458" s="9"/>
    </row>
    <row r="459" spans="1:11" x14ac:dyDescent="0.25">
      <c r="A459" s="240"/>
      <c r="B459" s="438"/>
      <c r="C459" s="429"/>
      <c r="D459" s="401"/>
      <c r="E459" s="402"/>
      <c r="F459" s="294"/>
      <c r="G459" s="30">
        <f>SUM(G442:G458)</f>
        <v>4303.8999999999996</v>
      </c>
      <c r="H459" s="265"/>
      <c r="I459" s="8"/>
      <c r="J459" s="9"/>
      <c r="K459" s="9"/>
    </row>
    <row r="460" spans="1:11" x14ac:dyDescent="0.25">
      <c r="A460" s="240"/>
      <c r="B460" s="438"/>
      <c r="C460" s="429"/>
      <c r="D460" s="401"/>
      <c r="E460" s="402"/>
      <c r="F460" s="294"/>
      <c r="G460" s="30"/>
      <c r="H460" s="265"/>
      <c r="I460" s="8"/>
      <c r="J460" s="9"/>
      <c r="K460" s="9"/>
    </row>
    <row r="461" spans="1:11" x14ac:dyDescent="0.25">
      <c r="A461" s="240">
        <v>41913</v>
      </c>
      <c r="B461" s="448" t="s">
        <v>1058</v>
      </c>
      <c r="C461" s="447" t="s">
        <v>2764</v>
      </c>
      <c r="D461" s="235" t="s">
        <v>219</v>
      </c>
      <c r="E461" s="236">
        <v>37204.6</v>
      </c>
      <c r="F461" s="313" t="s">
        <v>2773</v>
      </c>
      <c r="G461" s="30">
        <v>37204.6</v>
      </c>
      <c r="H461" s="238">
        <f t="shared" si="18"/>
        <v>0</v>
      </c>
      <c r="I461" s="235" t="s">
        <v>2774</v>
      </c>
      <c r="J461" s="9"/>
      <c r="K461" s="9"/>
    </row>
    <row r="462" spans="1:11" x14ac:dyDescent="0.25">
      <c r="A462" s="240">
        <v>41915</v>
      </c>
      <c r="B462" s="452" t="s">
        <v>1763</v>
      </c>
      <c r="C462" s="453" t="s">
        <v>2506</v>
      </c>
      <c r="D462" s="235" t="s">
        <v>219</v>
      </c>
      <c r="E462" s="236">
        <v>126053.6</v>
      </c>
      <c r="F462" s="313" t="s">
        <v>2803</v>
      </c>
      <c r="G462" s="30">
        <v>126053.6</v>
      </c>
      <c r="H462" s="265">
        <f t="shared" si="18"/>
        <v>0</v>
      </c>
      <c r="I462" s="235" t="s">
        <v>20</v>
      </c>
      <c r="J462" s="9"/>
      <c r="K462" s="9"/>
    </row>
    <row r="463" spans="1:11" x14ac:dyDescent="0.25">
      <c r="A463" s="240">
        <v>41919</v>
      </c>
      <c r="B463" s="241" t="s">
        <v>2106</v>
      </c>
      <c r="C463" s="394" t="s">
        <v>2506</v>
      </c>
      <c r="D463" s="8" t="s">
        <v>219</v>
      </c>
      <c r="E463" s="252">
        <v>31728.2</v>
      </c>
      <c r="F463" s="313" t="s">
        <v>2834</v>
      </c>
      <c r="G463" s="30">
        <v>31728.2</v>
      </c>
      <c r="H463" s="265">
        <f t="shared" si="18"/>
        <v>0</v>
      </c>
      <c r="I463" s="8" t="s">
        <v>20</v>
      </c>
      <c r="J463" s="9"/>
      <c r="K463" s="9"/>
    </row>
    <row r="464" spans="1:11" x14ac:dyDescent="0.25">
      <c r="A464" s="240">
        <v>41922</v>
      </c>
      <c r="B464" s="438" t="s">
        <v>1110</v>
      </c>
      <c r="C464" s="429" t="s">
        <v>2506</v>
      </c>
      <c r="D464" s="235" t="s">
        <v>219</v>
      </c>
      <c r="E464" s="236">
        <v>111433.8</v>
      </c>
      <c r="F464" s="313" t="s">
        <v>2854</v>
      </c>
      <c r="G464" s="30">
        <v>111433.8</v>
      </c>
      <c r="H464" s="265">
        <f t="shared" si="18"/>
        <v>0</v>
      </c>
      <c r="I464" s="235" t="s">
        <v>20</v>
      </c>
      <c r="J464" s="9"/>
      <c r="K464" s="9"/>
    </row>
    <row r="465" spans="1:11" x14ac:dyDescent="0.25">
      <c r="A465" s="240">
        <v>41925</v>
      </c>
      <c r="B465" s="438" t="s">
        <v>1398</v>
      </c>
      <c r="C465" s="429" t="s">
        <v>2506</v>
      </c>
      <c r="D465" s="401" t="s">
        <v>219</v>
      </c>
      <c r="E465" s="402">
        <v>19176</v>
      </c>
      <c r="F465" s="313" t="s">
        <v>2869</v>
      </c>
      <c r="G465" s="30">
        <v>19176</v>
      </c>
      <c r="H465" s="265">
        <f t="shared" si="18"/>
        <v>0</v>
      </c>
      <c r="I465" s="8" t="s">
        <v>2864</v>
      </c>
      <c r="J465" s="9"/>
      <c r="K465" s="9"/>
    </row>
    <row r="466" spans="1:11" x14ac:dyDescent="0.25">
      <c r="A466" s="240">
        <v>41929</v>
      </c>
      <c r="B466" s="438" t="s">
        <v>3135</v>
      </c>
      <c r="C466" s="429" t="s">
        <v>2506</v>
      </c>
      <c r="D466" s="8" t="s">
        <v>219</v>
      </c>
      <c r="E466" s="252">
        <v>113325.25</v>
      </c>
      <c r="F466" s="313" t="s">
        <v>3136</v>
      </c>
      <c r="G466" s="251">
        <v>113325.25</v>
      </c>
      <c r="H466" s="265">
        <f t="shared" si="18"/>
        <v>0</v>
      </c>
      <c r="I466" s="8" t="s">
        <v>2864</v>
      </c>
      <c r="J466" s="9"/>
      <c r="K466" s="9"/>
    </row>
    <row r="467" spans="1:11" x14ac:dyDescent="0.25">
      <c r="A467" s="240">
        <v>41934</v>
      </c>
      <c r="B467" s="438" t="s">
        <v>3527</v>
      </c>
      <c r="C467" s="429" t="s">
        <v>2506</v>
      </c>
      <c r="D467" s="8" t="s">
        <v>219</v>
      </c>
      <c r="E467" s="252">
        <v>26142.5</v>
      </c>
      <c r="F467" s="313" t="s">
        <v>3528</v>
      </c>
      <c r="G467" s="28">
        <v>26142.5</v>
      </c>
      <c r="H467" s="265">
        <f t="shared" si="18"/>
        <v>0</v>
      </c>
      <c r="I467" s="20" t="s">
        <v>2864</v>
      </c>
      <c r="J467" s="9"/>
      <c r="K467" s="9"/>
    </row>
    <row r="468" spans="1:11" x14ac:dyDescent="0.25">
      <c r="A468" s="240">
        <v>41936</v>
      </c>
      <c r="B468" s="438" t="s">
        <v>3725</v>
      </c>
      <c r="C468" s="429" t="s">
        <v>2506</v>
      </c>
      <c r="D468" s="406" t="s">
        <v>219</v>
      </c>
      <c r="E468" s="407">
        <v>0</v>
      </c>
      <c r="F468" s="408" t="s">
        <v>3706</v>
      </c>
      <c r="G468" s="34">
        <v>0</v>
      </c>
      <c r="H468" s="265">
        <f t="shared" si="18"/>
        <v>0</v>
      </c>
      <c r="I468" s="20" t="s">
        <v>2864</v>
      </c>
      <c r="J468" s="9"/>
      <c r="K468" s="9"/>
    </row>
    <row r="469" spans="1:11" x14ac:dyDescent="0.25">
      <c r="A469" s="240">
        <v>41939</v>
      </c>
      <c r="B469" s="438" t="s">
        <v>3991</v>
      </c>
      <c r="C469" s="429" t="s">
        <v>2506</v>
      </c>
      <c r="D469" s="439" t="s">
        <v>219</v>
      </c>
      <c r="E469" s="295">
        <v>30597.599999999999</v>
      </c>
      <c r="F469" s="313" t="s">
        <v>3992</v>
      </c>
      <c r="G469" s="28">
        <v>30597.599999999999</v>
      </c>
      <c r="H469" s="265">
        <f t="shared" si="18"/>
        <v>0</v>
      </c>
      <c r="I469" s="24" t="s">
        <v>2544</v>
      </c>
      <c r="J469" s="9"/>
      <c r="K469" s="9"/>
    </row>
    <row r="470" spans="1:11" x14ac:dyDescent="0.25">
      <c r="A470" s="240">
        <v>41939</v>
      </c>
      <c r="B470" s="438" t="s">
        <v>4000</v>
      </c>
      <c r="C470" s="429" t="s">
        <v>2506</v>
      </c>
      <c r="D470" s="439" t="s">
        <v>219</v>
      </c>
      <c r="E470" s="295">
        <v>62315.4</v>
      </c>
      <c r="F470" s="313" t="s">
        <v>4001</v>
      </c>
      <c r="G470" s="28">
        <v>62315.4</v>
      </c>
      <c r="H470" s="265">
        <f t="shared" si="18"/>
        <v>0</v>
      </c>
      <c r="I470" s="24" t="s">
        <v>2544</v>
      </c>
      <c r="J470" s="9"/>
      <c r="K470" s="9"/>
    </row>
    <row r="471" spans="1:11" x14ac:dyDescent="0.25">
      <c r="A471" s="240">
        <v>41943</v>
      </c>
      <c r="B471" s="438" t="s">
        <v>4317</v>
      </c>
      <c r="C471" s="429" t="s">
        <v>2506</v>
      </c>
      <c r="D471" s="401" t="s">
        <v>219</v>
      </c>
      <c r="E471" s="402">
        <v>87857.2</v>
      </c>
      <c r="F471" s="461" t="s">
        <v>4318</v>
      </c>
      <c r="G471" s="247">
        <v>87857.2</v>
      </c>
      <c r="H471" s="265">
        <f t="shared" si="18"/>
        <v>0</v>
      </c>
      <c r="I471" s="235" t="s">
        <v>2544</v>
      </c>
      <c r="J471" s="9"/>
      <c r="K471" s="9"/>
    </row>
    <row r="472" spans="1:11" x14ac:dyDescent="0.25">
      <c r="A472" s="240"/>
      <c r="B472" s="438"/>
      <c r="C472" s="429"/>
      <c r="D472" s="401"/>
      <c r="E472" s="402"/>
      <c r="F472" s="461"/>
      <c r="G472" s="624">
        <f>SUM(G461:G471)</f>
        <v>645834.14999999991</v>
      </c>
      <c r="H472" s="265"/>
      <c r="I472" s="235"/>
      <c r="J472" s="9"/>
      <c r="K472" s="9"/>
    </row>
    <row r="473" spans="1:11" x14ac:dyDescent="0.25">
      <c r="A473" s="240"/>
      <c r="B473" s="438"/>
      <c r="C473" s="429"/>
      <c r="D473" s="401"/>
      <c r="E473" s="402"/>
      <c r="F473" s="461"/>
      <c r="G473" s="247"/>
      <c r="H473" s="265"/>
      <c r="I473" s="235"/>
      <c r="J473" s="9"/>
      <c r="K473" s="9"/>
    </row>
    <row r="474" spans="1:11" x14ac:dyDescent="0.25">
      <c r="A474" s="240">
        <v>41914</v>
      </c>
      <c r="B474" s="452" t="s">
        <v>1637</v>
      </c>
      <c r="C474" s="453" t="s">
        <v>2506</v>
      </c>
      <c r="D474" s="454" t="s">
        <v>55</v>
      </c>
      <c r="E474" s="236">
        <v>3511.2</v>
      </c>
      <c r="F474" s="294">
        <v>41914</v>
      </c>
      <c r="G474" s="30">
        <v>3511.2</v>
      </c>
      <c r="H474" s="238">
        <f t="shared" si="18"/>
        <v>0</v>
      </c>
      <c r="I474" s="38" t="s">
        <v>14</v>
      </c>
      <c r="J474" s="9"/>
      <c r="K474" s="9"/>
    </row>
    <row r="475" spans="1:11" x14ac:dyDescent="0.25">
      <c r="A475" s="240">
        <v>41918</v>
      </c>
      <c r="B475" s="241" t="s">
        <v>2077</v>
      </c>
      <c r="C475" s="394" t="s">
        <v>2506</v>
      </c>
      <c r="D475" s="8" t="s">
        <v>55</v>
      </c>
      <c r="E475" s="252">
        <v>3186</v>
      </c>
      <c r="F475" s="294">
        <v>41920</v>
      </c>
      <c r="G475" s="30">
        <v>3186</v>
      </c>
      <c r="H475" s="265">
        <f t="shared" si="18"/>
        <v>0</v>
      </c>
      <c r="I475" s="8" t="s">
        <v>14</v>
      </c>
      <c r="J475" s="9"/>
      <c r="K475" s="9"/>
    </row>
    <row r="476" spans="1:11" x14ac:dyDescent="0.25">
      <c r="A476" s="240">
        <v>41923</v>
      </c>
      <c r="B476" s="438" t="s">
        <v>1249</v>
      </c>
      <c r="C476" s="429" t="s">
        <v>2506</v>
      </c>
      <c r="D476" s="8" t="s">
        <v>55</v>
      </c>
      <c r="E476" s="252">
        <v>2820</v>
      </c>
      <c r="F476" s="294">
        <v>41924</v>
      </c>
      <c r="G476" s="30">
        <v>2820</v>
      </c>
      <c r="H476" s="265">
        <f t="shared" si="18"/>
        <v>0</v>
      </c>
      <c r="I476" s="235" t="s">
        <v>2523</v>
      </c>
      <c r="J476" s="9"/>
      <c r="K476" s="9"/>
    </row>
    <row r="477" spans="1:11" x14ac:dyDescent="0.25">
      <c r="A477" s="240">
        <v>41930</v>
      </c>
      <c r="B477" s="438" t="s">
        <v>3257</v>
      </c>
      <c r="C477" s="429" t="s">
        <v>2506</v>
      </c>
      <c r="D477" s="8" t="s">
        <v>55</v>
      </c>
      <c r="E477" s="252">
        <v>2189</v>
      </c>
      <c r="F477" s="294">
        <v>41930</v>
      </c>
      <c r="G477" s="30">
        <v>2189</v>
      </c>
      <c r="H477" s="265">
        <f t="shared" si="18"/>
        <v>0</v>
      </c>
      <c r="I477" s="8" t="s">
        <v>2523</v>
      </c>
      <c r="J477" s="9"/>
      <c r="K477" s="9"/>
    </row>
    <row r="478" spans="1:11" x14ac:dyDescent="0.25">
      <c r="A478" s="240">
        <v>41933</v>
      </c>
      <c r="B478" s="438" t="s">
        <v>3495</v>
      </c>
      <c r="C478" s="429" t="s">
        <v>2506</v>
      </c>
      <c r="D478" s="8" t="s">
        <v>55</v>
      </c>
      <c r="E478" s="252">
        <v>2007.5</v>
      </c>
      <c r="F478" s="294">
        <v>41933</v>
      </c>
      <c r="G478" s="22">
        <v>2007.5</v>
      </c>
      <c r="H478" s="265">
        <f t="shared" si="18"/>
        <v>0</v>
      </c>
      <c r="I478" s="431" t="s">
        <v>2523</v>
      </c>
      <c r="J478" s="9"/>
      <c r="K478" s="9"/>
    </row>
    <row r="479" spans="1:11" x14ac:dyDescent="0.25">
      <c r="A479" s="240">
        <v>41937</v>
      </c>
      <c r="B479" s="438" t="s">
        <v>3858</v>
      </c>
      <c r="C479" s="429" t="s">
        <v>2506</v>
      </c>
      <c r="D479" s="401" t="s">
        <v>55</v>
      </c>
      <c r="E479" s="402">
        <v>2366.4</v>
      </c>
      <c r="F479" s="294">
        <v>41939</v>
      </c>
      <c r="G479" s="22">
        <v>2366.4</v>
      </c>
      <c r="H479" s="265">
        <f t="shared" si="18"/>
        <v>0</v>
      </c>
      <c r="I479" s="20" t="s">
        <v>2523</v>
      </c>
      <c r="J479" s="9"/>
      <c r="K479" s="9"/>
    </row>
    <row r="480" spans="1:11" x14ac:dyDescent="0.25">
      <c r="A480" s="240">
        <v>41940</v>
      </c>
      <c r="B480" s="438" t="s">
        <v>4126</v>
      </c>
      <c r="C480" s="429" t="s">
        <v>2506</v>
      </c>
      <c r="D480" s="401" t="s">
        <v>55</v>
      </c>
      <c r="E480" s="402">
        <v>2570</v>
      </c>
      <c r="F480" s="294">
        <v>41941</v>
      </c>
      <c r="G480" s="30">
        <v>2570</v>
      </c>
      <c r="H480" s="265">
        <f t="shared" si="18"/>
        <v>0</v>
      </c>
      <c r="I480" s="235" t="s">
        <v>2523</v>
      </c>
      <c r="J480" s="9"/>
      <c r="K480" s="9"/>
    </row>
    <row r="481" spans="1:11" x14ac:dyDescent="0.25">
      <c r="A481" s="240">
        <v>41927</v>
      </c>
      <c r="B481" s="438" t="s">
        <v>2944</v>
      </c>
      <c r="C481" s="429" t="s">
        <v>2506</v>
      </c>
      <c r="D481" s="8" t="s">
        <v>55</v>
      </c>
      <c r="E481" s="252">
        <v>2388</v>
      </c>
      <c r="F481" s="294">
        <v>41928</v>
      </c>
      <c r="G481" s="30">
        <v>2388</v>
      </c>
      <c r="H481" s="265">
        <f t="shared" si="18"/>
        <v>0</v>
      </c>
      <c r="I481" s="8" t="s">
        <v>2523</v>
      </c>
      <c r="J481" s="9"/>
      <c r="K481" s="9"/>
    </row>
    <row r="482" spans="1:11" x14ac:dyDescent="0.25">
      <c r="A482" s="240"/>
      <c r="B482" s="438"/>
      <c r="C482" s="429"/>
      <c r="D482" s="8"/>
      <c r="E482" s="252"/>
      <c r="F482" s="294"/>
      <c r="G482" s="621">
        <f>SUM(G474:G481)</f>
        <v>21038.1</v>
      </c>
      <c r="H482" s="265"/>
      <c r="I482" s="8"/>
      <c r="J482" s="9"/>
      <c r="K482" s="9"/>
    </row>
    <row r="483" spans="1:11" x14ac:dyDescent="0.25">
      <c r="A483" s="240"/>
      <c r="B483" s="438"/>
      <c r="C483" s="429"/>
      <c r="D483" s="8"/>
      <c r="E483" s="252"/>
      <c r="F483" s="294"/>
      <c r="G483" s="30"/>
      <c r="H483" s="265"/>
      <c r="I483" s="8"/>
      <c r="J483" s="9"/>
      <c r="K483" s="9"/>
    </row>
    <row r="484" spans="1:11" x14ac:dyDescent="0.25">
      <c r="A484" s="240">
        <v>41921</v>
      </c>
      <c r="B484" s="438" t="s">
        <v>2253</v>
      </c>
      <c r="C484" s="429" t="s">
        <v>2506</v>
      </c>
      <c r="D484" s="8" t="s">
        <v>828</v>
      </c>
      <c r="E484" s="252">
        <v>7940.1</v>
      </c>
      <c r="F484" s="294">
        <v>41921</v>
      </c>
      <c r="G484" s="30">
        <v>7940.1</v>
      </c>
      <c r="H484" s="265">
        <f t="shared" si="18"/>
        <v>0</v>
      </c>
      <c r="I484" s="8"/>
      <c r="J484" s="9"/>
      <c r="K484" s="9"/>
    </row>
    <row r="485" spans="1:11" x14ac:dyDescent="0.25">
      <c r="A485" s="240">
        <v>41923</v>
      </c>
      <c r="B485" s="438" t="s">
        <v>1229</v>
      </c>
      <c r="C485" s="429" t="s">
        <v>2506</v>
      </c>
      <c r="D485" s="8" t="s">
        <v>828</v>
      </c>
      <c r="E485" s="252">
        <v>4305</v>
      </c>
      <c r="F485" s="294">
        <v>41923</v>
      </c>
      <c r="G485" s="30">
        <v>4305</v>
      </c>
      <c r="H485" s="265">
        <f t="shared" si="18"/>
        <v>0</v>
      </c>
      <c r="I485" s="235" t="s">
        <v>2508</v>
      </c>
    </row>
    <row r="486" spans="1:11" x14ac:dyDescent="0.25">
      <c r="A486" s="240"/>
      <c r="B486" s="438"/>
      <c r="C486" s="429"/>
      <c r="D486" s="8"/>
      <c r="E486" s="252"/>
      <c r="F486" s="294"/>
      <c r="G486" s="30"/>
      <c r="H486" s="265"/>
      <c r="I486" s="235"/>
    </row>
    <row r="487" spans="1:11" x14ac:dyDescent="0.25">
      <c r="A487" s="240">
        <v>41923</v>
      </c>
      <c r="B487" s="438" t="s">
        <v>1235</v>
      </c>
      <c r="C487" s="429" t="s">
        <v>2506</v>
      </c>
      <c r="D487" s="8" t="s">
        <v>5738</v>
      </c>
      <c r="E487" s="252">
        <v>1813</v>
      </c>
      <c r="F487" s="294">
        <v>41924</v>
      </c>
      <c r="G487" s="30">
        <v>1813</v>
      </c>
      <c r="H487" s="265">
        <f t="shared" ref="H487:H505" si="19">E487-G487</f>
        <v>0</v>
      </c>
      <c r="I487" s="235" t="s">
        <v>2523</v>
      </c>
    </row>
    <row r="488" spans="1:11" x14ac:dyDescent="0.25">
      <c r="A488" s="240">
        <v>41916</v>
      </c>
      <c r="B488" s="241" t="s">
        <v>1868</v>
      </c>
      <c r="C488" s="394" t="s">
        <v>2506</v>
      </c>
      <c r="D488" s="235" t="s">
        <v>5740</v>
      </c>
      <c r="E488" s="236">
        <v>2104.63</v>
      </c>
      <c r="F488" s="294">
        <v>41916</v>
      </c>
      <c r="G488" s="30">
        <v>2104.63</v>
      </c>
      <c r="H488" s="265">
        <f t="shared" si="19"/>
        <v>0</v>
      </c>
      <c r="I488" s="235" t="s">
        <v>196</v>
      </c>
    </row>
    <row r="489" spans="1:11" x14ac:dyDescent="0.25">
      <c r="A489" s="240">
        <v>41913</v>
      </c>
      <c r="B489" s="448" t="s">
        <v>2259</v>
      </c>
      <c r="C489" s="447" t="s">
        <v>2764</v>
      </c>
      <c r="D489" s="235" t="s">
        <v>2770</v>
      </c>
      <c r="E489" s="236">
        <v>2848.5</v>
      </c>
      <c r="F489" s="294">
        <v>41914</v>
      </c>
      <c r="G489" s="30">
        <v>2848.5</v>
      </c>
      <c r="H489" s="238">
        <f t="shared" si="19"/>
        <v>0</v>
      </c>
      <c r="I489" s="235" t="s">
        <v>146</v>
      </c>
    </row>
    <row r="490" spans="1:11" x14ac:dyDescent="0.25">
      <c r="A490" s="240">
        <v>41915</v>
      </c>
      <c r="B490" s="452" t="s">
        <v>1700</v>
      </c>
      <c r="C490" s="453" t="s">
        <v>2506</v>
      </c>
      <c r="D490" s="454" t="s">
        <v>2770</v>
      </c>
      <c r="E490" s="236">
        <v>4303</v>
      </c>
      <c r="F490" s="294">
        <v>41915</v>
      </c>
      <c r="G490" s="30">
        <v>4303</v>
      </c>
      <c r="H490" s="265">
        <f t="shared" si="19"/>
        <v>0</v>
      </c>
      <c r="I490" s="38" t="s">
        <v>23</v>
      </c>
    </row>
    <row r="491" spans="1:11" x14ac:dyDescent="0.25">
      <c r="A491" s="240">
        <v>41919</v>
      </c>
      <c r="B491" s="241" t="s">
        <v>2142</v>
      </c>
      <c r="C491" s="394" t="s">
        <v>2506</v>
      </c>
      <c r="D491" s="8" t="s">
        <v>2770</v>
      </c>
      <c r="E491" s="252">
        <v>6454</v>
      </c>
      <c r="F491" s="294">
        <v>41919</v>
      </c>
      <c r="G491" s="30">
        <v>6454</v>
      </c>
      <c r="H491" s="265">
        <f t="shared" si="19"/>
        <v>0</v>
      </c>
      <c r="I491" s="8" t="s">
        <v>23</v>
      </c>
      <c r="K491" s="21"/>
    </row>
    <row r="492" spans="1:11" x14ac:dyDescent="0.25">
      <c r="A492" s="240">
        <v>41918</v>
      </c>
      <c r="B492" s="241" t="s">
        <v>2020</v>
      </c>
      <c r="C492" s="394" t="s">
        <v>2506</v>
      </c>
      <c r="D492" s="8" t="s">
        <v>2559</v>
      </c>
      <c r="E492" s="252">
        <v>3416.7</v>
      </c>
      <c r="F492" s="294">
        <v>41918</v>
      </c>
      <c r="G492" s="30">
        <v>3416.7</v>
      </c>
      <c r="H492" s="265">
        <f t="shared" si="19"/>
        <v>0</v>
      </c>
      <c r="I492" s="8" t="s">
        <v>4</v>
      </c>
    </row>
    <row r="493" spans="1:11" x14ac:dyDescent="0.25">
      <c r="A493" s="240">
        <v>41932</v>
      </c>
      <c r="B493" s="438" t="s">
        <v>3397</v>
      </c>
      <c r="C493" s="429" t="s">
        <v>2506</v>
      </c>
      <c r="D493" s="8" t="s">
        <v>2559</v>
      </c>
      <c r="E493" s="252">
        <v>3701</v>
      </c>
      <c r="F493" s="294">
        <v>41933</v>
      </c>
      <c r="G493" s="30">
        <v>3701</v>
      </c>
      <c r="H493" s="265">
        <f t="shared" si="19"/>
        <v>0</v>
      </c>
      <c r="I493" s="431" t="s">
        <v>2</v>
      </c>
    </row>
    <row r="494" spans="1:11" x14ac:dyDescent="0.25">
      <c r="A494" s="240">
        <v>41920</v>
      </c>
      <c r="B494" s="456" t="s">
        <v>1164</v>
      </c>
      <c r="C494" s="457" t="s">
        <v>2764</v>
      </c>
      <c r="D494" s="235" t="s">
        <v>2754</v>
      </c>
      <c r="E494" s="236">
        <v>2240</v>
      </c>
      <c r="F494" s="294">
        <v>41921</v>
      </c>
      <c r="G494" s="30">
        <v>2240</v>
      </c>
      <c r="H494" s="265">
        <f t="shared" si="19"/>
        <v>0</v>
      </c>
      <c r="I494" s="235" t="s">
        <v>196</v>
      </c>
    </row>
    <row r="495" spans="1:11" x14ac:dyDescent="0.25">
      <c r="A495" s="240">
        <v>41927</v>
      </c>
      <c r="B495" s="438" t="s">
        <v>2942</v>
      </c>
      <c r="C495" s="429" t="s">
        <v>2506</v>
      </c>
      <c r="D495" s="8" t="s">
        <v>2754</v>
      </c>
      <c r="E495" s="252">
        <v>1937</v>
      </c>
      <c r="F495" s="294">
        <v>41928</v>
      </c>
      <c r="G495" s="30">
        <v>1937</v>
      </c>
      <c r="H495" s="265">
        <f t="shared" si="19"/>
        <v>0</v>
      </c>
      <c r="I495" s="8" t="s">
        <v>2523</v>
      </c>
    </row>
    <row r="496" spans="1:11" x14ac:dyDescent="0.25">
      <c r="A496" s="240">
        <v>41934</v>
      </c>
      <c r="B496" s="438" t="s">
        <v>3538</v>
      </c>
      <c r="C496" s="429" t="s">
        <v>2506</v>
      </c>
      <c r="D496" s="8" t="s">
        <v>3539</v>
      </c>
      <c r="E496" s="252">
        <v>2006.58</v>
      </c>
      <c r="F496" s="294">
        <v>41934</v>
      </c>
      <c r="G496" s="22">
        <v>2006.58</v>
      </c>
      <c r="H496" s="265">
        <f t="shared" si="19"/>
        <v>0</v>
      </c>
      <c r="I496" s="20" t="s">
        <v>2523</v>
      </c>
    </row>
    <row r="497" spans="1:11" x14ac:dyDescent="0.25">
      <c r="A497" s="240">
        <v>41921</v>
      </c>
      <c r="B497" s="438" t="s">
        <v>2237</v>
      </c>
      <c r="C497" s="429" t="s">
        <v>2506</v>
      </c>
      <c r="D497" s="235" t="s">
        <v>2846</v>
      </c>
      <c r="E497" s="236">
        <v>3744</v>
      </c>
      <c r="F497" s="294">
        <v>41922</v>
      </c>
      <c r="G497" s="30">
        <v>3744</v>
      </c>
      <c r="H497" s="265">
        <f t="shared" si="19"/>
        <v>0</v>
      </c>
      <c r="I497" s="235" t="s">
        <v>196</v>
      </c>
      <c r="K497" s="9"/>
    </row>
    <row r="498" spans="1:11" x14ac:dyDescent="0.25">
      <c r="A498" s="240">
        <v>41928</v>
      </c>
      <c r="B498" s="438" t="s">
        <v>3042</v>
      </c>
      <c r="C498" s="429" t="s">
        <v>2506</v>
      </c>
      <c r="D498" s="8" t="s">
        <v>2579</v>
      </c>
      <c r="E498" s="252">
        <v>4757</v>
      </c>
      <c r="F498" s="294">
        <v>41929</v>
      </c>
      <c r="G498" s="251">
        <v>4757</v>
      </c>
      <c r="H498" s="265">
        <f t="shared" si="19"/>
        <v>0</v>
      </c>
      <c r="I498" s="235" t="s">
        <v>2523</v>
      </c>
      <c r="K498" s="9"/>
    </row>
    <row r="499" spans="1:11" x14ac:dyDescent="0.25">
      <c r="A499" s="240">
        <v>41915</v>
      </c>
      <c r="B499" s="452" t="s">
        <v>1741</v>
      </c>
      <c r="C499" s="453" t="s">
        <v>2506</v>
      </c>
      <c r="D499" s="454" t="s">
        <v>3390</v>
      </c>
      <c r="E499" s="236">
        <v>1407.9</v>
      </c>
      <c r="F499" s="294">
        <v>41916</v>
      </c>
      <c r="G499" s="30">
        <v>1407.9</v>
      </c>
      <c r="H499" s="265">
        <f t="shared" si="19"/>
        <v>0</v>
      </c>
      <c r="I499" s="38" t="s">
        <v>4</v>
      </c>
      <c r="K499" s="9"/>
    </row>
    <row r="500" spans="1:11" x14ac:dyDescent="0.25">
      <c r="A500" s="240">
        <v>41918</v>
      </c>
      <c r="B500" s="241" t="s">
        <v>2056</v>
      </c>
      <c r="C500" s="394" t="s">
        <v>2506</v>
      </c>
      <c r="D500" s="8" t="s">
        <v>3390</v>
      </c>
      <c r="E500" s="252">
        <v>2384.16</v>
      </c>
      <c r="F500" s="294">
        <v>41919</v>
      </c>
      <c r="G500" s="30">
        <v>2384.16</v>
      </c>
      <c r="H500" s="265">
        <f t="shared" si="19"/>
        <v>0</v>
      </c>
      <c r="I500" s="8" t="s">
        <v>57</v>
      </c>
      <c r="K500" s="9"/>
    </row>
    <row r="501" spans="1:11" x14ac:dyDescent="0.25">
      <c r="A501" s="240">
        <v>41932</v>
      </c>
      <c r="B501" s="438" t="s">
        <v>3389</v>
      </c>
      <c r="C501" s="429" t="s">
        <v>2506</v>
      </c>
      <c r="D501" s="8" t="s">
        <v>3390</v>
      </c>
      <c r="E501" s="252">
        <v>2144.38</v>
      </c>
      <c r="F501" s="294">
        <v>41932</v>
      </c>
      <c r="G501" s="30">
        <v>2144.38</v>
      </c>
      <c r="H501" s="265">
        <f t="shared" si="19"/>
        <v>0</v>
      </c>
      <c r="I501" s="431" t="s">
        <v>2531</v>
      </c>
    </row>
    <row r="502" spans="1:11" x14ac:dyDescent="0.25">
      <c r="A502" s="240">
        <v>41934</v>
      </c>
      <c r="B502" s="438" t="s">
        <v>3549</v>
      </c>
      <c r="C502" s="429" t="s">
        <v>2506</v>
      </c>
      <c r="D502" s="8" t="s">
        <v>3390</v>
      </c>
      <c r="E502" s="252">
        <v>4404.37</v>
      </c>
      <c r="F502" s="294">
        <v>41935</v>
      </c>
      <c r="G502" s="22">
        <v>4404.37</v>
      </c>
      <c r="H502" s="265">
        <f t="shared" si="19"/>
        <v>0</v>
      </c>
      <c r="I502" s="20" t="s">
        <v>2511</v>
      </c>
    </row>
    <row r="503" spans="1:11" x14ac:dyDescent="0.25">
      <c r="A503" s="240">
        <v>41914</v>
      </c>
      <c r="B503" s="452" t="s">
        <v>1613</v>
      </c>
      <c r="C503" s="453" t="s">
        <v>2506</v>
      </c>
      <c r="D503" s="454" t="s">
        <v>5741</v>
      </c>
      <c r="E503" s="236">
        <v>2270.36</v>
      </c>
      <c r="F503" s="294">
        <v>41915</v>
      </c>
      <c r="G503" s="30">
        <v>2270.36</v>
      </c>
      <c r="H503" s="238">
        <f t="shared" si="19"/>
        <v>0</v>
      </c>
      <c r="I503" s="38" t="s">
        <v>4</v>
      </c>
    </row>
    <row r="504" spans="1:11" x14ac:dyDescent="0.25">
      <c r="A504" s="240">
        <v>41919</v>
      </c>
      <c r="B504" s="241" t="s">
        <v>2120</v>
      </c>
      <c r="C504" s="394" t="s">
        <v>2506</v>
      </c>
      <c r="D504" s="8" t="s">
        <v>2696</v>
      </c>
      <c r="E504" s="252">
        <v>5286.5</v>
      </c>
      <c r="F504" s="294">
        <v>41919</v>
      </c>
      <c r="G504" s="30">
        <v>5286.5</v>
      </c>
      <c r="H504" s="265">
        <f t="shared" si="19"/>
        <v>0</v>
      </c>
      <c r="I504" s="8" t="s">
        <v>57</v>
      </c>
    </row>
    <row r="505" spans="1:11" x14ac:dyDescent="0.25">
      <c r="A505" s="240">
        <v>41941</v>
      </c>
      <c r="B505" s="438" t="s">
        <v>4134</v>
      </c>
      <c r="C505" s="429" t="s">
        <v>2506</v>
      </c>
      <c r="D505" s="401" t="s">
        <v>2696</v>
      </c>
      <c r="E505" s="402">
        <v>1590</v>
      </c>
      <c r="F505" s="294">
        <v>41941</v>
      </c>
      <c r="G505" s="30">
        <v>1590</v>
      </c>
      <c r="H505" s="265">
        <f t="shared" si="19"/>
        <v>0</v>
      </c>
      <c r="I505" s="235" t="s">
        <v>2525</v>
      </c>
    </row>
    <row r="506" spans="1:11" x14ac:dyDescent="0.25">
      <c r="A506" s="240"/>
      <c r="B506" s="438"/>
      <c r="C506" s="429"/>
      <c r="D506" s="401"/>
      <c r="E506" s="402"/>
      <c r="F506" s="294"/>
      <c r="G506" s="621">
        <f>SUM(G487:G505)</f>
        <v>58813.08</v>
      </c>
      <c r="H506" s="265"/>
      <c r="I506" s="235"/>
    </row>
    <row r="507" spans="1:11" x14ac:dyDescent="0.25">
      <c r="A507" s="240"/>
      <c r="B507" s="438"/>
      <c r="C507" s="429"/>
      <c r="D507" s="401"/>
      <c r="E507" s="402"/>
      <c r="F507" s="294"/>
      <c r="G507" s="621"/>
      <c r="H507" s="265"/>
      <c r="I507" s="235"/>
    </row>
    <row r="508" spans="1:11" x14ac:dyDescent="0.25">
      <c r="A508" s="240">
        <v>41923</v>
      </c>
      <c r="B508" s="438" t="s">
        <v>1158</v>
      </c>
      <c r="C508" s="429" t="s">
        <v>2506</v>
      </c>
      <c r="D508" s="8" t="s">
        <v>2859</v>
      </c>
      <c r="E508" s="252">
        <v>33897</v>
      </c>
      <c r="F508" s="294">
        <v>41925</v>
      </c>
      <c r="G508" s="30">
        <v>33897</v>
      </c>
      <c r="H508" s="265">
        <f t="shared" ref="H508:H539" si="20">E508-G508</f>
        <v>0</v>
      </c>
      <c r="I508" s="8" t="s">
        <v>2508</v>
      </c>
    </row>
    <row r="509" spans="1:11" x14ac:dyDescent="0.25">
      <c r="A509" s="240">
        <v>41927</v>
      </c>
      <c r="B509" s="438" t="s">
        <v>1539</v>
      </c>
      <c r="C509" s="429" t="s">
        <v>2506</v>
      </c>
      <c r="D509" s="401" t="s">
        <v>2859</v>
      </c>
      <c r="E509" s="402">
        <v>45749.8</v>
      </c>
      <c r="F509" s="294">
        <v>41930</v>
      </c>
      <c r="G509" s="30">
        <v>45749.8</v>
      </c>
      <c r="H509" s="265">
        <f t="shared" si="20"/>
        <v>0</v>
      </c>
      <c r="I509" s="235" t="s">
        <v>2</v>
      </c>
    </row>
    <row r="510" spans="1:11" x14ac:dyDescent="0.25">
      <c r="A510" s="240">
        <v>41927</v>
      </c>
      <c r="B510" s="438" t="s">
        <v>1542</v>
      </c>
      <c r="C510" s="429" t="s">
        <v>2506</v>
      </c>
      <c r="D510" s="401" t="s">
        <v>2859</v>
      </c>
      <c r="E510" s="402">
        <v>4326</v>
      </c>
      <c r="F510" s="294">
        <v>41928</v>
      </c>
      <c r="G510" s="30">
        <v>4326</v>
      </c>
      <c r="H510" s="265">
        <f t="shared" si="20"/>
        <v>0</v>
      </c>
      <c r="I510" s="235" t="s">
        <v>2508</v>
      </c>
    </row>
    <row r="511" spans="1:11" x14ac:dyDescent="0.25">
      <c r="A511" s="240">
        <v>41929</v>
      </c>
      <c r="B511" s="438" t="s">
        <v>3075</v>
      </c>
      <c r="C511" s="429" t="s">
        <v>2506</v>
      </c>
      <c r="D511" s="8" t="s">
        <v>2859</v>
      </c>
      <c r="E511" s="252">
        <v>9511.7999999999993</v>
      </c>
      <c r="F511" s="294">
        <v>41930</v>
      </c>
      <c r="G511" s="251">
        <v>9511.7999999999993</v>
      </c>
      <c r="H511" s="265">
        <f t="shared" si="20"/>
        <v>0</v>
      </c>
      <c r="I511" s="235" t="s">
        <v>2508</v>
      </c>
    </row>
    <row r="512" spans="1:11" x14ac:dyDescent="0.25">
      <c r="A512" s="240">
        <v>41930</v>
      </c>
      <c r="B512" s="438" t="s">
        <v>3194</v>
      </c>
      <c r="C512" s="429" t="s">
        <v>2506</v>
      </c>
      <c r="D512" s="8" t="s">
        <v>2859</v>
      </c>
      <c r="E512" s="252">
        <v>15651</v>
      </c>
      <c r="F512" s="294">
        <v>41932</v>
      </c>
      <c r="G512" s="30">
        <v>15651</v>
      </c>
      <c r="H512" s="265">
        <f t="shared" si="20"/>
        <v>0</v>
      </c>
      <c r="I512" s="8" t="s">
        <v>2508</v>
      </c>
    </row>
    <row r="513" spans="1:11" x14ac:dyDescent="0.25">
      <c r="A513" s="240">
        <v>41931</v>
      </c>
      <c r="B513" s="438" t="s">
        <v>3282</v>
      </c>
      <c r="C513" s="429" t="s">
        <v>2506</v>
      </c>
      <c r="D513" s="8" t="s">
        <v>2859</v>
      </c>
      <c r="E513" s="252">
        <v>50641.8</v>
      </c>
      <c r="F513" s="294">
        <v>41937</v>
      </c>
      <c r="G513" s="30">
        <v>50641.8</v>
      </c>
      <c r="H513" s="265">
        <f t="shared" si="20"/>
        <v>0</v>
      </c>
      <c r="I513" s="8" t="s">
        <v>2508</v>
      </c>
    </row>
    <row r="514" spans="1:11" x14ac:dyDescent="0.25">
      <c r="A514" s="240">
        <v>41933</v>
      </c>
      <c r="B514" s="438" t="s">
        <v>3451</v>
      </c>
      <c r="C514" s="429" t="s">
        <v>2506</v>
      </c>
      <c r="D514" s="8" t="s">
        <v>2859</v>
      </c>
      <c r="E514" s="252">
        <v>3062.4</v>
      </c>
      <c r="F514" s="294">
        <v>41934</v>
      </c>
      <c r="G514" s="22">
        <v>3062.4</v>
      </c>
      <c r="H514" s="265">
        <f t="shared" si="20"/>
        <v>0</v>
      </c>
      <c r="I514" s="431" t="s">
        <v>2</v>
      </c>
    </row>
    <row r="515" spans="1:11" x14ac:dyDescent="0.25">
      <c r="A515" s="240">
        <v>41935</v>
      </c>
      <c r="B515" s="438" t="s">
        <v>3597</v>
      </c>
      <c r="C515" s="429" t="s">
        <v>2506</v>
      </c>
      <c r="D515" s="401" t="s">
        <v>2859</v>
      </c>
      <c r="E515" s="402">
        <v>44794.74</v>
      </c>
      <c r="F515" s="117">
        <v>41939</v>
      </c>
      <c r="G515" s="30">
        <v>44794.74</v>
      </c>
      <c r="H515" s="265">
        <f t="shared" si="20"/>
        <v>0</v>
      </c>
      <c r="I515" s="8" t="s">
        <v>2508</v>
      </c>
    </row>
    <row r="516" spans="1:11" x14ac:dyDescent="0.25">
      <c r="A516" s="240">
        <v>41936</v>
      </c>
      <c r="B516" s="438" t="s">
        <v>3695</v>
      </c>
      <c r="C516" s="429" t="s">
        <v>2506</v>
      </c>
      <c r="D516" s="8" t="s">
        <v>2859</v>
      </c>
      <c r="E516" s="252">
        <v>5551.2</v>
      </c>
      <c r="F516" s="294">
        <v>41937</v>
      </c>
      <c r="G516" s="22">
        <v>5551.2</v>
      </c>
      <c r="H516" s="265">
        <f t="shared" si="20"/>
        <v>0</v>
      </c>
      <c r="I516" s="20" t="s">
        <v>2508</v>
      </c>
    </row>
    <row r="517" spans="1:11" x14ac:dyDescent="0.25">
      <c r="A517" s="240">
        <v>41938</v>
      </c>
      <c r="B517" s="438" t="s">
        <v>3897</v>
      </c>
      <c r="C517" s="429" t="s">
        <v>2506</v>
      </c>
      <c r="D517" s="401" t="s">
        <v>2859</v>
      </c>
      <c r="E517" s="402">
        <v>14092.8</v>
      </c>
      <c r="F517" s="294">
        <v>41939</v>
      </c>
      <c r="G517" s="30">
        <v>14092.8</v>
      </c>
      <c r="H517" s="265">
        <f t="shared" si="20"/>
        <v>0</v>
      </c>
      <c r="I517" s="8" t="s">
        <v>2531</v>
      </c>
    </row>
    <row r="518" spans="1:11" x14ac:dyDescent="0.25">
      <c r="A518" s="240">
        <v>41939</v>
      </c>
      <c r="B518" s="438" t="s">
        <v>3980</v>
      </c>
      <c r="C518" s="429" t="s">
        <v>2506</v>
      </c>
      <c r="D518" s="5" t="s">
        <v>2859</v>
      </c>
      <c r="E518" s="295">
        <v>32266</v>
      </c>
      <c r="F518" s="294">
        <v>41942</v>
      </c>
      <c r="G518" s="22">
        <v>32266</v>
      </c>
      <c r="H518" s="265">
        <f t="shared" si="20"/>
        <v>0</v>
      </c>
      <c r="I518" s="24" t="s">
        <v>2730</v>
      </c>
    </row>
    <row r="519" spans="1:11" x14ac:dyDescent="0.25">
      <c r="A519" s="240">
        <v>41913</v>
      </c>
      <c r="B519" s="448" t="s">
        <v>1059</v>
      </c>
      <c r="C519" s="447" t="s">
        <v>2764</v>
      </c>
      <c r="D519" s="5" t="s">
        <v>2859</v>
      </c>
      <c r="E519" s="236">
        <v>47839.199999999997</v>
      </c>
      <c r="F519" s="294">
        <v>41914</v>
      </c>
      <c r="G519" s="30">
        <v>47839.199999999997</v>
      </c>
      <c r="H519" s="238">
        <f t="shared" si="20"/>
        <v>0</v>
      </c>
      <c r="I519" s="235" t="s">
        <v>2774</v>
      </c>
    </row>
    <row r="520" spans="1:11" x14ac:dyDescent="0.25">
      <c r="A520" s="240">
        <v>41914</v>
      </c>
      <c r="B520" s="452" t="s">
        <v>1574</v>
      </c>
      <c r="C520" s="453" t="s">
        <v>2506</v>
      </c>
      <c r="D520" s="5" t="s">
        <v>2859</v>
      </c>
      <c r="E520" s="236">
        <v>12018.87</v>
      </c>
      <c r="F520" s="294">
        <v>41918</v>
      </c>
      <c r="G520" s="30">
        <v>12018.87</v>
      </c>
      <c r="H520" s="238">
        <f t="shared" si="20"/>
        <v>0</v>
      </c>
      <c r="I520" s="38" t="s">
        <v>23</v>
      </c>
    </row>
    <row r="521" spans="1:11" x14ac:dyDescent="0.25">
      <c r="A521" s="240">
        <v>41918</v>
      </c>
      <c r="B521" s="241" t="s">
        <v>1989</v>
      </c>
      <c r="C521" s="394" t="s">
        <v>2506</v>
      </c>
      <c r="D521" s="5" t="s">
        <v>2859</v>
      </c>
      <c r="E521" s="252">
        <v>9123.6</v>
      </c>
      <c r="F521" s="294">
        <v>41921</v>
      </c>
      <c r="G521" s="30">
        <v>9123.6</v>
      </c>
      <c r="H521" s="265">
        <f t="shared" si="20"/>
        <v>0</v>
      </c>
      <c r="I521" s="8" t="s">
        <v>23</v>
      </c>
      <c r="J521" s="9"/>
      <c r="K521" s="22"/>
    </row>
    <row r="522" spans="1:11" x14ac:dyDescent="0.25">
      <c r="A522" s="240">
        <v>41919</v>
      </c>
      <c r="B522" s="241" t="s">
        <v>2139</v>
      </c>
      <c r="C522" s="394" t="s">
        <v>2506</v>
      </c>
      <c r="D522" s="5" t="s">
        <v>2859</v>
      </c>
      <c r="E522" s="252">
        <v>40229.599999999999</v>
      </c>
      <c r="F522" s="294">
        <v>41925</v>
      </c>
      <c r="G522" s="30">
        <v>40229.599999999999</v>
      </c>
      <c r="H522" s="265">
        <f t="shared" si="20"/>
        <v>0</v>
      </c>
      <c r="I522" s="8" t="s">
        <v>23</v>
      </c>
      <c r="J522" s="9"/>
    </row>
    <row r="523" spans="1:11" x14ac:dyDescent="0.25">
      <c r="A523" s="240">
        <v>41922</v>
      </c>
      <c r="B523" s="438" t="s">
        <v>1053</v>
      </c>
      <c r="C523" s="429" t="s">
        <v>2506</v>
      </c>
      <c r="D523" s="5" t="s">
        <v>2859</v>
      </c>
      <c r="E523" s="236">
        <v>3306</v>
      </c>
      <c r="F523" s="294">
        <v>41925</v>
      </c>
      <c r="G523" s="30">
        <v>3306</v>
      </c>
      <c r="H523" s="265">
        <f t="shared" si="20"/>
        <v>0</v>
      </c>
      <c r="I523" s="235"/>
      <c r="J523" s="9"/>
    </row>
    <row r="524" spans="1:11" x14ac:dyDescent="0.25">
      <c r="A524" s="240">
        <v>41943</v>
      </c>
      <c r="B524" s="438" t="s">
        <v>4327</v>
      </c>
      <c r="C524" s="429" t="s">
        <v>2506</v>
      </c>
      <c r="D524" s="5" t="s">
        <v>5737</v>
      </c>
      <c r="E524" s="407">
        <v>0</v>
      </c>
      <c r="F524" s="408" t="s">
        <v>4328</v>
      </c>
      <c r="G524" s="247"/>
      <c r="H524" s="265">
        <f t="shared" si="20"/>
        <v>0</v>
      </c>
      <c r="I524" s="235" t="s">
        <v>2508</v>
      </c>
      <c r="J524" s="9"/>
    </row>
    <row r="525" spans="1:11" x14ac:dyDescent="0.25">
      <c r="A525" s="240">
        <v>41923</v>
      </c>
      <c r="B525" s="438" t="s">
        <v>1206</v>
      </c>
      <c r="C525" s="429" t="s">
        <v>2506</v>
      </c>
      <c r="D525" s="8" t="s">
        <v>2861</v>
      </c>
      <c r="E525" s="252">
        <v>7323.2</v>
      </c>
      <c r="F525" s="294">
        <v>41927</v>
      </c>
      <c r="G525" s="30">
        <v>7323.2</v>
      </c>
      <c r="H525" s="265">
        <f t="shared" si="20"/>
        <v>0</v>
      </c>
      <c r="I525" s="235" t="s">
        <v>2525</v>
      </c>
      <c r="J525" s="9"/>
    </row>
    <row r="526" spans="1:11" x14ac:dyDescent="0.25">
      <c r="A526" s="240">
        <v>41928</v>
      </c>
      <c r="B526" s="438" t="s">
        <v>3004</v>
      </c>
      <c r="C526" s="429" t="s">
        <v>2506</v>
      </c>
      <c r="D526" s="8" t="s">
        <v>2861</v>
      </c>
      <c r="E526" s="252">
        <v>2520</v>
      </c>
      <c r="F526" s="294">
        <v>41929</v>
      </c>
      <c r="G526" s="251">
        <v>2520</v>
      </c>
      <c r="H526" s="265">
        <f t="shared" si="20"/>
        <v>0</v>
      </c>
      <c r="I526" s="235" t="s">
        <v>2508</v>
      </c>
    </row>
    <row r="527" spans="1:11" x14ac:dyDescent="0.25">
      <c r="A527" s="240">
        <v>41929</v>
      </c>
      <c r="B527" s="438" t="s">
        <v>3122</v>
      </c>
      <c r="C527" s="429" t="s">
        <v>2506</v>
      </c>
      <c r="D527" s="8" t="s">
        <v>2861</v>
      </c>
      <c r="E527" s="252">
        <v>12736.7</v>
      </c>
      <c r="F527" s="294">
        <v>41932</v>
      </c>
      <c r="G527" s="251">
        <v>12736.7</v>
      </c>
      <c r="H527" s="265">
        <f t="shared" si="20"/>
        <v>0</v>
      </c>
      <c r="I527" s="235" t="s">
        <v>2508</v>
      </c>
      <c r="K527" s="9"/>
    </row>
    <row r="528" spans="1:11" x14ac:dyDescent="0.25">
      <c r="A528" s="240">
        <v>41930</v>
      </c>
      <c r="B528" s="438" t="s">
        <v>3182</v>
      </c>
      <c r="C528" s="429" t="s">
        <v>2506</v>
      </c>
      <c r="D528" s="8" t="s">
        <v>2861</v>
      </c>
      <c r="E528" s="252">
        <v>2937.6</v>
      </c>
      <c r="F528" s="294">
        <v>41930</v>
      </c>
      <c r="G528" s="30">
        <v>2937.6</v>
      </c>
      <c r="H528" s="265">
        <f t="shared" si="20"/>
        <v>0</v>
      </c>
      <c r="I528" s="8" t="s">
        <v>2525</v>
      </c>
      <c r="K528" s="9"/>
    </row>
    <row r="529" spans="1:11" x14ac:dyDescent="0.25">
      <c r="A529" s="240">
        <v>41915</v>
      </c>
      <c r="B529" s="452" t="s">
        <v>1673</v>
      </c>
      <c r="C529" s="453" t="s">
        <v>2506</v>
      </c>
      <c r="D529" s="8" t="s">
        <v>2861</v>
      </c>
      <c r="E529" s="236">
        <v>18408.2</v>
      </c>
      <c r="F529" s="294">
        <v>41915</v>
      </c>
      <c r="G529" s="30">
        <v>18408.2</v>
      </c>
      <c r="H529" s="265">
        <f t="shared" si="20"/>
        <v>0</v>
      </c>
      <c r="I529" s="38" t="s">
        <v>4</v>
      </c>
      <c r="K529" s="9"/>
    </row>
    <row r="530" spans="1:11" x14ac:dyDescent="0.25">
      <c r="A530" s="240">
        <v>41915</v>
      </c>
      <c r="B530" s="452" t="s">
        <v>1736</v>
      </c>
      <c r="C530" s="453" t="s">
        <v>2506</v>
      </c>
      <c r="D530" s="8" t="s">
        <v>2861</v>
      </c>
      <c r="E530" s="236">
        <v>3980</v>
      </c>
      <c r="F530" s="294">
        <v>41915</v>
      </c>
      <c r="G530" s="30">
        <v>3980</v>
      </c>
      <c r="H530" s="265">
        <f t="shared" si="20"/>
        <v>0</v>
      </c>
      <c r="I530" s="38"/>
      <c r="K530" s="9"/>
    </row>
    <row r="531" spans="1:11" x14ac:dyDescent="0.25">
      <c r="A531" s="240">
        <v>41915</v>
      </c>
      <c r="B531" s="452" t="s">
        <v>1780</v>
      </c>
      <c r="C531" s="453" t="s">
        <v>2506</v>
      </c>
      <c r="D531" s="8" t="s">
        <v>2861</v>
      </c>
      <c r="E531" s="236">
        <v>1036.8</v>
      </c>
      <c r="F531" s="294">
        <v>41915</v>
      </c>
      <c r="G531" s="30">
        <v>1036.8</v>
      </c>
      <c r="H531" s="265">
        <f t="shared" si="20"/>
        <v>0</v>
      </c>
      <c r="I531" s="235"/>
      <c r="K531" s="9"/>
    </row>
    <row r="532" spans="1:11" x14ac:dyDescent="0.25">
      <c r="A532" s="240">
        <v>41916</v>
      </c>
      <c r="B532" s="241" t="s">
        <v>1885</v>
      </c>
      <c r="C532" s="394" t="s">
        <v>2506</v>
      </c>
      <c r="D532" s="8" t="s">
        <v>2861</v>
      </c>
      <c r="E532" s="236">
        <v>2556.8000000000002</v>
      </c>
      <c r="F532" s="294">
        <v>41923</v>
      </c>
      <c r="G532" s="30">
        <v>2556.8000000000002</v>
      </c>
      <c r="H532" s="265">
        <f t="shared" si="20"/>
        <v>0</v>
      </c>
      <c r="I532" s="235"/>
      <c r="J532" s="9"/>
      <c r="K532" s="9"/>
    </row>
    <row r="533" spans="1:11" x14ac:dyDescent="0.25">
      <c r="A533" s="240">
        <v>41919</v>
      </c>
      <c r="B533" s="241" t="s">
        <v>2168</v>
      </c>
      <c r="C533" s="394" t="s">
        <v>2506</v>
      </c>
      <c r="D533" s="8" t="s">
        <v>2861</v>
      </c>
      <c r="E533" s="252">
        <v>9945.02</v>
      </c>
      <c r="F533" s="294">
        <v>41920</v>
      </c>
      <c r="G533" s="30">
        <v>9945.02</v>
      </c>
      <c r="H533" s="265">
        <f t="shared" si="20"/>
        <v>0</v>
      </c>
      <c r="I533" s="8" t="s">
        <v>57</v>
      </c>
      <c r="J533" s="9"/>
      <c r="K533" s="9"/>
    </row>
    <row r="534" spans="1:11" x14ac:dyDescent="0.25">
      <c r="A534" s="240">
        <v>41922</v>
      </c>
      <c r="B534" s="438" t="s">
        <v>1059</v>
      </c>
      <c r="C534" s="429" t="s">
        <v>2506</v>
      </c>
      <c r="D534" s="8" t="s">
        <v>2861</v>
      </c>
      <c r="E534" s="236">
        <v>5525.9</v>
      </c>
      <c r="F534" s="294">
        <v>41923</v>
      </c>
      <c r="G534" s="30">
        <v>5525.9</v>
      </c>
      <c r="H534" s="265">
        <f t="shared" si="20"/>
        <v>0</v>
      </c>
      <c r="I534" s="235" t="s">
        <v>14</v>
      </c>
      <c r="J534" s="9"/>
      <c r="K534" s="9"/>
    </row>
    <row r="535" spans="1:11" x14ac:dyDescent="0.25">
      <c r="A535" s="240">
        <v>41924</v>
      </c>
      <c r="B535" s="438" t="s">
        <v>1313</v>
      </c>
      <c r="C535" s="429" t="s">
        <v>2506</v>
      </c>
      <c r="D535" s="8" t="s">
        <v>2861</v>
      </c>
      <c r="E535" s="402">
        <v>1474.2</v>
      </c>
      <c r="F535" s="294">
        <v>41927</v>
      </c>
      <c r="G535" s="22">
        <v>1474.2</v>
      </c>
      <c r="H535" s="265">
        <f t="shared" si="20"/>
        <v>0</v>
      </c>
      <c r="I535" s="20" t="s">
        <v>2508</v>
      </c>
      <c r="J535" s="9"/>
      <c r="K535" s="9"/>
    </row>
    <row r="536" spans="1:11" x14ac:dyDescent="0.25">
      <c r="A536" s="240">
        <v>41926</v>
      </c>
      <c r="B536" s="438" t="s">
        <v>1453</v>
      </c>
      <c r="C536" s="429" t="s">
        <v>2506</v>
      </c>
      <c r="D536" s="8" t="s">
        <v>2861</v>
      </c>
      <c r="E536" s="252">
        <v>10370.4</v>
      </c>
      <c r="F536" s="294">
        <v>41927</v>
      </c>
      <c r="G536" s="30">
        <v>10370.4</v>
      </c>
      <c r="H536" s="265">
        <f t="shared" si="20"/>
        <v>0</v>
      </c>
      <c r="I536" s="235" t="s">
        <v>2511</v>
      </c>
      <c r="J536" s="9"/>
      <c r="K536" s="9"/>
    </row>
    <row r="537" spans="1:11" x14ac:dyDescent="0.25">
      <c r="A537" s="240">
        <v>41931</v>
      </c>
      <c r="B537" s="438" t="s">
        <v>3316</v>
      </c>
      <c r="C537" s="429" t="s">
        <v>2506</v>
      </c>
      <c r="D537" s="8" t="s">
        <v>2861</v>
      </c>
      <c r="E537" s="402">
        <v>2515.1999999999998</v>
      </c>
      <c r="F537" s="294">
        <v>41932</v>
      </c>
      <c r="G537" s="30">
        <v>2515.1999999999998</v>
      </c>
      <c r="H537" s="265">
        <f t="shared" si="20"/>
        <v>0</v>
      </c>
      <c r="I537" s="8" t="s">
        <v>2864</v>
      </c>
      <c r="J537" s="9"/>
      <c r="K537" s="9"/>
    </row>
    <row r="538" spans="1:11" x14ac:dyDescent="0.25">
      <c r="A538" s="240">
        <v>41933</v>
      </c>
      <c r="B538" s="438" t="s">
        <v>3440</v>
      </c>
      <c r="C538" s="429" t="s">
        <v>2506</v>
      </c>
      <c r="D538" s="8" t="s">
        <v>2861</v>
      </c>
      <c r="E538" s="252">
        <v>9293</v>
      </c>
      <c r="F538" s="294">
        <v>41933</v>
      </c>
      <c r="G538" s="22">
        <v>9293</v>
      </c>
      <c r="H538" s="265">
        <f t="shared" si="20"/>
        <v>0</v>
      </c>
      <c r="I538" s="431" t="s">
        <v>2864</v>
      </c>
      <c r="J538" s="9"/>
      <c r="K538" s="9"/>
    </row>
    <row r="539" spans="1:11" x14ac:dyDescent="0.25">
      <c r="A539" s="240">
        <v>41935</v>
      </c>
      <c r="B539" s="438" t="s">
        <v>3654</v>
      </c>
      <c r="C539" s="429" t="s">
        <v>2506</v>
      </c>
      <c r="D539" s="8" t="s">
        <v>2861</v>
      </c>
      <c r="E539" s="402">
        <v>216</v>
      </c>
      <c r="F539" s="294">
        <v>41935</v>
      </c>
      <c r="G539" s="30">
        <v>216</v>
      </c>
      <c r="H539" s="265">
        <f t="shared" si="20"/>
        <v>0</v>
      </c>
      <c r="I539" s="235" t="s">
        <v>2545</v>
      </c>
      <c r="J539" s="9"/>
      <c r="K539" s="9"/>
    </row>
    <row r="540" spans="1:11" x14ac:dyDescent="0.25">
      <c r="A540" s="240">
        <v>41936</v>
      </c>
      <c r="B540" s="438" t="s">
        <v>3748</v>
      </c>
      <c r="C540" s="429" t="s">
        <v>2506</v>
      </c>
      <c r="D540" s="8" t="s">
        <v>2861</v>
      </c>
      <c r="E540" s="402">
        <v>16174</v>
      </c>
      <c r="F540" s="294">
        <v>41939</v>
      </c>
      <c r="G540" s="30">
        <v>16174</v>
      </c>
      <c r="H540" s="265">
        <f t="shared" ref="H540:H571" si="21">E540-G540</f>
        <v>0</v>
      </c>
      <c r="I540" s="20" t="s">
        <v>2545</v>
      </c>
      <c r="J540" s="9"/>
      <c r="K540" s="9"/>
    </row>
    <row r="541" spans="1:11" x14ac:dyDescent="0.25">
      <c r="A541" s="240">
        <v>41939</v>
      </c>
      <c r="B541" s="438" t="s">
        <v>3951</v>
      </c>
      <c r="C541" s="429" t="s">
        <v>2506</v>
      </c>
      <c r="D541" s="8" t="s">
        <v>2861</v>
      </c>
      <c r="E541" s="295">
        <v>7746.8</v>
      </c>
      <c r="F541" s="294">
        <v>41942</v>
      </c>
      <c r="G541" s="22">
        <v>7746.8</v>
      </c>
      <c r="H541" s="265">
        <f t="shared" si="21"/>
        <v>0</v>
      </c>
      <c r="I541" s="24" t="s">
        <v>2545</v>
      </c>
      <c r="J541" s="9"/>
      <c r="K541" s="9"/>
    </row>
    <row r="542" spans="1:11" x14ac:dyDescent="0.25">
      <c r="A542" s="240">
        <v>41939</v>
      </c>
      <c r="B542" s="438" t="s">
        <v>3969</v>
      </c>
      <c r="C542" s="429" t="s">
        <v>2506</v>
      </c>
      <c r="D542" s="8" t="s">
        <v>2861</v>
      </c>
      <c r="E542" s="295">
        <v>1590</v>
      </c>
      <c r="F542" s="294">
        <v>41942</v>
      </c>
      <c r="G542" s="22">
        <v>1590</v>
      </c>
      <c r="H542" s="265">
        <f t="shared" si="21"/>
        <v>0</v>
      </c>
      <c r="I542" s="24" t="s">
        <v>2508</v>
      </c>
      <c r="J542" s="9"/>
      <c r="K542" s="9"/>
    </row>
    <row r="543" spans="1:11" x14ac:dyDescent="0.25">
      <c r="A543" s="240">
        <v>41940</v>
      </c>
      <c r="B543" s="438" t="s">
        <v>4084</v>
      </c>
      <c r="C543" s="429" t="s">
        <v>2506</v>
      </c>
      <c r="D543" s="8" t="s">
        <v>2861</v>
      </c>
      <c r="E543" s="402">
        <v>20010.32</v>
      </c>
      <c r="F543" s="294">
        <v>41942</v>
      </c>
      <c r="G543" s="30">
        <v>20010.32</v>
      </c>
      <c r="H543" s="265">
        <f t="shared" si="21"/>
        <v>0</v>
      </c>
      <c r="I543" s="235" t="s">
        <v>2545</v>
      </c>
    </row>
    <row r="544" spans="1:11" x14ac:dyDescent="0.25">
      <c r="A544" s="240">
        <v>41942</v>
      </c>
      <c r="B544" s="438" t="s">
        <v>4290</v>
      </c>
      <c r="C544" s="429" t="s">
        <v>2506</v>
      </c>
      <c r="D544" s="8" t="s">
        <v>2861</v>
      </c>
      <c r="E544" s="402">
        <v>1990.4</v>
      </c>
      <c r="F544" s="461">
        <v>41944</v>
      </c>
      <c r="G544" s="247">
        <v>1990.4</v>
      </c>
      <c r="H544" s="265">
        <f t="shared" si="21"/>
        <v>0</v>
      </c>
      <c r="I544" s="235" t="s">
        <v>2508</v>
      </c>
    </row>
    <row r="545" spans="1:11" x14ac:dyDescent="0.25">
      <c r="A545" s="240">
        <v>41923</v>
      </c>
      <c r="B545" s="438" t="s">
        <v>1168</v>
      </c>
      <c r="C545" s="429" t="s">
        <v>2506</v>
      </c>
      <c r="D545" s="454" t="s">
        <v>2513</v>
      </c>
      <c r="E545" s="252">
        <v>23438.400000000001</v>
      </c>
      <c r="F545" s="294">
        <v>41923</v>
      </c>
      <c r="G545" s="30">
        <v>23438.400000000001</v>
      </c>
      <c r="H545" s="265">
        <f t="shared" si="21"/>
        <v>0</v>
      </c>
      <c r="I545" s="235" t="s">
        <v>2849</v>
      </c>
    </row>
    <row r="546" spans="1:11" x14ac:dyDescent="0.25">
      <c r="A546" s="240">
        <v>41913</v>
      </c>
      <c r="B546" s="448" t="s">
        <v>2230</v>
      </c>
      <c r="C546" s="447" t="s">
        <v>2764</v>
      </c>
      <c r="D546" s="235" t="s">
        <v>2513</v>
      </c>
      <c r="E546" s="236">
        <v>17121</v>
      </c>
      <c r="F546" s="294">
        <v>41915</v>
      </c>
      <c r="G546" s="30">
        <v>17121</v>
      </c>
      <c r="H546" s="238">
        <f t="shared" si="21"/>
        <v>0</v>
      </c>
      <c r="I546" s="235" t="s">
        <v>95</v>
      </c>
    </row>
    <row r="547" spans="1:11" x14ac:dyDescent="0.25">
      <c r="A547" s="240">
        <v>41914</v>
      </c>
      <c r="B547" s="452" t="s">
        <v>1576</v>
      </c>
      <c r="C547" s="453" t="s">
        <v>2506</v>
      </c>
      <c r="D547" s="454" t="s">
        <v>2513</v>
      </c>
      <c r="E547" s="236">
        <v>35288</v>
      </c>
      <c r="F547" s="294">
        <v>41915</v>
      </c>
      <c r="G547" s="30">
        <v>35288</v>
      </c>
      <c r="H547" s="238">
        <f t="shared" si="21"/>
        <v>0</v>
      </c>
      <c r="I547" s="38" t="s">
        <v>20</v>
      </c>
    </row>
    <row r="548" spans="1:11" x14ac:dyDescent="0.25">
      <c r="A548" s="240">
        <v>41915</v>
      </c>
      <c r="B548" s="452" t="s">
        <v>1674</v>
      </c>
      <c r="C548" s="453" t="s">
        <v>2506</v>
      </c>
      <c r="D548" s="454" t="s">
        <v>2513</v>
      </c>
      <c r="E548" s="236">
        <v>63025.599999999999</v>
      </c>
      <c r="F548" s="294">
        <v>41918</v>
      </c>
      <c r="G548" s="30">
        <v>63025.599999999999</v>
      </c>
      <c r="H548" s="265">
        <f t="shared" si="21"/>
        <v>0</v>
      </c>
      <c r="I548" s="38" t="s">
        <v>57</v>
      </c>
    </row>
    <row r="549" spans="1:11" x14ac:dyDescent="0.25">
      <c r="A549" s="240">
        <v>41915</v>
      </c>
      <c r="B549" s="452" t="s">
        <v>1678</v>
      </c>
      <c r="C549" s="453" t="s">
        <v>2506</v>
      </c>
      <c r="D549" s="454" t="s">
        <v>2513</v>
      </c>
      <c r="E549" s="236">
        <v>19525.8</v>
      </c>
      <c r="F549" s="294">
        <v>41918</v>
      </c>
      <c r="G549" s="30">
        <v>19525.8</v>
      </c>
      <c r="H549" s="265">
        <f t="shared" si="21"/>
        <v>0</v>
      </c>
      <c r="I549" s="38" t="s">
        <v>57</v>
      </c>
    </row>
    <row r="550" spans="1:11" x14ac:dyDescent="0.25">
      <c r="A550" s="240">
        <v>41915</v>
      </c>
      <c r="B550" s="452" t="s">
        <v>1788</v>
      </c>
      <c r="C550" s="453" t="s">
        <v>2506</v>
      </c>
      <c r="D550" s="235" t="s">
        <v>2513</v>
      </c>
      <c r="E550" s="236">
        <v>42418.2</v>
      </c>
      <c r="F550" s="294">
        <v>41918</v>
      </c>
      <c r="G550" s="30">
        <v>42418.2</v>
      </c>
      <c r="H550" s="265">
        <f t="shared" si="21"/>
        <v>0</v>
      </c>
      <c r="I550" s="235" t="s">
        <v>57</v>
      </c>
    </row>
    <row r="551" spans="1:11" x14ac:dyDescent="0.25">
      <c r="A551" s="240">
        <v>41916</v>
      </c>
      <c r="B551" s="241" t="s">
        <v>1869</v>
      </c>
      <c r="C551" s="394" t="s">
        <v>2506</v>
      </c>
      <c r="D551" s="235" t="s">
        <v>2513</v>
      </c>
      <c r="E551" s="236">
        <v>27456.400000000001</v>
      </c>
      <c r="F551" s="294">
        <v>41918</v>
      </c>
      <c r="G551" s="30">
        <v>27456.400000000001</v>
      </c>
      <c r="H551" s="265">
        <f t="shared" si="21"/>
        <v>0</v>
      </c>
      <c r="I551" s="235" t="s">
        <v>196</v>
      </c>
    </row>
    <row r="552" spans="1:11" x14ac:dyDescent="0.25">
      <c r="A552" s="240">
        <v>41917</v>
      </c>
      <c r="B552" s="241" t="s">
        <v>1887</v>
      </c>
      <c r="C552" s="394" t="s">
        <v>2506</v>
      </c>
      <c r="D552" s="235" t="s">
        <v>2513</v>
      </c>
      <c r="E552" s="236">
        <v>10142.68</v>
      </c>
      <c r="F552" s="294">
        <v>41918</v>
      </c>
      <c r="G552" s="30">
        <v>10142.68</v>
      </c>
      <c r="H552" s="265">
        <f t="shared" si="21"/>
        <v>0</v>
      </c>
      <c r="I552" s="235"/>
    </row>
    <row r="553" spans="1:11" x14ac:dyDescent="0.25">
      <c r="A553" s="240">
        <v>41917</v>
      </c>
      <c r="B553" s="241" t="s">
        <v>1956</v>
      </c>
      <c r="C553" s="394" t="s">
        <v>2506</v>
      </c>
      <c r="D553" s="235" t="s">
        <v>2513</v>
      </c>
      <c r="E553" s="236">
        <v>39528</v>
      </c>
      <c r="F553" s="294">
        <v>41918</v>
      </c>
      <c r="G553" s="30">
        <v>39528</v>
      </c>
      <c r="H553" s="265">
        <f t="shared" si="21"/>
        <v>0</v>
      </c>
      <c r="I553" s="235" t="s">
        <v>14</v>
      </c>
    </row>
    <row r="554" spans="1:11" x14ac:dyDescent="0.25">
      <c r="A554" s="240">
        <v>41919</v>
      </c>
      <c r="B554" s="241" t="s">
        <v>2092</v>
      </c>
      <c r="C554" s="394" t="s">
        <v>2506</v>
      </c>
      <c r="D554" s="8" t="s">
        <v>2513</v>
      </c>
      <c r="E554" s="252">
        <v>28933.4</v>
      </c>
      <c r="F554" s="294">
        <v>41919</v>
      </c>
      <c r="G554" s="30">
        <v>28933.4</v>
      </c>
      <c r="H554" s="265">
        <f t="shared" si="21"/>
        <v>0</v>
      </c>
      <c r="I554" s="8" t="s">
        <v>2832</v>
      </c>
    </row>
    <row r="555" spans="1:11" x14ac:dyDescent="0.25">
      <c r="A555" s="240">
        <v>41919</v>
      </c>
      <c r="B555" s="241" t="s">
        <v>2169</v>
      </c>
      <c r="C555" s="394" t="s">
        <v>2506</v>
      </c>
      <c r="D555" s="8" t="s">
        <v>2513</v>
      </c>
      <c r="E555" s="252">
        <v>18074.2</v>
      </c>
      <c r="F555" s="294">
        <v>41920</v>
      </c>
      <c r="G555" s="30">
        <v>18074.2</v>
      </c>
      <c r="H555" s="265">
        <f t="shared" si="21"/>
        <v>0</v>
      </c>
      <c r="I555" s="8" t="s">
        <v>2832</v>
      </c>
    </row>
    <row r="556" spans="1:11" x14ac:dyDescent="0.25">
      <c r="A556" s="240">
        <v>41920</v>
      </c>
      <c r="B556" s="456" t="s">
        <v>1173</v>
      </c>
      <c r="C556" s="457" t="s">
        <v>2764</v>
      </c>
      <c r="D556" s="235" t="s">
        <v>2513</v>
      </c>
      <c r="E556" s="236">
        <v>65816</v>
      </c>
      <c r="F556" s="294">
        <v>41921</v>
      </c>
      <c r="G556" s="30">
        <v>65816</v>
      </c>
      <c r="H556" s="265">
        <f t="shared" si="21"/>
        <v>0</v>
      </c>
      <c r="I556" s="235" t="s">
        <v>2843</v>
      </c>
      <c r="K556" s="21"/>
    </row>
    <row r="557" spans="1:11" x14ac:dyDescent="0.25">
      <c r="A557" s="240">
        <v>41922</v>
      </c>
      <c r="B557" s="438" t="s">
        <v>1115</v>
      </c>
      <c r="C557" s="429" t="s">
        <v>2506</v>
      </c>
      <c r="D557" s="235" t="s">
        <v>2513</v>
      </c>
      <c r="E557" s="236">
        <v>22927</v>
      </c>
      <c r="F557" s="294">
        <v>41923</v>
      </c>
      <c r="G557" s="30">
        <v>22927</v>
      </c>
      <c r="H557" s="265">
        <f t="shared" si="21"/>
        <v>0</v>
      </c>
      <c r="I557" s="235" t="s">
        <v>2849</v>
      </c>
      <c r="K557" s="21"/>
    </row>
    <row r="558" spans="1:11" x14ac:dyDescent="0.25">
      <c r="A558" s="240">
        <v>41925</v>
      </c>
      <c r="B558" s="438" t="s">
        <v>1330</v>
      </c>
      <c r="C558" s="429" t="s">
        <v>2506</v>
      </c>
      <c r="D558" s="401" t="s">
        <v>2513</v>
      </c>
      <c r="E558" s="402">
        <v>17467.8</v>
      </c>
      <c r="F558" s="294">
        <v>41927</v>
      </c>
      <c r="G558" s="22">
        <v>17467.8</v>
      </c>
      <c r="H558" s="265">
        <f t="shared" si="21"/>
        <v>0</v>
      </c>
      <c r="I558" s="20" t="s">
        <v>2832</v>
      </c>
    </row>
    <row r="559" spans="1:11" x14ac:dyDescent="0.25">
      <c r="A559" s="240">
        <v>41926</v>
      </c>
      <c r="B559" s="438" t="s">
        <v>1451</v>
      </c>
      <c r="C559" s="429" t="s">
        <v>2506</v>
      </c>
      <c r="D559" s="401" t="s">
        <v>2513</v>
      </c>
      <c r="E559" s="402">
        <v>31048.6</v>
      </c>
      <c r="F559" s="294">
        <v>41926</v>
      </c>
      <c r="G559" s="30">
        <v>31048.6</v>
      </c>
      <c r="H559" s="265">
        <f t="shared" si="21"/>
        <v>0</v>
      </c>
      <c r="I559" s="235" t="s">
        <v>2508</v>
      </c>
    </row>
    <row r="560" spans="1:11" x14ac:dyDescent="0.25">
      <c r="A560" s="240">
        <v>41926</v>
      </c>
      <c r="B560" s="438" t="s">
        <v>1459</v>
      </c>
      <c r="C560" s="429" t="s">
        <v>2506</v>
      </c>
      <c r="D560" s="8" t="s">
        <v>2513</v>
      </c>
      <c r="E560" s="252">
        <v>5178.6000000000004</v>
      </c>
      <c r="F560" s="294">
        <v>41926</v>
      </c>
      <c r="G560" s="30">
        <v>5178.6000000000004</v>
      </c>
      <c r="H560" s="265">
        <f t="shared" si="21"/>
        <v>0</v>
      </c>
      <c r="I560" s="235" t="s">
        <v>2508</v>
      </c>
    </row>
    <row r="561" spans="1:11" x14ac:dyDescent="0.25">
      <c r="A561" s="240">
        <v>41927</v>
      </c>
      <c r="B561" s="438" t="s">
        <v>1540</v>
      </c>
      <c r="C561" s="429" t="s">
        <v>2506</v>
      </c>
      <c r="D561" s="401" t="s">
        <v>2513</v>
      </c>
      <c r="E561" s="402">
        <v>15849.8</v>
      </c>
      <c r="F561" s="294">
        <v>41928</v>
      </c>
      <c r="G561" s="30">
        <v>15849.8</v>
      </c>
      <c r="H561" s="265">
        <f t="shared" si="21"/>
        <v>0</v>
      </c>
      <c r="I561" s="235" t="s">
        <v>2832</v>
      </c>
    </row>
    <row r="562" spans="1:11" x14ac:dyDescent="0.25">
      <c r="A562" s="240">
        <v>41928</v>
      </c>
      <c r="B562" s="438" t="s">
        <v>2965</v>
      </c>
      <c r="C562" s="429" t="s">
        <v>2506</v>
      </c>
      <c r="D562" s="8" t="s">
        <v>2513</v>
      </c>
      <c r="E562" s="252">
        <v>27598.3</v>
      </c>
      <c r="F562" s="294">
        <v>41929</v>
      </c>
      <c r="G562" s="251">
        <v>27598.3</v>
      </c>
      <c r="H562" s="265">
        <f t="shared" si="21"/>
        <v>0</v>
      </c>
      <c r="I562" s="8" t="s">
        <v>2832</v>
      </c>
    </row>
    <row r="563" spans="1:11" x14ac:dyDescent="0.25">
      <c r="A563" s="240">
        <v>41928</v>
      </c>
      <c r="B563" s="438" t="s">
        <v>2997</v>
      </c>
      <c r="C563" s="429" t="s">
        <v>2506</v>
      </c>
      <c r="D563" s="8" t="s">
        <v>2513</v>
      </c>
      <c r="E563" s="252">
        <v>4483.8</v>
      </c>
      <c r="F563" s="294">
        <v>41929</v>
      </c>
      <c r="G563" s="251">
        <v>4483.8</v>
      </c>
      <c r="H563" s="265">
        <f t="shared" si="21"/>
        <v>0</v>
      </c>
      <c r="I563" s="235" t="s">
        <v>2832</v>
      </c>
    </row>
    <row r="564" spans="1:11" x14ac:dyDescent="0.25">
      <c r="A564" s="240">
        <v>41928</v>
      </c>
      <c r="B564" s="438" t="s">
        <v>3028</v>
      </c>
      <c r="C564" s="429" t="s">
        <v>2506</v>
      </c>
      <c r="D564" s="8" t="s">
        <v>2513</v>
      </c>
      <c r="E564" s="252">
        <v>6279.2</v>
      </c>
      <c r="F564" s="294">
        <v>41932</v>
      </c>
      <c r="G564" s="251">
        <v>6279.2</v>
      </c>
      <c r="H564" s="265">
        <f t="shared" si="21"/>
        <v>0</v>
      </c>
      <c r="I564" s="235" t="s">
        <v>2832</v>
      </c>
    </row>
    <row r="565" spans="1:11" x14ac:dyDescent="0.25">
      <c r="A565" s="240">
        <v>41929</v>
      </c>
      <c r="B565" s="438" t="s">
        <v>3071</v>
      </c>
      <c r="C565" s="429" t="s">
        <v>2506</v>
      </c>
      <c r="D565" s="8" t="s">
        <v>2513</v>
      </c>
      <c r="E565" s="252">
        <v>31255.3</v>
      </c>
      <c r="F565" s="294">
        <v>41930</v>
      </c>
      <c r="G565" s="251">
        <v>31255.3</v>
      </c>
      <c r="H565" s="265">
        <f t="shared" si="21"/>
        <v>0</v>
      </c>
      <c r="I565" s="235" t="s">
        <v>2832</v>
      </c>
      <c r="K565" s="21"/>
    </row>
    <row r="566" spans="1:11" x14ac:dyDescent="0.25">
      <c r="A566" s="240">
        <v>41929</v>
      </c>
      <c r="B566" s="438" t="s">
        <v>3079</v>
      </c>
      <c r="C566" s="429" t="s">
        <v>2506</v>
      </c>
      <c r="D566" s="8" t="s">
        <v>2513</v>
      </c>
      <c r="E566" s="252">
        <v>9319.7999999999993</v>
      </c>
      <c r="F566" s="294">
        <v>41930</v>
      </c>
      <c r="G566" s="251">
        <v>9319.7999999999993</v>
      </c>
      <c r="H566" s="265">
        <f t="shared" si="21"/>
        <v>0</v>
      </c>
      <c r="I566" s="235" t="s">
        <v>2832</v>
      </c>
    </row>
    <row r="567" spans="1:11" x14ac:dyDescent="0.25">
      <c r="A567" s="240">
        <v>41929</v>
      </c>
      <c r="B567" s="438" t="s">
        <v>3094</v>
      </c>
      <c r="C567" s="429" t="s">
        <v>2506</v>
      </c>
      <c r="D567" s="8" t="s">
        <v>2513</v>
      </c>
      <c r="E567" s="252">
        <v>1548.8</v>
      </c>
      <c r="F567" s="294">
        <v>41930</v>
      </c>
      <c r="G567" s="251">
        <v>1548.8</v>
      </c>
      <c r="H567" s="265">
        <f t="shared" si="21"/>
        <v>0</v>
      </c>
      <c r="I567" s="235" t="s">
        <v>2508</v>
      </c>
    </row>
    <row r="568" spans="1:11" x14ac:dyDescent="0.25">
      <c r="A568" s="240">
        <v>41930</v>
      </c>
      <c r="B568" s="438" t="s">
        <v>3183</v>
      </c>
      <c r="C568" s="429" t="s">
        <v>2506</v>
      </c>
      <c r="D568" s="8" t="s">
        <v>2513</v>
      </c>
      <c r="E568" s="252">
        <v>20265.099999999999</v>
      </c>
      <c r="F568" s="294">
        <v>41930</v>
      </c>
      <c r="G568" s="30">
        <v>20265.099999999999</v>
      </c>
      <c r="H568" s="265">
        <f t="shared" si="21"/>
        <v>0</v>
      </c>
      <c r="I568" s="8" t="s">
        <v>2832</v>
      </c>
    </row>
    <row r="569" spans="1:11" x14ac:dyDescent="0.25">
      <c r="A569" s="240">
        <v>41931</v>
      </c>
      <c r="B569" s="438" t="s">
        <v>3317</v>
      </c>
      <c r="C569" s="429" t="s">
        <v>2506</v>
      </c>
      <c r="D569" s="8" t="s">
        <v>2513</v>
      </c>
      <c r="E569" s="252">
        <v>35377.199999999997</v>
      </c>
      <c r="F569" s="294">
        <v>41933</v>
      </c>
      <c r="G569" s="30">
        <v>35377.199999999997</v>
      </c>
      <c r="H569" s="265">
        <f t="shared" si="21"/>
        <v>0</v>
      </c>
      <c r="I569" s="8" t="s">
        <v>2864</v>
      </c>
    </row>
    <row r="570" spans="1:11" x14ac:dyDescent="0.25">
      <c r="A570" s="240">
        <v>41932</v>
      </c>
      <c r="B570" s="438" t="s">
        <v>3354</v>
      </c>
      <c r="C570" s="429" t="s">
        <v>2506</v>
      </c>
      <c r="D570" s="8" t="s">
        <v>2513</v>
      </c>
      <c r="E570" s="252">
        <v>34109.800000000003</v>
      </c>
      <c r="F570" s="294">
        <v>41933</v>
      </c>
      <c r="G570" s="30">
        <v>34109.800000000003</v>
      </c>
      <c r="H570" s="265">
        <f t="shared" si="21"/>
        <v>0</v>
      </c>
      <c r="I570" s="8" t="s">
        <v>2832</v>
      </c>
    </row>
    <row r="571" spans="1:11" x14ac:dyDescent="0.25">
      <c r="A571" s="240">
        <v>41933</v>
      </c>
      <c r="B571" s="438" t="s">
        <v>3443</v>
      </c>
      <c r="C571" s="429" t="s">
        <v>2506</v>
      </c>
      <c r="D571" s="8" t="s">
        <v>2513</v>
      </c>
      <c r="E571" s="252">
        <v>29246</v>
      </c>
      <c r="F571" s="294">
        <v>41934</v>
      </c>
      <c r="G571" s="22">
        <v>29246</v>
      </c>
      <c r="H571" s="265">
        <f t="shared" si="21"/>
        <v>0</v>
      </c>
      <c r="I571" s="431" t="s">
        <v>2</v>
      </c>
    </row>
    <row r="572" spans="1:11" x14ac:dyDescent="0.25">
      <c r="A572" s="240">
        <v>41934</v>
      </c>
      <c r="B572" s="438" t="s">
        <v>3507</v>
      </c>
      <c r="C572" s="429" t="s">
        <v>2506</v>
      </c>
      <c r="D572" s="401" t="s">
        <v>2513</v>
      </c>
      <c r="E572" s="402">
        <v>14860.8</v>
      </c>
      <c r="F572" s="294">
        <v>41934</v>
      </c>
      <c r="G572" s="22">
        <v>14860.8</v>
      </c>
      <c r="H572" s="265">
        <f t="shared" ref="H572:H603" si="22">E572-G572</f>
        <v>0</v>
      </c>
      <c r="I572" s="20" t="s">
        <v>2832</v>
      </c>
    </row>
    <row r="573" spans="1:11" x14ac:dyDescent="0.25">
      <c r="A573" s="240">
        <v>41935</v>
      </c>
      <c r="B573" s="438" t="s">
        <v>3594</v>
      </c>
      <c r="C573" s="429" t="s">
        <v>2506</v>
      </c>
      <c r="D573" s="401" t="s">
        <v>2513</v>
      </c>
      <c r="E573" s="402">
        <v>30528</v>
      </c>
      <c r="F573" s="117">
        <v>41935</v>
      </c>
      <c r="G573" s="30">
        <v>30528</v>
      </c>
      <c r="H573" s="265">
        <f t="shared" si="22"/>
        <v>0</v>
      </c>
      <c r="I573" s="8" t="s">
        <v>2832</v>
      </c>
    </row>
    <row r="574" spans="1:11" x14ac:dyDescent="0.25">
      <c r="A574" s="240">
        <v>41935</v>
      </c>
      <c r="B574" s="438" t="s">
        <v>3642</v>
      </c>
      <c r="C574" s="429" t="s">
        <v>2506</v>
      </c>
      <c r="D574" s="401" t="s">
        <v>2513</v>
      </c>
      <c r="E574" s="402">
        <v>10554.6</v>
      </c>
      <c r="F574" s="117">
        <v>41935</v>
      </c>
      <c r="G574" s="251">
        <v>10554.6</v>
      </c>
      <c r="H574" s="265">
        <f t="shared" si="22"/>
        <v>0</v>
      </c>
      <c r="I574" s="235" t="s">
        <v>2508</v>
      </c>
      <c r="K574" s="21"/>
    </row>
    <row r="575" spans="1:11" x14ac:dyDescent="0.25">
      <c r="A575" s="240">
        <v>41936</v>
      </c>
      <c r="B575" s="438" t="s">
        <v>3720</v>
      </c>
      <c r="C575" s="429" t="s">
        <v>2506</v>
      </c>
      <c r="D575" s="401" t="s">
        <v>2513</v>
      </c>
      <c r="E575" s="402">
        <v>17235.900000000001</v>
      </c>
      <c r="F575" s="294">
        <v>41936</v>
      </c>
      <c r="G575" s="22">
        <v>17235.900000000001</v>
      </c>
      <c r="H575" s="265">
        <f t="shared" si="22"/>
        <v>0</v>
      </c>
      <c r="I575" s="20" t="s">
        <v>2508</v>
      </c>
      <c r="K575" s="54"/>
    </row>
    <row r="576" spans="1:11" x14ac:dyDescent="0.25">
      <c r="A576" s="240">
        <v>41937</v>
      </c>
      <c r="B576" s="438" t="s">
        <v>3809</v>
      </c>
      <c r="C576" s="429" t="s">
        <v>2506</v>
      </c>
      <c r="D576" s="401" t="s">
        <v>2513</v>
      </c>
      <c r="E576" s="402">
        <v>14803.2</v>
      </c>
      <c r="F576" s="294">
        <v>41937</v>
      </c>
      <c r="G576" s="22">
        <v>14803.2</v>
      </c>
      <c r="H576" s="265">
        <f t="shared" si="22"/>
        <v>0</v>
      </c>
      <c r="I576" s="431" t="s">
        <v>2508</v>
      </c>
    </row>
    <row r="577" spans="1:11" x14ac:dyDescent="0.25">
      <c r="A577" s="240">
        <v>41938</v>
      </c>
      <c r="B577" s="438" t="s">
        <v>3882</v>
      </c>
      <c r="C577" s="429" t="s">
        <v>2506</v>
      </c>
      <c r="D577" s="401" t="s">
        <v>2513</v>
      </c>
      <c r="E577" s="402">
        <v>28667</v>
      </c>
      <c r="F577" s="294">
        <v>41940</v>
      </c>
      <c r="G577" s="30">
        <v>28667</v>
      </c>
      <c r="H577" s="265">
        <f t="shared" si="22"/>
        <v>0</v>
      </c>
      <c r="I577" s="8" t="s">
        <v>2832</v>
      </c>
    </row>
    <row r="578" spans="1:11" x14ac:dyDescent="0.25">
      <c r="A578" s="240">
        <v>41939</v>
      </c>
      <c r="B578" s="438" t="s">
        <v>3956</v>
      </c>
      <c r="C578" s="429" t="s">
        <v>2506</v>
      </c>
      <c r="D578" s="439" t="s">
        <v>2513</v>
      </c>
      <c r="E578" s="295">
        <v>15352.5</v>
      </c>
      <c r="F578" s="294">
        <v>41940</v>
      </c>
      <c r="G578" s="22">
        <v>15352.5</v>
      </c>
      <c r="H578" s="265">
        <f t="shared" si="22"/>
        <v>0</v>
      </c>
      <c r="I578" s="24" t="s">
        <v>2832</v>
      </c>
    </row>
    <row r="579" spans="1:11" x14ac:dyDescent="0.25">
      <c r="A579" s="240">
        <v>41939</v>
      </c>
      <c r="B579" s="438" t="s">
        <v>3959</v>
      </c>
      <c r="C579" s="429" t="s">
        <v>2506</v>
      </c>
      <c r="D579" s="439" t="s">
        <v>2513</v>
      </c>
      <c r="E579" s="295">
        <v>11251.6</v>
      </c>
      <c r="F579" s="294">
        <v>41939</v>
      </c>
      <c r="G579" s="22">
        <v>11251.6</v>
      </c>
      <c r="H579" s="265">
        <f t="shared" si="22"/>
        <v>0</v>
      </c>
      <c r="I579" s="24" t="s">
        <v>2832</v>
      </c>
    </row>
    <row r="580" spans="1:11" x14ac:dyDescent="0.25">
      <c r="A580" s="240">
        <v>41939</v>
      </c>
      <c r="B580" s="438" t="s">
        <v>4033</v>
      </c>
      <c r="C580" s="429" t="s">
        <v>2506</v>
      </c>
      <c r="D580" s="439" t="s">
        <v>2513</v>
      </c>
      <c r="E580" s="295">
        <v>20012</v>
      </c>
      <c r="F580" s="294">
        <v>41940</v>
      </c>
      <c r="G580" s="22">
        <v>20012</v>
      </c>
      <c r="H580" s="265">
        <f t="shared" si="22"/>
        <v>0</v>
      </c>
      <c r="I580" s="24" t="s">
        <v>2508</v>
      </c>
    </row>
    <row r="581" spans="1:11" x14ac:dyDescent="0.25">
      <c r="A581" s="240">
        <v>41940</v>
      </c>
      <c r="B581" s="438" t="s">
        <v>4062</v>
      </c>
      <c r="C581" s="429" t="s">
        <v>2506</v>
      </c>
      <c r="D581" s="401" t="s">
        <v>2513</v>
      </c>
      <c r="E581" s="402">
        <v>41685</v>
      </c>
      <c r="F581" s="294">
        <v>41940</v>
      </c>
      <c r="G581" s="30">
        <v>41685</v>
      </c>
      <c r="H581" s="265">
        <f t="shared" si="22"/>
        <v>0</v>
      </c>
      <c r="I581" s="235" t="s">
        <v>2832</v>
      </c>
    </row>
    <row r="582" spans="1:11" x14ac:dyDescent="0.25">
      <c r="A582" s="240">
        <v>41941</v>
      </c>
      <c r="B582" s="438" t="s">
        <v>4135</v>
      </c>
      <c r="C582" s="429" t="s">
        <v>2506</v>
      </c>
      <c r="D582" s="401" t="s">
        <v>2513</v>
      </c>
      <c r="E582" s="402">
        <v>32508</v>
      </c>
      <c r="F582" s="294">
        <v>41942</v>
      </c>
      <c r="G582" s="30">
        <v>32508</v>
      </c>
      <c r="H582" s="265">
        <f t="shared" si="22"/>
        <v>0</v>
      </c>
      <c r="I582" s="235" t="s">
        <v>2832</v>
      </c>
    </row>
    <row r="583" spans="1:11" x14ac:dyDescent="0.25">
      <c r="A583" s="240">
        <v>41941</v>
      </c>
      <c r="B583" s="438" t="s">
        <v>4197</v>
      </c>
      <c r="C583" s="429" t="s">
        <v>2506</v>
      </c>
      <c r="D583" s="401" t="s">
        <v>2513</v>
      </c>
      <c r="E583" s="402">
        <v>8883.6</v>
      </c>
      <c r="F583" s="117">
        <v>41942</v>
      </c>
      <c r="G583" s="30">
        <v>8883.6</v>
      </c>
      <c r="H583" s="265">
        <f t="shared" si="22"/>
        <v>0</v>
      </c>
      <c r="I583" s="8" t="s">
        <v>2832</v>
      </c>
    </row>
    <row r="584" spans="1:11" x14ac:dyDescent="0.25">
      <c r="A584" s="240">
        <v>41942</v>
      </c>
      <c r="B584" s="438" t="s">
        <v>4215</v>
      </c>
      <c r="C584" s="429" t="s">
        <v>2506</v>
      </c>
      <c r="D584" s="401" t="s">
        <v>2513</v>
      </c>
      <c r="E584" s="402">
        <v>16552.8</v>
      </c>
      <c r="F584" s="461">
        <v>41944</v>
      </c>
      <c r="G584" s="247">
        <v>16552.8</v>
      </c>
      <c r="H584" s="265">
        <f t="shared" si="22"/>
        <v>0</v>
      </c>
      <c r="I584" s="8" t="s">
        <v>2508</v>
      </c>
    </row>
    <row r="585" spans="1:11" x14ac:dyDescent="0.25">
      <c r="A585" s="240">
        <v>41943</v>
      </c>
      <c r="B585" s="438" t="s">
        <v>4352</v>
      </c>
      <c r="C585" s="429" t="s">
        <v>2506</v>
      </c>
      <c r="D585" s="401" t="s">
        <v>2513</v>
      </c>
      <c r="E585" s="402">
        <v>28587.200000000001</v>
      </c>
      <c r="F585" s="313">
        <v>41944</v>
      </c>
      <c r="G585" s="247">
        <v>28587.200000000001</v>
      </c>
      <c r="H585" s="265">
        <f t="shared" si="22"/>
        <v>0</v>
      </c>
      <c r="I585" s="8" t="s">
        <v>2508</v>
      </c>
    </row>
    <row r="586" spans="1:11" x14ac:dyDescent="0.25">
      <c r="A586" s="240">
        <v>41921</v>
      </c>
      <c r="B586" s="456" t="s">
        <v>1185</v>
      </c>
      <c r="C586" s="457" t="s">
        <v>2764</v>
      </c>
      <c r="D586" s="235" t="s">
        <v>2513</v>
      </c>
      <c r="E586" s="236">
        <v>9954</v>
      </c>
      <c r="F586" s="294">
        <v>41921</v>
      </c>
      <c r="G586" s="30">
        <v>9954</v>
      </c>
      <c r="H586" s="265">
        <f t="shared" si="22"/>
        <v>0</v>
      </c>
      <c r="I586" s="235" t="s">
        <v>2849</v>
      </c>
    </row>
    <row r="587" spans="1:11" x14ac:dyDescent="0.25">
      <c r="A587" s="240">
        <v>41920</v>
      </c>
      <c r="B587" s="456" t="s">
        <v>1180</v>
      </c>
      <c r="C587" s="457" t="s">
        <v>2764</v>
      </c>
      <c r="D587" s="235" t="s">
        <v>2521</v>
      </c>
      <c r="E587" s="236">
        <v>9256</v>
      </c>
      <c r="F587" s="294">
        <v>41923</v>
      </c>
      <c r="G587" s="30">
        <v>9256</v>
      </c>
      <c r="H587" s="265">
        <f t="shared" si="22"/>
        <v>0</v>
      </c>
      <c r="I587" s="235" t="s">
        <v>57</v>
      </c>
    </row>
    <row r="588" spans="1:11" x14ac:dyDescent="0.25">
      <c r="A588" s="240">
        <v>41923</v>
      </c>
      <c r="B588" s="438" t="s">
        <v>1155</v>
      </c>
      <c r="C588" s="429" t="s">
        <v>2506</v>
      </c>
      <c r="D588" s="235" t="s">
        <v>2516</v>
      </c>
      <c r="E588" s="252">
        <v>10426.799999999999</v>
      </c>
      <c r="F588" s="294">
        <v>41923</v>
      </c>
      <c r="G588" s="30">
        <v>10426.799999999999</v>
      </c>
      <c r="H588" s="265">
        <f t="shared" si="22"/>
        <v>0</v>
      </c>
      <c r="I588" s="8" t="s">
        <v>2523</v>
      </c>
    </row>
    <row r="589" spans="1:11" x14ac:dyDescent="0.25">
      <c r="A589" s="240">
        <v>41914</v>
      </c>
      <c r="B589" s="452" t="s">
        <v>1549</v>
      </c>
      <c r="C589" s="453" t="s">
        <v>2506</v>
      </c>
      <c r="D589" s="235" t="s">
        <v>2516</v>
      </c>
      <c r="E589" s="236">
        <v>100064.4</v>
      </c>
      <c r="F589" s="294">
        <v>41914</v>
      </c>
      <c r="G589" s="30">
        <v>100064.4</v>
      </c>
      <c r="H589" s="238">
        <f t="shared" si="22"/>
        <v>0</v>
      </c>
      <c r="I589" s="38"/>
    </row>
    <row r="590" spans="1:11" x14ac:dyDescent="0.25">
      <c r="A590" s="240">
        <v>41914</v>
      </c>
      <c r="B590" s="452" t="s">
        <v>1551</v>
      </c>
      <c r="C590" s="453" t="s">
        <v>2506</v>
      </c>
      <c r="D590" s="235" t="s">
        <v>2516</v>
      </c>
      <c r="E590" s="236">
        <v>5393.2</v>
      </c>
      <c r="F590" s="294">
        <v>41914</v>
      </c>
      <c r="G590" s="30">
        <v>5393.2</v>
      </c>
      <c r="H590" s="238">
        <f t="shared" si="22"/>
        <v>0</v>
      </c>
      <c r="I590" s="38"/>
    </row>
    <row r="591" spans="1:11" x14ac:dyDescent="0.25">
      <c r="A591" s="240">
        <v>41914</v>
      </c>
      <c r="B591" s="452" t="s">
        <v>1667</v>
      </c>
      <c r="C591" s="453" t="s">
        <v>2506</v>
      </c>
      <c r="D591" s="235" t="s">
        <v>2516</v>
      </c>
      <c r="E591" s="236">
        <v>65723.3</v>
      </c>
      <c r="F591" s="294">
        <v>41915</v>
      </c>
      <c r="G591" s="30">
        <v>65723.3</v>
      </c>
      <c r="H591" s="265">
        <f t="shared" si="22"/>
        <v>0</v>
      </c>
      <c r="I591" s="38" t="s">
        <v>196</v>
      </c>
    </row>
    <row r="592" spans="1:11" x14ac:dyDescent="0.25">
      <c r="A592" s="240">
        <v>41913</v>
      </c>
      <c r="B592" s="448" t="s">
        <v>1056</v>
      </c>
      <c r="C592" s="447" t="s">
        <v>2764</v>
      </c>
      <c r="D592" s="235" t="s">
        <v>2516</v>
      </c>
      <c r="E592" s="236">
        <v>1482</v>
      </c>
      <c r="F592" s="294">
        <v>41914</v>
      </c>
      <c r="G592" s="30">
        <v>1482</v>
      </c>
      <c r="H592" s="238">
        <f t="shared" si="22"/>
        <v>0</v>
      </c>
      <c r="I592" s="235"/>
      <c r="J592" s="9"/>
      <c r="K592" s="9"/>
    </row>
    <row r="593" spans="1:11" x14ac:dyDescent="0.25">
      <c r="A593" s="240">
        <v>41914</v>
      </c>
      <c r="B593" s="452" t="s">
        <v>1608</v>
      </c>
      <c r="C593" s="453" t="s">
        <v>2506</v>
      </c>
      <c r="D593" s="454" t="s">
        <v>2516</v>
      </c>
      <c r="E593" s="236">
        <v>30369.1</v>
      </c>
      <c r="F593" s="294">
        <v>41914</v>
      </c>
      <c r="G593" s="30">
        <v>30369.1</v>
      </c>
      <c r="H593" s="238">
        <f t="shared" si="22"/>
        <v>0</v>
      </c>
      <c r="I593" s="38"/>
      <c r="J593" s="9"/>
      <c r="K593" s="9"/>
    </row>
    <row r="594" spans="1:11" x14ac:dyDescent="0.25">
      <c r="A594" s="240">
        <v>41915</v>
      </c>
      <c r="B594" s="452" t="s">
        <v>1720</v>
      </c>
      <c r="C594" s="453" t="s">
        <v>2506</v>
      </c>
      <c r="D594" s="454" t="s">
        <v>2516</v>
      </c>
      <c r="E594" s="236">
        <v>22526.400000000001</v>
      </c>
      <c r="F594" s="294">
        <v>41915</v>
      </c>
      <c r="G594" s="30">
        <v>22526.400000000001</v>
      </c>
      <c r="H594" s="265">
        <f t="shared" si="22"/>
        <v>0</v>
      </c>
      <c r="I594" s="38"/>
      <c r="J594" s="9"/>
      <c r="K594" s="9"/>
    </row>
    <row r="595" spans="1:11" x14ac:dyDescent="0.25">
      <c r="A595" s="240">
        <v>41915</v>
      </c>
      <c r="B595" s="452" t="s">
        <v>1784</v>
      </c>
      <c r="C595" s="453" t="s">
        <v>2506</v>
      </c>
      <c r="D595" s="235" t="s">
        <v>2516</v>
      </c>
      <c r="E595" s="236">
        <v>71260.5</v>
      </c>
      <c r="F595" s="294">
        <v>41916</v>
      </c>
      <c r="G595" s="30">
        <v>71260.5</v>
      </c>
      <c r="H595" s="265">
        <f t="shared" si="22"/>
        <v>0</v>
      </c>
      <c r="I595" s="235" t="s">
        <v>57</v>
      </c>
      <c r="J595" s="9"/>
      <c r="K595" s="9"/>
    </row>
    <row r="596" spans="1:11" x14ac:dyDescent="0.25">
      <c r="A596" s="240">
        <v>41916</v>
      </c>
      <c r="B596" s="241" t="s">
        <v>1839</v>
      </c>
      <c r="C596" s="394" t="s">
        <v>2506</v>
      </c>
      <c r="D596" s="235" t="s">
        <v>2516</v>
      </c>
      <c r="E596" s="236">
        <v>62991.4</v>
      </c>
      <c r="F596" s="294">
        <v>41918</v>
      </c>
      <c r="G596" s="30">
        <v>62991.4</v>
      </c>
      <c r="H596" s="265">
        <f t="shared" si="22"/>
        <v>0</v>
      </c>
      <c r="I596" s="235" t="s">
        <v>4</v>
      </c>
      <c r="J596" s="9"/>
      <c r="K596" s="9"/>
    </row>
    <row r="597" spans="1:11" x14ac:dyDescent="0.25">
      <c r="A597" s="240">
        <v>41916</v>
      </c>
      <c r="B597" s="241" t="s">
        <v>1884</v>
      </c>
      <c r="C597" s="394" t="s">
        <v>2506</v>
      </c>
      <c r="D597" s="235" t="s">
        <v>2516</v>
      </c>
      <c r="E597" s="236">
        <v>59462.400000000001</v>
      </c>
      <c r="F597" s="294">
        <v>41918</v>
      </c>
      <c r="G597" s="30">
        <v>59462.400000000001</v>
      </c>
      <c r="H597" s="265">
        <f t="shared" si="22"/>
        <v>0</v>
      </c>
      <c r="I597" s="235" t="s">
        <v>196</v>
      </c>
      <c r="J597" s="9"/>
      <c r="K597" s="9"/>
    </row>
    <row r="598" spans="1:11" x14ac:dyDescent="0.25">
      <c r="A598" s="240">
        <v>41917</v>
      </c>
      <c r="B598" s="241" t="s">
        <v>1945</v>
      </c>
      <c r="C598" s="394" t="s">
        <v>2506</v>
      </c>
      <c r="D598" s="235" t="s">
        <v>2516</v>
      </c>
      <c r="E598" s="236">
        <v>45621.5</v>
      </c>
      <c r="F598" s="294">
        <v>41919</v>
      </c>
      <c r="G598" s="30">
        <v>45621.5</v>
      </c>
      <c r="H598" s="265">
        <f t="shared" si="22"/>
        <v>0</v>
      </c>
      <c r="I598" s="235" t="s">
        <v>14</v>
      </c>
      <c r="J598" s="9"/>
      <c r="K598" s="9"/>
    </row>
    <row r="599" spans="1:11" x14ac:dyDescent="0.25">
      <c r="A599" s="240">
        <v>41918</v>
      </c>
      <c r="B599" s="241" t="s">
        <v>1961</v>
      </c>
      <c r="C599" s="394" t="s">
        <v>2506</v>
      </c>
      <c r="D599" s="8" t="s">
        <v>2516</v>
      </c>
      <c r="E599" s="252">
        <v>68915.100000000006</v>
      </c>
      <c r="F599" s="294">
        <v>41918</v>
      </c>
      <c r="G599" s="30">
        <v>68915.100000000006</v>
      </c>
      <c r="H599" s="265">
        <f t="shared" si="22"/>
        <v>0</v>
      </c>
      <c r="I599" s="8" t="s">
        <v>23</v>
      </c>
      <c r="J599" s="9"/>
      <c r="K599" s="9"/>
    </row>
    <row r="600" spans="1:11" x14ac:dyDescent="0.25">
      <c r="A600" s="240">
        <v>41918</v>
      </c>
      <c r="B600" s="241" t="s">
        <v>2007</v>
      </c>
      <c r="C600" s="394" t="s">
        <v>2506</v>
      </c>
      <c r="D600" s="8" t="s">
        <v>2516</v>
      </c>
      <c r="E600" s="252">
        <v>7171.2</v>
      </c>
      <c r="F600" s="294">
        <v>41918</v>
      </c>
      <c r="G600" s="30">
        <v>7171.2</v>
      </c>
      <c r="H600" s="265">
        <f t="shared" si="22"/>
        <v>0</v>
      </c>
      <c r="I600" s="8" t="s">
        <v>4</v>
      </c>
      <c r="J600" s="9"/>
      <c r="K600" s="9"/>
    </row>
    <row r="601" spans="1:11" x14ac:dyDescent="0.25">
      <c r="A601" s="240">
        <v>41918</v>
      </c>
      <c r="B601" s="241" t="s">
        <v>2046</v>
      </c>
      <c r="C601" s="394" t="s">
        <v>2506</v>
      </c>
      <c r="D601" s="8" t="s">
        <v>2516</v>
      </c>
      <c r="E601" s="252">
        <v>44617.2</v>
      </c>
      <c r="F601" s="294">
        <v>41919</v>
      </c>
      <c r="G601" s="30">
        <v>44617.2</v>
      </c>
      <c r="H601" s="265">
        <f t="shared" si="22"/>
        <v>0</v>
      </c>
      <c r="I601" s="8"/>
      <c r="J601" s="9"/>
      <c r="K601" s="9"/>
    </row>
    <row r="602" spans="1:11" x14ac:dyDescent="0.25">
      <c r="A602" s="240">
        <v>41918</v>
      </c>
      <c r="B602" s="241" t="s">
        <v>2059</v>
      </c>
      <c r="C602" s="394" t="s">
        <v>2506</v>
      </c>
      <c r="D602" s="8" t="s">
        <v>2516</v>
      </c>
      <c r="E602" s="252">
        <v>3261.8</v>
      </c>
      <c r="F602" s="294">
        <v>41919</v>
      </c>
      <c r="G602" s="30">
        <v>3261.8</v>
      </c>
      <c r="H602" s="265">
        <f t="shared" si="22"/>
        <v>0</v>
      </c>
      <c r="I602" s="8" t="s">
        <v>57</v>
      </c>
      <c r="J602" s="9"/>
      <c r="K602" s="9"/>
    </row>
    <row r="603" spans="1:11" x14ac:dyDescent="0.25">
      <c r="A603" s="240">
        <v>41919</v>
      </c>
      <c r="B603" s="241" t="s">
        <v>2084</v>
      </c>
      <c r="C603" s="394" t="s">
        <v>2506</v>
      </c>
      <c r="D603" s="8" t="s">
        <v>2516</v>
      </c>
      <c r="E603" s="252">
        <v>39812.6</v>
      </c>
      <c r="F603" s="294">
        <v>41919</v>
      </c>
      <c r="G603" s="30">
        <v>39812.6</v>
      </c>
      <c r="H603" s="265">
        <f t="shared" si="22"/>
        <v>0</v>
      </c>
      <c r="I603" s="8" t="s">
        <v>23</v>
      </c>
      <c r="J603" s="9"/>
      <c r="K603" s="9"/>
    </row>
    <row r="604" spans="1:11" x14ac:dyDescent="0.25">
      <c r="A604" s="240">
        <v>41919</v>
      </c>
      <c r="B604" s="241" t="s">
        <v>2143</v>
      </c>
      <c r="C604" s="394" t="s">
        <v>2506</v>
      </c>
      <c r="D604" s="8" t="s">
        <v>2516</v>
      </c>
      <c r="E604" s="252">
        <v>10856.2</v>
      </c>
      <c r="F604" s="294">
        <v>41920</v>
      </c>
      <c r="G604" s="30">
        <v>10856.2</v>
      </c>
      <c r="H604" s="265">
        <f t="shared" ref="H604:H635" si="23">E604-G604</f>
        <v>0</v>
      </c>
      <c r="I604" s="8" t="s">
        <v>14</v>
      </c>
      <c r="J604" s="9"/>
      <c r="K604" s="9"/>
    </row>
    <row r="605" spans="1:11" x14ac:dyDescent="0.25">
      <c r="A605" s="240">
        <v>41919</v>
      </c>
      <c r="B605" s="241" t="s">
        <v>2170</v>
      </c>
      <c r="C605" s="394" t="s">
        <v>2506</v>
      </c>
      <c r="D605" s="8" t="s">
        <v>2516</v>
      </c>
      <c r="E605" s="252">
        <v>68997.240000000005</v>
      </c>
      <c r="F605" s="294">
        <v>41920</v>
      </c>
      <c r="G605" s="30">
        <v>68997.240000000005</v>
      </c>
      <c r="H605" s="265">
        <f t="shared" si="23"/>
        <v>0</v>
      </c>
      <c r="I605" s="8" t="s">
        <v>196</v>
      </c>
      <c r="J605" s="9"/>
      <c r="K605" s="9"/>
    </row>
    <row r="606" spans="1:11" x14ac:dyDescent="0.25">
      <c r="A606" s="240">
        <v>41920</v>
      </c>
      <c r="B606" s="456" t="s">
        <v>1175</v>
      </c>
      <c r="C606" s="457" t="s">
        <v>2764</v>
      </c>
      <c r="D606" s="235" t="s">
        <v>2516</v>
      </c>
      <c r="E606" s="236">
        <v>99033</v>
      </c>
      <c r="F606" s="294">
        <v>41921</v>
      </c>
      <c r="G606" s="30">
        <v>99033</v>
      </c>
      <c r="H606" s="265">
        <f t="shared" si="23"/>
        <v>0</v>
      </c>
      <c r="I606" s="235" t="s">
        <v>23</v>
      </c>
      <c r="J606" s="9"/>
      <c r="K606" s="9"/>
    </row>
    <row r="607" spans="1:11" x14ac:dyDescent="0.25">
      <c r="A607" s="240">
        <v>41921</v>
      </c>
      <c r="B607" s="438" t="s">
        <v>2267</v>
      </c>
      <c r="C607" s="429" t="s">
        <v>2506</v>
      </c>
      <c r="D607" s="8" t="s">
        <v>2516</v>
      </c>
      <c r="E607" s="252">
        <v>94871.2</v>
      </c>
      <c r="F607" s="294">
        <v>41922</v>
      </c>
      <c r="G607" s="30">
        <v>94871.2</v>
      </c>
      <c r="H607" s="265">
        <f t="shared" si="23"/>
        <v>0</v>
      </c>
      <c r="I607" s="8" t="s">
        <v>196</v>
      </c>
      <c r="J607" s="9"/>
      <c r="K607" s="9"/>
    </row>
    <row r="608" spans="1:11" x14ac:dyDescent="0.25">
      <c r="A608" s="240">
        <v>41921</v>
      </c>
      <c r="B608" s="438" t="s">
        <v>2271</v>
      </c>
      <c r="C608" s="429" t="s">
        <v>2506</v>
      </c>
      <c r="D608" s="8" t="s">
        <v>2516</v>
      </c>
      <c r="E608" s="252">
        <v>4103</v>
      </c>
      <c r="F608" s="294">
        <v>41922</v>
      </c>
      <c r="G608" s="30">
        <v>4103</v>
      </c>
      <c r="H608" s="265">
        <f t="shared" si="23"/>
        <v>0</v>
      </c>
      <c r="I608" s="8" t="s">
        <v>196</v>
      </c>
      <c r="J608" s="9"/>
      <c r="K608" s="9"/>
    </row>
    <row r="609" spans="1:11" x14ac:dyDescent="0.25">
      <c r="A609" s="240">
        <v>41921</v>
      </c>
      <c r="B609" s="438" t="s">
        <v>2273</v>
      </c>
      <c r="C609" s="429" t="s">
        <v>2506</v>
      </c>
      <c r="D609" s="8" t="s">
        <v>2516</v>
      </c>
      <c r="E609" s="252">
        <v>20972.6</v>
      </c>
      <c r="F609" s="294">
        <v>41923</v>
      </c>
      <c r="G609" s="30">
        <v>20972.6</v>
      </c>
      <c r="H609" s="265">
        <f t="shared" si="23"/>
        <v>0</v>
      </c>
      <c r="I609" s="8"/>
      <c r="J609" s="9"/>
      <c r="K609" s="9"/>
    </row>
    <row r="610" spans="1:11" x14ac:dyDescent="0.25">
      <c r="A610" s="240">
        <v>41922</v>
      </c>
      <c r="B610" s="438" t="s">
        <v>1077</v>
      </c>
      <c r="C610" s="429" t="s">
        <v>2506</v>
      </c>
      <c r="D610" s="235" t="s">
        <v>2516</v>
      </c>
      <c r="E610" s="236">
        <v>24954.6</v>
      </c>
      <c r="F610" s="294">
        <v>41922</v>
      </c>
      <c r="G610" s="30">
        <v>24954.6</v>
      </c>
      <c r="H610" s="265">
        <f t="shared" si="23"/>
        <v>0</v>
      </c>
      <c r="I610" s="235" t="s">
        <v>14</v>
      </c>
      <c r="J610" s="9"/>
      <c r="K610" s="9"/>
    </row>
    <row r="611" spans="1:11" x14ac:dyDescent="0.25">
      <c r="A611" s="240">
        <v>41922</v>
      </c>
      <c r="B611" s="438" t="s">
        <v>1134</v>
      </c>
      <c r="C611" s="429" t="s">
        <v>2506</v>
      </c>
      <c r="D611" s="235" t="s">
        <v>2516</v>
      </c>
      <c r="E611" s="236">
        <v>26616.3</v>
      </c>
      <c r="F611" s="294">
        <v>41922</v>
      </c>
      <c r="G611" s="30">
        <v>26616.3</v>
      </c>
      <c r="H611" s="265">
        <f t="shared" si="23"/>
        <v>0</v>
      </c>
      <c r="I611" s="235"/>
      <c r="J611" s="9"/>
      <c r="K611" s="9"/>
    </row>
    <row r="612" spans="1:11" x14ac:dyDescent="0.25">
      <c r="A612" s="240">
        <v>41922</v>
      </c>
      <c r="B612" s="438" t="s">
        <v>1144</v>
      </c>
      <c r="C612" s="429" t="s">
        <v>2506</v>
      </c>
      <c r="D612" s="235" t="s">
        <v>2516</v>
      </c>
      <c r="E612" s="236">
        <v>94100</v>
      </c>
      <c r="F612" s="294">
        <v>41923</v>
      </c>
      <c r="G612" s="30">
        <v>94100</v>
      </c>
      <c r="H612" s="265">
        <f t="shared" si="23"/>
        <v>0</v>
      </c>
      <c r="I612" s="235" t="s">
        <v>14</v>
      </c>
      <c r="J612" s="9"/>
      <c r="K612" s="9"/>
    </row>
    <row r="613" spans="1:11" x14ac:dyDescent="0.25">
      <c r="A613" s="240">
        <v>41923</v>
      </c>
      <c r="B613" s="438" t="s">
        <v>1250</v>
      </c>
      <c r="C613" s="429" t="s">
        <v>2506</v>
      </c>
      <c r="D613" s="8" t="s">
        <v>2516</v>
      </c>
      <c r="E613" s="252">
        <v>18943.8</v>
      </c>
      <c r="F613" s="294">
        <v>41923</v>
      </c>
      <c r="G613" s="30">
        <v>18943.8</v>
      </c>
      <c r="H613" s="265">
        <f t="shared" si="23"/>
        <v>0</v>
      </c>
      <c r="I613" s="235" t="s">
        <v>2523</v>
      </c>
      <c r="J613" s="9"/>
      <c r="K613" s="9"/>
    </row>
    <row r="614" spans="1:11" x14ac:dyDescent="0.25">
      <c r="A614" s="240">
        <v>41924</v>
      </c>
      <c r="B614" s="438" t="s">
        <v>1257</v>
      </c>
      <c r="C614" s="429" t="s">
        <v>2506</v>
      </c>
      <c r="D614" s="8" t="s">
        <v>2516</v>
      </c>
      <c r="E614" s="252">
        <v>20710.419999999998</v>
      </c>
      <c r="F614" s="294">
        <v>41925</v>
      </c>
      <c r="G614" s="30">
        <v>20710.419999999998</v>
      </c>
      <c r="H614" s="265">
        <f t="shared" si="23"/>
        <v>0</v>
      </c>
      <c r="I614" s="235" t="s">
        <v>2508</v>
      </c>
      <c r="J614" s="9"/>
      <c r="K614" s="9"/>
    </row>
    <row r="615" spans="1:11" x14ac:dyDescent="0.25">
      <c r="A615" s="240">
        <v>41924</v>
      </c>
      <c r="B615" s="438" t="s">
        <v>1291</v>
      </c>
      <c r="C615" s="429" t="s">
        <v>2506</v>
      </c>
      <c r="D615" s="8" t="s">
        <v>2516</v>
      </c>
      <c r="E615" s="252">
        <v>125369.45</v>
      </c>
      <c r="F615" s="294">
        <v>41925</v>
      </c>
      <c r="G615" s="30">
        <v>125369.45</v>
      </c>
      <c r="H615" s="265">
        <f t="shared" si="23"/>
        <v>0</v>
      </c>
      <c r="I615" s="8" t="s">
        <v>2545</v>
      </c>
      <c r="J615" s="9"/>
      <c r="K615" s="9"/>
    </row>
    <row r="616" spans="1:11" x14ac:dyDescent="0.25">
      <c r="A616" s="240">
        <v>41925</v>
      </c>
      <c r="B616" s="438" t="s">
        <v>1325</v>
      </c>
      <c r="C616" s="429" t="s">
        <v>2506</v>
      </c>
      <c r="D616" s="401" t="s">
        <v>2516</v>
      </c>
      <c r="E616" s="402">
        <v>170440.21</v>
      </c>
      <c r="F616" s="294">
        <v>41925</v>
      </c>
      <c r="G616" s="22">
        <v>170440.21</v>
      </c>
      <c r="H616" s="265">
        <f t="shared" si="23"/>
        <v>0</v>
      </c>
      <c r="I616" s="20" t="s">
        <v>20</v>
      </c>
      <c r="J616" s="9"/>
      <c r="K616" s="9"/>
    </row>
    <row r="617" spans="1:11" x14ac:dyDescent="0.25">
      <c r="A617" s="240">
        <v>41926</v>
      </c>
      <c r="B617" s="438" t="s">
        <v>1500</v>
      </c>
      <c r="C617" s="429" t="s">
        <v>2506</v>
      </c>
      <c r="D617" s="401" t="s">
        <v>2516</v>
      </c>
      <c r="E617" s="402">
        <v>6841.2</v>
      </c>
      <c r="F617" s="294">
        <v>41927</v>
      </c>
      <c r="G617" s="30">
        <v>6841.2</v>
      </c>
      <c r="H617" s="265">
        <f t="shared" si="23"/>
        <v>0</v>
      </c>
      <c r="I617" s="235" t="s">
        <v>2508</v>
      </c>
      <c r="J617" s="9"/>
      <c r="K617" s="9"/>
    </row>
    <row r="618" spans="1:11" x14ac:dyDescent="0.25">
      <c r="A618" s="240">
        <v>41927</v>
      </c>
      <c r="B618" s="438" t="s">
        <v>1536</v>
      </c>
      <c r="C618" s="429" t="s">
        <v>2506</v>
      </c>
      <c r="D618" s="401" t="s">
        <v>2516</v>
      </c>
      <c r="E618" s="402">
        <v>55451.1</v>
      </c>
      <c r="F618" s="294">
        <v>41927</v>
      </c>
      <c r="G618" s="30">
        <v>55451.1</v>
      </c>
      <c r="H618" s="265">
        <f t="shared" si="23"/>
        <v>0</v>
      </c>
      <c r="I618" s="235" t="s">
        <v>2525</v>
      </c>
      <c r="J618" s="9"/>
      <c r="K618" s="9"/>
    </row>
    <row r="619" spans="1:11" x14ac:dyDescent="0.25">
      <c r="A619" s="240">
        <v>41927</v>
      </c>
      <c r="B619" s="438" t="s">
        <v>2946</v>
      </c>
      <c r="C619" s="429" t="s">
        <v>2506</v>
      </c>
      <c r="D619" s="8" t="s">
        <v>2516</v>
      </c>
      <c r="E619" s="252">
        <v>6525</v>
      </c>
      <c r="F619" s="420">
        <v>41927</v>
      </c>
      <c r="G619" s="30">
        <v>6525</v>
      </c>
      <c r="H619" s="265">
        <f t="shared" si="23"/>
        <v>0</v>
      </c>
      <c r="I619" s="8" t="s">
        <v>2508</v>
      </c>
      <c r="J619" s="9"/>
      <c r="K619" s="9"/>
    </row>
    <row r="620" spans="1:11" x14ac:dyDescent="0.25">
      <c r="A620" s="240">
        <v>41927</v>
      </c>
      <c r="B620" s="438" t="s">
        <v>2955</v>
      </c>
      <c r="C620" s="429" t="s">
        <v>2506</v>
      </c>
      <c r="D620" s="8" t="s">
        <v>2516</v>
      </c>
      <c r="E620" s="252">
        <v>2311.8000000000002</v>
      </c>
      <c r="F620" s="294">
        <v>41927</v>
      </c>
      <c r="G620" s="30">
        <v>2311.8000000000002</v>
      </c>
      <c r="H620" s="265">
        <f t="shared" si="23"/>
        <v>0</v>
      </c>
      <c r="I620" s="8" t="s">
        <v>2508</v>
      </c>
      <c r="J620" s="9"/>
      <c r="K620" s="9"/>
    </row>
    <row r="621" spans="1:11" x14ac:dyDescent="0.25">
      <c r="A621" s="240">
        <v>41928</v>
      </c>
      <c r="B621" s="438" t="s">
        <v>2964</v>
      </c>
      <c r="C621" s="429" t="s">
        <v>2506</v>
      </c>
      <c r="D621" s="8" t="s">
        <v>2516</v>
      </c>
      <c r="E621" s="252">
        <v>74431.7</v>
      </c>
      <c r="F621" s="294">
        <v>41928</v>
      </c>
      <c r="G621" s="30">
        <v>74431.7</v>
      </c>
      <c r="H621" s="265">
        <f t="shared" si="23"/>
        <v>0</v>
      </c>
      <c r="I621" s="8" t="s">
        <v>2525</v>
      </c>
      <c r="J621" s="9"/>
      <c r="K621" s="9"/>
    </row>
    <row r="622" spans="1:11" x14ac:dyDescent="0.25">
      <c r="A622" s="240">
        <v>41928</v>
      </c>
      <c r="B622" s="438" t="s">
        <v>2975</v>
      </c>
      <c r="C622" s="429" t="s">
        <v>2506</v>
      </c>
      <c r="D622" s="8" t="s">
        <v>2516</v>
      </c>
      <c r="E622" s="252">
        <v>5909.6</v>
      </c>
      <c r="F622" s="294">
        <v>41928</v>
      </c>
      <c r="G622" s="251">
        <v>5909.6</v>
      </c>
      <c r="H622" s="265">
        <f t="shared" si="23"/>
        <v>0</v>
      </c>
      <c r="I622" s="8" t="s">
        <v>2508</v>
      </c>
      <c r="J622" s="9"/>
      <c r="K622" s="9"/>
    </row>
    <row r="623" spans="1:11" x14ac:dyDescent="0.25">
      <c r="A623" s="240">
        <v>41928</v>
      </c>
      <c r="B623" s="438" t="s">
        <v>3048</v>
      </c>
      <c r="C623" s="429" t="s">
        <v>2506</v>
      </c>
      <c r="D623" s="8" t="s">
        <v>2516</v>
      </c>
      <c r="E623" s="252">
        <v>1796.4</v>
      </c>
      <c r="F623" s="294">
        <v>41928</v>
      </c>
      <c r="G623" s="251">
        <v>1796.4</v>
      </c>
      <c r="H623" s="265">
        <f t="shared" si="23"/>
        <v>0</v>
      </c>
      <c r="I623" s="235" t="s">
        <v>2508</v>
      </c>
      <c r="J623" s="9"/>
      <c r="K623" s="9"/>
    </row>
    <row r="624" spans="1:11" x14ac:dyDescent="0.25">
      <c r="A624" s="240">
        <v>41928</v>
      </c>
      <c r="B624" s="438" t="s">
        <v>3061</v>
      </c>
      <c r="C624" s="429" t="s">
        <v>2506</v>
      </c>
      <c r="D624" s="8" t="s">
        <v>2516</v>
      </c>
      <c r="E624" s="252">
        <v>44177</v>
      </c>
      <c r="F624" s="294">
        <v>41930</v>
      </c>
      <c r="G624" s="251">
        <v>44177</v>
      </c>
      <c r="H624" s="265">
        <f t="shared" si="23"/>
        <v>0</v>
      </c>
      <c r="I624" s="235" t="s">
        <v>2525</v>
      </c>
    </row>
    <row r="625" spans="1:11" x14ac:dyDescent="0.25">
      <c r="A625" s="240">
        <v>41929</v>
      </c>
      <c r="B625" s="438" t="s">
        <v>3092</v>
      </c>
      <c r="C625" s="429" t="s">
        <v>2506</v>
      </c>
      <c r="D625" s="8" t="s">
        <v>2516</v>
      </c>
      <c r="E625" s="252">
        <v>10757.1</v>
      </c>
      <c r="F625" s="294">
        <v>41930</v>
      </c>
      <c r="G625" s="251">
        <v>10757.1</v>
      </c>
      <c r="H625" s="265">
        <f t="shared" si="23"/>
        <v>0</v>
      </c>
      <c r="I625" s="235" t="s">
        <v>2508</v>
      </c>
    </row>
    <row r="626" spans="1:11" x14ac:dyDescent="0.25">
      <c r="A626" s="240">
        <v>41929</v>
      </c>
      <c r="B626" s="438" t="s">
        <v>3156</v>
      </c>
      <c r="C626" s="429" t="s">
        <v>2506</v>
      </c>
      <c r="D626" s="8" t="s">
        <v>2516</v>
      </c>
      <c r="E626" s="252">
        <v>4692</v>
      </c>
      <c r="F626" s="294">
        <v>41930</v>
      </c>
      <c r="G626" s="251">
        <v>4692</v>
      </c>
      <c r="H626" s="265">
        <f t="shared" si="23"/>
        <v>0</v>
      </c>
      <c r="I626" s="8" t="s">
        <v>2508</v>
      </c>
    </row>
    <row r="627" spans="1:11" x14ac:dyDescent="0.25">
      <c r="A627" s="240">
        <v>41929</v>
      </c>
      <c r="B627" s="438" t="s">
        <v>3171</v>
      </c>
      <c r="C627" s="429" t="s">
        <v>2506</v>
      </c>
      <c r="D627" s="8" t="s">
        <v>2516</v>
      </c>
      <c r="E627" s="252">
        <v>42786.400000000001</v>
      </c>
      <c r="F627" s="294">
        <v>41930</v>
      </c>
      <c r="G627" s="30">
        <v>42786.400000000001</v>
      </c>
      <c r="H627" s="265">
        <f t="shared" si="23"/>
        <v>0</v>
      </c>
      <c r="I627" s="8" t="s">
        <v>436</v>
      </c>
    </row>
    <row r="628" spans="1:11" x14ac:dyDescent="0.25">
      <c r="A628" s="240">
        <v>41929</v>
      </c>
      <c r="B628" s="438" t="s">
        <v>3173</v>
      </c>
      <c r="C628" s="429" t="s">
        <v>2506</v>
      </c>
      <c r="D628" s="8" t="s">
        <v>2516</v>
      </c>
      <c r="E628" s="252">
        <v>1113.5999999999999</v>
      </c>
      <c r="F628" s="294">
        <v>41929</v>
      </c>
      <c r="G628" s="30">
        <v>1113.5999999999999</v>
      </c>
      <c r="H628" s="265">
        <f t="shared" si="23"/>
        <v>0</v>
      </c>
      <c r="I628" s="8" t="s">
        <v>2508</v>
      </c>
    </row>
    <row r="629" spans="1:11" x14ac:dyDescent="0.25">
      <c r="A629" s="240">
        <v>41930</v>
      </c>
      <c r="B629" s="438" t="s">
        <v>3184</v>
      </c>
      <c r="C629" s="429" t="s">
        <v>2506</v>
      </c>
      <c r="D629" s="8" t="s">
        <v>2516</v>
      </c>
      <c r="E629" s="252">
        <v>13860</v>
      </c>
      <c r="F629" s="294">
        <v>41930</v>
      </c>
      <c r="G629" s="30">
        <v>13860</v>
      </c>
      <c r="H629" s="265">
        <f t="shared" si="23"/>
        <v>0</v>
      </c>
      <c r="I629" s="8" t="s">
        <v>2525</v>
      </c>
    </row>
    <row r="630" spans="1:11" x14ac:dyDescent="0.25">
      <c r="A630" s="240">
        <v>41930</v>
      </c>
      <c r="B630" s="438" t="s">
        <v>3198</v>
      </c>
      <c r="C630" s="429" t="s">
        <v>2506</v>
      </c>
      <c r="D630" s="8" t="s">
        <v>2516</v>
      </c>
      <c r="E630" s="252">
        <v>17901</v>
      </c>
      <c r="F630" s="294">
        <v>41930</v>
      </c>
      <c r="G630" s="30">
        <v>17901</v>
      </c>
      <c r="H630" s="265">
        <f t="shared" si="23"/>
        <v>0</v>
      </c>
      <c r="I630" s="8" t="s">
        <v>2508</v>
      </c>
    </row>
    <row r="631" spans="1:11" x14ac:dyDescent="0.25">
      <c r="A631" s="240">
        <v>41930</v>
      </c>
      <c r="B631" s="438" t="s">
        <v>3200</v>
      </c>
      <c r="C631" s="429" t="s">
        <v>2506</v>
      </c>
      <c r="D631" s="8" t="s">
        <v>2516</v>
      </c>
      <c r="E631" s="252">
        <v>14296.8</v>
      </c>
      <c r="F631" s="294">
        <v>41930</v>
      </c>
      <c r="G631" s="30">
        <v>14296.8</v>
      </c>
      <c r="H631" s="265">
        <f t="shared" si="23"/>
        <v>0</v>
      </c>
      <c r="I631" s="8" t="s">
        <v>2531</v>
      </c>
    </row>
    <row r="632" spans="1:11" x14ac:dyDescent="0.25">
      <c r="A632" s="240">
        <v>41930</v>
      </c>
      <c r="B632" s="438" t="s">
        <v>3255</v>
      </c>
      <c r="C632" s="429" t="s">
        <v>2506</v>
      </c>
      <c r="D632" s="8" t="s">
        <v>2516</v>
      </c>
      <c r="E632" s="252">
        <v>32292.799999999999</v>
      </c>
      <c r="F632" s="294">
        <v>41931</v>
      </c>
      <c r="G632" s="30">
        <v>32292.799999999999</v>
      </c>
      <c r="H632" s="265">
        <f t="shared" si="23"/>
        <v>0</v>
      </c>
      <c r="I632" s="8" t="s">
        <v>436</v>
      </c>
    </row>
    <row r="633" spans="1:11" x14ac:dyDescent="0.25">
      <c r="A633" s="240">
        <v>41930</v>
      </c>
      <c r="B633" s="438" t="s">
        <v>3266</v>
      </c>
      <c r="C633" s="429" t="s">
        <v>2506</v>
      </c>
      <c r="D633" s="8" t="s">
        <v>2516</v>
      </c>
      <c r="E633" s="252">
        <v>2971.6</v>
      </c>
      <c r="F633" s="294">
        <v>41931</v>
      </c>
      <c r="G633" s="30">
        <v>2971.6</v>
      </c>
      <c r="H633" s="265">
        <f t="shared" si="23"/>
        <v>0</v>
      </c>
      <c r="I633" s="8" t="s">
        <v>436</v>
      </c>
    </row>
    <row r="634" spans="1:11" x14ac:dyDescent="0.25">
      <c r="A634" s="240">
        <v>41931</v>
      </c>
      <c r="B634" s="438" t="s">
        <v>3279</v>
      </c>
      <c r="C634" s="429" t="s">
        <v>2506</v>
      </c>
      <c r="D634" s="8" t="s">
        <v>2516</v>
      </c>
      <c r="E634" s="252">
        <v>28688.799999999999</v>
      </c>
      <c r="F634" s="294">
        <v>41931</v>
      </c>
      <c r="G634" s="30">
        <v>28688.799999999999</v>
      </c>
      <c r="H634" s="265">
        <f t="shared" si="23"/>
        <v>0</v>
      </c>
      <c r="I634" s="8" t="s">
        <v>2508</v>
      </c>
    </row>
    <row r="635" spans="1:11" x14ac:dyDescent="0.25">
      <c r="A635" s="240">
        <v>41932</v>
      </c>
      <c r="B635" s="438" t="s">
        <v>3319</v>
      </c>
      <c r="C635" s="429" t="s">
        <v>2506</v>
      </c>
      <c r="D635" s="8" t="s">
        <v>2516</v>
      </c>
      <c r="E635" s="252">
        <v>57279.6</v>
      </c>
      <c r="F635" s="294">
        <v>41933</v>
      </c>
      <c r="G635" s="30">
        <v>57279.6</v>
      </c>
      <c r="H635" s="265">
        <f t="shared" si="23"/>
        <v>0</v>
      </c>
      <c r="I635" s="8" t="s">
        <v>2520</v>
      </c>
      <c r="K635" s="21"/>
    </row>
    <row r="636" spans="1:11" x14ac:dyDescent="0.25">
      <c r="A636" s="240">
        <v>41932</v>
      </c>
      <c r="B636" s="438" t="s">
        <v>3353</v>
      </c>
      <c r="C636" s="429" t="s">
        <v>2506</v>
      </c>
      <c r="D636" s="8" t="s">
        <v>2516</v>
      </c>
      <c r="E636" s="252">
        <v>15013.2</v>
      </c>
      <c r="F636" s="294">
        <v>41933</v>
      </c>
      <c r="G636" s="30">
        <v>15013.2</v>
      </c>
      <c r="H636" s="265">
        <f t="shared" ref="H636:H660" si="24">E636-G636</f>
        <v>0</v>
      </c>
      <c r="I636" s="8" t="s">
        <v>436</v>
      </c>
    </row>
    <row r="637" spans="1:11" x14ac:dyDescent="0.25">
      <c r="A637" s="240">
        <v>41932</v>
      </c>
      <c r="B637" s="438" t="s">
        <v>3359</v>
      </c>
      <c r="C637" s="429" t="s">
        <v>2506</v>
      </c>
      <c r="D637" s="8" t="s">
        <v>2516</v>
      </c>
      <c r="E637" s="252">
        <v>6404.2</v>
      </c>
      <c r="F637" s="294">
        <v>41933</v>
      </c>
      <c r="G637" s="30">
        <v>6404.2</v>
      </c>
      <c r="H637" s="265">
        <f t="shared" si="24"/>
        <v>0</v>
      </c>
      <c r="I637" s="8" t="s">
        <v>436</v>
      </c>
    </row>
    <row r="638" spans="1:11" x14ac:dyDescent="0.25">
      <c r="A638" s="240">
        <v>41932</v>
      </c>
      <c r="B638" s="438" t="s">
        <v>3388</v>
      </c>
      <c r="C638" s="429" t="s">
        <v>2506</v>
      </c>
      <c r="D638" s="8" t="s">
        <v>2516</v>
      </c>
      <c r="E638" s="252">
        <v>1716</v>
      </c>
      <c r="F638" s="294">
        <v>41933</v>
      </c>
      <c r="G638" s="30">
        <v>1716</v>
      </c>
      <c r="H638" s="265">
        <f t="shared" si="24"/>
        <v>0</v>
      </c>
      <c r="I638" s="235" t="s">
        <v>436</v>
      </c>
    </row>
    <row r="639" spans="1:11" x14ac:dyDescent="0.25">
      <c r="A639" s="240">
        <v>41933</v>
      </c>
      <c r="B639" s="438" t="s">
        <v>3437</v>
      </c>
      <c r="C639" s="429" t="s">
        <v>2506</v>
      </c>
      <c r="D639" s="8" t="s">
        <v>2516</v>
      </c>
      <c r="E639" s="252">
        <v>46967.8</v>
      </c>
      <c r="F639" s="294">
        <v>41934</v>
      </c>
      <c r="G639" s="22">
        <v>46967.8</v>
      </c>
      <c r="H639" s="265">
        <f t="shared" si="24"/>
        <v>0</v>
      </c>
      <c r="I639" s="431" t="s">
        <v>2520</v>
      </c>
    </row>
    <row r="640" spans="1:11" x14ac:dyDescent="0.25">
      <c r="A640" s="240">
        <v>41933</v>
      </c>
      <c r="B640" s="438" t="s">
        <v>3448</v>
      </c>
      <c r="C640" s="429" t="s">
        <v>2506</v>
      </c>
      <c r="D640" s="8" t="s">
        <v>2516</v>
      </c>
      <c r="E640" s="252">
        <v>3617.75</v>
      </c>
      <c r="F640" s="294">
        <v>41934</v>
      </c>
      <c r="G640" s="22">
        <v>3617.75</v>
      </c>
      <c r="H640" s="265">
        <f t="shared" si="24"/>
        <v>0</v>
      </c>
      <c r="I640" s="431" t="s">
        <v>2508</v>
      </c>
      <c r="J640" s="9"/>
      <c r="K640" s="9"/>
    </row>
    <row r="641" spans="1:11" x14ac:dyDescent="0.25">
      <c r="A641" s="240">
        <v>41933</v>
      </c>
      <c r="B641" s="438" t="s">
        <v>3473</v>
      </c>
      <c r="C641" s="429" t="s">
        <v>2506</v>
      </c>
      <c r="D641" s="8" t="s">
        <v>2516</v>
      </c>
      <c r="E641" s="252">
        <v>25116.16</v>
      </c>
      <c r="F641" s="294">
        <v>41934</v>
      </c>
      <c r="G641" s="22">
        <v>25116.16</v>
      </c>
      <c r="H641" s="265">
        <f t="shared" si="24"/>
        <v>0</v>
      </c>
      <c r="I641" s="431" t="s">
        <v>2561</v>
      </c>
      <c r="J641" s="9"/>
      <c r="K641" s="9"/>
    </row>
    <row r="642" spans="1:11" x14ac:dyDescent="0.25">
      <c r="A642" s="240">
        <v>41933</v>
      </c>
      <c r="B642" s="438" t="s">
        <v>3494</v>
      </c>
      <c r="C642" s="429" t="s">
        <v>2506</v>
      </c>
      <c r="D642" s="8" t="s">
        <v>2516</v>
      </c>
      <c r="E642" s="252">
        <v>1141.8</v>
      </c>
      <c r="F642" s="294">
        <v>41934</v>
      </c>
      <c r="G642" s="22">
        <v>1141.8</v>
      </c>
      <c r="H642" s="265">
        <f t="shared" si="24"/>
        <v>0</v>
      </c>
      <c r="I642" s="431" t="s">
        <v>2508</v>
      </c>
      <c r="J642" s="9"/>
      <c r="K642" s="9"/>
    </row>
    <row r="643" spans="1:11" x14ac:dyDescent="0.25">
      <c r="A643" s="240">
        <v>41934</v>
      </c>
      <c r="B643" s="438" t="s">
        <v>3505</v>
      </c>
      <c r="C643" s="429" t="s">
        <v>2506</v>
      </c>
      <c r="D643" s="8" t="s">
        <v>2516</v>
      </c>
      <c r="E643" s="295">
        <v>72173.600000000006</v>
      </c>
      <c r="F643" s="294">
        <v>41934</v>
      </c>
      <c r="G643" s="22">
        <v>72173.600000000006</v>
      </c>
      <c r="H643" s="265">
        <f t="shared" si="24"/>
        <v>0</v>
      </c>
      <c r="I643" s="20" t="s">
        <v>2511</v>
      </c>
      <c r="J643" s="9"/>
      <c r="K643" s="9"/>
    </row>
    <row r="644" spans="1:11" x14ac:dyDescent="0.25">
      <c r="A644" s="240">
        <v>41934</v>
      </c>
      <c r="B644" s="438" t="s">
        <v>3508</v>
      </c>
      <c r="C644" s="429" t="s">
        <v>2506</v>
      </c>
      <c r="D644" s="8" t="s">
        <v>2516</v>
      </c>
      <c r="E644" s="252">
        <v>33150.800000000003</v>
      </c>
      <c r="F644" s="294">
        <v>41934</v>
      </c>
      <c r="G644" s="22">
        <v>33150.800000000003</v>
      </c>
      <c r="H644" s="265">
        <f t="shared" si="24"/>
        <v>0</v>
      </c>
      <c r="I644" s="20" t="s">
        <v>2511</v>
      </c>
      <c r="J644" s="9"/>
      <c r="K644" s="9"/>
    </row>
    <row r="645" spans="1:11" x14ac:dyDescent="0.25">
      <c r="A645" s="240">
        <v>41934</v>
      </c>
      <c r="B645" s="438" t="s">
        <v>3509</v>
      </c>
      <c r="C645" s="429" t="s">
        <v>2506</v>
      </c>
      <c r="D645" s="401" t="s">
        <v>2516</v>
      </c>
      <c r="E645" s="402">
        <v>2824.8</v>
      </c>
      <c r="F645" s="294">
        <v>41934</v>
      </c>
      <c r="G645" s="22">
        <v>2824.8</v>
      </c>
      <c r="H645" s="265">
        <f t="shared" si="24"/>
        <v>0</v>
      </c>
      <c r="I645" s="20" t="s">
        <v>2511</v>
      </c>
      <c r="J645" s="9"/>
      <c r="K645" s="9"/>
    </row>
    <row r="646" spans="1:11" x14ac:dyDescent="0.25">
      <c r="A646" s="240">
        <v>41934</v>
      </c>
      <c r="B646" s="438" t="s">
        <v>3577</v>
      </c>
      <c r="C646" s="429" t="s">
        <v>2506</v>
      </c>
      <c r="D646" s="401" t="s">
        <v>2516</v>
      </c>
      <c r="E646" s="402">
        <v>10475.200000000001</v>
      </c>
      <c r="F646" s="294">
        <v>41934</v>
      </c>
      <c r="G646" s="22">
        <v>10475.200000000001</v>
      </c>
      <c r="H646" s="265">
        <f t="shared" si="24"/>
        <v>0</v>
      </c>
      <c r="I646" s="20" t="s">
        <v>2508</v>
      </c>
      <c r="J646" s="9"/>
      <c r="K646" s="9"/>
    </row>
    <row r="647" spans="1:11" x14ac:dyDescent="0.25">
      <c r="A647" s="240">
        <v>41935</v>
      </c>
      <c r="B647" s="438" t="s">
        <v>3595</v>
      </c>
      <c r="C647" s="429" t="s">
        <v>2506</v>
      </c>
      <c r="D647" s="401" t="s">
        <v>2516</v>
      </c>
      <c r="E647" s="402">
        <v>49867.199999999997</v>
      </c>
      <c r="F647" s="117">
        <v>41936</v>
      </c>
      <c r="G647" s="30">
        <v>49867.199999999997</v>
      </c>
      <c r="H647" s="265">
        <f t="shared" si="24"/>
        <v>0</v>
      </c>
      <c r="I647" s="8" t="s">
        <v>2520</v>
      </c>
      <c r="J647" s="9"/>
      <c r="K647" s="9"/>
    </row>
    <row r="648" spans="1:11" x14ac:dyDescent="0.25">
      <c r="A648" s="240">
        <v>41935</v>
      </c>
      <c r="B648" s="438" t="s">
        <v>3685</v>
      </c>
      <c r="C648" s="429" t="s">
        <v>2506</v>
      </c>
      <c r="D648" s="401" t="s">
        <v>2516</v>
      </c>
      <c r="E648" s="402">
        <v>102275.6</v>
      </c>
      <c r="F648" s="294">
        <v>41936</v>
      </c>
      <c r="G648" s="22">
        <v>102275.6</v>
      </c>
      <c r="H648" s="265">
        <f t="shared" si="24"/>
        <v>0</v>
      </c>
      <c r="I648" s="20" t="s">
        <v>2508</v>
      </c>
      <c r="J648" s="9"/>
      <c r="K648" s="9"/>
    </row>
    <row r="649" spans="1:11" x14ac:dyDescent="0.25">
      <c r="A649" s="240">
        <v>41936</v>
      </c>
      <c r="B649" s="438" t="s">
        <v>3771</v>
      </c>
      <c r="C649" s="429" t="s">
        <v>2506</v>
      </c>
      <c r="D649" s="401" t="s">
        <v>2516</v>
      </c>
      <c r="E649" s="402">
        <v>5240.5</v>
      </c>
      <c r="F649" s="294">
        <v>41936</v>
      </c>
      <c r="G649" s="22">
        <v>5240.5</v>
      </c>
      <c r="H649" s="265">
        <f t="shared" si="24"/>
        <v>0</v>
      </c>
      <c r="I649" s="20" t="s">
        <v>2508</v>
      </c>
      <c r="J649" s="9"/>
      <c r="K649" s="9"/>
    </row>
    <row r="650" spans="1:11" x14ac:dyDescent="0.25">
      <c r="A650" s="240">
        <v>41937</v>
      </c>
      <c r="B650" s="438" t="s">
        <v>3788</v>
      </c>
      <c r="C650" s="429" t="s">
        <v>2506</v>
      </c>
      <c r="D650" s="401" t="s">
        <v>2516</v>
      </c>
      <c r="E650" s="402">
        <v>54465.2</v>
      </c>
      <c r="F650" s="294">
        <v>41937</v>
      </c>
      <c r="G650" s="22">
        <v>54465.2</v>
      </c>
      <c r="H650" s="265">
        <f t="shared" si="24"/>
        <v>0</v>
      </c>
      <c r="I650" s="20" t="s">
        <v>2531</v>
      </c>
      <c r="J650" s="9"/>
      <c r="K650" s="9"/>
    </row>
    <row r="651" spans="1:11" x14ac:dyDescent="0.25">
      <c r="A651" s="240">
        <v>41937</v>
      </c>
      <c r="B651" s="438" t="s">
        <v>3860</v>
      </c>
      <c r="C651" s="429" t="s">
        <v>2506</v>
      </c>
      <c r="D651" s="401" t="s">
        <v>2516</v>
      </c>
      <c r="E651" s="402">
        <v>44036.2</v>
      </c>
      <c r="F651" s="294">
        <v>41940</v>
      </c>
      <c r="G651" s="22">
        <v>44036.2</v>
      </c>
      <c r="H651" s="265">
        <f t="shared" si="24"/>
        <v>0</v>
      </c>
      <c r="I651" s="20" t="s">
        <v>2508</v>
      </c>
      <c r="J651" s="9"/>
      <c r="K651" s="9"/>
    </row>
    <row r="652" spans="1:11" x14ac:dyDescent="0.25">
      <c r="A652" s="240">
        <v>41938</v>
      </c>
      <c r="B652" s="438" t="s">
        <v>3905</v>
      </c>
      <c r="C652" s="429" t="s">
        <v>2506</v>
      </c>
      <c r="D652" s="401" t="s">
        <v>2516</v>
      </c>
      <c r="E652" s="402">
        <v>12201.2</v>
      </c>
      <c r="F652" s="294">
        <v>41941</v>
      </c>
      <c r="G652" s="30">
        <v>12201.2</v>
      </c>
      <c r="H652" s="265">
        <f t="shared" si="24"/>
        <v>0</v>
      </c>
      <c r="I652" s="8" t="s">
        <v>2508</v>
      </c>
      <c r="J652" s="9"/>
      <c r="K652" s="9"/>
    </row>
    <row r="653" spans="1:11" x14ac:dyDescent="0.25">
      <c r="A653" s="240">
        <v>41939</v>
      </c>
      <c r="B653" s="438" t="s">
        <v>3962</v>
      </c>
      <c r="C653" s="429" t="s">
        <v>2506</v>
      </c>
      <c r="D653" s="439" t="s">
        <v>2516</v>
      </c>
      <c r="E653" s="295">
        <v>45753</v>
      </c>
      <c r="F653" s="294">
        <v>41940</v>
      </c>
      <c r="G653" s="22">
        <v>45753</v>
      </c>
      <c r="H653" s="265">
        <f t="shared" si="24"/>
        <v>0</v>
      </c>
      <c r="I653" s="24" t="s">
        <v>2520</v>
      </c>
      <c r="J653" s="9"/>
      <c r="K653" s="9"/>
    </row>
    <row r="654" spans="1:11" x14ac:dyDescent="0.25">
      <c r="A654" s="240">
        <v>41940</v>
      </c>
      <c r="B654" s="438" t="s">
        <v>4055</v>
      </c>
      <c r="C654" s="429" t="s">
        <v>2506</v>
      </c>
      <c r="D654" s="401" t="s">
        <v>2516</v>
      </c>
      <c r="E654" s="402">
        <v>85298.1</v>
      </c>
      <c r="F654" s="294">
        <v>41941</v>
      </c>
      <c r="G654" s="30">
        <v>85298.1</v>
      </c>
      <c r="H654" s="265">
        <f t="shared" si="24"/>
        <v>0</v>
      </c>
      <c r="I654" s="235" t="s">
        <v>2511</v>
      </c>
      <c r="J654" s="9"/>
      <c r="K654" s="9"/>
    </row>
    <row r="655" spans="1:11" x14ac:dyDescent="0.25">
      <c r="A655" s="240">
        <v>41940</v>
      </c>
      <c r="B655" s="438" t="s">
        <v>4124</v>
      </c>
      <c r="C655" s="429" t="s">
        <v>2506</v>
      </c>
      <c r="D655" s="401" t="s">
        <v>2516</v>
      </c>
      <c r="E655" s="402">
        <v>90933</v>
      </c>
      <c r="F655" s="294">
        <v>41942</v>
      </c>
      <c r="G655" s="30">
        <v>90933</v>
      </c>
      <c r="H655" s="265">
        <f t="shared" si="24"/>
        <v>0</v>
      </c>
      <c r="I655" s="235" t="s">
        <v>2544</v>
      </c>
      <c r="J655" s="9"/>
      <c r="K655" s="9"/>
    </row>
    <row r="656" spans="1:11" x14ac:dyDescent="0.25">
      <c r="A656" s="240">
        <v>41940</v>
      </c>
      <c r="B656" s="438" t="s">
        <v>4125</v>
      </c>
      <c r="C656" s="429" t="s">
        <v>2506</v>
      </c>
      <c r="D656" s="401" t="s">
        <v>2516</v>
      </c>
      <c r="E656" s="402">
        <v>1699.2</v>
      </c>
      <c r="F656" s="294">
        <v>41942</v>
      </c>
      <c r="G656" s="30">
        <v>1699.2</v>
      </c>
      <c r="H656" s="265">
        <f t="shared" si="24"/>
        <v>0</v>
      </c>
      <c r="I656" s="235" t="s">
        <v>2544</v>
      </c>
    </row>
    <row r="657" spans="1:11" x14ac:dyDescent="0.25">
      <c r="A657" s="240">
        <v>41942</v>
      </c>
      <c r="B657" s="438" t="s">
        <v>4212</v>
      </c>
      <c r="C657" s="429" t="s">
        <v>2506</v>
      </c>
      <c r="D657" s="401" t="s">
        <v>2516</v>
      </c>
      <c r="E657" s="402">
        <v>33355.4</v>
      </c>
      <c r="F657" s="117">
        <v>41942</v>
      </c>
      <c r="G657" s="30">
        <v>33355.4</v>
      </c>
      <c r="H657" s="265">
        <f t="shared" si="24"/>
        <v>0</v>
      </c>
      <c r="I657" s="8" t="s">
        <v>2508</v>
      </c>
    </row>
    <row r="658" spans="1:11" x14ac:dyDescent="0.25">
      <c r="A658" s="240">
        <v>41942</v>
      </c>
      <c r="B658" s="438" t="s">
        <v>4213</v>
      </c>
      <c r="C658" s="429" t="s">
        <v>2506</v>
      </c>
      <c r="D658" s="401" t="s">
        <v>2516</v>
      </c>
      <c r="E658" s="402">
        <v>48603</v>
      </c>
      <c r="F658" s="117">
        <v>41942</v>
      </c>
      <c r="G658" s="30">
        <v>48603</v>
      </c>
      <c r="H658" s="265">
        <f t="shared" si="24"/>
        <v>0</v>
      </c>
      <c r="I658" s="8" t="s">
        <v>2508</v>
      </c>
    </row>
    <row r="659" spans="1:11" x14ac:dyDescent="0.25">
      <c r="A659" s="240">
        <v>41943</v>
      </c>
      <c r="B659" s="438" t="s">
        <v>4360</v>
      </c>
      <c r="C659" s="429" t="s">
        <v>2506</v>
      </c>
      <c r="D659" s="401" t="s">
        <v>2516</v>
      </c>
      <c r="E659" s="402">
        <v>80536.2</v>
      </c>
      <c r="F659" s="313">
        <v>41944</v>
      </c>
      <c r="G659" s="247">
        <v>80536.2</v>
      </c>
      <c r="H659" s="265">
        <f t="shared" si="24"/>
        <v>0</v>
      </c>
      <c r="I659" s="8" t="s">
        <v>2508</v>
      </c>
    </row>
    <row r="660" spans="1:11" x14ac:dyDescent="0.25">
      <c r="A660" s="240">
        <v>41925</v>
      </c>
      <c r="B660" s="438" t="s">
        <v>1448</v>
      </c>
      <c r="C660" s="429" t="s">
        <v>2506</v>
      </c>
      <c r="D660" s="401" t="s">
        <v>5739</v>
      </c>
      <c r="E660" s="402">
        <v>89471</v>
      </c>
      <c r="F660" s="294">
        <v>41927</v>
      </c>
      <c r="G660" s="30">
        <v>89471</v>
      </c>
      <c r="H660" s="265">
        <f t="shared" si="24"/>
        <v>0</v>
      </c>
      <c r="I660" s="235" t="s">
        <v>2508</v>
      </c>
    </row>
    <row r="661" spans="1:11" x14ac:dyDescent="0.25">
      <c r="A661" s="240"/>
      <c r="B661" s="438"/>
      <c r="C661" s="429"/>
      <c r="D661" s="401"/>
      <c r="E661" s="402"/>
      <c r="F661" s="313"/>
      <c r="G661" s="247"/>
      <c r="H661" s="265"/>
      <c r="I661" s="8"/>
    </row>
    <row r="662" spans="1:11" x14ac:dyDescent="0.25">
      <c r="A662" s="240">
        <v>41913</v>
      </c>
      <c r="B662" s="448" t="s">
        <v>2247</v>
      </c>
      <c r="C662" s="447" t="s">
        <v>2764</v>
      </c>
      <c r="D662" s="235" t="s">
        <v>45</v>
      </c>
      <c r="E662" s="236">
        <v>2694.6</v>
      </c>
      <c r="F662" s="294">
        <v>41913</v>
      </c>
      <c r="G662" s="30">
        <v>2694.6</v>
      </c>
      <c r="H662" s="238">
        <f t="shared" ref="H662:H720" si="25">E662-G662</f>
        <v>0</v>
      </c>
      <c r="I662" s="235" t="s">
        <v>23</v>
      </c>
    </row>
    <row r="663" spans="1:11" x14ac:dyDescent="0.25">
      <c r="A663" s="240">
        <v>41915</v>
      </c>
      <c r="B663" s="452" t="s">
        <v>1716</v>
      </c>
      <c r="C663" s="453" t="s">
        <v>2506</v>
      </c>
      <c r="D663" s="454" t="s">
        <v>45</v>
      </c>
      <c r="E663" s="236">
        <v>405</v>
      </c>
      <c r="F663" s="294">
        <v>41915</v>
      </c>
      <c r="G663" s="30">
        <v>405</v>
      </c>
      <c r="H663" s="265">
        <f t="shared" si="25"/>
        <v>0</v>
      </c>
      <c r="I663" s="38"/>
    </row>
    <row r="664" spans="1:11" x14ac:dyDescent="0.25">
      <c r="A664" s="240">
        <v>41916</v>
      </c>
      <c r="B664" s="241" t="s">
        <v>1862</v>
      </c>
      <c r="C664" s="394" t="s">
        <v>2506</v>
      </c>
      <c r="D664" s="235" t="s">
        <v>45</v>
      </c>
      <c r="E664" s="236">
        <v>3499.2</v>
      </c>
      <c r="F664" s="294">
        <v>41916</v>
      </c>
      <c r="G664" s="30">
        <v>3499.2</v>
      </c>
      <c r="H664" s="265">
        <f t="shared" si="25"/>
        <v>0</v>
      </c>
      <c r="I664" s="235"/>
      <c r="K664" s="21"/>
    </row>
    <row r="665" spans="1:11" x14ac:dyDescent="0.25">
      <c r="A665" s="240">
        <v>41917</v>
      </c>
      <c r="B665" s="241" t="s">
        <v>1922</v>
      </c>
      <c r="C665" s="394" t="s">
        <v>2506</v>
      </c>
      <c r="D665" s="235" t="s">
        <v>45</v>
      </c>
      <c r="E665" s="236">
        <v>3408.3</v>
      </c>
      <c r="F665" s="294">
        <v>41917</v>
      </c>
      <c r="G665" s="30">
        <v>3408.3</v>
      </c>
      <c r="H665" s="265">
        <f t="shared" si="25"/>
        <v>0</v>
      </c>
      <c r="I665" s="235" t="s">
        <v>20</v>
      </c>
    </row>
    <row r="666" spans="1:11" x14ac:dyDescent="0.25">
      <c r="A666" s="240">
        <v>41919</v>
      </c>
      <c r="B666" s="241" t="s">
        <v>2115</v>
      </c>
      <c r="C666" s="394" t="s">
        <v>2506</v>
      </c>
      <c r="D666" s="8" t="s">
        <v>45</v>
      </c>
      <c r="E666" s="252">
        <v>1625.4</v>
      </c>
      <c r="F666" s="294">
        <v>41919</v>
      </c>
      <c r="G666" s="30">
        <v>1625.4</v>
      </c>
      <c r="H666" s="265">
        <f t="shared" si="25"/>
        <v>0</v>
      </c>
      <c r="I666" s="8" t="s">
        <v>4</v>
      </c>
    </row>
    <row r="667" spans="1:11" x14ac:dyDescent="0.25">
      <c r="A667" s="240">
        <v>41920</v>
      </c>
      <c r="B667" s="241" t="s">
        <v>2202</v>
      </c>
      <c r="C667" s="394" t="s">
        <v>2506</v>
      </c>
      <c r="D667" s="8" t="s">
        <v>45</v>
      </c>
      <c r="E667" s="252">
        <v>1720.4</v>
      </c>
      <c r="F667" s="294">
        <v>41921</v>
      </c>
      <c r="G667" s="30">
        <v>1720.4</v>
      </c>
      <c r="H667" s="265">
        <f t="shared" si="25"/>
        <v>0</v>
      </c>
      <c r="I667" s="8" t="s">
        <v>23</v>
      </c>
    </row>
    <row r="668" spans="1:11" x14ac:dyDescent="0.25">
      <c r="A668" s="240">
        <v>41921</v>
      </c>
      <c r="B668" s="438" t="s">
        <v>2222</v>
      </c>
      <c r="C668" s="429" t="s">
        <v>2506</v>
      </c>
      <c r="D668" s="235" t="s">
        <v>45</v>
      </c>
      <c r="E668" s="236">
        <v>1598.4</v>
      </c>
      <c r="F668" s="294">
        <v>41921</v>
      </c>
      <c r="G668" s="30">
        <v>1598.4</v>
      </c>
      <c r="H668" s="265">
        <f t="shared" si="25"/>
        <v>0</v>
      </c>
      <c r="I668" s="235" t="s">
        <v>14</v>
      </c>
    </row>
    <row r="669" spans="1:11" x14ac:dyDescent="0.25">
      <c r="A669" s="240">
        <v>41922</v>
      </c>
      <c r="B669" s="438" t="s">
        <v>1100</v>
      </c>
      <c r="C669" s="429" t="s">
        <v>2506</v>
      </c>
      <c r="D669" s="235" t="s">
        <v>45</v>
      </c>
      <c r="E669" s="236">
        <v>2668.8</v>
      </c>
      <c r="F669" s="294">
        <v>41923</v>
      </c>
      <c r="G669" s="30">
        <v>2668.8</v>
      </c>
      <c r="H669" s="265">
        <f t="shared" si="25"/>
        <v>0</v>
      </c>
      <c r="I669" s="235" t="s">
        <v>196</v>
      </c>
    </row>
    <row r="670" spans="1:11" x14ac:dyDescent="0.25">
      <c r="A670" s="240">
        <v>41923</v>
      </c>
      <c r="B670" s="438" t="s">
        <v>1192</v>
      </c>
      <c r="C670" s="429" t="s">
        <v>2506</v>
      </c>
      <c r="D670" s="8" t="s">
        <v>45</v>
      </c>
      <c r="E670" s="252">
        <v>5340.8</v>
      </c>
      <c r="F670" s="294">
        <v>41925</v>
      </c>
      <c r="G670" s="30">
        <v>5340.8</v>
      </c>
      <c r="H670" s="265">
        <f t="shared" si="25"/>
        <v>0</v>
      </c>
      <c r="I670" s="235" t="s">
        <v>2511</v>
      </c>
    </row>
    <row r="671" spans="1:11" x14ac:dyDescent="0.25">
      <c r="A671" s="240">
        <v>41924</v>
      </c>
      <c r="B671" s="438" t="s">
        <v>1286</v>
      </c>
      <c r="C671" s="429" t="s">
        <v>2506</v>
      </c>
      <c r="D671" s="8" t="s">
        <v>45</v>
      </c>
      <c r="E671" s="252">
        <v>3331.8</v>
      </c>
      <c r="F671" s="294">
        <v>41924</v>
      </c>
      <c r="G671" s="30">
        <v>3331.8</v>
      </c>
      <c r="H671" s="265">
        <f t="shared" si="25"/>
        <v>0</v>
      </c>
      <c r="I671" s="8" t="s">
        <v>2508</v>
      </c>
    </row>
    <row r="672" spans="1:11" x14ac:dyDescent="0.25">
      <c r="A672" s="240">
        <v>41924</v>
      </c>
      <c r="B672" s="438" t="s">
        <v>1288</v>
      </c>
      <c r="C672" s="429" t="s">
        <v>2506</v>
      </c>
      <c r="D672" s="8" t="s">
        <v>45</v>
      </c>
      <c r="E672" s="252">
        <v>469.8</v>
      </c>
      <c r="F672" s="294">
        <v>41924</v>
      </c>
      <c r="G672" s="30">
        <v>469.8</v>
      </c>
      <c r="H672" s="265">
        <f t="shared" si="25"/>
        <v>0</v>
      </c>
      <c r="I672" s="8" t="s">
        <v>2508</v>
      </c>
    </row>
    <row r="673" spans="1:11" x14ac:dyDescent="0.25">
      <c r="A673" s="240">
        <v>41926</v>
      </c>
      <c r="B673" s="438" t="s">
        <v>1475</v>
      </c>
      <c r="C673" s="429" t="s">
        <v>2506</v>
      </c>
      <c r="D673" s="401" t="s">
        <v>45</v>
      </c>
      <c r="E673" s="402">
        <v>605.4</v>
      </c>
      <c r="F673" s="294">
        <v>41926</v>
      </c>
      <c r="G673" s="30">
        <v>605.4</v>
      </c>
      <c r="H673" s="265">
        <f t="shared" si="25"/>
        <v>0</v>
      </c>
      <c r="I673" s="235" t="s">
        <v>2525</v>
      </c>
    </row>
    <row r="674" spans="1:11" x14ac:dyDescent="0.25">
      <c r="A674" s="240">
        <v>41927</v>
      </c>
      <c r="B674" s="438" t="s">
        <v>2924</v>
      </c>
      <c r="C674" s="429" t="s">
        <v>2506</v>
      </c>
      <c r="D674" s="8" t="s">
        <v>45</v>
      </c>
      <c r="E674" s="252">
        <v>4147.2</v>
      </c>
      <c r="F674" s="294">
        <v>41927</v>
      </c>
      <c r="G674" s="30">
        <v>4147.2</v>
      </c>
      <c r="H674" s="265">
        <f t="shared" si="25"/>
        <v>0</v>
      </c>
      <c r="I674" s="8" t="s">
        <v>2525</v>
      </c>
    </row>
    <row r="675" spans="1:11" x14ac:dyDescent="0.25">
      <c r="A675" s="240">
        <v>41929</v>
      </c>
      <c r="B675" s="438" t="s">
        <v>3139</v>
      </c>
      <c r="C675" s="429" t="s">
        <v>2506</v>
      </c>
      <c r="D675" s="8" t="s">
        <v>45</v>
      </c>
      <c r="E675" s="252">
        <v>3471.2</v>
      </c>
      <c r="F675" s="294">
        <v>41930</v>
      </c>
      <c r="G675" s="251">
        <v>3471.2</v>
      </c>
      <c r="H675" s="265">
        <f t="shared" si="25"/>
        <v>0</v>
      </c>
      <c r="I675" s="8" t="s">
        <v>2525</v>
      </c>
    </row>
    <row r="676" spans="1:11" x14ac:dyDescent="0.25">
      <c r="A676" s="240">
        <v>41930</v>
      </c>
      <c r="B676" s="438" t="s">
        <v>3224</v>
      </c>
      <c r="C676" s="429" t="s">
        <v>2506</v>
      </c>
      <c r="D676" s="8" t="s">
        <v>45</v>
      </c>
      <c r="E676" s="252">
        <v>2872.8</v>
      </c>
      <c r="F676" s="294">
        <v>41930</v>
      </c>
      <c r="G676" s="30">
        <v>2872.8</v>
      </c>
      <c r="H676" s="265">
        <f t="shared" si="25"/>
        <v>0</v>
      </c>
      <c r="I676" s="8" t="s">
        <v>2525</v>
      </c>
    </row>
    <row r="677" spans="1:11" x14ac:dyDescent="0.25">
      <c r="A677" s="240">
        <v>41931</v>
      </c>
      <c r="B677" s="438" t="s">
        <v>3289</v>
      </c>
      <c r="C677" s="429" t="s">
        <v>2506</v>
      </c>
      <c r="D677" s="8" t="s">
        <v>45</v>
      </c>
      <c r="E677" s="252">
        <v>2775.6</v>
      </c>
      <c r="F677" s="294">
        <v>41932</v>
      </c>
      <c r="G677" s="30">
        <v>2775.6</v>
      </c>
      <c r="H677" s="265">
        <f t="shared" si="25"/>
        <v>0</v>
      </c>
      <c r="I677" s="8" t="s">
        <v>2531</v>
      </c>
      <c r="K677" s="21"/>
    </row>
    <row r="678" spans="1:11" x14ac:dyDescent="0.25">
      <c r="A678" s="240">
        <v>41933</v>
      </c>
      <c r="B678" s="438" t="s">
        <v>3474</v>
      </c>
      <c r="C678" s="429" t="s">
        <v>2506</v>
      </c>
      <c r="D678" s="8" t="s">
        <v>45</v>
      </c>
      <c r="E678" s="252">
        <v>4017.6</v>
      </c>
      <c r="F678" s="420">
        <v>41933</v>
      </c>
      <c r="G678" s="22">
        <v>4017.6</v>
      </c>
      <c r="H678" s="265">
        <f t="shared" si="25"/>
        <v>0</v>
      </c>
      <c r="I678" s="431" t="s">
        <v>2525</v>
      </c>
    </row>
    <row r="679" spans="1:11" x14ac:dyDescent="0.25">
      <c r="A679" s="240">
        <v>41935</v>
      </c>
      <c r="B679" s="438" t="s">
        <v>3629</v>
      </c>
      <c r="C679" s="429" t="s">
        <v>2506</v>
      </c>
      <c r="D679" s="401" t="s">
        <v>45</v>
      </c>
      <c r="E679" s="402">
        <v>1501.2</v>
      </c>
      <c r="F679" s="117">
        <v>41935</v>
      </c>
      <c r="G679" s="30">
        <v>1501.2</v>
      </c>
      <c r="H679" s="265">
        <f t="shared" si="25"/>
        <v>0</v>
      </c>
      <c r="I679" s="235" t="s">
        <v>2511</v>
      </c>
      <c r="K679" s="21"/>
    </row>
    <row r="680" spans="1:11" x14ac:dyDescent="0.25">
      <c r="A680" s="240">
        <v>41936</v>
      </c>
      <c r="B680" s="438" t="s">
        <v>3740</v>
      </c>
      <c r="C680" s="429" t="s">
        <v>2506</v>
      </c>
      <c r="D680" s="401" t="s">
        <v>45</v>
      </c>
      <c r="E680" s="402">
        <v>2176.1999999999998</v>
      </c>
      <c r="F680" s="294">
        <v>41936</v>
      </c>
      <c r="G680" s="22">
        <v>2176.1999999999998</v>
      </c>
      <c r="H680" s="265">
        <f t="shared" si="25"/>
        <v>0</v>
      </c>
      <c r="I680" s="20" t="s">
        <v>2520</v>
      </c>
    </row>
    <row r="681" spans="1:11" x14ac:dyDescent="0.25">
      <c r="A681" s="240">
        <v>41937</v>
      </c>
      <c r="B681" s="438" t="s">
        <v>3818</v>
      </c>
      <c r="C681" s="429" t="s">
        <v>2506</v>
      </c>
      <c r="D681" s="401" t="s">
        <v>45</v>
      </c>
      <c r="E681" s="402">
        <v>8015.8</v>
      </c>
      <c r="F681" s="294">
        <v>41938</v>
      </c>
      <c r="G681" s="22">
        <v>8015.8</v>
      </c>
      <c r="H681" s="265">
        <f t="shared" si="25"/>
        <v>0</v>
      </c>
      <c r="I681" s="431" t="s">
        <v>2520</v>
      </c>
    </row>
    <row r="682" spans="1:11" x14ac:dyDescent="0.25">
      <c r="A682" s="240">
        <v>41938</v>
      </c>
      <c r="B682" s="438" t="s">
        <v>3894</v>
      </c>
      <c r="C682" s="429" t="s">
        <v>2506</v>
      </c>
      <c r="D682" s="401" t="s">
        <v>45</v>
      </c>
      <c r="E682" s="402">
        <v>3301.2</v>
      </c>
      <c r="F682" s="294">
        <v>41938</v>
      </c>
      <c r="G682" s="30">
        <v>3301.2</v>
      </c>
      <c r="H682" s="265">
        <f t="shared" si="25"/>
        <v>0</v>
      </c>
      <c r="I682" s="8" t="s">
        <v>2544</v>
      </c>
    </row>
    <row r="683" spans="1:11" x14ac:dyDescent="0.25">
      <c r="A683" s="240">
        <v>41941</v>
      </c>
      <c r="B683" s="438" t="s">
        <v>4162</v>
      </c>
      <c r="C683" s="429" t="s">
        <v>2506</v>
      </c>
      <c r="D683" s="401" t="s">
        <v>45</v>
      </c>
      <c r="E683" s="402">
        <v>3050</v>
      </c>
      <c r="F683" s="117">
        <v>41941</v>
      </c>
      <c r="G683" s="30">
        <v>3050</v>
      </c>
      <c r="H683" s="265">
        <f t="shared" si="25"/>
        <v>0</v>
      </c>
      <c r="I683" s="235" t="s">
        <v>2534</v>
      </c>
    </row>
    <row r="684" spans="1:11" x14ac:dyDescent="0.25">
      <c r="A684" s="240">
        <v>41943</v>
      </c>
      <c r="B684" s="438" t="s">
        <v>4341</v>
      </c>
      <c r="C684" s="429" t="s">
        <v>2506</v>
      </c>
      <c r="D684" s="401" t="s">
        <v>45</v>
      </c>
      <c r="E684" s="402">
        <v>5850</v>
      </c>
      <c r="F684" s="313">
        <v>41944</v>
      </c>
      <c r="G684" s="247">
        <v>5850</v>
      </c>
      <c r="H684" s="265">
        <f t="shared" si="25"/>
        <v>0</v>
      </c>
      <c r="I684" s="8" t="s">
        <v>2531</v>
      </c>
    </row>
    <row r="685" spans="1:11" x14ac:dyDescent="0.25">
      <c r="A685" s="232"/>
      <c r="B685" s="604"/>
      <c r="C685" s="605"/>
      <c r="D685" s="627"/>
      <c r="E685" s="251"/>
      <c r="F685" s="313"/>
      <c r="G685" s="624">
        <f>SUM(G662:G684)</f>
        <v>68546.699999999983</v>
      </c>
      <c r="H685" s="30"/>
      <c r="I685" s="29"/>
    </row>
    <row r="686" spans="1:11" x14ac:dyDescent="0.25">
      <c r="A686" s="9"/>
      <c r="B686" s="9"/>
      <c r="C686" s="9"/>
      <c r="E686" s="9"/>
      <c r="F686" s="9"/>
      <c r="G686" s="9"/>
      <c r="H686" s="9"/>
    </row>
    <row r="687" spans="1:11" x14ac:dyDescent="0.25">
      <c r="A687" s="9"/>
      <c r="B687" s="9"/>
      <c r="C687" s="9"/>
      <c r="E687" s="9"/>
      <c r="F687" s="9"/>
      <c r="G687" s="9"/>
      <c r="H687" s="9"/>
    </row>
    <row r="688" spans="1:11" x14ac:dyDescent="0.25">
      <c r="A688" s="240">
        <v>41921</v>
      </c>
      <c r="B688" s="438" t="s">
        <v>2258</v>
      </c>
      <c r="C688" s="429" t="s">
        <v>2506</v>
      </c>
      <c r="D688" s="8" t="s">
        <v>2640</v>
      </c>
      <c r="E688" s="252">
        <v>521.6</v>
      </c>
      <c r="F688" s="294">
        <v>41921</v>
      </c>
      <c r="G688" s="30">
        <v>521.6</v>
      </c>
      <c r="H688" s="265">
        <f t="shared" si="25"/>
        <v>0</v>
      </c>
      <c r="I688" s="8"/>
    </row>
    <row r="689" spans="1:11" x14ac:dyDescent="0.25">
      <c r="A689" s="240">
        <v>41928</v>
      </c>
      <c r="B689" s="438" t="s">
        <v>3054</v>
      </c>
      <c r="C689" s="429" t="s">
        <v>2506</v>
      </c>
      <c r="D689" s="8" t="s">
        <v>2640</v>
      </c>
      <c r="E689" s="252">
        <v>3712</v>
      </c>
      <c r="F689" s="294">
        <v>41929</v>
      </c>
      <c r="G689" s="251">
        <v>3712</v>
      </c>
      <c r="H689" s="265">
        <f t="shared" si="25"/>
        <v>0</v>
      </c>
      <c r="I689" s="235" t="s">
        <v>2</v>
      </c>
    </row>
    <row r="690" spans="1:11" x14ac:dyDescent="0.25">
      <c r="A690" s="240">
        <v>41943</v>
      </c>
      <c r="B690" s="438" t="s">
        <v>4390</v>
      </c>
      <c r="C690" s="429" t="s">
        <v>2506</v>
      </c>
      <c r="D690" s="401" t="s">
        <v>2640</v>
      </c>
      <c r="E690" s="402">
        <v>1320.4</v>
      </c>
      <c r="F690" s="294">
        <v>41943</v>
      </c>
      <c r="G690" s="30">
        <v>1320.4</v>
      </c>
      <c r="H690" s="265">
        <f t="shared" si="25"/>
        <v>0</v>
      </c>
      <c r="I690" s="8" t="s">
        <v>2508</v>
      </c>
      <c r="J690" s="9"/>
      <c r="K690" s="9"/>
    </row>
    <row r="691" spans="1:11" x14ac:dyDescent="0.25">
      <c r="A691" s="240">
        <v>41914</v>
      </c>
      <c r="B691" s="452" t="s">
        <v>1639</v>
      </c>
      <c r="C691" s="453" t="s">
        <v>2506</v>
      </c>
      <c r="D691" s="454" t="s">
        <v>2790</v>
      </c>
      <c r="E691" s="236">
        <v>1267</v>
      </c>
      <c r="F691" s="294">
        <v>41914</v>
      </c>
      <c r="G691" s="30">
        <v>1267</v>
      </c>
      <c r="H691" s="238">
        <f t="shared" si="25"/>
        <v>0</v>
      </c>
      <c r="I691" s="38"/>
      <c r="J691" s="9"/>
      <c r="K691" s="9"/>
    </row>
    <row r="692" spans="1:11" x14ac:dyDescent="0.25">
      <c r="A692" s="240"/>
      <c r="B692" s="452"/>
      <c r="C692" s="453"/>
      <c r="D692" s="454"/>
      <c r="E692" s="236"/>
      <c r="F692" s="294"/>
      <c r="G692" s="30">
        <f>SUM(G688:G691)</f>
        <v>6821</v>
      </c>
      <c r="H692" s="238"/>
      <c r="I692" s="38"/>
      <c r="J692" s="9"/>
      <c r="K692" s="9"/>
    </row>
    <row r="693" spans="1:11" x14ac:dyDescent="0.25">
      <c r="A693" s="240"/>
      <c r="B693" s="452"/>
      <c r="C693" s="453"/>
      <c r="D693" s="454"/>
      <c r="E693" s="236"/>
      <c r="F693" s="294"/>
      <c r="G693" s="30"/>
      <c r="H693" s="238"/>
      <c r="I693" s="38"/>
      <c r="J693" s="9"/>
      <c r="K693" s="9"/>
    </row>
    <row r="694" spans="1:11" x14ac:dyDescent="0.25">
      <c r="A694" s="240">
        <v>41916</v>
      </c>
      <c r="B694" s="241" t="s">
        <v>1826</v>
      </c>
      <c r="C694" s="394" t="s">
        <v>2506</v>
      </c>
      <c r="D694" s="235" t="s">
        <v>2550</v>
      </c>
      <c r="E694" s="236">
        <v>21375</v>
      </c>
      <c r="F694" s="313" t="s">
        <v>2808</v>
      </c>
      <c r="G694" s="30">
        <v>21375</v>
      </c>
      <c r="H694" s="265">
        <f t="shared" si="25"/>
        <v>0</v>
      </c>
      <c r="I694" s="235" t="s">
        <v>146</v>
      </c>
      <c r="J694" s="9"/>
      <c r="K694" s="9"/>
    </row>
    <row r="695" spans="1:11" x14ac:dyDescent="0.25">
      <c r="A695" s="240">
        <v>41916</v>
      </c>
      <c r="B695" s="241" t="s">
        <v>1847</v>
      </c>
      <c r="C695" s="394" t="s">
        <v>2506</v>
      </c>
      <c r="D695" s="235" t="s">
        <v>2550</v>
      </c>
      <c r="E695" s="236">
        <v>128681.5</v>
      </c>
      <c r="F695" s="313" t="s">
        <v>2810</v>
      </c>
      <c r="G695" s="30">
        <v>128681.5</v>
      </c>
      <c r="H695" s="265">
        <f t="shared" si="25"/>
        <v>0</v>
      </c>
      <c r="I695" s="235" t="s">
        <v>14</v>
      </c>
      <c r="J695" s="9"/>
      <c r="K695" s="9"/>
    </row>
    <row r="696" spans="1:11" x14ac:dyDescent="0.25">
      <c r="A696" s="240">
        <v>41926</v>
      </c>
      <c r="B696" s="438" t="s">
        <v>1506</v>
      </c>
      <c r="C696" s="429" t="s">
        <v>2506</v>
      </c>
      <c r="D696" s="401" t="s">
        <v>2550</v>
      </c>
      <c r="E696" s="402">
        <v>23459.54</v>
      </c>
      <c r="F696" s="313" t="s">
        <v>2882</v>
      </c>
      <c r="G696" s="30">
        <v>23459.54</v>
      </c>
      <c r="H696" s="265">
        <f t="shared" si="25"/>
        <v>0</v>
      </c>
      <c r="I696" s="235" t="s">
        <v>2508</v>
      </c>
      <c r="J696" s="9"/>
      <c r="K696" s="9"/>
    </row>
    <row r="697" spans="1:11" x14ac:dyDescent="0.25">
      <c r="A697" s="240">
        <v>41932</v>
      </c>
      <c r="B697" s="438" t="s">
        <v>3404</v>
      </c>
      <c r="C697" s="429" t="s">
        <v>2506</v>
      </c>
      <c r="D697" s="8" t="s">
        <v>2550</v>
      </c>
      <c r="E697" s="252">
        <v>17463.599999999999</v>
      </c>
      <c r="F697" s="294">
        <v>41933</v>
      </c>
      <c r="G697" s="30">
        <v>17463.599999999999</v>
      </c>
      <c r="H697" s="265">
        <f t="shared" si="25"/>
        <v>0</v>
      </c>
      <c r="I697" s="431" t="s">
        <v>2508</v>
      </c>
      <c r="J697" s="9"/>
      <c r="K697" s="9"/>
    </row>
    <row r="698" spans="1:11" x14ac:dyDescent="0.25">
      <c r="A698" s="240">
        <v>41937</v>
      </c>
      <c r="B698" s="438" t="s">
        <v>3835</v>
      </c>
      <c r="C698" s="429" t="s">
        <v>2506</v>
      </c>
      <c r="D698" s="401" t="s">
        <v>2550</v>
      </c>
      <c r="E698" s="402">
        <v>16912.400000000001</v>
      </c>
      <c r="F698" s="294">
        <v>41939</v>
      </c>
      <c r="G698" s="22">
        <v>16912.400000000001</v>
      </c>
      <c r="H698" s="265">
        <f t="shared" si="25"/>
        <v>0</v>
      </c>
      <c r="I698" s="431" t="s">
        <v>2523</v>
      </c>
      <c r="J698" s="9"/>
      <c r="K698" s="9"/>
    </row>
    <row r="699" spans="1:11" x14ac:dyDescent="0.25">
      <c r="A699" s="240">
        <v>41938</v>
      </c>
      <c r="B699" s="438" t="s">
        <v>3911</v>
      </c>
      <c r="C699" s="429" t="s">
        <v>2506</v>
      </c>
      <c r="D699" s="439" t="s">
        <v>2550</v>
      </c>
      <c r="E699" s="295">
        <v>57239.8</v>
      </c>
      <c r="F699" s="294">
        <v>41938</v>
      </c>
      <c r="G699" s="22">
        <v>57239.8</v>
      </c>
      <c r="H699" s="265">
        <f t="shared" si="25"/>
        <v>0</v>
      </c>
      <c r="I699" s="24" t="s">
        <v>2508</v>
      </c>
      <c r="J699" s="9"/>
      <c r="K699" s="9"/>
    </row>
    <row r="700" spans="1:11" x14ac:dyDescent="0.25">
      <c r="A700" s="240">
        <v>41942</v>
      </c>
      <c r="B700" s="438" t="s">
        <v>4263</v>
      </c>
      <c r="C700" s="429" t="s">
        <v>2506</v>
      </c>
      <c r="D700" s="401" t="s">
        <v>2550</v>
      </c>
      <c r="E700" s="402">
        <v>976.8</v>
      </c>
      <c r="F700" s="461">
        <v>41947</v>
      </c>
      <c r="G700" s="247">
        <v>976.8</v>
      </c>
      <c r="H700" s="265">
        <f t="shared" si="25"/>
        <v>0</v>
      </c>
      <c r="I700" s="235" t="s">
        <v>2523</v>
      </c>
      <c r="J700" s="9"/>
      <c r="K700" s="9"/>
    </row>
    <row r="701" spans="1:11" x14ac:dyDescent="0.25">
      <c r="A701" s="240"/>
      <c r="B701" s="438"/>
      <c r="C701" s="429"/>
      <c r="D701" s="401"/>
      <c r="E701" s="402"/>
      <c r="F701" s="461"/>
      <c r="G701" s="624">
        <f>SUM(G694:G700)</f>
        <v>266108.64</v>
      </c>
      <c r="H701" s="265"/>
      <c r="I701" s="235"/>
      <c r="J701" s="9"/>
      <c r="K701" s="9"/>
    </row>
    <row r="702" spans="1:11" x14ac:dyDescent="0.25">
      <c r="A702" s="240"/>
      <c r="B702" s="438"/>
      <c r="C702" s="429"/>
      <c r="D702" s="401"/>
      <c r="E702" s="402"/>
      <c r="F702" s="461"/>
      <c r="G702" s="247"/>
      <c r="H702" s="265"/>
      <c r="I702" s="235"/>
      <c r="J702" s="9"/>
      <c r="K702" s="9"/>
    </row>
    <row r="703" spans="1:11" x14ac:dyDescent="0.25">
      <c r="A703" s="240">
        <v>41914</v>
      </c>
      <c r="B703" s="452" t="s">
        <v>1647</v>
      </c>
      <c r="C703" s="453" t="s">
        <v>2506</v>
      </c>
      <c r="D703" s="454" t="s">
        <v>144</v>
      </c>
      <c r="E703" s="236">
        <v>223055.51</v>
      </c>
      <c r="F703" s="313" t="s">
        <v>2791</v>
      </c>
      <c r="G703" s="30">
        <v>223055.51</v>
      </c>
      <c r="H703" s="238">
        <f t="shared" si="25"/>
        <v>0</v>
      </c>
      <c r="I703" s="38" t="s">
        <v>146</v>
      </c>
      <c r="J703" s="9"/>
      <c r="K703" s="9"/>
    </row>
    <row r="704" spans="1:11" x14ac:dyDescent="0.25">
      <c r="A704" s="240">
        <v>41918</v>
      </c>
      <c r="B704" s="241" t="s">
        <v>2070</v>
      </c>
      <c r="C704" s="394" t="s">
        <v>2506</v>
      </c>
      <c r="D704" s="8" t="s">
        <v>144</v>
      </c>
      <c r="E704" s="252">
        <v>107727.99</v>
      </c>
      <c r="F704" s="313" t="s">
        <v>2825</v>
      </c>
      <c r="G704" s="251">
        <v>107727.99</v>
      </c>
      <c r="H704" s="265">
        <f t="shared" si="25"/>
        <v>0</v>
      </c>
      <c r="I704" s="8" t="s">
        <v>146</v>
      </c>
      <c r="J704" s="9"/>
      <c r="K704" s="9"/>
    </row>
    <row r="705" spans="1:11" x14ac:dyDescent="0.25">
      <c r="A705" s="240">
        <v>41921</v>
      </c>
      <c r="B705" s="438" t="s">
        <v>2275</v>
      </c>
      <c r="C705" s="429" t="s">
        <v>2506</v>
      </c>
      <c r="D705" s="8" t="s">
        <v>144</v>
      </c>
      <c r="E705" s="252">
        <v>98302.1</v>
      </c>
      <c r="F705" s="313" t="s">
        <v>2848</v>
      </c>
      <c r="G705" s="30">
        <v>98302.1</v>
      </c>
      <c r="H705" s="265">
        <f t="shared" si="25"/>
        <v>0</v>
      </c>
      <c r="I705" s="8" t="s">
        <v>146</v>
      </c>
      <c r="J705" s="9"/>
      <c r="K705" s="9"/>
    </row>
    <row r="706" spans="1:11" x14ac:dyDescent="0.25">
      <c r="A706" s="240">
        <v>41925</v>
      </c>
      <c r="B706" s="438" t="s">
        <v>1435</v>
      </c>
      <c r="C706" s="429" t="s">
        <v>2506</v>
      </c>
      <c r="D706" s="401" t="s">
        <v>144</v>
      </c>
      <c r="E706" s="402">
        <v>217633.79</v>
      </c>
      <c r="F706" s="313" t="s">
        <v>2877</v>
      </c>
      <c r="G706" s="30">
        <v>217633.79</v>
      </c>
      <c r="H706" s="265">
        <f t="shared" si="25"/>
        <v>0</v>
      </c>
      <c r="I706" s="8" t="s">
        <v>2534</v>
      </c>
      <c r="J706" s="9"/>
      <c r="K706" s="9"/>
    </row>
    <row r="707" spans="1:11" x14ac:dyDescent="0.25">
      <c r="A707" s="240">
        <v>41928</v>
      </c>
      <c r="B707" s="438" t="s">
        <v>3063</v>
      </c>
      <c r="C707" s="429" t="s">
        <v>2506</v>
      </c>
      <c r="D707" s="8" t="s">
        <v>144</v>
      </c>
      <c r="E707" s="252">
        <v>207287.22</v>
      </c>
      <c r="F707" s="313" t="s">
        <v>3064</v>
      </c>
      <c r="G707" s="251">
        <v>207287.22</v>
      </c>
      <c r="H707" s="265">
        <f t="shared" si="25"/>
        <v>0</v>
      </c>
      <c r="I707" s="235" t="s">
        <v>2534</v>
      </c>
      <c r="J707" s="9"/>
      <c r="K707" s="9"/>
    </row>
    <row r="708" spans="1:11" x14ac:dyDescent="0.25">
      <c r="A708" s="240">
        <v>41932</v>
      </c>
      <c r="B708" s="438" t="s">
        <v>3410</v>
      </c>
      <c r="C708" s="429" t="s">
        <v>2506</v>
      </c>
      <c r="D708" s="8" t="s">
        <v>144</v>
      </c>
      <c r="E708" s="252">
        <v>176771.8</v>
      </c>
      <c r="F708" s="313" t="s">
        <v>3411</v>
      </c>
      <c r="G708" s="22">
        <v>176771.8</v>
      </c>
      <c r="H708" s="265">
        <f t="shared" si="25"/>
        <v>0</v>
      </c>
      <c r="I708" s="431" t="s">
        <v>2534</v>
      </c>
      <c r="J708" s="9"/>
      <c r="K708" s="9"/>
    </row>
    <row r="709" spans="1:11" x14ac:dyDescent="0.25">
      <c r="A709" s="240">
        <v>41935</v>
      </c>
      <c r="B709" s="438" t="s">
        <v>3674</v>
      </c>
      <c r="C709" s="429" t="s">
        <v>2506</v>
      </c>
      <c r="D709" s="401" t="s">
        <v>144</v>
      </c>
      <c r="E709" s="402">
        <v>94017.919999999998</v>
      </c>
      <c r="F709" s="294">
        <v>41937</v>
      </c>
      <c r="G709" s="22">
        <v>94017.919999999998</v>
      </c>
      <c r="H709" s="265">
        <f t="shared" si="25"/>
        <v>0</v>
      </c>
      <c r="I709" s="20" t="s">
        <v>2534</v>
      </c>
      <c r="J709" s="9"/>
      <c r="K709" s="9"/>
    </row>
    <row r="710" spans="1:11" x14ac:dyDescent="0.25">
      <c r="A710" s="240">
        <v>41939</v>
      </c>
      <c r="B710" s="438" t="s">
        <v>4020</v>
      </c>
      <c r="C710" s="429" t="s">
        <v>2506</v>
      </c>
      <c r="D710" s="439" t="s">
        <v>144</v>
      </c>
      <c r="E710" s="295">
        <v>178289.56</v>
      </c>
      <c r="F710" s="313" t="s">
        <v>4021</v>
      </c>
      <c r="G710" s="22">
        <v>178289.56</v>
      </c>
      <c r="H710" s="265">
        <f t="shared" si="25"/>
        <v>0</v>
      </c>
      <c r="I710" s="24" t="s">
        <v>2534</v>
      </c>
    </row>
    <row r="711" spans="1:11" x14ac:dyDescent="0.25">
      <c r="A711" s="240">
        <v>41942</v>
      </c>
      <c r="B711" s="438" t="s">
        <v>4291</v>
      </c>
      <c r="C711" s="429" t="s">
        <v>2506</v>
      </c>
      <c r="D711" s="401" t="s">
        <v>144</v>
      </c>
      <c r="E711" s="402">
        <v>156680.28</v>
      </c>
      <c r="F711" s="463" t="s">
        <v>4292</v>
      </c>
      <c r="G711" s="247">
        <v>156680.28</v>
      </c>
      <c r="H711" s="265">
        <f t="shared" si="25"/>
        <v>0</v>
      </c>
      <c r="I711" s="235" t="s">
        <v>2534</v>
      </c>
    </row>
    <row r="712" spans="1:11" x14ac:dyDescent="0.25">
      <c r="A712" s="240"/>
      <c r="B712" s="438"/>
      <c r="C712" s="429"/>
      <c r="D712" s="401"/>
      <c r="E712" s="402"/>
      <c r="F712" s="463"/>
      <c r="G712" s="624">
        <f>SUM(G703:G711)</f>
        <v>1459766.17</v>
      </c>
      <c r="H712" s="265"/>
      <c r="I712" s="235"/>
    </row>
    <row r="713" spans="1:11" x14ac:dyDescent="0.25">
      <c r="A713" s="240"/>
      <c r="B713" s="438"/>
      <c r="C713" s="429"/>
      <c r="D713" s="401"/>
      <c r="E713" s="402"/>
      <c r="F713" s="463"/>
      <c r="G713" s="247"/>
      <c r="H713" s="265"/>
      <c r="I713" s="235"/>
    </row>
    <row r="714" spans="1:11" x14ac:dyDescent="0.25">
      <c r="A714" s="240">
        <v>41914</v>
      </c>
      <c r="B714" s="452" t="s">
        <v>1620</v>
      </c>
      <c r="C714" s="453" t="s">
        <v>2506</v>
      </c>
      <c r="D714" s="454" t="s">
        <v>2533</v>
      </c>
      <c r="E714" s="236">
        <v>16929.400000000001</v>
      </c>
      <c r="F714" s="294">
        <v>41915</v>
      </c>
      <c r="G714" s="30">
        <v>16929.400000000001</v>
      </c>
      <c r="H714" s="238">
        <f t="shared" si="25"/>
        <v>0</v>
      </c>
      <c r="I714" s="38" t="s">
        <v>4</v>
      </c>
    </row>
    <row r="715" spans="1:11" x14ac:dyDescent="0.25">
      <c r="A715" s="240">
        <v>41914</v>
      </c>
      <c r="B715" s="452" t="s">
        <v>1642</v>
      </c>
      <c r="C715" s="453" t="s">
        <v>2506</v>
      </c>
      <c r="D715" s="454" t="s">
        <v>2533</v>
      </c>
      <c r="E715" s="236">
        <v>912</v>
      </c>
      <c r="F715" s="294">
        <v>41914</v>
      </c>
      <c r="G715" s="30">
        <v>912</v>
      </c>
      <c r="H715" s="238">
        <f t="shared" si="25"/>
        <v>0</v>
      </c>
      <c r="I715" s="38"/>
    </row>
    <row r="716" spans="1:11" x14ac:dyDescent="0.25">
      <c r="A716" s="240">
        <v>41914</v>
      </c>
      <c r="B716" s="452" t="s">
        <v>1643</v>
      </c>
      <c r="C716" s="453" t="s">
        <v>2506</v>
      </c>
      <c r="D716" s="454" t="s">
        <v>2533</v>
      </c>
      <c r="E716" s="236">
        <v>897</v>
      </c>
      <c r="F716" s="294">
        <v>41914</v>
      </c>
      <c r="G716" s="30">
        <v>897</v>
      </c>
      <c r="H716" s="238">
        <f t="shared" si="25"/>
        <v>0</v>
      </c>
      <c r="I716" s="38"/>
    </row>
    <row r="717" spans="1:11" x14ac:dyDescent="0.25">
      <c r="A717" s="240">
        <v>41914</v>
      </c>
      <c r="B717" s="452" t="s">
        <v>1644</v>
      </c>
      <c r="C717" s="453" t="s">
        <v>2506</v>
      </c>
      <c r="D717" s="454" t="s">
        <v>2533</v>
      </c>
      <c r="E717" s="236">
        <v>846</v>
      </c>
      <c r="F717" s="294">
        <v>41914</v>
      </c>
      <c r="G717" s="30">
        <v>846</v>
      </c>
      <c r="H717" s="238">
        <f t="shared" si="25"/>
        <v>0</v>
      </c>
      <c r="I717" s="38"/>
    </row>
    <row r="718" spans="1:11" x14ac:dyDescent="0.25">
      <c r="A718" s="240">
        <v>41914</v>
      </c>
      <c r="B718" s="452" t="s">
        <v>1645</v>
      </c>
      <c r="C718" s="453" t="s">
        <v>2506</v>
      </c>
      <c r="D718" s="454" t="s">
        <v>2533</v>
      </c>
      <c r="E718" s="236">
        <v>10504.5</v>
      </c>
      <c r="F718" s="294">
        <v>41914</v>
      </c>
      <c r="G718" s="30">
        <v>10504.5</v>
      </c>
      <c r="H718" s="238">
        <f t="shared" si="25"/>
        <v>0</v>
      </c>
      <c r="I718" s="38"/>
      <c r="K718" s="21"/>
    </row>
    <row r="719" spans="1:11" x14ac:dyDescent="0.25">
      <c r="A719" s="240">
        <v>41914</v>
      </c>
      <c r="B719" s="452" t="s">
        <v>1646</v>
      </c>
      <c r="C719" s="453" t="s">
        <v>2506</v>
      </c>
      <c r="D719" s="454" t="s">
        <v>2533</v>
      </c>
      <c r="E719" s="236">
        <v>897</v>
      </c>
      <c r="F719" s="294">
        <v>41914</v>
      </c>
      <c r="G719" s="30">
        <v>897</v>
      </c>
      <c r="H719" s="238">
        <f t="shared" si="25"/>
        <v>0</v>
      </c>
      <c r="I719" s="38"/>
    </row>
    <row r="720" spans="1:11" x14ac:dyDescent="0.25">
      <c r="A720" s="240">
        <v>41927</v>
      </c>
      <c r="B720" s="438" t="s">
        <v>2885</v>
      </c>
      <c r="C720" s="429" t="s">
        <v>2506</v>
      </c>
      <c r="D720" s="8" t="s">
        <v>2533</v>
      </c>
      <c r="E720" s="252">
        <v>5321.6</v>
      </c>
      <c r="F720" s="294">
        <v>41928</v>
      </c>
      <c r="G720" s="30">
        <v>5321.6</v>
      </c>
      <c r="H720" s="265">
        <f t="shared" si="25"/>
        <v>0</v>
      </c>
      <c r="I720" s="235" t="s">
        <v>2864</v>
      </c>
    </row>
    <row r="721" spans="1:11" x14ac:dyDescent="0.25">
      <c r="A721" s="240">
        <v>41927</v>
      </c>
      <c r="B721" s="438" t="s">
        <v>2918</v>
      </c>
      <c r="C721" s="429" t="s">
        <v>2506</v>
      </c>
      <c r="D721" s="8" t="s">
        <v>2533</v>
      </c>
      <c r="E721" s="252">
        <v>40391.800000000003</v>
      </c>
      <c r="F721" s="294">
        <v>41928</v>
      </c>
      <c r="G721" s="30">
        <v>40391.800000000003</v>
      </c>
      <c r="H721" s="265">
        <f t="shared" ref="H721:H802" si="26">E721-G721</f>
        <v>0</v>
      </c>
      <c r="I721" s="8" t="s">
        <v>2864</v>
      </c>
    </row>
    <row r="722" spans="1:11" x14ac:dyDescent="0.25">
      <c r="A722" s="240">
        <v>41930</v>
      </c>
      <c r="B722" s="438" t="s">
        <v>3261</v>
      </c>
      <c r="C722" s="429" t="s">
        <v>2506</v>
      </c>
      <c r="D722" s="8" t="s">
        <v>2533</v>
      </c>
      <c r="E722" s="252">
        <v>8465.6</v>
      </c>
      <c r="F722" s="294">
        <v>41930</v>
      </c>
      <c r="G722" s="30">
        <v>8465.6</v>
      </c>
      <c r="H722" s="265">
        <f t="shared" si="26"/>
        <v>0</v>
      </c>
      <c r="I722" s="8" t="s">
        <v>2508</v>
      </c>
    </row>
    <row r="723" spans="1:11" x14ac:dyDescent="0.25">
      <c r="A723" s="240">
        <v>41930</v>
      </c>
      <c r="B723" s="438" t="s">
        <v>3262</v>
      </c>
      <c r="C723" s="429" t="s">
        <v>2506</v>
      </c>
      <c r="D723" s="8" t="s">
        <v>2533</v>
      </c>
      <c r="E723" s="252">
        <v>7604.1</v>
      </c>
      <c r="F723" s="294">
        <v>41930</v>
      </c>
      <c r="G723" s="30">
        <v>7604.1</v>
      </c>
      <c r="H723" s="265">
        <f t="shared" si="26"/>
        <v>0</v>
      </c>
      <c r="I723" s="8" t="s">
        <v>2508</v>
      </c>
    </row>
    <row r="724" spans="1:11" x14ac:dyDescent="0.25">
      <c r="A724" s="240">
        <v>41931</v>
      </c>
      <c r="B724" s="438" t="s">
        <v>3288</v>
      </c>
      <c r="C724" s="429" t="s">
        <v>2506</v>
      </c>
      <c r="D724" s="8" t="s">
        <v>2533</v>
      </c>
      <c r="E724" s="252">
        <v>18861.64</v>
      </c>
      <c r="F724" s="294">
        <v>41932</v>
      </c>
      <c r="G724" s="30">
        <v>18861.64</v>
      </c>
      <c r="H724" s="265">
        <f t="shared" si="26"/>
        <v>0</v>
      </c>
      <c r="I724" s="8" t="s">
        <v>2531</v>
      </c>
    </row>
    <row r="725" spans="1:11" x14ac:dyDescent="0.25">
      <c r="A725" s="240">
        <v>41932</v>
      </c>
      <c r="B725" s="438" t="s">
        <v>3386</v>
      </c>
      <c r="C725" s="429" t="s">
        <v>2506</v>
      </c>
      <c r="D725" s="8" t="s">
        <v>2533</v>
      </c>
      <c r="E725" s="252">
        <v>10800</v>
      </c>
      <c r="F725" s="294">
        <v>41932</v>
      </c>
      <c r="G725" s="30">
        <v>10800</v>
      </c>
      <c r="H725" s="265">
        <f t="shared" si="26"/>
        <v>0</v>
      </c>
      <c r="I725" s="235" t="s">
        <v>2531</v>
      </c>
    </row>
    <row r="726" spans="1:11" x14ac:dyDescent="0.25">
      <c r="A726" s="240">
        <v>41935</v>
      </c>
      <c r="B726" s="438" t="s">
        <v>3619</v>
      </c>
      <c r="C726" s="429" t="s">
        <v>2506</v>
      </c>
      <c r="D726" s="401" t="s">
        <v>2533</v>
      </c>
      <c r="E726" s="402">
        <v>62582.75</v>
      </c>
      <c r="F726" s="117">
        <v>41935</v>
      </c>
      <c r="G726" s="30">
        <v>62582.75</v>
      </c>
      <c r="H726" s="265">
        <f t="shared" si="26"/>
        <v>0</v>
      </c>
      <c r="I726" s="235" t="s">
        <v>2531</v>
      </c>
    </row>
    <row r="727" spans="1:11" x14ac:dyDescent="0.25">
      <c r="A727" s="240">
        <v>41936</v>
      </c>
      <c r="B727" s="438" t="s">
        <v>3707</v>
      </c>
      <c r="C727" s="429" t="s">
        <v>2506</v>
      </c>
      <c r="D727" s="8" t="s">
        <v>2533</v>
      </c>
      <c r="E727" s="252">
        <v>23451.4</v>
      </c>
      <c r="F727" s="294">
        <v>41936</v>
      </c>
      <c r="G727" s="22">
        <v>23451.4</v>
      </c>
      <c r="H727" s="265">
        <f t="shared" si="26"/>
        <v>0</v>
      </c>
      <c r="I727" s="20" t="s">
        <v>2525</v>
      </c>
    </row>
    <row r="728" spans="1:11" x14ac:dyDescent="0.25">
      <c r="A728" s="240">
        <v>41938</v>
      </c>
      <c r="B728" s="438" t="s">
        <v>3906</v>
      </c>
      <c r="C728" s="429" t="s">
        <v>2506</v>
      </c>
      <c r="D728" s="401" t="s">
        <v>2533</v>
      </c>
      <c r="E728" s="402">
        <v>3761.44</v>
      </c>
      <c r="F728" s="294">
        <v>41938</v>
      </c>
      <c r="G728" s="30">
        <v>3761.44</v>
      </c>
      <c r="H728" s="265">
        <f t="shared" si="26"/>
        <v>0</v>
      </c>
      <c r="I728" s="8" t="s">
        <v>436</v>
      </c>
    </row>
    <row r="729" spans="1:11" x14ac:dyDescent="0.25">
      <c r="A729" s="240">
        <v>41939</v>
      </c>
      <c r="B729" s="438" t="s">
        <v>4039</v>
      </c>
      <c r="C729" s="429" t="s">
        <v>2506</v>
      </c>
      <c r="D729" s="401" t="s">
        <v>2533</v>
      </c>
      <c r="E729" s="402">
        <v>9582</v>
      </c>
      <c r="F729" s="294">
        <v>41943</v>
      </c>
      <c r="G729" s="30">
        <v>9582</v>
      </c>
      <c r="H729" s="265">
        <f t="shared" si="26"/>
        <v>0</v>
      </c>
      <c r="I729" s="8" t="s">
        <v>2508</v>
      </c>
      <c r="K729" s="21"/>
    </row>
    <row r="730" spans="1:11" x14ac:dyDescent="0.25">
      <c r="A730" s="240">
        <v>41941</v>
      </c>
      <c r="B730" s="438" t="s">
        <v>4150</v>
      </c>
      <c r="C730" s="429" t="s">
        <v>2506</v>
      </c>
      <c r="D730" s="401" t="s">
        <v>2533</v>
      </c>
      <c r="E730" s="402">
        <v>80428.13</v>
      </c>
      <c r="F730" s="294">
        <v>41941</v>
      </c>
      <c r="G730" s="30">
        <v>80428.13</v>
      </c>
      <c r="H730" s="265">
        <f t="shared" si="26"/>
        <v>0</v>
      </c>
      <c r="I730" s="235" t="s">
        <v>2520</v>
      </c>
    </row>
    <row r="731" spans="1:11" x14ac:dyDescent="0.25">
      <c r="A731" s="240">
        <v>41943</v>
      </c>
      <c r="B731" s="438" t="s">
        <v>4376</v>
      </c>
      <c r="C731" s="429" t="s">
        <v>2506</v>
      </c>
      <c r="D731" s="401" t="s">
        <v>2533</v>
      </c>
      <c r="E731" s="402">
        <v>13939.2</v>
      </c>
      <c r="F731" s="294">
        <v>41943</v>
      </c>
      <c r="G731" s="30">
        <v>13939.2</v>
      </c>
      <c r="H731" s="265">
        <f t="shared" si="26"/>
        <v>0</v>
      </c>
      <c r="I731" s="8" t="s">
        <v>436</v>
      </c>
    </row>
    <row r="732" spans="1:11" x14ac:dyDescent="0.25">
      <c r="A732" s="240">
        <v>41940</v>
      </c>
      <c r="B732" s="438" t="s">
        <v>4072</v>
      </c>
      <c r="C732" s="429" t="s">
        <v>2506</v>
      </c>
      <c r="D732" s="401" t="s">
        <v>4073</v>
      </c>
      <c r="E732" s="402">
        <v>9954</v>
      </c>
      <c r="F732" s="294">
        <v>41940</v>
      </c>
      <c r="G732" s="30">
        <v>9954</v>
      </c>
      <c r="H732" s="265">
        <f t="shared" si="26"/>
        <v>0</v>
      </c>
      <c r="I732" s="235" t="s">
        <v>2508</v>
      </c>
    </row>
    <row r="733" spans="1:11" x14ac:dyDescent="0.25">
      <c r="A733" s="240"/>
      <c r="B733" s="438"/>
      <c r="C733" s="429"/>
      <c r="D733" s="401"/>
      <c r="E733" s="402"/>
      <c r="F733" s="294"/>
      <c r="G733" s="621">
        <f>SUM(G714:G732)</f>
        <v>326129.56</v>
      </c>
      <c r="H733" s="265"/>
      <c r="I733" s="235"/>
    </row>
    <row r="734" spans="1:11" x14ac:dyDescent="0.25">
      <c r="A734" s="240"/>
      <c r="B734" s="438"/>
      <c r="C734" s="429"/>
      <c r="D734" s="401"/>
      <c r="E734" s="402"/>
      <c r="F734" s="294"/>
      <c r="G734" s="30"/>
      <c r="H734" s="265"/>
      <c r="I734" s="235"/>
    </row>
    <row r="735" spans="1:11" x14ac:dyDescent="0.25">
      <c r="A735" s="240">
        <v>41913</v>
      </c>
      <c r="B735" s="448" t="s">
        <v>2271</v>
      </c>
      <c r="C735" s="447" t="s">
        <v>2764</v>
      </c>
      <c r="D735" s="235" t="s">
        <v>2772</v>
      </c>
      <c r="E735" s="236">
        <v>619.20000000000005</v>
      </c>
      <c r="F735" s="294">
        <v>41913</v>
      </c>
      <c r="G735" s="30">
        <v>619.20000000000005</v>
      </c>
      <c r="H735" s="238">
        <f t="shared" si="26"/>
        <v>0</v>
      </c>
      <c r="I735" s="235"/>
    </row>
    <row r="736" spans="1:11" x14ac:dyDescent="0.25">
      <c r="A736" s="240"/>
      <c r="B736" s="448"/>
      <c r="C736" s="447"/>
      <c r="D736" s="235"/>
      <c r="E736" s="236"/>
      <c r="F736" s="294"/>
      <c r="G736" s="30"/>
      <c r="H736" s="238"/>
      <c r="I736" s="235"/>
    </row>
    <row r="737" spans="1:11" x14ac:dyDescent="0.25">
      <c r="A737" s="240">
        <v>41919</v>
      </c>
      <c r="B737" s="241" t="s">
        <v>2144</v>
      </c>
      <c r="C737" s="394" t="s">
        <v>2506</v>
      </c>
      <c r="D737" s="8" t="s">
        <v>2835</v>
      </c>
      <c r="E737" s="252">
        <v>499.2</v>
      </c>
      <c r="F737" s="294">
        <v>41919</v>
      </c>
      <c r="G737" s="30">
        <v>499.2</v>
      </c>
      <c r="H737" s="265">
        <f t="shared" si="26"/>
        <v>0</v>
      </c>
      <c r="I737" s="8"/>
    </row>
    <row r="738" spans="1:11" x14ac:dyDescent="0.25">
      <c r="A738" s="240">
        <v>41927</v>
      </c>
      <c r="B738" s="438" t="s">
        <v>2922</v>
      </c>
      <c r="C738" s="429" t="s">
        <v>2506</v>
      </c>
      <c r="D738" s="8" t="s">
        <v>2835</v>
      </c>
      <c r="E738" s="252">
        <v>604.79999999999995</v>
      </c>
      <c r="F738" s="294">
        <v>41927</v>
      </c>
      <c r="G738" s="30">
        <v>604.79999999999995</v>
      </c>
      <c r="H738" s="265">
        <f t="shared" si="26"/>
        <v>0</v>
      </c>
      <c r="I738" s="8" t="s">
        <v>2864</v>
      </c>
    </row>
    <row r="739" spans="1:11" x14ac:dyDescent="0.25">
      <c r="A739" s="240">
        <v>41935</v>
      </c>
      <c r="B739" s="438" t="s">
        <v>3626</v>
      </c>
      <c r="C739" s="429" t="s">
        <v>2506</v>
      </c>
      <c r="D739" s="401" t="s">
        <v>2835</v>
      </c>
      <c r="E739" s="402">
        <v>645.6</v>
      </c>
      <c r="F739" s="117">
        <v>41935</v>
      </c>
      <c r="G739" s="30">
        <v>645.6</v>
      </c>
      <c r="H739" s="265">
        <f t="shared" si="26"/>
        <v>0</v>
      </c>
      <c r="I739" s="235" t="s">
        <v>2508</v>
      </c>
    </row>
    <row r="740" spans="1:11" x14ac:dyDescent="0.25">
      <c r="A740" s="240">
        <v>41940</v>
      </c>
      <c r="B740" s="438" t="s">
        <v>4088</v>
      </c>
      <c r="C740" s="429" t="s">
        <v>2506</v>
      </c>
      <c r="D740" s="401" t="s">
        <v>2835</v>
      </c>
      <c r="E740" s="402">
        <v>489.6</v>
      </c>
      <c r="F740" s="294">
        <v>41940</v>
      </c>
      <c r="G740" s="30">
        <v>489.6</v>
      </c>
      <c r="H740" s="265">
        <f t="shared" si="26"/>
        <v>0</v>
      </c>
      <c r="I740" s="235" t="s">
        <v>2508</v>
      </c>
    </row>
    <row r="741" spans="1:11" x14ac:dyDescent="0.25">
      <c r="A741" s="240"/>
      <c r="B741" s="438"/>
      <c r="C741" s="429"/>
      <c r="D741" s="401"/>
      <c r="E741" s="402"/>
      <c r="F741" s="294"/>
      <c r="G741" s="30"/>
      <c r="H741" s="265"/>
      <c r="I741" s="235"/>
    </row>
    <row r="742" spans="1:11" x14ac:dyDescent="0.25">
      <c r="A742" s="240"/>
      <c r="B742" s="438"/>
      <c r="C742" s="429"/>
      <c r="D742" s="401"/>
      <c r="E742" s="402"/>
      <c r="F742" s="294"/>
      <c r="G742" s="30"/>
      <c r="H742" s="265"/>
      <c r="I742" s="235"/>
    </row>
    <row r="743" spans="1:11" x14ac:dyDescent="0.25">
      <c r="A743" s="240">
        <v>41914</v>
      </c>
      <c r="B743" s="452" t="s">
        <v>1622</v>
      </c>
      <c r="C743" s="453" t="s">
        <v>2506</v>
      </c>
      <c r="D743" s="235" t="s">
        <v>2788</v>
      </c>
      <c r="E743" s="236">
        <v>3420</v>
      </c>
      <c r="F743" s="294">
        <v>41916</v>
      </c>
      <c r="G743" s="30">
        <v>3420</v>
      </c>
      <c r="H743" s="238">
        <f t="shared" si="26"/>
        <v>0</v>
      </c>
      <c r="I743" s="235" t="s">
        <v>4</v>
      </c>
    </row>
    <row r="744" spans="1:11" x14ac:dyDescent="0.25">
      <c r="A744" s="240">
        <v>41919</v>
      </c>
      <c r="B744" s="241" t="s">
        <v>2119</v>
      </c>
      <c r="C744" s="394" t="s">
        <v>2506</v>
      </c>
      <c r="D744" s="8" t="s">
        <v>2788</v>
      </c>
      <c r="E744" s="252">
        <v>5150</v>
      </c>
      <c r="F744" s="294">
        <v>41919</v>
      </c>
      <c r="G744" s="30">
        <v>5150</v>
      </c>
      <c r="H744" s="265">
        <f t="shared" si="26"/>
        <v>0</v>
      </c>
      <c r="I744" s="8" t="s">
        <v>4</v>
      </c>
    </row>
    <row r="745" spans="1:11" x14ac:dyDescent="0.25">
      <c r="A745" s="240">
        <v>41920</v>
      </c>
      <c r="B745" s="456" t="s">
        <v>1163</v>
      </c>
      <c r="C745" s="457" t="s">
        <v>2764</v>
      </c>
      <c r="D745" s="235" t="s">
        <v>277</v>
      </c>
      <c r="E745" s="236">
        <v>5000</v>
      </c>
      <c r="F745" s="294">
        <v>41921</v>
      </c>
      <c r="G745" s="30">
        <v>5000</v>
      </c>
      <c r="H745" s="265">
        <f t="shared" si="26"/>
        <v>0</v>
      </c>
      <c r="I745" s="235" t="s">
        <v>196</v>
      </c>
    </row>
    <row r="746" spans="1:11" x14ac:dyDescent="0.25">
      <c r="A746" s="240"/>
      <c r="B746" s="456"/>
      <c r="C746" s="457"/>
      <c r="D746" s="235"/>
      <c r="E746" s="236"/>
      <c r="F746" s="294"/>
      <c r="G746" s="621">
        <f>SUM(G743:G745)</f>
        <v>13570</v>
      </c>
      <c r="H746" s="265"/>
      <c r="I746" s="235"/>
    </row>
    <row r="747" spans="1:11" x14ac:dyDescent="0.25">
      <c r="A747" s="240"/>
      <c r="B747" s="456"/>
      <c r="C747" s="457"/>
      <c r="D747" s="235"/>
      <c r="E747" s="236"/>
      <c r="F747" s="294"/>
      <c r="G747" s="30"/>
      <c r="H747" s="265"/>
      <c r="I747" s="235"/>
    </row>
    <row r="748" spans="1:11" x14ac:dyDescent="0.25">
      <c r="A748" s="240">
        <v>41925</v>
      </c>
      <c r="B748" s="438" t="s">
        <v>1434</v>
      </c>
      <c r="C748" s="429" t="s">
        <v>2506</v>
      </c>
      <c r="D748" s="401" t="s">
        <v>1310</v>
      </c>
      <c r="E748" s="402">
        <v>1941.4</v>
      </c>
      <c r="F748" s="294">
        <v>41927</v>
      </c>
      <c r="G748" s="30">
        <v>1941.4</v>
      </c>
      <c r="H748" s="265">
        <f t="shared" si="26"/>
        <v>0</v>
      </c>
      <c r="I748" s="8" t="s">
        <v>2534</v>
      </c>
    </row>
    <row r="749" spans="1:11" x14ac:dyDescent="0.25">
      <c r="A749" s="240"/>
      <c r="B749" s="438"/>
      <c r="C749" s="429"/>
      <c r="D749" s="401"/>
      <c r="E749" s="402"/>
      <c r="F749" s="294"/>
      <c r="G749" s="30"/>
      <c r="H749" s="265"/>
      <c r="I749" s="8"/>
    </row>
    <row r="750" spans="1:11" x14ac:dyDescent="0.25">
      <c r="A750" s="240">
        <v>41917</v>
      </c>
      <c r="B750" s="241" t="s">
        <v>1925</v>
      </c>
      <c r="C750" s="394" t="s">
        <v>2506</v>
      </c>
      <c r="D750" s="235" t="s">
        <v>2572</v>
      </c>
      <c r="E750" s="236">
        <v>21729.4</v>
      </c>
      <c r="F750" s="294">
        <v>41918</v>
      </c>
      <c r="G750" s="30">
        <v>21729.4</v>
      </c>
      <c r="H750" s="265">
        <f t="shared" si="26"/>
        <v>0</v>
      </c>
      <c r="I750" s="235" t="s">
        <v>57</v>
      </c>
    </row>
    <row r="751" spans="1:11" x14ac:dyDescent="0.25">
      <c r="A751" s="240">
        <v>41923</v>
      </c>
      <c r="B751" s="438" t="s">
        <v>1194</v>
      </c>
      <c r="C751" s="429" t="s">
        <v>2506</v>
      </c>
      <c r="D751" s="8" t="s">
        <v>2572</v>
      </c>
      <c r="E751" s="252">
        <v>23694.400000000001</v>
      </c>
      <c r="F751" s="294">
        <v>41925</v>
      </c>
      <c r="G751" s="30">
        <v>23694.400000000001</v>
      </c>
      <c r="H751" s="265">
        <f t="shared" si="26"/>
        <v>0</v>
      </c>
      <c r="I751" s="235" t="s">
        <v>2520</v>
      </c>
    </row>
    <row r="752" spans="1:11" x14ac:dyDescent="0.25">
      <c r="A752" s="240">
        <v>41932</v>
      </c>
      <c r="B752" s="438" t="s">
        <v>3364</v>
      </c>
      <c r="C752" s="429" t="s">
        <v>2506</v>
      </c>
      <c r="D752" s="8" t="s">
        <v>2572</v>
      </c>
      <c r="E752" s="252">
        <v>23283</v>
      </c>
      <c r="F752" s="294">
        <v>41933</v>
      </c>
      <c r="G752" s="30">
        <v>23283</v>
      </c>
      <c r="H752" s="265">
        <f t="shared" si="26"/>
        <v>0</v>
      </c>
      <c r="I752" s="8" t="s">
        <v>2520</v>
      </c>
      <c r="J752" s="9"/>
      <c r="K752" s="9"/>
    </row>
    <row r="753" spans="1:11" x14ac:dyDescent="0.25">
      <c r="A753" s="240">
        <v>41939</v>
      </c>
      <c r="B753" s="438" t="s">
        <v>3937</v>
      </c>
      <c r="C753" s="429" t="s">
        <v>2506</v>
      </c>
      <c r="D753" s="439" t="s">
        <v>2572</v>
      </c>
      <c r="E753" s="295">
        <v>19411.2</v>
      </c>
      <c r="F753" s="294">
        <v>41939</v>
      </c>
      <c r="G753" s="22">
        <v>19411.2</v>
      </c>
      <c r="H753" s="265">
        <f t="shared" si="26"/>
        <v>0</v>
      </c>
      <c r="I753" s="24" t="s">
        <v>2531</v>
      </c>
      <c r="J753" s="9"/>
      <c r="K753" s="9"/>
    </row>
    <row r="754" spans="1:11" x14ac:dyDescent="0.25">
      <c r="A754" s="240">
        <v>41939</v>
      </c>
      <c r="B754" s="438" t="s">
        <v>3943</v>
      </c>
      <c r="C754" s="429" t="s">
        <v>2506</v>
      </c>
      <c r="D754" s="439" t="s">
        <v>2572</v>
      </c>
      <c r="E754" s="295">
        <v>262.60000000000002</v>
      </c>
      <c r="F754" s="294">
        <v>41939</v>
      </c>
      <c r="G754" s="22">
        <v>262.60000000000002</v>
      </c>
      <c r="H754" s="265">
        <f t="shared" si="26"/>
        <v>0</v>
      </c>
      <c r="I754" s="24" t="s">
        <v>2531</v>
      </c>
      <c r="J754" s="9"/>
      <c r="K754" s="9"/>
    </row>
    <row r="755" spans="1:11" x14ac:dyDescent="0.25">
      <c r="A755" s="240"/>
      <c r="B755" s="438"/>
      <c r="C755" s="429"/>
      <c r="D755" s="439"/>
      <c r="E755" s="295"/>
      <c r="F755" s="294"/>
      <c r="G755" s="620">
        <f>SUM(G750:G754)</f>
        <v>88380.6</v>
      </c>
      <c r="H755" s="265"/>
      <c r="I755" s="24"/>
      <c r="J755" s="9"/>
      <c r="K755" s="9"/>
    </row>
    <row r="756" spans="1:11" x14ac:dyDescent="0.25">
      <c r="A756" s="240"/>
      <c r="B756" s="438"/>
      <c r="C756" s="429"/>
      <c r="D756" s="439"/>
      <c r="E756" s="295"/>
      <c r="F756" s="294"/>
      <c r="G756" s="22"/>
      <c r="H756" s="265"/>
      <c r="I756" s="24"/>
      <c r="J756" s="9"/>
      <c r="K756" s="9"/>
    </row>
    <row r="757" spans="1:11" ht="15.75" customHeight="1" x14ac:dyDescent="0.25">
      <c r="A757" s="240">
        <v>41925</v>
      </c>
      <c r="B757" s="438" t="s">
        <v>1334</v>
      </c>
      <c r="C757" s="429" t="s">
        <v>2506</v>
      </c>
      <c r="D757" s="401" t="s">
        <v>2866</v>
      </c>
      <c r="E757" s="402">
        <v>746.4</v>
      </c>
      <c r="F757" s="294">
        <v>41925</v>
      </c>
      <c r="G757" s="22">
        <v>746.4</v>
      </c>
      <c r="H757" s="265">
        <f t="shared" si="26"/>
        <v>0</v>
      </c>
      <c r="I757" s="20" t="s">
        <v>2508</v>
      </c>
      <c r="J757" s="9"/>
      <c r="K757" s="9"/>
    </row>
    <row r="758" spans="1:11" x14ac:dyDescent="0.25">
      <c r="A758" s="240">
        <v>41935</v>
      </c>
      <c r="B758" s="438" t="s">
        <v>3675</v>
      </c>
      <c r="C758" s="429" t="s">
        <v>2506</v>
      </c>
      <c r="D758" s="401" t="s">
        <v>4037</v>
      </c>
      <c r="E758" s="402">
        <v>5116.5</v>
      </c>
      <c r="F758" s="294">
        <v>41937</v>
      </c>
      <c r="G758" s="22">
        <v>5116.5</v>
      </c>
      <c r="H758" s="265">
        <f t="shared" si="26"/>
        <v>0</v>
      </c>
      <c r="I758" s="20" t="s">
        <v>2508</v>
      </c>
      <c r="J758" s="9"/>
      <c r="K758" s="9"/>
    </row>
    <row r="759" spans="1:11" x14ac:dyDescent="0.25">
      <c r="A759" s="240">
        <v>41939</v>
      </c>
      <c r="B759" s="438" t="s">
        <v>4036</v>
      </c>
      <c r="C759" s="429" t="s">
        <v>2506</v>
      </c>
      <c r="D759" s="401" t="s">
        <v>4037</v>
      </c>
      <c r="E759" s="402">
        <v>6321</v>
      </c>
      <c r="F759" s="294">
        <v>41941</v>
      </c>
      <c r="G759" s="30">
        <v>6321</v>
      </c>
      <c r="H759" s="265">
        <f t="shared" si="26"/>
        <v>0</v>
      </c>
      <c r="I759" s="8" t="s">
        <v>2534</v>
      </c>
      <c r="J759" s="9"/>
      <c r="K759" s="9"/>
    </row>
    <row r="760" spans="1:11" x14ac:dyDescent="0.25">
      <c r="A760" s="240"/>
      <c r="B760" s="438"/>
      <c r="C760" s="429"/>
      <c r="D760" s="401"/>
      <c r="E760" s="402"/>
      <c r="F760" s="294"/>
      <c r="G760" s="30"/>
      <c r="H760" s="265"/>
      <c r="I760" s="8"/>
      <c r="J760" s="9"/>
      <c r="K760" s="9"/>
    </row>
    <row r="761" spans="1:11" x14ac:dyDescent="0.25">
      <c r="A761" s="240">
        <v>41914</v>
      </c>
      <c r="B761" s="452" t="s">
        <v>1584</v>
      </c>
      <c r="C761" s="453" t="s">
        <v>2506</v>
      </c>
      <c r="D761" s="454" t="s">
        <v>2611</v>
      </c>
      <c r="E761" s="236">
        <v>4795.6000000000004</v>
      </c>
      <c r="F761" s="294">
        <v>41914</v>
      </c>
      <c r="G761" s="30">
        <v>4795.6000000000004</v>
      </c>
      <c r="H761" s="238">
        <f t="shared" si="26"/>
        <v>0</v>
      </c>
      <c r="I761" s="38" t="s">
        <v>57</v>
      </c>
      <c r="J761" s="9"/>
      <c r="K761" s="9"/>
    </row>
    <row r="762" spans="1:11" x14ac:dyDescent="0.25">
      <c r="A762" s="240">
        <v>41921</v>
      </c>
      <c r="B762" s="438" t="s">
        <v>2217</v>
      </c>
      <c r="C762" s="429" t="s">
        <v>2506</v>
      </c>
      <c r="D762" s="235" t="s">
        <v>2611</v>
      </c>
      <c r="E762" s="236">
        <v>4600.8</v>
      </c>
      <c r="F762" s="294">
        <v>41921</v>
      </c>
      <c r="G762" s="30">
        <v>4600.8</v>
      </c>
      <c r="H762" s="265">
        <f t="shared" si="26"/>
        <v>0</v>
      </c>
      <c r="I762" s="235" t="s">
        <v>14</v>
      </c>
      <c r="J762" s="9"/>
      <c r="K762" s="9"/>
    </row>
    <row r="763" spans="1:11" x14ac:dyDescent="0.25">
      <c r="A763" s="240">
        <v>41927</v>
      </c>
      <c r="B763" s="438" t="s">
        <v>2889</v>
      </c>
      <c r="C763" s="429" t="s">
        <v>2506</v>
      </c>
      <c r="D763" s="8" t="s">
        <v>2611</v>
      </c>
      <c r="E763" s="252">
        <v>4318</v>
      </c>
      <c r="F763" s="294">
        <v>41928</v>
      </c>
      <c r="G763" s="30">
        <v>4318</v>
      </c>
      <c r="H763" s="265">
        <f t="shared" si="26"/>
        <v>0</v>
      </c>
      <c r="I763" s="235" t="s">
        <v>2</v>
      </c>
      <c r="J763" s="9"/>
      <c r="K763" s="9"/>
    </row>
    <row r="764" spans="1:11" x14ac:dyDescent="0.25">
      <c r="A764" s="240">
        <v>41935</v>
      </c>
      <c r="B764" s="438" t="s">
        <v>3665</v>
      </c>
      <c r="C764" s="429" t="s">
        <v>2506</v>
      </c>
      <c r="D764" s="401" t="s">
        <v>2611</v>
      </c>
      <c r="E764" s="402">
        <v>3267.2</v>
      </c>
      <c r="F764" s="294">
        <v>41936</v>
      </c>
      <c r="G764" s="30">
        <v>3267.2</v>
      </c>
      <c r="H764" s="265">
        <f t="shared" si="26"/>
        <v>0</v>
      </c>
      <c r="I764" s="8" t="s">
        <v>2523</v>
      </c>
      <c r="J764" s="9"/>
      <c r="K764" s="9"/>
    </row>
    <row r="765" spans="1:11" x14ac:dyDescent="0.25">
      <c r="A765" s="240">
        <v>41942</v>
      </c>
      <c r="B765" s="438" t="s">
        <v>4207</v>
      </c>
      <c r="C765" s="429" t="s">
        <v>2506</v>
      </c>
      <c r="D765" s="401" t="s">
        <v>2611</v>
      </c>
      <c r="E765" s="402">
        <v>4000</v>
      </c>
      <c r="F765" s="117">
        <v>41943</v>
      </c>
      <c r="G765" s="30">
        <v>4000</v>
      </c>
      <c r="H765" s="265">
        <f t="shared" si="26"/>
        <v>0</v>
      </c>
      <c r="I765" s="8" t="s">
        <v>436</v>
      </c>
      <c r="J765" s="9"/>
      <c r="K765" s="9"/>
    </row>
    <row r="766" spans="1:11" x14ac:dyDescent="0.25">
      <c r="A766" s="240"/>
      <c r="B766" s="438"/>
      <c r="C766" s="429"/>
      <c r="D766" s="401"/>
      <c r="E766" s="402"/>
      <c r="F766" s="117"/>
      <c r="G766" s="621">
        <f>SUM(G761:G765)</f>
        <v>20981.600000000002</v>
      </c>
      <c r="H766" s="265"/>
      <c r="I766" s="8"/>
      <c r="J766" s="9"/>
      <c r="K766" s="9"/>
    </row>
    <row r="767" spans="1:11" x14ac:dyDescent="0.25">
      <c r="A767" s="240"/>
      <c r="B767" s="438"/>
      <c r="C767" s="429"/>
      <c r="D767" s="401"/>
      <c r="E767" s="402"/>
      <c r="F767" s="117"/>
      <c r="G767" s="30"/>
      <c r="H767" s="265"/>
      <c r="I767" s="8"/>
      <c r="J767" s="9"/>
      <c r="K767" s="9"/>
    </row>
    <row r="768" spans="1:11" x14ac:dyDescent="0.25">
      <c r="A768" s="240">
        <v>41914</v>
      </c>
      <c r="B768" s="452" t="s">
        <v>1659</v>
      </c>
      <c r="C768" s="453" t="s">
        <v>2506</v>
      </c>
      <c r="D768" s="454" t="s">
        <v>2624</v>
      </c>
      <c r="E768" s="236">
        <v>24290.7</v>
      </c>
      <c r="F768" s="294">
        <v>41915</v>
      </c>
      <c r="G768" s="30">
        <v>24290.7</v>
      </c>
      <c r="H768" s="265">
        <f t="shared" si="26"/>
        <v>0</v>
      </c>
      <c r="I768" s="38" t="s">
        <v>4</v>
      </c>
      <c r="J768" s="9"/>
      <c r="K768" s="9"/>
    </row>
    <row r="769" spans="1:11" x14ac:dyDescent="0.25">
      <c r="A769" s="240">
        <v>41927</v>
      </c>
      <c r="B769" s="438" t="s">
        <v>2899</v>
      </c>
      <c r="C769" s="429" t="s">
        <v>2506</v>
      </c>
      <c r="D769" s="8" t="s">
        <v>2624</v>
      </c>
      <c r="E769" s="252">
        <v>30668.3</v>
      </c>
      <c r="F769" s="294">
        <v>41927</v>
      </c>
      <c r="G769" s="30">
        <v>30668.3</v>
      </c>
      <c r="H769" s="265">
        <f t="shared" si="26"/>
        <v>0</v>
      </c>
      <c r="I769" s="8" t="s">
        <v>2864</v>
      </c>
      <c r="J769" s="9"/>
      <c r="K769" s="9"/>
    </row>
    <row r="770" spans="1:11" x14ac:dyDescent="0.25">
      <c r="A770" s="240">
        <v>41937</v>
      </c>
      <c r="B770" s="438" t="s">
        <v>3859</v>
      </c>
      <c r="C770" s="429" t="s">
        <v>2506</v>
      </c>
      <c r="D770" s="401" t="s">
        <v>2624</v>
      </c>
      <c r="E770" s="402">
        <v>9394</v>
      </c>
      <c r="F770" s="294">
        <v>41941</v>
      </c>
      <c r="G770" s="22">
        <v>9394</v>
      </c>
      <c r="H770" s="265">
        <f t="shared" si="26"/>
        <v>0</v>
      </c>
      <c r="I770" s="20" t="s">
        <v>2561</v>
      </c>
      <c r="J770" s="9"/>
      <c r="K770" s="9"/>
    </row>
    <row r="771" spans="1:11" x14ac:dyDescent="0.25">
      <c r="A771" s="240">
        <v>41941</v>
      </c>
      <c r="B771" s="438" t="s">
        <v>4196</v>
      </c>
      <c r="C771" s="429" t="s">
        <v>2506</v>
      </c>
      <c r="D771" s="401" t="s">
        <v>2624</v>
      </c>
      <c r="E771" s="402">
        <v>8224.2999999999993</v>
      </c>
      <c r="F771" s="117">
        <v>41942</v>
      </c>
      <c r="G771" s="30">
        <v>8224.2999999999993</v>
      </c>
      <c r="H771" s="265">
        <f t="shared" si="26"/>
        <v>0</v>
      </c>
      <c r="I771" s="8" t="s">
        <v>2520</v>
      </c>
      <c r="J771" s="9"/>
      <c r="K771" s="9"/>
    </row>
    <row r="772" spans="1:11" x14ac:dyDescent="0.25">
      <c r="A772" s="240">
        <v>41920</v>
      </c>
      <c r="B772" s="456" t="s">
        <v>1133</v>
      </c>
      <c r="C772" s="457" t="s">
        <v>2764</v>
      </c>
      <c r="D772" s="235" t="s">
        <v>2624</v>
      </c>
      <c r="E772" s="236">
        <v>24186</v>
      </c>
      <c r="F772" s="294">
        <v>41920</v>
      </c>
      <c r="G772" s="30">
        <v>24186</v>
      </c>
      <c r="H772" s="265">
        <f t="shared" si="26"/>
        <v>0</v>
      </c>
      <c r="I772" s="235"/>
      <c r="J772" s="9"/>
      <c r="K772" s="9"/>
    </row>
    <row r="773" spans="1:11" x14ac:dyDescent="0.25">
      <c r="A773" s="240"/>
      <c r="B773" s="456"/>
      <c r="C773" s="457"/>
      <c r="D773" s="235"/>
      <c r="E773" s="236"/>
      <c r="F773" s="294"/>
      <c r="G773" s="621">
        <f>SUM(G768:G772)</f>
        <v>96763.3</v>
      </c>
      <c r="H773" s="265"/>
      <c r="I773" s="235"/>
      <c r="J773" s="9"/>
      <c r="K773" s="9"/>
    </row>
    <row r="774" spans="1:11" x14ac:dyDescent="0.25">
      <c r="A774" s="240"/>
      <c r="B774" s="456"/>
      <c r="C774" s="457"/>
      <c r="D774" s="235"/>
      <c r="E774" s="236"/>
      <c r="F774" s="294"/>
      <c r="G774" s="30"/>
      <c r="H774" s="265"/>
      <c r="I774" s="235"/>
      <c r="J774" s="9"/>
      <c r="K774" s="9"/>
    </row>
    <row r="775" spans="1:11" x14ac:dyDescent="0.25">
      <c r="A775" s="240">
        <v>41929</v>
      </c>
      <c r="B775" s="438" t="s">
        <v>3151</v>
      </c>
      <c r="C775" s="429" t="s">
        <v>2506</v>
      </c>
      <c r="D775" s="8" t="s">
        <v>493</v>
      </c>
      <c r="E775" s="252">
        <v>9027.2000000000007</v>
      </c>
      <c r="F775" s="294">
        <v>41930</v>
      </c>
      <c r="G775" s="251">
        <v>9027.2000000000007</v>
      </c>
      <c r="H775" s="265">
        <f t="shared" si="26"/>
        <v>0</v>
      </c>
      <c r="I775" s="8" t="s">
        <v>2525</v>
      </c>
      <c r="J775" s="9"/>
      <c r="K775" s="9"/>
    </row>
    <row r="776" spans="1:11" x14ac:dyDescent="0.25">
      <c r="A776" s="240">
        <v>41930</v>
      </c>
      <c r="B776" s="438" t="s">
        <v>3230</v>
      </c>
      <c r="C776" s="429" t="s">
        <v>2506</v>
      </c>
      <c r="D776" s="8" t="s">
        <v>493</v>
      </c>
      <c r="E776" s="252">
        <v>10840</v>
      </c>
      <c r="F776" s="294">
        <v>41931</v>
      </c>
      <c r="G776" s="30">
        <v>10840</v>
      </c>
      <c r="H776" s="265">
        <f t="shared" si="26"/>
        <v>0</v>
      </c>
      <c r="I776" s="8" t="s">
        <v>2525</v>
      </c>
      <c r="J776" s="9"/>
      <c r="K776" s="9"/>
    </row>
    <row r="777" spans="1:11" x14ac:dyDescent="0.25">
      <c r="A777" s="240">
        <v>41933</v>
      </c>
      <c r="B777" s="438" t="s">
        <v>3486</v>
      </c>
      <c r="C777" s="429" t="s">
        <v>2506</v>
      </c>
      <c r="D777" s="8" t="s">
        <v>493</v>
      </c>
      <c r="E777" s="252">
        <v>12674</v>
      </c>
      <c r="F777" s="294">
        <v>41934</v>
      </c>
      <c r="G777" s="22">
        <v>12674</v>
      </c>
      <c r="H777" s="265">
        <f t="shared" si="26"/>
        <v>0</v>
      </c>
      <c r="I777" s="431" t="s">
        <v>2520</v>
      </c>
      <c r="J777" s="9"/>
      <c r="K777" s="9"/>
    </row>
    <row r="778" spans="1:11" x14ac:dyDescent="0.25">
      <c r="A778" s="240">
        <v>41935</v>
      </c>
      <c r="B778" s="438" t="s">
        <v>3661</v>
      </c>
      <c r="C778" s="429" t="s">
        <v>2506</v>
      </c>
      <c r="D778" s="401" t="s">
        <v>493</v>
      </c>
      <c r="E778" s="402">
        <v>507</v>
      </c>
      <c r="F778" s="294">
        <v>41936</v>
      </c>
      <c r="G778" s="30">
        <v>507</v>
      </c>
      <c r="H778" s="265">
        <f t="shared" si="26"/>
        <v>0</v>
      </c>
      <c r="I778" s="8" t="s">
        <v>2523</v>
      </c>
      <c r="J778" s="9"/>
      <c r="K778" s="9"/>
    </row>
    <row r="779" spans="1:11" x14ac:dyDescent="0.25">
      <c r="A779" s="240">
        <v>41935</v>
      </c>
      <c r="B779" s="438" t="s">
        <v>3666</v>
      </c>
      <c r="C779" s="429" t="s">
        <v>2506</v>
      </c>
      <c r="D779" s="401" t="s">
        <v>493</v>
      </c>
      <c r="E779" s="402">
        <v>8550</v>
      </c>
      <c r="F779" s="294">
        <v>41936</v>
      </c>
      <c r="G779" s="30">
        <v>8550</v>
      </c>
      <c r="H779" s="265">
        <f t="shared" si="26"/>
        <v>0</v>
      </c>
      <c r="I779" s="8" t="s">
        <v>2523</v>
      </c>
      <c r="J779" s="9"/>
      <c r="K779" s="9"/>
    </row>
    <row r="780" spans="1:11" x14ac:dyDescent="0.25">
      <c r="A780" s="240"/>
      <c r="B780" s="438"/>
      <c r="C780" s="429"/>
      <c r="D780" s="401"/>
      <c r="E780" s="402"/>
      <c r="F780" s="294"/>
      <c r="G780" s="621">
        <f>SUM(G775:G779)</f>
        <v>41598.199999999997</v>
      </c>
      <c r="H780" s="265"/>
      <c r="I780" s="8"/>
      <c r="J780" s="9"/>
      <c r="K780" s="9"/>
    </row>
    <row r="781" spans="1:11" x14ac:dyDescent="0.25">
      <c r="A781" s="240"/>
      <c r="B781" s="438"/>
      <c r="C781" s="429"/>
      <c r="D781" s="401"/>
      <c r="E781" s="402"/>
      <c r="F781" s="294"/>
      <c r="G781" s="30"/>
      <c r="H781" s="265"/>
      <c r="I781" s="8"/>
      <c r="J781" s="9"/>
      <c r="K781" s="9"/>
    </row>
    <row r="782" spans="1:11" x14ac:dyDescent="0.25">
      <c r="A782" s="240">
        <v>41914</v>
      </c>
      <c r="B782" s="452" t="s">
        <v>1631</v>
      </c>
      <c r="C782" s="453" t="s">
        <v>2506</v>
      </c>
      <c r="D782" s="454" t="s">
        <v>2789</v>
      </c>
      <c r="E782" s="236">
        <v>2418.6</v>
      </c>
      <c r="F782" s="294">
        <v>41914</v>
      </c>
      <c r="G782" s="30">
        <v>2418.6</v>
      </c>
      <c r="H782" s="238">
        <f t="shared" si="26"/>
        <v>0</v>
      </c>
      <c r="I782" s="38"/>
      <c r="J782" s="9"/>
      <c r="K782" s="9"/>
    </row>
    <row r="783" spans="1:11" x14ac:dyDescent="0.25">
      <c r="A783" s="240"/>
      <c r="B783" s="452"/>
      <c r="C783" s="453"/>
      <c r="D783" s="454"/>
      <c r="E783" s="236"/>
      <c r="F783" s="294"/>
      <c r="G783" s="30"/>
      <c r="H783" s="238"/>
      <c r="I783" s="38"/>
      <c r="J783" s="9"/>
      <c r="K783" s="9"/>
    </row>
    <row r="784" spans="1:11" x14ac:dyDescent="0.25">
      <c r="A784" s="240">
        <v>41914</v>
      </c>
      <c r="B784" s="448" t="s">
        <v>1119</v>
      </c>
      <c r="C784" s="447" t="s">
        <v>2764</v>
      </c>
      <c r="D784" s="8" t="s">
        <v>2509</v>
      </c>
      <c r="E784" s="252">
        <v>4550</v>
      </c>
      <c r="F784" s="294">
        <v>41914</v>
      </c>
      <c r="G784" s="30">
        <v>4550</v>
      </c>
      <c r="H784" s="238">
        <f t="shared" si="26"/>
        <v>0</v>
      </c>
      <c r="I784" s="8"/>
      <c r="J784" s="9"/>
      <c r="K784" s="9"/>
    </row>
    <row r="785" spans="1:11" x14ac:dyDescent="0.25">
      <c r="A785" s="240">
        <v>41914</v>
      </c>
      <c r="B785" s="448" t="s">
        <v>1123</v>
      </c>
      <c r="C785" s="447" t="s">
        <v>2764</v>
      </c>
      <c r="D785" s="8" t="s">
        <v>2509</v>
      </c>
      <c r="E785" s="252">
        <v>589</v>
      </c>
      <c r="F785" s="294">
        <v>41914</v>
      </c>
      <c r="G785" s="30">
        <v>589</v>
      </c>
      <c r="H785" s="238">
        <f t="shared" si="26"/>
        <v>0</v>
      </c>
      <c r="I785" s="8"/>
      <c r="J785" s="9"/>
      <c r="K785" s="9"/>
    </row>
    <row r="786" spans="1:11" x14ac:dyDescent="0.25">
      <c r="A786" s="240">
        <v>41915</v>
      </c>
      <c r="B786" s="452" t="s">
        <v>1687</v>
      </c>
      <c r="C786" s="453" t="s">
        <v>2506</v>
      </c>
      <c r="D786" s="454" t="s">
        <v>2509</v>
      </c>
      <c r="E786" s="236">
        <v>3965.6</v>
      </c>
      <c r="F786" s="294">
        <v>41915</v>
      </c>
      <c r="G786" s="30">
        <v>3965.6</v>
      </c>
      <c r="H786" s="265">
        <f t="shared" si="26"/>
        <v>0</v>
      </c>
      <c r="I786" s="38"/>
      <c r="J786" s="9"/>
      <c r="K786" s="9"/>
    </row>
    <row r="787" spans="1:11" x14ac:dyDescent="0.25">
      <c r="A787" s="240">
        <v>41915</v>
      </c>
      <c r="B787" s="452" t="s">
        <v>1766</v>
      </c>
      <c r="C787" s="453" t="s">
        <v>2506</v>
      </c>
      <c r="D787" s="235" t="s">
        <v>2509</v>
      </c>
      <c r="E787" s="236">
        <v>1706.6</v>
      </c>
      <c r="F787" s="294">
        <v>41915</v>
      </c>
      <c r="G787" s="30">
        <v>1706.6</v>
      </c>
      <c r="H787" s="265">
        <f t="shared" si="26"/>
        <v>0</v>
      </c>
      <c r="I787" s="235"/>
      <c r="J787" s="9"/>
      <c r="K787" s="9"/>
    </row>
    <row r="788" spans="1:11" x14ac:dyDescent="0.25">
      <c r="A788" s="240">
        <v>41916</v>
      </c>
      <c r="B788" s="241" t="s">
        <v>1821</v>
      </c>
      <c r="C788" s="394" t="s">
        <v>2506</v>
      </c>
      <c r="D788" s="235" t="s">
        <v>2509</v>
      </c>
      <c r="E788" s="236">
        <v>7866.4</v>
      </c>
      <c r="F788" s="294">
        <v>41916</v>
      </c>
      <c r="G788" s="30">
        <v>7866.4</v>
      </c>
      <c r="H788" s="265">
        <f t="shared" si="26"/>
        <v>0</v>
      </c>
      <c r="I788" s="235"/>
      <c r="J788" s="9"/>
      <c r="K788" s="9"/>
    </row>
    <row r="789" spans="1:11" x14ac:dyDescent="0.25">
      <c r="A789" s="240">
        <v>41917</v>
      </c>
      <c r="B789" s="241" t="s">
        <v>1954</v>
      </c>
      <c r="C789" s="394" t="s">
        <v>2506</v>
      </c>
      <c r="D789" s="235" t="s">
        <v>2509</v>
      </c>
      <c r="E789" s="236">
        <v>3146</v>
      </c>
      <c r="F789" s="294">
        <v>41917</v>
      </c>
      <c r="G789" s="30">
        <v>3146</v>
      </c>
      <c r="H789" s="265">
        <f t="shared" si="26"/>
        <v>0</v>
      </c>
      <c r="I789" s="235"/>
      <c r="J789" s="9"/>
      <c r="K789" s="9"/>
    </row>
    <row r="790" spans="1:11" x14ac:dyDescent="0.25">
      <c r="A790" s="240">
        <v>41918</v>
      </c>
      <c r="B790" s="241" t="s">
        <v>1967</v>
      </c>
      <c r="C790" s="394" t="s">
        <v>2506</v>
      </c>
      <c r="D790" s="8" t="s">
        <v>2509</v>
      </c>
      <c r="E790" s="252">
        <v>3482.7</v>
      </c>
      <c r="F790" s="294">
        <v>41918</v>
      </c>
      <c r="G790" s="30">
        <v>3482.7</v>
      </c>
      <c r="H790" s="265">
        <f t="shared" si="26"/>
        <v>0</v>
      </c>
      <c r="I790" s="8"/>
      <c r="J790" s="9"/>
      <c r="K790" s="9"/>
    </row>
    <row r="791" spans="1:11" x14ac:dyDescent="0.25">
      <c r="A791" s="240">
        <v>41925</v>
      </c>
      <c r="B791" s="438" t="s">
        <v>1323</v>
      </c>
      <c r="C791" s="429" t="s">
        <v>2506</v>
      </c>
      <c r="D791" s="401" t="s">
        <v>2509</v>
      </c>
      <c r="E791" s="402">
        <v>5472</v>
      </c>
      <c r="F791" s="294">
        <v>41925</v>
      </c>
      <c r="G791" s="22">
        <v>5472</v>
      </c>
      <c r="H791" s="265">
        <f t="shared" si="26"/>
        <v>0</v>
      </c>
      <c r="I791" s="20" t="s">
        <v>2</v>
      </c>
      <c r="J791" s="9"/>
      <c r="K791" s="9"/>
    </row>
    <row r="792" spans="1:11" x14ac:dyDescent="0.25">
      <c r="A792" s="240">
        <v>41926</v>
      </c>
      <c r="B792" s="438" t="s">
        <v>1449</v>
      </c>
      <c r="C792" s="429" t="s">
        <v>2506</v>
      </c>
      <c r="D792" s="401" t="s">
        <v>2509</v>
      </c>
      <c r="E792" s="402">
        <v>2644.8</v>
      </c>
      <c r="F792" s="294">
        <v>41926</v>
      </c>
      <c r="G792" s="30">
        <v>2644.8</v>
      </c>
      <c r="H792" s="265">
        <f t="shared" si="26"/>
        <v>0</v>
      </c>
      <c r="I792" s="235" t="s">
        <v>2864</v>
      </c>
      <c r="J792" s="9"/>
      <c r="K792" s="9"/>
    </row>
    <row r="793" spans="1:11" x14ac:dyDescent="0.25">
      <c r="A793" s="240">
        <v>41927</v>
      </c>
      <c r="B793" s="438" t="s">
        <v>2890</v>
      </c>
      <c r="C793" s="429" t="s">
        <v>2506</v>
      </c>
      <c r="D793" s="8" t="s">
        <v>2509</v>
      </c>
      <c r="E793" s="252">
        <v>6285.2</v>
      </c>
      <c r="F793" s="294">
        <v>41927</v>
      </c>
      <c r="G793" s="30">
        <v>6285.2</v>
      </c>
      <c r="H793" s="265">
        <f t="shared" si="26"/>
        <v>0</v>
      </c>
      <c r="I793" s="235" t="s">
        <v>2508</v>
      </c>
      <c r="J793" s="9"/>
      <c r="K793" s="9"/>
    </row>
    <row r="794" spans="1:11" x14ac:dyDescent="0.25">
      <c r="A794" s="240">
        <v>41928</v>
      </c>
      <c r="B794" s="438" t="s">
        <v>2968</v>
      </c>
      <c r="C794" s="429" t="s">
        <v>2506</v>
      </c>
      <c r="D794" s="8" t="s">
        <v>2509</v>
      </c>
      <c r="E794" s="252">
        <v>3540.4</v>
      </c>
      <c r="F794" s="294">
        <v>41928</v>
      </c>
      <c r="G794" s="251">
        <v>3540.4</v>
      </c>
      <c r="H794" s="265">
        <f t="shared" si="26"/>
        <v>0</v>
      </c>
      <c r="I794" s="8" t="s">
        <v>2864</v>
      </c>
      <c r="J794" s="9"/>
      <c r="K794" s="9"/>
    </row>
    <row r="795" spans="1:11" x14ac:dyDescent="0.25">
      <c r="A795" s="240">
        <v>41929</v>
      </c>
      <c r="B795" s="438" t="s">
        <v>3081</v>
      </c>
      <c r="C795" s="429" t="s">
        <v>2506</v>
      </c>
      <c r="D795" s="8" t="s">
        <v>2509</v>
      </c>
      <c r="E795" s="252">
        <v>5298.4</v>
      </c>
      <c r="F795" s="294">
        <v>41929</v>
      </c>
      <c r="G795" s="251">
        <v>5298.4</v>
      </c>
      <c r="H795" s="265">
        <f t="shared" si="26"/>
        <v>0</v>
      </c>
      <c r="I795" s="235" t="s">
        <v>2508</v>
      </c>
      <c r="J795" s="9"/>
      <c r="K795" s="9"/>
    </row>
    <row r="796" spans="1:11" x14ac:dyDescent="0.25">
      <c r="A796" s="240">
        <v>41930</v>
      </c>
      <c r="B796" s="438" t="s">
        <v>3185</v>
      </c>
      <c r="C796" s="429" t="s">
        <v>2506</v>
      </c>
      <c r="D796" s="8" t="s">
        <v>2509</v>
      </c>
      <c r="E796" s="252">
        <v>3167.2</v>
      </c>
      <c r="F796" s="294">
        <v>41930</v>
      </c>
      <c r="G796" s="30">
        <v>3167.2</v>
      </c>
      <c r="H796" s="265">
        <f t="shared" si="26"/>
        <v>0</v>
      </c>
      <c r="I796" s="8" t="s">
        <v>2508</v>
      </c>
      <c r="J796" s="9"/>
      <c r="K796" s="9"/>
    </row>
    <row r="797" spans="1:11" x14ac:dyDescent="0.25">
      <c r="A797" s="240">
        <v>41930</v>
      </c>
      <c r="B797" s="438" t="s">
        <v>3191</v>
      </c>
      <c r="C797" s="429" t="s">
        <v>2506</v>
      </c>
      <c r="D797" s="8" t="s">
        <v>2509</v>
      </c>
      <c r="E797" s="252">
        <v>1243.2</v>
      </c>
      <c r="F797" s="294">
        <v>41930</v>
      </c>
      <c r="G797" s="30">
        <v>1243.2</v>
      </c>
      <c r="H797" s="265">
        <f t="shared" si="26"/>
        <v>0</v>
      </c>
      <c r="I797" s="8" t="s">
        <v>2508</v>
      </c>
      <c r="J797" s="9"/>
      <c r="K797" s="9"/>
    </row>
    <row r="798" spans="1:11" x14ac:dyDescent="0.25">
      <c r="A798" s="240">
        <v>41932</v>
      </c>
      <c r="B798" s="438" t="s">
        <v>3322</v>
      </c>
      <c r="C798" s="429" t="s">
        <v>2506</v>
      </c>
      <c r="D798" s="8" t="s">
        <v>2509</v>
      </c>
      <c r="E798" s="252">
        <v>3130.2</v>
      </c>
      <c r="F798" s="294">
        <v>41932</v>
      </c>
      <c r="G798" s="30">
        <v>3130.2</v>
      </c>
      <c r="H798" s="265">
        <f t="shared" si="26"/>
        <v>0</v>
      </c>
      <c r="I798" s="8" t="s">
        <v>2508</v>
      </c>
      <c r="J798" s="9"/>
      <c r="K798" s="9"/>
    </row>
    <row r="799" spans="1:11" x14ac:dyDescent="0.25">
      <c r="A799" s="240">
        <v>41933</v>
      </c>
      <c r="B799" s="438" t="s">
        <v>3438</v>
      </c>
      <c r="C799" s="429" t="s">
        <v>2506</v>
      </c>
      <c r="D799" s="8" t="s">
        <v>2509</v>
      </c>
      <c r="E799" s="252">
        <v>2608.5</v>
      </c>
      <c r="F799" s="294">
        <v>41933</v>
      </c>
      <c r="G799" s="22">
        <v>2608.5</v>
      </c>
      <c r="H799" s="265">
        <f t="shared" si="26"/>
        <v>0</v>
      </c>
      <c r="I799" s="431" t="s">
        <v>2508</v>
      </c>
      <c r="J799" s="9"/>
      <c r="K799" s="9"/>
    </row>
    <row r="800" spans="1:11" x14ac:dyDescent="0.25">
      <c r="A800" s="240">
        <v>41934</v>
      </c>
      <c r="B800" s="438" t="s">
        <v>3531</v>
      </c>
      <c r="C800" s="429" t="s">
        <v>2506</v>
      </c>
      <c r="D800" s="8" t="s">
        <v>2509</v>
      </c>
      <c r="E800" s="252">
        <v>3114</v>
      </c>
      <c r="F800" s="294">
        <v>41934</v>
      </c>
      <c r="G800" s="22">
        <v>3114</v>
      </c>
      <c r="H800" s="265">
        <f t="shared" si="26"/>
        <v>0</v>
      </c>
      <c r="I800" s="20" t="s">
        <v>2508</v>
      </c>
      <c r="J800" s="9"/>
      <c r="K800" s="9"/>
    </row>
    <row r="801" spans="1:11" x14ac:dyDescent="0.25">
      <c r="A801" s="240">
        <v>41935</v>
      </c>
      <c r="B801" s="438" t="s">
        <v>3609</v>
      </c>
      <c r="C801" s="429" t="s">
        <v>2506</v>
      </c>
      <c r="D801" s="401" t="s">
        <v>2509</v>
      </c>
      <c r="E801" s="402">
        <v>2923.2</v>
      </c>
      <c r="F801" s="117">
        <v>41935</v>
      </c>
      <c r="G801" s="30">
        <v>2923.2</v>
      </c>
      <c r="H801" s="265">
        <f t="shared" si="26"/>
        <v>0</v>
      </c>
      <c r="I801" s="235" t="s">
        <v>2508</v>
      </c>
      <c r="J801" s="9"/>
      <c r="K801" s="9"/>
    </row>
    <row r="802" spans="1:11" x14ac:dyDescent="0.25">
      <c r="A802" s="240">
        <v>41936</v>
      </c>
      <c r="B802" s="438" t="s">
        <v>3710</v>
      </c>
      <c r="C802" s="429" t="s">
        <v>2506</v>
      </c>
      <c r="D802" s="401" t="s">
        <v>2509</v>
      </c>
      <c r="E802" s="402">
        <v>4780.8</v>
      </c>
      <c r="F802" s="294">
        <v>41936</v>
      </c>
      <c r="G802" s="22">
        <v>4780.8</v>
      </c>
      <c r="H802" s="265">
        <f t="shared" si="26"/>
        <v>0</v>
      </c>
      <c r="I802" s="20" t="s">
        <v>2508</v>
      </c>
      <c r="J802" s="9"/>
      <c r="K802" s="9"/>
    </row>
    <row r="803" spans="1:11" x14ac:dyDescent="0.25">
      <c r="A803" s="240">
        <v>41937</v>
      </c>
      <c r="B803" s="438" t="s">
        <v>3794</v>
      </c>
      <c r="C803" s="429" t="s">
        <v>2506</v>
      </c>
      <c r="D803" s="401" t="s">
        <v>2509</v>
      </c>
      <c r="E803" s="402">
        <v>5061.6000000000004</v>
      </c>
      <c r="F803" s="294">
        <v>41937</v>
      </c>
      <c r="G803" s="22">
        <v>5061.6000000000004</v>
      </c>
      <c r="H803" s="265">
        <f t="shared" ref="H803:H872" si="27">E803-G803</f>
        <v>0</v>
      </c>
      <c r="I803" s="431" t="s">
        <v>2508</v>
      </c>
      <c r="J803" s="9"/>
      <c r="K803" s="9"/>
    </row>
    <row r="804" spans="1:11" x14ac:dyDescent="0.25">
      <c r="A804" s="240">
        <v>41939</v>
      </c>
      <c r="B804" s="438" t="s">
        <v>3940</v>
      </c>
      <c r="C804" s="429" t="s">
        <v>2506</v>
      </c>
      <c r="D804" s="439" t="s">
        <v>2509</v>
      </c>
      <c r="E804" s="295">
        <v>5816.7</v>
      </c>
      <c r="F804" s="237">
        <v>41939</v>
      </c>
      <c r="G804" s="22">
        <v>5816.7</v>
      </c>
      <c r="H804" s="265">
        <f t="shared" si="27"/>
        <v>0</v>
      </c>
      <c r="I804" s="24" t="s">
        <v>2508</v>
      </c>
      <c r="J804" s="9"/>
      <c r="K804" s="9"/>
    </row>
    <row r="805" spans="1:11" x14ac:dyDescent="0.25">
      <c r="A805" s="240">
        <v>41940</v>
      </c>
      <c r="B805" s="438" t="s">
        <v>4066</v>
      </c>
      <c r="C805" s="429" t="s">
        <v>2506</v>
      </c>
      <c r="D805" s="401" t="s">
        <v>2509</v>
      </c>
      <c r="E805" s="402">
        <v>2206.8000000000002</v>
      </c>
      <c r="F805" s="294">
        <v>41940</v>
      </c>
      <c r="G805" s="30">
        <v>2206.8000000000002</v>
      </c>
      <c r="H805" s="265">
        <f t="shared" si="27"/>
        <v>0</v>
      </c>
      <c r="I805" s="235" t="s">
        <v>2508</v>
      </c>
      <c r="J805" s="9"/>
      <c r="K805" s="9"/>
    </row>
    <row r="806" spans="1:11" x14ac:dyDescent="0.25">
      <c r="A806" s="240">
        <v>41941</v>
      </c>
      <c r="B806" s="438" t="s">
        <v>4132</v>
      </c>
      <c r="C806" s="429" t="s">
        <v>2506</v>
      </c>
      <c r="D806" s="401" t="s">
        <v>2509</v>
      </c>
      <c r="E806" s="402">
        <v>3143</v>
      </c>
      <c r="F806" s="294">
        <v>41941</v>
      </c>
      <c r="G806" s="30">
        <v>3143</v>
      </c>
      <c r="H806" s="265">
        <f t="shared" si="27"/>
        <v>0</v>
      </c>
      <c r="I806" s="235" t="s">
        <v>2508</v>
      </c>
      <c r="J806" s="9"/>
      <c r="K806" s="9"/>
    </row>
    <row r="807" spans="1:11" x14ac:dyDescent="0.25">
      <c r="A807" s="240">
        <v>41942</v>
      </c>
      <c r="B807" s="438" t="s">
        <v>4210</v>
      </c>
      <c r="C807" s="429" t="s">
        <v>2506</v>
      </c>
      <c r="D807" s="401" t="s">
        <v>2509</v>
      </c>
      <c r="E807" s="402">
        <v>3763.4</v>
      </c>
      <c r="F807" s="117">
        <v>41942</v>
      </c>
      <c r="G807" s="30">
        <v>3763.4</v>
      </c>
      <c r="H807" s="265">
        <f t="shared" si="27"/>
        <v>0</v>
      </c>
      <c r="I807" s="8" t="s">
        <v>2508</v>
      </c>
      <c r="J807" s="9"/>
      <c r="K807" s="9"/>
    </row>
    <row r="808" spans="1:11" x14ac:dyDescent="0.25">
      <c r="A808" s="240">
        <v>41942</v>
      </c>
      <c r="B808" s="438" t="s">
        <v>4211</v>
      </c>
      <c r="C808" s="429" t="s">
        <v>2506</v>
      </c>
      <c r="D808" s="401" t="s">
        <v>2509</v>
      </c>
      <c r="E808" s="402">
        <v>1048.8</v>
      </c>
      <c r="F808" s="117">
        <v>41942</v>
      </c>
      <c r="G808" s="30">
        <v>1048.8</v>
      </c>
      <c r="H808" s="265">
        <f t="shared" si="27"/>
        <v>0</v>
      </c>
      <c r="I808" s="8" t="s">
        <v>2508</v>
      </c>
      <c r="J808" s="9"/>
      <c r="K808" s="9"/>
    </row>
    <row r="809" spans="1:11" x14ac:dyDescent="0.25">
      <c r="A809" s="240">
        <v>41943</v>
      </c>
      <c r="B809" s="438" t="s">
        <v>4323</v>
      </c>
      <c r="C809" s="429" t="s">
        <v>2506</v>
      </c>
      <c r="D809" s="401" t="s">
        <v>2509</v>
      </c>
      <c r="E809" s="402">
        <v>4359.3999999999996</v>
      </c>
      <c r="F809" s="117">
        <v>41943</v>
      </c>
      <c r="G809" s="30">
        <v>4359.3999999999996</v>
      </c>
      <c r="H809" s="265">
        <f t="shared" si="27"/>
        <v>0</v>
      </c>
      <c r="I809" s="235" t="s">
        <v>2508</v>
      </c>
      <c r="J809" s="9"/>
      <c r="K809" s="9"/>
    </row>
    <row r="810" spans="1:11" x14ac:dyDescent="0.25">
      <c r="A810" s="240">
        <v>41943</v>
      </c>
      <c r="B810" s="438" t="s">
        <v>4339</v>
      </c>
      <c r="C810" s="429" t="s">
        <v>2506</v>
      </c>
      <c r="D810" s="401" t="s">
        <v>2509</v>
      </c>
      <c r="E810" s="402">
        <v>1658.2</v>
      </c>
      <c r="F810" s="294">
        <v>41943</v>
      </c>
      <c r="G810" s="30">
        <v>1658.2</v>
      </c>
      <c r="H810" s="265">
        <f t="shared" si="27"/>
        <v>0</v>
      </c>
      <c r="I810" s="8" t="s">
        <v>2508</v>
      </c>
      <c r="J810" s="9"/>
      <c r="K810" s="9"/>
    </row>
    <row r="811" spans="1:11" x14ac:dyDescent="0.25">
      <c r="A811" s="240"/>
      <c r="B811" s="438"/>
      <c r="C811" s="429"/>
      <c r="D811" s="401"/>
      <c r="E811" s="402"/>
      <c r="F811" s="294"/>
      <c r="G811" s="621">
        <f>SUM(G784:G810)</f>
        <v>96572.099999999977</v>
      </c>
      <c r="H811" s="265"/>
      <c r="I811" s="8"/>
      <c r="J811" s="9"/>
      <c r="K811" s="9"/>
    </row>
    <row r="812" spans="1:11" x14ac:dyDescent="0.25">
      <c r="A812" s="240"/>
      <c r="B812" s="438"/>
      <c r="C812" s="429"/>
      <c r="D812" s="401"/>
      <c r="E812" s="402"/>
      <c r="F812" s="294"/>
      <c r="G812" s="30"/>
      <c r="H812" s="265"/>
      <c r="I812" s="8"/>
      <c r="J812" s="9"/>
      <c r="K812" s="9"/>
    </row>
    <row r="813" spans="1:11" x14ac:dyDescent="0.25">
      <c r="A813" s="240">
        <v>41914</v>
      </c>
      <c r="B813" s="452" t="s">
        <v>1614</v>
      </c>
      <c r="C813" s="453" t="s">
        <v>2506</v>
      </c>
      <c r="D813" s="454" t="s">
        <v>416</v>
      </c>
      <c r="E813" s="236">
        <v>4822.2</v>
      </c>
      <c r="F813" s="294">
        <v>41915</v>
      </c>
      <c r="G813" s="30">
        <v>4822.2</v>
      </c>
      <c r="H813" s="238">
        <f t="shared" si="27"/>
        <v>0</v>
      </c>
      <c r="I813" s="38"/>
      <c r="J813" s="9"/>
      <c r="K813" s="9"/>
    </row>
    <row r="814" spans="1:11" x14ac:dyDescent="0.25">
      <c r="A814" s="240">
        <v>41916</v>
      </c>
      <c r="B814" s="241" t="s">
        <v>1859</v>
      </c>
      <c r="C814" s="394" t="s">
        <v>2506</v>
      </c>
      <c r="D814" s="235" t="s">
        <v>416</v>
      </c>
      <c r="E814" s="236">
        <v>2914</v>
      </c>
      <c r="F814" s="294">
        <v>41917</v>
      </c>
      <c r="G814" s="30">
        <v>2914</v>
      </c>
      <c r="H814" s="265">
        <f t="shared" si="27"/>
        <v>0</v>
      </c>
      <c r="I814" s="235" t="s">
        <v>4</v>
      </c>
      <c r="J814" s="9"/>
      <c r="K814" s="9"/>
    </row>
    <row r="815" spans="1:11" x14ac:dyDescent="0.25">
      <c r="A815" s="240">
        <v>41920</v>
      </c>
      <c r="B815" s="456" t="s">
        <v>1166</v>
      </c>
      <c r="C815" s="457" t="s">
        <v>2764</v>
      </c>
      <c r="D815" s="235" t="s">
        <v>416</v>
      </c>
      <c r="E815" s="236">
        <v>2813</v>
      </c>
      <c r="F815" s="294">
        <v>41921</v>
      </c>
      <c r="G815" s="30">
        <v>2813</v>
      </c>
      <c r="H815" s="265">
        <f t="shared" si="27"/>
        <v>0</v>
      </c>
      <c r="I815" s="235" t="s">
        <v>196</v>
      </c>
      <c r="J815" s="9"/>
      <c r="K815" s="9"/>
    </row>
    <row r="816" spans="1:11" x14ac:dyDescent="0.25">
      <c r="A816" s="240"/>
      <c r="B816" s="456"/>
      <c r="C816" s="457"/>
      <c r="D816" s="235"/>
      <c r="E816" s="236"/>
      <c r="F816" s="294"/>
      <c r="G816" s="30">
        <f>SUM(G813:G815)</f>
        <v>10549.2</v>
      </c>
      <c r="H816" s="265"/>
      <c r="I816" s="235"/>
      <c r="J816" s="9"/>
      <c r="K816" s="9"/>
    </row>
    <row r="817" spans="1:11" x14ac:dyDescent="0.25">
      <c r="A817" s="240"/>
      <c r="B817" s="456"/>
      <c r="C817" s="457"/>
      <c r="D817" s="235"/>
      <c r="E817" s="236"/>
      <c r="F817" s="294"/>
      <c r="G817" s="30"/>
      <c r="H817" s="265"/>
      <c r="I817" s="235"/>
      <c r="J817" s="9"/>
      <c r="K817" s="9"/>
    </row>
    <row r="818" spans="1:11" x14ac:dyDescent="0.25">
      <c r="A818" s="240">
        <v>41929</v>
      </c>
      <c r="B818" s="438" t="s">
        <v>3172</v>
      </c>
      <c r="C818" s="429" t="s">
        <v>2506</v>
      </c>
      <c r="D818" s="8" t="s">
        <v>644</v>
      </c>
      <c r="E818" s="252">
        <v>4600</v>
      </c>
      <c r="F818" s="294">
        <v>41929</v>
      </c>
      <c r="G818" s="30">
        <v>4600</v>
      </c>
      <c r="H818" s="265">
        <f t="shared" si="27"/>
        <v>0</v>
      </c>
      <c r="I818" s="8" t="s">
        <v>2508</v>
      </c>
      <c r="J818" s="9"/>
      <c r="K818" s="9"/>
    </row>
    <row r="819" spans="1:11" x14ac:dyDescent="0.25">
      <c r="A819" s="240">
        <v>41930</v>
      </c>
      <c r="B819" s="438" t="s">
        <v>3254</v>
      </c>
      <c r="C819" s="429" t="s">
        <v>2506</v>
      </c>
      <c r="D819" s="8" t="s">
        <v>644</v>
      </c>
      <c r="E819" s="252">
        <v>92</v>
      </c>
      <c r="F819" s="294">
        <v>41930</v>
      </c>
      <c r="G819" s="30">
        <v>92</v>
      </c>
      <c r="H819" s="265">
        <f t="shared" si="27"/>
        <v>0</v>
      </c>
      <c r="I819" s="8" t="s">
        <v>2508</v>
      </c>
      <c r="J819" s="9"/>
      <c r="K819" s="9"/>
    </row>
    <row r="820" spans="1:11" x14ac:dyDescent="0.25">
      <c r="A820" s="240">
        <v>41913</v>
      </c>
      <c r="B820" s="448" t="s">
        <v>1068</v>
      </c>
      <c r="C820" s="447" t="s">
        <v>2764</v>
      </c>
      <c r="D820" s="235" t="s">
        <v>644</v>
      </c>
      <c r="E820" s="236">
        <v>3364.2</v>
      </c>
      <c r="F820" s="294">
        <v>41913</v>
      </c>
      <c r="G820" s="30">
        <v>3364.2</v>
      </c>
      <c r="H820" s="238">
        <f t="shared" si="27"/>
        <v>0</v>
      </c>
      <c r="I820" s="235"/>
      <c r="J820" s="9"/>
      <c r="K820" s="9"/>
    </row>
    <row r="821" spans="1:11" x14ac:dyDescent="0.25">
      <c r="A821" s="240">
        <v>41921</v>
      </c>
      <c r="B821" s="438" t="s">
        <v>2249</v>
      </c>
      <c r="C821" s="429" t="s">
        <v>2506</v>
      </c>
      <c r="D821" s="8" t="s">
        <v>644</v>
      </c>
      <c r="E821" s="252">
        <v>4196.3999999999996</v>
      </c>
      <c r="F821" s="294">
        <v>41921</v>
      </c>
      <c r="G821" s="30">
        <v>4196.3999999999996</v>
      </c>
      <c r="H821" s="265">
        <f t="shared" si="27"/>
        <v>0</v>
      </c>
      <c r="I821" s="8"/>
      <c r="J821" s="9"/>
      <c r="K821" s="9"/>
    </row>
    <row r="822" spans="1:11" x14ac:dyDescent="0.25">
      <c r="A822" s="240">
        <v>41939</v>
      </c>
      <c r="B822" s="438" t="s">
        <v>4007</v>
      </c>
      <c r="C822" s="429" t="s">
        <v>2506</v>
      </c>
      <c r="D822" s="439" t="s">
        <v>644</v>
      </c>
      <c r="E822" s="295">
        <v>3620</v>
      </c>
      <c r="F822" s="294">
        <v>41939</v>
      </c>
      <c r="G822" s="22">
        <v>3620</v>
      </c>
      <c r="H822" s="265">
        <f t="shared" si="27"/>
        <v>0</v>
      </c>
      <c r="I822" s="24" t="s">
        <v>2508</v>
      </c>
      <c r="J822" s="9"/>
      <c r="K822" s="9"/>
    </row>
    <row r="823" spans="1:11" x14ac:dyDescent="0.25">
      <c r="A823" s="240"/>
      <c r="B823" s="438"/>
      <c r="C823" s="429"/>
      <c r="D823" s="439"/>
      <c r="E823" s="295"/>
      <c r="F823" s="294"/>
      <c r="G823" s="620">
        <f>SUM(G818:G822)</f>
        <v>15872.599999999999</v>
      </c>
      <c r="H823" s="265"/>
      <c r="I823" s="24"/>
      <c r="J823" s="9"/>
      <c r="K823" s="9"/>
    </row>
    <row r="824" spans="1:11" x14ac:dyDescent="0.25">
      <c r="A824" s="240"/>
      <c r="B824" s="438"/>
      <c r="C824" s="429"/>
      <c r="D824" s="439"/>
      <c r="E824" s="295"/>
      <c r="F824" s="294"/>
      <c r="G824" s="22"/>
      <c r="H824" s="265"/>
      <c r="I824" s="24"/>
      <c r="J824" s="9"/>
      <c r="K824" s="9"/>
    </row>
    <row r="825" spans="1:11" x14ac:dyDescent="0.25">
      <c r="A825" s="240">
        <v>41920</v>
      </c>
      <c r="B825" s="456" t="s">
        <v>1158</v>
      </c>
      <c r="C825" s="457" t="s">
        <v>2764</v>
      </c>
      <c r="D825" s="235" t="s">
        <v>71</v>
      </c>
      <c r="E825" s="236">
        <v>3562</v>
      </c>
      <c r="F825" s="294">
        <v>41921</v>
      </c>
      <c r="G825" s="30">
        <v>3562</v>
      </c>
      <c r="H825" s="265">
        <f t="shared" si="27"/>
        <v>0</v>
      </c>
      <c r="I825" s="235" t="s">
        <v>196</v>
      </c>
      <c r="J825" s="9"/>
      <c r="K825" s="9"/>
    </row>
    <row r="826" spans="1:11" x14ac:dyDescent="0.25">
      <c r="A826" s="240">
        <v>41913</v>
      </c>
      <c r="B826" s="448" t="s">
        <v>1080</v>
      </c>
      <c r="C826" s="447" t="s">
        <v>2764</v>
      </c>
      <c r="D826" s="235" t="s">
        <v>71</v>
      </c>
      <c r="E826" s="236">
        <v>2464</v>
      </c>
      <c r="F826" s="294">
        <v>41914</v>
      </c>
      <c r="G826" s="30">
        <v>2464</v>
      </c>
      <c r="H826" s="238">
        <f t="shared" si="27"/>
        <v>0</v>
      </c>
      <c r="I826" s="235" t="s">
        <v>57</v>
      </c>
      <c r="J826" s="9"/>
      <c r="K826" s="9"/>
    </row>
    <row r="827" spans="1:11" x14ac:dyDescent="0.25">
      <c r="A827" s="240">
        <v>41914</v>
      </c>
      <c r="B827" s="452" t="s">
        <v>1615</v>
      </c>
      <c r="C827" s="453" t="s">
        <v>2506</v>
      </c>
      <c r="D827" s="454" t="s">
        <v>71</v>
      </c>
      <c r="E827" s="236">
        <v>2365</v>
      </c>
      <c r="F827" s="294">
        <v>41915</v>
      </c>
      <c r="G827" s="30">
        <v>2365</v>
      </c>
      <c r="H827" s="238">
        <f t="shared" si="27"/>
        <v>0</v>
      </c>
      <c r="I827" s="38" t="s">
        <v>4</v>
      </c>
      <c r="J827" s="9"/>
      <c r="K827" s="9"/>
    </row>
    <row r="828" spans="1:11" x14ac:dyDescent="0.25">
      <c r="A828" s="240">
        <v>41915</v>
      </c>
      <c r="B828" s="452" t="s">
        <v>1753</v>
      </c>
      <c r="C828" s="453" t="s">
        <v>2506</v>
      </c>
      <c r="D828" s="454" t="s">
        <v>71</v>
      </c>
      <c r="E828" s="236">
        <v>2491.5</v>
      </c>
      <c r="F828" s="294">
        <v>41916</v>
      </c>
      <c r="G828" s="30">
        <v>2491.5</v>
      </c>
      <c r="H828" s="265">
        <f t="shared" si="27"/>
        <v>0</v>
      </c>
      <c r="I828" s="38"/>
      <c r="J828" s="9"/>
      <c r="K828" s="9"/>
    </row>
    <row r="829" spans="1:11" x14ac:dyDescent="0.25">
      <c r="A829" s="240">
        <v>41916</v>
      </c>
      <c r="B829" s="241" t="s">
        <v>1853</v>
      </c>
      <c r="C829" s="394" t="s">
        <v>2506</v>
      </c>
      <c r="D829" s="235" t="s">
        <v>71</v>
      </c>
      <c r="E829" s="236">
        <v>2662</v>
      </c>
      <c r="F829" s="294">
        <v>41917</v>
      </c>
      <c r="G829" s="30">
        <v>2662</v>
      </c>
      <c r="H829" s="265">
        <f t="shared" si="27"/>
        <v>0</v>
      </c>
      <c r="I829" s="235" t="s">
        <v>4</v>
      </c>
      <c r="J829" s="9"/>
      <c r="K829" s="9"/>
    </row>
    <row r="830" spans="1:11" x14ac:dyDescent="0.25">
      <c r="A830" s="240">
        <v>41918</v>
      </c>
      <c r="B830" s="241" t="s">
        <v>2057</v>
      </c>
      <c r="C830" s="394" t="s">
        <v>2506</v>
      </c>
      <c r="D830" s="8" t="s">
        <v>71</v>
      </c>
      <c r="E830" s="252">
        <v>2520</v>
      </c>
      <c r="F830" s="294">
        <v>41919</v>
      </c>
      <c r="G830" s="30">
        <v>2520</v>
      </c>
      <c r="H830" s="265">
        <f t="shared" si="27"/>
        <v>0</v>
      </c>
      <c r="I830" s="8" t="s">
        <v>57</v>
      </c>
      <c r="J830" s="9"/>
      <c r="K830" s="9"/>
    </row>
    <row r="831" spans="1:11" x14ac:dyDescent="0.25">
      <c r="A831" s="240">
        <v>41920</v>
      </c>
      <c r="B831" s="456" t="s">
        <v>1160</v>
      </c>
      <c r="C831" s="457" t="s">
        <v>2764</v>
      </c>
      <c r="D831" s="235" t="s">
        <v>71</v>
      </c>
      <c r="E831" s="236">
        <v>2565</v>
      </c>
      <c r="F831" s="294">
        <v>41921</v>
      </c>
      <c r="G831" s="30">
        <v>2565</v>
      </c>
      <c r="H831" s="265">
        <f t="shared" si="27"/>
        <v>0</v>
      </c>
      <c r="I831" s="235" t="s">
        <v>196</v>
      </c>
      <c r="J831" s="9"/>
      <c r="K831" s="9"/>
    </row>
    <row r="832" spans="1:11" x14ac:dyDescent="0.25">
      <c r="A832" s="240">
        <v>41921</v>
      </c>
      <c r="B832" s="438" t="s">
        <v>2231</v>
      </c>
      <c r="C832" s="429" t="s">
        <v>2506</v>
      </c>
      <c r="D832" s="235" t="s">
        <v>71</v>
      </c>
      <c r="E832" s="236">
        <v>5727.6</v>
      </c>
      <c r="F832" s="294">
        <v>41922</v>
      </c>
      <c r="G832" s="30">
        <v>5727.6</v>
      </c>
      <c r="H832" s="265">
        <f t="shared" si="27"/>
        <v>0</v>
      </c>
      <c r="I832" s="235" t="s">
        <v>20</v>
      </c>
      <c r="J832" s="9"/>
      <c r="K832" s="9"/>
    </row>
    <row r="833" spans="1:11" x14ac:dyDescent="0.25">
      <c r="A833" s="240">
        <v>41913</v>
      </c>
      <c r="B833" s="448" t="s">
        <v>1081</v>
      </c>
      <c r="C833" s="447" t="s">
        <v>2764</v>
      </c>
      <c r="D833" s="235" t="s">
        <v>69</v>
      </c>
      <c r="E833" s="236">
        <v>6071</v>
      </c>
      <c r="F833" s="294">
        <v>41914</v>
      </c>
      <c r="G833" s="410">
        <v>6071</v>
      </c>
      <c r="H833" s="238">
        <f t="shared" si="27"/>
        <v>0</v>
      </c>
      <c r="I833" s="235" t="s">
        <v>57</v>
      </c>
      <c r="J833" s="9"/>
      <c r="K833" s="9"/>
    </row>
    <row r="834" spans="1:11" x14ac:dyDescent="0.25">
      <c r="A834" s="240">
        <v>41914</v>
      </c>
      <c r="B834" s="452" t="s">
        <v>1616</v>
      </c>
      <c r="C834" s="453" t="s">
        <v>2506</v>
      </c>
      <c r="D834" s="454" t="s">
        <v>69</v>
      </c>
      <c r="E834" s="236">
        <v>2284.3000000000002</v>
      </c>
      <c r="F834" s="294">
        <v>41915</v>
      </c>
      <c r="G834" s="30">
        <v>2284.3000000000002</v>
      </c>
      <c r="H834" s="238">
        <f t="shared" si="27"/>
        <v>0</v>
      </c>
      <c r="I834" s="38" t="s">
        <v>2768</v>
      </c>
      <c r="J834" s="9"/>
      <c r="K834" s="9"/>
    </row>
    <row r="835" spans="1:11" x14ac:dyDescent="0.25">
      <c r="A835" s="240">
        <v>41915</v>
      </c>
      <c r="B835" s="452" t="s">
        <v>1750</v>
      </c>
      <c r="C835" s="453" t="s">
        <v>2506</v>
      </c>
      <c r="D835" s="454" t="s">
        <v>69</v>
      </c>
      <c r="E835" s="236">
        <v>3020.6</v>
      </c>
      <c r="F835" s="294">
        <v>41916</v>
      </c>
      <c r="G835" s="30">
        <v>3020.6</v>
      </c>
      <c r="H835" s="265">
        <f t="shared" si="27"/>
        <v>0</v>
      </c>
      <c r="I835" s="38" t="s">
        <v>4</v>
      </c>
      <c r="J835" s="9"/>
      <c r="K835" s="9"/>
    </row>
    <row r="836" spans="1:11" x14ac:dyDescent="0.25">
      <c r="A836" s="240">
        <v>41916</v>
      </c>
      <c r="B836" s="241" t="s">
        <v>1858</v>
      </c>
      <c r="C836" s="394" t="s">
        <v>2506</v>
      </c>
      <c r="D836" s="235" t="s">
        <v>69</v>
      </c>
      <c r="E836" s="236">
        <v>5784.9</v>
      </c>
      <c r="F836" s="294">
        <v>41917</v>
      </c>
      <c r="G836" s="30">
        <v>5784.9</v>
      </c>
      <c r="H836" s="265">
        <f t="shared" si="27"/>
        <v>0</v>
      </c>
      <c r="I836" s="235" t="s">
        <v>4</v>
      </c>
      <c r="J836" s="9"/>
      <c r="K836" s="9"/>
    </row>
    <row r="837" spans="1:11" x14ac:dyDescent="0.25">
      <c r="A837" s="240">
        <v>41918</v>
      </c>
      <c r="B837" s="241" t="s">
        <v>2058</v>
      </c>
      <c r="C837" s="394" t="s">
        <v>2506</v>
      </c>
      <c r="D837" s="8" t="s">
        <v>69</v>
      </c>
      <c r="E837" s="252">
        <v>6048</v>
      </c>
      <c r="F837" s="294">
        <v>41919</v>
      </c>
      <c r="G837" s="30">
        <v>6048</v>
      </c>
      <c r="H837" s="265">
        <f t="shared" si="27"/>
        <v>0</v>
      </c>
      <c r="I837" s="8" t="s">
        <v>57</v>
      </c>
      <c r="J837" s="9"/>
      <c r="K837" s="9"/>
    </row>
    <row r="838" spans="1:11" x14ac:dyDescent="0.25">
      <c r="A838" s="240">
        <v>41921</v>
      </c>
      <c r="B838" s="438" t="s">
        <v>2233</v>
      </c>
      <c r="C838" s="429" t="s">
        <v>2506</v>
      </c>
      <c r="D838" s="235" t="s">
        <v>69</v>
      </c>
      <c r="E838" s="236">
        <v>3214.8</v>
      </c>
      <c r="F838" s="294">
        <v>41922</v>
      </c>
      <c r="G838" s="30">
        <v>3214.8</v>
      </c>
      <c r="H838" s="265">
        <f t="shared" si="27"/>
        <v>0</v>
      </c>
      <c r="I838" s="235" t="s">
        <v>20</v>
      </c>
      <c r="J838" s="9"/>
      <c r="K838" s="9"/>
    </row>
    <row r="839" spans="1:11" x14ac:dyDescent="0.25">
      <c r="A839" s="240">
        <v>41922</v>
      </c>
      <c r="B839" s="438" t="s">
        <v>1124</v>
      </c>
      <c r="C839" s="429" t="s">
        <v>2506</v>
      </c>
      <c r="D839" s="235" t="s">
        <v>69</v>
      </c>
      <c r="E839" s="236">
        <v>5434.5</v>
      </c>
      <c r="F839" s="294">
        <v>41923</v>
      </c>
      <c r="G839" s="30">
        <v>5434.5</v>
      </c>
      <c r="H839" s="265">
        <f t="shared" si="27"/>
        <v>0</v>
      </c>
      <c r="I839" s="235" t="s">
        <v>196</v>
      </c>
      <c r="J839" s="9"/>
      <c r="K839" s="9"/>
    </row>
    <row r="840" spans="1:11" x14ac:dyDescent="0.25">
      <c r="A840" s="240">
        <v>41923</v>
      </c>
      <c r="B840" s="438" t="s">
        <v>1240</v>
      </c>
      <c r="C840" s="429" t="s">
        <v>2506</v>
      </c>
      <c r="D840" s="8" t="s">
        <v>69</v>
      </c>
      <c r="E840" s="252">
        <v>6560.1</v>
      </c>
      <c r="F840" s="294">
        <v>41924</v>
      </c>
      <c r="G840" s="30">
        <v>6560.1</v>
      </c>
      <c r="H840" s="265">
        <f t="shared" si="27"/>
        <v>0</v>
      </c>
      <c r="I840" s="235" t="s">
        <v>2523</v>
      </c>
      <c r="J840" s="9"/>
      <c r="K840" s="9"/>
    </row>
    <row r="841" spans="1:11" x14ac:dyDescent="0.25">
      <c r="A841" s="240">
        <v>41923</v>
      </c>
      <c r="B841" s="438" t="s">
        <v>1242</v>
      </c>
      <c r="C841" s="429" t="s">
        <v>2506</v>
      </c>
      <c r="D841" s="8" t="s">
        <v>69</v>
      </c>
      <c r="E841" s="252">
        <v>1157.0999999999999</v>
      </c>
      <c r="F841" s="294">
        <v>41924</v>
      </c>
      <c r="G841" s="30">
        <v>1157.0999999999999</v>
      </c>
      <c r="H841" s="265">
        <f t="shared" si="27"/>
        <v>0</v>
      </c>
      <c r="I841" s="235" t="s">
        <v>2523</v>
      </c>
      <c r="J841" s="9"/>
      <c r="K841" s="9"/>
    </row>
    <row r="842" spans="1:11" x14ac:dyDescent="0.25">
      <c r="A842" s="240">
        <v>41923</v>
      </c>
      <c r="B842" s="438" t="s">
        <v>1244</v>
      </c>
      <c r="C842" s="429" t="s">
        <v>2506</v>
      </c>
      <c r="D842" s="8" t="s">
        <v>69</v>
      </c>
      <c r="E842" s="252">
        <v>5779.8</v>
      </c>
      <c r="F842" s="294">
        <v>41924</v>
      </c>
      <c r="G842" s="30">
        <v>5779.8</v>
      </c>
      <c r="H842" s="265">
        <f t="shared" si="27"/>
        <v>0</v>
      </c>
      <c r="I842" s="235" t="s">
        <v>2523</v>
      </c>
      <c r="J842" s="9"/>
      <c r="K842" s="9"/>
    </row>
    <row r="843" spans="1:11" x14ac:dyDescent="0.25">
      <c r="A843" s="240">
        <v>41925</v>
      </c>
      <c r="B843" s="438" t="s">
        <v>1388</v>
      </c>
      <c r="C843" s="429" t="s">
        <v>2506</v>
      </c>
      <c r="D843" s="401" t="s">
        <v>69</v>
      </c>
      <c r="E843" s="402">
        <v>2365.5</v>
      </c>
      <c r="F843" s="294">
        <v>41926</v>
      </c>
      <c r="G843" s="30">
        <v>2365.5</v>
      </c>
      <c r="H843" s="265">
        <f t="shared" si="27"/>
        <v>0</v>
      </c>
      <c r="I843" s="8" t="s">
        <v>2520</v>
      </c>
      <c r="J843" s="9"/>
      <c r="K843" s="9"/>
    </row>
    <row r="844" spans="1:11" x14ac:dyDescent="0.25">
      <c r="A844" s="240">
        <v>41925</v>
      </c>
      <c r="B844" s="438" t="s">
        <v>1390</v>
      </c>
      <c r="C844" s="429" t="s">
        <v>2506</v>
      </c>
      <c r="D844" s="401" t="s">
        <v>69</v>
      </c>
      <c r="E844" s="402">
        <v>3579.3</v>
      </c>
      <c r="F844" s="294">
        <v>41926</v>
      </c>
      <c r="G844" s="30">
        <v>3579.3</v>
      </c>
      <c r="H844" s="265">
        <f t="shared" si="27"/>
        <v>0</v>
      </c>
      <c r="I844" s="8" t="s">
        <v>2520</v>
      </c>
      <c r="J844" s="9"/>
      <c r="K844" s="9"/>
    </row>
    <row r="845" spans="1:11" x14ac:dyDescent="0.25">
      <c r="A845" s="240">
        <v>41926</v>
      </c>
      <c r="B845" s="438" t="s">
        <v>1518</v>
      </c>
      <c r="C845" s="429" t="s">
        <v>2506</v>
      </c>
      <c r="D845" s="401" t="s">
        <v>69</v>
      </c>
      <c r="E845" s="402">
        <v>3295.5</v>
      </c>
      <c r="F845" s="294">
        <v>41927</v>
      </c>
      <c r="G845" s="30">
        <v>3295.5</v>
      </c>
      <c r="H845" s="265">
        <f t="shared" si="27"/>
        <v>0</v>
      </c>
      <c r="I845" s="235" t="s">
        <v>2525</v>
      </c>
      <c r="J845" s="9"/>
      <c r="K845" s="9"/>
    </row>
    <row r="846" spans="1:11" x14ac:dyDescent="0.25">
      <c r="A846" s="240">
        <v>41926</v>
      </c>
      <c r="B846" s="438" t="s">
        <v>1519</v>
      </c>
      <c r="C846" s="429" t="s">
        <v>2506</v>
      </c>
      <c r="D846" s="401" t="s">
        <v>69</v>
      </c>
      <c r="E846" s="402">
        <v>2342.6999999999998</v>
      </c>
      <c r="F846" s="294">
        <v>41927</v>
      </c>
      <c r="G846" s="30">
        <v>2342.6999999999998</v>
      </c>
      <c r="H846" s="265">
        <f t="shared" si="27"/>
        <v>0</v>
      </c>
      <c r="I846" s="235" t="s">
        <v>2525</v>
      </c>
      <c r="J846" s="9"/>
      <c r="K846" s="9"/>
    </row>
    <row r="847" spans="1:11" x14ac:dyDescent="0.25">
      <c r="A847" s="240">
        <v>41927</v>
      </c>
      <c r="B847" s="438" t="s">
        <v>2943</v>
      </c>
      <c r="C847" s="429" t="s">
        <v>2506</v>
      </c>
      <c r="D847" s="8" t="s">
        <v>69</v>
      </c>
      <c r="E847" s="252">
        <v>4050.2</v>
      </c>
      <c r="F847" s="294">
        <v>41928</v>
      </c>
      <c r="G847" s="30">
        <v>4050.2</v>
      </c>
      <c r="H847" s="265">
        <f t="shared" si="27"/>
        <v>0</v>
      </c>
      <c r="I847" s="8" t="s">
        <v>2545</v>
      </c>
      <c r="J847" s="9"/>
      <c r="K847" s="9"/>
    </row>
    <row r="848" spans="1:11" x14ac:dyDescent="0.25">
      <c r="A848" s="240">
        <v>41928</v>
      </c>
      <c r="B848" s="438" t="s">
        <v>3039</v>
      </c>
      <c r="C848" s="429" t="s">
        <v>2506</v>
      </c>
      <c r="D848" s="8" t="s">
        <v>69</v>
      </c>
      <c r="E848" s="252">
        <v>2979.2</v>
      </c>
      <c r="F848" s="294">
        <v>41929</v>
      </c>
      <c r="G848" s="251">
        <v>2979.2</v>
      </c>
      <c r="H848" s="265">
        <f t="shared" si="27"/>
        <v>0</v>
      </c>
      <c r="I848" s="235" t="s">
        <v>2523</v>
      </c>
      <c r="J848" s="9"/>
      <c r="K848" s="9"/>
    </row>
    <row r="849" spans="1:11" x14ac:dyDescent="0.25">
      <c r="A849" s="240">
        <v>41928</v>
      </c>
      <c r="B849" s="438" t="s">
        <v>3040</v>
      </c>
      <c r="C849" s="429" t="s">
        <v>2506</v>
      </c>
      <c r="D849" s="8" t="s">
        <v>69</v>
      </c>
      <c r="E849" s="252">
        <v>2324</v>
      </c>
      <c r="F849" s="294">
        <v>41929</v>
      </c>
      <c r="G849" s="251">
        <v>2324</v>
      </c>
      <c r="H849" s="265">
        <f t="shared" si="27"/>
        <v>0</v>
      </c>
      <c r="I849" s="235" t="s">
        <v>2523</v>
      </c>
      <c r="J849" s="9"/>
      <c r="K849" s="9"/>
    </row>
    <row r="850" spans="1:11" x14ac:dyDescent="0.25">
      <c r="A850" s="240">
        <v>41929</v>
      </c>
      <c r="B850" s="438" t="s">
        <v>3137</v>
      </c>
      <c r="C850" s="429" t="s">
        <v>2506</v>
      </c>
      <c r="D850" s="8" t="s">
        <v>69</v>
      </c>
      <c r="E850" s="252">
        <v>3645</v>
      </c>
      <c r="F850" s="294">
        <v>41930</v>
      </c>
      <c r="G850" s="251">
        <v>3645</v>
      </c>
      <c r="H850" s="265">
        <f t="shared" si="27"/>
        <v>0</v>
      </c>
      <c r="I850" s="8" t="s">
        <v>2525</v>
      </c>
      <c r="J850" s="9"/>
      <c r="K850" s="9"/>
    </row>
    <row r="851" spans="1:11" x14ac:dyDescent="0.25">
      <c r="A851" s="240">
        <v>41929</v>
      </c>
      <c r="B851" s="438" t="s">
        <v>3138</v>
      </c>
      <c r="C851" s="429" t="s">
        <v>2506</v>
      </c>
      <c r="D851" s="8" t="s">
        <v>69</v>
      </c>
      <c r="E851" s="252">
        <v>5212.6000000000004</v>
      </c>
      <c r="F851" s="294">
        <v>41930</v>
      </c>
      <c r="G851" s="251">
        <v>5212.6000000000004</v>
      </c>
      <c r="H851" s="265">
        <f t="shared" si="27"/>
        <v>0</v>
      </c>
      <c r="I851" s="8" t="s">
        <v>2525</v>
      </c>
      <c r="J851" s="9"/>
      <c r="K851" s="9"/>
    </row>
    <row r="852" spans="1:11" x14ac:dyDescent="0.25">
      <c r="A852" s="240">
        <v>41930</v>
      </c>
      <c r="B852" s="438" t="s">
        <v>3216</v>
      </c>
      <c r="C852" s="429" t="s">
        <v>2506</v>
      </c>
      <c r="D852" s="8" t="s">
        <v>69</v>
      </c>
      <c r="E852" s="252">
        <v>2916</v>
      </c>
      <c r="F852" s="294">
        <v>41931</v>
      </c>
      <c r="G852" s="30">
        <v>2916</v>
      </c>
      <c r="H852" s="265">
        <f t="shared" si="27"/>
        <v>0</v>
      </c>
      <c r="I852" s="8" t="s">
        <v>2541</v>
      </c>
      <c r="J852" s="9"/>
      <c r="K852" s="9"/>
    </row>
    <row r="853" spans="1:11" x14ac:dyDescent="0.25">
      <c r="A853" s="240">
        <v>41930</v>
      </c>
      <c r="B853" s="438" t="s">
        <v>3220</v>
      </c>
      <c r="C853" s="429" t="s">
        <v>2506</v>
      </c>
      <c r="D853" s="8" t="s">
        <v>69</v>
      </c>
      <c r="E853" s="252">
        <v>7470.4</v>
      </c>
      <c r="F853" s="294">
        <v>41931</v>
      </c>
      <c r="G853" s="30">
        <v>7470.4</v>
      </c>
      <c r="H853" s="265">
        <f t="shared" si="27"/>
        <v>0</v>
      </c>
      <c r="I853" s="8" t="s">
        <v>2525</v>
      </c>
      <c r="J853" s="9"/>
      <c r="K853" s="9"/>
    </row>
    <row r="854" spans="1:11" x14ac:dyDescent="0.25">
      <c r="A854" s="240">
        <v>41932</v>
      </c>
      <c r="B854" s="438" t="s">
        <v>3381</v>
      </c>
      <c r="C854" s="429" t="s">
        <v>2506</v>
      </c>
      <c r="D854" s="401" t="s">
        <v>69</v>
      </c>
      <c r="E854" s="402">
        <v>2181.6</v>
      </c>
      <c r="F854" s="294">
        <v>41932</v>
      </c>
      <c r="G854" s="30">
        <v>2181.6</v>
      </c>
      <c r="H854" s="265">
        <f t="shared" si="27"/>
        <v>0</v>
      </c>
      <c r="I854" s="235" t="s">
        <v>2531</v>
      </c>
      <c r="J854" s="9"/>
      <c r="K854" s="9"/>
    </row>
    <row r="855" spans="1:11" x14ac:dyDescent="0.25">
      <c r="A855" s="240">
        <v>41932</v>
      </c>
      <c r="B855" s="438" t="s">
        <v>3382</v>
      </c>
      <c r="C855" s="429" t="s">
        <v>2506</v>
      </c>
      <c r="D855" s="401" t="s">
        <v>69</v>
      </c>
      <c r="E855" s="402">
        <v>2916</v>
      </c>
      <c r="F855" s="294">
        <v>41932</v>
      </c>
      <c r="G855" s="30">
        <v>2916</v>
      </c>
      <c r="H855" s="265">
        <f t="shared" si="27"/>
        <v>0</v>
      </c>
      <c r="I855" s="235" t="s">
        <v>2531</v>
      </c>
      <c r="J855" s="9"/>
      <c r="K855" s="9"/>
    </row>
    <row r="856" spans="1:11" x14ac:dyDescent="0.25">
      <c r="A856" s="240">
        <v>41933</v>
      </c>
      <c r="B856" s="438" t="s">
        <v>3490</v>
      </c>
      <c r="C856" s="429" t="s">
        <v>2506</v>
      </c>
      <c r="D856" s="8" t="s">
        <v>69</v>
      </c>
      <c r="E856" s="252">
        <v>4287.6000000000004</v>
      </c>
      <c r="F856" s="294">
        <v>41934</v>
      </c>
      <c r="G856" s="22">
        <v>4287.6000000000004</v>
      </c>
      <c r="H856" s="265">
        <f t="shared" si="27"/>
        <v>0</v>
      </c>
      <c r="I856" s="431" t="s">
        <v>2520</v>
      </c>
      <c r="J856" s="9"/>
      <c r="K856" s="9"/>
    </row>
    <row r="857" spans="1:11" x14ac:dyDescent="0.25">
      <c r="A857" s="240">
        <v>41934</v>
      </c>
      <c r="B857" s="438" t="s">
        <v>3545</v>
      </c>
      <c r="C857" s="429" t="s">
        <v>2506</v>
      </c>
      <c r="D857" s="8" t="s">
        <v>69</v>
      </c>
      <c r="E857" s="252">
        <v>2813.2</v>
      </c>
      <c r="F857" s="294">
        <v>41935</v>
      </c>
      <c r="G857" s="22">
        <v>2813.2</v>
      </c>
      <c r="H857" s="265">
        <f t="shared" si="27"/>
        <v>0</v>
      </c>
      <c r="I857" s="20" t="s">
        <v>2511</v>
      </c>
      <c r="J857" s="9"/>
      <c r="K857" s="9"/>
    </row>
    <row r="858" spans="1:11" x14ac:dyDescent="0.25">
      <c r="A858" s="240">
        <v>41934</v>
      </c>
      <c r="B858" s="438" t="s">
        <v>3546</v>
      </c>
      <c r="C858" s="429" t="s">
        <v>2506</v>
      </c>
      <c r="D858" s="8" t="s">
        <v>69</v>
      </c>
      <c r="E858" s="252">
        <v>2553.1999999999998</v>
      </c>
      <c r="F858" s="294">
        <v>41935</v>
      </c>
      <c r="G858" s="22">
        <v>2553.1999999999998</v>
      </c>
      <c r="H858" s="265">
        <f t="shared" si="27"/>
        <v>0</v>
      </c>
      <c r="I858" s="20" t="s">
        <v>2511</v>
      </c>
      <c r="J858" s="9"/>
      <c r="K858" s="9"/>
    </row>
    <row r="859" spans="1:11" x14ac:dyDescent="0.25">
      <c r="A859" s="240">
        <v>41935</v>
      </c>
      <c r="B859" s="438" t="s">
        <v>3658</v>
      </c>
      <c r="C859" s="429" t="s">
        <v>2506</v>
      </c>
      <c r="D859" s="401" t="s">
        <v>69</v>
      </c>
      <c r="E859" s="402">
        <v>2901.6</v>
      </c>
      <c r="F859" s="294">
        <v>41936</v>
      </c>
      <c r="G859" s="30">
        <v>2901.6</v>
      </c>
      <c r="H859" s="265">
        <f t="shared" si="27"/>
        <v>0</v>
      </c>
      <c r="I859" s="8" t="s">
        <v>2523</v>
      </c>
      <c r="J859" s="9"/>
      <c r="K859" s="9"/>
    </row>
    <row r="860" spans="1:11" x14ac:dyDescent="0.25">
      <c r="A860" s="240">
        <v>41935</v>
      </c>
      <c r="B860" s="438" t="s">
        <v>3659</v>
      </c>
      <c r="C860" s="429" t="s">
        <v>2506</v>
      </c>
      <c r="D860" s="401" t="s">
        <v>69</v>
      </c>
      <c r="E860" s="402">
        <v>2389.1999999999998</v>
      </c>
      <c r="F860" s="294">
        <v>41936</v>
      </c>
      <c r="G860" s="30">
        <v>2389.1999999999998</v>
      </c>
      <c r="H860" s="265">
        <f t="shared" si="27"/>
        <v>0</v>
      </c>
      <c r="I860" s="8" t="s">
        <v>2523</v>
      </c>
      <c r="J860" s="9"/>
      <c r="K860" s="9"/>
    </row>
    <row r="861" spans="1:11" x14ac:dyDescent="0.25">
      <c r="A861" s="240">
        <v>41936</v>
      </c>
      <c r="B861" s="438" t="s">
        <v>3757</v>
      </c>
      <c r="C861" s="429" t="s">
        <v>2506</v>
      </c>
      <c r="D861" s="401" t="s">
        <v>69</v>
      </c>
      <c r="E861" s="402">
        <v>3416.4</v>
      </c>
      <c r="F861" s="294">
        <v>41937</v>
      </c>
      <c r="G861" s="22">
        <v>3416.4</v>
      </c>
      <c r="H861" s="265">
        <f t="shared" si="27"/>
        <v>0</v>
      </c>
      <c r="I861" s="20" t="s">
        <v>2523</v>
      </c>
      <c r="J861" s="9"/>
      <c r="K861" s="9"/>
    </row>
    <row r="862" spans="1:11" x14ac:dyDescent="0.25">
      <c r="A862" s="240">
        <v>41936</v>
      </c>
      <c r="B862" s="438" t="s">
        <v>3759</v>
      </c>
      <c r="C862" s="429" t="s">
        <v>2506</v>
      </c>
      <c r="D862" s="401" t="s">
        <v>69</v>
      </c>
      <c r="E862" s="402">
        <v>2683.2</v>
      </c>
      <c r="F862" s="294">
        <v>41937</v>
      </c>
      <c r="G862" s="22">
        <v>2683.2</v>
      </c>
      <c r="H862" s="265">
        <f t="shared" si="27"/>
        <v>0</v>
      </c>
      <c r="I862" s="20" t="s">
        <v>2508</v>
      </c>
      <c r="J862" s="9"/>
      <c r="K862" s="9"/>
    </row>
    <row r="863" spans="1:11" x14ac:dyDescent="0.25">
      <c r="A863" s="240">
        <v>41937</v>
      </c>
      <c r="B863" s="438" t="s">
        <v>3841</v>
      </c>
      <c r="C863" s="429" t="s">
        <v>2506</v>
      </c>
      <c r="D863" s="401" t="s">
        <v>69</v>
      </c>
      <c r="E863" s="402">
        <v>2587.1999999999998</v>
      </c>
      <c r="F863" s="294">
        <v>41937</v>
      </c>
      <c r="G863" s="22">
        <v>2587.1999999999998</v>
      </c>
      <c r="H863" s="265">
        <f t="shared" si="27"/>
        <v>0</v>
      </c>
      <c r="I863" s="431" t="s">
        <v>2531</v>
      </c>
      <c r="J863" s="9"/>
      <c r="K863" s="9"/>
    </row>
    <row r="864" spans="1:11" x14ac:dyDescent="0.25">
      <c r="A864" s="240">
        <v>41937</v>
      </c>
      <c r="B864" s="438" t="s">
        <v>3842</v>
      </c>
      <c r="C864" s="429" t="s">
        <v>2506</v>
      </c>
      <c r="D864" s="401" t="s">
        <v>69</v>
      </c>
      <c r="E864" s="402">
        <v>7176</v>
      </c>
      <c r="F864" s="294">
        <v>41937</v>
      </c>
      <c r="G864" s="22">
        <v>7176</v>
      </c>
      <c r="H864" s="265">
        <f t="shared" si="27"/>
        <v>0</v>
      </c>
      <c r="I864" s="431" t="s">
        <v>2531</v>
      </c>
    </row>
    <row r="865" spans="1:11" x14ac:dyDescent="0.25">
      <c r="A865" s="240">
        <v>41939</v>
      </c>
      <c r="B865" s="438" t="s">
        <v>4011</v>
      </c>
      <c r="C865" s="429" t="s">
        <v>2506</v>
      </c>
      <c r="D865" s="439" t="s">
        <v>69</v>
      </c>
      <c r="E865" s="295">
        <v>2083.1999999999998</v>
      </c>
      <c r="F865" s="294">
        <v>41940</v>
      </c>
      <c r="G865" s="22">
        <v>2083.1999999999998</v>
      </c>
      <c r="H865" s="265">
        <f t="shared" si="27"/>
        <v>0</v>
      </c>
      <c r="I865" s="24" t="s">
        <v>2520</v>
      </c>
    </row>
    <row r="866" spans="1:11" x14ac:dyDescent="0.25">
      <c r="A866" s="240">
        <v>41939</v>
      </c>
      <c r="B866" s="438" t="s">
        <v>4012</v>
      </c>
      <c r="C866" s="429" t="s">
        <v>2506</v>
      </c>
      <c r="D866" s="439" t="s">
        <v>69</v>
      </c>
      <c r="E866" s="295">
        <v>2395.1999999999998</v>
      </c>
      <c r="F866" s="294">
        <v>41940</v>
      </c>
      <c r="G866" s="22">
        <v>2395.1999999999998</v>
      </c>
      <c r="H866" s="265">
        <f t="shared" si="27"/>
        <v>0</v>
      </c>
      <c r="I866" s="24" t="s">
        <v>2520</v>
      </c>
    </row>
    <row r="867" spans="1:11" x14ac:dyDescent="0.25">
      <c r="A867" s="240">
        <v>41940</v>
      </c>
      <c r="B867" s="438" t="s">
        <v>4109</v>
      </c>
      <c r="C867" s="429" t="s">
        <v>2506</v>
      </c>
      <c r="D867" s="401" t="s">
        <v>69</v>
      </c>
      <c r="E867" s="402">
        <v>1665.6</v>
      </c>
      <c r="F867" s="294">
        <v>41940</v>
      </c>
      <c r="G867" s="30">
        <v>1665.6</v>
      </c>
      <c r="H867" s="265">
        <f t="shared" si="27"/>
        <v>0</v>
      </c>
      <c r="I867" s="235" t="s">
        <v>2525</v>
      </c>
    </row>
    <row r="868" spans="1:11" x14ac:dyDescent="0.25">
      <c r="A868" s="240">
        <v>41940</v>
      </c>
      <c r="B868" s="438" t="s">
        <v>4110</v>
      </c>
      <c r="C868" s="429" t="s">
        <v>2506</v>
      </c>
      <c r="D868" s="401" t="s">
        <v>69</v>
      </c>
      <c r="E868" s="402">
        <v>2596.8000000000002</v>
      </c>
      <c r="F868" s="294">
        <v>41940</v>
      </c>
      <c r="G868" s="30">
        <v>2596.8000000000002</v>
      </c>
      <c r="H868" s="265">
        <f t="shared" si="27"/>
        <v>0</v>
      </c>
      <c r="I868" s="235" t="s">
        <v>2525</v>
      </c>
    </row>
    <row r="869" spans="1:11" x14ac:dyDescent="0.25">
      <c r="A869" s="240">
        <v>41941</v>
      </c>
      <c r="B869" s="438" t="s">
        <v>4187</v>
      </c>
      <c r="C869" s="429" t="s">
        <v>2506</v>
      </c>
      <c r="D869" s="401" t="s">
        <v>69</v>
      </c>
      <c r="E869" s="402">
        <v>2855.6</v>
      </c>
      <c r="F869" s="117">
        <v>41942</v>
      </c>
      <c r="G869" s="30">
        <v>2855.6</v>
      </c>
      <c r="H869" s="265">
        <f t="shared" si="27"/>
        <v>0</v>
      </c>
      <c r="I869" s="8" t="s">
        <v>2520</v>
      </c>
    </row>
    <row r="870" spans="1:11" x14ac:dyDescent="0.25">
      <c r="A870" s="240">
        <v>41941</v>
      </c>
      <c r="B870" s="438" t="s">
        <v>4188</v>
      </c>
      <c r="C870" s="429" t="s">
        <v>2506</v>
      </c>
      <c r="D870" s="401" t="s">
        <v>69</v>
      </c>
      <c r="E870" s="402">
        <v>2944.8</v>
      </c>
      <c r="F870" s="117">
        <v>41942</v>
      </c>
      <c r="G870" s="30">
        <v>2944.8</v>
      </c>
      <c r="H870" s="265">
        <f t="shared" si="27"/>
        <v>0</v>
      </c>
      <c r="I870" s="8" t="s">
        <v>2520</v>
      </c>
    </row>
    <row r="871" spans="1:11" x14ac:dyDescent="0.25">
      <c r="A871" s="240">
        <v>41942</v>
      </c>
      <c r="B871" s="438" t="s">
        <v>4295</v>
      </c>
      <c r="C871" s="429" t="s">
        <v>2506</v>
      </c>
      <c r="D871" s="401" t="s">
        <v>69</v>
      </c>
      <c r="E871" s="402">
        <v>3067.6</v>
      </c>
      <c r="F871" s="117">
        <v>41943</v>
      </c>
      <c r="G871" s="30">
        <v>3067.6</v>
      </c>
      <c r="H871" s="265">
        <f t="shared" si="27"/>
        <v>0</v>
      </c>
      <c r="I871" s="235" t="s">
        <v>2520</v>
      </c>
    </row>
    <row r="872" spans="1:11" x14ac:dyDescent="0.25">
      <c r="A872" s="240">
        <v>41942</v>
      </c>
      <c r="B872" s="438" t="s">
        <v>4296</v>
      </c>
      <c r="C872" s="429" t="s">
        <v>2506</v>
      </c>
      <c r="D872" s="401" t="s">
        <v>69</v>
      </c>
      <c r="E872" s="402">
        <v>1872</v>
      </c>
      <c r="F872" s="117">
        <v>41943</v>
      </c>
      <c r="G872" s="30">
        <v>1872</v>
      </c>
      <c r="H872" s="265">
        <f t="shared" si="27"/>
        <v>0</v>
      </c>
      <c r="I872" s="235" t="s">
        <v>2520</v>
      </c>
      <c r="K872" s="21"/>
    </row>
    <row r="873" spans="1:11" x14ac:dyDescent="0.25">
      <c r="A873" s="240">
        <v>41943</v>
      </c>
      <c r="B873" s="438" t="s">
        <v>4381</v>
      </c>
      <c r="C873" s="429" t="s">
        <v>2506</v>
      </c>
      <c r="D873" s="401" t="s">
        <v>69</v>
      </c>
      <c r="E873" s="402">
        <v>4221.2</v>
      </c>
      <c r="F873" s="313">
        <v>41944</v>
      </c>
      <c r="G873" s="247">
        <v>4221.2</v>
      </c>
      <c r="H873" s="265">
        <f t="shared" ref="H873:H948" si="28">E873-G873</f>
        <v>0</v>
      </c>
      <c r="I873" s="8" t="s">
        <v>2520</v>
      </c>
    </row>
    <row r="874" spans="1:11" x14ac:dyDescent="0.25">
      <c r="A874" s="240">
        <v>41943</v>
      </c>
      <c r="B874" s="438" t="s">
        <v>4382</v>
      </c>
      <c r="C874" s="429" t="s">
        <v>2506</v>
      </c>
      <c r="D874" s="401" t="s">
        <v>69</v>
      </c>
      <c r="E874" s="402">
        <v>4902</v>
      </c>
      <c r="F874" s="313">
        <v>41944</v>
      </c>
      <c r="G874" s="247">
        <v>4902</v>
      </c>
      <c r="H874" s="265">
        <f t="shared" si="28"/>
        <v>0</v>
      </c>
      <c r="I874" s="8" t="s">
        <v>2520</v>
      </c>
    </row>
    <row r="875" spans="1:11" x14ac:dyDescent="0.25">
      <c r="A875" s="240"/>
      <c r="B875" s="438"/>
      <c r="C875" s="429"/>
      <c r="D875" s="401"/>
      <c r="E875" s="402"/>
      <c r="F875" s="313"/>
      <c r="G875" s="624">
        <f>SUM(G825:G874)</f>
        <v>174401.80000000005</v>
      </c>
      <c r="H875" s="265"/>
      <c r="I875" s="8"/>
    </row>
    <row r="876" spans="1:11" x14ac:dyDescent="0.25">
      <c r="A876" s="240"/>
      <c r="B876" s="438"/>
      <c r="C876" s="429"/>
      <c r="D876" s="401"/>
      <c r="E876" s="402"/>
      <c r="F876" s="313"/>
      <c r="G876" s="247"/>
      <c r="H876" s="265"/>
      <c r="I876" s="8"/>
    </row>
    <row r="877" spans="1:11" x14ac:dyDescent="0.25">
      <c r="A877" s="240">
        <v>41920</v>
      </c>
      <c r="B877" s="456" t="s">
        <v>1138</v>
      </c>
      <c r="C877" s="457" t="s">
        <v>2764</v>
      </c>
      <c r="D877" s="235" t="s">
        <v>2540</v>
      </c>
      <c r="E877" s="236">
        <v>1349.5</v>
      </c>
      <c r="F877" s="294">
        <v>41920</v>
      </c>
      <c r="G877" s="30">
        <v>1349.5</v>
      </c>
      <c r="H877" s="265">
        <f t="shared" si="28"/>
        <v>0</v>
      </c>
      <c r="I877" s="235" t="s">
        <v>57</v>
      </c>
    </row>
    <row r="878" spans="1:11" x14ac:dyDescent="0.25">
      <c r="A878" s="240">
        <v>41921</v>
      </c>
      <c r="B878" s="456" t="s">
        <v>1217</v>
      </c>
      <c r="C878" s="457" t="s">
        <v>2764</v>
      </c>
      <c r="D878" s="235" t="s">
        <v>2540</v>
      </c>
      <c r="E878" s="236">
        <v>2922.2</v>
      </c>
      <c r="F878" s="294">
        <v>41921</v>
      </c>
      <c r="G878" s="30">
        <v>2922.2</v>
      </c>
      <c r="H878" s="265">
        <f t="shared" si="28"/>
        <v>0</v>
      </c>
      <c r="I878" s="235" t="s">
        <v>57</v>
      </c>
    </row>
    <row r="879" spans="1:11" x14ac:dyDescent="0.25">
      <c r="A879" s="240">
        <v>41914</v>
      </c>
      <c r="B879" s="452" t="s">
        <v>1573</v>
      </c>
      <c r="C879" s="453" t="s">
        <v>2506</v>
      </c>
      <c r="D879" s="454" t="s">
        <v>2540</v>
      </c>
      <c r="E879" s="236">
        <v>3540.8</v>
      </c>
      <c r="F879" s="294">
        <v>41914</v>
      </c>
      <c r="G879" s="30">
        <v>3540.8</v>
      </c>
      <c r="H879" s="238">
        <f t="shared" si="28"/>
        <v>0</v>
      </c>
      <c r="I879" s="38" t="s">
        <v>23</v>
      </c>
    </row>
    <row r="880" spans="1:11" x14ac:dyDescent="0.25">
      <c r="A880" s="240">
        <v>41917</v>
      </c>
      <c r="B880" s="241" t="s">
        <v>1914</v>
      </c>
      <c r="C880" s="394" t="s">
        <v>2506</v>
      </c>
      <c r="D880" s="235" t="s">
        <v>2540</v>
      </c>
      <c r="E880" s="236">
        <v>4030</v>
      </c>
      <c r="F880" s="294">
        <v>41918</v>
      </c>
      <c r="G880" s="30">
        <v>4030</v>
      </c>
      <c r="H880" s="265">
        <f t="shared" si="28"/>
        <v>0</v>
      </c>
      <c r="I880" s="235" t="s">
        <v>57</v>
      </c>
    </row>
    <row r="881" spans="1:11" x14ac:dyDescent="0.25">
      <c r="A881" s="240">
        <v>41923</v>
      </c>
      <c r="B881" s="438" t="s">
        <v>1195</v>
      </c>
      <c r="C881" s="429" t="s">
        <v>2506</v>
      </c>
      <c r="D881" s="8" t="s">
        <v>2540</v>
      </c>
      <c r="E881" s="252">
        <v>9432.2000000000007</v>
      </c>
      <c r="F881" s="294">
        <v>41925</v>
      </c>
      <c r="G881" s="30">
        <v>9432.2000000000007</v>
      </c>
      <c r="H881" s="265">
        <f t="shared" si="28"/>
        <v>0</v>
      </c>
      <c r="I881" s="235" t="s">
        <v>2520</v>
      </c>
    </row>
    <row r="882" spans="1:11" x14ac:dyDescent="0.25">
      <c r="A882" s="240">
        <v>41925</v>
      </c>
      <c r="B882" s="438" t="s">
        <v>1367</v>
      </c>
      <c r="C882" s="429" t="s">
        <v>2506</v>
      </c>
      <c r="D882" s="8" t="s">
        <v>2540</v>
      </c>
      <c r="E882" s="252">
        <v>3091.2</v>
      </c>
      <c r="F882" s="294">
        <v>41925</v>
      </c>
      <c r="G882" s="30">
        <v>3091.2</v>
      </c>
      <c r="H882" s="265">
        <f t="shared" si="28"/>
        <v>0</v>
      </c>
      <c r="I882" s="8" t="s">
        <v>2534</v>
      </c>
    </row>
    <row r="883" spans="1:11" x14ac:dyDescent="0.25">
      <c r="A883" s="240">
        <v>41927</v>
      </c>
      <c r="B883" s="438" t="s">
        <v>2926</v>
      </c>
      <c r="C883" s="429" t="s">
        <v>2506</v>
      </c>
      <c r="D883" s="8" t="s">
        <v>2540</v>
      </c>
      <c r="E883" s="252">
        <v>231.4</v>
      </c>
      <c r="F883" s="294">
        <v>41927</v>
      </c>
      <c r="G883" s="30">
        <v>231.4</v>
      </c>
      <c r="H883" s="265">
        <f t="shared" si="28"/>
        <v>0</v>
      </c>
      <c r="I883" s="8" t="s">
        <v>2520</v>
      </c>
      <c r="K883" s="21"/>
    </row>
    <row r="884" spans="1:11" x14ac:dyDescent="0.25">
      <c r="A884" s="240">
        <v>41928</v>
      </c>
      <c r="B884" s="438" t="s">
        <v>2998</v>
      </c>
      <c r="C884" s="429" t="s">
        <v>2506</v>
      </c>
      <c r="D884" s="8" t="s">
        <v>2540</v>
      </c>
      <c r="E884" s="252">
        <v>7160.4</v>
      </c>
      <c r="F884" s="294">
        <v>41928</v>
      </c>
      <c r="G884" s="251">
        <v>7160.4</v>
      </c>
      <c r="H884" s="265">
        <f t="shared" si="28"/>
        <v>0</v>
      </c>
      <c r="I884" s="235" t="s">
        <v>2525</v>
      </c>
    </row>
    <row r="885" spans="1:11" x14ac:dyDescent="0.25">
      <c r="A885" s="240">
        <v>41931</v>
      </c>
      <c r="B885" s="438" t="s">
        <v>3287</v>
      </c>
      <c r="C885" s="429" t="s">
        <v>2506</v>
      </c>
      <c r="D885" s="8" t="s">
        <v>2540</v>
      </c>
      <c r="E885" s="252">
        <v>10624.4</v>
      </c>
      <c r="F885" s="294">
        <v>41932</v>
      </c>
      <c r="G885" s="30">
        <v>10624.4</v>
      </c>
      <c r="H885" s="265">
        <f t="shared" si="28"/>
        <v>0</v>
      </c>
      <c r="I885" s="8" t="s">
        <v>2525</v>
      </c>
    </row>
    <row r="886" spans="1:11" x14ac:dyDescent="0.25">
      <c r="A886" s="240">
        <v>41932</v>
      </c>
      <c r="B886" s="438" t="s">
        <v>3368</v>
      </c>
      <c r="C886" s="429" t="s">
        <v>2506</v>
      </c>
      <c r="D886" s="401" t="s">
        <v>2540</v>
      </c>
      <c r="E886" s="402">
        <v>5290</v>
      </c>
      <c r="F886" s="294">
        <v>41933</v>
      </c>
      <c r="G886" s="30">
        <v>5290</v>
      </c>
      <c r="H886" s="265">
        <f t="shared" si="28"/>
        <v>0</v>
      </c>
      <c r="I886" s="8" t="s">
        <v>2520</v>
      </c>
    </row>
    <row r="887" spans="1:11" x14ac:dyDescent="0.25">
      <c r="A887" s="240">
        <v>41933</v>
      </c>
      <c r="B887" s="438" t="s">
        <v>3471</v>
      </c>
      <c r="C887" s="429" t="s">
        <v>2506</v>
      </c>
      <c r="D887" s="8" t="s">
        <v>2540</v>
      </c>
      <c r="E887" s="252">
        <v>1108.8</v>
      </c>
      <c r="F887" s="294">
        <v>41933</v>
      </c>
      <c r="G887" s="22">
        <v>1108.8</v>
      </c>
      <c r="H887" s="265">
        <f t="shared" si="28"/>
        <v>0</v>
      </c>
      <c r="I887" s="431" t="s">
        <v>2531</v>
      </c>
    </row>
    <row r="888" spans="1:11" x14ac:dyDescent="0.25">
      <c r="A888" s="240">
        <v>41934</v>
      </c>
      <c r="B888" s="438" t="s">
        <v>3583</v>
      </c>
      <c r="C888" s="429" t="s">
        <v>2506</v>
      </c>
      <c r="D888" s="401" t="s">
        <v>2540</v>
      </c>
      <c r="E888" s="402">
        <v>8655.7000000000007</v>
      </c>
      <c r="F888" s="294">
        <v>41935</v>
      </c>
      <c r="G888" s="22">
        <v>8655.7000000000007</v>
      </c>
      <c r="H888" s="265">
        <f t="shared" si="28"/>
        <v>0</v>
      </c>
      <c r="I888" s="20" t="s">
        <v>2525</v>
      </c>
    </row>
    <row r="889" spans="1:11" x14ac:dyDescent="0.25">
      <c r="A889" s="240">
        <v>41935</v>
      </c>
      <c r="B889" s="438" t="s">
        <v>3648</v>
      </c>
      <c r="C889" s="429" t="s">
        <v>2506</v>
      </c>
      <c r="D889" s="401" t="s">
        <v>2540</v>
      </c>
      <c r="E889" s="402">
        <v>2548.8000000000002</v>
      </c>
      <c r="F889" s="117">
        <v>41936</v>
      </c>
      <c r="G889" s="30">
        <v>2548.8000000000002</v>
      </c>
      <c r="H889" s="265">
        <f t="shared" si="28"/>
        <v>0</v>
      </c>
      <c r="I889" s="235" t="s">
        <v>2520</v>
      </c>
    </row>
    <row r="890" spans="1:11" x14ac:dyDescent="0.25">
      <c r="A890" s="240">
        <v>41937</v>
      </c>
      <c r="B890" s="438" t="s">
        <v>3837</v>
      </c>
      <c r="C890" s="429" t="s">
        <v>2506</v>
      </c>
      <c r="D890" s="401" t="s">
        <v>2540</v>
      </c>
      <c r="E890" s="402">
        <v>10128.5</v>
      </c>
      <c r="F890" s="294">
        <v>41937</v>
      </c>
      <c r="G890" s="22">
        <v>10128.5</v>
      </c>
      <c r="H890" s="265">
        <f t="shared" si="28"/>
        <v>0</v>
      </c>
      <c r="I890" s="431" t="s">
        <v>2534</v>
      </c>
    </row>
    <row r="891" spans="1:11" x14ac:dyDescent="0.25">
      <c r="A891" s="240">
        <v>41938</v>
      </c>
      <c r="B891" s="438" t="s">
        <v>3879</v>
      </c>
      <c r="C891" s="429" t="s">
        <v>2506</v>
      </c>
      <c r="D891" s="401" t="s">
        <v>2540</v>
      </c>
      <c r="E891" s="402">
        <v>7905</v>
      </c>
      <c r="F891" s="294">
        <v>41939</v>
      </c>
      <c r="G891" s="30">
        <v>7905</v>
      </c>
      <c r="H891" s="265">
        <f t="shared" si="28"/>
        <v>0</v>
      </c>
      <c r="I891" s="8" t="s">
        <v>2523</v>
      </c>
    </row>
    <row r="892" spans="1:11" x14ac:dyDescent="0.25">
      <c r="A892" s="240">
        <v>41939</v>
      </c>
      <c r="B892" s="438" t="s">
        <v>3938</v>
      </c>
      <c r="C892" s="429" t="s">
        <v>2506</v>
      </c>
      <c r="D892" s="439" t="s">
        <v>2540</v>
      </c>
      <c r="E892" s="295">
        <v>7332</v>
      </c>
      <c r="F892" s="294">
        <v>41939</v>
      </c>
      <c r="G892" s="22">
        <v>7332</v>
      </c>
      <c r="H892" s="265">
        <f t="shared" si="28"/>
        <v>0</v>
      </c>
      <c r="I892" s="24" t="s">
        <v>2531</v>
      </c>
    </row>
    <row r="893" spans="1:11" x14ac:dyDescent="0.25">
      <c r="A893" s="240">
        <v>41940</v>
      </c>
      <c r="B893" s="438" t="s">
        <v>4092</v>
      </c>
      <c r="C893" s="429" t="s">
        <v>2506</v>
      </c>
      <c r="D893" s="401" t="s">
        <v>2540</v>
      </c>
      <c r="E893" s="402">
        <v>13561</v>
      </c>
      <c r="F893" s="294">
        <v>41940</v>
      </c>
      <c r="G893" s="30">
        <v>13561</v>
      </c>
      <c r="H893" s="265">
        <f t="shared" si="28"/>
        <v>0</v>
      </c>
      <c r="I893" s="235" t="s">
        <v>2531</v>
      </c>
    </row>
    <row r="894" spans="1:11" x14ac:dyDescent="0.25">
      <c r="A894" s="240"/>
      <c r="B894" s="438"/>
      <c r="C894" s="429"/>
      <c r="D894" s="401"/>
      <c r="E894" s="402"/>
      <c r="F894" s="294"/>
      <c r="G894" s="621">
        <f>SUM(G877:G893)</f>
        <v>98911.900000000009</v>
      </c>
      <c r="H894" s="265"/>
      <c r="I894" s="235"/>
    </row>
    <row r="895" spans="1:11" x14ac:dyDescent="0.25">
      <c r="A895" s="240"/>
      <c r="B895" s="438"/>
      <c r="C895" s="429"/>
      <c r="D895" s="401"/>
      <c r="E895" s="402"/>
      <c r="F895" s="294"/>
      <c r="G895" s="30"/>
      <c r="H895" s="265"/>
      <c r="I895" s="235"/>
    </row>
    <row r="896" spans="1:11" x14ac:dyDescent="0.25">
      <c r="A896" s="240">
        <v>41925</v>
      </c>
      <c r="B896" s="438" t="s">
        <v>1408</v>
      </c>
      <c r="C896" s="429" t="s">
        <v>2506</v>
      </c>
      <c r="D896" s="401" t="s">
        <v>425</v>
      </c>
      <c r="E896" s="402">
        <v>32164</v>
      </c>
      <c r="F896" s="294">
        <v>41926</v>
      </c>
      <c r="G896" s="30">
        <v>32164</v>
      </c>
      <c r="H896" s="265">
        <f t="shared" si="28"/>
        <v>0</v>
      </c>
      <c r="I896" s="8" t="s">
        <v>2864</v>
      </c>
    </row>
    <row r="897" spans="1:11" x14ac:dyDescent="0.25">
      <c r="A897" s="240"/>
      <c r="B897" s="438"/>
      <c r="C897" s="429"/>
      <c r="D897" s="401"/>
      <c r="E897" s="402"/>
      <c r="F897" s="294"/>
      <c r="G897" s="30"/>
      <c r="H897" s="265"/>
      <c r="I897" s="8"/>
    </row>
    <row r="898" spans="1:11" x14ac:dyDescent="0.25">
      <c r="A898" s="240">
        <v>41920</v>
      </c>
      <c r="B898" s="456" t="s">
        <v>1140</v>
      </c>
      <c r="C898" s="457" t="s">
        <v>2764</v>
      </c>
      <c r="D898" s="235" t="s">
        <v>2840</v>
      </c>
      <c r="E898" s="236">
        <v>2511</v>
      </c>
      <c r="F898" s="294">
        <v>41920</v>
      </c>
      <c r="G898" s="30">
        <v>2511</v>
      </c>
      <c r="H898" s="265">
        <f t="shared" si="28"/>
        <v>0</v>
      </c>
      <c r="I898" s="235"/>
    </row>
    <row r="899" spans="1:11" x14ac:dyDescent="0.25">
      <c r="A899" s="240"/>
      <c r="B899" s="456"/>
      <c r="C899" s="457"/>
      <c r="D899" s="235"/>
      <c r="E899" s="236"/>
      <c r="F899" s="294"/>
      <c r="G899" s="30"/>
      <c r="H899" s="265"/>
      <c r="I899" s="235"/>
    </row>
    <row r="900" spans="1:11" x14ac:dyDescent="0.25">
      <c r="A900" s="240">
        <v>41914</v>
      </c>
      <c r="B900" s="452" t="s">
        <v>1583</v>
      </c>
      <c r="C900" s="453" t="s">
        <v>2506</v>
      </c>
      <c r="D900" s="454" t="s">
        <v>2575</v>
      </c>
      <c r="E900" s="236">
        <v>3167.1</v>
      </c>
      <c r="F900" s="294">
        <v>41914</v>
      </c>
      <c r="G900" s="30">
        <v>3167.1</v>
      </c>
      <c r="H900" s="238">
        <f t="shared" si="28"/>
        <v>0</v>
      </c>
      <c r="I900" s="38"/>
    </row>
    <row r="901" spans="1:11" x14ac:dyDescent="0.25">
      <c r="A901" s="240">
        <v>41922</v>
      </c>
      <c r="B901" s="456" t="s">
        <v>1239</v>
      </c>
      <c r="C901" s="457" t="s">
        <v>2764</v>
      </c>
      <c r="D901" s="235" t="s">
        <v>2575</v>
      </c>
      <c r="E901" s="236">
        <v>3654</v>
      </c>
      <c r="F901" s="294">
        <v>41922</v>
      </c>
      <c r="G901" s="30">
        <v>3654</v>
      </c>
      <c r="H901" s="265">
        <f t="shared" si="28"/>
        <v>0</v>
      </c>
      <c r="I901" s="235"/>
      <c r="J901" s="9"/>
      <c r="K901" s="9"/>
    </row>
    <row r="902" spans="1:11" x14ac:dyDescent="0.25">
      <c r="A902" s="240">
        <v>41923</v>
      </c>
      <c r="B902" s="438" t="s">
        <v>1218</v>
      </c>
      <c r="C902" s="429" t="s">
        <v>2506</v>
      </c>
      <c r="D902" s="8" t="s">
        <v>2575</v>
      </c>
      <c r="E902" s="252">
        <v>3288.8</v>
      </c>
      <c r="F902" s="294">
        <v>41923</v>
      </c>
      <c r="G902" s="30">
        <v>3288.8</v>
      </c>
      <c r="H902" s="265">
        <f t="shared" si="28"/>
        <v>0</v>
      </c>
      <c r="I902" s="235" t="s">
        <v>2508</v>
      </c>
      <c r="J902" s="9"/>
      <c r="K902" s="9"/>
    </row>
    <row r="903" spans="1:11" x14ac:dyDescent="0.25">
      <c r="A903" s="240">
        <v>41924</v>
      </c>
      <c r="B903" s="438" t="s">
        <v>1298</v>
      </c>
      <c r="C903" s="429" t="s">
        <v>2506</v>
      </c>
      <c r="D903" s="8" t="s">
        <v>2575</v>
      </c>
      <c r="E903" s="252">
        <v>2789.2</v>
      </c>
      <c r="F903" s="294">
        <v>41924</v>
      </c>
      <c r="G903" s="30">
        <v>2789.2</v>
      </c>
      <c r="H903" s="265">
        <f t="shared" si="28"/>
        <v>0</v>
      </c>
      <c r="I903" s="8" t="s">
        <v>2508</v>
      </c>
      <c r="J903" s="9"/>
      <c r="K903" s="9"/>
    </row>
    <row r="904" spans="1:11" x14ac:dyDescent="0.25">
      <c r="A904" s="240">
        <v>41927</v>
      </c>
      <c r="B904" s="438" t="s">
        <v>2937</v>
      </c>
      <c r="C904" s="429" t="s">
        <v>2506</v>
      </c>
      <c r="D904" s="8" t="s">
        <v>2575</v>
      </c>
      <c r="E904" s="252">
        <v>2568.8000000000002</v>
      </c>
      <c r="F904" s="294">
        <v>41927</v>
      </c>
      <c r="G904" s="30">
        <v>2568.8000000000002</v>
      </c>
      <c r="H904" s="265">
        <f t="shared" si="28"/>
        <v>0</v>
      </c>
      <c r="I904" s="8" t="s">
        <v>2508</v>
      </c>
      <c r="J904" s="9"/>
      <c r="K904" s="9"/>
    </row>
    <row r="905" spans="1:11" x14ac:dyDescent="0.25">
      <c r="A905" s="240">
        <v>41930</v>
      </c>
      <c r="B905" s="438" t="s">
        <v>3243</v>
      </c>
      <c r="C905" s="429" t="s">
        <v>2506</v>
      </c>
      <c r="D905" s="8" t="s">
        <v>2575</v>
      </c>
      <c r="E905" s="252">
        <v>240.5</v>
      </c>
      <c r="F905" s="294">
        <v>41930</v>
      </c>
      <c r="G905" s="30">
        <v>240.5</v>
      </c>
      <c r="H905" s="265">
        <f t="shared" si="28"/>
        <v>0</v>
      </c>
      <c r="I905" s="8" t="s">
        <v>2508</v>
      </c>
      <c r="J905" s="9"/>
      <c r="K905" s="9"/>
    </row>
    <row r="906" spans="1:11" x14ac:dyDescent="0.25">
      <c r="A906" s="240">
        <v>41931</v>
      </c>
      <c r="B906" s="438" t="s">
        <v>3307</v>
      </c>
      <c r="C906" s="429" t="s">
        <v>2506</v>
      </c>
      <c r="D906" s="8" t="s">
        <v>2575</v>
      </c>
      <c r="E906" s="252">
        <v>3182</v>
      </c>
      <c r="F906" s="294">
        <v>41931</v>
      </c>
      <c r="G906" s="30">
        <v>3182</v>
      </c>
      <c r="H906" s="265">
        <f t="shared" si="28"/>
        <v>0</v>
      </c>
      <c r="I906" s="8" t="s">
        <v>2508</v>
      </c>
      <c r="J906" s="9"/>
      <c r="K906" s="9"/>
    </row>
    <row r="907" spans="1:11" x14ac:dyDescent="0.25">
      <c r="A907" s="240">
        <v>41938</v>
      </c>
      <c r="B907" s="438" t="s">
        <v>3912</v>
      </c>
      <c r="C907" s="429" t="s">
        <v>2506</v>
      </c>
      <c r="D907" s="439" t="s">
        <v>2575</v>
      </c>
      <c r="E907" s="295">
        <v>2545.6</v>
      </c>
      <c r="F907" s="294">
        <v>41938</v>
      </c>
      <c r="G907" s="30">
        <v>2545.6</v>
      </c>
      <c r="H907" s="265">
        <f t="shared" si="28"/>
        <v>0</v>
      </c>
      <c r="I907" s="24" t="s">
        <v>2508</v>
      </c>
      <c r="J907" s="9"/>
      <c r="K907" s="9"/>
    </row>
    <row r="908" spans="1:11" x14ac:dyDescent="0.25">
      <c r="A908" s="240">
        <v>41940</v>
      </c>
      <c r="B908" s="438" t="s">
        <v>4111</v>
      </c>
      <c r="C908" s="429" t="s">
        <v>2506</v>
      </c>
      <c r="D908" s="401" t="s">
        <v>2575</v>
      </c>
      <c r="E908" s="402">
        <v>2584</v>
      </c>
      <c r="F908" s="294">
        <v>41940</v>
      </c>
      <c r="G908" s="30">
        <v>2584</v>
      </c>
      <c r="H908" s="265">
        <f t="shared" si="28"/>
        <v>0</v>
      </c>
      <c r="I908" s="235" t="s">
        <v>2508</v>
      </c>
      <c r="J908" s="9"/>
      <c r="K908" s="9"/>
    </row>
    <row r="909" spans="1:11" x14ac:dyDescent="0.25">
      <c r="A909" s="240">
        <v>41943</v>
      </c>
      <c r="B909" s="438" t="s">
        <v>4387</v>
      </c>
      <c r="C909" s="429" t="s">
        <v>2506</v>
      </c>
      <c r="D909" s="401" t="s">
        <v>2575</v>
      </c>
      <c r="E909" s="402">
        <v>5520.8</v>
      </c>
      <c r="F909" s="294">
        <v>41943</v>
      </c>
      <c r="G909" s="30">
        <v>5520.8</v>
      </c>
      <c r="H909" s="265">
        <f t="shared" si="28"/>
        <v>0</v>
      </c>
      <c r="I909" s="8" t="s">
        <v>2508</v>
      </c>
      <c r="J909" s="9"/>
      <c r="K909" s="9"/>
    </row>
    <row r="910" spans="1:11" x14ac:dyDescent="0.25">
      <c r="A910" s="240"/>
      <c r="B910" s="438"/>
      <c r="C910" s="429"/>
      <c r="D910" s="401"/>
      <c r="E910" s="402"/>
      <c r="F910" s="294"/>
      <c r="G910" s="30">
        <f>SUM(G900:G909)</f>
        <v>29540.799999999999</v>
      </c>
      <c r="H910" s="265"/>
      <c r="I910" s="8"/>
      <c r="J910" s="9"/>
      <c r="K910" s="9"/>
    </row>
    <row r="911" spans="1:11" x14ac:dyDescent="0.25">
      <c r="A911" s="240"/>
      <c r="B911" s="438"/>
      <c r="C911" s="429"/>
      <c r="D911" s="401"/>
      <c r="E911" s="402"/>
      <c r="F911" s="294"/>
      <c r="G911" s="30"/>
      <c r="H911" s="265"/>
      <c r="I911" s="8"/>
      <c r="J911" s="9"/>
      <c r="K911" s="9"/>
    </row>
    <row r="912" spans="1:11" x14ac:dyDescent="0.25">
      <c r="A912" s="240">
        <v>41919</v>
      </c>
      <c r="B912" s="241" t="s">
        <v>2133</v>
      </c>
      <c r="C912" s="394" t="s">
        <v>2506</v>
      </c>
      <c r="D912" s="8" t="s">
        <v>233</v>
      </c>
      <c r="E912" s="252">
        <v>15259.76</v>
      </c>
      <c r="F912" s="294">
        <v>41919</v>
      </c>
      <c r="G912" s="30">
        <v>15259.76</v>
      </c>
      <c r="H912" s="265">
        <f t="shared" si="28"/>
        <v>0</v>
      </c>
      <c r="I912" s="8" t="s">
        <v>4</v>
      </c>
      <c r="J912" s="9"/>
      <c r="K912" s="9"/>
    </row>
    <row r="913" spans="1:11" x14ac:dyDescent="0.25">
      <c r="A913" s="240">
        <v>41926</v>
      </c>
      <c r="B913" s="438" t="s">
        <v>1520</v>
      </c>
      <c r="C913" s="429" t="s">
        <v>2506</v>
      </c>
      <c r="D913" s="401" t="s">
        <v>233</v>
      </c>
      <c r="E913" s="402">
        <v>14117.4</v>
      </c>
      <c r="F913" s="294">
        <v>41927</v>
      </c>
      <c r="G913" s="30">
        <v>14117.4</v>
      </c>
      <c r="H913" s="265">
        <f t="shared" si="28"/>
        <v>0</v>
      </c>
      <c r="I913" s="235" t="s">
        <v>2525</v>
      </c>
      <c r="J913" s="9"/>
      <c r="K913" s="9"/>
    </row>
    <row r="914" spans="1:11" x14ac:dyDescent="0.25">
      <c r="A914" s="240">
        <v>41940</v>
      </c>
      <c r="B914" s="438" t="s">
        <v>4078</v>
      </c>
      <c r="C914" s="429" t="s">
        <v>2506</v>
      </c>
      <c r="D914" s="401" t="s">
        <v>233</v>
      </c>
      <c r="E914" s="402">
        <v>14022.6</v>
      </c>
      <c r="F914" s="294">
        <v>41940</v>
      </c>
      <c r="G914" s="30">
        <v>14022.6</v>
      </c>
      <c r="H914" s="265">
        <f t="shared" si="28"/>
        <v>0</v>
      </c>
      <c r="I914" s="235" t="s">
        <v>2520</v>
      </c>
      <c r="J914" s="9"/>
      <c r="K914" s="9"/>
    </row>
    <row r="915" spans="1:11" x14ac:dyDescent="0.25">
      <c r="A915" s="240">
        <v>41933</v>
      </c>
      <c r="B915" s="438" t="s">
        <v>3488</v>
      </c>
      <c r="C915" s="429" t="s">
        <v>2506</v>
      </c>
      <c r="D915" s="8" t="s">
        <v>233</v>
      </c>
      <c r="E915" s="252">
        <v>13721.5</v>
      </c>
      <c r="F915" s="294">
        <v>41934</v>
      </c>
      <c r="G915" s="22">
        <v>13721.5</v>
      </c>
      <c r="H915" s="265">
        <f t="shared" si="28"/>
        <v>0</v>
      </c>
      <c r="I915" s="431" t="s">
        <v>2520</v>
      </c>
      <c r="J915" s="9"/>
      <c r="K915" s="9"/>
    </row>
    <row r="916" spans="1:11" x14ac:dyDescent="0.25">
      <c r="A916" s="240"/>
      <c r="B916" s="438"/>
      <c r="C916" s="429"/>
      <c r="D916" s="8"/>
      <c r="E916" s="252"/>
      <c r="F916" s="294"/>
      <c r="G916" s="620">
        <f>SUM(G912:G915)</f>
        <v>57121.26</v>
      </c>
      <c r="H916" s="265"/>
      <c r="I916" s="431"/>
      <c r="J916" s="9"/>
      <c r="K916" s="9"/>
    </row>
    <row r="917" spans="1:11" x14ac:dyDescent="0.25">
      <c r="A917" s="240"/>
      <c r="B917" s="438"/>
      <c r="C917" s="429"/>
      <c r="D917" s="8"/>
      <c r="E917" s="252"/>
      <c r="F917" s="294"/>
      <c r="G917" s="22"/>
      <c r="H917" s="265"/>
      <c r="I917" s="431"/>
      <c r="J917" s="9"/>
      <c r="K917" s="9"/>
    </row>
    <row r="918" spans="1:11" x14ac:dyDescent="0.25">
      <c r="A918" s="240">
        <v>41913</v>
      </c>
      <c r="B918" s="448" t="s">
        <v>1062</v>
      </c>
      <c r="C918" s="447" t="s">
        <v>2764</v>
      </c>
      <c r="D918" s="235" t="s">
        <v>355</v>
      </c>
      <c r="E918" s="236">
        <v>589.6</v>
      </c>
      <c r="F918" s="294">
        <v>41913</v>
      </c>
      <c r="G918" s="30">
        <v>589.6</v>
      </c>
      <c r="H918" s="238">
        <f t="shared" si="28"/>
        <v>0</v>
      </c>
      <c r="I918" s="235"/>
      <c r="J918" s="9"/>
      <c r="K918" s="9"/>
    </row>
    <row r="919" spans="1:11" x14ac:dyDescent="0.25">
      <c r="A919" s="240">
        <v>41914</v>
      </c>
      <c r="B919" s="452" t="s">
        <v>1633</v>
      </c>
      <c r="C919" s="453" t="s">
        <v>2506</v>
      </c>
      <c r="D919" s="454" t="s">
        <v>355</v>
      </c>
      <c r="E919" s="236">
        <v>818.4</v>
      </c>
      <c r="F919" s="294">
        <v>41914</v>
      </c>
      <c r="G919" s="30">
        <v>818.4</v>
      </c>
      <c r="H919" s="238">
        <f t="shared" si="28"/>
        <v>0</v>
      </c>
      <c r="I919" s="38"/>
      <c r="J919" s="9"/>
      <c r="K919" s="9"/>
    </row>
    <row r="920" spans="1:11" x14ac:dyDescent="0.25">
      <c r="A920" s="240">
        <v>41915</v>
      </c>
      <c r="B920" s="452" t="s">
        <v>1749</v>
      </c>
      <c r="C920" s="453" t="s">
        <v>2506</v>
      </c>
      <c r="D920" s="454" t="s">
        <v>355</v>
      </c>
      <c r="E920" s="236">
        <v>338.8</v>
      </c>
      <c r="F920" s="294">
        <v>41915</v>
      </c>
      <c r="G920" s="30">
        <v>338.8</v>
      </c>
      <c r="H920" s="265">
        <f t="shared" si="28"/>
        <v>0</v>
      </c>
      <c r="I920" s="38"/>
      <c r="J920" s="9"/>
      <c r="K920" s="9"/>
    </row>
    <row r="921" spans="1:11" x14ac:dyDescent="0.25">
      <c r="A921" s="240">
        <v>41919</v>
      </c>
      <c r="B921" s="241" t="s">
        <v>2159</v>
      </c>
      <c r="C921" s="394" t="s">
        <v>2506</v>
      </c>
      <c r="D921" s="8" t="s">
        <v>355</v>
      </c>
      <c r="E921" s="252">
        <v>417.6</v>
      </c>
      <c r="F921" s="294">
        <v>41919</v>
      </c>
      <c r="G921" s="30">
        <v>417.6</v>
      </c>
      <c r="H921" s="265">
        <f t="shared" si="28"/>
        <v>0</v>
      </c>
      <c r="I921" s="8"/>
      <c r="K921" s="21"/>
    </row>
    <row r="922" spans="1:11" x14ac:dyDescent="0.25">
      <c r="A922" s="240">
        <v>41921</v>
      </c>
      <c r="B922" s="438" t="s">
        <v>2248</v>
      </c>
      <c r="C922" s="429" t="s">
        <v>2506</v>
      </c>
      <c r="D922" s="8" t="s">
        <v>355</v>
      </c>
      <c r="E922" s="252">
        <v>403.2</v>
      </c>
      <c r="F922" s="294">
        <v>41921</v>
      </c>
      <c r="G922" s="30">
        <v>403.2</v>
      </c>
      <c r="H922" s="265">
        <f t="shared" si="28"/>
        <v>0</v>
      </c>
      <c r="I922" s="8"/>
    </row>
    <row r="923" spans="1:11" x14ac:dyDescent="0.25">
      <c r="A923" s="240">
        <v>41923</v>
      </c>
      <c r="B923" s="438" t="s">
        <v>1228</v>
      </c>
      <c r="C923" s="429" t="s">
        <v>2506</v>
      </c>
      <c r="D923" s="8" t="s">
        <v>355</v>
      </c>
      <c r="E923" s="252">
        <v>448.8</v>
      </c>
      <c r="F923" s="294">
        <v>41923</v>
      </c>
      <c r="G923" s="30">
        <v>448.8</v>
      </c>
      <c r="H923" s="265">
        <f t="shared" si="28"/>
        <v>0</v>
      </c>
      <c r="I923" s="235" t="s">
        <v>2508</v>
      </c>
    </row>
    <row r="924" spans="1:11" x14ac:dyDescent="0.25">
      <c r="A924" s="240">
        <v>41925</v>
      </c>
      <c r="B924" s="438" t="s">
        <v>1423</v>
      </c>
      <c r="C924" s="429" t="s">
        <v>2506</v>
      </c>
      <c r="D924" s="401" t="s">
        <v>355</v>
      </c>
      <c r="E924" s="402">
        <v>742.1</v>
      </c>
      <c r="F924" s="294">
        <v>41925</v>
      </c>
      <c r="G924" s="30">
        <v>742.1</v>
      </c>
      <c r="H924" s="265">
        <f t="shared" si="28"/>
        <v>0</v>
      </c>
      <c r="I924" s="8" t="s">
        <v>2508</v>
      </c>
    </row>
    <row r="925" spans="1:11" x14ac:dyDescent="0.25">
      <c r="A925" s="240">
        <v>41926</v>
      </c>
      <c r="B925" s="438" t="s">
        <v>1528</v>
      </c>
      <c r="C925" s="429" t="s">
        <v>2506</v>
      </c>
      <c r="D925" s="401" t="s">
        <v>355</v>
      </c>
      <c r="E925" s="402">
        <v>338.8</v>
      </c>
      <c r="F925" s="294">
        <v>41927</v>
      </c>
      <c r="G925" s="30">
        <v>338.8</v>
      </c>
      <c r="H925" s="265">
        <f t="shared" si="28"/>
        <v>0</v>
      </c>
      <c r="I925" s="235" t="s">
        <v>2508</v>
      </c>
    </row>
    <row r="926" spans="1:11" x14ac:dyDescent="0.25">
      <c r="A926" s="240">
        <v>41928</v>
      </c>
      <c r="B926" s="438" t="s">
        <v>3027</v>
      </c>
      <c r="C926" s="429" t="s">
        <v>2506</v>
      </c>
      <c r="D926" s="8" t="s">
        <v>355</v>
      </c>
      <c r="E926" s="252">
        <v>417.6</v>
      </c>
      <c r="F926" s="294">
        <v>41928</v>
      </c>
      <c r="G926" s="251">
        <v>417.6</v>
      </c>
      <c r="H926" s="265">
        <f t="shared" si="28"/>
        <v>0</v>
      </c>
      <c r="I926" s="235" t="s">
        <v>2508</v>
      </c>
    </row>
    <row r="927" spans="1:11" x14ac:dyDescent="0.25">
      <c r="A927" s="240">
        <v>41932</v>
      </c>
      <c r="B927" s="438" t="s">
        <v>3403</v>
      </c>
      <c r="C927" s="429" t="s">
        <v>2506</v>
      </c>
      <c r="D927" s="8" t="s">
        <v>355</v>
      </c>
      <c r="E927" s="252">
        <v>631.20000000000005</v>
      </c>
      <c r="F927" s="294">
        <v>41932</v>
      </c>
      <c r="G927" s="30">
        <v>631.20000000000005</v>
      </c>
      <c r="H927" s="265">
        <f t="shared" si="28"/>
        <v>0</v>
      </c>
      <c r="I927" s="431" t="s">
        <v>2508</v>
      </c>
    </row>
    <row r="928" spans="1:11" x14ac:dyDescent="0.25">
      <c r="A928" s="240">
        <v>41934</v>
      </c>
      <c r="B928" s="438" t="s">
        <v>3578</v>
      </c>
      <c r="C928" s="429" t="s">
        <v>2506</v>
      </c>
      <c r="D928" s="401" t="s">
        <v>355</v>
      </c>
      <c r="E928" s="402">
        <v>278.39999999999998</v>
      </c>
      <c r="F928" s="294">
        <v>41934</v>
      </c>
      <c r="G928" s="22">
        <v>278.39999999999998</v>
      </c>
      <c r="H928" s="265">
        <f t="shared" si="28"/>
        <v>0</v>
      </c>
      <c r="I928" s="20" t="s">
        <v>2508</v>
      </c>
    </row>
    <row r="929" spans="1:11" x14ac:dyDescent="0.25">
      <c r="A929" s="240"/>
      <c r="B929" s="438"/>
      <c r="C929" s="429"/>
      <c r="D929" s="401"/>
      <c r="E929" s="402"/>
      <c r="F929" s="294"/>
      <c r="G929" s="22">
        <f>SUM(G918:G928)</f>
        <v>5424.5</v>
      </c>
      <c r="H929" s="265"/>
      <c r="I929" s="20"/>
    </row>
    <row r="930" spans="1:11" x14ac:dyDescent="0.25">
      <c r="A930" s="240"/>
      <c r="B930" s="438"/>
      <c r="C930" s="429"/>
      <c r="D930" s="401"/>
      <c r="E930" s="402"/>
      <c r="F930" s="294"/>
      <c r="G930" s="22"/>
      <c r="H930" s="265"/>
      <c r="I930" s="20"/>
    </row>
    <row r="931" spans="1:11" x14ac:dyDescent="0.25">
      <c r="A931" s="240">
        <v>41942</v>
      </c>
      <c r="B931" s="438" t="s">
        <v>4216</v>
      </c>
      <c r="C931" s="429" t="s">
        <v>2506</v>
      </c>
      <c r="D931" s="401" t="s">
        <v>4217</v>
      </c>
      <c r="E931" s="402">
        <v>4631.1000000000004</v>
      </c>
      <c r="F931" s="463" t="s">
        <v>4218</v>
      </c>
      <c r="G931" s="247">
        <f>1880+300+2451.1</f>
        <v>4631.1000000000004</v>
      </c>
      <c r="H931" s="265">
        <f t="shared" si="28"/>
        <v>0</v>
      </c>
      <c r="I931" s="8" t="s">
        <v>2508</v>
      </c>
    </row>
    <row r="932" spans="1:11" x14ac:dyDescent="0.25">
      <c r="A932" s="240">
        <v>41943</v>
      </c>
      <c r="B932" s="438" t="s">
        <v>4333</v>
      </c>
      <c r="C932" s="429" t="s">
        <v>2506</v>
      </c>
      <c r="D932" s="401" t="s">
        <v>4217</v>
      </c>
      <c r="E932" s="402">
        <v>4393.7</v>
      </c>
      <c r="F932" s="313">
        <v>41944</v>
      </c>
      <c r="G932" s="247">
        <v>4393.7</v>
      </c>
      <c r="H932" s="265">
        <f t="shared" si="28"/>
        <v>0</v>
      </c>
      <c r="I932" s="8" t="s">
        <v>2508</v>
      </c>
    </row>
    <row r="933" spans="1:11" x14ac:dyDescent="0.25">
      <c r="A933" s="240">
        <v>41913</v>
      </c>
      <c r="B933" s="448" t="s">
        <v>2241</v>
      </c>
      <c r="C933" s="447" t="s">
        <v>2764</v>
      </c>
      <c r="D933" s="235" t="s">
        <v>2769</v>
      </c>
      <c r="E933" s="236">
        <v>3596.7</v>
      </c>
      <c r="F933" s="294">
        <v>41914</v>
      </c>
      <c r="G933" s="30">
        <v>3596.7</v>
      </c>
      <c r="H933" s="238">
        <f t="shared" si="28"/>
        <v>0</v>
      </c>
      <c r="I933" s="235" t="s">
        <v>23</v>
      </c>
    </row>
    <row r="934" spans="1:11" x14ac:dyDescent="0.25">
      <c r="A934" s="240">
        <v>41914</v>
      </c>
      <c r="B934" s="448" t="s">
        <v>1114</v>
      </c>
      <c r="C934" s="447" t="s">
        <v>2764</v>
      </c>
      <c r="D934" s="8" t="s">
        <v>2769</v>
      </c>
      <c r="E934" s="252">
        <v>2935</v>
      </c>
      <c r="F934" s="294">
        <v>41915</v>
      </c>
      <c r="G934" s="30">
        <v>2935</v>
      </c>
      <c r="H934" s="238">
        <f t="shared" si="28"/>
        <v>0</v>
      </c>
      <c r="I934" s="8"/>
      <c r="K934" s="21"/>
    </row>
    <row r="935" spans="1:11" x14ac:dyDescent="0.25">
      <c r="A935" s="240">
        <v>41915</v>
      </c>
      <c r="B935" s="452" t="s">
        <v>1685</v>
      </c>
      <c r="C935" s="453" t="s">
        <v>2506</v>
      </c>
      <c r="D935" s="454" t="s">
        <v>2769</v>
      </c>
      <c r="E935" s="236">
        <v>2816</v>
      </c>
      <c r="F935" s="294">
        <v>41915</v>
      </c>
      <c r="G935" s="30">
        <v>2816</v>
      </c>
      <c r="H935" s="265">
        <f t="shared" si="28"/>
        <v>0</v>
      </c>
      <c r="I935" s="38" t="s">
        <v>23</v>
      </c>
    </row>
    <row r="936" spans="1:11" x14ac:dyDescent="0.25">
      <c r="A936" s="240">
        <v>41915</v>
      </c>
      <c r="B936" s="452" t="s">
        <v>1686</v>
      </c>
      <c r="C936" s="453" t="s">
        <v>2506</v>
      </c>
      <c r="D936" s="454" t="s">
        <v>2769</v>
      </c>
      <c r="E936" s="236">
        <v>102.4</v>
      </c>
      <c r="F936" s="294">
        <v>41915</v>
      </c>
      <c r="G936" s="30">
        <v>102.4</v>
      </c>
      <c r="H936" s="265">
        <f t="shared" si="28"/>
        <v>0</v>
      </c>
      <c r="I936" s="38"/>
    </row>
    <row r="937" spans="1:11" x14ac:dyDescent="0.25">
      <c r="A937" s="240">
        <v>41916</v>
      </c>
      <c r="B937" s="241" t="s">
        <v>1812</v>
      </c>
      <c r="C937" s="394" t="s">
        <v>2506</v>
      </c>
      <c r="D937" s="235" t="s">
        <v>2769</v>
      </c>
      <c r="E937" s="236">
        <v>6308.6</v>
      </c>
      <c r="F937" s="294">
        <v>41916</v>
      </c>
      <c r="G937" s="30">
        <v>6308.6</v>
      </c>
      <c r="H937" s="265">
        <f t="shared" si="28"/>
        <v>0</v>
      </c>
      <c r="I937" s="235"/>
    </row>
    <row r="938" spans="1:11" x14ac:dyDescent="0.25">
      <c r="A938" s="240">
        <v>41918</v>
      </c>
      <c r="B938" s="241" t="s">
        <v>1972</v>
      </c>
      <c r="C938" s="394" t="s">
        <v>2506</v>
      </c>
      <c r="D938" s="8" t="s">
        <v>2769</v>
      </c>
      <c r="E938" s="252">
        <v>2731.8</v>
      </c>
      <c r="F938" s="294">
        <v>41918</v>
      </c>
      <c r="G938" s="30">
        <v>2731.8</v>
      </c>
      <c r="H938" s="265">
        <f t="shared" si="28"/>
        <v>0</v>
      </c>
      <c r="I938" s="8"/>
    </row>
    <row r="939" spans="1:11" x14ac:dyDescent="0.25">
      <c r="A939" s="240">
        <v>41919</v>
      </c>
      <c r="B939" s="241" t="s">
        <v>2104</v>
      </c>
      <c r="C939" s="394" t="s">
        <v>2506</v>
      </c>
      <c r="D939" s="8" t="s">
        <v>2769</v>
      </c>
      <c r="E939" s="252">
        <v>3132</v>
      </c>
      <c r="F939" s="294">
        <v>41919</v>
      </c>
      <c r="G939" s="30">
        <v>3132</v>
      </c>
      <c r="H939" s="265">
        <f t="shared" si="28"/>
        <v>0</v>
      </c>
      <c r="I939" s="8"/>
    </row>
    <row r="940" spans="1:11" x14ac:dyDescent="0.25">
      <c r="A940" s="240">
        <v>41920</v>
      </c>
      <c r="B940" s="241" t="s">
        <v>2193</v>
      </c>
      <c r="C940" s="394" t="s">
        <v>2506</v>
      </c>
      <c r="D940" s="8" t="s">
        <v>2769</v>
      </c>
      <c r="E940" s="252">
        <v>2766.5</v>
      </c>
      <c r="F940" s="294">
        <v>41921</v>
      </c>
      <c r="G940" s="30">
        <v>2766.5</v>
      </c>
      <c r="H940" s="265">
        <f t="shared" si="28"/>
        <v>0</v>
      </c>
      <c r="I940" s="8" t="s">
        <v>23</v>
      </c>
      <c r="J940" s="9"/>
      <c r="K940" s="9"/>
    </row>
    <row r="941" spans="1:11" x14ac:dyDescent="0.25">
      <c r="A941" s="240">
        <v>41921</v>
      </c>
      <c r="B941" s="456" t="s">
        <v>1201</v>
      </c>
      <c r="C941" s="457" t="s">
        <v>2764</v>
      </c>
      <c r="D941" s="235" t="s">
        <v>2769</v>
      </c>
      <c r="E941" s="236">
        <v>3223</v>
      </c>
      <c r="F941" s="294">
        <v>41921</v>
      </c>
      <c r="G941" s="30">
        <v>3223</v>
      </c>
      <c r="H941" s="265">
        <f t="shared" si="28"/>
        <v>0</v>
      </c>
      <c r="I941" s="235"/>
      <c r="J941" s="9"/>
      <c r="K941" s="9"/>
    </row>
    <row r="942" spans="1:11" x14ac:dyDescent="0.25">
      <c r="A942" s="240">
        <v>41922</v>
      </c>
      <c r="B942" s="438" t="s">
        <v>1073</v>
      </c>
      <c r="C942" s="429" t="s">
        <v>2506</v>
      </c>
      <c r="D942" s="235" t="s">
        <v>2769</v>
      </c>
      <c r="E942" s="236">
        <v>4311.6000000000004</v>
      </c>
      <c r="F942" s="294">
        <v>41922</v>
      </c>
      <c r="G942" s="30">
        <v>4311.6000000000004</v>
      </c>
      <c r="H942" s="265">
        <f t="shared" si="28"/>
        <v>0</v>
      </c>
      <c r="I942" s="235" t="s">
        <v>23</v>
      </c>
      <c r="J942" s="9"/>
      <c r="K942" s="9"/>
    </row>
    <row r="943" spans="1:11" x14ac:dyDescent="0.25">
      <c r="A943" s="240">
        <v>41924</v>
      </c>
      <c r="B943" s="438" t="s">
        <v>1282</v>
      </c>
      <c r="C943" s="429" t="s">
        <v>2506</v>
      </c>
      <c r="D943" s="8" t="s">
        <v>2769</v>
      </c>
      <c r="E943" s="252">
        <v>1814.8</v>
      </c>
      <c r="F943" s="294">
        <v>41925</v>
      </c>
      <c r="G943" s="30">
        <v>1814.8</v>
      </c>
      <c r="H943" s="265">
        <f t="shared" si="28"/>
        <v>0</v>
      </c>
      <c r="I943" s="235" t="s">
        <v>2523</v>
      </c>
      <c r="J943" s="9"/>
      <c r="K943" s="9"/>
    </row>
    <row r="944" spans="1:11" x14ac:dyDescent="0.25">
      <c r="A944" s="240">
        <v>41927</v>
      </c>
      <c r="B944" s="438" t="s">
        <v>2907</v>
      </c>
      <c r="C944" s="429" t="s">
        <v>2506</v>
      </c>
      <c r="D944" s="8" t="s">
        <v>2769</v>
      </c>
      <c r="E944" s="252">
        <v>1575.6</v>
      </c>
      <c r="F944" s="294">
        <v>41927</v>
      </c>
      <c r="G944" s="30">
        <v>1575.6</v>
      </c>
      <c r="H944" s="265">
        <f t="shared" si="28"/>
        <v>0</v>
      </c>
      <c r="I944" s="8" t="s">
        <v>2534</v>
      </c>
      <c r="J944" s="9"/>
      <c r="K944" s="9"/>
    </row>
    <row r="945" spans="1:11" x14ac:dyDescent="0.25">
      <c r="A945" s="240">
        <v>41931</v>
      </c>
      <c r="B945" s="438" t="s">
        <v>3276</v>
      </c>
      <c r="C945" s="429" t="s">
        <v>2506</v>
      </c>
      <c r="D945" s="401" t="s">
        <v>2769</v>
      </c>
      <c r="E945" s="402">
        <v>3623.4</v>
      </c>
      <c r="F945" s="294">
        <v>41932</v>
      </c>
      <c r="G945" s="30">
        <v>3623.4</v>
      </c>
      <c r="H945" s="265">
        <f t="shared" si="28"/>
        <v>0</v>
      </c>
      <c r="I945" s="8" t="s">
        <v>2508</v>
      </c>
      <c r="J945" s="9"/>
      <c r="K945" s="9"/>
    </row>
    <row r="946" spans="1:11" x14ac:dyDescent="0.25">
      <c r="A946" s="240">
        <v>41932</v>
      </c>
      <c r="B946" s="438" t="s">
        <v>3350</v>
      </c>
      <c r="C946" s="429" t="s">
        <v>2506</v>
      </c>
      <c r="D946" s="8" t="s">
        <v>2769</v>
      </c>
      <c r="E946" s="252">
        <v>3466.8</v>
      </c>
      <c r="F946" s="294">
        <v>41932</v>
      </c>
      <c r="G946" s="30">
        <v>3466.8</v>
      </c>
      <c r="H946" s="265">
        <f t="shared" si="28"/>
        <v>0</v>
      </c>
      <c r="I946" s="8" t="s">
        <v>2508</v>
      </c>
      <c r="J946" s="9"/>
      <c r="K946" s="9"/>
    </row>
    <row r="947" spans="1:11" x14ac:dyDescent="0.25">
      <c r="A947" s="240">
        <v>41933</v>
      </c>
      <c r="B947" s="438" t="s">
        <v>3449</v>
      </c>
      <c r="C947" s="429" t="s">
        <v>2506</v>
      </c>
      <c r="D947" s="8" t="s">
        <v>2769</v>
      </c>
      <c r="E947" s="252">
        <v>3251</v>
      </c>
      <c r="F947" s="299" t="s">
        <v>3450</v>
      </c>
      <c r="G947" s="22">
        <f>500+2751</f>
        <v>3251</v>
      </c>
      <c r="H947" s="265">
        <f t="shared" si="28"/>
        <v>0</v>
      </c>
      <c r="I947" s="431" t="s">
        <v>2</v>
      </c>
      <c r="J947" s="9"/>
      <c r="K947" s="9"/>
    </row>
    <row r="948" spans="1:11" x14ac:dyDescent="0.25">
      <c r="A948" s="240">
        <v>41935</v>
      </c>
      <c r="B948" s="438" t="s">
        <v>3604</v>
      </c>
      <c r="C948" s="429" t="s">
        <v>2506</v>
      </c>
      <c r="D948" s="401" t="s">
        <v>2769</v>
      </c>
      <c r="E948" s="402">
        <v>2698.8</v>
      </c>
      <c r="F948" s="117">
        <v>41935</v>
      </c>
      <c r="G948" s="30">
        <v>2698.8</v>
      </c>
      <c r="H948" s="265">
        <f t="shared" si="28"/>
        <v>0</v>
      </c>
      <c r="I948" s="235" t="s">
        <v>2508</v>
      </c>
      <c r="J948" s="9"/>
      <c r="K948" s="9"/>
    </row>
    <row r="949" spans="1:11" x14ac:dyDescent="0.25">
      <c r="A949" s="240">
        <v>41936</v>
      </c>
      <c r="B949" s="438" t="s">
        <v>3716</v>
      </c>
      <c r="C949" s="429" t="s">
        <v>2506</v>
      </c>
      <c r="D949" s="401" t="s">
        <v>2769</v>
      </c>
      <c r="E949" s="402">
        <v>3115</v>
      </c>
      <c r="F949" s="294">
        <v>41936</v>
      </c>
      <c r="G949" s="22">
        <v>3115</v>
      </c>
      <c r="H949" s="265">
        <f t="shared" ref="H949:H1020" si="29">E949-G949</f>
        <v>0</v>
      </c>
      <c r="I949" s="20" t="s">
        <v>2508</v>
      </c>
      <c r="J949" s="9"/>
      <c r="K949" s="9"/>
    </row>
    <row r="950" spans="1:11" x14ac:dyDescent="0.25">
      <c r="A950" s="240">
        <v>41937</v>
      </c>
      <c r="B950" s="438" t="s">
        <v>3796</v>
      </c>
      <c r="C950" s="429" t="s">
        <v>2506</v>
      </c>
      <c r="D950" s="401" t="s">
        <v>2769</v>
      </c>
      <c r="E950" s="402">
        <v>3279.4</v>
      </c>
      <c r="F950" s="294">
        <v>41937</v>
      </c>
      <c r="G950" s="22">
        <v>3279.4</v>
      </c>
      <c r="H950" s="265">
        <f t="shared" si="29"/>
        <v>0</v>
      </c>
      <c r="I950" s="431" t="s">
        <v>2508</v>
      </c>
      <c r="J950" s="9"/>
      <c r="K950" s="9"/>
    </row>
    <row r="951" spans="1:11" x14ac:dyDescent="0.25">
      <c r="A951" s="240">
        <v>41938</v>
      </c>
      <c r="B951" s="438" t="s">
        <v>3875</v>
      </c>
      <c r="C951" s="429" t="s">
        <v>2506</v>
      </c>
      <c r="D951" s="401" t="s">
        <v>2769</v>
      </c>
      <c r="E951" s="402">
        <v>3009.6</v>
      </c>
      <c r="F951" s="294">
        <v>41938</v>
      </c>
      <c r="G951" s="30">
        <v>3009.6</v>
      </c>
      <c r="H951" s="265">
        <f t="shared" si="29"/>
        <v>0</v>
      </c>
      <c r="I951" s="8" t="s">
        <v>2508</v>
      </c>
      <c r="J951" s="9"/>
      <c r="K951" s="9"/>
    </row>
    <row r="952" spans="1:11" x14ac:dyDescent="0.25">
      <c r="A952" s="240">
        <v>41939</v>
      </c>
      <c r="B952" s="438" t="s">
        <v>3931</v>
      </c>
      <c r="C952" s="429" t="s">
        <v>2506</v>
      </c>
      <c r="D952" s="439" t="s">
        <v>2769</v>
      </c>
      <c r="E952" s="295">
        <v>3292.8</v>
      </c>
      <c r="F952" s="294">
        <v>41939</v>
      </c>
      <c r="G952" s="22">
        <v>3292.8</v>
      </c>
      <c r="H952" s="265">
        <f t="shared" si="29"/>
        <v>0</v>
      </c>
      <c r="I952" s="24" t="s">
        <v>2508</v>
      </c>
      <c r="J952" s="9"/>
      <c r="K952" s="9"/>
    </row>
    <row r="953" spans="1:11" x14ac:dyDescent="0.25">
      <c r="A953" s="240">
        <v>41939</v>
      </c>
      <c r="B953" s="438" t="s">
        <v>3932</v>
      </c>
      <c r="C953" s="429" t="s">
        <v>2506</v>
      </c>
      <c r="D953" s="439" t="s">
        <v>2769</v>
      </c>
      <c r="E953" s="295">
        <v>511.5</v>
      </c>
      <c r="F953" s="294">
        <v>41939</v>
      </c>
      <c r="G953" s="22">
        <v>511.5</v>
      </c>
      <c r="H953" s="265">
        <f t="shared" si="29"/>
        <v>0</v>
      </c>
      <c r="I953" s="24" t="s">
        <v>2508</v>
      </c>
      <c r="J953" s="9"/>
      <c r="K953" s="9"/>
    </row>
    <row r="954" spans="1:11" x14ac:dyDescent="0.25">
      <c r="A954" s="240">
        <v>41940</v>
      </c>
      <c r="B954" s="438" t="s">
        <v>4081</v>
      </c>
      <c r="C954" s="429" t="s">
        <v>2506</v>
      </c>
      <c r="D954" s="401" t="s">
        <v>2769</v>
      </c>
      <c r="E954" s="402">
        <v>710</v>
      </c>
      <c r="F954" s="294">
        <v>41940</v>
      </c>
      <c r="G954" s="30">
        <v>710</v>
      </c>
      <c r="H954" s="265">
        <f t="shared" si="29"/>
        <v>0</v>
      </c>
      <c r="I954" s="235" t="s">
        <v>2534</v>
      </c>
      <c r="J954" s="9"/>
      <c r="K954" s="9"/>
    </row>
    <row r="955" spans="1:11" x14ac:dyDescent="0.25">
      <c r="A955" s="240">
        <v>41941</v>
      </c>
      <c r="B955" s="438" t="s">
        <v>4133</v>
      </c>
      <c r="C955" s="429" t="s">
        <v>2506</v>
      </c>
      <c r="D955" s="401" t="s">
        <v>2769</v>
      </c>
      <c r="E955" s="402">
        <v>2707.2</v>
      </c>
      <c r="F955" s="294">
        <v>41941</v>
      </c>
      <c r="G955" s="30">
        <v>2707.2</v>
      </c>
      <c r="H955" s="265">
        <f t="shared" si="29"/>
        <v>0</v>
      </c>
      <c r="I955" s="235" t="s">
        <v>2508</v>
      </c>
      <c r="J955" s="9"/>
      <c r="K955" s="9"/>
    </row>
    <row r="956" spans="1:11" x14ac:dyDescent="0.25">
      <c r="A956" s="240">
        <v>41941</v>
      </c>
      <c r="B956" s="438" t="s">
        <v>4145</v>
      </c>
      <c r="C956" s="429" t="s">
        <v>2506</v>
      </c>
      <c r="D956" s="401" t="s">
        <v>2769</v>
      </c>
      <c r="E956" s="402">
        <v>504</v>
      </c>
      <c r="F956" s="294">
        <v>41941</v>
      </c>
      <c r="G956" s="30">
        <v>504</v>
      </c>
      <c r="H956" s="265">
        <f t="shared" si="29"/>
        <v>0</v>
      </c>
      <c r="I956" s="235" t="s">
        <v>2511</v>
      </c>
      <c r="K956" s="21"/>
    </row>
    <row r="957" spans="1:11" x14ac:dyDescent="0.25">
      <c r="A957" s="240"/>
      <c r="B957" s="438"/>
      <c r="C957" s="429"/>
      <c r="D957" s="401"/>
      <c r="E957" s="402"/>
      <c r="F957" s="294"/>
      <c r="G957" s="621">
        <f>SUM(G931:G956)</f>
        <v>74508.300000000017</v>
      </c>
      <c r="H957" s="265"/>
      <c r="I957" s="235"/>
      <c r="K957" s="21"/>
    </row>
    <row r="958" spans="1:11" x14ac:dyDescent="0.25">
      <c r="A958" s="240"/>
      <c r="B958" s="438"/>
      <c r="C958" s="429"/>
      <c r="D958" s="401"/>
      <c r="E958" s="402"/>
      <c r="F958" s="294"/>
      <c r="G958" s="30"/>
      <c r="H958" s="265"/>
      <c r="I958" s="235"/>
      <c r="K958" s="21"/>
    </row>
    <row r="959" spans="1:11" x14ac:dyDescent="0.25">
      <c r="A959" s="240">
        <v>41913</v>
      </c>
      <c r="B959" s="448" t="s">
        <v>2260</v>
      </c>
      <c r="C959" s="447" t="s">
        <v>2764</v>
      </c>
      <c r="D959" s="235" t="s">
        <v>1619</v>
      </c>
      <c r="E959" s="236">
        <v>1590</v>
      </c>
      <c r="F959" s="294">
        <v>41913</v>
      </c>
      <c r="G959" s="30">
        <v>1590</v>
      </c>
      <c r="H959" s="238">
        <f t="shared" si="29"/>
        <v>0</v>
      </c>
      <c r="I959" s="235" t="s">
        <v>23</v>
      </c>
    </row>
    <row r="960" spans="1:11" x14ac:dyDescent="0.25">
      <c r="A960" s="240">
        <v>41914</v>
      </c>
      <c r="B960" s="452" t="s">
        <v>1585</v>
      </c>
      <c r="C960" s="453" t="s">
        <v>2506</v>
      </c>
      <c r="D960" s="454" t="s">
        <v>1619</v>
      </c>
      <c r="E960" s="236">
        <v>3295.6</v>
      </c>
      <c r="F960" s="294">
        <v>41914</v>
      </c>
      <c r="G960" s="30">
        <v>3295.6</v>
      </c>
      <c r="H960" s="238">
        <f t="shared" si="29"/>
        <v>0</v>
      </c>
      <c r="I960" s="38"/>
    </row>
    <row r="961" spans="1:11" x14ac:dyDescent="0.25">
      <c r="A961" s="240">
        <v>41930</v>
      </c>
      <c r="B961" s="438" t="s">
        <v>3234</v>
      </c>
      <c r="C961" s="429" t="s">
        <v>2506</v>
      </c>
      <c r="D961" s="8" t="s">
        <v>1619</v>
      </c>
      <c r="E961" s="252">
        <v>6250.4</v>
      </c>
      <c r="F961" s="294">
        <v>41930</v>
      </c>
      <c r="G961" s="30">
        <v>6250.4</v>
      </c>
      <c r="H961" s="265">
        <f t="shared" si="29"/>
        <v>0</v>
      </c>
      <c r="I961" s="8" t="s">
        <v>2508</v>
      </c>
    </row>
    <row r="962" spans="1:11" x14ac:dyDescent="0.25">
      <c r="A962" s="240">
        <v>41931</v>
      </c>
      <c r="B962" s="438" t="s">
        <v>3302</v>
      </c>
      <c r="C962" s="429" t="s">
        <v>2506</v>
      </c>
      <c r="D962" s="8" t="s">
        <v>1619</v>
      </c>
      <c r="E962" s="252">
        <v>4024.8</v>
      </c>
      <c r="F962" s="294">
        <v>41931</v>
      </c>
      <c r="G962" s="30">
        <v>4024.8</v>
      </c>
      <c r="H962" s="265">
        <f t="shared" si="29"/>
        <v>0</v>
      </c>
      <c r="I962" s="8" t="s">
        <v>2508</v>
      </c>
    </row>
    <row r="963" spans="1:11" x14ac:dyDescent="0.25">
      <c r="A963" s="240">
        <v>41932</v>
      </c>
      <c r="B963" s="438" t="s">
        <v>3361</v>
      </c>
      <c r="C963" s="429" t="s">
        <v>2506</v>
      </c>
      <c r="D963" s="8" t="s">
        <v>1619</v>
      </c>
      <c r="E963" s="252">
        <v>7075.6</v>
      </c>
      <c r="F963" s="294">
        <v>41932</v>
      </c>
      <c r="G963" s="30">
        <v>7075.6</v>
      </c>
      <c r="H963" s="265">
        <f t="shared" si="29"/>
        <v>0</v>
      </c>
      <c r="I963" s="8" t="s">
        <v>2508</v>
      </c>
      <c r="K963" s="21"/>
    </row>
    <row r="964" spans="1:11" x14ac:dyDescent="0.25">
      <c r="A964" s="240">
        <v>41933</v>
      </c>
      <c r="B964" s="438" t="s">
        <v>3464</v>
      </c>
      <c r="C964" s="429" t="s">
        <v>2506</v>
      </c>
      <c r="D964" s="8" t="s">
        <v>1619</v>
      </c>
      <c r="E964" s="252">
        <v>2080</v>
      </c>
      <c r="F964" s="294">
        <v>41933</v>
      </c>
      <c r="G964" s="22">
        <v>2080</v>
      </c>
      <c r="H964" s="265">
        <f t="shared" si="29"/>
        <v>0</v>
      </c>
      <c r="I964" s="431" t="s">
        <v>2508</v>
      </c>
    </row>
    <row r="965" spans="1:11" x14ac:dyDescent="0.25">
      <c r="A965" s="240">
        <v>41936</v>
      </c>
      <c r="B965" s="438" t="s">
        <v>3746</v>
      </c>
      <c r="C965" s="429" t="s">
        <v>2506</v>
      </c>
      <c r="D965" s="401" t="s">
        <v>1619</v>
      </c>
      <c r="E965" s="402">
        <v>5310</v>
      </c>
      <c r="F965" s="294">
        <v>41936</v>
      </c>
      <c r="G965" s="30">
        <v>5310</v>
      </c>
      <c r="H965" s="265">
        <f t="shared" si="29"/>
        <v>0</v>
      </c>
      <c r="I965" s="20" t="s">
        <v>2508</v>
      </c>
    </row>
    <row r="966" spans="1:11" x14ac:dyDescent="0.25">
      <c r="A966" s="240">
        <v>41938</v>
      </c>
      <c r="B966" s="438" t="s">
        <v>3883</v>
      </c>
      <c r="C966" s="429" t="s">
        <v>2506</v>
      </c>
      <c r="D966" s="401" t="s">
        <v>1619</v>
      </c>
      <c r="E966" s="402">
        <v>1830.4</v>
      </c>
      <c r="F966" s="294">
        <v>41938</v>
      </c>
      <c r="G966" s="30">
        <v>1830.4</v>
      </c>
      <c r="H966" s="265">
        <f t="shared" si="29"/>
        <v>0</v>
      </c>
      <c r="I966" s="8" t="s">
        <v>2508</v>
      </c>
    </row>
    <row r="967" spans="1:11" x14ac:dyDescent="0.25">
      <c r="A967" s="240">
        <v>41939</v>
      </c>
      <c r="B967" s="438" t="s">
        <v>3974</v>
      </c>
      <c r="C967" s="429" t="s">
        <v>2506</v>
      </c>
      <c r="D967" s="5" t="s">
        <v>1619</v>
      </c>
      <c r="E967" s="295">
        <v>9716</v>
      </c>
      <c r="F967" s="294">
        <v>41939</v>
      </c>
      <c r="G967" s="22">
        <v>9716</v>
      </c>
      <c r="H967" s="265">
        <f t="shared" si="29"/>
        <v>0</v>
      </c>
      <c r="I967" s="24" t="s">
        <v>2508</v>
      </c>
    </row>
    <row r="968" spans="1:11" x14ac:dyDescent="0.25">
      <c r="A968" s="240"/>
      <c r="B968" s="438"/>
      <c r="C968" s="429"/>
      <c r="D968" s="5"/>
      <c r="E968" s="295"/>
      <c r="F968" s="294"/>
      <c r="G968" s="620">
        <f>SUM(G959:G967)</f>
        <v>41172.800000000003</v>
      </c>
      <c r="H968" s="265"/>
      <c r="I968" s="24"/>
    </row>
    <row r="969" spans="1:11" x14ac:dyDescent="0.25">
      <c r="A969" s="240"/>
      <c r="B969" s="438"/>
      <c r="C969" s="429"/>
      <c r="D969" s="5"/>
      <c r="E969" s="295"/>
      <c r="F969" s="294"/>
      <c r="G969" s="22"/>
      <c r="H969" s="265"/>
      <c r="I969" s="24"/>
    </row>
    <row r="970" spans="1:11" ht="16.5" customHeight="1" x14ac:dyDescent="0.25">
      <c r="A970" s="240">
        <v>41913</v>
      </c>
      <c r="B970" s="448" t="s">
        <v>2238</v>
      </c>
      <c r="C970" s="447" t="s">
        <v>2764</v>
      </c>
      <c r="D970" s="235" t="s">
        <v>15</v>
      </c>
      <c r="E970" s="236">
        <v>11374</v>
      </c>
      <c r="F970" s="294">
        <v>41913</v>
      </c>
      <c r="G970" s="30">
        <v>11374</v>
      </c>
      <c r="H970" s="238">
        <f t="shared" ref="H970:H989" si="30">E970-G970</f>
        <v>0</v>
      </c>
      <c r="I970" s="235"/>
    </row>
    <row r="971" spans="1:11" x14ac:dyDescent="0.25">
      <c r="A971" s="240">
        <v>41914</v>
      </c>
      <c r="B971" s="448" t="s">
        <v>1108</v>
      </c>
      <c r="C971" s="447" t="s">
        <v>2764</v>
      </c>
      <c r="D971" s="8" t="s">
        <v>15</v>
      </c>
      <c r="E971" s="252">
        <v>15732</v>
      </c>
      <c r="F971" s="294">
        <v>41914</v>
      </c>
      <c r="G971" s="30">
        <v>15732</v>
      </c>
      <c r="H971" s="238">
        <f t="shared" si="30"/>
        <v>0</v>
      </c>
      <c r="I971" s="8"/>
    </row>
    <row r="972" spans="1:11" x14ac:dyDescent="0.25">
      <c r="A972" s="240">
        <v>41915</v>
      </c>
      <c r="B972" s="452" t="s">
        <v>1695</v>
      </c>
      <c r="C972" s="453" t="s">
        <v>2506</v>
      </c>
      <c r="D972" s="454" t="s">
        <v>15</v>
      </c>
      <c r="E972" s="236">
        <v>3223</v>
      </c>
      <c r="F972" s="294">
        <v>41915</v>
      </c>
      <c r="G972" s="30">
        <v>3223</v>
      </c>
      <c r="H972" s="265">
        <f t="shared" si="30"/>
        <v>0</v>
      </c>
      <c r="I972" s="38"/>
    </row>
    <row r="973" spans="1:11" x14ac:dyDescent="0.25">
      <c r="A973" s="240">
        <v>41916</v>
      </c>
      <c r="B973" s="241" t="s">
        <v>1833</v>
      </c>
      <c r="C973" s="394" t="s">
        <v>2506</v>
      </c>
      <c r="D973" s="235" t="s">
        <v>15</v>
      </c>
      <c r="E973" s="236">
        <v>10345.5</v>
      </c>
      <c r="F973" s="294">
        <v>41916</v>
      </c>
      <c r="G973" s="30">
        <v>10345.5</v>
      </c>
      <c r="H973" s="265">
        <f t="shared" si="30"/>
        <v>0</v>
      </c>
      <c r="I973" s="235"/>
    </row>
    <row r="974" spans="1:11" x14ac:dyDescent="0.25">
      <c r="A974" s="240">
        <v>41917</v>
      </c>
      <c r="B974" s="241" t="s">
        <v>1911</v>
      </c>
      <c r="C974" s="394" t="s">
        <v>2506</v>
      </c>
      <c r="D974" s="235" t="s">
        <v>15</v>
      </c>
      <c r="E974" s="236">
        <v>3315.2</v>
      </c>
      <c r="F974" s="294">
        <v>41917</v>
      </c>
      <c r="G974" s="30">
        <v>3315.2</v>
      </c>
      <c r="H974" s="265">
        <f t="shared" si="30"/>
        <v>0</v>
      </c>
      <c r="I974" s="235"/>
    </row>
    <row r="975" spans="1:11" x14ac:dyDescent="0.25">
      <c r="A975" s="240">
        <v>41918</v>
      </c>
      <c r="B975" s="241" t="s">
        <v>1976</v>
      </c>
      <c r="C975" s="394" t="s">
        <v>2506</v>
      </c>
      <c r="D975" s="8" t="s">
        <v>15</v>
      </c>
      <c r="E975" s="252">
        <v>5425.6</v>
      </c>
      <c r="F975" s="294">
        <v>41918</v>
      </c>
      <c r="G975" s="30">
        <v>5425.6</v>
      </c>
      <c r="H975" s="265">
        <f t="shared" si="30"/>
        <v>0</v>
      </c>
      <c r="I975" s="8"/>
    </row>
    <row r="976" spans="1:11" x14ac:dyDescent="0.25">
      <c r="A976" s="240">
        <v>41920</v>
      </c>
      <c r="B976" s="241" t="s">
        <v>2197</v>
      </c>
      <c r="C976" s="394" t="s">
        <v>2506</v>
      </c>
      <c r="D976" s="8" t="s">
        <v>15</v>
      </c>
      <c r="E976" s="252">
        <v>7896</v>
      </c>
      <c r="F976" s="294">
        <v>41920</v>
      </c>
      <c r="G976" s="30">
        <v>7896</v>
      </c>
      <c r="H976" s="265">
        <f t="shared" si="30"/>
        <v>0</v>
      </c>
      <c r="I976" s="8"/>
      <c r="J976" s="9"/>
      <c r="K976" s="9"/>
    </row>
    <row r="977" spans="1:11" x14ac:dyDescent="0.25">
      <c r="A977" s="240">
        <v>41922</v>
      </c>
      <c r="B977" s="438" t="s">
        <v>1079</v>
      </c>
      <c r="C977" s="429" t="s">
        <v>2506</v>
      </c>
      <c r="D977" s="235" t="s">
        <v>15</v>
      </c>
      <c r="E977" s="236">
        <v>1350</v>
      </c>
      <c r="F977" s="294">
        <v>41922</v>
      </c>
      <c r="G977" s="30">
        <v>1350</v>
      </c>
      <c r="H977" s="265">
        <f t="shared" si="30"/>
        <v>0</v>
      </c>
      <c r="I977" s="235"/>
      <c r="J977" s="9"/>
      <c r="K977" s="9"/>
    </row>
    <row r="978" spans="1:11" x14ac:dyDescent="0.25">
      <c r="A978" s="240">
        <v>41922</v>
      </c>
      <c r="B978" s="438" t="s">
        <v>1080</v>
      </c>
      <c r="C978" s="429" t="s">
        <v>2506</v>
      </c>
      <c r="D978" s="235" t="s">
        <v>15</v>
      </c>
      <c r="E978" s="236">
        <v>1711</v>
      </c>
      <c r="F978" s="294">
        <v>41922</v>
      </c>
      <c r="G978" s="30">
        <v>1711</v>
      </c>
      <c r="H978" s="265">
        <f t="shared" si="30"/>
        <v>0</v>
      </c>
      <c r="I978" s="235"/>
      <c r="J978" s="9"/>
      <c r="K978" s="9"/>
    </row>
    <row r="979" spans="1:11" x14ac:dyDescent="0.25">
      <c r="A979" s="240">
        <v>41924</v>
      </c>
      <c r="B979" s="438" t="s">
        <v>1308</v>
      </c>
      <c r="C979" s="429" t="s">
        <v>2506</v>
      </c>
      <c r="D979" s="401" t="s">
        <v>15</v>
      </c>
      <c r="E979" s="402">
        <v>1663.2</v>
      </c>
      <c r="F979" s="294">
        <v>41924</v>
      </c>
      <c r="G979" s="30">
        <v>1663.2</v>
      </c>
      <c r="H979" s="265">
        <f t="shared" si="30"/>
        <v>0</v>
      </c>
      <c r="I979" s="20" t="s">
        <v>2508</v>
      </c>
      <c r="J979" s="9"/>
      <c r="K979" s="9"/>
    </row>
    <row r="980" spans="1:11" x14ac:dyDescent="0.25">
      <c r="A980" s="240">
        <v>41928</v>
      </c>
      <c r="B980" s="438" t="s">
        <v>2974</v>
      </c>
      <c r="C980" s="429" t="s">
        <v>2506</v>
      </c>
      <c r="D980" s="8" t="s">
        <v>15</v>
      </c>
      <c r="E980" s="252">
        <v>10148</v>
      </c>
      <c r="F980" s="294">
        <v>41928</v>
      </c>
      <c r="G980" s="251">
        <v>10148</v>
      </c>
      <c r="H980" s="265">
        <f t="shared" si="30"/>
        <v>0</v>
      </c>
      <c r="I980" s="8" t="s">
        <v>2508</v>
      </c>
      <c r="J980" s="9"/>
      <c r="K980" s="9"/>
    </row>
    <row r="981" spans="1:11" x14ac:dyDescent="0.25">
      <c r="A981" s="240">
        <v>41928</v>
      </c>
      <c r="B981" s="438" t="s">
        <v>3066</v>
      </c>
      <c r="C981" s="429" t="s">
        <v>2506</v>
      </c>
      <c r="D981" s="8" t="s">
        <v>15</v>
      </c>
      <c r="E981" s="252">
        <v>19834</v>
      </c>
      <c r="F981" s="294">
        <v>41930</v>
      </c>
      <c r="G981" s="251">
        <v>19834</v>
      </c>
      <c r="H981" s="265">
        <f t="shared" si="30"/>
        <v>0</v>
      </c>
      <c r="I981" s="235" t="s">
        <v>2534</v>
      </c>
      <c r="J981" s="9"/>
      <c r="K981" s="9"/>
    </row>
    <row r="982" spans="1:11" x14ac:dyDescent="0.25">
      <c r="A982" s="240">
        <v>41930</v>
      </c>
      <c r="B982" s="438" t="s">
        <v>3209</v>
      </c>
      <c r="C982" s="429" t="s">
        <v>2506</v>
      </c>
      <c r="D982" s="8" t="s">
        <v>15</v>
      </c>
      <c r="E982" s="252">
        <v>10441.9</v>
      </c>
      <c r="F982" s="294">
        <v>41930</v>
      </c>
      <c r="G982" s="30">
        <v>10441.9</v>
      </c>
      <c r="H982" s="265">
        <f t="shared" si="30"/>
        <v>0</v>
      </c>
      <c r="I982" s="8" t="s">
        <v>2508</v>
      </c>
      <c r="J982" s="9"/>
      <c r="K982" s="9"/>
    </row>
    <row r="983" spans="1:11" x14ac:dyDescent="0.25">
      <c r="A983" s="240">
        <v>41932</v>
      </c>
      <c r="B983" s="438" t="s">
        <v>3351</v>
      </c>
      <c r="C983" s="429" t="s">
        <v>2506</v>
      </c>
      <c r="D983" s="8" t="s">
        <v>15</v>
      </c>
      <c r="E983" s="252">
        <v>7376.2</v>
      </c>
      <c r="F983" s="294">
        <v>41932</v>
      </c>
      <c r="G983" s="30">
        <v>7376.2</v>
      </c>
      <c r="H983" s="265">
        <f t="shared" si="30"/>
        <v>0</v>
      </c>
      <c r="I983" s="8" t="s">
        <v>2508</v>
      </c>
      <c r="J983" s="9"/>
      <c r="K983" s="9"/>
    </row>
    <row r="984" spans="1:11" x14ac:dyDescent="0.25">
      <c r="A984" s="240">
        <v>41934</v>
      </c>
      <c r="B984" s="438" t="s">
        <v>3526</v>
      </c>
      <c r="C984" s="429" t="s">
        <v>2506</v>
      </c>
      <c r="D984" s="8" t="s">
        <v>15</v>
      </c>
      <c r="E984" s="252">
        <v>5585.6</v>
      </c>
      <c r="F984" s="294">
        <v>41934</v>
      </c>
      <c r="G984" s="22">
        <v>5585.6</v>
      </c>
      <c r="H984" s="265">
        <f t="shared" si="30"/>
        <v>0</v>
      </c>
      <c r="I984" s="20" t="s">
        <v>2864</v>
      </c>
      <c r="J984" s="9"/>
      <c r="K984" s="9"/>
    </row>
    <row r="985" spans="1:11" x14ac:dyDescent="0.25">
      <c r="A985" s="240">
        <v>41935</v>
      </c>
      <c r="B985" s="438" t="s">
        <v>3602</v>
      </c>
      <c r="C985" s="429" t="s">
        <v>2506</v>
      </c>
      <c r="D985" s="401" t="s">
        <v>15</v>
      </c>
      <c r="E985" s="402">
        <v>590</v>
      </c>
      <c r="F985" s="117">
        <v>41935</v>
      </c>
      <c r="G985" s="30">
        <v>590</v>
      </c>
      <c r="H985" s="265">
        <f t="shared" si="30"/>
        <v>0</v>
      </c>
      <c r="I985" s="235" t="s">
        <v>2508</v>
      </c>
      <c r="J985" s="9"/>
      <c r="K985" s="9"/>
    </row>
    <row r="986" spans="1:11" x14ac:dyDescent="0.25">
      <c r="A986" s="240">
        <v>41936</v>
      </c>
      <c r="B986" s="438" t="s">
        <v>3717</v>
      </c>
      <c r="C986" s="429" t="s">
        <v>2506</v>
      </c>
      <c r="D986" s="401" t="s">
        <v>15</v>
      </c>
      <c r="E986" s="402">
        <v>5811.4</v>
      </c>
      <c r="F986" s="294">
        <v>41936</v>
      </c>
      <c r="G986" s="22">
        <v>5811.4</v>
      </c>
      <c r="H986" s="265">
        <f t="shared" si="30"/>
        <v>0</v>
      </c>
      <c r="I986" s="20" t="s">
        <v>2508</v>
      </c>
      <c r="J986" s="9"/>
      <c r="K986" s="9"/>
    </row>
    <row r="987" spans="1:11" x14ac:dyDescent="0.25">
      <c r="A987" s="240">
        <v>41937</v>
      </c>
      <c r="B987" s="438" t="s">
        <v>3830</v>
      </c>
      <c r="C987" s="429" t="s">
        <v>2506</v>
      </c>
      <c r="D987" s="401" t="s">
        <v>15</v>
      </c>
      <c r="E987" s="402">
        <v>6505.6</v>
      </c>
      <c r="F987" s="294">
        <v>41937</v>
      </c>
      <c r="G987" s="22">
        <v>6505.6</v>
      </c>
      <c r="H987" s="265">
        <f t="shared" si="30"/>
        <v>0</v>
      </c>
      <c r="I987" s="431" t="s">
        <v>2508</v>
      </c>
      <c r="J987" s="9"/>
      <c r="K987" s="9"/>
    </row>
    <row r="988" spans="1:11" x14ac:dyDescent="0.25">
      <c r="A988" s="240">
        <v>41939</v>
      </c>
      <c r="B988" s="438" t="s">
        <v>3941</v>
      </c>
      <c r="C988" s="429" t="s">
        <v>2506</v>
      </c>
      <c r="D988" s="439" t="s">
        <v>15</v>
      </c>
      <c r="E988" s="295">
        <v>5752</v>
      </c>
      <c r="F988" s="294">
        <v>41939</v>
      </c>
      <c r="G988" s="22">
        <v>5752</v>
      </c>
      <c r="H988" s="265">
        <f t="shared" si="30"/>
        <v>0</v>
      </c>
      <c r="I988" s="24" t="s">
        <v>2508</v>
      </c>
      <c r="J988" s="9"/>
      <c r="K988" s="9"/>
    </row>
    <row r="989" spans="1:11" x14ac:dyDescent="0.25">
      <c r="A989" s="240">
        <v>41942</v>
      </c>
      <c r="B989" s="438" t="s">
        <v>4236</v>
      </c>
      <c r="C989" s="429" t="s">
        <v>2506</v>
      </c>
      <c r="D989" s="401" t="s">
        <v>15</v>
      </c>
      <c r="E989" s="402">
        <v>8898</v>
      </c>
      <c r="F989" s="117">
        <v>41942</v>
      </c>
      <c r="G989" s="30">
        <v>8898</v>
      </c>
      <c r="H989" s="265">
        <f t="shared" si="30"/>
        <v>0</v>
      </c>
      <c r="I989" s="8" t="s">
        <v>2508</v>
      </c>
      <c r="J989" s="9"/>
      <c r="K989" s="9"/>
    </row>
    <row r="990" spans="1:11" x14ac:dyDescent="0.25">
      <c r="A990" s="240"/>
      <c r="B990" s="438"/>
      <c r="C990" s="429"/>
      <c r="D990" s="401"/>
      <c r="E990" s="402"/>
      <c r="F990" s="117"/>
      <c r="G990" s="621">
        <f>SUM(G970:G989)</f>
        <v>142978.20000000001</v>
      </c>
      <c r="H990" s="265"/>
      <c r="I990" s="8"/>
      <c r="J990" s="9"/>
      <c r="K990" s="9"/>
    </row>
    <row r="991" spans="1:11" x14ac:dyDescent="0.25">
      <c r="A991" s="240"/>
      <c r="B991" s="438"/>
      <c r="C991" s="429"/>
      <c r="D991" s="401"/>
      <c r="E991" s="402"/>
      <c r="F991" s="117"/>
      <c r="G991" s="30"/>
      <c r="H991" s="265"/>
      <c r="I991" s="8"/>
      <c r="J991" s="9"/>
      <c r="K991" s="9"/>
    </row>
    <row r="992" spans="1:11" x14ac:dyDescent="0.25">
      <c r="A992" s="240">
        <v>41925</v>
      </c>
      <c r="B992" s="438" t="s">
        <v>1442</v>
      </c>
      <c r="C992" s="429" t="s">
        <v>2506</v>
      </c>
      <c r="D992" s="401" t="s">
        <v>2685</v>
      </c>
      <c r="E992" s="402">
        <v>9255.2000000000007</v>
      </c>
      <c r="F992" s="294">
        <v>41927</v>
      </c>
      <c r="G992" s="30">
        <v>9255.2000000000007</v>
      </c>
      <c r="H992" s="265">
        <f>E992-G992</f>
        <v>0</v>
      </c>
      <c r="I992" s="8" t="s">
        <v>2534</v>
      </c>
      <c r="J992" s="9"/>
      <c r="K992" s="9"/>
    </row>
    <row r="993" spans="1:11" x14ac:dyDescent="0.25">
      <c r="A993" s="240">
        <v>41921</v>
      </c>
      <c r="B993" s="438" t="s">
        <v>2270</v>
      </c>
      <c r="C993" s="429" t="s">
        <v>2506</v>
      </c>
      <c r="D993" s="8" t="s">
        <v>2685</v>
      </c>
      <c r="E993" s="252">
        <v>11436.35</v>
      </c>
      <c r="F993" s="294">
        <v>41923</v>
      </c>
      <c r="G993" s="30">
        <v>11436.35</v>
      </c>
      <c r="H993" s="265">
        <f>E993-G993</f>
        <v>0</v>
      </c>
      <c r="I993" s="8" t="s">
        <v>146</v>
      </c>
      <c r="J993" s="9"/>
      <c r="K993" s="9"/>
    </row>
    <row r="994" spans="1:11" x14ac:dyDescent="0.25">
      <c r="A994" s="240">
        <v>41939</v>
      </c>
      <c r="B994" s="438" t="s">
        <v>4032</v>
      </c>
      <c r="C994" s="429" t="s">
        <v>2506</v>
      </c>
      <c r="D994" s="439" t="s">
        <v>2685</v>
      </c>
      <c r="E994" s="295">
        <v>21261.8</v>
      </c>
      <c r="F994" s="294">
        <v>41941</v>
      </c>
      <c r="G994" s="22">
        <v>21261.8</v>
      </c>
      <c r="H994" s="265">
        <f>E994-G994</f>
        <v>0</v>
      </c>
      <c r="I994" s="24" t="s">
        <v>2534</v>
      </c>
    </row>
    <row r="995" spans="1:11" x14ac:dyDescent="0.25">
      <c r="A995" s="240">
        <v>41942</v>
      </c>
      <c r="B995" s="438" t="s">
        <v>4304</v>
      </c>
      <c r="C995" s="429" t="s">
        <v>2506</v>
      </c>
      <c r="D995" s="401" t="s">
        <v>2685</v>
      </c>
      <c r="E995" s="402">
        <v>20443.599999999999</v>
      </c>
      <c r="F995" s="461">
        <v>41944</v>
      </c>
      <c r="G995" s="247">
        <v>20443.599999999999</v>
      </c>
      <c r="H995" s="265">
        <f>E995-G995</f>
        <v>0</v>
      </c>
      <c r="I995" s="235" t="s">
        <v>2534</v>
      </c>
    </row>
    <row r="996" spans="1:11" x14ac:dyDescent="0.25">
      <c r="A996" s="240">
        <v>41932</v>
      </c>
      <c r="B996" s="438" t="s">
        <v>3417</v>
      </c>
      <c r="C996" s="429" t="s">
        <v>2506</v>
      </c>
      <c r="D996" s="8" t="s">
        <v>2685</v>
      </c>
      <c r="E996" s="252">
        <v>16178.8</v>
      </c>
      <c r="F996" s="294">
        <v>41934</v>
      </c>
      <c r="G996" s="22">
        <v>16178.8</v>
      </c>
      <c r="H996" s="265">
        <f>E996-G996</f>
        <v>0</v>
      </c>
      <c r="I996" s="431" t="s">
        <v>2730</v>
      </c>
    </row>
    <row r="997" spans="1:11" x14ac:dyDescent="0.25">
      <c r="A997" s="240"/>
      <c r="B997" s="438"/>
      <c r="C997" s="429"/>
      <c r="D997" s="8"/>
      <c r="E997" s="252"/>
      <c r="F997" s="294"/>
      <c r="G997" s="620">
        <f>SUM(G992:G996)</f>
        <v>78575.75</v>
      </c>
      <c r="H997" s="265"/>
      <c r="I997" s="431"/>
    </row>
    <row r="998" spans="1:11" x14ac:dyDescent="0.25">
      <c r="A998" s="240"/>
      <c r="B998" s="438"/>
      <c r="C998" s="429"/>
      <c r="D998" s="8"/>
      <c r="E998" s="252"/>
      <c r="F998" s="294"/>
      <c r="G998" s="22"/>
      <c r="H998" s="265"/>
      <c r="I998" s="431"/>
    </row>
    <row r="999" spans="1:11" x14ac:dyDescent="0.25">
      <c r="A999" s="240">
        <v>41913</v>
      </c>
      <c r="B999" s="448" t="s">
        <v>2263</v>
      </c>
      <c r="C999" s="447" t="s">
        <v>2764</v>
      </c>
      <c r="D999" s="235" t="s">
        <v>54</v>
      </c>
      <c r="E999" s="236">
        <v>20940</v>
      </c>
      <c r="F999" s="294">
        <v>41913</v>
      </c>
      <c r="G999" s="30">
        <v>20940</v>
      </c>
      <c r="H999" s="238">
        <f t="shared" si="29"/>
        <v>0</v>
      </c>
      <c r="I999" s="235"/>
    </row>
    <row r="1000" spans="1:11" x14ac:dyDescent="0.25">
      <c r="A1000" s="240">
        <v>41914</v>
      </c>
      <c r="B1000" s="452" t="s">
        <v>1577</v>
      </c>
      <c r="C1000" s="453" t="s">
        <v>2506</v>
      </c>
      <c r="D1000" s="454" t="s">
        <v>54</v>
      </c>
      <c r="E1000" s="236">
        <v>26234.400000000001</v>
      </c>
      <c r="F1000" s="294">
        <v>41914</v>
      </c>
      <c r="G1000" s="30">
        <v>26234.400000000001</v>
      </c>
      <c r="H1000" s="238">
        <f t="shared" si="29"/>
        <v>0</v>
      </c>
      <c r="I1000" s="38"/>
    </row>
    <row r="1001" spans="1:11" x14ac:dyDescent="0.25">
      <c r="A1001" s="240">
        <v>41914</v>
      </c>
      <c r="B1001" s="452" t="s">
        <v>1632</v>
      </c>
      <c r="C1001" s="453" t="s">
        <v>2506</v>
      </c>
      <c r="D1001" s="454" t="s">
        <v>54</v>
      </c>
      <c r="E1001" s="236">
        <v>34025</v>
      </c>
      <c r="F1001" s="294">
        <v>41914</v>
      </c>
      <c r="G1001" s="30">
        <v>34025</v>
      </c>
      <c r="H1001" s="238">
        <f t="shared" si="29"/>
        <v>0</v>
      </c>
      <c r="I1001" s="38" t="s">
        <v>57</v>
      </c>
    </row>
    <row r="1002" spans="1:11" x14ac:dyDescent="0.25">
      <c r="A1002" s="240">
        <v>41915</v>
      </c>
      <c r="B1002" s="452" t="s">
        <v>1721</v>
      </c>
      <c r="C1002" s="453" t="s">
        <v>2506</v>
      </c>
      <c r="D1002" s="454" t="s">
        <v>54</v>
      </c>
      <c r="E1002" s="236">
        <v>23270.400000000001</v>
      </c>
      <c r="F1002" s="294">
        <v>41916</v>
      </c>
      <c r="G1002" s="30">
        <v>23270.400000000001</v>
      </c>
      <c r="H1002" s="265">
        <f t="shared" si="29"/>
        <v>0</v>
      </c>
      <c r="I1002" s="38" t="s">
        <v>57</v>
      </c>
    </row>
    <row r="1003" spans="1:11" x14ac:dyDescent="0.25">
      <c r="A1003" s="240">
        <v>41915</v>
      </c>
      <c r="B1003" s="452" t="s">
        <v>1783</v>
      </c>
      <c r="C1003" s="453" t="s">
        <v>2506</v>
      </c>
      <c r="D1003" s="235" t="s">
        <v>54</v>
      </c>
      <c r="E1003" s="236">
        <v>4244.28</v>
      </c>
      <c r="F1003" s="294">
        <v>41915</v>
      </c>
      <c r="G1003" s="30">
        <v>4244.28</v>
      </c>
      <c r="H1003" s="265">
        <f t="shared" si="29"/>
        <v>0</v>
      </c>
      <c r="I1003" s="235"/>
    </row>
    <row r="1004" spans="1:11" x14ac:dyDescent="0.25">
      <c r="A1004" s="240">
        <v>41916</v>
      </c>
      <c r="B1004" s="241" t="s">
        <v>1832</v>
      </c>
      <c r="C1004" s="394" t="s">
        <v>2506</v>
      </c>
      <c r="D1004" s="235" t="s">
        <v>54</v>
      </c>
      <c r="E1004" s="236">
        <v>25512</v>
      </c>
      <c r="F1004" s="294">
        <v>41916</v>
      </c>
      <c r="G1004" s="30">
        <v>25512</v>
      </c>
      <c r="H1004" s="265">
        <f t="shared" si="29"/>
        <v>0</v>
      </c>
      <c r="I1004" s="235" t="s">
        <v>57</v>
      </c>
    </row>
    <row r="1005" spans="1:11" x14ac:dyDescent="0.25">
      <c r="A1005" s="240">
        <v>41919</v>
      </c>
      <c r="B1005" s="241" t="s">
        <v>2102</v>
      </c>
      <c r="C1005" s="394" t="s">
        <v>2506</v>
      </c>
      <c r="D1005" s="8" t="s">
        <v>54</v>
      </c>
      <c r="E1005" s="252">
        <v>7568</v>
      </c>
      <c r="F1005" s="294">
        <v>41919</v>
      </c>
      <c r="G1005" s="30">
        <v>7568</v>
      </c>
      <c r="H1005" s="265">
        <f t="shared" si="29"/>
        <v>0</v>
      </c>
      <c r="I1005" s="8" t="s">
        <v>57</v>
      </c>
    </row>
    <row r="1006" spans="1:11" x14ac:dyDescent="0.25">
      <c r="A1006" s="240">
        <v>41921</v>
      </c>
      <c r="B1006" s="438" t="s">
        <v>2211</v>
      </c>
      <c r="C1006" s="429" t="s">
        <v>2506</v>
      </c>
      <c r="D1006" s="235" t="s">
        <v>54</v>
      </c>
      <c r="E1006" s="236">
        <v>19502.400000000001</v>
      </c>
      <c r="F1006" s="294">
        <v>41921</v>
      </c>
      <c r="G1006" s="30">
        <v>19502.400000000001</v>
      </c>
      <c r="H1006" s="265">
        <f t="shared" si="29"/>
        <v>0</v>
      </c>
      <c r="I1006" s="235"/>
      <c r="K1006" s="21"/>
    </row>
    <row r="1007" spans="1:11" x14ac:dyDescent="0.25">
      <c r="A1007" s="240">
        <v>41921</v>
      </c>
      <c r="B1007" s="456" t="s">
        <v>1187</v>
      </c>
      <c r="C1007" s="457" t="s">
        <v>2764</v>
      </c>
      <c r="D1007" s="235" t="s">
        <v>54</v>
      </c>
      <c r="E1007" s="236">
        <v>16710.5</v>
      </c>
      <c r="F1007" s="294">
        <v>41921</v>
      </c>
      <c r="G1007" s="30">
        <v>16710.5</v>
      </c>
      <c r="H1007" s="265">
        <f t="shared" si="29"/>
        <v>0</v>
      </c>
      <c r="I1007" s="235" t="s">
        <v>57</v>
      </c>
    </row>
    <row r="1008" spans="1:11" x14ac:dyDescent="0.25">
      <c r="A1008" s="240">
        <v>41922</v>
      </c>
      <c r="B1008" s="438" t="s">
        <v>1082</v>
      </c>
      <c r="C1008" s="429" t="s">
        <v>2506</v>
      </c>
      <c r="D1008" s="235" t="s">
        <v>54</v>
      </c>
      <c r="E1008" s="236">
        <v>25572</v>
      </c>
      <c r="F1008" s="294">
        <v>41923</v>
      </c>
      <c r="G1008" s="30">
        <v>25572</v>
      </c>
      <c r="H1008" s="265">
        <f t="shared" si="29"/>
        <v>0</v>
      </c>
      <c r="I1008" s="235" t="s">
        <v>57</v>
      </c>
    </row>
    <row r="1009" spans="1:11" x14ac:dyDescent="0.25">
      <c r="A1009" s="240">
        <v>41923</v>
      </c>
      <c r="B1009" s="438" t="s">
        <v>1210</v>
      </c>
      <c r="C1009" s="429" t="s">
        <v>2506</v>
      </c>
      <c r="D1009" s="8" t="s">
        <v>54</v>
      </c>
      <c r="E1009" s="252">
        <v>22104</v>
      </c>
      <c r="F1009" s="294">
        <v>41925</v>
      </c>
      <c r="G1009" s="30">
        <v>22104</v>
      </c>
      <c r="H1009" s="265">
        <f t="shared" si="29"/>
        <v>0</v>
      </c>
      <c r="I1009" s="235" t="s">
        <v>2520</v>
      </c>
    </row>
    <row r="1010" spans="1:11" x14ac:dyDescent="0.25">
      <c r="A1010" s="240">
        <v>41926</v>
      </c>
      <c r="B1010" s="438" t="s">
        <v>1484</v>
      </c>
      <c r="C1010" s="429" t="s">
        <v>2506</v>
      </c>
      <c r="D1010" s="401" t="s">
        <v>54</v>
      </c>
      <c r="E1010" s="402">
        <v>7219.8</v>
      </c>
      <c r="F1010" s="294">
        <v>41926</v>
      </c>
      <c r="G1010" s="30">
        <v>7219.8</v>
      </c>
      <c r="H1010" s="265">
        <f t="shared" si="29"/>
        <v>0</v>
      </c>
      <c r="I1010" s="235" t="s">
        <v>2520</v>
      </c>
    </row>
    <row r="1011" spans="1:11" x14ac:dyDescent="0.25">
      <c r="A1011" s="240">
        <v>41926</v>
      </c>
      <c r="B1011" s="438" t="s">
        <v>1489</v>
      </c>
      <c r="C1011" s="429" t="s">
        <v>2506</v>
      </c>
      <c r="D1011" s="401" t="s">
        <v>54</v>
      </c>
      <c r="E1011" s="402">
        <v>1597.8</v>
      </c>
      <c r="F1011" s="294">
        <v>41926</v>
      </c>
      <c r="G1011" s="30">
        <v>1597.8</v>
      </c>
      <c r="H1011" s="265">
        <f t="shared" si="29"/>
        <v>0</v>
      </c>
      <c r="I1011" s="235" t="s">
        <v>2508</v>
      </c>
    </row>
    <row r="1012" spans="1:11" x14ac:dyDescent="0.25">
      <c r="A1012" s="240">
        <v>41927</v>
      </c>
      <c r="B1012" s="438" t="s">
        <v>2911</v>
      </c>
      <c r="C1012" s="429" t="s">
        <v>2506</v>
      </c>
      <c r="D1012" s="401" t="s">
        <v>54</v>
      </c>
      <c r="E1012" s="402">
        <v>19546.8</v>
      </c>
      <c r="F1012" s="294">
        <v>41927</v>
      </c>
      <c r="G1012" s="30">
        <v>19546.8</v>
      </c>
      <c r="H1012" s="265">
        <f t="shared" si="29"/>
        <v>0</v>
      </c>
      <c r="I1012" s="8" t="s">
        <v>2508</v>
      </c>
      <c r="J1012" s="9"/>
      <c r="K1012" s="9"/>
    </row>
    <row r="1013" spans="1:11" x14ac:dyDescent="0.25">
      <c r="A1013" s="240">
        <v>41928</v>
      </c>
      <c r="B1013" s="438" t="s">
        <v>2993</v>
      </c>
      <c r="C1013" s="429" t="s">
        <v>2506</v>
      </c>
      <c r="D1013" s="8" t="s">
        <v>54</v>
      </c>
      <c r="E1013" s="252">
        <v>17254.400000000001</v>
      </c>
      <c r="F1013" s="294">
        <v>41928</v>
      </c>
      <c r="G1013" s="251">
        <v>17254.400000000001</v>
      </c>
      <c r="H1013" s="265">
        <f t="shared" si="29"/>
        <v>0</v>
      </c>
      <c r="I1013" s="235" t="s">
        <v>2525</v>
      </c>
      <c r="J1013" s="9"/>
      <c r="K1013" s="9"/>
    </row>
    <row r="1014" spans="1:11" x14ac:dyDescent="0.25">
      <c r="A1014" s="240">
        <v>41929</v>
      </c>
      <c r="B1014" s="438" t="s">
        <v>3108</v>
      </c>
      <c r="C1014" s="429" t="s">
        <v>2506</v>
      </c>
      <c r="D1014" s="8" t="s">
        <v>54</v>
      </c>
      <c r="E1014" s="252">
        <v>28873.599999999999</v>
      </c>
      <c r="F1014" s="294">
        <v>41929</v>
      </c>
      <c r="G1014" s="251">
        <v>28873.599999999999</v>
      </c>
      <c r="H1014" s="265">
        <f t="shared" si="29"/>
        <v>0</v>
      </c>
      <c r="I1014" s="235" t="s">
        <v>2520</v>
      </c>
      <c r="J1014" s="9"/>
      <c r="K1014" s="9"/>
    </row>
    <row r="1015" spans="1:11" x14ac:dyDescent="0.25">
      <c r="A1015" s="240">
        <v>41930</v>
      </c>
      <c r="B1015" s="438" t="s">
        <v>3205</v>
      </c>
      <c r="C1015" s="429" t="s">
        <v>2506</v>
      </c>
      <c r="D1015" s="8" t="s">
        <v>54</v>
      </c>
      <c r="E1015" s="252">
        <v>29734.400000000001</v>
      </c>
      <c r="F1015" s="294">
        <v>41930</v>
      </c>
      <c r="G1015" s="30">
        <v>29734.400000000001</v>
      </c>
      <c r="H1015" s="265">
        <f t="shared" si="29"/>
        <v>0</v>
      </c>
      <c r="I1015" s="8" t="s">
        <v>2520</v>
      </c>
      <c r="J1015" s="9"/>
      <c r="K1015" s="9"/>
    </row>
    <row r="1016" spans="1:11" x14ac:dyDescent="0.25">
      <c r="A1016" s="240">
        <v>41933</v>
      </c>
      <c r="B1016" s="438" t="s">
        <v>3441</v>
      </c>
      <c r="C1016" s="429" t="s">
        <v>2506</v>
      </c>
      <c r="D1016" s="8" t="s">
        <v>54</v>
      </c>
      <c r="E1016" s="252">
        <v>7274.4</v>
      </c>
      <c r="F1016" s="294">
        <v>41933</v>
      </c>
      <c r="G1016" s="22">
        <v>7274.4</v>
      </c>
      <c r="H1016" s="265">
        <f t="shared" si="29"/>
        <v>0</v>
      </c>
      <c r="I1016" s="431" t="s">
        <v>2508</v>
      </c>
      <c r="J1016" s="9"/>
      <c r="K1016" s="9"/>
    </row>
    <row r="1017" spans="1:11" x14ac:dyDescent="0.25">
      <c r="A1017" s="240">
        <v>41934</v>
      </c>
      <c r="B1017" s="438" t="s">
        <v>3543</v>
      </c>
      <c r="C1017" s="429" t="s">
        <v>2506</v>
      </c>
      <c r="D1017" s="8" t="s">
        <v>54</v>
      </c>
      <c r="E1017" s="252">
        <v>19404.8</v>
      </c>
      <c r="F1017" s="294">
        <v>41934</v>
      </c>
      <c r="G1017" s="22">
        <v>19404.8</v>
      </c>
      <c r="H1017" s="265">
        <f t="shared" si="29"/>
        <v>0</v>
      </c>
      <c r="I1017" s="20" t="s">
        <v>2508</v>
      </c>
      <c r="J1017" s="9"/>
      <c r="K1017" s="9"/>
    </row>
    <row r="1018" spans="1:11" x14ac:dyDescent="0.25">
      <c r="A1018" s="240">
        <v>41935</v>
      </c>
      <c r="B1018" s="438" t="s">
        <v>3634</v>
      </c>
      <c r="C1018" s="429" t="s">
        <v>2506</v>
      </c>
      <c r="D1018" s="401" t="s">
        <v>54</v>
      </c>
      <c r="E1018" s="402">
        <v>22469.9</v>
      </c>
      <c r="F1018" s="117">
        <v>41936</v>
      </c>
      <c r="G1018" s="30">
        <v>22469.9</v>
      </c>
      <c r="H1018" s="265">
        <f t="shared" si="29"/>
        <v>0</v>
      </c>
      <c r="I1018" s="235" t="s">
        <v>2520</v>
      </c>
      <c r="J1018" s="9"/>
      <c r="K1018" s="9"/>
    </row>
    <row r="1019" spans="1:11" x14ac:dyDescent="0.25">
      <c r="A1019" s="240">
        <v>41936</v>
      </c>
      <c r="B1019" s="438" t="s">
        <v>3741</v>
      </c>
      <c r="C1019" s="429" t="s">
        <v>2506</v>
      </c>
      <c r="D1019" s="401" t="s">
        <v>54</v>
      </c>
      <c r="E1019" s="402">
        <v>24640</v>
      </c>
      <c r="F1019" s="294">
        <v>41936</v>
      </c>
      <c r="G1019" s="30">
        <v>24640</v>
      </c>
      <c r="H1019" s="265">
        <f t="shared" si="29"/>
        <v>0</v>
      </c>
      <c r="I1019" s="20" t="s">
        <v>2531</v>
      </c>
      <c r="J1019" s="9"/>
      <c r="K1019" s="9"/>
    </row>
    <row r="1020" spans="1:11" x14ac:dyDescent="0.25">
      <c r="A1020" s="240">
        <v>41937</v>
      </c>
      <c r="B1020" s="438" t="s">
        <v>3807</v>
      </c>
      <c r="C1020" s="429" t="s">
        <v>2506</v>
      </c>
      <c r="D1020" s="401" t="s">
        <v>54</v>
      </c>
      <c r="E1020" s="402">
        <v>19804.8</v>
      </c>
      <c r="F1020" s="294">
        <v>41937</v>
      </c>
      <c r="G1020" s="22">
        <v>19804.8</v>
      </c>
      <c r="H1020" s="265">
        <f t="shared" si="29"/>
        <v>0</v>
      </c>
      <c r="I1020" s="431" t="s">
        <v>2525</v>
      </c>
      <c r="J1020" s="9"/>
      <c r="K1020" s="9"/>
    </row>
    <row r="1021" spans="1:11" x14ac:dyDescent="0.25">
      <c r="A1021" s="240">
        <v>41940</v>
      </c>
      <c r="B1021" s="438" t="s">
        <v>4059</v>
      </c>
      <c r="C1021" s="429" t="s">
        <v>2506</v>
      </c>
      <c r="D1021" s="401" t="s">
        <v>54</v>
      </c>
      <c r="E1021" s="402">
        <v>8593.2000000000007</v>
      </c>
      <c r="F1021" s="294">
        <v>41940</v>
      </c>
      <c r="G1021" s="30">
        <v>8593.2000000000007</v>
      </c>
      <c r="H1021" s="265">
        <f t="shared" ref="H1021:H1092" si="31">E1021-G1021</f>
        <v>0</v>
      </c>
      <c r="I1021" s="235" t="s">
        <v>2508</v>
      </c>
      <c r="J1021" s="9"/>
      <c r="K1021" s="9"/>
    </row>
    <row r="1022" spans="1:11" x14ac:dyDescent="0.25">
      <c r="A1022" s="240">
        <v>41941</v>
      </c>
      <c r="B1022" s="438" t="s">
        <v>4137</v>
      </c>
      <c r="C1022" s="429" t="s">
        <v>2506</v>
      </c>
      <c r="D1022" s="401" t="s">
        <v>54</v>
      </c>
      <c r="E1022" s="402">
        <v>33095.5</v>
      </c>
      <c r="F1022" s="294">
        <v>41941</v>
      </c>
      <c r="G1022" s="30">
        <v>33095.5</v>
      </c>
      <c r="H1022" s="265">
        <f t="shared" si="31"/>
        <v>0</v>
      </c>
      <c r="I1022" s="235" t="s">
        <v>2525</v>
      </c>
      <c r="J1022" s="9"/>
      <c r="K1022" s="9"/>
    </row>
    <row r="1023" spans="1:11" x14ac:dyDescent="0.25">
      <c r="A1023" s="240">
        <v>41942</v>
      </c>
      <c r="B1023" s="438" t="s">
        <v>4221</v>
      </c>
      <c r="C1023" s="429" t="s">
        <v>2506</v>
      </c>
      <c r="D1023" s="401" t="s">
        <v>54</v>
      </c>
      <c r="E1023" s="402">
        <v>25356.3</v>
      </c>
      <c r="F1023" s="117">
        <v>41943</v>
      </c>
      <c r="G1023" s="30">
        <v>25356.3</v>
      </c>
      <c r="H1023" s="265">
        <f t="shared" si="31"/>
        <v>0</v>
      </c>
      <c r="I1023" s="8" t="s">
        <v>2525</v>
      </c>
      <c r="J1023" s="9"/>
      <c r="K1023" s="9"/>
    </row>
    <row r="1024" spans="1:11" x14ac:dyDescent="0.25">
      <c r="A1024" s="240">
        <v>41943</v>
      </c>
      <c r="B1024" s="438" t="s">
        <v>4338</v>
      </c>
      <c r="C1024" s="429" t="s">
        <v>2506</v>
      </c>
      <c r="D1024" s="401" t="s">
        <v>54</v>
      </c>
      <c r="E1024" s="402">
        <v>22566.400000000001</v>
      </c>
      <c r="F1024" s="294">
        <v>41943</v>
      </c>
      <c r="G1024" s="30">
        <v>22566.400000000001</v>
      </c>
      <c r="H1024" s="265">
        <f t="shared" si="31"/>
        <v>0</v>
      </c>
      <c r="I1024" s="8" t="s">
        <v>2525</v>
      </c>
      <c r="J1024" s="9"/>
      <c r="K1024" s="9"/>
    </row>
    <row r="1025" spans="1:11" x14ac:dyDescent="0.25">
      <c r="A1025" s="240"/>
      <c r="B1025" s="438"/>
      <c r="C1025" s="429"/>
      <c r="D1025" s="401"/>
      <c r="E1025" s="402"/>
      <c r="F1025" s="294"/>
      <c r="G1025" s="621">
        <f>SUM(G999:G1024)</f>
        <v>513115.08</v>
      </c>
      <c r="H1025" s="265"/>
      <c r="I1025" s="8"/>
      <c r="J1025" s="9"/>
      <c r="K1025" s="9"/>
    </row>
    <row r="1026" spans="1:11" x14ac:dyDescent="0.25">
      <c r="A1026" s="240"/>
      <c r="B1026" s="438"/>
      <c r="C1026" s="429"/>
      <c r="D1026" s="401"/>
      <c r="E1026" s="402"/>
      <c r="F1026" s="294"/>
      <c r="G1026" s="30"/>
      <c r="H1026" s="265"/>
      <c r="I1026" s="8"/>
      <c r="J1026" s="9"/>
      <c r="K1026" s="9"/>
    </row>
    <row r="1027" spans="1:11" x14ac:dyDescent="0.25">
      <c r="A1027" s="240">
        <v>41913</v>
      </c>
      <c r="B1027" s="448" t="s">
        <v>1066</v>
      </c>
      <c r="C1027" s="447" t="s">
        <v>2764</v>
      </c>
      <c r="D1027" s="235" t="s">
        <v>2311</v>
      </c>
      <c r="E1027" s="236">
        <v>7076</v>
      </c>
      <c r="F1027" s="294">
        <v>41914</v>
      </c>
      <c r="G1027" s="30">
        <v>7076</v>
      </c>
      <c r="H1027" s="238">
        <f t="shared" si="31"/>
        <v>0</v>
      </c>
      <c r="I1027" s="235" t="s">
        <v>14</v>
      </c>
      <c r="J1027" s="9"/>
      <c r="K1027" s="9"/>
    </row>
    <row r="1028" spans="1:11" x14ac:dyDescent="0.25">
      <c r="A1028" s="240">
        <v>41914</v>
      </c>
      <c r="B1028" s="452" t="s">
        <v>1589</v>
      </c>
      <c r="C1028" s="453" t="s">
        <v>2506</v>
      </c>
      <c r="D1028" s="454" t="s">
        <v>2311</v>
      </c>
      <c r="E1028" s="236">
        <v>5381.1</v>
      </c>
      <c r="F1028" s="294">
        <v>41916</v>
      </c>
      <c r="G1028" s="30">
        <v>5381.1</v>
      </c>
      <c r="H1028" s="238">
        <f t="shared" si="31"/>
        <v>0</v>
      </c>
      <c r="I1028" s="38"/>
      <c r="J1028" s="9"/>
      <c r="K1028" s="9"/>
    </row>
    <row r="1029" spans="1:11" x14ac:dyDescent="0.25">
      <c r="A1029" s="240">
        <v>41915</v>
      </c>
      <c r="B1029" s="452" t="s">
        <v>1703</v>
      </c>
      <c r="C1029" s="453" t="s">
        <v>2506</v>
      </c>
      <c r="D1029" s="454" t="s">
        <v>2311</v>
      </c>
      <c r="E1029" s="236">
        <v>3220.9</v>
      </c>
      <c r="F1029" s="294">
        <v>41916</v>
      </c>
      <c r="G1029" s="30">
        <v>3220.9</v>
      </c>
      <c r="H1029" s="265">
        <f t="shared" si="31"/>
        <v>0</v>
      </c>
      <c r="I1029" s="38" t="s">
        <v>14</v>
      </c>
      <c r="J1029" s="9"/>
      <c r="K1029" s="9"/>
    </row>
    <row r="1030" spans="1:11" x14ac:dyDescent="0.25">
      <c r="A1030" s="240">
        <v>41916</v>
      </c>
      <c r="B1030" s="241" t="s">
        <v>1845</v>
      </c>
      <c r="C1030" s="394" t="s">
        <v>2506</v>
      </c>
      <c r="D1030" s="235" t="s">
        <v>2311</v>
      </c>
      <c r="E1030" s="236">
        <v>12277.2</v>
      </c>
      <c r="F1030" s="294">
        <v>41918</v>
      </c>
      <c r="G1030" s="30">
        <v>12277.2</v>
      </c>
      <c r="H1030" s="265">
        <f t="shared" si="31"/>
        <v>0</v>
      </c>
      <c r="I1030" s="235" t="s">
        <v>14</v>
      </c>
    </row>
    <row r="1031" spans="1:11" x14ac:dyDescent="0.25">
      <c r="A1031" s="240">
        <v>41917</v>
      </c>
      <c r="B1031" s="241" t="s">
        <v>1942</v>
      </c>
      <c r="C1031" s="394" t="s">
        <v>2506</v>
      </c>
      <c r="D1031" s="235" t="s">
        <v>2311</v>
      </c>
      <c r="E1031" s="236">
        <v>7483.6</v>
      </c>
      <c r="F1031" s="294">
        <v>41918</v>
      </c>
      <c r="G1031" s="30">
        <v>7483.6</v>
      </c>
      <c r="H1031" s="265">
        <f t="shared" si="31"/>
        <v>0</v>
      </c>
      <c r="I1031" s="235"/>
    </row>
    <row r="1032" spans="1:11" x14ac:dyDescent="0.25">
      <c r="A1032" s="240">
        <v>41918</v>
      </c>
      <c r="B1032" s="241" t="s">
        <v>1986</v>
      </c>
      <c r="C1032" s="394" t="s">
        <v>2506</v>
      </c>
      <c r="D1032" s="8" t="s">
        <v>2311</v>
      </c>
      <c r="E1032" s="252">
        <v>6978.4</v>
      </c>
      <c r="F1032" s="294">
        <v>41921</v>
      </c>
      <c r="G1032" s="30">
        <v>6978.4</v>
      </c>
      <c r="H1032" s="265">
        <f t="shared" si="31"/>
        <v>0</v>
      </c>
      <c r="I1032" s="8" t="s">
        <v>14</v>
      </c>
    </row>
    <row r="1033" spans="1:11" x14ac:dyDescent="0.25">
      <c r="A1033" s="240">
        <v>41919</v>
      </c>
      <c r="B1033" s="241" t="s">
        <v>2138</v>
      </c>
      <c r="C1033" s="394" t="s">
        <v>2506</v>
      </c>
      <c r="D1033" s="8" t="s">
        <v>2311</v>
      </c>
      <c r="E1033" s="252">
        <v>4707.5</v>
      </c>
      <c r="F1033" s="294">
        <v>41920</v>
      </c>
      <c r="G1033" s="30">
        <v>4707.5</v>
      </c>
      <c r="H1033" s="265">
        <f t="shared" si="31"/>
        <v>0</v>
      </c>
      <c r="I1033" s="8" t="s">
        <v>14</v>
      </c>
    </row>
    <row r="1034" spans="1:11" x14ac:dyDescent="0.25">
      <c r="A1034" s="240">
        <v>41920</v>
      </c>
      <c r="B1034" s="456" t="s">
        <v>1144</v>
      </c>
      <c r="C1034" s="457" t="s">
        <v>2764</v>
      </c>
      <c r="D1034" s="235" t="s">
        <v>2311</v>
      </c>
      <c r="E1034" s="236">
        <v>5134.5</v>
      </c>
      <c r="F1034" s="294">
        <v>41922</v>
      </c>
      <c r="G1034" s="30">
        <v>5134.5</v>
      </c>
      <c r="H1034" s="265">
        <f t="shared" si="31"/>
        <v>0</v>
      </c>
      <c r="I1034" s="235" t="s">
        <v>14</v>
      </c>
    </row>
    <row r="1035" spans="1:11" x14ac:dyDescent="0.25">
      <c r="A1035" s="240">
        <v>41921</v>
      </c>
      <c r="B1035" s="438" t="s">
        <v>2215</v>
      </c>
      <c r="C1035" s="429" t="s">
        <v>2506</v>
      </c>
      <c r="D1035" s="235" t="s">
        <v>2311</v>
      </c>
      <c r="E1035" s="236">
        <v>7294.6</v>
      </c>
      <c r="F1035" s="294">
        <v>41922</v>
      </c>
      <c r="G1035" s="30">
        <v>7294.6</v>
      </c>
      <c r="H1035" s="265">
        <f t="shared" si="31"/>
        <v>0</v>
      </c>
      <c r="I1035" s="235" t="s">
        <v>14</v>
      </c>
    </row>
    <row r="1036" spans="1:11" x14ac:dyDescent="0.25">
      <c r="A1036" s="240">
        <v>41922</v>
      </c>
      <c r="B1036" s="438" t="s">
        <v>1117</v>
      </c>
      <c r="C1036" s="429" t="s">
        <v>2506</v>
      </c>
      <c r="D1036" s="235" t="s">
        <v>2311</v>
      </c>
      <c r="E1036" s="236">
        <v>3184.4</v>
      </c>
      <c r="F1036" s="294">
        <v>41925</v>
      </c>
      <c r="G1036" s="30">
        <v>3184.4</v>
      </c>
      <c r="H1036" s="265">
        <f t="shared" si="31"/>
        <v>0</v>
      </c>
      <c r="I1036" s="235" t="s">
        <v>14</v>
      </c>
      <c r="K1036" s="21"/>
    </row>
    <row r="1037" spans="1:11" x14ac:dyDescent="0.25">
      <c r="A1037" s="240">
        <v>41922</v>
      </c>
      <c r="B1037" s="456" t="s">
        <v>1228</v>
      </c>
      <c r="C1037" s="457" t="s">
        <v>2764</v>
      </c>
      <c r="D1037" s="235" t="s">
        <v>2311</v>
      </c>
      <c r="E1037" s="236">
        <v>3773.2</v>
      </c>
      <c r="F1037" s="417" t="s">
        <v>2857</v>
      </c>
      <c r="G1037" s="30">
        <f>205+3568.2</f>
        <v>3773.2</v>
      </c>
      <c r="H1037" s="265">
        <f t="shared" si="31"/>
        <v>0</v>
      </c>
      <c r="I1037" s="235" t="s">
        <v>14</v>
      </c>
      <c r="K1037" s="21"/>
    </row>
    <row r="1038" spans="1:11" x14ac:dyDescent="0.25">
      <c r="A1038" s="240">
        <v>41923</v>
      </c>
      <c r="B1038" s="438" t="s">
        <v>1176</v>
      </c>
      <c r="C1038" s="429" t="s">
        <v>2506</v>
      </c>
      <c r="D1038" s="8" t="s">
        <v>2311</v>
      </c>
      <c r="E1038" s="252">
        <v>8838</v>
      </c>
      <c r="F1038" s="294">
        <v>41925</v>
      </c>
      <c r="G1038" s="30">
        <v>8838</v>
      </c>
      <c r="H1038" s="265">
        <f t="shared" si="31"/>
        <v>0</v>
      </c>
      <c r="I1038" s="235" t="s">
        <v>2523</v>
      </c>
    </row>
    <row r="1039" spans="1:11" x14ac:dyDescent="0.25">
      <c r="A1039" s="240">
        <v>41924</v>
      </c>
      <c r="B1039" s="438" t="s">
        <v>1296</v>
      </c>
      <c r="C1039" s="429" t="s">
        <v>2506</v>
      </c>
      <c r="D1039" s="8" t="s">
        <v>2311</v>
      </c>
      <c r="E1039" s="252">
        <v>9907.2000000000007</v>
      </c>
      <c r="F1039" s="294">
        <v>41925</v>
      </c>
      <c r="G1039" s="30">
        <v>9907.2000000000007</v>
      </c>
      <c r="H1039" s="265">
        <f t="shared" si="31"/>
        <v>0</v>
      </c>
      <c r="I1039" s="8" t="s">
        <v>2508</v>
      </c>
    </row>
    <row r="1040" spans="1:11" x14ac:dyDescent="0.25">
      <c r="A1040" s="240">
        <v>41925</v>
      </c>
      <c r="B1040" s="438" t="s">
        <v>1357</v>
      </c>
      <c r="C1040" s="429" t="s">
        <v>2506</v>
      </c>
      <c r="D1040" s="8" t="s">
        <v>2311</v>
      </c>
      <c r="E1040" s="252">
        <v>8540.4</v>
      </c>
      <c r="F1040" s="299" t="s">
        <v>2867</v>
      </c>
      <c r="G1040" s="22">
        <f>4184.6+4355.8</f>
        <v>8540.4000000000015</v>
      </c>
      <c r="H1040" s="265">
        <f t="shared" si="31"/>
        <v>0</v>
      </c>
      <c r="I1040" s="20" t="s">
        <v>2</v>
      </c>
    </row>
    <row r="1041" spans="1:11" x14ac:dyDescent="0.25">
      <c r="A1041" s="240">
        <v>41926</v>
      </c>
      <c r="B1041" s="438" t="s">
        <v>1501</v>
      </c>
      <c r="C1041" s="429" t="s">
        <v>2506</v>
      </c>
      <c r="D1041" s="401" t="s">
        <v>2311</v>
      </c>
      <c r="E1041" s="402">
        <v>4247.3999999999996</v>
      </c>
      <c r="F1041" s="294">
        <v>41926</v>
      </c>
      <c r="G1041" s="30">
        <v>4247.3999999999996</v>
      </c>
      <c r="H1041" s="265">
        <f t="shared" si="31"/>
        <v>0</v>
      </c>
      <c r="I1041" s="235" t="s">
        <v>2</v>
      </c>
    </row>
    <row r="1042" spans="1:11" x14ac:dyDescent="0.25">
      <c r="A1042" s="240">
        <v>41927</v>
      </c>
      <c r="B1042" s="438" t="s">
        <v>2929</v>
      </c>
      <c r="C1042" s="429" t="s">
        <v>2506</v>
      </c>
      <c r="D1042" s="8" t="s">
        <v>2311</v>
      </c>
      <c r="E1042" s="252">
        <v>4044.8</v>
      </c>
      <c r="F1042" s="294">
        <v>41927</v>
      </c>
      <c r="G1042" s="30">
        <v>4044.8</v>
      </c>
      <c r="H1042" s="265">
        <f t="shared" si="31"/>
        <v>0</v>
      </c>
      <c r="I1042" s="8" t="s">
        <v>2534</v>
      </c>
    </row>
    <row r="1043" spans="1:11" x14ac:dyDescent="0.25">
      <c r="A1043" s="240">
        <v>41928</v>
      </c>
      <c r="B1043" s="438" t="s">
        <v>2985</v>
      </c>
      <c r="C1043" s="429" t="s">
        <v>2506</v>
      </c>
      <c r="D1043" s="401" t="s">
        <v>2311</v>
      </c>
      <c r="E1043" s="402">
        <v>6837.4</v>
      </c>
      <c r="F1043" s="294">
        <v>41929</v>
      </c>
      <c r="G1043" s="251">
        <v>6837.4</v>
      </c>
      <c r="H1043" s="265">
        <f t="shared" si="31"/>
        <v>0</v>
      </c>
      <c r="I1043" s="235" t="s">
        <v>2</v>
      </c>
    </row>
    <row r="1044" spans="1:11" x14ac:dyDescent="0.25">
      <c r="A1044" s="240">
        <v>41929</v>
      </c>
      <c r="B1044" s="438" t="s">
        <v>3082</v>
      </c>
      <c r="C1044" s="429" t="s">
        <v>2506</v>
      </c>
      <c r="D1044" s="401" t="s">
        <v>2311</v>
      </c>
      <c r="E1044" s="402">
        <v>5073.6000000000004</v>
      </c>
      <c r="F1044" s="294">
        <v>41932</v>
      </c>
      <c r="G1044" s="251">
        <v>5073.6000000000004</v>
      </c>
      <c r="H1044" s="265">
        <f t="shared" si="31"/>
        <v>0</v>
      </c>
      <c r="I1044" s="235" t="s">
        <v>2523</v>
      </c>
    </row>
    <row r="1045" spans="1:11" x14ac:dyDescent="0.25">
      <c r="A1045" s="240">
        <v>41930</v>
      </c>
      <c r="B1045" s="438" t="s">
        <v>3238</v>
      </c>
      <c r="C1045" s="429" t="s">
        <v>2506</v>
      </c>
      <c r="D1045" s="8" t="s">
        <v>2311</v>
      </c>
      <c r="E1045" s="252">
        <v>9603.4</v>
      </c>
      <c r="F1045" s="294">
        <v>41932</v>
      </c>
      <c r="G1045" s="30">
        <v>9603.4</v>
      </c>
      <c r="H1045" s="265">
        <f t="shared" si="31"/>
        <v>0</v>
      </c>
      <c r="I1045" s="8" t="s">
        <v>2523</v>
      </c>
    </row>
    <row r="1046" spans="1:11" x14ac:dyDescent="0.25">
      <c r="A1046" s="240">
        <v>41931</v>
      </c>
      <c r="B1046" s="438" t="s">
        <v>3296</v>
      </c>
      <c r="C1046" s="429" t="s">
        <v>2506</v>
      </c>
      <c r="D1046" s="8" t="s">
        <v>2311</v>
      </c>
      <c r="E1046" s="252">
        <v>10597.6</v>
      </c>
      <c r="F1046" s="294">
        <v>41932</v>
      </c>
      <c r="G1046" s="30">
        <v>10597.6</v>
      </c>
      <c r="H1046" s="265">
        <f t="shared" si="31"/>
        <v>0</v>
      </c>
      <c r="I1046" s="8" t="s">
        <v>2523</v>
      </c>
      <c r="K1046" s="21"/>
    </row>
    <row r="1047" spans="1:11" x14ac:dyDescent="0.25">
      <c r="A1047" s="240">
        <v>41932</v>
      </c>
      <c r="B1047" s="438" t="s">
        <v>3343</v>
      </c>
      <c r="C1047" s="429" t="s">
        <v>2506</v>
      </c>
      <c r="D1047" s="8" t="s">
        <v>2311</v>
      </c>
      <c r="E1047" s="252">
        <v>6141.2</v>
      </c>
      <c r="F1047" s="299" t="s">
        <v>3344</v>
      </c>
      <c r="G1047" s="30">
        <f>4700+1441.2</f>
        <v>6141.2</v>
      </c>
      <c r="H1047" s="265">
        <f t="shared" si="31"/>
        <v>0</v>
      </c>
      <c r="I1047" s="8" t="s">
        <v>2523</v>
      </c>
    </row>
    <row r="1048" spans="1:11" x14ac:dyDescent="0.25">
      <c r="A1048" s="240">
        <v>41933</v>
      </c>
      <c r="B1048" s="438" t="s">
        <v>3478</v>
      </c>
      <c r="C1048" s="429" t="s">
        <v>2506</v>
      </c>
      <c r="D1048" s="8" t="s">
        <v>2311</v>
      </c>
      <c r="E1048" s="252">
        <v>11880.55</v>
      </c>
      <c r="F1048" s="299" t="s">
        <v>3479</v>
      </c>
      <c r="G1048" s="22">
        <f>2089.3+9791.25</f>
        <v>11880.55</v>
      </c>
      <c r="H1048" s="265">
        <f t="shared" si="31"/>
        <v>0</v>
      </c>
      <c r="I1048" s="431" t="s">
        <v>2523</v>
      </c>
    </row>
    <row r="1049" spans="1:11" x14ac:dyDescent="0.25">
      <c r="A1049" s="240">
        <v>41934</v>
      </c>
      <c r="B1049" s="438" t="s">
        <v>3530</v>
      </c>
      <c r="C1049" s="429" t="s">
        <v>2506</v>
      </c>
      <c r="D1049" s="8" t="s">
        <v>2311</v>
      </c>
      <c r="E1049" s="252">
        <v>7926</v>
      </c>
      <c r="F1049" s="294">
        <v>41939</v>
      </c>
      <c r="G1049" s="22">
        <v>7926</v>
      </c>
      <c r="H1049" s="265">
        <f t="shared" si="31"/>
        <v>0</v>
      </c>
      <c r="I1049" s="20" t="s">
        <v>2523</v>
      </c>
    </row>
    <row r="1050" spans="1:11" x14ac:dyDescent="0.25">
      <c r="A1050" s="240">
        <v>41935</v>
      </c>
      <c r="B1050" s="438" t="s">
        <v>3639</v>
      </c>
      <c r="C1050" s="429" t="s">
        <v>2506</v>
      </c>
      <c r="D1050" s="401" t="s">
        <v>2311</v>
      </c>
      <c r="E1050" s="402">
        <v>5469.5</v>
      </c>
      <c r="F1050" s="117">
        <v>41935</v>
      </c>
      <c r="G1050" s="30">
        <v>5469.5</v>
      </c>
      <c r="H1050" s="265">
        <f t="shared" si="31"/>
        <v>0</v>
      </c>
      <c r="I1050" s="235" t="s">
        <v>2523</v>
      </c>
    </row>
    <row r="1051" spans="1:11" x14ac:dyDescent="0.25">
      <c r="A1051" s="240">
        <v>41936</v>
      </c>
      <c r="B1051" s="438" t="s">
        <v>3730</v>
      </c>
      <c r="C1051" s="429" t="s">
        <v>2506</v>
      </c>
      <c r="D1051" s="401" t="s">
        <v>2311</v>
      </c>
      <c r="E1051" s="402">
        <v>4485.8999999999996</v>
      </c>
      <c r="F1051" s="294">
        <v>41936</v>
      </c>
      <c r="G1051" s="22">
        <v>4485.8999999999996</v>
      </c>
      <c r="H1051" s="265">
        <f t="shared" si="31"/>
        <v>0</v>
      </c>
      <c r="I1051" s="20" t="s">
        <v>2523</v>
      </c>
    </row>
    <row r="1052" spans="1:11" x14ac:dyDescent="0.25">
      <c r="A1052" s="240">
        <v>41937</v>
      </c>
      <c r="B1052" s="438" t="s">
        <v>3820</v>
      </c>
      <c r="C1052" s="429" t="s">
        <v>2506</v>
      </c>
      <c r="D1052" s="401" t="s">
        <v>2311</v>
      </c>
      <c r="E1052" s="402">
        <v>8562.15</v>
      </c>
      <c r="F1052" s="294">
        <v>41939</v>
      </c>
      <c r="G1052" s="22">
        <v>8562.15</v>
      </c>
      <c r="H1052" s="265">
        <f t="shared" si="31"/>
        <v>0</v>
      </c>
      <c r="I1052" s="431" t="s">
        <v>2523</v>
      </c>
    </row>
    <row r="1053" spans="1:11" x14ac:dyDescent="0.25">
      <c r="A1053" s="240">
        <v>41938</v>
      </c>
      <c r="B1053" s="438" t="s">
        <v>3877</v>
      </c>
      <c r="C1053" s="429" t="s">
        <v>2506</v>
      </c>
      <c r="D1053" s="401" t="s">
        <v>2311</v>
      </c>
      <c r="E1053" s="402">
        <v>5283.4</v>
      </c>
      <c r="F1053" s="294">
        <v>41939</v>
      </c>
      <c r="G1053" s="30">
        <v>5283.4</v>
      </c>
      <c r="H1053" s="265">
        <f t="shared" si="31"/>
        <v>0</v>
      </c>
      <c r="I1053" s="8" t="s">
        <v>2508</v>
      </c>
    </row>
    <row r="1054" spans="1:11" x14ac:dyDescent="0.25">
      <c r="A1054" s="240">
        <v>41939</v>
      </c>
      <c r="B1054" s="438" t="s">
        <v>3972</v>
      </c>
      <c r="C1054" s="429" t="s">
        <v>2506</v>
      </c>
      <c r="D1054" s="5" t="s">
        <v>2311</v>
      </c>
      <c r="E1054" s="295">
        <v>6598.9</v>
      </c>
      <c r="F1054" s="294">
        <v>41942</v>
      </c>
      <c r="G1054" s="22">
        <v>6598.9</v>
      </c>
      <c r="H1054" s="265">
        <f t="shared" si="31"/>
        <v>0</v>
      </c>
      <c r="I1054" s="24" t="s">
        <v>2523</v>
      </c>
    </row>
    <row r="1055" spans="1:11" x14ac:dyDescent="0.25">
      <c r="A1055" s="240">
        <v>41940</v>
      </c>
      <c r="B1055" s="438" t="s">
        <v>4064</v>
      </c>
      <c r="C1055" s="429" t="s">
        <v>2506</v>
      </c>
      <c r="D1055" s="401" t="s">
        <v>2311</v>
      </c>
      <c r="E1055" s="402">
        <v>5882.6</v>
      </c>
      <c r="F1055" s="294">
        <v>41942</v>
      </c>
      <c r="G1055" s="30">
        <v>5882.6</v>
      </c>
      <c r="H1055" s="265">
        <f t="shared" si="31"/>
        <v>0</v>
      </c>
      <c r="I1055" s="235" t="s">
        <v>2523</v>
      </c>
      <c r="K1055" s="21"/>
    </row>
    <row r="1056" spans="1:11" x14ac:dyDescent="0.25">
      <c r="A1056" s="240">
        <v>41941</v>
      </c>
      <c r="B1056" s="438" t="s">
        <v>4170</v>
      </c>
      <c r="C1056" s="429" t="s">
        <v>2506</v>
      </c>
      <c r="D1056" s="401" t="s">
        <v>2311</v>
      </c>
      <c r="E1056" s="402">
        <v>4816.6000000000004</v>
      </c>
      <c r="F1056" s="117">
        <v>41941</v>
      </c>
      <c r="G1056" s="30">
        <v>4816.6000000000004</v>
      </c>
      <c r="H1056" s="265">
        <f t="shared" si="31"/>
        <v>0</v>
      </c>
      <c r="I1056" s="8" t="s">
        <v>2523</v>
      </c>
    </row>
    <row r="1057" spans="1:11" x14ac:dyDescent="0.25">
      <c r="A1057" s="240">
        <v>41942</v>
      </c>
      <c r="B1057" s="438" t="s">
        <v>4266</v>
      </c>
      <c r="C1057" s="429" t="s">
        <v>2506</v>
      </c>
      <c r="D1057" s="401" t="s">
        <v>2311</v>
      </c>
      <c r="E1057" s="402">
        <v>8367.1</v>
      </c>
      <c r="F1057" s="461">
        <v>41947</v>
      </c>
      <c r="G1057" s="247">
        <v>8367.1</v>
      </c>
      <c r="H1057" s="265">
        <f t="shared" si="31"/>
        <v>0</v>
      </c>
      <c r="I1057" s="235" t="s">
        <v>2523</v>
      </c>
    </row>
    <row r="1058" spans="1:11" x14ac:dyDescent="0.25">
      <c r="A1058" s="240">
        <v>41942</v>
      </c>
      <c r="B1058" s="438" t="s">
        <v>4302</v>
      </c>
      <c r="C1058" s="429" t="s">
        <v>2506</v>
      </c>
      <c r="D1058" s="401" t="s">
        <v>2311</v>
      </c>
      <c r="E1058" s="402">
        <v>6996.6</v>
      </c>
      <c r="F1058" s="461">
        <v>41947</v>
      </c>
      <c r="G1058" s="247">
        <v>6996.6</v>
      </c>
      <c r="H1058" s="265">
        <f t="shared" si="31"/>
        <v>0</v>
      </c>
      <c r="I1058" s="235" t="s">
        <v>2523</v>
      </c>
    </row>
    <row r="1059" spans="1:11" x14ac:dyDescent="0.25">
      <c r="A1059" s="240">
        <v>41943</v>
      </c>
      <c r="B1059" s="438" t="s">
        <v>4356</v>
      </c>
      <c r="C1059" s="429" t="s">
        <v>2506</v>
      </c>
      <c r="D1059" s="401" t="s">
        <v>2311</v>
      </c>
      <c r="E1059" s="402">
        <v>4833.5</v>
      </c>
      <c r="F1059" s="313">
        <v>41944</v>
      </c>
      <c r="G1059" s="247">
        <v>4833.5</v>
      </c>
      <c r="H1059" s="265">
        <f t="shared" si="31"/>
        <v>0</v>
      </c>
      <c r="I1059" s="8" t="s">
        <v>2531</v>
      </c>
    </row>
    <row r="1060" spans="1:11" x14ac:dyDescent="0.25">
      <c r="A1060" s="240"/>
      <c r="B1060" s="438"/>
      <c r="C1060" s="429"/>
      <c r="D1060" s="401"/>
      <c r="E1060" s="402"/>
      <c r="F1060" s="313"/>
      <c r="G1060" s="624">
        <f>SUM(G1027:G1059)</f>
        <v>221445.19999999998</v>
      </c>
      <c r="H1060" s="265"/>
      <c r="I1060" s="8"/>
    </row>
    <row r="1061" spans="1:11" x14ac:dyDescent="0.25">
      <c r="A1061" s="240"/>
      <c r="B1061" s="438"/>
      <c r="C1061" s="429"/>
      <c r="D1061" s="401"/>
      <c r="E1061" s="402"/>
      <c r="F1061" s="313"/>
      <c r="G1061" s="247"/>
      <c r="H1061" s="265"/>
      <c r="I1061" s="8"/>
    </row>
    <row r="1062" spans="1:11" x14ac:dyDescent="0.25">
      <c r="A1062" s="240">
        <v>41914</v>
      </c>
      <c r="B1062" s="452" t="s">
        <v>1560</v>
      </c>
      <c r="C1062" s="453" t="s">
        <v>2506</v>
      </c>
      <c r="D1062" s="454" t="s">
        <v>113</v>
      </c>
      <c r="E1062" s="236">
        <v>10451.6</v>
      </c>
      <c r="F1062" s="294">
        <v>41914</v>
      </c>
      <c r="G1062" s="30">
        <v>10451.6</v>
      </c>
      <c r="H1062" s="238">
        <f t="shared" si="31"/>
        <v>0</v>
      </c>
      <c r="I1062" s="38" t="s">
        <v>23</v>
      </c>
    </row>
    <row r="1063" spans="1:11" x14ac:dyDescent="0.25">
      <c r="A1063" s="240">
        <v>41916</v>
      </c>
      <c r="B1063" s="241" t="s">
        <v>1828</v>
      </c>
      <c r="C1063" s="394" t="s">
        <v>2506</v>
      </c>
      <c r="D1063" s="235" t="s">
        <v>113</v>
      </c>
      <c r="E1063" s="236">
        <v>13739</v>
      </c>
      <c r="F1063" s="294">
        <v>41916</v>
      </c>
      <c r="G1063" s="30">
        <v>13739</v>
      </c>
      <c r="H1063" s="265">
        <f t="shared" si="31"/>
        <v>0</v>
      </c>
      <c r="I1063" s="235" t="s">
        <v>23</v>
      </c>
    </row>
    <row r="1064" spans="1:11" x14ac:dyDescent="0.25">
      <c r="A1064" s="240">
        <v>41919</v>
      </c>
      <c r="B1064" s="241" t="s">
        <v>2129</v>
      </c>
      <c r="C1064" s="394" t="s">
        <v>2506</v>
      </c>
      <c r="D1064" s="8" t="s">
        <v>113</v>
      </c>
      <c r="E1064" s="252">
        <v>8094.4</v>
      </c>
      <c r="F1064" s="294">
        <v>41919</v>
      </c>
      <c r="G1064" s="30">
        <v>8094.4</v>
      </c>
      <c r="H1064" s="265">
        <f t="shared" si="31"/>
        <v>0</v>
      </c>
      <c r="I1064" s="8" t="s">
        <v>23</v>
      </c>
      <c r="J1064" s="9"/>
      <c r="K1064" s="9"/>
    </row>
    <row r="1065" spans="1:11" x14ac:dyDescent="0.25">
      <c r="A1065" s="240">
        <v>41921</v>
      </c>
      <c r="B1065" s="456" t="s">
        <v>1209</v>
      </c>
      <c r="C1065" s="457" t="s">
        <v>2764</v>
      </c>
      <c r="D1065" s="235" t="s">
        <v>113</v>
      </c>
      <c r="E1065" s="236">
        <v>10397</v>
      </c>
      <c r="F1065" s="294">
        <v>41921</v>
      </c>
      <c r="G1065" s="30">
        <v>10397</v>
      </c>
      <c r="H1065" s="265">
        <f t="shared" si="31"/>
        <v>0</v>
      </c>
      <c r="I1065" s="235" t="s">
        <v>23</v>
      </c>
      <c r="J1065" s="9"/>
      <c r="K1065" s="9"/>
    </row>
    <row r="1066" spans="1:11" x14ac:dyDescent="0.25">
      <c r="A1066" s="240">
        <v>41923</v>
      </c>
      <c r="B1066" s="438" t="s">
        <v>1177</v>
      </c>
      <c r="C1066" s="429" t="s">
        <v>2506</v>
      </c>
      <c r="D1066" s="8" t="s">
        <v>113</v>
      </c>
      <c r="E1066" s="252">
        <v>11890.5</v>
      </c>
      <c r="F1066" s="294">
        <v>41925</v>
      </c>
      <c r="G1066" s="30">
        <v>11890.5</v>
      </c>
      <c r="H1066" s="265">
        <f t="shared" si="31"/>
        <v>0</v>
      </c>
      <c r="I1066" s="235" t="s">
        <v>2511</v>
      </c>
      <c r="J1066" s="9"/>
      <c r="K1066" s="9"/>
    </row>
    <row r="1067" spans="1:11" x14ac:dyDescent="0.25">
      <c r="A1067" s="240">
        <v>41926</v>
      </c>
      <c r="B1067" s="438" t="s">
        <v>1469</v>
      </c>
      <c r="C1067" s="429" t="s">
        <v>2506</v>
      </c>
      <c r="D1067" s="401" t="s">
        <v>113</v>
      </c>
      <c r="E1067" s="402">
        <v>7706.4</v>
      </c>
      <c r="F1067" s="294">
        <v>41926</v>
      </c>
      <c r="G1067" s="30">
        <v>7706.4</v>
      </c>
      <c r="H1067" s="265">
        <f t="shared" si="31"/>
        <v>0</v>
      </c>
      <c r="I1067" s="235" t="s">
        <v>2511</v>
      </c>
      <c r="J1067" s="9"/>
      <c r="K1067" s="9"/>
    </row>
    <row r="1068" spans="1:11" x14ac:dyDescent="0.25">
      <c r="A1068" s="240">
        <v>41928</v>
      </c>
      <c r="B1068" s="438" t="s">
        <v>3005</v>
      </c>
      <c r="C1068" s="429" t="s">
        <v>2506</v>
      </c>
      <c r="D1068" s="8" t="s">
        <v>113</v>
      </c>
      <c r="E1068" s="252">
        <v>12659.2</v>
      </c>
      <c r="F1068" s="294">
        <v>41928</v>
      </c>
      <c r="G1068" s="251">
        <v>12659.2</v>
      </c>
      <c r="H1068" s="265">
        <f t="shared" si="31"/>
        <v>0</v>
      </c>
      <c r="I1068" s="235" t="s">
        <v>2511</v>
      </c>
      <c r="J1068" s="9"/>
      <c r="K1068" s="9"/>
    </row>
    <row r="1069" spans="1:11" x14ac:dyDescent="0.25">
      <c r="A1069" s="240">
        <v>41930</v>
      </c>
      <c r="B1069" s="438" t="s">
        <v>3202</v>
      </c>
      <c r="C1069" s="429" t="s">
        <v>2506</v>
      </c>
      <c r="D1069" s="8" t="s">
        <v>113</v>
      </c>
      <c r="E1069" s="252">
        <v>10886.4</v>
      </c>
      <c r="F1069" s="294">
        <v>41930</v>
      </c>
      <c r="G1069" s="30">
        <v>10886.4</v>
      </c>
      <c r="H1069" s="265">
        <f t="shared" si="31"/>
        <v>0</v>
      </c>
      <c r="I1069" s="8" t="s">
        <v>2511</v>
      </c>
      <c r="J1069" s="9"/>
      <c r="K1069" s="9"/>
    </row>
    <row r="1070" spans="1:11" x14ac:dyDescent="0.25">
      <c r="A1070" s="240">
        <v>41932</v>
      </c>
      <c r="B1070" s="438" t="s">
        <v>3372</v>
      </c>
      <c r="C1070" s="429" t="s">
        <v>2506</v>
      </c>
      <c r="D1070" s="401" t="s">
        <v>113</v>
      </c>
      <c r="E1070" s="402">
        <v>545.4</v>
      </c>
      <c r="F1070" s="294">
        <v>41932</v>
      </c>
      <c r="G1070" s="30">
        <v>545.4</v>
      </c>
      <c r="H1070" s="265">
        <f t="shared" si="31"/>
        <v>0</v>
      </c>
      <c r="I1070" s="8" t="s">
        <v>2511</v>
      </c>
      <c r="J1070" s="9"/>
      <c r="K1070" s="9"/>
    </row>
    <row r="1071" spans="1:11" x14ac:dyDescent="0.25">
      <c r="A1071" s="240">
        <v>41933</v>
      </c>
      <c r="B1071" s="438" t="s">
        <v>3444</v>
      </c>
      <c r="C1071" s="429" t="s">
        <v>2506</v>
      </c>
      <c r="D1071" s="8" t="s">
        <v>113</v>
      </c>
      <c r="E1071" s="252">
        <v>9098.4</v>
      </c>
      <c r="F1071" s="294">
        <v>41934</v>
      </c>
      <c r="G1071" s="22">
        <v>9098.4</v>
      </c>
      <c r="H1071" s="265">
        <f t="shared" si="31"/>
        <v>0</v>
      </c>
      <c r="I1071" s="431" t="s">
        <v>2511</v>
      </c>
      <c r="J1071" s="9"/>
      <c r="K1071" s="9"/>
    </row>
    <row r="1072" spans="1:11" x14ac:dyDescent="0.25">
      <c r="A1072" s="240">
        <v>41935</v>
      </c>
      <c r="B1072" s="438" t="s">
        <v>3616</v>
      </c>
      <c r="C1072" s="429" t="s">
        <v>2506</v>
      </c>
      <c r="D1072" s="401" t="s">
        <v>113</v>
      </c>
      <c r="E1072" s="402">
        <v>7800</v>
      </c>
      <c r="F1072" s="117">
        <v>41935</v>
      </c>
      <c r="G1072" s="30">
        <v>7800</v>
      </c>
      <c r="H1072" s="265">
        <f t="shared" si="31"/>
        <v>0</v>
      </c>
      <c r="I1072" s="235" t="s">
        <v>2511</v>
      </c>
      <c r="J1072" s="9"/>
      <c r="K1072" s="9"/>
    </row>
    <row r="1073" spans="1:11" x14ac:dyDescent="0.25">
      <c r="A1073" s="240">
        <v>41937</v>
      </c>
      <c r="B1073" s="438" t="s">
        <v>3813</v>
      </c>
      <c r="C1073" s="429" t="s">
        <v>2506</v>
      </c>
      <c r="D1073" s="401" t="s">
        <v>113</v>
      </c>
      <c r="E1073" s="402">
        <v>9681.6</v>
      </c>
      <c r="F1073" s="294">
        <v>41937</v>
      </c>
      <c r="G1073" s="22">
        <v>9681.6</v>
      </c>
      <c r="H1073" s="265">
        <f t="shared" si="31"/>
        <v>0</v>
      </c>
      <c r="I1073" s="431" t="s">
        <v>2511</v>
      </c>
      <c r="J1073" s="9"/>
      <c r="K1073" s="9"/>
    </row>
    <row r="1074" spans="1:11" x14ac:dyDescent="0.25">
      <c r="A1074" s="240">
        <v>41937</v>
      </c>
      <c r="B1074" s="438" t="s">
        <v>3816</v>
      </c>
      <c r="C1074" s="429" t="s">
        <v>2506</v>
      </c>
      <c r="D1074" s="401" t="s">
        <v>113</v>
      </c>
      <c r="E1074" s="402">
        <v>1297.2</v>
      </c>
      <c r="F1074" s="294">
        <v>41937</v>
      </c>
      <c r="G1074" s="22">
        <v>1297.2</v>
      </c>
      <c r="H1074" s="265">
        <f t="shared" si="31"/>
        <v>0</v>
      </c>
      <c r="I1074" s="431" t="s">
        <v>2511</v>
      </c>
      <c r="J1074" s="9"/>
      <c r="K1074" s="9"/>
    </row>
    <row r="1075" spans="1:11" x14ac:dyDescent="0.25">
      <c r="A1075" s="240">
        <v>41940</v>
      </c>
      <c r="B1075" s="438" t="s">
        <v>4076</v>
      </c>
      <c r="C1075" s="429" t="s">
        <v>2506</v>
      </c>
      <c r="D1075" s="401" t="s">
        <v>113</v>
      </c>
      <c r="E1075" s="402">
        <v>5917.5</v>
      </c>
      <c r="F1075" s="294">
        <v>41940</v>
      </c>
      <c r="G1075" s="30">
        <v>5917.5</v>
      </c>
      <c r="H1075" s="265">
        <f t="shared" si="31"/>
        <v>0</v>
      </c>
      <c r="I1075" s="235" t="s">
        <v>2511</v>
      </c>
      <c r="J1075" s="9"/>
      <c r="K1075" s="9"/>
    </row>
    <row r="1076" spans="1:11" x14ac:dyDescent="0.25">
      <c r="A1076" s="240">
        <v>41942</v>
      </c>
      <c r="B1076" s="438" t="s">
        <v>4262</v>
      </c>
      <c r="C1076" s="429" t="s">
        <v>2506</v>
      </c>
      <c r="D1076" s="401" t="s">
        <v>113</v>
      </c>
      <c r="E1076" s="402">
        <v>10929.14</v>
      </c>
      <c r="F1076" s="117">
        <v>41943</v>
      </c>
      <c r="G1076" s="30">
        <v>10929.14</v>
      </c>
      <c r="H1076" s="265">
        <f t="shared" si="31"/>
        <v>0</v>
      </c>
      <c r="I1076" s="235" t="s">
        <v>2511</v>
      </c>
      <c r="J1076" s="9"/>
      <c r="K1076" s="9"/>
    </row>
    <row r="1077" spans="1:11" x14ac:dyDescent="0.25">
      <c r="A1077" s="240"/>
      <c r="B1077" s="438"/>
      <c r="C1077" s="429"/>
      <c r="D1077" s="401"/>
      <c r="E1077" s="402"/>
      <c r="F1077" s="117"/>
      <c r="G1077" s="621">
        <f>SUM(G1062:G1076)</f>
        <v>131093.74</v>
      </c>
      <c r="H1077" s="265"/>
      <c r="I1077" s="235"/>
      <c r="J1077" s="9"/>
      <c r="K1077" s="9"/>
    </row>
    <row r="1078" spans="1:11" x14ac:dyDescent="0.25">
      <c r="A1078" s="240"/>
      <c r="B1078" s="438"/>
      <c r="C1078" s="429"/>
      <c r="D1078" s="401"/>
      <c r="E1078" s="402"/>
      <c r="F1078" s="117"/>
      <c r="G1078" s="30"/>
      <c r="H1078" s="265"/>
      <c r="I1078" s="235"/>
      <c r="J1078" s="9"/>
      <c r="K1078" s="9"/>
    </row>
    <row r="1079" spans="1:11" x14ac:dyDescent="0.25">
      <c r="A1079" s="240">
        <v>41914</v>
      </c>
      <c r="B1079" s="452" t="s">
        <v>1653</v>
      </c>
      <c r="C1079" s="453" t="s">
        <v>2506</v>
      </c>
      <c r="D1079" s="454" t="s">
        <v>2589</v>
      </c>
      <c r="E1079" s="236">
        <v>33205.599999999999</v>
      </c>
      <c r="F1079" s="294">
        <v>41916</v>
      </c>
      <c r="G1079" s="621">
        <v>33205.599999999999</v>
      </c>
      <c r="H1079" s="265">
        <f t="shared" si="31"/>
        <v>0</v>
      </c>
      <c r="I1079" s="38" t="s">
        <v>146</v>
      </c>
      <c r="J1079" s="9"/>
      <c r="K1079" s="9"/>
    </row>
    <row r="1080" spans="1:11" x14ac:dyDescent="0.25">
      <c r="A1080" s="240"/>
      <c r="B1080" s="452"/>
      <c r="C1080" s="453"/>
      <c r="D1080" s="454"/>
      <c r="E1080" s="236"/>
      <c r="F1080" s="294"/>
      <c r="G1080" s="30"/>
      <c r="H1080" s="265"/>
      <c r="I1080" s="38"/>
      <c r="J1080" s="9"/>
      <c r="K1080" s="9"/>
    </row>
    <row r="1081" spans="1:11" x14ac:dyDescent="0.25">
      <c r="A1081" s="240">
        <v>41937</v>
      </c>
      <c r="B1081" s="438" t="s">
        <v>3814</v>
      </c>
      <c r="C1081" s="429" t="s">
        <v>2506</v>
      </c>
      <c r="D1081" s="401" t="s">
        <v>2755</v>
      </c>
      <c r="E1081" s="402">
        <v>130.4</v>
      </c>
      <c r="F1081" s="294">
        <v>41937</v>
      </c>
      <c r="G1081" s="22">
        <v>130.4</v>
      </c>
      <c r="H1081" s="265">
        <f t="shared" si="31"/>
        <v>0</v>
      </c>
      <c r="I1081" s="431" t="s">
        <v>2508</v>
      </c>
      <c r="J1081" s="9"/>
      <c r="K1081" s="9"/>
    </row>
    <row r="1082" spans="1:11" x14ac:dyDescent="0.25">
      <c r="A1082" s="240">
        <v>41942</v>
      </c>
      <c r="B1082" s="438" t="s">
        <v>4275</v>
      </c>
      <c r="C1082" s="429" t="s">
        <v>2506</v>
      </c>
      <c r="D1082" s="401" t="s">
        <v>2755</v>
      </c>
      <c r="E1082" s="402">
        <v>55.4</v>
      </c>
      <c r="F1082" s="117">
        <v>41942</v>
      </c>
      <c r="G1082" s="30">
        <v>55.4</v>
      </c>
      <c r="H1082" s="265">
        <f t="shared" si="31"/>
        <v>0</v>
      </c>
      <c r="I1082" s="235" t="s">
        <v>2508</v>
      </c>
      <c r="J1082" s="9"/>
      <c r="K1082" s="9"/>
    </row>
    <row r="1083" spans="1:11" x14ac:dyDescent="0.25">
      <c r="A1083" s="240"/>
      <c r="B1083" s="438"/>
      <c r="C1083" s="429"/>
      <c r="D1083" s="401"/>
      <c r="E1083" s="402"/>
      <c r="F1083" s="117"/>
      <c r="G1083" s="30"/>
      <c r="H1083" s="265"/>
      <c r="I1083" s="235"/>
      <c r="J1083" s="9"/>
      <c r="K1083" s="9"/>
    </row>
    <row r="1084" spans="1:11" x14ac:dyDescent="0.25">
      <c r="A1084" s="240">
        <v>41916</v>
      </c>
      <c r="B1084" s="241" t="s">
        <v>1879</v>
      </c>
      <c r="C1084" s="394" t="s">
        <v>2506</v>
      </c>
      <c r="D1084" s="235" t="s">
        <v>1125</v>
      </c>
      <c r="E1084" s="236">
        <v>5035</v>
      </c>
      <c r="F1084" s="294">
        <v>41916</v>
      </c>
      <c r="G1084" s="30">
        <v>5035</v>
      </c>
      <c r="H1084" s="265">
        <f t="shared" si="31"/>
        <v>0</v>
      </c>
      <c r="I1084" s="235"/>
    </row>
    <row r="1085" spans="1:11" x14ac:dyDescent="0.25">
      <c r="A1085" s="240">
        <v>41918</v>
      </c>
      <c r="B1085" s="241" t="s">
        <v>2079</v>
      </c>
      <c r="C1085" s="394" t="s">
        <v>2506</v>
      </c>
      <c r="D1085" s="8" t="s">
        <v>1125</v>
      </c>
      <c r="E1085" s="252">
        <v>430.7</v>
      </c>
      <c r="F1085" s="294">
        <v>41918</v>
      </c>
      <c r="G1085" s="30">
        <v>430.7</v>
      </c>
      <c r="H1085" s="265">
        <f t="shared" si="31"/>
        <v>0</v>
      </c>
      <c r="I1085" s="8"/>
    </row>
    <row r="1086" spans="1:11" x14ac:dyDescent="0.25">
      <c r="A1086" s="240">
        <v>41923</v>
      </c>
      <c r="B1086" s="438" t="s">
        <v>1243</v>
      </c>
      <c r="C1086" s="429" t="s">
        <v>2506</v>
      </c>
      <c r="D1086" s="8" t="s">
        <v>1125</v>
      </c>
      <c r="E1086" s="252">
        <v>975.24</v>
      </c>
      <c r="F1086" s="294">
        <v>41923</v>
      </c>
      <c r="G1086" s="30">
        <v>975.24</v>
      </c>
      <c r="H1086" s="265">
        <f t="shared" si="31"/>
        <v>0</v>
      </c>
      <c r="I1086" s="235" t="s">
        <v>2508</v>
      </c>
      <c r="K1086" s="21"/>
    </row>
    <row r="1087" spans="1:11" x14ac:dyDescent="0.25">
      <c r="A1087" s="240">
        <v>41923</v>
      </c>
      <c r="B1087" s="438" t="s">
        <v>1251</v>
      </c>
      <c r="C1087" s="429" t="s">
        <v>2506</v>
      </c>
      <c r="D1087" s="8" t="s">
        <v>1125</v>
      </c>
      <c r="E1087" s="252">
        <v>292.8</v>
      </c>
      <c r="F1087" s="294">
        <v>41923</v>
      </c>
      <c r="G1087" s="30">
        <v>292.8</v>
      </c>
      <c r="H1087" s="265">
        <f t="shared" si="31"/>
        <v>0</v>
      </c>
      <c r="I1087" s="235" t="s">
        <v>2508</v>
      </c>
    </row>
    <row r="1088" spans="1:11" x14ac:dyDescent="0.25">
      <c r="A1088" s="240">
        <v>41924</v>
      </c>
      <c r="B1088" s="438" t="s">
        <v>1304</v>
      </c>
      <c r="C1088" s="429" t="s">
        <v>2506</v>
      </c>
      <c r="D1088" s="401" t="s">
        <v>1125</v>
      </c>
      <c r="E1088" s="402">
        <v>210.6</v>
      </c>
      <c r="F1088" s="294">
        <v>41924</v>
      </c>
      <c r="G1088" s="30">
        <v>210.6</v>
      </c>
      <c r="H1088" s="265">
        <f t="shared" si="31"/>
        <v>0</v>
      </c>
      <c r="I1088" s="20" t="s">
        <v>2508</v>
      </c>
    </row>
    <row r="1089" spans="1:11" x14ac:dyDescent="0.25">
      <c r="A1089" s="240">
        <v>41924</v>
      </c>
      <c r="B1089" s="438" t="s">
        <v>1316</v>
      </c>
      <c r="C1089" s="429" t="s">
        <v>2506</v>
      </c>
      <c r="D1089" s="401" t="s">
        <v>1125</v>
      </c>
      <c r="E1089" s="402">
        <v>3280</v>
      </c>
      <c r="F1089" s="294">
        <v>41925</v>
      </c>
      <c r="G1089" s="22">
        <v>3280</v>
      </c>
      <c r="H1089" s="265">
        <f t="shared" si="31"/>
        <v>0</v>
      </c>
      <c r="I1089" s="20" t="s">
        <v>2508</v>
      </c>
    </row>
    <row r="1090" spans="1:11" x14ac:dyDescent="0.25">
      <c r="A1090" s="240">
        <v>41925</v>
      </c>
      <c r="B1090" s="438" t="s">
        <v>1424</v>
      </c>
      <c r="C1090" s="429" t="s">
        <v>2506</v>
      </c>
      <c r="D1090" s="401" t="s">
        <v>1125</v>
      </c>
      <c r="E1090" s="402">
        <v>46.2</v>
      </c>
      <c r="F1090" s="294">
        <v>41925</v>
      </c>
      <c r="G1090" s="30">
        <v>46.2</v>
      </c>
      <c r="H1090" s="265">
        <f t="shared" si="31"/>
        <v>0</v>
      </c>
      <c r="I1090" s="8" t="s">
        <v>2508</v>
      </c>
      <c r="K1090" s="21"/>
    </row>
    <row r="1091" spans="1:11" x14ac:dyDescent="0.25">
      <c r="A1091" s="240">
        <v>41926</v>
      </c>
      <c r="B1091" s="438" t="s">
        <v>1526</v>
      </c>
      <c r="C1091" s="429" t="s">
        <v>2506</v>
      </c>
      <c r="D1091" s="401" t="s">
        <v>1125</v>
      </c>
      <c r="E1091" s="402">
        <v>203</v>
      </c>
      <c r="F1091" s="294">
        <v>41926</v>
      </c>
      <c r="G1091" s="30">
        <v>203</v>
      </c>
      <c r="H1091" s="265">
        <f t="shared" si="31"/>
        <v>0</v>
      </c>
      <c r="I1091" s="235" t="s">
        <v>2508</v>
      </c>
    </row>
    <row r="1092" spans="1:11" x14ac:dyDescent="0.25">
      <c r="A1092" s="240">
        <v>41928</v>
      </c>
      <c r="B1092" s="438" t="s">
        <v>2983</v>
      </c>
      <c r="C1092" s="429" t="s">
        <v>2506</v>
      </c>
      <c r="D1092" s="8" t="s">
        <v>1125</v>
      </c>
      <c r="E1092" s="252">
        <v>6825.6</v>
      </c>
      <c r="F1092" s="294">
        <v>41942</v>
      </c>
      <c r="G1092" s="251">
        <v>6825.6</v>
      </c>
      <c r="H1092" s="265">
        <f t="shared" si="31"/>
        <v>0</v>
      </c>
      <c r="I1092" s="235" t="s">
        <v>2508</v>
      </c>
    </row>
    <row r="1093" spans="1:11" x14ac:dyDescent="0.25">
      <c r="A1093" s="240">
        <v>41935</v>
      </c>
      <c r="B1093" s="438" t="s">
        <v>3683</v>
      </c>
      <c r="C1093" s="429" t="s">
        <v>2506</v>
      </c>
      <c r="D1093" s="401" t="s">
        <v>1125</v>
      </c>
      <c r="E1093" s="402">
        <v>40</v>
      </c>
      <c r="F1093" s="294">
        <v>41935</v>
      </c>
      <c r="G1093" s="22">
        <v>40</v>
      </c>
      <c r="H1093" s="265">
        <f t="shared" ref="H1093:H1166" si="32">E1093-G1093</f>
        <v>0</v>
      </c>
      <c r="I1093" s="20" t="s">
        <v>2508</v>
      </c>
      <c r="K1093" s="21"/>
    </row>
    <row r="1094" spans="1:11" x14ac:dyDescent="0.25">
      <c r="A1094" s="240">
        <v>41935</v>
      </c>
      <c r="B1094" s="438" t="s">
        <v>3684</v>
      </c>
      <c r="C1094" s="429" t="s">
        <v>2506</v>
      </c>
      <c r="D1094" s="401" t="s">
        <v>1125</v>
      </c>
      <c r="E1094" s="402">
        <v>164.4</v>
      </c>
      <c r="F1094" s="294">
        <v>41935</v>
      </c>
      <c r="G1094" s="22">
        <v>164.4</v>
      </c>
      <c r="H1094" s="265">
        <f t="shared" si="32"/>
        <v>0</v>
      </c>
      <c r="I1094" s="20" t="s">
        <v>2508</v>
      </c>
    </row>
    <row r="1095" spans="1:11" x14ac:dyDescent="0.25">
      <c r="A1095" s="240">
        <v>41938</v>
      </c>
      <c r="B1095" s="438" t="s">
        <v>3918</v>
      </c>
      <c r="C1095" s="429" t="s">
        <v>2506</v>
      </c>
      <c r="D1095" s="439" t="s">
        <v>1125</v>
      </c>
      <c r="E1095" s="295">
        <v>441.1</v>
      </c>
      <c r="F1095" s="294">
        <v>41938</v>
      </c>
      <c r="G1095" s="22">
        <v>441.1</v>
      </c>
      <c r="H1095" s="265">
        <f t="shared" si="32"/>
        <v>0</v>
      </c>
      <c r="I1095" s="24" t="s">
        <v>2508</v>
      </c>
    </row>
    <row r="1096" spans="1:11" x14ac:dyDescent="0.25">
      <c r="A1096" s="240">
        <v>41939</v>
      </c>
      <c r="B1096" s="438" t="s">
        <v>4014</v>
      </c>
      <c r="C1096" s="429" t="s">
        <v>2506</v>
      </c>
      <c r="D1096" s="439" t="s">
        <v>1125</v>
      </c>
      <c r="E1096" s="295">
        <v>7930</v>
      </c>
      <c r="F1096" s="294">
        <v>41939</v>
      </c>
      <c r="G1096" s="22">
        <v>7930</v>
      </c>
      <c r="H1096" s="265">
        <f t="shared" si="32"/>
        <v>0</v>
      </c>
      <c r="I1096" s="24" t="s">
        <v>2508</v>
      </c>
    </row>
    <row r="1097" spans="1:11" x14ac:dyDescent="0.25">
      <c r="A1097" s="240">
        <v>41940</v>
      </c>
      <c r="B1097" s="438" t="s">
        <v>4123</v>
      </c>
      <c r="C1097" s="429" t="s">
        <v>2506</v>
      </c>
      <c r="D1097" s="401" t="s">
        <v>1125</v>
      </c>
      <c r="E1097" s="402">
        <v>48</v>
      </c>
      <c r="F1097" s="294">
        <v>41940</v>
      </c>
      <c r="G1097" s="30">
        <v>48</v>
      </c>
      <c r="H1097" s="265">
        <f t="shared" si="32"/>
        <v>0</v>
      </c>
      <c r="I1097" s="235" t="s">
        <v>2508</v>
      </c>
    </row>
    <row r="1098" spans="1:11" x14ac:dyDescent="0.25">
      <c r="A1098" s="240">
        <v>41941</v>
      </c>
      <c r="B1098" s="438" t="s">
        <v>4183</v>
      </c>
      <c r="C1098" s="429" t="s">
        <v>2506</v>
      </c>
      <c r="D1098" s="401" t="s">
        <v>1125</v>
      </c>
      <c r="E1098" s="402">
        <v>5090</v>
      </c>
      <c r="F1098" s="117">
        <v>41941</v>
      </c>
      <c r="G1098" s="251">
        <v>5090</v>
      </c>
      <c r="H1098" s="265">
        <f t="shared" si="32"/>
        <v>0</v>
      </c>
      <c r="I1098" s="8" t="s">
        <v>2508</v>
      </c>
    </row>
    <row r="1099" spans="1:11" x14ac:dyDescent="0.25">
      <c r="A1099" s="240">
        <v>41941</v>
      </c>
      <c r="B1099" s="438" t="s">
        <v>4206</v>
      </c>
      <c r="C1099" s="429" t="s">
        <v>2506</v>
      </c>
      <c r="D1099" s="401" t="s">
        <v>1125</v>
      </c>
      <c r="E1099" s="402">
        <v>73</v>
      </c>
      <c r="F1099" s="117">
        <v>41941</v>
      </c>
      <c r="G1099" s="30">
        <v>73</v>
      </c>
      <c r="H1099" s="265">
        <f t="shared" si="32"/>
        <v>0</v>
      </c>
      <c r="I1099" s="8" t="s">
        <v>2508</v>
      </c>
    </row>
    <row r="1100" spans="1:11" x14ac:dyDescent="0.25">
      <c r="A1100" s="240">
        <v>41942</v>
      </c>
      <c r="B1100" s="438" t="s">
        <v>4238</v>
      </c>
      <c r="C1100" s="429" t="s">
        <v>2506</v>
      </c>
      <c r="D1100" s="401" t="s">
        <v>1125</v>
      </c>
      <c r="E1100" s="402">
        <v>4785.2</v>
      </c>
      <c r="F1100" s="117">
        <v>41942</v>
      </c>
      <c r="G1100" s="30">
        <v>4785.2</v>
      </c>
      <c r="H1100" s="265">
        <f t="shared" si="32"/>
        <v>0</v>
      </c>
      <c r="I1100" s="8" t="s">
        <v>2534</v>
      </c>
      <c r="J1100" s="9"/>
      <c r="K1100" s="9"/>
    </row>
    <row r="1101" spans="1:11" x14ac:dyDescent="0.25">
      <c r="A1101" s="240"/>
      <c r="B1101" s="438"/>
      <c r="C1101" s="429"/>
      <c r="D1101" s="401"/>
      <c r="E1101" s="402"/>
      <c r="F1101" s="117"/>
      <c r="G1101" s="621">
        <f>SUM(G1084:G1100)</f>
        <v>35870.839999999997</v>
      </c>
      <c r="H1101" s="265"/>
      <c r="I1101" s="8"/>
      <c r="J1101" s="9"/>
      <c r="K1101" s="9"/>
    </row>
    <row r="1102" spans="1:11" x14ac:dyDescent="0.25">
      <c r="A1102" s="240"/>
      <c r="B1102" s="438"/>
      <c r="C1102" s="429"/>
      <c r="D1102" s="401"/>
      <c r="E1102" s="402"/>
      <c r="F1102" s="117"/>
      <c r="G1102" s="30"/>
      <c r="H1102" s="265"/>
      <c r="I1102" s="8"/>
      <c r="J1102" s="9"/>
      <c r="K1102" s="9"/>
    </row>
    <row r="1103" spans="1:11" x14ac:dyDescent="0.25">
      <c r="A1103" s="240">
        <v>41915</v>
      </c>
      <c r="B1103" s="452" t="s">
        <v>1713</v>
      </c>
      <c r="C1103" s="453" t="s">
        <v>2506</v>
      </c>
      <c r="D1103" s="454" t="s">
        <v>2470</v>
      </c>
      <c r="E1103" s="236">
        <v>4169</v>
      </c>
      <c r="F1103" s="294">
        <v>41915</v>
      </c>
      <c r="G1103" s="30">
        <v>4169</v>
      </c>
      <c r="H1103" s="265">
        <f t="shared" si="32"/>
        <v>0</v>
      </c>
      <c r="I1103" s="38" t="s">
        <v>23</v>
      </c>
      <c r="J1103" s="9"/>
      <c r="K1103" s="9"/>
    </row>
    <row r="1104" spans="1:11" x14ac:dyDescent="0.25">
      <c r="A1104" s="240">
        <v>41916</v>
      </c>
      <c r="B1104" s="241" t="s">
        <v>1817</v>
      </c>
      <c r="C1104" s="394" t="s">
        <v>2506</v>
      </c>
      <c r="D1104" s="235" t="s">
        <v>2470</v>
      </c>
      <c r="E1104" s="236">
        <v>14622.5</v>
      </c>
      <c r="F1104" s="294">
        <v>41916</v>
      </c>
      <c r="G1104" s="30">
        <v>14622.5</v>
      </c>
      <c r="H1104" s="265">
        <f t="shared" si="32"/>
        <v>0</v>
      </c>
      <c r="I1104" s="235"/>
      <c r="J1104" s="9"/>
      <c r="K1104" s="9"/>
    </row>
    <row r="1105" spans="1:11" x14ac:dyDescent="0.25">
      <c r="A1105" s="240">
        <v>41923</v>
      </c>
      <c r="B1105" s="438" t="s">
        <v>1152</v>
      </c>
      <c r="C1105" s="429" t="s">
        <v>2506</v>
      </c>
      <c r="D1105" s="8" t="s">
        <v>2470</v>
      </c>
      <c r="E1105" s="252">
        <v>13101.8</v>
      </c>
      <c r="F1105" s="294">
        <v>41923</v>
      </c>
      <c r="G1105" s="30">
        <v>13101.8</v>
      </c>
      <c r="H1105" s="265">
        <f t="shared" si="32"/>
        <v>0</v>
      </c>
      <c r="I1105" s="8" t="s">
        <v>2508</v>
      </c>
      <c r="J1105" s="9"/>
      <c r="K1105" s="9"/>
    </row>
    <row r="1106" spans="1:11" x14ac:dyDescent="0.25">
      <c r="A1106" s="240">
        <v>41925</v>
      </c>
      <c r="B1106" s="438" t="s">
        <v>1353</v>
      </c>
      <c r="C1106" s="429" t="s">
        <v>2506</v>
      </c>
      <c r="D1106" s="8" t="s">
        <v>2470</v>
      </c>
      <c r="E1106" s="252">
        <v>5354.4</v>
      </c>
      <c r="F1106" s="294">
        <v>41925</v>
      </c>
      <c r="G1106" s="22">
        <v>5354.4</v>
      </c>
      <c r="H1106" s="265">
        <f t="shared" si="32"/>
        <v>0</v>
      </c>
      <c r="I1106" s="20" t="s">
        <v>2511</v>
      </c>
      <c r="J1106" s="9"/>
      <c r="K1106" s="9"/>
    </row>
    <row r="1107" spans="1:11" x14ac:dyDescent="0.25">
      <c r="A1107" s="240">
        <v>41930</v>
      </c>
      <c r="B1107" s="438" t="s">
        <v>3197</v>
      </c>
      <c r="C1107" s="429" t="s">
        <v>2506</v>
      </c>
      <c r="D1107" s="8" t="s">
        <v>2470</v>
      </c>
      <c r="E1107" s="252">
        <v>9960.4</v>
      </c>
      <c r="F1107" s="294">
        <v>41930</v>
      </c>
      <c r="G1107" s="30">
        <v>9960.4</v>
      </c>
      <c r="H1107" s="265">
        <f t="shared" si="32"/>
        <v>0</v>
      </c>
      <c r="I1107" s="8" t="s">
        <v>2508</v>
      </c>
      <c r="J1107" s="9"/>
      <c r="K1107" s="9"/>
    </row>
    <row r="1108" spans="1:11" x14ac:dyDescent="0.25">
      <c r="A1108" s="240">
        <v>41932</v>
      </c>
      <c r="B1108" s="438" t="s">
        <v>3367</v>
      </c>
      <c r="C1108" s="429" t="s">
        <v>2506</v>
      </c>
      <c r="D1108" s="8" t="s">
        <v>2470</v>
      </c>
      <c r="E1108" s="252">
        <v>4617</v>
      </c>
      <c r="F1108" s="294">
        <v>41932</v>
      </c>
      <c r="G1108" s="30">
        <v>4617</v>
      </c>
      <c r="H1108" s="265">
        <f t="shared" si="32"/>
        <v>0</v>
      </c>
      <c r="I1108" s="8" t="s">
        <v>2511</v>
      </c>
      <c r="J1108" s="9"/>
      <c r="K1108" s="9"/>
    </row>
    <row r="1109" spans="1:11" x14ac:dyDescent="0.25">
      <c r="A1109" s="240">
        <v>41937</v>
      </c>
      <c r="B1109" s="438" t="s">
        <v>3803</v>
      </c>
      <c r="C1109" s="429" t="s">
        <v>2506</v>
      </c>
      <c r="D1109" s="401" t="s">
        <v>2470</v>
      </c>
      <c r="E1109" s="402">
        <v>17992.400000000001</v>
      </c>
      <c r="F1109" s="294">
        <v>41937</v>
      </c>
      <c r="G1109" s="22">
        <v>17992.400000000001</v>
      </c>
      <c r="H1109" s="265">
        <f t="shared" si="32"/>
        <v>0</v>
      </c>
      <c r="I1109" s="431" t="s">
        <v>2508</v>
      </c>
      <c r="J1109" s="9"/>
      <c r="K1109" s="9"/>
    </row>
    <row r="1110" spans="1:11" x14ac:dyDescent="0.25">
      <c r="A1110" s="240"/>
      <c r="B1110" s="438"/>
      <c r="C1110" s="429"/>
      <c r="D1110" s="401"/>
      <c r="E1110" s="402"/>
      <c r="F1110" s="294"/>
      <c r="G1110" s="620">
        <f>SUM(G1103:G1109)</f>
        <v>69817.5</v>
      </c>
      <c r="H1110" s="265"/>
      <c r="I1110" s="431"/>
      <c r="J1110" s="9"/>
      <c r="K1110" s="9"/>
    </row>
    <row r="1111" spans="1:11" x14ac:dyDescent="0.25">
      <c r="A1111" s="240"/>
      <c r="B1111" s="438"/>
      <c r="C1111" s="429"/>
      <c r="D1111" s="401"/>
      <c r="E1111" s="402"/>
      <c r="F1111" s="294"/>
      <c r="G1111" s="22"/>
      <c r="H1111" s="265"/>
      <c r="I1111" s="431"/>
      <c r="J1111" s="9"/>
      <c r="K1111" s="9"/>
    </row>
    <row r="1112" spans="1:11" x14ac:dyDescent="0.25">
      <c r="A1112" s="240">
        <v>41914</v>
      </c>
      <c r="B1112" s="452" t="s">
        <v>1582</v>
      </c>
      <c r="C1112" s="453" t="s">
        <v>2506</v>
      </c>
      <c r="D1112" s="454" t="s">
        <v>61</v>
      </c>
      <c r="E1112" s="236">
        <v>501.6</v>
      </c>
      <c r="F1112" s="294">
        <v>41914</v>
      </c>
      <c r="G1112" s="30">
        <v>501.6</v>
      </c>
      <c r="H1112" s="238">
        <f t="shared" si="32"/>
        <v>0</v>
      </c>
      <c r="I1112" s="38"/>
      <c r="J1112" s="9"/>
      <c r="K1112" s="9"/>
    </row>
    <row r="1113" spans="1:11" x14ac:dyDescent="0.25">
      <c r="A1113" s="240">
        <v>41929</v>
      </c>
      <c r="B1113" s="438" t="s">
        <v>3170</v>
      </c>
      <c r="C1113" s="429" t="s">
        <v>2506</v>
      </c>
      <c r="D1113" s="8" t="s">
        <v>61</v>
      </c>
      <c r="E1113" s="252">
        <v>608.4</v>
      </c>
      <c r="F1113" s="294">
        <v>41929</v>
      </c>
      <c r="G1113" s="30">
        <v>608.4</v>
      </c>
      <c r="H1113" s="265">
        <f t="shared" si="32"/>
        <v>0</v>
      </c>
      <c r="I1113" s="8" t="s">
        <v>2508</v>
      </c>
      <c r="J1113" s="9"/>
      <c r="K1113" s="9"/>
    </row>
    <row r="1114" spans="1:11" x14ac:dyDescent="0.25">
      <c r="A1114" s="240"/>
      <c r="B1114" s="438"/>
      <c r="C1114" s="429"/>
      <c r="D1114" s="8"/>
      <c r="E1114" s="252"/>
      <c r="F1114" s="294"/>
      <c r="G1114" s="30"/>
      <c r="H1114" s="265"/>
      <c r="I1114" s="8"/>
      <c r="J1114" s="9"/>
      <c r="K1114" s="9"/>
    </row>
    <row r="1115" spans="1:11" x14ac:dyDescent="0.25">
      <c r="A1115" s="240">
        <v>41921</v>
      </c>
      <c r="B1115" s="456" t="s">
        <v>1203</v>
      </c>
      <c r="C1115" s="457" t="s">
        <v>2764</v>
      </c>
      <c r="D1115" s="235" t="s">
        <v>2643</v>
      </c>
      <c r="E1115" s="236">
        <v>5301</v>
      </c>
      <c r="F1115" s="294">
        <v>41921</v>
      </c>
      <c r="G1115" s="30">
        <v>5301</v>
      </c>
      <c r="H1115" s="265">
        <f t="shared" si="32"/>
        <v>0</v>
      </c>
      <c r="I1115" s="235" t="s">
        <v>23</v>
      </c>
      <c r="J1115" s="9"/>
      <c r="K1115" s="9"/>
    </row>
    <row r="1116" spans="1:11" x14ac:dyDescent="0.25">
      <c r="A1116" s="240">
        <v>41915</v>
      </c>
      <c r="B1116" s="452" t="s">
        <v>1683</v>
      </c>
      <c r="C1116" s="453" t="s">
        <v>2506</v>
      </c>
      <c r="D1116" s="454" t="s">
        <v>2643</v>
      </c>
      <c r="E1116" s="236">
        <v>3197.6</v>
      </c>
      <c r="F1116" s="294">
        <v>41915</v>
      </c>
      <c r="G1116" s="30">
        <v>3197.6</v>
      </c>
      <c r="H1116" s="265">
        <f t="shared" si="32"/>
        <v>0</v>
      </c>
      <c r="I1116" s="38" t="s">
        <v>23</v>
      </c>
      <c r="J1116" s="9"/>
      <c r="K1116" s="9"/>
    </row>
    <row r="1117" spans="1:11" x14ac:dyDescent="0.25">
      <c r="A1117" s="240">
        <v>41918</v>
      </c>
      <c r="B1117" s="241" t="s">
        <v>2018</v>
      </c>
      <c r="C1117" s="394" t="s">
        <v>2506</v>
      </c>
      <c r="D1117" s="8" t="s">
        <v>2643</v>
      </c>
      <c r="E1117" s="252">
        <v>627.20000000000005</v>
      </c>
      <c r="F1117" s="294">
        <v>41918</v>
      </c>
      <c r="G1117" s="30">
        <v>627.20000000000005</v>
      </c>
      <c r="H1117" s="265">
        <f t="shared" si="32"/>
        <v>0</v>
      </c>
      <c r="I1117" s="8"/>
      <c r="J1117" s="9"/>
      <c r="K1117" s="9"/>
    </row>
    <row r="1118" spans="1:11" x14ac:dyDescent="0.25">
      <c r="A1118" s="240">
        <v>41919</v>
      </c>
      <c r="B1118" s="241" t="s">
        <v>2134</v>
      </c>
      <c r="C1118" s="394" t="s">
        <v>2506</v>
      </c>
      <c r="D1118" s="8" t="s">
        <v>2643</v>
      </c>
      <c r="E1118" s="252">
        <v>396</v>
      </c>
      <c r="F1118" s="294">
        <v>41919</v>
      </c>
      <c r="G1118" s="30">
        <v>396</v>
      </c>
      <c r="H1118" s="265">
        <f t="shared" si="32"/>
        <v>0</v>
      </c>
      <c r="I1118" s="8"/>
      <c r="J1118" s="9"/>
      <c r="K1118" s="9"/>
    </row>
    <row r="1119" spans="1:11" x14ac:dyDescent="0.25">
      <c r="A1119" s="240">
        <v>41934</v>
      </c>
      <c r="B1119" s="438" t="s">
        <v>3570</v>
      </c>
      <c r="C1119" s="429" t="s">
        <v>2506</v>
      </c>
      <c r="D1119" s="401" t="s">
        <v>2643</v>
      </c>
      <c r="E1119" s="402">
        <v>3451.5</v>
      </c>
      <c r="F1119" s="294">
        <v>41935</v>
      </c>
      <c r="G1119" s="22">
        <v>3451.5</v>
      </c>
      <c r="H1119" s="265">
        <f t="shared" si="32"/>
        <v>0</v>
      </c>
      <c r="I1119" s="20" t="s">
        <v>2508</v>
      </c>
      <c r="J1119" s="9"/>
      <c r="K1119" s="9"/>
    </row>
    <row r="1120" spans="1:11" x14ac:dyDescent="0.25">
      <c r="A1120" s="240">
        <v>41936</v>
      </c>
      <c r="B1120" s="438" t="s">
        <v>3729</v>
      </c>
      <c r="C1120" s="429" t="s">
        <v>2506</v>
      </c>
      <c r="D1120" s="401" t="s">
        <v>2643</v>
      </c>
      <c r="E1120" s="402">
        <v>3069</v>
      </c>
      <c r="F1120" s="294">
        <v>41936</v>
      </c>
      <c r="G1120" s="22">
        <v>3069</v>
      </c>
      <c r="H1120" s="265">
        <f t="shared" si="32"/>
        <v>0</v>
      </c>
      <c r="I1120" s="20" t="s">
        <v>2511</v>
      </c>
      <c r="J1120" s="9"/>
      <c r="K1120" s="9"/>
    </row>
    <row r="1121" spans="1:11" x14ac:dyDescent="0.25">
      <c r="A1121" s="240">
        <v>41941</v>
      </c>
      <c r="B1121" s="438" t="s">
        <v>4152</v>
      </c>
      <c r="C1121" s="429" t="s">
        <v>2506</v>
      </c>
      <c r="D1121" s="401" t="s">
        <v>2643</v>
      </c>
      <c r="E1121" s="402">
        <v>539</v>
      </c>
      <c r="F1121" s="294">
        <v>41941</v>
      </c>
      <c r="G1121" s="30">
        <v>539</v>
      </c>
      <c r="H1121" s="265">
        <f t="shared" si="32"/>
        <v>0</v>
      </c>
      <c r="I1121" s="235" t="s">
        <v>2511</v>
      </c>
    </row>
    <row r="1122" spans="1:11" x14ac:dyDescent="0.25">
      <c r="A1122" s="240"/>
      <c r="B1122" s="438"/>
      <c r="C1122" s="429"/>
      <c r="D1122" s="401"/>
      <c r="E1122" s="402"/>
      <c r="F1122" s="294"/>
      <c r="G1122" s="621">
        <f>SUM(G1115:G1121)</f>
        <v>16581.300000000003</v>
      </c>
      <c r="H1122" s="265"/>
      <c r="I1122" s="235"/>
    </row>
    <row r="1123" spans="1:11" x14ac:dyDescent="0.25">
      <c r="A1123" s="240"/>
      <c r="B1123" s="438"/>
      <c r="C1123" s="429"/>
      <c r="D1123" s="401"/>
      <c r="E1123" s="402"/>
      <c r="F1123" s="294"/>
      <c r="G1123" s="30"/>
      <c r="H1123" s="265"/>
      <c r="I1123" s="235"/>
    </row>
    <row r="1124" spans="1:11" x14ac:dyDescent="0.25">
      <c r="A1124" s="240">
        <v>41930</v>
      </c>
      <c r="B1124" s="438" t="s">
        <v>3186</v>
      </c>
      <c r="C1124" s="429" t="s">
        <v>2506</v>
      </c>
      <c r="D1124" s="8" t="s">
        <v>3187</v>
      </c>
      <c r="E1124" s="252">
        <v>6667.4</v>
      </c>
      <c r="F1124" s="294">
        <v>41930</v>
      </c>
      <c r="G1124" s="30">
        <v>6667.4</v>
      </c>
      <c r="H1124" s="265">
        <f t="shared" si="32"/>
        <v>0</v>
      </c>
      <c r="I1124" s="8" t="s">
        <v>2508</v>
      </c>
    </row>
    <row r="1125" spans="1:11" x14ac:dyDescent="0.25">
      <c r="A1125" s="240"/>
      <c r="B1125" s="438"/>
      <c r="C1125" s="429"/>
      <c r="D1125" s="8"/>
      <c r="E1125" s="252"/>
      <c r="F1125" s="294"/>
      <c r="G1125" s="30"/>
      <c r="H1125" s="265"/>
      <c r="I1125" s="8"/>
    </row>
    <row r="1126" spans="1:11" x14ac:dyDescent="0.25">
      <c r="A1126" s="240">
        <v>41917</v>
      </c>
      <c r="B1126" s="241" t="s">
        <v>1912</v>
      </c>
      <c r="C1126" s="394" t="s">
        <v>2506</v>
      </c>
      <c r="D1126" s="235" t="s">
        <v>2314</v>
      </c>
      <c r="E1126" s="236">
        <v>7324.2</v>
      </c>
      <c r="F1126" s="294">
        <v>41917</v>
      </c>
      <c r="G1126" s="30">
        <v>7324.2</v>
      </c>
      <c r="H1126" s="265">
        <f t="shared" si="32"/>
        <v>0</v>
      </c>
      <c r="I1126" s="235"/>
    </row>
    <row r="1127" spans="1:11" x14ac:dyDescent="0.25">
      <c r="A1127" s="240">
        <v>41919</v>
      </c>
      <c r="B1127" s="241" t="s">
        <v>2105</v>
      </c>
      <c r="C1127" s="394" t="s">
        <v>2506</v>
      </c>
      <c r="D1127" s="8" t="s">
        <v>2314</v>
      </c>
      <c r="E1127" s="252">
        <v>10488</v>
      </c>
      <c r="F1127" s="294">
        <v>41919</v>
      </c>
      <c r="G1127" s="30">
        <v>10488</v>
      </c>
      <c r="H1127" s="265">
        <f t="shared" si="32"/>
        <v>0</v>
      </c>
      <c r="I1127" s="8"/>
    </row>
    <row r="1128" spans="1:11" x14ac:dyDescent="0.25">
      <c r="A1128" s="240">
        <v>41923</v>
      </c>
      <c r="B1128" s="438" t="s">
        <v>1188</v>
      </c>
      <c r="C1128" s="429" t="s">
        <v>2506</v>
      </c>
      <c r="D1128" s="8" t="s">
        <v>2314</v>
      </c>
      <c r="E1128" s="252">
        <v>5884.4</v>
      </c>
      <c r="F1128" s="294">
        <v>41923</v>
      </c>
      <c r="G1128" s="30">
        <v>5884.4</v>
      </c>
      <c r="H1128" s="265">
        <f t="shared" si="32"/>
        <v>0</v>
      </c>
      <c r="I1128" s="235" t="s">
        <v>2508</v>
      </c>
    </row>
    <row r="1129" spans="1:11" x14ac:dyDescent="0.25">
      <c r="A1129" s="240">
        <v>41925</v>
      </c>
      <c r="B1129" s="438" t="s">
        <v>1349</v>
      </c>
      <c r="C1129" s="429" t="s">
        <v>2506</v>
      </c>
      <c r="D1129" s="401" t="s">
        <v>2314</v>
      </c>
      <c r="E1129" s="402">
        <v>12657.2</v>
      </c>
      <c r="F1129" s="294">
        <v>41925</v>
      </c>
      <c r="G1129" s="22">
        <v>12657.2</v>
      </c>
      <c r="H1129" s="265">
        <f t="shared" si="32"/>
        <v>0</v>
      </c>
      <c r="I1129" s="20" t="s">
        <v>2508</v>
      </c>
      <c r="K1129" s="21"/>
    </row>
    <row r="1130" spans="1:11" x14ac:dyDescent="0.25">
      <c r="A1130" s="240">
        <v>41928</v>
      </c>
      <c r="B1130" s="438" t="s">
        <v>2979</v>
      </c>
      <c r="C1130" s="429" t="s">
        <v>2506</v>
      </c>
      <c r="D1130" s="8" t="s">
        <v>2314</v>
      </c>
      <c r="E1130" s="252">
        <v>16220.8</v>
      </c>
      <c r="F1130" s="294">
        <v>41928</v>
      </c>
      <c r="G1130" s="251">
        <v>16220.8</v>
      </c>
      <c r="H1130" s="265">
        <f t="shared" si="32"/>
        <v>0</v>
      </c>
      <c r="I1130" s="8" t="s">
        <v>2508</v>
      </c>
      <c r="K1130" s="21"/>
    </row>
    <row r="1131" spans="1:11" x14ac:dyDescent="0.25">
      <c r="A1131" s="240">
        <v>41928</v>
      </c>
      <c r="B1131" s="438" t="s">
        <v>2982</v>
      </c>
      <c r="C1131" s="429" t="s">
        <v>2506</v>
      </c>
      <c r="D1131" s="8" t="s">
        <v>2314</v>
      </c>
      <c r="E1131" s="252">
        <v>3455.8</v>
      </c>
      <c r="F1131" s="294">
        <v>41928</v>
      </c>
      <c r="G1131" s="251">
        <v>3455.8</v>
      </c>
      <c r="H1131" s="265">
        <f t="shared" si="32"/>
        <v>0</v>
      </c>
      <c r="I1131" s="8" t="s">
        <v>2508</v>
      </c>
    </row>
    <row r="1132" spans="1:11" x14ac:dyDescent="0.25">
      <c r="A1132" s="240">
        <v>41934</v>
      </c>
      <c r="B1132" s="438" t="s">
        <v>3525</v>
      </c>
      <c r="C1132" s="429" t="s">
        <v>2506</v>
      </c>
      <c r="D1132" s="8" t="s">
        <v>2314</v>
      </c>
      <c r="E1132" s="252">
        <v>2505.6</v>
      </c>
      <c r="F1132" s="294">
        <v>41934</v>
      </c>
      <c r="G1132" s="22">
        <v>2505.6</v>
      </c>
      <c r="H1132" s="265">
        <f t="shared" si="32"/>
        <v>0</v>
      </c>
      <c r="I1132" s="20" t="s">
        <v>2508</v>
      </c>
    </row>
    <row r="1133" spans="1:11" x14ac:dyDescent="0.25">
      <c r="A1133" s="240">
        <v>41936</v>
      </c>
      <c r="B1133" s="438" t="s">
        <v>3733</v>
      </c>
      <c r="C1133" s="429" t="s">
        <v>2506</v>
      </c>
      <c r="D1133" s="401" t="s">
        <v>2314</v>
      </c>
      <c r="E1133" s="402">
        <v>9642.2000000000007</v>
      </c>
      <c r="F1133" s="294">
        <v>41936</v>
      </c>
      <c r="G1133" s="22">
        <v>9642.2000000000007</v>
      </c>
      <c r="H1133" s="265">
        <f t="shared" si="32"/>
        <v>0</v>
      </c>
      <c r="I1133" s="20" t="s">
        <v>2508</v>
      </c>
    </row>
    <row r="1134" spans="1:11" x14ac:dyDescent="0.25">
      <c r="A1134" s="240">
        <v>41936</v>
      </c>
      <c r="B1134" s="438" t="s">
        <v>3751</v>
      </c>
      <c r="C1134" s="429" t="s">
        <v>2506</v>
      </c>
      <c r="D1134" s="401" t="s">
        <v>2314</v>
      </c>
      <c r="E1134" s="402">
        <v>1575.6</v>
      </c>
      <c r="F1134" s="294">
        <v>41936</v>
      </c>
      <c r="G1134" s="22">
        <v>1575.6</v>
      </c>
      <c r="H1134" s="265">
        <f t="shared" si="32"/>
        <v>0</v>
      </c>
      <c r="I1134" s="20" t="s">
        <v>2508</v>
      </c>
    </row>
    <row r="1135" spans="1:11" x14ac:dyDescent="0.25">
      <c r="A1135" s="240"/>
      <c r="B1135" s="438"/>
      <c r="C1135" s="429"/>
      <c r="D1135" s="401"/>
      <c r="E1135" s="402"/>
      <c r="F1135" s="294"/>
      <c r="G1135" s="620">
        <f>SUM(G1126:G1134)</f>
        <v>69753.800000000017</v>
      </c>
      <c r="H1135" s="265"/>
      <c r="I1135" s="20"/>
    </row>
    <row r="1136" spans="1:11" x14ac:dyDescent="0.25">
      <c r="A1136" s="240"/>
      <c r="B1136" s="438"/>
      <c r="C1136" s="429"/>
      <c r="D1136" s="401"/>
      <c r="E1136" s="402"/>
      <c r="F1136" s="294"/>
      <c r="G1136" s="22"/>
      <c r="H1136" s="265"/>
      <c r="I1136" s="20"/>
    </row>
    <row r="1137" spans="1:9" x14ac:dyDescent="0.25">
      <c r="A1137" s="240">
        <v>41914</v>
      </c>
      <c r="B1137" s="452" t="s">
        <v>1578</v>
      </c>
      <c r="C1137" s="453" t="s">
        <v>2506</v>
      </c>
      <c r="D1137" s="454" t="s">
        <v>2785</v>
      </c>
      <c r="E1137" s="236">
        <v>14172.6</v>
      </c>
      <c r="F1137" s="294">
        <v>41914</v>
      </c>
      <c r="G1137" s="30">
        <v>14172.6</v>
      </c>
      <c r="H1137" s="238">
        <f t="shared" si="32"/>
        <v>0</v>
      </c>
      <c r="I1137" s="38" t="s">
        <v>20</v>
      </c>
    </row>
    <row r="1138" spans="1:9" x14ac:dyDescent="0.25">
      <c r="A1138" s="240">
        <v>41915</v>
      </c>
      <c r="B1138" s="452" t="s">
        <v>1722</v>
      </c>
      <c r="C1138" s="453" t="s">
        <v>2506</v>
      </c>
      <c r="D1138" s="454" t="s">
        <v>2785</v>
      </c>
      <c r="E1138" s="236">
        <v>5170</v>
      </c>
      <c r="F1138" s="294">
        <v>41916</v>
      </c>
      <c r="G1138" s="30">
        <v>5170</v>
      </c>
      <c r="H1138" s="265">
        <f t="shared" si="32"/>
        <v>0</v>
      </c>
      <c r="I1138" s="38" t="s">
        <v>57</v>
      </c>
    </row>
    <row r="1139" spans="1:9" x14ac:dyDescent="0.25">
      <c r="A1139" s="240">
        <v>41916</v>
      </c>
      <c r="B1139" s="241" t="s">
        <v>1841</v>
      </c>
      <c r="C1139" s="394" t="s">
        <v>2506</v>
      </c>
      <c r="D1139" s="235" t="s">
        <v>2785</v>
      </c>
      <c r="E1139" s="236">
        <v>9473.4</v>
      </c>
      <c r="F1139" s="294">
        <v>41916</v>
      </c>
      <c r="G1139" s="30">
        <v>9473.4</v>
      </c>
      <c r="H1139" s="265">
        <f t="shared" si="32"/>
        <v>0</v>
      </c>
      <c r="I1139" s="235" t="s">
        <v>57</v>
      </c>
    </row>
    <row r="1140" spans="1:9" x14ac:dyDescent="0.25">
      <c r="A1140" s="240">
        <v>41917</v>
      </c>
      <c r="B1140" s="241" t="s">
        <v>1892</v>
      </c>
      <c r="C1140" s="394" t="s">
        <v>2506</v>
      </c>
      <c r="D1140" s="235" t="s">
        <v>2785</v>
      </c>
      <c r="E1140" s="236">
        <v>10694.6</v>
      </c>
      <c r="F1140" s="294">
        <v>41917</v>
      </c>
      <c r="G1140" s="30">
        <v>10694.6</v>
      </c>
      <c r="H1140" s="265">
        <f t="shared" si="32"/>
        <v>0</v>
      </c>
      <c r="I1140" s="235"/>
    </row>
    <row r="1141" spans="1:9" x14ac:dyDescent="0.25">
      <c r="A1141" s="240">
        <v>41917</v>
      </c>
      <c r="B1141" s="241" t="s">
        <v>1909</v>
      </c>
      <c r="C1141" s="394" t="s">
        <v>2506</v>
      </c>
      <c r="D1141" s="235" t="s">
        <v>2785</v>
      </c>
      <c r="E1141" s="236">
        <v>4264.8</v>
      </c>
      <c r="F1141" s="294">
        <v>41918</v>
      </c>
      <c r="G1141" s="30">
        <v>4264.8</v>
      </c>
      <c r="H1141" s="265">
        <f t="shared" si="32"/>
        <v>0</v>
      </c>
      <c r="I1141" s="235" t="s">
        <v>57</v>
      </c>
    </row>
    <row r="1142" spans="1:9" x14ac:dyDescent="0.25">
      <c r="A1142" s="240">
        <v>41918</v>
      </c>
      <c r="B1142" s="241" t="s">
        <v>2012</v>
      </c>
      <c r="C1142" s="394" t="s">
        <v>2506</v>
      </c>
      <c r="D1142" s="8" t="s">
        <v>2785</v>
      </c>
      <c r="E1142" s="252">
        <v>9337.7999999999993</v>
      </c>
      <c r="F1142" s="294">
        <v>41918</v>
      </c>
      <c r="G1142" s="30">
        <v>9337.7999999999993</v>
      </c>
      <c r="H1142" s="265">
        <f t="shared" si="32"/>
        <v>0</v>
      </c>
      <c r="I1142" s="8" t="s">
        <v>57</v>
      </c>
    </row>
    <row r="1143" spans="1:9" x14ac:dyDescent="0.25">
      <c r="A1143" s="240">
        <v>41919</v>
      </c>
      <c r="B1143" s="241" t="s">
        <v>2121</v>
      </c>
      <c r="C1143" s="394" t="s">
        <v>2506</v>
      </c>
      <c r="D1143" s="8" t="s">
        <v>2785</v>
      </c>
      <c r="E1143" s="252">
        <v>7179.4</v>
      </c>
      <c r="F1143" s="294">
        <v>41919</v>
      </c>
      <c r="G1143" s="30">
        <v>7179.4</v>
      </c>
      <c r="H1143" s="265">
        <f t="shared" si="32"/>
        <v>0</v>
      </c>
      <c r="I1143" s="8"/>
    </row>
    <row r="1144" spans="1:9" x14ac:dyDescent="0.25">
      <c r="A1144" s="240">
        <v>41920</v>
      </c>
      <c r="B1144" s="456" t="s">
        <v>1134</v>
      </c>
      <c r="C1144" s="457" t="s">
        <v>2764</v>
      </c>
      <c r="D1144" s="235" t="s">
        <v>2785</v>
      </c>
      <c r="E1144" s="236">
        <v>5649</v>
      </c>
      <c r="F1144" s="294">
        <v>41920</v>
      </c>
      <c r="G1144" s="30">
        <v>5649</v>
      </c>
      <c r="H1144" s="265">
        <f t="shared" si="32"/>
        <v>0</v>
      </c>
      <c r="I1144" s="235" t="s">
        <v>57</v>
      </c>
    </row>
    <row r="1145" spans="1:9" x14ac:dyDescent="0.25">
      <c r="A1145" s="240">
        <v>41921</v>
      </c>
      <c r="B1145" s="456" t="s">
        <v>1195</v>
      </c>
      <c r="C1145" s="457" t="s">
        <v>2764</v>
      </c>
      <c r="D1145" s="235" t="s">
        <v>2785</v>
      </c>
      <c r="E1145" s="236">
        <v>15916.2</v>
      </c>
      <c r="F1145" s="294">
        <v>41921</v>
      </c>
      <c r="G1145" s="30">
        <v>15916.2</v>
      </c>
      <c r="H1145" s="265">
        <f t="shared" si="32"/>
        <v>0</v>
      </c>
      <c r="I1145" s="235" t="s">
        <v>57</v>
      </c>
    </row>
    <row r="1146" spans="1:9" x14ac:dyDescent="0.25">
      <c r="A1146" s="240">
        <v>41922</v>
      </c>
      <c r="B1146" s="438" t="s">
        <v>1086</v>
      </c>
      <c r="C1146" s="429" t="s">
        <v>2506</v>
      </c>
      <c r="D1146" s="235" t="s">
        <v>2785</v>
      </c>
      <c r="E1146" s="236">
        <v>8260</v>
      </c>
      <c r="F1146" s="294">
        <v>41923</v>
      </c>
      <c r="G1146" s="30">
        <v>8260</v>
      </c>
      <c r="H1146" s="265">
        <f t="shared" si="32"/>
        <v>0</v>
      </c>
      <c r="I1146" s="235" t="s">
        <v>57</v>
      </c>
    </row>
    <row r="1147" spans="1:9" x14ac:dyDescent="0.25">
      <c r="A1147" s="240">
        <v>41922</v>
      </c>
      <c r="B1147" s="438" t="s">
        <v>1092</v>
      </c>
      <c r="C1147" s="429" t="s">
        <v>2506</v>
      </c>
      <c r="D1147" s="235" t="s">
        <v>2785</v>
      </c>
      <c r="E1147" s="236">
        <v>2415.8000000000002</v>
      </c>
      <c r="F1147" s="294">
        <v>41923</v>
      </c>
      <c r="G1147" s="30">
        <v>2415.8000000000002</v>
      </c>
      <c r="H1147" s="265">
        <f t="shared" si="32"/>
        <v>0</v>
      </c>
      <c r="I1147" s="235" t="s">
        <v>57</v>
      </c>
    </row>
    <row r="1148" spans="1:9" x14ac:dyDescent="0.25">
      <c r="A1148" s="240">
        <v>41922</v>
      </c>
      <c r="B1148" s="438" t="s">
        <v>1101</v>
      </c>
      <c r="C1148" s="429" t="s">
        <v>2506</v>
      </c>
      <c r="D1148" s="235" t="s">
        <v>2785</v>
      </c>
      <c r="E1148" s="236">
        <v>410.4</v>
      </c>
      <c r="F1148" s="294">
        <v>41923</v>
      </c>
      <c r="G1148" s="30">
        <v>410.4</v>
      </c>
      <c r="H1148" s="265">
        <f t="shared" si="32"/>
        <v>0</v>
      </c>
      <c r="I1148" s="235" t="s">
        <v>57</v>
      </c>
    </row>
    <row r="1149" spans="1:9" x14ac:dyDescent="0.25">
      <c r="A1149" s="240">
        <v>41923</v>
      </c>
      <c r="B1149" s="438" t="s">
        <v>1215</v>
      </c>
      <c r="C1149" s="429" t="s">
        <v>2506</v>
      </c>
      <c r="D1149" s="8" t="s">
        <v>2785</v>
      </c>
      <c r="E1149" s="252">
        <v>8381</v>
      </c>
      <c r="F1149" s="294">
        <v>41925</v>
      </c>
      <c r="G1149" s="30">
        <v>8381</v>
      </c>
      <c r="H1149" s="265">
        <f t="shared" si="32"/>
        <v>0</v>
      </c>
      <c r="I1149" s="235" t="s">
        <v>2520</v>
      </c>
    </row>
    <row r="1150" spans="1:9" x14ac:dyDescent="0.25">
      <c r="A1150" s="240">
        <v>41924</v>
      </c>
      <c r="B1150" s="438" t="s">
        <v>1265</v>
      </c>
      <c r="C1150" s="429" t="s">
        <v>2506</v>
      </c>
      <c r="D1150" s="8" t="s">
        <v>2785</v>
      </c>
      <c r="E1150" s="252">
        <v>713.8</v>
      </c>
      <c r="F1150" s="294">
        <v>41925</v>
      </c>
      <c r="G1150" s="30">
        <v>713.8</v>
      </c>
      <c r="H1150" s="265">
        <f t="shared" si="32"/>
        <v>0</v>
      </c>
      <c r="I1150" s="235" t="s">
        <v>2</v>
      </c>
    </row>
    <row r="1151" spans="1:9" x14ac:dyDescent="0.25">
      <c r="A1151" s="240">
        <v>41924</v>
      </c>
      <c r="B1151" s="438" t="s">
        <v>1268</v>
      </c>
      <c r="C1151" s="429" t="s">
        <v>2506</v>
      </c>
      <c r="D1151" s="8" t="s">
        <v>2785</v>
      </c>
      <c r="E1151" s="252">
        <v>11391.2</v>
      </c>
      <c r="F1151" s="294">
        <v>41925</v>
      </c>
      <c r="G1151" s="30">
        <v>11391.2</v>
      </c>
      <c r="H1151" s="265">
        <f t="shared" si="32"/>
        <v>0</v>
      </c>
      <c r="I1151" s="235" t="s">
        <v>20</v>
      </c>
    </row>
    <row r="1152" spans="1:9" x14ac:dyDescent="0.25">
      <c r="A1152" s="240">
        <v>41925</v>
      </c>
      <c r="B1152" s="438" t="s">
        <v>1373</v>
      </c>
      <c r="C1152" s="429" t="s">
        <v>2506</v>
      </c>
      <c r="D1152" s="401" t="s">
        <v>2785</v>
      </c>
      <c r="E1152" s="402">
        <v>4621.6000000000004</v>
      </c>
      <c r="F1152" s="294">
        <v>41925</v>
      </c>
      <c r="G1152" s="30">
        <v>4621.6000000000004</v>
      </c>
      <c r="H1152" s="265">
        <f t="shared" si="32"/>
        <v>0</v>
      </c>
      <c r="I1152" s="8" t="s">
        <v>2534</v>
      </c>
    </row>
    <row r="1153" spans="1:11" x14ac:dyDescent="0.25">
      <c r="A1153" s="240">
        <v>41926</v>
      </c>
      <c r="B1153" s="438" t="s">
        <v>1488</v>
      </c>
      <c r="C1153" s="429" t="s">
        <v>2506</v>
      </c>
      <c r="D1153" s="401" t="s">
        <v>2785</v>
      </c>
      <c r="E1153" s="402">
        <v>6286.2</v>
      </c>
      <c r="F1153" s="294">
        <v>41926</v>
      </c>
      <c r="G1153" s="30">
        <v>6286.2</v>
      </c>
      <c r="H1153" s="265">
        <f t="shared" si="32"/>
        <v>0</v>
      </c>
      <c r="I1153" s="235" t="s">
        <v>2520</v>
      </c>
    </row>
    <row r="1154" spans="1:11" x14ac:dyDescent="0.25">
      <c r="A1154" s="240">
        <v>41927</v>
      </c>
      <c r="B1154" s="438" t="s">
        <v>2912</v>
      </c>
      <c r="C1154" s="429" t="s">
        <v>2506</v>
      </c>
      <c r="D1154" s="8" t="s">
        <v>2785</v>
      </c>
      <c r="E1154" s="252">
        <v>9754</v>
      </c>
      <c r="F1154" s="294">
        <v>41927</v>
      </c>
      <c r="G1154" s="30">
        <v>9754</v>
      </c>
      <c r="H1154" s="265">
        <f t="shared" si="32"/>
        <v>0</v>
      </c>
      <c r="I1154" s="8" t="s">
        <v>2520</v>
      </c>
      <c r="K1154" s="21"/>
    </row>
    <row r="1155" spans="1:11" x14ac:dyDescent="0.25">
      <c r="A1155" s="240">
        <v>41928</v>
      </c>
      <c r="B1155" s="438" t="s">
        <v>3000</v>
      </c>
      <c r="C1155" s="429" t="s">
        <v>2506</v>
      </c>
      <c r="D1155" s="8" t="s">
        <v>2785</v>
      </c>
      <c r="E1155" s="252">
        <v>11374</v>
      </c>
      <c r="F1155" s="294">
        <v>41928</v>
      </c>
      <c r="G1155" s="251">
        <v>11374</v>
      </c>
      <c r="H1155" s="265">
        <f t="shared" si="32"/>
        <v>0</v>
      </c>
      <c r="I1155" s="235" t="s">
        <v>2525</v>
      </c>
      <c r="K1155" s="21"/>
    </row>
    <row r="1156" spans="1:11" x14ac:dyDescent="0.25">
      <c r="A1156" s="240">
        <v>41929</v>
      </c>
      <c r="B1156" s="438" t="s">
        <v>3098</v>
      </c>
      <c r="C1156" s="429" t="s">
        <v>2506</v>
      </c>
      <c r="D1156" s="8" t="s">
        <v>2785</v>
      </c>
      <c r="E1156" s="252">
        <v>8975.7999999999993</v>
      </c>
      <c r="F1156" s="294">
        <v>41929</v>
      </c>
      <c r="G1156" s="251">
        <v>8975.7999999999993</v>
      </c>
      <c r="H1156" s="265">
        <f t="shared" si="32"/>
        <v>0</v>
      </c>
      <c r="I1156" s="235" t="s">
        <v>2520</v>
      </c>
    </row>
    <row r="1157" spans="1:11" x14ac:dyDescent="0.25">
      <c r="A1157" s="240">
        <v>41930</v>
      </c>
      <c r="B1157" s="438" t="s">
        <v>3207</v>
      </c>
      <c r="C1157" s="429" t="s">
        <v>2506</v>
      </c>
      <c r="D1157" s="8" t="s">
        <v>2785</v>
      </c>
      <c r="E1157" s="252">
        <v>10283.4</v>
      </c>
      <c r="F1157" s="294">
        <v>41930</v>
      </c>
      <c r="G1157" s="30">
        <v>10283.4</v>
      </c>
      <c r="H1157" s="265">
        <f t="shared" si="32"/>
        <v>0</v>
      </c>
      <c r="I1157" s="8" t="s">
        <v>2520</v>
      </c>
    </row>
    <row r="1158" spans="1:11" x14ac:dyDescent="0.25">
      <c r="A1158" s="240">
        <v>41931</v>
      </c>
      <c r="B1158" s="438" t="s">
        <v>3272</v>
      </c>
      <c r="C1158" s="429" t="s">
        <v>2506</v>
      </c>
      <c r="D1158" s="8" t="s">
        <v>2785</v>
      </c>
      <c r="E1158" s="252">
        <v>7840.6</v>
      </c>
      <c r="F1158" s="294">
        <v>41931</v>
      </c>
      <c r="G1158" s="30">
        <v>7840.6</v>
      </c>
      <c r="H1158" s="265">
        <f t="shared" si="32"/>
        <v>0</v>
      </c>
      <c r="I1158" s="8" t="s">
        <v>2508</v>
      </c>
      <c r="J1158" s="9"/>
      <c r="K1158" s="9"/>
    </row>
    <row r="1159" spans="1:11" x14ac:dyDescent="0.25">
      <c r="A1159" s="240">
        <v>41931</v>
      </c>
      <c r="B1159" s="438" t="s">
        <v>3277</v>
      </c>
      <c r="C1159" s="429" t="s">
        <v>2506</v>
      </c>
      <c r="D1159" s="8" t="s">
        <v>2785</v>
      </c>
      <c r="E1159" s="252">
        <v>6504.8</v>
      </c>
      <c r="F1159" s="294">
        <v>41932</v>
      </c>
      <c r="G1159" s="30">
        <v>6504.8</v>
      </c>
      <c r="H1159" s="265">
        <f t="shared" si="32"/>
        <v>0</v>
      </c>
      <c r="I1159" s="8" t="s">
        <v>2525</v>
      </c>
      <c r="J1159" s="9"/>
      <c r="K1159" s="9"/>
    </row>
    <row r="1160" spans="1:11" x14ac:dyDescent="0.25">
      <c r="A1160" s="240">
        <v>41933</v>
      </c>
      <c r="B1160" s="438" t="s">
        <v>3470</v>
      </c>
      <c r="C1160" s="429" t="s">
        <v>2506</v>
      </c>
      <c r="D1160" s="8" t="s">
        <v>2785</v>
      </c>
      <c r="E1160" s="252">
        <v>10137.200000000001</v>
      </c>
      <c r="F1160" s="294">
        <v>41933</v>
      </c>
      <c r="G1160" s="22">
        <v>10137.200000000001</v>
      </c>
      <c r="H1160" s="265">
        <f t="shared" si="32"/>
        <v>0</v>
      </c>
      <c r="I1160" s="431" t="s">
        <v>2531</v>
      </c>
      <c r="J1160" s="9"/>
      <c r="K1160" s="9"/>
    </row>
    <row r="1161" spans="1:11" x14ac:dyDescent="0.25">
      <c r="A1161" s="240">
        <v>41935</v>
      </c>
      <c r="B1161" s="438" t="s">
        <v>3644</v>
      </c>
      <c r="C1161" s="429" t="s">
        <v>2506</v>
      </c>
      <c r="D1161" s="401" t="s">
        <v>2785</v>
      </c>
      <c r="E1161" s="402">
        <v>11077.6</v>
      </c>
      <c r="F1161" s="117">
        <v>41936</v>
      </c>
      <c r="G1161" s="30">
        <v>11077.6</v>
      </c>
      <c r="H1161" s="265">
        <f t="shared" si="32"/>
        <v>0</v>
      </c>
      <c r="I1161" s="235" t="s">
        <v>2520</v>
      </c>
      <c r="J1161" s="9"/>
      <c r="K1161" s="9"/>
    </row>
    <row r="1162" spans="1:11" x14ac:dyDescent="0.25">
      <c r="A1162" s="240">
        <v>41936</v>
      </c>
      <c r="B1162" s="438" t="s">
        <v>3735</v>
      </c>
      <c r="C1162" s="429" t="s">
        <v>2506</v>
      </c>
      <c r="D1162" s="401" t="s">
        <v>2785</v>
      </c>
      <c r="E1162" s="402">
        <v>15663</v>
      </c>
      <c r="F1162" s="294">
        <v>41936</v>
      </c>
      <c r="G1162" s="22">
        <v>15663</v>
      </c>
      <c r="H1162" s="265">
        <f t="shared" si="32"/>
        <v>0</v>
      </c>
      <c r="I1162" s="20" t="s">
        <v>2508</v>
      </c>
      <c r="J1162" s="9"/>
      <c r="K1162" s="9"/>
    </row>
    <row r="1163" spans="1:11" x14ac:dyDescent="0.25">
      <c r="A1163" s="240">
        <v>41937</v>
      </c>
      <c r="B1163" s="438" t="s">
        <v>3800</v>
      </c>
      <c r="C1163" s="429" t="s">
        <v>2506</v>
      </c>
      <c r="D1163" s="401" t="s">
        <v>2785</v>
      </c>
      <c r="E1163" s="402">
        <v>7680</v>
      </c>
      <c r="F1163" s="294">
        <v>41937</v>
      </c>
      <c r="G1163" s="22">
        <v>7680</v>
      </c>
      <c r="H1163" s="265">
        <f t="shared" si="32"/>
        <v>0</v>
      </c>
      <c r="I1163" s="431" t="s">
        <v>2525</v>
      </c>
      <c r="J1163" s="9"/>
      <c r="K1163" s="9"/>
    </row>
    <row r="1164" spans="1:11" x14ac:dyDescent="0.25">
      <c r="A1164" s="240">
        <v>41938</v>
      </c>
      <c r="B1164" s="438" t="s">
        <v>3873</v>
      </c>
      <c r="C1164" s="429" t="s">
        <v>2506</v>
      </c>
      <c r="D1164" s="401" t="s">
        <v>2785</v>
      </c>
      <c r="E1164" s="402">
        <v>9859.6</v>
      </c>
      <c r="F1164" s="294">
        <v>41938</v>
      </c>
      <c r="G1164" s="30">
        <v>9859.6</v>
      </c>
      <c r="H1164" s="265">
        <f t="shared" si="32"/>
        <v>0</v>
      </c>
      <c r="I1164" s="8" t="s">
        <v>2508</v>
      </c>
      <c r="J1164" s="9"/>
      <c r="K1164" s="9"/>
    </row>
    <row r="1165" spans="1:11" x14ac:dyDescent="0.25">
      <c r="A1165" s="240">
        <v>41938</v>
      </c>
      <c r="B1165" s="438" t="s">
        <v>3888</v>
      </c>
      <c r="C1165" s="429" t="s">
        <v>2506</v>
      </c>
      <c r="D1165" s="401" t="s">
        <v>2785</v>
      </c>
      <c r="E1165" s="402">
        <v>4790.3999999999996</v>
      </c>
      <c r="F1165" s="294">
        <v>41939</v>
      </c>
      <c r="G1165" s="30">
        <v>4790.3999999999996</v>
      </c>
      <c r="H1165" s="265">
        <f t="shared" si="32"/>
        <v>0</v>
      </c>
      <c r="I1165" s="8" t="s">
        <v>2508</v>
      </c>
      <c r="J1165" s="9"/>
      <c r="K1165" s="9"/>
    </row>
    <row r="1166" spans="1:11" x14ac:dyDescent="0.25">
      <c r="A1166" s="240">
        <v>41940</v>
      </c>
      <c r="B1166" s="438" t="s">
        <v>4098</v>
      </c>
      <c r="C1166" s="429" t="s">
        <v>2506</v>
      </c>
      <c r="D1166" s="401" t="s">
        <v>2785</v>
      </c>
      <c r="E1166" s="402">
        <v>11105.6</v>
      </c>
      <c r="F1166" s="294">
        <v>41940</v>
      </c>
      <c r="G1166" s="30">
        <v>11105.6</v>
      </c>
      <c r="H1166" s="265">
        <f t="shared" si="32"/>
        <v>0</v>
      </c>
      <c r="I1166" s="235" t="s">
        <v>2531</v>
      </c>
      <c r="J1166" s="9"/>
      <c r="K1166" s="9"/>
    </row>
    <row r="1167" spans="1:11" x14ac:dyDescent="0.25">
      <c r="A1167" s="240">
        <v>41942</v>
      </c>
      <c r="B1167" s="438" t="s">
        <v>4256</v>
      </c>
      <c r="C1167" s="429" t="s">
        <v>2506</v>
      </c>
      <c r="D1167" s="401" t="s">
        <v>2785</v>
      </c>
      <c r="E1167" s="402">
        <v>15518.4</v>
      </c>
      <c r="F1167" s="117">
        <v>41943</v>
      </c>
      <c r="G1167" s="30">
        <v>15518.4</v>
      </c>
      <c r="H1167" s="265">
        <f t="shared" ref="H1167:H1238" si="33">E1167-G1167</f>
        <v>0</v>
      </c>
      <c r="I1167" s="8" t="s">
        <v>2525</v>
      </c>
      <c r="J1167" s="9"/>
      <c r="K1167" s="9"/>
    </row>
    <row r="1168" spans="1:11" x14ac:dyDescent="0.25">
      <c r="A1168" s="240">
        <v>41942</v>
      </c>
      <c r="B1168" s="438" t="s">
        <v>4259</v>
      </c>
      <c r="C1168" s="429" t="s">
        <v>2506</v>
      </c>
      <c r="D1168" s="401" t="s">
        <v>2785</v>
      </c>
      <c r="E1168" s="402">
        <v>240</v>
      </c>
      <c r="F1168" s="117">
        <v>41943</v>
      </c>
      <c r="G1168" s="30">
        <v>240</v>
      </c>
      <c r="H1168" s="265">
        <f t="shared" si="33"/>
        <v>0</v>
      </c>
      <c r="I1168" s="235" t="s">
        <v>2525</v>
      </c>
      <c r="J1168" s="9"/>
      <c r="K1168" s="9"/>
    </row>
    <row r="1169" spans="1:11" x14ac:dyDescent="0.25">
      <c r="A1169" s="240"/>
      <c r="B1169" s="438"/>
      <c r="C1169" s="429"/>
      <c r="D1169" s="401"/>
      <c r="E1169" s="402"/>
      <c r="F1169" s="117"/>
      <c r="G1169" s="621">
        <f>SUM(G1137:G1168)</f>
        <v>265142.2</v>
      </c>
      <c r="H1169" s="265"/>
      <c r="I1169" s="235"/>
      <c r="J1169" s="9"/>
      <c r="K1169" s="9"/>
    </row>
    <row r="1170" spans="1:11" x14ac:dyDescent="0.25">
      <c r="A1170" s="240"/>
      <c r="B1170" s="438"/>
      <c r="C1170" s="429"/>
      <c r="D1170" s="401"/>
      <c r="E1170" s="402"/>
      <c r="F1170" s="117"/>
      <c r="G1170" s="30"/>
      <c r="H1170" s="265"/>
      <c r="I1170" s="235"/>
      <c r="J1170" s="9"/>
      <c r="K1170" s="9"/>
    </row>
    <row r="1171" spans="1:11" x14ac:dyDescent="0.25">
      <c r="A1171" s="240">
        <v>41914</v>
      </c>
      <c r="B1171" s="452" t="s">
        <v>1630</v>
      </c>
      <c r="C1171" s="453" t="s">
        <v>2506</v>
      </c>
      <c r="D1171" s="454" t="s">
        <v>181</v>
      </c>
      <c r="E1171" s="236">
        <v>11290</v>
      </c>
      <c r="F1171" s="294">
        <v>41918</v>
      </c>
      <c r="G1171" s="30">
        <v>11290</v>
      </c>
      <c r="H1171" s="238">
        <f t="shared" si="33"/>
        <v>0</v>
      </c>
      <c r="I1171" s="38"/>
      <c r="J1171" s="9"/>
      <c r="K1171" s="9"/>
    </row>
    <row r="1172" spans="1:11" x14ac:dyDescent="0.25">
      <c r="A1172" s="240"/>
      <c r="B1172" s="452"/>
      <c r="C1172" s="453"/>
      <c r="D1172" s="454"/>
      <c r="E1172" s="236"/>
      <c r="F1172" s="294"/>
      <c r="G1172" s="30"/>
      <c r="H1172" s="238"/>
      <c r="I1172" s="38"/>
      <c r="J1172" s="9"/>
      <c r="K1172" s="9"/>
    </row>
    <row r="1173" spans="1:11" x14ac:dyDescent="0.25">
      <c r="A1173" s="240">
        <v>41913</v>
      </c>
      <c r="B1173" s="448" t="s">
        <v>2277</v>
      </c>
      <c r="C1173" s="447" t="s">
        <v>2764</v>
      </c>
      <c r="D1173" s="235" t="s">
        <v>2621</v>
      </c>
      <c r="E1173" s="236">
        <v>3707.6</v>
      </c>
      <c r="F1173" s="294">
        <v>41914</v>
      </c>
      <c r="G1173" s="30">
        <v>3707.6</v>
      </c>
      <c r="H1173" s="238">
        <f t="shared" si="33"/>
        <v>0</v>
      </c>
      <c r="I1173" s="235" t="s">
        <v>196</v>
      </c>
      <c r="J1173" s="9"/>
      <c r="K1173" s="9"/>
    </row>
    <row r="1174" spans="1:11" x14ac:dyDescent="0.25">
      <c r="A1174" s="240">
        <v>41928</v>
      </c>
      <c r="B1174" s="438" t="s">
        <v>3003</v>
      </c>
      <c r="C1174" s="429" t="s">
        <v>2506</v>
      </c>
      <c r="D1174" s="8" t="s">
        <v>2621</v>
      </c>
      <c r="E1174" s="252">
        <v>2184</v>
      </c>
      <c r="F1174" s="294">
        <v>41928</v>
      </c>
      <c r="G1174" s="251">
        <v>2184</v>
      </c>
      <c r="H1174" s="265">
        <f t="shared" si="33"/>
        <v>0</v>
      </c>
      <c r="I1174" s="235" t="s">
        <v>2525</v>
      </c>
      <c r="J1174" s="9"/>
      <c r="K1174" s="9"/>
    </row>
    <row r="1175" spans="1:11" x14ac:dyDescent="0.25">
      <c r="A1175" s="240">
        <v>41935</v>
      </c>
      <c r="B1175" s="438" t="s">
        <v>3646</v>
      </c>
      <c r="C1175" s="429" t="s">
        <v>2506</v>
      </c>
      <c r="D1175" s="401" t="s">
        <v>2621</v>
      </c>
      <c r="E1175" s="402">
        <v>2724.8</v>
      </c>
      <c r="F1175" s="117">
        <v>41936</v>
      </c>
      <c r="G1175" s="30">
        <v>2724.8</v>
      </c>
      <c r="H1175" s="265">
        <f t="shared" si="33"/>
        <v>0</v>
      </c>
      <c r="I1175" s="235" t="s">
        <v>2520</v>
      </c>
      <c r="J1175" s="9"/>
      <c r="K1175" s="9"/>
    </row>
    <row r="1176" spans="1:11" x14ac:dyDescent="0.25">
      <c r="A1176" s="240">
        <v>41941</v>
      </c>
      <c r="B1176" s="438" t="s">
        <v>4129</v>
      </c>
      <c r="C1176" s="429" t="s">
        <v>2506</v>
      </c>
      <c r="D1176" s="401" t="s">
        <v>2621</v>
      </c>
      <c r="E1176" s="402">
        <v>2033.2</v>
      </c>
      <c r="F1176" s="294">
        <v>41941</v>
      </c>
      <c r="G1176" s="30">
        <v>2033.2</v>
      </c>
      <c r="H1176" s="265">
        <f t="shared" si="33"/>
        <v>0</v>
      </c>
      <c r="I1176" s="235" t="s">
        <v>2525</v>
      </c>
      <c r="J1176" s="9"/>
      <c r="K1176" s="9"/>
    </row>
    <row r="1177" spans="1:11" x14ac:dyDescent="0.25">
      <c r="A1177" s="240">
        <v>41921</v>
      </c>
      <c r="B1177" s="456" t="s">
        <v>1191</v>
      </c>
      <c r="C1177" s="457" t="s">
        <v>2764</v>
      </c>
      <c r="D1177" s="235" t="s">
        <v>2621</v>
      </c>
      <c r="E1177" s="236">
        <v>1913.6</v>
      </c>
      <c r="F1177" s="294">
        <v>41921</v>
      </c>
      <c r="G1177" s="30">
        <v>1913.6</v>
      </c>
      <c r="H1177" s="265">
        <f t="shared" si="33"/>
        <v>0</v>
      </c>
      <c r="I1177" s="235" t="s">
        <v>57</v>
      </c>
    </row>
    <row r="1178" spans="1:11" x14ac:dyDescent="0.25">
      <c r="A1178" s="240"/>
      <c r="B1178" s="456"/>
      <c r="C1178" s="457"/>
      <c r="D1178" s="235"/>
      <c r="E1178" s="236"/>
      <c r="F1178" s="294"/>
      <c r="G1178" s="621">
        <f>SUM(G1173:G1177)</f>
        <v>12563.200000000003</v>
      </c>
      <c r="H1178" s="265"/>
      <c r="I1178" s="235"/>
    </row>
    <row r="1179" spans="1:11" x14ac:dyDescent="0.25">
      <c r="A1179" s="240"/>
      <c r="B1179" s="456"/>
      <c r="C1179" s="457"/>
      <c r="D1179" s="235"/>
      <c r="E1179" s="236"/>
      <c r="F1179" s="294"/>
      <c r="G1179" s="30"/>
      <c r="H1179" s="265"/>
      <c r="I1179" s="235"/>
    </row>
    <row r="1180" spans="1:11" x14ac:dyDescent="0.25">
      <c r="A1180" s="240">
        <v>41922</v>
      </c>
      <c r="B1180" s="438" t="s">
        <v>1136</v>
      </c>
      <c r="C1180" s="429" t="s">
        <v>2506</v>
      </c>
      <c r="D1180" s="235" t="s">
        <v>23</v>
      </c>
      <c r="E1180" s="236">
        <v>108.8</v>
      </c>
      <c r="F1180" s="294">
        <v>41922</v>
      </c>
      <c r="G1180" s="30">
        <v>108.8</v>
      </c>
      <c r="H1180" s="265">
        <f t="shared" si="33"/>
        <v>0</v>
      </c>
      <c r="I1180" s="235"/>
    </row>
    <row r="1181" spans="1:11" x14ac:dyDescent="0.25">
      <c r="A1181" s="240">
        <v>41933</v>
      </c>
      <c r="B1181" s="438" t="s">
        <v>3458</v>
      </c>
      <c r="C1181" s="429" t="s">
        <v>2506</v>
      </c>
      <c r="D1181" s="8" t="s">
        <v>122</v>
      </c>
      <c r="E1181" s="252">
        <v>3345</v>
      </c>
      <c r="F1181" s="294">
        <v>41933</v>
      </c>
      <c r="G1181" s="22">
        <v>3345</v>
      </c>
      <c r="H1181" s="265">
        <f t="shared" si="33"/>
        <v>0</v>
      </c>
      <c r="I1181" s="431" t="s">
        <v>2519</v>
      </c>
    </row>
    <row r="1182" spans="1:11" x14ac:dyDescent="0.25">
      <c r="A1182" s="240">
        <v>41940</v>
      </c>
      <c r="B1182" s="438" t="s">
        <v>4127</v>
      </c>
      <c r="C1182" s="429" t="s">
        <v>2506</v>
      </c>
      <c r="D1182" s="401" t="s">
        <v>122</v>
      </c>
      <c r="E1182" s="402">
        <v>7650</v>
      </c>
      <c r="F1182" s="294">
        <v>41941</v>
      </c>
      <c r="G1182" s="30">
        <v>7650</v>
      </c>
      <c r="H1182" s="265">
        <f t="shared" si="33"/>
        <v>0</v>
      </c>
      <c r="I1182" s="235" t="s">
        <v>2511</v>
      </c>
    </row>
    <row r="1183" spans="1:11" x14ac:dyDescent="0.25">
      <c r="A1183" s="240">
        <v>41935</v>
      </c>
      <c r="B1183" s="438" t="s">
        <v>3627</v>
      </c>
      <c r="C1183" s="429" t="s">
        <v>2506</v>
      </c>
      <c r="D1183" s="401" t="s">
        <v>2742</v>
      </c>
      <c r="E1183" s="402">
        <v>1154.4000000000001</v>
      </c>
      <c r="F1183" s="117">
        <v>41935</v>
      </c>
      <c r="G1183" s="30">
        <v>1154.4000000000001</v>
      </c>
      <c r="H1183" s="265">
        <f t="shared" si="33"/>
        <v>0</v>
      </c>
      <c r="I1183" s="235" t="s">
        <v>2508</v>
      </c>
    </row>
    <row r="1184" spans="1:11" x14ac:dyDescent="0.25">
      <c r="A1184" s="240">
        <v>41914</v>
      </c>
      <c r="B1184" s="448" t="s">
        <v>1086</v>
      </c>
      <c r="C1184" s="447" t="s">
        <v>2764</v>
      </c>
      <c r="D1184" s="8" t="s">
        <v>2779</v>
      </c>
      <c r="E1184" s="252">
        <v>21433.200000000001</v>
      </c>
      <c r="F1184" s="294">
        <v>41914</v>
      </c>
      <c r="G1184" s="30">
        <v>21433.200000000001</v>
      </c>
      <c r="H1184" s="238">
        <f t="shared" si="33"/>
        <v>0</v>
      </c>
      <c r="I1184" s="8" t="s">
        <v>196</v>
      </c>
    </row>
    <row r="1185" spans="1:11" x14ac:dyDescent="0.25">
      <c r="A1185" s="240">
        <v>41914</v>
      </c>
      <c r="B1185" s="452" t="s">
        <v>1651</v>
      </c>
      <c r="C1185" s="453" t="s">
        <v>2506</v>
      </c>
      <c r="D1185" s="454" t="s">
        <v>2684</v>
      </c>
      <c r="E1185" s="236">
        <v>612.5</v>
      </c>
      <c r="F1185" s="294">
        <v>41916</v>
      </c>
      <c r="G1185" s="30">
        <v>612.5</v>
      </c>
      <c r="H1185" s="265">
        <f t="shared" si="33"/>
        <v>0</v>
      </c>
      <c r="I1185" s="38" t="s">
        <v>146</v>
      </c>
      <c r="K1185" s="21"/>
    </row>
    <row r="1186" spans="1:11" x14ac:dyDescent="0.25">
      <c r="A1186" s="240">
        <v>41925</v>
      </c>
      <c r="B1186" s="438" t="s">
        <v>1332</v>
      </c>
      <c r="C1186" s="429" t="s">
        <v>2506</v>
      </c>
      <c r="D1186" s="401" t="s">
        <v>2865</v>
      </c>
      <c r="E1186" s="402">
        <v>13865.6</v>
      </c>
      <c r="F1186" s="294">
        <v>41925</v>
      </c>
      <c r="G1186" s="22">
        <v>13865.6</v>
      </c>
      <c r="H1186" s="265">
        <f t="shared" si="33"/>
        <v>0</v>
      </c>
      <c r="I1186" s="20" t="s">
        <v>2</v>
      </c>
    </row>
    <row r="1187" spans="1:11" x14ac:dyDescent="0.25">
      <c r="A1187" s="240">
        <v>41927</v>
      </c>
      <c r="B1187" s="438" t="s">
        <v>2923</v>
      </c>
      <c r="C1187" s="429" t="s">
        <v>2506</v>
      </c>
      <c r="D1187" s="8" t="s">
        <v>2865</v>
      </c>
      <c r="E1187" s="252">
        <v>648</v>
      </c>
      <c r="F1187" s="294">
        <v>41927</v>
      </c>
      <c r="G1187" s="30">
        <v>648</v>
      </c>
      <c r="H1187" s="265">
        <f t="shared" si="33"/>
        <v>0</v>
      </c>
      <c r="I1187" s="8" t="s">
        <v>2</v>
      </c>
    </row>
    <row r="1188" spans="1:11" x14ac:dyDescent="0.25">
      <c r="A1188" s="240"/>
      <c r="B1188" s="438"/>
      <c r="C1188" s="429"/>
      <c r="D1188" s="8"/>
      <c r="E1188" s="252"/>
      <c r="F1188" s="294"/>
      <c r="G1188" s="30"/>
      <c r="H1188" s="265"/>
      <c r="I1188" s="8"/>
    </row>
    <row r="1189" spans="1:11" x14ac:dyDescent="0.25">
      <c r="A1189" s="240">
        <v>41913</v>
      </c>
      <c r="B1189" s="448" t="s">
        <v>1053</v>
      </c>
      <c r="C1189" s="447" t="s">
        <v>2764</v>
      </c>
      <c r="D1189" s="235" t="s">
        <v>2510</v>
      </c>
      <c r="E1189" s="236">
        <v>161308.23000000001</v>
      </c>
      <c r="F1189" s="313">
        <v>41944</v>
      </c>
      <c r="G1189" s="247">
        <v>161308.23000000001</v>
      </c>
      <c r="H1189" s="238">
        <f t="shared" si="33"/>
        <v>0</v>
      </c>
      <c r="I1189" s="235"/>
    </row>
    <row r="1190" spans="1:11" x14ac:dyDescent="0.25">
      <c r="A1190" s="240">
        <v>41914</v>
      </c>
      <c r="B1190" s="452" t="s">
        <v>1610</v>
      </c>
      <c r="C1190" s="453" t="s">
        <v>2506</v>
      </c>
      <c r="D1190" s="454" t="s">
        <v>2510</v>
      </c>
      <c r="E1190" s="236">
        <v>237310.3</v>
      </c>
      <c r="F1190" s="313">
        <v>41942</v>
      </c>
      <c r="G1190" s="247">
        <v>237310.3</v>
      </c>
      <c r="H1190" s="238">
        <f t="shared" si="33"/>
        <v>0</v>
      </c>
      <c r="I1190" s="38"/>
    </row>
    <row r="1191" spans="1:11" x14ac:dyDescent="0.25">
      <c r="A1191" s="240">
        <v>41916</v>
      </c>
      <c r="B1191" s="241" t="s">
        <v>1864</v>
      </c>
      <c r="C1191" s="394" t="s">
        <v>2506</v>
      </c>
      <c r="D1191" s="235" t="s">
        <v>2510</v>
      </c>
      <c r="E1191" s="236">
        <v>2450</v>
      </c>
      <c r="F1191" s="294">
        <v>41942</v>
      </c>
      <c r="G1191" s="30">
        <v>2450</v>
      </c>
      <c r="H1191" s="265">
        <f t="shared" si="33"/>
        <v>0</v>
      </c>
      <c r="I1191" s="235" t="s">
        <v>4</v>
      </c>
    </row>
    <row r="1192" spans="1:11" x14ac:dyDescent="0.25">
      <c r="A1192" s="240">
        <v>41918</v>
      </c>
      <c r="B1192" s="241" t="s">
        <v>1978</v>
      </c>
      <c r="C1192" s="394" t="s">
        <v>2506</v>
      </c>
      <c r="D1192" s="8" t="s">
        <v>2510</v>
      </c>
      <c r="E1192" s="252">
        <v>170410.6</v>
      </c>
      <c r="F1192" s="294">
        <v>41942</v>
      </c>
      <c r="G1192" s="30">
        <v>170410.6</v>
      </c>
      <c r="H1192" s="265">
        <f t="shared" si="33"/>
        <v>0</v>
      </c>
      <c r="I1192" s="8" t="s">
        <v>146</v>
      </c>
    </row>
    <row r="1193" spans="1:11" x14ac:dyDescent="0.25">
      <c r="A1193" s="240">
        <v>41918</v>
      </c>
      <c r="B1193" s="241" t="s">
        <v>1979</v>
      </c>
      <c r="C1193" s="394" t="s">
        <v>2506</v>
      </c>
      <c r="D1193" s="8" t="s">
        <v>2510</v>
      </c>
      <c r="E1193" s="252">
        <v>35233.599999999999</v>
      </c>
      <c r="F1193" s="294">
        <v>41942</v>
      </c>
      <c r="G1193" s="30">
        <v>35233.599999999999</v>
      </c>
      <c r="H1193" s="265">
        <f t="shared" si="33"/>
        <v>0</v>
      </c>
      <c r="I1193" s="8"/>
    </row>
    <row r="1194" spans="1:11" x14ac:dyDescent="0.25">
      <c r="A1194" s="240">
        <v>41919</v>
      </c>
      <c r="B1194" s="241" t="s">
        <v>2151</v>
      </c>
      <c r="C1194" s="394" t="s">
        <v>2506</v>
      </c>
      <c r="D1194" s="8" t="s">
        <v>2510</v>
      </c>
      <c r="E1194" s="252">
        <v>111203.2</v>
      </c>
      <c r="F1194" s="294">
        <v>41942</v>
      </c>
      <c r="G1194" s="30">
        <v>111203.2</v>
      </c>
      <c r="H1194" s="265">
        <f t="shared" si="33"/>
        <v>0</v>
      </c>
      <c r="I1194" s="8" t="s">
        <v>196</v>
      </c>
    </row>
    <row r="1195" spans="1:11" x14ac:dyDescent="0.25">
      <c r="A1195" s="240">
        <v>41920</v>
      </c>
      <c r="B1195" s="456" t="s">
        <v>1179</v>
      </c>
      <c r="C1195" s="457" t="s">
        <v>2764</v>
      </c>
      <c r="D1195" s="235" t="s">
        <v>2510</v>
      </c>
      <c r="E1195" s="236">
        <v>267431</v>
      </c>
      <c r="F1195" s="313">
        <v>41944</v>
      </c>
      <c r="G1195" s="247">
        <v>267431</v>
      </c>
      <c r="H1195" s="265">
        <f t="shared" si="33"/>
        <v>0</v>
      </c>
      <c r="I1195" s="235" t="s">
        <v>146</v>
      </c>
    </row>
    <row r="1196" spans="1:11" x14ac:dyDescent="0.25">
      <c r="A1196" s="240">
        <v>41923</v>
      </c>
      <c r="B1196" s="438" t="s">
        <v>1151</v>
      </c>
      <c r="C1196" s="429" t="s">
        <v>2506</v>
      </c>
      <c r="D1196" s="8" t="s">
        <v>2510</v>
      </c>
      <c r="E1196" s="252">
        <v>142578.29999999999</v>
      </c>
      <c r="F1196" s="294">
        <v>41942</v>
      </c>
      <c r="G1196" s="30">
        <v>142578.29999999999</v>
      </c>
      <c r="H1196" s="265">
        <f t="shared" si="33"/>
        <v>0</v>
      </c>
      <c r="I1196" s="8" t="s">
        <v>2525</v>
      </c>
      <c r="J1196" s="9"/>
      <c r="K1196" s="9"/>
    </row>
    <row r="1197" spans="1:11" x14ac:dyDescent="0.25">
      <c r="A1197" s="240">
        <v>41924</v>
      </c>
      <c r="B1197" s="438" t="s">
        <v>1317</v>
      </c>
      <c r="C1197" s="429" t="s">
        <v>2506</v>
      </c>
      <c r="D1197" s="401" t="s">
        <v>2510</v>
      </c>
      <c r="E1197" s="402">
        <v>272987.65000000002</v>
      </c>
      <c r="F1197" s="294">
        <v>41942</v>
      </c>
      <c r="G1197" s="22">
        <v>272987.65000000002</v>
      </c>
      <c r="H1197" s="265">
        <f t="shared" si="33"/>
        <v>0</v>
      </c>
      <c r="I1197" s="20" t="s">
        <v>2508</v>
      </c>
      <c r="J1197" s="9"/>
      <c r="K1197" s="9"/>
    </row>
    <row r="1198" spans="1:11" x14ac:dyDescent="0.25">
      <c r="A1198" s="240">
        <v>41924</v>
      </c>
      <c r="B1198" s="438" t="s">
        <v>1318</v>
      </c>
      <c r="C1198" s="429" t="s">
        <v>2506</v>
      </c>
      <c r="D1198" s="401" t="s">
        <v>2510</v>
      </c>
      <c r="E1198" s="402">
        <v>18921.400000000001</v>
      </c>
      <c r="F1198" s="294">
        <v>41942</v>
      </c>
      <c r="G1198" s="22">
        <v>18921.400000000001</v>
      </c>
      <c r="H1198" s="265">
        <f t="shared" si="33"/>
        <v>0</v>
      </c>
      <c r="I1198" s="20" t="s">
        <v>2508</v>
      </c>
      <c r="J1198" s="9"/>
      <c r="K1198" s="9"/>
    </row>
    <row r="1199" spans="1:11" x14ac:dyDescent="0.25">
      <c r="A1199" s="240">
        <v>41926</v>
      </c>
      <c r="B1199" s="438" t="s">
        <v>1524</v>
      </c>
      <c r="C1199" s="429" t="s">
        <v>2506</v>
      </c>
      <c r="D1199" s="401" t="s">
        <v>2510</v>
      </c>
      <c r="E1199" s="402">
        <v>18133.2</v>
      </c>
      <c r="F1199" s="294">
        <v>41942</v>
      </c>
      <c r="G1199" s="30">
        <v>18133.2</v>
      </c>
      <c r="H1199" s="265">
        <f t="shared" si="33"/>
        <v>0</v>
      </c>
      <c r="I1199" s="235" t="s">
        <v>2561</v>
      </c>
      <c r="J1199" s="9"/>
      <c r="K1199" s="9"/>
    </row>
    <row r="1200" spans="1:11" x14ac:dyDescent="0.25">
      <c r="A1200" s="240">
        <v>41927</v>
      </c>
      <c r="B1200" s="438" t="s">
        <v>2951</v>
      </c>
      <c r="C1200" s="429" t="s">
        <v>2506</v>
      </c>
      <c r="D1200" s="8" t="s">
        <v>2510</v>
      </c>
      <c r="E1200" s="252">
        <v>3834.2</v>
      </c>
      <c r="F1200" s="294">
        <v>41942</v>
      </c>
      <c r="G1200" s="30">
        <v>3834.2</v>
      </c>
      <c r="H1200" s="265">
        <f t="shared" si="33"/>
        <v>0</v>
      </c>
      <c r="I1200" s="8" t="s">
        <v>2864</v>
      </c>
      <c r="J1200" s="9"/>
      <c r="K1200" s="9"/>
    </row>
    <row r="1201" spans="1:11" x14ac:dyDescent="0.25">
      <c r="A1201" s="240">
        <v>41927</v>
      </c>
      <c r="B1201" s="438" t="s">
        <v>2952</v>
      </c>
      <c r="C1201" s="429" t="s">
        <v>2506</v>
      </c>
      <c r="D1201" s="8" t="s">
        <v>2510</v>
      </c>
      <c r="E1201" s="252">
        <v>13186.4</v>
      </c>
      <c r="F1201" s="294">
        <v>41942</v>
      </c>
      <c r="G1201" s="30">
        <v>13186.4</v>
      </c>
      <c r="H1201" s="265">
        <f t="shared" si="33"/>
        <v>0</v>
      </c>
      <c r="I1201" s="8" t="s">
        <v>2508</v>
      </c>
      <c r="J1201" s="9"/>
      <c r="K1201" s="9"/>
    </row>
    <row r="1202" spans="1:11" x14ac:dyDescent="0.25">
      <c r="A1202" s="240">
        <v>41928</v>
      </c>
      <c r="B1202" s="438" t="s">
        <v>2988</v>
      </c>
      <c r="C1202" s="429" t="s">
        <v>2506</v>
      </c>
      <c r="D1202" s="8" t="s">
        <v>2510</v>
      </c>
      <c r="E1202" s="252">
        <v>229244.79999999999</v>
      </c>
      <c r="F1202" s="294">
        <v>41942</v>
      </c>
      <c r="G1202" s="251">
        <v>229244.79999999999</v>
      </c>
      <c r="H1202" s="265">
        <f t="shared" si="33"/>
        <v>0</v>
      </c>
      <c r="I1202" s="235" t="s">
        <v>2534</v>
      </c>
      <c r="J1202" s="9"/>
      <c r="K1202" s="9"/>
    </row>
    <row r="1203" spans="1:11" x14ac:dyDescent="0.25">
      <c r="A1203" s="240">
        <v>41928</v>
      </c>
      <c r="B1203" s="438" t="s">
        <v>3056</v>
      </c>
      <c r="C1203" s="429" t="s">
        <v>2506</v>
      </c>
      <c r="D1203" s="8" t="s">
        <v>2510</v>
      </c>
      <c r="E1203" s="252">
        <v>11545.6</v>
      </c>
      <c r="F1203" s="294">
        <v>41942</v>
      </c>
      <c r="G1203" s="251">
        <v>11545.6</v>
      </c>
      <c r="H1203" s="265">
        <f t="shared" si="33"/>
        <v>0</v>
      </c>
      <c r="I1203" s="235" t="s">
        <v>2508</v>
      </c>
      <c r="J1203" s="9"/>
      <c r="K1203" s="9"/>
    </row>
    <row r="1204" spans="1:11" x14ac:dyDescent="0.25">
      <c r="A1204" s="240">
        <v>41929</v>
      </c>
      <c r="B1204" s="438" t="s">
        <v>3090</v>
      </c>
      <c r="C1204" s="429" t="s">
        <v>2506</v>
      </c>
      <c r="D1204" s="8" t="s">
        <v>2510</v>
      </c>
      <c r="E1204" s="252">
        <v>155768.4</v>
      </c>
      <c r="F1204" s="294">
        <v>41942</v>
      </c>
      <c r="G1204" s="251">
        <v>155768.4</v>
      </c>
      <c r="H1204" s="265">
        <f t="shared" si="33"/>
        <v>0</v>
      </c>
      <c r="I1204" s="235" t="s">
        <v>2525</v>
      </c>
      <c r="J1204" s="9"/>
      <c r="K1204" s="9"/>
    </row>
    <row r="1205" spans="1:11" x14ac:dyDescent="0.25">
      <c r="A1205" s="240">
        <v>41930</v>
      </c>
      <c r="B1205" s="438" t="s">
        <v>3235</v>
      </c>
      <c r="C1205" s="429" t="s">
        <v>2506</v>
      </c>
      <c r="D1205" s="8" t="s">
        <v>2510</v>
      </c>
      <c r="E1205" s="252">
        <v>6181.4</v>
      </c>
      <c r="F1205" s="294">
        <v>41942</v>
      </c>
      <c r="G1205" s="30">
        <v>6181.4</v>
      </c>
      <c r="H1205" s="265">
        <f t="shared" si="33"/>
        <v>0</v>
      </c>
      <c r="I1205" s="8" t="s">
        <v>2525</v>
      </c>
      <c r="J1205" s="9"/>
      <c r="K1205" s="9"/>
    </row>
    <row r="1206" spans="1:11" x14ac:dyDescent="0.25">
      <c r="A1206" s="240">
        <v>41931</v>
      </c>
      <c r="B1206" s="438" t="s">
        <v>3308</v>
      </c>
      <c r="C1206" s="429" t="s">
        <v>2506</v>
      </c>
      <c r="D1206" s="8" t="s">
        <v>2510</v>
      </c>
      <c r="E1206" s="252">
        <v>65124</v>
      </c>
      <c r="F1206" s="294">
        <v>41942</v>
      </c>
      <c r="G1206" s="30">
        <v>65124</v>
      </c>
      <c r="H1206" s="265">
        <f t="shared" si="33"/>
        <v>0</v>
      </c>
      <c r="I1206" s="8" t="s">
        <v>2864</v>
      </c>
      <c r="J1206" s="9"/>
      <c r="K1206" s="9"/>
    </row>
    <row r="1207" spans="1:11" x14ac:dyDescent="0.25">
      <c r="A1207" s="240">
        <v>41932</v>
      </c>
      <c r="B1207" s="438" t="s">
        <v>3321</v>
      </c>
      <c r="C1207" s="429" t="s">
        <v>2506</v>
      </c>
      <c r="D1207" s="8" t="s">
        <v>2510</v>
      </c>
      <c r="E1207" s="252">
        <v>44308.800000000003</v>
      </c>
      <c r="F1207" s="294">
        <v>41942</v>
      </c>
      <c r="G1207" s="30">
        <v>44308.800000000003</v>
      </c>
      <c r="H1207" s="265">
        <f t="shared" si="33"/>
        <v>0</v>
      </c>
      <c r="I1207" s="8" t="s">
        <v>2511</v>
      </c>
      <c r="J1207" s="9"/>
      <c r="K1207" s="9"/>
    </row>
    <row r="1208" spans="1:11" x14ac:dyDescent="0.25">
      <c r="A1208" s="240">
        <v>41932</v>
      </c>
      <c r="B1208" s="438" t="s">
        <v>3406</v>
      </c>
      <c r="C1208" s="429" t="s">
        <v>2506</v>
      </c>
      <c r="D1208" s="8" t="s">
        <v>2510</v>
      </c>
      <c r="E1208" s="252">
        <v>15567.38</v>
      </c>
      <c r="F1208" s="294">
        <v>41942</v>
      </c>
      <c r="G1208" s="30">
        <v>15567.38</v>
      </c>
      <c r="H1208" s="265">
        <f t="shared" si="33"/>
        <v>0</v>
      </c>
      <c r="I1208" s="431" t="s">
        <v>2508</v>
      </c>
      <c r="J1208" s="9"/>
      <c r="K1208" s="9"/>
    </row>
    <row r="1209" spans="1:11" x14ac:dyDescent="0.25">
      <c r="A1209" s="240">
        <v>41933</v>
      </c>
      <c r="B1209" s="438" t="s">
        <v>3442</v>
      </c>
      <c r="C1209" s="429" t="s">
        <v>2506</v>
      </c>
      <c r="D1209" s="8" t="s">
        <v>2510</v>
      </c>
      <c r="E1209" s="252">
        <v>103006.8</v>
      </c>
      <c r="F1209" s="294">
        <v>41942</v>
      </c>
      <c r="G1209" s="22">
        <v>103006.8</v>
      </c>
      <c r="H1209" s="265">
        <f t="shared" si="33"/>
        <v>0</v>
      </c>
      <c r="I1209" s="431" t="s">
        <v>2864</v>
      </c>
      <c r="J1209" s="9"/>
      <c r="K1209" s="9"/>
    </row>
    <row r="1210" spans="1:11" x14ac:dyDescent="0.25">
      <c r="A1210" s="240">
        <v>41935</v>
      </c>
      <c r="B1210" s="438" t="s">
        <v>3601</v>
      </c>
      <c r="C1210" s="429" t="s">
        <v>2506</v>
      </c>
      <c r="D1210" s="401" t="s">
        <v>2510</v>
      </c>
      <c r="E1210" s="402">
        <v>269933.59999999998</v>
      </c>
      <c r="F1210" s="117">
        <v>41942</v>
      </c>
      <c r="G1210" s="30">
        <v>269933.59999999998</v>
      </c>
      <c r="H1210" s="265">
        <f t="shared" si="33"/>
        <v>0</v>
      </c>
      <c r="I1210" s="235" t="s">
        <v>2</v>
      </c>
      <c r="J1210" s="9"/>
      <c r="K1210" s="9"/>
    </row>
    <row r="1211" spans="1:11" x14ac:dyDescent="0.25">
      <c r="A1211" s="240">
        <v>41938</v>
      </c>
      <c r="B1211" s="438" t="s">
        <v>3916</v>
      </c>
      <c r="C1211" s="429" t="s">
        <v>2506</v>
      </c>
      <c r="D1211" s="439" t="s">
        <v>2510</v>
      </c>
      <c r="E1211" s="295">
        <v>53599</v>
      </c>
      <c r="F1211" s="313">
        <v>41962</v>
      </c>
      <c r="G1211" s="247">
        <v>53599</v>
      </c>
      <c r="H1211" s="265">
        <f t="shared" si="33"/>
        <v>0</v>
      </c>
      <c r="I1211" s="24" t="s">
        <v>2508</v>
      </c>
      <c r="J1211" s="9"/>
      <c r="K1211" s="9"/>
    </row>
    <row r="1212" spans="1:11" x14ac:dyDescent="0.25">
      <c r="A1212" s="240">
        <v>41940</v>
      </c>
      <c r="B1212" s="438" t="s">
        <v>4058</v>
      </c>
      <c r="C1212" s="429" t="s">
        <v>2506</v>
      </c>
      <c r="D1212" s="401" t="s">
        <v>2510</v>
      </c>
      <c r="E1212" s="402">
        <v>231443.44</v>
      </c>
      <c r="F1212" s="313">
        <v>41962</v>
      </c>
      <c r="G1212" s="247">
        <v>231443.44</v>
      </c>
      <c r="H1212" s="265">
        <f t="shared" si="33"/>
        <v>0</v>
      </c>
      <c r="I1212" s="235" t="s">
        <v>2525</v>
      </c>
      <c r="J1212" s="9"/>
      <c r="K1212" s="9"/>
    </row>
    <row r="1213" spans="1:11" x14ac:dyDescent="0.25">
      <c r="A1213" s="240">
        <v>41942</v>
      </c>
      <c r="B1213" s="438" t="s">
        <v>4248</v>
      </c>
      <c r="C1213" s="429" t="s">
        <v>2506</v>
      </c>
      <c r="D1213" s="401" t="s">
        <v>2510</v>
      </c>
      <c r="E1213" s="402">
        <v>202953.04</v>
      </c>
      <c r="F1213" s="461">
        <v>41962</v>
      </c>
      <c r="G1213" s="247">
        <v>202953.04</v>
      </c>
      <c r="H1213" s="265">
        <f t="shared" si="33"/>
        <v>0</v>
      </c>
      <c r="I1213" s="8" t="s">
        <v>2534</v>
      </c>
      <c r="J1213" s="9"/>
      <c r="K1213" s="9"/>
    </row>
    <row r="1214" spans="1:11" x14ac:dyDescent="0.25">
      <c r="A1214" s="240">
        <v>41942</v>
      </c>
      <c r="B1214" s="438" t="s">
        <v>4303</v>
      </c>
      <c r="C1214" s="429" t="s">
        <v>2506</v>
      </c>
      <c r="D1214" s="401" t="s">
        <v>2510</v>
      </c>
      <c r="E1214" s="402">
        <v>5115</v>
      </c>
      <c r="F1214" s="461">
        <v>41962</v>
      </c>
      <c r="G1214" s="247">
        <v>5115</v>
      </c>
      <c r="H1214" s="265">
        <f t="shared" si="33"/>
        <v>0</v>
      </c>
      <c r="I1214" s="235" t="s">
        <v>2520</v>
      </c>
      <c r="J1214" s="9"/>
      <c r="K1214" s="9"/>
    </row>
    <row r="1215" spans="1:11" x14ac:dyDescent="0.25">
      <c r="A1215" s="240">
        <v>41938</v>
      </c>
      <c r="B1215" s="438" t="s">
        <v>3907</v>
      </c>
      <c r="C1215" s="429" t="s">
        <v>2506</v>
      </c>
      <c r="D1215" s="406" t="s">
        <v>3908</v>
      </c>
      <c r="E1215" s="407">
        <v>0</v>
      </c>
      <c r="F1215" s="294"/>
      <c r="G1215" s="30">
        <v>0</v>
      </c>
      <c r="H1215" s="265">
        <f t="shared" si="33"/>
        <v>0</v>
      </c>
      <c r="I1215" s="8" t="s">
        <v>2527</v>
      </c>
      <c r="J1215" s="9"/>
      <c r="K1215" s="9"/>
    </row>
    <row r="1216" spans="1:11" x14ac:dyDescent="0.25">
      <c r="A1216" s="240"/>
      <c r="B1216" s="438"/>
      <c r="C1216" s="429"/>
      <c r="D1216" s="406"/>
      <c r="E1216" s="407"/>
      <c r="F1216" s="294"/>
      <c r="G1216" s="621">
        <f>SUM(G1189:G1215)</f>
        <v>2848779.3399999994</v>
      </c>
      <c r="H1216" s="265"/>
      <c r="I1216" s="8"/>
      <c r="J1216" s="9"/>
      <c r="K1216" s="9"/>
    </row>
    <row r="1217" spans="1:11" x14ac:dyDescent="0.25">
      <c r="A1217" s="240"/>
      <c r="B1217" s="438"/>
      <c r="C1217" s="429"/>
      <c r="D1217" s="406"/>
      <c r="E1217" s="407"/>
      <c r="F1217" s="294"/>
      <c r="G1217" s="30"/>
      <c r="H1217" s="265"/>
      <c r="I1217" s="8"/>
      <c r="J1217" s="9"/>
      <c r="K1217" s="9"/>
    </row>
    <row r="1218" spans="1:11" x14ac:dyDescent="0.25">
      <c r="A1218" s="240">
        <v>41913</v>
      </c>
      <c r="B1218" s="448" t="s">
        <v>2234</v>
      </c>
      <c r="C1218" s="447" t="s">
        <v>2764</v>
      </c>
      <c r="D1218" s="235" t="s">
        <v>2518</v>
      </c>
      <c r="E1218" s="236">
        <v>1800</v>
      </c>
      <c r="F1218" s="294">
        <v>41913</v>
      </c>
      <c r="G1218" s="30">
        <v>1800</v>
      </c>
      <c r="H1218" s="238">
        <f t="shared" si="33"/>
        <v>0</v>
      </c>
      <c r="I1218" s="235" t="s">
        <v>2768</v>
      </c>
      <c r="J1218" s="9"/>
      <c r="K1218" s="9"/>
    </row>
    <row r="1219" spans="1:11" x14ac:dyDescent="0.25">
      <c r="A1219" s="240">
        <v>41914</v>
      </c>
      <c r="B1219" s="448" t="s">
        <v>1090</v>
      </c>
      <c r="C1219" s="447" t="s">
        <v>2764</v>
      </c>
      <c r="D1219" s="8" t="s">
        <v>2518</v>
      </c>
      <c r="E1219" s="252">
        <v>1800</v>
      </c>
      <c r="F1219" s="294">
        <v>41914</v>
      </c>
      <c r="G1219" s="30">
        <v>1800</v>
      </c>
      <c r="H1219" s="238">
        <f t="shared" si="33"/>
        <v>0</v>
      </c>
      <c r="I1219" s="8" t="s">
        <v>2768</v>
      </c>
      <c r="J1219" s="9"/>
      <c r="K1219" s="9"/>
    </row>
    <row r="1220" spans="1:11" x14ac:dyDescent="0.25">
      <c r="A1220" s="240">
        <v>41914</v>
      </c>
      <c r="B1220" s="452" t="s">
        <v>1550</v>
      </c>
      <c r="C1220" s="453" t="s">
        <v>2506</v>
      </c>
      <c r="D1220" s="454" t="s">
        <v>2518</v>
      </c>
      <c r="E1220" s="236">
        <v>1800</v>
      </c>
      <c r="F1220" s="294">
        <v>41915</v>
      </c>
      <c r="G1220" s="30">
        <v>1800</v>
      </c>
      <c r="H1220" s="238">
        <f t="shared" si="33"/>
        <v>0</v>
      </c>
      <c r="I1220" s="38"/>
      <c r="J1220" s="9"/>
      <c r="K1220" s="9"/>
    </row>
    <row r="1221" spans="1:11" x14ac:dyDescent="0.25">
      <c r="A1221" s="240">
        <v>41915</v>
      </c>
      <c r="B1221" s="452" t="s">
        <v>1672</v>
      </c>
      <c r="C1221" s="453" t="s">
        <v>2506</v>
      </c>
      <c r="D1221" s="454" t="s">
        <v>2518</v>
      </c>
      <c r="E1221" s="236">
        <v>3560</v>
      </c>
      <c r="F1221" s="294">
        <v>41915</v>
      </c>
      <c r="G1221" s="30">
        <v>3560</v>
      </c>
      <c r="H1221" s="265">
        <f t="shared" si="33"/>
        <v>0</v>
      </c>
      <c r="I1221" s="38"/>
      <c r="J1221" s="9"/>
      <c r="K1221" s="9"/>
    </row>
    <row r="1222" spans="1:11" x14ac:dyDescent="0.25">
      <c r="A1222" s="240">
        <v>41916</v>
      </c>
      <c r="B1222" s="241" t="s">
        <v>1825</v>
      </c>
      <c r="C1222" s="394" t="s">
        <v>2506</v>
      </c>
      <c r="D1222" s="235" t="s">
        <v>2518</v>
      </c>
      <c r="E1222" s="236">
        <v>2416</v>
      </c>
      <c r="F1222" s="294">
        <v>41916</v>
      </c>
      <c r="G1222" s="30">
        <v>2416</v>
      </c>
      <c r="H1222" s="265">
        <f t="shared" si="33"/>
        <v>0</v>
      </c>
      <c r="I1222" s="235"/>
      <c r="J1222" s="9"/>
      <c r="K1222" s="9"/>
    </row>
    <row r="1223" spans="1:11" x14ac:dyDescent="0.25">
      <c r="A1223" s="240">
        <v>41917</v>
      </c>
      <c r="B1223" s="241" t="s">
        <v>1898</v>
      </c>
      <c r="C1223" s="394" t="s">
        <v>2506</v>
      </c>
      <c r="D1223" s="235" t="s">
        <v>2518</v>
      </c>
      <c r="E1223" s="236">
        <v>1824</v>
      </c>
      <c r="F1223" s="294">
        <v>41917</v>
      </c>
      <c r="G1223" s="30">
        <v>1824</v>
      </c>
      <c r="H1223" s="265">
        <f t="shared" si="33"/>
        <v>0</v>
      </c>
      <c r="I1223" s="235"/>
      <c r="J1223" s="9"/>
      <c r="K1223" s="9"/>
    </row>
    <row r="1224" spans="1:11" x14ac:dyDescent="0.25">
      <c r="A1224" s="240">
        <v>41918</v>
      </c>
      <c r="B1224" s="241" t="s">
        <v>1960</v>
      </c>
      <c r="C1224" s="394" t="s">
        <v>2506</v>
      </c>
      <c r="D1224" s="8" t="s">
        <v>2518</v>
      </c>
      <c r="E1224" s="252">
        <v>1824</v>
      </c>
      <c r="F1224" s="294">
        <v>41918</v>
      </c>
      <c r="G1224" s="30">
        <v>1824</v>
      </c>
      <c r="H1224" s="265">
        <f t="shared" si="33"/>
        <v>0</v>
      </c>
      <c r="I1224" s="8" t="s">
        <v>345</v>
      </c>
      <c r="J1224" s="9"/>
      <c r="K1224" s="9"/>
    </row>
    <row r="1225" spans="1:11" x14ac:dyDescent="0.25">
      <c r="A1225" s="240">
        <v>41919</v>
      </c>
      <c r="B1225" s="241" t="s">
        <v>2110</v>
      </c>
      <c r="C1225" s="394" t="s">
        <v>2506</v>
      </c>
      <c r="D1225" s="8" t="s">
        <v>2518</v>
      </c>
      <c r="E1225" s="252">
        <v>1120</v>
      </c>
      <c r="F1225" s="294">
        <v>41919</v>
      </c>
      <c r="G1225" s="30">
        <v>1120</v>
      </c>
      <c r="H1225" s="265">
        <f t="shared" si="33"/>
        <v>0</v>
      </c>
      <c r="I1225" s="8" t="s">
        <v>345</v>
      </c>
      <c r="J1225" s="9"/>
      <c r="K1225" s="9"/>
    </row>
    <row r="1226" spans="1:11" x14ac:dyDescent="0.25">
      <c r="A1226" s="240">
        <v>41920</v>
      </c>
      <c r="B1226" s="241" t="s">
        <v>2203</v>
      </c>
      <c r="C1226" s="394" t="s">
        <v>2506</v>
      </c>
      <c r="D1226" s="8" t="s">
        <v>2518</v>
      </c>
      <c r="E1226" s="252">
        <v>1824</v>
      </c>
      <c r="F1226" s="294">
        <v>41920</v>
      </c>
      <c r="G1226" s="30">
        <v>1824</v>
      </c>
      <c r="H1226" s="265">
        <f t="shared" si="33"/>
        <v>0</v>
      </c>
      <c r="I1226" s="8" t="s">
        <v>23</v>
      </c>
      <c r="J1226" s="9"/>
      <c r="K1226" s="9"/>
    </row>
    <row r="1227" spans="1:11" x14ac:dyDescent="0.25">
      <c r="A1227" s="240">
        <v>41921</v>
      </c>
      <c r="B1227" s="456" t="s">
        <v>1184</v>
      </c>
      <c r="C1227" s="457" t="s">
        <v>2764</v>
      </c>
      <c r="D1227" s="235" t="s">
        <v>2518</v>
      </c>
      <c r="E1227" s="236">
        <v>1520</v>
      </c>
      <c r="F1227" s="294">
        <v>41921</v>
      </c>
      <c r="G1227" s="30">
        <v>1520</v>
      </c>
      <c r="H1227" s="265">
        <f t="shared" si="33"/>
        <v>0</v>
      </c>
      <c r="I1227" s="235"/>
      <c r="J1227" s="9"/>
      <c r="K1227" s="9"/>
    </row>
    <row r="1228" spans="1:11" x14ac:dyDescent="0.25">
      <c r="A1228" s="240">
        <v>41922</v>
      </c>
      <c r="B1228" s="438" t="s">
        <v>1057</v>
      </c>
      <c r="C1228" s="429" t="s">
        <v>2506</v>
      </c>
      <c r="D1228" s="235" t="s">
        <v>2518</v>
      </c>
      <c r="E1228" s="236">
        <v>3660</v>
      </c>
      <c r="F1228" s="294">
        <v>41922</v>
      </c>
      <c r="G1228" s="30">
        <v>3660</v>
      </c>
      <c r="H1228" s="265">
        <f t="shared" si="33"/>
        <v>0</v>
      </c>
      <c r="I1228" s="235" t="s">
        <v>345</v>
      </c>
      <c r="J1228" s="9"/>
      <c r="K1228" s="9"/>
    </row>
    <row r="1229" spans="1:11" x14ac:dyDescent="0.25">
      <c r="A1229" s="240">
        <v>41923</v>
      </c>
      <c r="B1229" s="438" t="s">
        <v>1156</v>
      </c>
      <c r="C1229" s="429" t="s">
        <v>2506</v>
      </c>
      <c r="D1229" s="8" t="s">
        <v>2518</v>
      </c>
      <c r="E1229" s="252">
        <v>1240</v>
      </c>
      <c r="F1229" s="294">
        <v>41923</v>
      </c>
      <c r="G1229" s="30">
        <v>1240</v>
      </c>
      <c r="H1229" s="265">
        <f t="shared" si="33"/>
        <v>0</v>
      </c>
      <c r="I1229" s="8" t="s">
        <v>2</v>
      </c>
      <c r="J1229" s="9"/>
      <c r="K1229" s="9"/>
    </row>
    <row r="1230" spans="1:11" x14ac:dyDescent="0.25">
      <c r="A1230" s="240">
        <v>41923</v>
      </c>
      <c r="B1230" s="438" t="s">
        <v>1202</v>
      </c>
      <c r="C1230" s="429" t="s">
        <v>2506</v>
      </c>
      <c r="D1230" s="8" t="s">
        <v>2518</v>
      </c>
      <c r="E1230" s="252">
        <v>1216</v>
      </c>
      <c r="F1230" s="294">
        <v>41923</v>
      </c>
      <c r="G1230" s="30">
        <v>1216</v>
      </c>
      <c r="H1230" s="265">
        <f t="shared" si="33"/>
        <v>0</v>
      </c>
      <c r="I1230" s="235" t="s">
        <v>2525</v>
      </c>
    </row>
    <row r="1231" spans="1:11" x14ac:dyDescent="0.25">
      <c r="A1231" s="240">
        <v>41924</v>
      </c>
      <c r="B1231" s="438" t="s">
        <v>1292</v>
      </c>
      <c r="C1231" s="429" t="s">
        <v>2506</v>
      </c>
      <c r="D1231" s="8" t="s">
        <v>2518</v>
      </c>
      <c r="E1231" s="252">
        <v>1824</v>
      </c>
      <c r="F1231" s="423">
        <v>41924</v>
      </c>
      <c r="G1231" s="30">
        <v>1824</v>
      </c>
      <c r="H1231" s="265">
        <f t="shared" si="33"/>
        <v>0</v>
      </c>
      <c r="I1231" s="8" t="s">
        <v>2</v>
      </c>
    </row>
    <row r="1232" spans="1:11" x14ac:dyDescent="0.25">
      <c r="A1232" s="240">
        <v>41925</v>
      </c>
      <c r="B1232" s="438" t="s">
        <v>1344</v>
      </c>
      <c r="C1232" s="429" t="s">
        <v>2506</v>
      </c>
      <c r="D1232" s="8" t="s">
        <v>2518</v>
      </c>
      <c r="E1232" s="252">
        <v>620</v>
      </c>
      <c r="F1232" s="294">
        <v>41925</v>
      </c>
      <c r="G1232" s="22">
        <v>620</v>
      </c>
      <c r="H1232" s="265">
        <f t="shared" si="33"/>
        <v>0</v>
      </c>
      <c r="I1232" s="20" t="s">
        <v>2519</v>
      </c>
    </row>
    <row r="1233" spans="1:11" x14ac:dyDescent="0.25">
      <c r="A1233" s="240">
        <v>41926</v>
      </c>
      <c r="B1233" s="438" t="s">
        <v>1470</v>
      </c>
      <c r="C1233" s="429" t="s">
        <v>2506</v>
      </c>
      <c r="D1233" s="401" t="s">
        <v>2518</v>
      </c>
      <c r="E1233" s="402">
        <v>1830</v>
      </c>
      <c r="F1233" s="294">
        <v>41926</v>
      </c>
      <c r="G1233" s="30">
        <v>1830</v>
      </c>
      <c r="H1233" s="265">
        <f t="shared" si="33"/>
        <v>0</v>
      </c>
      <c r="I1233" s="235" t="s">
        <v>2519</v>
      </c>
    </row>
    <row r="1234" spans="1:11" x14ac:dyDescent="0.25">
      <c r="A1234" s="240">
        <v>41927</v>
      </c>
      <c r="B1234" s="438" t="s">
        <v>1538</v>
      </c>
      <c r="C1234" s="429" t="s">
        <v>2506</v>
      </c>
      <c r="D1234" s="401" t="s">
        <v>2518</v>
      </c>
      <c r="E1234" s="402">
        <v>1830</v>
      </c>
      <c r="F1234" s="294">
        <v>41927</v>
      </c>
      <c r="G1234" s="30">
        <v>1830</v>
      </c>
      <c r="H1234" s="265">
        <f t="shared" si="33"/>
        <v>0</v>
      </c>
      <c r="I1234" s="235" t="s">
        <v>2519</v>
      </c>
    </row>
    <row r="1235" spans="1:11" x14ac:dyDescent="0.25">
      <c r="A1235" s="240">
        <v>41928</v>
      </c>
      <c r="B1235" s="438" t="s">
        <v>2967</v>
      </c>
      <c r="C1235" s="429" t="s">
        <v>2506</v>
      </c>
      <c r="D1235" s="8" t="s">
        <v>2518</v>
      </c>
      <c r="E1235" s="252">
        <v>2420</v>
      </c>
      <c r="F1235" s="294">
        <v>41928</v>
      </c>
      <c r="G1235" s="251">
        <v>2420</v>
      </c>
      <c r="H1235" s="265">
        <f t="shared" si="33"/>
        <v>0</v>
      </c>
      <c r="I1235" s="8" t="s">
        <v>2519</v>
      </c>
    </row>
    <row r="1236" spans="1:11" x14ac:dyDescent="0.25">
      <c r="A1236" s="240">
        <v>41929</v>
      </c>
      <c r="B1236" s="438" t="s">
        <v>3073</v>
      </c>
      <c r="C1236" s="429" t="s">
        <v>2506</v>
      </c>
      <c r="D1236" s="8" t="s">
        <v>2518</v>
      </c>
      <c r="E1236" s="252">
        <v>3648</v>
      </c>
      <c r="F1236" s="294">
        <v>41929</v>
      </c>
      <c r="G1236" s="251">
        <v>3648</v>
      </c>
      <c r="H1236" s="265">
        <f t="shared" si="33"/>
        <v>0</v>
      </c>
      <c r="I1236" s="235" t="s">
        <v>2519</v>
      </c>
    </row>
    <row r="1237" spans="1:11" x14ac:dyDescent="0.25">
      <c r="A1237" s="240">
        <v>41930</v>
      </c>
      <c r="B1237" s="438" t="s">
        <v>3206</v>
      </c>
      <c r="C1237" s="429" t="s">
        <v>2506</v>
      </c>
      <c r="D1237" s="8" t="s">
        <v>2518</v>
      </c>
      <c r="E1237" s="252">
        <v>1824</v>
      </c>
      <c r="F1237" s="294">
        <v>41930</v>
      </c>
      <c r="G1237" s="30">
        <v>1824</v>
      </c>
      <c r="H1237" s="265">
        <f t="shared" si="33"/>
        <v>0</v>
      </c>
      <c r="I1237" s="8" t="s">
        <v>2519</v>
      </c>
    </row>
    <row r="1238" spans="1:11" x14ac:dyDescent="0.25">
      <c r="A1238" s="240">
        <v>41931</v>
      </c>
      <c r="B1238" s="438" t="s">
        <v>3309</v>
      </c>
      <c r="C1238" s="429" t="s">
        <v>2506</v>
      </c>
      <c r="D1238" s="8" t="s">
        <v>2518</v>
      </c>
      <c r="E1238" s="252">
        <v>2432</v>
      </c>
      <c r="F1238" s="294">
        <v>41931</v>
      </c>
      <c r="G1238" s="30">
        <v>2432</v>
      </c>
      <c r="H1238" s="265">
        <f t="shared" si="33"/>
        <v>0</v>
      </c>
      <c r="I1238" s="8" t="s">
        <v>2508</v>
      </c>
    </row>
    <row r="1239" spans="1:11" x14ac:dyDescent="0.25">
      <c r="A1239" s="240">
        <v>41932</v>
      </c>
      <c r="B1239" s="438" t="s">
        <v>3324</v>
      </c>
      <c r="C1239" s="429" t="s">
        <v>2506</v>
      </c>
      <c r="D1239" s="8" t="s">
        <v>2518</v>
      </c>
      <c r="E1239" s="252">
        <v>2432</v>
      </c>
      <c r="F1239" s="294">
        <v>41932</v>
      </c>
      <c r="G1239" s="30">
        <v>2432</v>
      </c>
      <c r="H1239" s="265">
        <f t="shared" ref="H1239:H1312" si="34">E1239-G1239</f>
        <v>0</v>
      </c>
      <c r="I1239" s="8" t="s">
        <v>2519</v>
      </c>
      <c r="K1239" s="22"/>
    </row>
    <row r="1240" spans="1:11" x14ac:dyDescent="0.25">
      <c r="A1240" s="240">
        <v>41933</v>
      </c>
      <c r="B1240" s="438" t="s">
        <v>3461</v>
      </c>
      <c r="C1240" s="429" t="s">
        <v>2506</v>
      </c>
      <c r="D1240" s="8" t="s">
        <v>2518</v>
      </c>
      <c r="E1240" s="252">
        <v>1824</v>
      </c>
      <c r="F1240" s="294">
        <v>41933</v>
      </c>
      <c r="G1240" s="22">
        <v>1824</v>
      </c>
      <c r="H1240" s="265">
        <f t="shared" si="34"/>
        <v>0</v>
      </c>
      <c r="I1240" s="431" t="s">
        <v>2519</v>
      </c>
      <c r="K1240" s="21"/>
    </row>
    <row r="1241" spans="1:11" x14ac:dyDescent="0.25">
      <c r="A1241" s="240">
        <v>41934</v>
      </c>
      <c r="B1241" s="438" t="s">
        <v>3560</v>
      </c>
      <c r="C1241" s="429" t="s">
        <v>2506</v>
      </c>
      <c r="D1241" s="8" t="s">
        <v>2518</v>
      </c>
      <c r="E1241" s="252">
        <v>1216</v>
      </c>
      <c r="F1241" s="294">
        <v>41935</v>
      </c>
      <c r="G1241" s="22">
        <v>1216</v>
      </c>
      <c r="H1241" s="265">
        <f t="shared" si="34"/>
        <v>0</v>
      </c>
      <c r="I1241" s="20" t="s">
        <v>2534</v>
      </c>
    </row>
    <row r="1242" spans="1:11" x14ac:dyDescent="0.25">
      <c r="A1242" s="240">
        <v>41935</v>
      </c>
      <c r="B1242" s="438" t="s">
        <v>3605</v>
      </c>
      <c r="C1242" s="429" t="s">
        <v>2506</v>
      </c>
      <c r="D1242" s="401" t="s">
        <v>2518</v>
      </c>
      <c r="E1242" s="402">
        <v>1520</v>
      </c>
      <c r="F1242" s="117">
        <v>41935</v>
      </c>
      <c r="G1242" s="30">
        <v>1520</v>
      </c>
      <c r="H1242" s="265">
        <f t="shared" si="34"/>
        <v>0</v>
      </c>
      <c r="I1242" s="235" t="s">
        <v>2519</v>
      </c>
    </row>
    <row r="1243" spans="1:11" x14ac:dyDescent="0.25">
      <c r="A1243" s="240">
        <v>41936</v>
      </c>
      <c r="B1243" s="438" t="s">
        <v>3697</v>
      </c>
      <c r="C1243" s="429" t="s">
        <v>2506</v>
      </c>
      <c r="D1243" s="8" t="s">
        <v>2518</v>
      </c>
      <c r="E1243" s="252">
        <v>3040</v>
      </c>
      <c r="F1243" s="294">
        <v>41936</v>
      </c>
      <c r="G1243" s="22">
        <v>3040</v>
      </c>
      <c r="H1243" s="265">
        <f t="shared" si="34"/>
        <v>0</v>
      </c>
      <c r="I1243" s="20" t="s">
        <v>2519</v>
      </c>
    </row>
    <row r="1244" spans="1:11" x14ac:dyDescent="0.25">
      <c r="A1244" s="240">
        <v>41937</v>
      </c>
      <c r="B1244" s="438" t="s">
        <v>3781</v>
      </c>
      <c r="C1244" s="429" t="s">
        <v>2506</v>
      </c>
      <c r="D1244" s="401" t="s">
        <v>2518</v>
      </c>
      <c r="E1244" s="295">
        <v>3040</v>
      </c>
      <c r="F1244" s="294">
        <v>41937</v>
      </c>
      <c r="G1244" s="22">
        <v>3040</v>
      </c>
      <c r="H1244" s="265">
        <f t="shared" si="34"/>
        <v>0</v>
      </c>
      <c r="I1244" s="20" t="s">
        <v>2519</v>
      </c>
    </row>
    <row r="1245" spans="1:11" x14ac:dyDescent="0.25">
      <c r="A1245" s="240">
        <v>41938</v>
      </c>
      <c r="B1245" s="438" t="s">
        <v>3867</v>
      </c>
      <c r="C1245" s="429" t="s">
        <v>2506</v>
      </c>
      <c r="D1245" s="401" t="s">
        <v>2518</v>
      </c>
      <c r="E1245" s="402">
        <v>1824</v>
      </c>
      <c r="F1245" s="294">
        <v>41938</v>
      </c>
      <c r="G1245" s="30">
        <v>1824</v>
      </c>
      <c r="H1245" s="265">
        <f t="shared" si="34"/>
        <v>0</v>
      </c>
      <c r="I1245" s="8" t="s">
        <v>2508</v>
      </c>
    </row>
    <row r="1246" spans="1:11" x14ac:dyDescent="0.25">
      <c r="A1246" s="240">
        <v>41939</v>
      </c>
      <c r="B1246" s="438" t="s">
        <v>3945</v>
      </c>
      <c r="C1246" s="429" t="s">
        <v>2506</v>
      </c>
      <c r="D1246" s="439" t="s">
        <v>2518</v>
      </c>
      <c r="E1246" s="295">
        <v>1824</v>
      </c>
      <c r="F1246" s="294">
        <v>41939</v>
      </c>
      <c r="G1246" s="22">
        <v>1824</v>
      </c>
      <c r="H1246" s="265">
        <f t="shared" si="34"/>
        <v>0</v>
      </c>
      <c r="I1246" s="24" t="s">
        <v>2508</v>
      </c>
      <c r="J1246" s="9"/>
      <c r="K1246" s="9"/>
    </row>
    <row r="1247" spans="1:11" x14ac:dyDescent="0.25">
      <c r="A1247" s="240">
        <v>41940</v>
      </c>
      <c r="B1247" s="438" t="s">
        <v>4069</v>
      </c>
      <c r="C1247" s="429" t="s">
        <v>2506</v>
      </c>
      <c r="D1247" s="401" t="s">
        <v>2518</v>
      </c>
      <c r="E1247" s="402">
        <v>1824</v>
      </c>
      <c r="F1247" s="294">
        <v>41940</v>
      </c>
      <c r="G1247" s="30">
        <v>1824</v>
      </c>
      <c r="H1247" s="265">
        <f t="shared" si="34"/>
        <v>0</v>
      </c>
      <c r="I1247" s="235" t="s">
        <v>2519</v>
      </c>
      <c r="J1247" s="9"/>
      <c r="K1247" s="9"/>
    </row>
    <row r="1248" spans="1:11" x14ac:dyDescent="0.25">
      <c r="A1248" s="240">
        <v>41941</v>
      </c>
      <c r="B1248" s="438" t="s">
        <v>4143</v>
      </c>
      <c r="C1248" s="429" t="s">
        <v>2506</v>
      </c>
      <c r="D1248" s="401" t="s">
        <v>2518</v>
      </c>
      <c r="E1248" s="402">
        <v>1240</v>
      </c>
      <c r="F1248" s="294">
        <v>41941</v>
      </c>
      <c r="G1248" s="30">
        <v>1240</v>
      </c>
      <c r="H1248" s="265">
        <f t="shared" si="34"/>
        <v>0</v>
      </c>
      <c r="I1248" s="235" t="s">
        <v>2519</v>
      </c>
      <c r="J1248" s="9"/>
      <c r="K1248" s="9"/>
    </row>
    <row r="1249" spans="1:11" x14ac:dyDescent="0.25">
      <c r="A1249" s="240">
        <v>41942</v>
      </c>
      <c r="B1249" s="438" t="s">
        <v>4233</v>
      </c>
      <c r="C1249" s="429" t="s">
        <v>2506</v>
      </c>
      <c r="D1249" s="401" t="s">
        <v>2518</v>
      </c>
      <c r="E1249" s="402">
        <v>1520</v>
      </c>
      <c r="F1249" s="117">
        <v>41942</v>
      </c>
      <c r="G1249" s="30">
        <v>1520</v>
      </c>
      <c r="H1249" s="265">
        <f t="shared" si="34"/>
        <v>0</v>
      </c>
      <c r="I1249" s="8" t="s">
        <v>2508</v>
      </c>
      <c r="J1249" s="9"/>
      <c r="K1249" s="9"/>
    </row>
    <row r="1250" spans="1:11" x14ac:dyDescent="0.25">
      <c r="A1250" s="240">
        <v>41942</v>
      </c>
      <c r="B1250" s="438" t="s">
        <v>4306</v>
      </c>
      <c r="C1250" s="429" t="s">
        <v>2506</v>
      </c>
      <c r="D1250" s="401" t="s">
        <v>2518</v>
      </c>
      <c r="E1250" s="402">
        <v>1210</v>
      </c>
      <c r="F1250" s="117">
        <v>41943</v>
      </c>
      <c r="G1250" s="30">
        <v>1210</v>
      </c>
      <c r="H1250" s="265">
        <f t="shared" si="34"/>
        <v>0</v>
      </c>
      <c r="I1250" s="235" t="s">
        <v>2508</v>
      </c>
      <c r="J1250" s="9"/>
      <c r="K1250" s="9"/>
    </row>
    <row r="1251" spans="1:11" x14ac:dyDescent="0.25">
      <c r="A1251" s="240">
        <v>41943</v>
      </c>
      <c r="B1251" s="438" t="s">
        <v>4336</v>
      </c>
      <c r="C1251" s="429" t="s">
        <v>2506</v>
      </c>
      <c r="D1251" s="401" t="s">
        <v>2518</v>
      </c>
      <c r="E1251" s="402">
        <v>3636</v>
      </c>
      <c r="F1251" s="294">
        <v>41943</v>
      </c>
      <c r="G1251" s="30">
        <v>3636</v>
      </c>
      <c r="H1251" s="265">
        <f t="shared" si="34"/>
        <v>0</v>
      </c>
      <c r="I1251" s="8" t="s">
        <v>2519</v>
      </c>
      <c r="J1251" s="9"/>
      <c r="K1251" s="9"/>
    </row>
    <row r="1252" spans="1:11" x14ac:dyDescent="0.25">
      <c r="A1252" s="240">
        <v>41943</v>
      </c>
      <c r="B1252" s="438" t="s">
        <v>4399</v>
      </c>
      <c r="C1252" s="429" t="s">
        <v>2506</v>
      </c>
      <c r="D1252" s="401" t="s">
        <v>2518</v>
      </c>
      <c r="E1252" s="402">
        <v>1240</v>
      </c>
      <c r="F1252" s="313">
        <v>41944</v>
      </c>
      <c r="G1252" s="247">
        <v>1240</v>
      </c>
      <c r="H1252" s="265">
        <f t="shared" si="34"/>
        <v>0</v>
      </c>
      <c r="I1252" s="8" t="s">
        <v>2525</v>
      </c>
      <c r="J1252" s="9"/>
      <c r="K1252" s="9"/>
    </row>
    <row r="1253" spans="1:11" x14ac:dyDescent="0.25">
      <c r="A1253" s="240"/>
      <c r="B1253" s="438"/>
      <c r="C1253" s="429"/>
      <c r="D1253" s="401"/>
      <c r="E1253" s="402"/>
      <c r="F1253" s="313"/>
      <c r="G1253" s="624">
        <f>SUM(G1218:G1252)</f>
        <v>69422</v>
      </c>
      <c r="H1253" s="265"/>
      <c r="I1253" s="8"/>
      <c r="J1253" s="9"/>
      <c r="K1253" s="9"/>
    </row>
    <row r="1254" spans="1:11" x14ac:dyDescent="0.25">
      <c r="A1254" s="240"/>
      <c r="B1254" s="438"/>
      <c r="C1254" s="429"/>
      <c r="D1254" s="401"/>
      <c r="E1254" s="402"/>
      <c r="F1254" s="313"/>
      <c r="G1254" s="247"/>
      <c r="H1254" s="265"/>
      <c r="I1254" s="8"/>
      <c r="J1254" s="9"/>
      <c r="K1254" s="9"/>
    </row>
    <row r="1255" spans="1:11" x14ac:dyDescent="0.25">
      <c r="J1255" s="9"/>
      <c r="K1255" s="9"/>
    </row>
    <row r="1256" spans="1:11" x14ac:dyDescent="0.25">
      <c r="A1256" s="240">
        <v>41920</v>
      </c>
      <c r="B1256" s="456" t="s">
        <v>1154</v>
      </c>
      <c r="C1256" s="457" t="s">
        <v>2764</v>
      </c>
      <c r="D1256" s="235" t="s">
        <v>2842</v>
      </c>
      <c r="E1256" s="236">
        <v>23402</v>
      </c>
      <c r="F1256" s="294">
        <v>41921</v>
      </c>
      <c r="G1256" s="30">
        <v>23402</v>
      </c>
      <c r="H1256" s="265">
        <f t="shared" si="34"/>
        <v>0</v>
      </c>
      <c r="I1256" s="235" t="s">
        <v>20</v>
      </c>
      <c r="J1256" s="9"/>
      <c r="K1256" s="9"/>
    </row>
    <row r="1257" spans="1:11" x14ac:dyDescent="0.25">
      <c r="A1257" s="240">
        <v>41913</v>
      </c>
      <c r="B1257" s="448" t="s">
        <v>2267</v>
      </c>
      <c r="C1257" s="447" t="s">
        <v>2764</v>
      </c>
      <c r="D1257" s="235" t="s">
        <v>222</v>
      </c>
      <c r="E1257" s="236">
        <v>30905.599999999999</v>
      </c>
      <c r="F1257" s="294">
        <v>41914</v>
      </c>
      <c r="G1257" s="30">
        <v>30905.599999999999</v>
      </c>
      <c r="H1257" s="238">
        <f t="shared" si="34"/>
        <v>0</v>
      </c>
      <c r="I1257" s="235" t="s">
        <v>20</v>
      </c>
      <c r="J1257" s="9"/>
      <c r="K1257" s="9"/>
    </row>
    <row r="1258" spans="1:11" x14ac:dyDescent="0.25">
      <c r="A1258" s="240">
        <v>41915</v>
      </c>
      <c r="B1258" s="452" t="s">
        <v>1729</v>
      </c>
      <c r="C1258" s="453" t="s">
        <v>2506</v>
      </c>
      <c r="D1258" s="454" t="s">
        <v>222</v>
      </c>
      <c r="E1258" s="236">
        <v>16459.400000000001</v>
      </c>
      <c r="F1258" s="294">
        <v>41917</v>
      </c>
      <c r="G1258" s="30">
        <v>16459.400000000001</v>
      </c>
      <c r="H1258" s="265">
        <f t="shared" si="34"/>
        <v>0</v>
      </c>
      <c r="I1258" s="38" t="s">
        <v>20</v>
      </c>
      <c r="J1258" s="9"/>
      <c r="K1258" s="9"/>
    </row>
    <row r="1259" spans="1:11" x14ac:dyDescent="0.25">
      <c r="A1259" s="240">
        <v>41922</v>
      </c>
      <c r="B1259" s="438" t="s">
        <v>1087</v>
      </c>
      <c r="C1259" s="429" t="s">
        <v>2506</v>
      </c>
      <c r="D1259" s="235" t="s">
        <v>222</v>
      </c>
      <c r="E1259" s="236">
        <v>23603.200000000001</v>
      </c>
      <c r="F1259" s="294">
        <v>41925</v>
      </c>
      <c r="G1259" s="30">
        <v>23603.200000000001</v>
      </c>
      <c r="H1259" s="265">
        <f t="shared" si="34"/>
        <v>0</v>
      </c>
      <c r="I1259" s="235" t="s">
        <v>20</v>
      </c>
      <c r="J1259" s="9"/>
      <c r="K1259" s="9"/>
    </row>
    <row r="1260" spans="1:11" x14ac:dyDescent="0.25">
      <c r="A1260" s="240">
        <v>41929</v>
      </c>
      <c r="B1260" s="438" t="s">
        <v>3148</v>
      </c>
      <c r="C1260" s="429" t="s">
        <v>2506</v>
      </c>
      <c r="D1260" s="8" t="s">
        <v>222</v>
      </c>
      <c r="E1260" s="252">
        <v>14191.2</v>
      </c>
      <c r="F1260" s="294">
        <v>41930</v>
      </c>
      <c r="G1260" s="251">
        <v>14191.2</v>
      </c>
      <c r="H1260" s="265">
        <f t="shared" si="34"/>
        <v>0</v>
      </c>
      <c r="I1260" s="8" t="s">
        <v>2864</v>
      </c>
      <c r="J1260" s="9"/>
      <c r="K1260" s="9"/>
    </row>
    <row r="1261" spans="1:11" x14ac:dyDescent="0.25">
      <c r="A1261" s="240">
        <v>41939</v>
      </c>
      <c r="B1261" s="438" t="s">
        <v>3987</v>
      </c>
      <c r="C1261" s="429" t="s">
        <v>2506</v>
      </c>
      <c r="D1261" s="439" t="s">
        <v>222</v>
      </c>
      <c r="E1261" s="295">
        <v>25832.2</v>
      </c>
      <c r="F1261" s="294">
        <v>41939</v>
      </c>
      <c r="G1261" s="22">
        <v>25832.2</v>
      </c>
      <c r="H1261" s="265">
        <f t="shared" si="34"/>
        <v>0</v>
      </c>
      <c r="I1261" s="24" t="s">
        <v>2544</v>
      </c>
      <c r="J1261" s="9"/>
      <c r="K1261" s="9"/>
    </row>
    <row r="1262" spans="1:11" x14ac:dyDescent="0.25">
      <c r="A1262" s="240">
        <v>41941</v>
      </c>
      <c r="B1262" s="438" t="s">
        <v>4179</v>
      </c>
      <c r="C1262" s="429" t="s">
        <v>2506</v>
      </c>
      <c r="D1262" s="401" t="s">
        <v>222</v>
      </c>
      <c r="E1262" s="402">
        <v>25092.799999999999</v>
      </c>
      <c r="F1262" s="117">
        <v>41942</v>
      </c>
      <c r="G1262" s="30">
        <v>25092.799999999999</v>
      </c>
      <c r="H1262" s="265">
        <f t="shared" si="34"/>
        <v>0</v>
      </c>
      <c r="I1262" s="8" t="s">
        <v>2544</v>
      </c>
      <c r="J1262" s="9"/>
      <c r="K1262" s="9"/>
    </row>
    <row r="1263" spans="1:11" x14ac:dyDescent="0.25">
      <c r="A1263" s="240"/>
      <c r="B1263" s="438"/>
      <c r="C1263" s="429"/>
      <c r="D1263" s="401"/>
      <c r="E1263" s="402"/>
      <c r="F1263" s="117"/>
      <c r="G1263" s="621">
        <f>SUM(G1256:G1262)</f>
        <v>159486.39999999999</v>
      </c>
      <c r="H1263" s="265"/>
      <c r="I1263" s="8"/>
      <c r="J1263" s="9"/>
      <c r="K1263" s="9"/>
    </row>
    <row r="1264" spans="1:11" x14ac:dyDescent="0.25">
      <c r="A1264" s="240"/>
      <c r="B1264" s="438"/>
      <c r="C1264" s="429"/>
      <c r="D1264" s="401"/>
      <c r="E1264" s="402"/>
      <c r="F1264" s="117"/>
      <c r="G1264" s="30"/>
      <c r="H1264" s="265"/>
      <c r="I1264" s="8"/>
      <c r="J1264" s="9"/>
      <c r="K1264" s="9"/>
    </row>
    <row r="1265" spans="1:11" x14ac:dyDescent="0.25">
      <c r="A1265" s="240">
        <v>41913</v>
      </c>
      <c r="B1265" s="448" t="s">
        <v>1054</v>
      </c>
      <c r="C1265" s="447" t="s">
        <v>2764</v>
      </c>
      <c r="D1265" s="235" t="s">
        <v>2574</v>
      </c>
      <c r="E1265" s="236">
        <v>4537.6000000000004</v>
      </c>
      <c r="F1265" s="294">
        <v>41914</v>
      </c>
      <c r="G1265" s="30">
        <v>4537.6000000000004</v>
      </c>
      <c r="H1265" s="238">
        <f t="shared" si="34"/>
        <v>0</v>
      </c>
      <c r="I1265" s="235" t="s">
        <v>20</v>
      </c>
      <c r="J1265" s="9"/>
      <c r="K1265" s="9"/>
    </row>
    <row r="1266" spans="1:11" x14ac:dyDescent="0.25">
      <c r="A1266" s="240">
        <v>41915</v>
      </c>
      <c r="B1266" s="452" t="s">
        <v>1755</v>
      </c>
      <c r="C1266" s="453" t="s">
        <v>2506</v>
      </c>
      <c r="D1266" s="454" t="s">
        <v>2574</v>
      </c>
      <c r="E1266" s="236">
        <v>5327</v>
      </c>
      <c r="F1266" s="294">
        <v>41917</v>
      </c>
      <c r="G1266" s="30">
        <v>5327</v>
      </c>
      <c r="H1266" s="265">
        <f t="shared" si="34"/>
        <v>0</v>
      </c>
      <c r="I1266" s="38"/>
      <c r="J1266" s="9"/>
      <c r="K1266" s="9"/>
    </row>
    <row r="1267" spans="1:11" x14ac:dyDescent="0.25">
      <c r="A1267" s="240">
        <v>41918</v>
      </c>
      <c r="B1267" s="241" t="s">
        <v>2025</v>
      </c>
      <c r="C1267" s="394" t="s">
        <v>2506</v>
      </c>
      <c r="D1267" s="8" t="s">
        <v>2574</v>
      </c>
      <c r="E1267" s="252">
        <v>3516.4</v>
      </c>
      <c r="F1267" s="294">
        <v>41919</v>
      </c>
      <c r="G1267" s="30">
        <v>3516.4</v>
      </c>
      <c r="H1267" s="265">
        <f t="shared" si="34"/>
        <v>0</v>
      </c>
      <c r="I1267" s="8" t="s">
        <v>20</v>
      </c>
      <c r="J1267" s="9"/>
      <c r="K1267" s="9"/>
    </row>
    <row r="1268" spans="1:11" x14ac:dyDescent="0.25">
      <c r="A1268" s="240">
        <v>41919</v>
      </c>
      <c r="B1268" s="241" t="s">
        <v>2091</v>
      </c>
      <c r="C1268" s="394" t="s">
        <v>2506</v>
      </c>
      <c r="D1268" s="8" t="s">
        <v>2574</v>
      </c>
      <c r="E1268" s="252">
        <v>4948</v>
      </c>
      <c r="F1268" s="294">
        <v>41920</v>
      </c>
      <c r="G1268" s="30">
        <v>4948</v>
      </c>
      <c r="H1268" s="265">
        <f t="shared" si="34"/>
        <v>0</v>
      </c>
      <c r="I1268" s="8" t="s">
        <v>20</v>
      </c>
      <c r="J1268" s="9"/>
      <c r="K1268" s="9"/>
    </row>
    <row r="1269" spans="1:11" x14ac:dyDescent="0.25">
      <c r="A1269" s="240">
        <v>41922</v>
      </c>
      <c r="B1269" s="438" t="s">
        <v>1075</v>
      </c>
      <c r="C1269" s="429" t="s">
        <v>2506</v>
      </c>
      <c r="D1269" s="235" t="s">
        <v>2574</v>
      </c>
      <c r="E1269" s="236">
        <v>4367.5</v>
      </c>
      <c r="F1269" s="294">
        <v>41925</v>
      </c>
      <c r="G1269" s="30">
        <v>4367.5</v>
      </c>
      <c r="H1269" s="265">
        <f t="shared" si="34"/>
        <v>0</v>
      </c>
      <c r="I1269" s="235" t="s">
        <v>20</v>
      </c>
      <c r="J1269" s="9"/>
      <c r="K1269" s="9"/>
    </row>
    <row r="1270" spans="1:11" x14ac:dyDescent="0.25">
      <c r="A1270" s="240">
        <v>41925</v>
      </c>
      <c r="B1270" s="438" t="s">
        <v>1402</v>
      </c>
      <c r="C1270" s="429" t="s">
        <v>2506</v>
      </c>
      <c r="D1270" s="8" t="s">
        <v>2574</v>
      </c>
      <c r="E1270" s="252">
        <v>4234.3999999999996</v>
      </c>
      <c r="F1270" s="294">
        <v>41926</v>
      </c>
      <c r="G1270" s="30">
        <v>4234.3999999999996</v>
      </c>
      <c r="H1270" s="265">
        <f t="shared" si="34"/>
        <v>0</v>
      </c>
      <c r="I1270" s="8" t="s">
        <v>2864</v>
      </c>
      <c r="J1270" s="9"/>
      <c r="K1270" s="9"/>
    </row>
    <row r="1271" spans="1:11" x14ac:dyDescent="0.25">
      <c r="A1271" s="240">
        <v>41929</v>
      </c>
      <c r="B1271" s="438" t="s">
        <v>3121</v>
      </c>
      <c r="C1271" s="429" t="s">
        <v>2506</v>
      </c>
      <c r="D1271" s="8" t="s">
        <v>2574</v>
      </c>
      <c r="E1271" s="252">
        <v>6283.2</v>
      </c>
      <c r="F1271" s="294">
        <v>41930</v>
      </c>
      <c r="G1271" s="251">
        <v>6283.2</v>
      </c>
      <c r="H1271" s="265">
        <f t="shared" si="34"/>
        <v>0</v>
      </c>
      <c r="I1271" s="235" t="s">
        <v>2864</v>
      </c>
      <c r="J1271" s="9"/>
      <c r="K1271" s="9"/>
    </row>
    <row r="1272" spans="1:11" x14ac:dyDescent="0.25">
      <c r="A1272" s="240">
        <v>41932</v>
      </c>
      <c r="B1272" s="438" t="s">
        <v>3327</v>
      </c>
      <c r="C1272" s="429" t="s">
        <v>2506</v>
      </c>
      <c r="D1272" s="8" t="s">
        <v>2574</v>
      </c>
      <c r="E1272" s="252">
        <v>4839.3999999999996</v>
      </c>
      <c r="F1272" s="294">
        <v>41933</v>
      </c>
      <c r="G1272" s="30">
        <v>4839.3999999999996</v>
      </c>
      <c r="H1272" s="265">
        <f t="shared" si="34"/>
        <v>0</v>
      </c>
      <c r="I1272" s="8" t="s">
        <v>2</v>
      </c>
      <c r="J1272" s="9"/>
      <c r="K1272" s="9"/>
    </row>
    <row r="1273" spans="1:11" x14ac:dyDescent="0.25">
      <c r="A1273" s="240">
        <v>41934</v>
      </c>
      <c r="B1273" s="438" t="s">
        <v>3518</v>
      </c>
      <c r="C1273" s="429" t="s">
        <v>2506</v>
      </c>
      <c r="D1273" s="8" t="s">
        <v>2574</v>
      </c>
      <c r="E1273" s="252">
        <v>4350.3999999999996</v>
      </c>
      <c r="F1273" s="294">
        <v>41935</v>
      </c>
      <c r="G1273" s="22">
        <v>4350.3999999999996</v>
      </c>
      <c r="H1273" s="265">
        <f t="shared" si="34"/>
        <v>0</v>
      </c>
      <c r="I1273" s="20" t="s">
        <v>2864</v>
      </c>
      <c r="J1273" s="9"/>
      <c r="K1273" s="9"/>
    </row>
    <row r="1274" spans="1:11" x14ac:dyDescent="0.25">
      <c r="A1274" s="240">
        <v>41936</v>
      </c>
      <c r="B1274" s="438" t="s">
        <v>3691</v>
      </c>
      <c r="C1274" s="429" t="s">
        <v>2506</v>
      </c>
      <c r="D1274" s="401" t="s">
        <v>2574</v>
      </c>
      <c r="E1274" s="402">
        <v>3636.8</v>
      </c>
      <c r="F1274" s="294">
        <v>41939</v>
      </c>
      <c r="G1274" s="22">
        <v>3636.8</v>
      </c>
      <c r="H1274" s="265">
        <f t="shared" si="34"/>
        <v>0</v>
      </c>
      <c r="I1274" s="20" t="s">
        <v>2864</v>
      </c>
      <c r="J1274" s="9"/>
      <c r="K1274" s="9"/>
    </row>
    <row r="1275" spans="1:11" x14ac:dyDescent="0.25">
      <c r="A1275" s="240">
        <v>41939</v>
      </c>
      <c r="B1275" s="438" t="s">
        <v>3988</v>
      </c>
      <c r="C1275" s="429" t="s">
        <v>2506</v>
      </c>
      <c r="D1275" s="439" t="s">
        <v>2574</v>
      </c>
      <c r="E1275" s="295">
        <v>3496.8</v>
      </c>
      <c r="F1275" s="294">
        <v>41940</v>
      </c>
      <c r="G1275" s="22">
        <v>3496.8</v>
      </c>
      <c r="H1275" s="265">
        <f t="shared" si="34"/>
        <v>0</v>
      </c>
      <c r="I1275" s="24" t="s">
        <v>2544</v>
      </c>
      <c r="J1275" s="9"/>
      <c r="K1275" s="9"/>
    </row>
    <row r="1276" spans="1:11" x14ac:dyDescent="0.25">
      <c r="A1276" s="240">
        <v>41941</v>
      </c>
      <c r="B1276" s="438" t="s">
        <v>4191</v>
      </c>
      <c r="C1276" s="429" t="s">
        <v>2506</v>
      </c>
      <c r="D1276" s="401" t="s">
        <v>2574</v>
      </c>
      <c r="E1276" s="402">
        <v>2547.4</v>
      </c>
      <c r="F1276" s="117">
        <v>41942</v>
      </c>
      <c r="G1276" s="30">
        <v>2547.4</v>
      </c>
      <c r="H1276" s="265">
        <f t="shared" si="34"/>
        <v>0</v>
      </c>
      <c r="I1276" s="8" t="s">
        <v>2544</v>
      </c>
      <c r="J1276" s="9"/>
      <c r="K1276" s="9"/>
    </row>
    <row r="1277" spans="1:11" x14ac:dyDescent="0.25">
      <c r="A1277" s="240"/>
      <c r="B1277" s="438"/>
      <c r="C1277" s="429"/>
      <c r="D1277" s="401"/>
      <c r="E1277" s="402"/>
      <c r="F1277" s="117"/>
      <c r="G1277" s="621">
        <f>SUM(G1265:G1276)</f>
        <v>52084.900000000009</v>
      </c>
      <c r="H1277" s="265"/>
      <c r="I1277" s="8"/>
      <c r="J1277" s="9"/>
      <c r="K1277" s="9"/>
    </row>
    <row r="1278" spans="1:11" x14ac:dyDescent="0.25">
      <c r="A1278" s="240"/>
      <c r="B1278" s="438"/>
      <c r="C1278" s="429"/>
      <c r="D1278" s="401"/>
      <c r="E1278" s="402"/>
      <c r="F1278" s="117"/>
      <c r="G1278" s="30"/>
      <c r="H1278" s="265"/>
      <c r="I1278" s="8"/>
      <c r="J1278" s="9"/>
      <c r="K1278" s="9"/>
    </row>
    <row r="1279" spans="1:11" x14ac:dyDescent="0.25">
      <c r="A1279" s="240">
        <v>41914</v>
      </c>
      <c r="B1279" s="448" t="s">
        <v>1091</v>
      </c>
      <c r="C1279" s="447" t="s">
        <v>2764</v>
      </c>
      <c r="D1279" s="8" t="s">
        <v>2780</v>
      </c>
      <c r="E1279" s="252">
        <v>3276.6</v>
      </c>
      <c r="F1279" s="294">
        <v>41914</v>
      </c>
      <c r="G1279" s="30">
        <v>3276.6</v>
      </c>
      <c r="H1279" s="238">
        <f t="shared" si="34"/>
        <v>0</v>
      </c>
      <c r="I1279" s="8"/>
      <c r="J1279" s="9"/>
      <c r="K1279" s="9"/>
    </row>
    <row r="1280" spans="1:11" x14ac:dyDescent="0.25">
      <c r="A1280" s="240">
        <v>41921</v>
      </c>
      <c r="B1280" s="456" t="s">
        <v>1198</v>
      </c>
      <c r="C1280" s="457" t="s">
        <v>2764</v>
      </c>
      <c r="D1280" s="235" t="s">
        <v>2780</v>
      </c>
      <c r="E1280" s="236">
        <v>3672.4</v>
      </c>
      <c r="F1280" s="294">
        <v>41921</v>
      </c>
      <c r="G1280" s="30">
        <v>3672.4</v>
      </c>
      <c r="H1280" s="265">
        <f t="shared" si="34"/>
        <v>0</v>
      </c>
      <c r="I1280" s="235"/>
      <c r="J1280" s="9"/>
      <c r="K1280" s="9"/>
    </row>
    <row r="1281" spans="1:11" x14ac:dyDescent="0.25">
      <c r="A1281" s="240">
        <v>41939</v>
      </c>
      <c r="B1281" s="438" t="s">
        <v>4006</v>
      </c>
      <c r="C1281" s="429" t="s">
        <v>2506</v>
      </c>
      <c r="D1281" s="439" t="s">
        <v>2677</v>
      </c>
      <c r="E1281" s="295">
        <v>405.6</v>
      </c>
      <c r="F1281" s="294">
        <v>41940</v>
      </c>
      <c r="G1281" s="22">
        <v>405.6</v>
      </c>
      <c r="H1281" s="265">
        <f t="shared" si="34"/>
        <v>0</v>
      </c>
      <c r="I1281" s="24" t="s">
        <v>2520</v>
      </c>
      <c r="J1281" s="9"/>
      <c r="K1281" s="9"/>
    </row>
    <row r="1282" spans="1:11" x14ac:dyDescent="0.25">
      <c r="A1282" s="240">
        <v>41940</v>
      </c>
      <c r="B1282" s="438" t="s">
        <v>4108</v>
      </c>
      <c r="C1282" s="429" t="s">
        <v>2506</v>
      </c>
      <c r="D1282" s="401" t="s">
        <v>2677</v>
      </c>
      <c r="E1282" s="402">
        <v>499.2</v>
      </c>
      <c r="F1282" s="294">
        <v>41940</v>
      </c>
      <c r="G1282" s="30">
        <v>499.2</v>
      </c>
      <c r="H1282" s="265">
        <f t="shared" si="34"/>
        <v>0</v>
      </c>
      <c r="I1282" s="235" t="s">
        <v>2525</v>
      </c>
      <c r="J1282" s="9"/>
      <c r="K1282" s="9"/>
    </row>
    <row r="1283" spans="1:11" x14ac:dyDescent="0.25">
      <c r="A1283" s="240">
        <v>41943</v>
      </c>
      <c r="B1283" s="438" t="s">
        <v>4379</v>
      </c>
      <c r="C1283" s="429" t="s">
        <v>2506</v>
      </c>
      <c r="D1283" s="401" t="s">
        <v>2677</v>
      </c>
      <c r="E1283" s="402">
        <v>533</v>
      </c>
      <c r="F1283" s="313">
        <v>41944</v>
      </c>
      <c r="G1283" s="247">
        <v>533</v>
      </c>
      <c r="H1283" s="265">
        <f t="shared" si="34"/>
        <v>0</v>
      </c>
      <c r="I1283" s="8" t="s">
        <v>2520</v>
      </c>
      <c r="J1283" s="9"/>
      <c r="K1283" s="9"/>
    </row>
    <row r="1284" spans="1:11" x14ac:dyDescent="0.25">
      <c r="A1284" s="240">
        <v>41929</v>
      </c>
      <c r="B1284" s="438" t="s">
        <v>3144</v>
      </c>
      <c r="C1284" s="429" t="s">
        <v>2506</v>
      </c>
      <c r="D1284" s="8" t="s">
        <v>2648</v>
      </c>
      <c r="E1284" s="252">
        <v>332.2</v>
      </c>
      <c r="F1284" s="294">
        <v>41930</v>
      </c>
      <c r="G1284" s="251">
        <v>332.2</v>
      </c>
      <c r="H1284" s="265">
        <f t="shared" si="34"/>
        <v>0</v>
      </c>
      <c r="I1284" s="8" t="s">
        <v>2541</v>
      </c>
      <c r="K1284" s="21"/>
    </row>
    <row r="1285" spans="1:11" x14ac:dyDescent="0.25">
      <c r="A1285" s="240">
        <v>41914</v>
      </c>
      <c r="B1285" s="452" t="s">
        <v>1661</v>
      </c>
      <c r="C1285" s="453" t="s">
        <v>2506</v>
      </c>
      <c r="D1285" s="454" t="s">
        <v>2794</v>
      </c>
      <c r="E1285" s="236">
        <v>923.2</v>
      </c>
      <c r="F1285" s="294">
        <v>41916</v>
      </c>
      <c r="G1285" s="30">
        <v>923.2</v>
      </c>
      <c r="H1285" s="265">
        <f t="shared" si="34"/>
        <v>0</v>
      </c>
      <c r="I1285" s="38" t="s">
        <v>146</v>
      </c>
    </row>
    <row r="1286" spans="1:11" x14ac:dyDescent="0.25">
      <c r="A1286" s="240">
        <v>41921</v>
      </c>
      <c r="B1286" s="438" t="s">
        <v>2276</v>
      </c>
      <c r="C1286" s="429" t="s">
        <v>2506</v>
      </c>
      <c r="D1286" s="8" t="s">
        <v>2794</v>
      </c>
      <c r="E1286" s="252">
        <v>1918.5</v>
      </c>
      <c r="F1286" s="294">
        <v>41923</v>
      </c>
      <c r="G1286" s="30">
        <v>1918.5</v>
      </c>
      <c r="H1286" s="265">
        <f t="shared" si="34"/>
        <v>0</v>
      </c>
      <c r="I1286" s="8" t="s">
        <v>146</v>
      </c>
    </row>
    <row r="1287" spans="1:11" x14ac:dyDescent="0.25">
      <c r="A1287" s="240">
        <v>41915</v>
      </c>
      <c r="B1287" s="452" t="s">
        <v>1697</v>
      </c>
      <c r="C1287" s="453" t="s">
        <v>2506</v>
      </c>
      <c r="D1287" s="454" t="s">
        <v>2298</v>
      </c>
      <c r="E1287" s="236">
        <v>9587</v>
      </c>
      <c r="F1287" s="294">
        <v>41915</v>
      </c>
      <c r="G1287" s="30">
        <v>9587</v>
      </c>
      <c r="H1287" s="265">
        <f t="shared" si="34"/>
        <v>0</v>
      </c>
      <c r="I1287" s="38"/>
    </row>
    <row r="1288" spans="1:11" x14ac:dyDescent="0.25">
      <c r="A1288" s="240">
        <v>41923</v>
      </c>
      <c r="B1288" s="438" t="s">
        <v>1166</v>
      </c>
      <c r="C1288" s="429" t="s">
        <v>2506</v>
      </c>
      <c r="D1288" s="8" t="s">
        <v>2298</v>
      </c>
      <c r="E1288" s="252">
        <v>1219.2</v>
      </c>
      <c r="F1288" s="294">
        <v>41923</v>
      </c>
      <c r="G1288" s="30">
        <v>1219.2</v>
      </c>
      <c r="H1288" s="265">
        <f t="shared" si="34"/>
        <v>0</v>
      </c>
      <c r="I1288" s="235" t="s">
        <v>2508</v>
      </c>
    </row>
    <row r="1289" spans="1:11" x14ac:dyDescent="0.25">
      <c r="A1289" s="240"/>
      <c r="B1289" s="438"/>
      <c r="C1289" s="429"/>
      <c r="D1289" s="8"/>
      <c r="E1289" s="252"/>
      <c r="F1289" s="294"/>
      <c r="G1289" s="30"/>
      <c r="H1289" s="265"/>
      <c r="I1289" s="235"/>
    </row>
    <row r="1290" spans="1:11" x14ac:dyDescent="0.25">
      <c r="A1290" s="240">
        <v>41935</v>
      </c>
      <c r="B1290" s="438" t="s">
        <v>3623</v>
      </c>
      <c r="C1290" s="429" t="s">
        <v>2506</v>
      </c>
      <c r="D1290" s="401" t="s">
        <v>3624</v>
      </c>
      <c r="E1290" s="402">
        <v>1820</v>
      </c>
      <c r="F1290" s="117">
        <v>41935</v>
      </c>
      <c r="G1290" s="30">
        <v>1820</v>
      </c>
      <c r="H1290" s="265">
        <f t="shared" si="34"/>
        <v>0</v>
      </c>
      <c r="I1290" s="235" t="s">
        <v>2511</v>
      </c>
    </row>
    <row r="1291" spans="1:11" x14ac:dyDescent="0.25">
      <c r="A1291" s="240">
        <v>41914</v>
      </c>
      <c r="B1291" s="452" t="s">
        <v>1571</v>
      </c>
      <c r="C1291" s="453" t="s">
        <v>2506</v>
      </c>
      <c r="D1291" s="454" t="s">
        <v>399</v>
      </c>
      <c r="E1291" s="236">
        <v>2667.5</v>
      </c>
      <c r="F1291" s="294">
        <v>41914</v>
      </c>
      <c r="G1291" s="30">
        <v>2667.5</v>
      </c>
      <c r="H1291" s="238">
        <f t="shared" si="34"/>
        <v>0</v>
      </c>
      <c r="I1291" s="38" t="s">
        <v>23</v>
      </c>
    </row>
    <row r="1292" spans="1:11" x14ac:dyDescent="0.25">
      <c r="A1292" s="240">
        <v>41921</v>
      </c>
      <c r="B1292" s="456" t="s">
        <v>1218</v>
      </c>
      <c r="C1292" s="457" t="s">
        <v>2764</v>
      </c>
      <c r="D1292" s="235" t="s">
        <v>399</v>
      </c>
      <c r="E1292" s="236">
        <v>1944</v>
      </c>
      <c r="F1292" s="294">
        <v>41921</v>
      </c>
      <c r="G1292" s="30">
        <v>1944</v>
      </c>
      <c r="H1292" s="265">
        <f t="shared" si="34"/>
        <v>0</v>
      </c>
      <c r="I1292" s="235" t="s">
        <v>23</v>
      </c>
    </row>
    <row r="1293" spans="1:11" x14ac:dyDescent="0.25">
      <c r="A1293" s="240">
        <v>41928</v>
      </c>
      <c r="B1293" s="438" t="s">
        <v>3016</v>
      </c>
      <c r="C1293" s="429" t="s">
        <v>2506</v>
      </c>
      <c r="D1293" s="8" t="s">
        <v>399</v>
      </c>
      <c r="E1293" s="252">
        <v>2343.1999999999998</v>
      </c>
      <c r="F1293" s="294">
        <v>41928</v>
      </c>
      <c r="G1293" s="251">
        <v>2343.1999999999998</v>
      </c>
      <c r="H1293" s="265">
        <f t="shared" si="34"/>
        <v>0</v>
      </c>
      <c r="I1293" s="235" t="s">
        <v>2511</v>
      </c>
    </row>
    <row r="1294" spans="1:11" x14ac:dyDescent="0.25">
      <c r="A1294" s="240">
        <v>41941</v>
      </c>
      <c r="B1294" s="438" t="s">
        <v>4159</v>
      </c>
      <c r="C1294" s="429" t="s">
        <v>2506</v>
      </c>
      <c r="D1294" s="401" t="s">
        <v>3624</v>
      </c>
      <c r="E1294" s="402">
        <v>1060.8</v>
      </c>
      <c r="F1294" s="117">
        <v>41941</v>
      </c>
      <c r="G1294" s="30">
        <v>1060.8</v>
      </c>
      <c r="H1294" s="265">
        <f t="shared" si="34"/>
        <v>0</v>
      </c>
      <c r="I1294" s="235" t="s">
        <v>2511</v>
      </c>
    </row>
    <row r="1295" spans="1:11" x14ac:dyDescent="0.25">
      <c r="A1295" s="240">
        <v>41942</v>
      </c>
      <c r="B1295" s="438" t="s">
        <v>4246</v>
      </c>
      <c r="C1295" s="429" t="s">
        <v>2506</v>
      </c>
      <c r="D1295" s="401" t="s">
        <v>3624</v>
      </c>
      <c r="E1295" s="402">
        <v>1963.2</v>
      </c>
      <c r="F1295" s="117">
        <v>41943</v>
      </c>
      <c r="G1295" s="30">
        <v>1963.2</v>
      </c>
      <c r="H1295" s="265">
        <f t="shared" si="34"/>
        <v>0</v>
      </c>
      <c r="I1295" s="8" t="s">
        <v>2511</v>
      </c>
    </row>
    <row r="1296" spans="1:11" x14ac:dyDescent="0.25">
      <c r="A1296" s="240"/>
      <c r="B1296" s="438"/>
      <c r="C1296" s="429"/>
      <c r="D1296" s="401"/>
      <c r="E1296" s="402"/>
      <c r="F1296" s="117"/>
      <c r="G1296" s="30">
        <f>SUM(G1290:G1295)</f>
        <v>11798.7</v>
      </c>
      <c r="H1296" s="265"/>
      <c r="I1296" s="8"/>
    </row>
    <row r="1297" spans="1:11" x14ac:dyDescent="0.25">
      <c r="A1297" s="240"/>
      <c r="B1297" s="438"/>
      <c r="C1297" s="429"/>
      <c r="D1297" s="401"/>
      <c r="E1297" s="402"/>
      <c r="F1297" s="117"/>
      <c r="G1297" s="30"/>
      <c r="H1297" s="265"/>
      <c r="I1297" s="8"/>
    </row>
    <row r="1298" spans="1:11" x14ac:dyDescent="0.25">
      <c r="A1298" s="240">
        <v>41913</v>
      </c>
      <c r="B1298" s="448" t="s">
        <v>1074</v>
      </c>
      <c r="C1298" s="447" t="s">
        <v>2764</v>
      </c>
      <c r="D1298" s="235" t="s">
        <v>2776</v>
      </c>
      <c r="E1298" s="236">
        <v>1528.8</v>
      </c>
      <c r="F1298" s="294">
        <v>41913</v>
      </c>
      <c r="G1298" s="30">
        <v>1528.8</v>
      </c>
      <c r="H1298" s="238">
        <f t="shared" si="34"/>
        <v>0</v>
      </c>
      <c r="I1298" s="235"/>
    </row>
    <row r="1299" spans="1:11" x14ac:dyDescent="0.25">
      <c r="A1299" s="240">
        <v>41922</v>
      </c>
      <c r="B1299" s="438" t="s">
        <v>1112</v>
      </c>
      <c r="C1299" s="429" t="s">
        <v>2506</v>
      </c>
      <c r="D1299" s="235" t="s">
        <v>2776</v>
      </c>
      <c r="E1299" s="236">
        <v>470.4</v>
      </c>
      <c r="F1299" s="294">
        <v>41922</v>
      </c>
      <c r="G1299" s="30">
        <v>470.4</v>
      </c>
      <c r="H1299" s="265">
        <f t="shared" si="34"/>
        <v>0</v>
      </c>
      <c r="I1299" s="235" t="s">
        <v>436</v>
      </c>
    </row>
    <row r="1300" spans="1:11" x14ac:dyDescent="0.25">
      <c r="A1300" s="240">
        <v>41929</v>
      </c>
      <c r="B1300" s="438" t="s">
        <v>3165</v>
      </c>
      <c r="C1300" s="429" t="s">
        <v>2506</v>
      </c>
      <c r="D1300" s="8" t="s">
        <v>2776</v>
      </c>
      <c r="E1300" s="252">
        <v>232.8</v>
      </c>
      <c r="F1300" s="294">
        <v>41929</v>
      </c>
      <c r="G1300" s="251">
        <v>232.8</v>
      </c>
      <c r="H1300" s="265">
        <f t="shared" si="34"/>
        <v>0</v>
      </c>
      <c r="I1300" s="8" t="s">
        <v>2508</v>
      </c>
    </row>
    <row r="1301" spans="1:11" x14ac:dyDescent="0.25">
      <c r="A1301" s="240"/>
      <c r="B1301" s="438"/>
      <c r="C1301" s="429"/>
      <c r="D1301" s="8"/>
      <c r="E1301" s="252"/>
      <c r="F1301" s="294"/>
      <c r="G1301" s="251"/>
      <c r="H1301" s="265"/>
      <c r="I1301" s="8"/>
    </row>
    <row r="1302" spans="1:11" x14ac:dyDescent="0.25">
      <c r="A1302" s="240">
        <v>41913</v>
      </c>
      <c r="B1302" s="448" t="s">
        <v>2236</v>
      </c>
      <c r="C1302" s="447" t="s">
        <v>2764</v>
      </c>
      <c r="D1302" s="235" t="s">
        <v>16</v>
      </c>
      <c r="E1302" s="236">
        <v>6395</v>
      </c>
      <c r="F1302" s="294">
        <v>41913</v>
      </c>
      <c r="G1302" s="30">
        <v>6395</v>
      </c>
      <c r="H1302" s="238">
        <f t="shared" si="34"/>
        <v>0</v>
      </c>
      <c r="I1302" s="235"/>
    </row>
    <row r="1303" spans="1:11" x14ac:dyDescent="0.25">
      <c r="A1303" s="240">
        <v>41914</v>
      </c>
      <c r="B1303" s="448" t="s">
        <v>1098</v>
      </c>
      <c r="C1303" s="447" t="s">
        <v>2764</v>
      </c>
      <c r="D1303" s="8" t="s">
        <v>16</v>
      </c>
      <c r="E1303" s="252">
        <v>8113</v>
      </c>
      <c r="F1303" s="294">
        <v>41914</v>
      </c>
      <c r="G1303" s="30">
        <v>8113</v>
      </c>
      <c r="H1303" s="238">
        <f t="shared" si="34"/>
        <v>0</v>
      </c>
      <c r="I1303" s="8"/>
    </row>
    <row r="1304" spans="1:11" x14ac:dyDescent="0.25">
      <c r="A1304" s="240">
        <v>41915</v>
      </c>
      <c r="B1304" s="452" t="s">
        <v>1681</v>
      </c>
      <c r="C1304" s="453" t="s">
        <v>2506</v>
      </c>
      <c r="D1304" s="454" t="s">
        <v>16</v>
      </c>
      <c r="E1304" s="236">
        <v>7191.6</v>
      </c>
      <c r="F1304" s="294">
        <v>41915</v>
      </c>
      <c r="G1304" s="30">
        <v>7191.6</v>
      </c>
      <c r="H1304" s="265">
        <f t="shared" si="34"/>
        <v>0</v>
      </c>
      <c r="I1304" s="38"/>
    </row>
    <row r="1305" spans="1:11" x14ac:dyDescent="0.25">
      <c r="A1305" s="240">
        <v>41916</v>
      </c>
      <c r="B1305" s="241" t="s">
        <v>1801</v>
      </c>
      <c r="C1305" s="394" t="s">
        <v>2506</v>
      </c>
      <c r="D1305" s="235" t="s">
        <v>16</v>
      </c>
      <c r="E1305" s="236">
        <v>8762.4</v>
      </c>
      <c r="F1305" s="294">
        <v>41916</v>
      </c>
      <c r="G1305" s="30">
        <v>8762.4</v>
      </c>
      <c r="H1305" s="265">
        <f t="shared" si="34"/>
        <v>0</v>
      </c>
      <c r="I1305" s="235"/>
    </row>
    <row r="1306" spans="1:11" x14ac:dyDescent="0.25">
      <c r="A1306" s="240">
        <v>41917</v>
      </c>
      <c r="B1306" s="241" t="s">
        <v>1886</v>
      </c>
      <c r="C1306" s="394" t="s">
        <v>2506</v>
      </c>
      <c r="D1306" s="235" t="s">
        <v>16</v>
      </c>
      <c r="E1306" s="236">
        <v>6326.4</v>
      </c>
      <c r="F1306" s="294">
        <v>41917</v>
      </c>
      <c r="G1306" s="30">
        <v>6326.4</v>
      </c>
      <c r="H1306" s="265">
        <f t="shared" si="34"/>
        <v>0</v>
      </c>
      <c r="I1306" s="235"/>
    </row>
    <row r="1307" spans="1:11" x14ac:dyDescent="0.25">
      <c r="A1307" s="240">
        <v>41918</v>
      </c>
      <c r="B1307" s="241" t="s">
        <v>1966</v>
      </c>
      <c r="C1307" s="394" t="s">
        <v>2506</v>
      </c>
      <c r="D1307" s="8" t="s">
        <v>16</v>
      </c>
      <c r="E1307" s="252">
        <v>6835.2</v>
      </c>
      <c r="F1307" s="294">
        <v>41918</v>
      </c>
      <c r="G1307" s="30">
        <v>6835.2</v>
      </c>
      <c r="H1307" s="265">
        <f t="shared" si="34"/>
        <v>0</v>
      </c>
      <c r="I1307" s="8"/>
    </row>
    <row r="1308" spans="1:11" x14ac:dyDescent="0.25">
      <c r="A1308" s="240">
        <v>41918</v>
      </c>
      <c r="B1308" s="241" t="s">
        <v>2017</v>
      </c>
      <c r="C1308" s="394" t="s">
        <v>2506</v>
      </c>
      <c r="D1308" s="8" t="s">
        <v>16</v>
      </c>
      <c r="E1308" s="252">
        <v>1344</v>
      </c>
      <c r="F1308" s="294">
        <v>41918</v>
      </c>
      <c r="G1308" s="30">
        <v>1344</v>
      </c>
      <c r="H1308" s="265">
        <f t="shared" si="34"/>
        <v>0</v>
      </c>
      <c r="I1308" s="8"/>
    </row>
    <row r="1309" spans="1:11" x14ac:dyDescent="0.25">
      <c r="A1309" s="240">
        <v>41919</v>
      </c>
      <c r="B1309" s="241" t="s">
        <v>2096</v>
      </c>
      <c r="C1309" s="394" t="s">
        <v>2506</v>
      </c>
      <c r="D1309" s="8" t="s">
        <v>16</v>
      </c>
      <c r="E1309" s="252">
        <v>6222.4</v>
      </c>
      <c r="F1309" s="294">
        <v>41919</v>
      </c>
      <c r="G1309" s="30">
        <v>6222.4</v>
      </c>
      <c r="H1309" s="265">
        <f t="shared" si="34"/>
        <v>0</v>
      </c>
      <c r="I1309" s="8"/>
      <c r="K1309" s="21"/>
    </row>
    <row r="1310" spans="1:11" x14ac:dyDescent="0.25">
      <c r="A1310" s="240">
        <v>41922</v>
      </c>
      <c r="B1310" s="438" t="s">
        <v>1067</v>
      </c>
      <c r="C1310" s="429" t="s">
        <v>2506</v>
      </c>
      <c r="D1310" s="235" t="s">
        <v>16</v>
      </c>
      <c r="E1310" s="236">
        <v>5526.4</v>
      </c>
      <c r="F1310" s="294">
        <v>41922</v>
      </c>
      <c r="G1310" s="30">
        <v>5526.4</v>
      </c>
      <c r="H1310" s="265">
        <f t="shared" si="34"/>
        <v>0</v>
      </c>
      <c r="I1310" s="235"/>
    </row>
    <row r="1311" spans="1:11" x14ac:dyDescent="0.25">
      <c r="A1311" s="240">
        <v>41925</v>
      </c>
      <c r="B1311" s="438" t="s">
        <v>1358</v>
      </c>
      <c r="C1311" s="429" t="s">
        <v>2506</v>
      </c>
      <c r="D1311" s="8" t="s">
        <v>16</v>
      </c>
      <c r="E1311" s="252">
        <v>1184</v>
      </c>
      <c r="F1311" s="420">
        <v>41925</v>
      </c>
      <c r="G1311" s="22">
        <v>1184</v>
      </c>
      <c r="H1311" s="265">
        <f t="shared" si="34"/>
        <v>0</v>
      </c>
      <c r="I1311" s="20" t="s">
        <v>2508</v>
      </c>
    </row>
    <row r="1312" spans="1:11" x14ac:dyDescent="0.25">
      <c r="A1312" s="240">
        <v>41926</v>
      </c>
      <c r="B1312" s="438" t="s">
        <v>1458</v>
      </c>
      <c r="C1312" s="429" t="s">
        <v>2506</v>
      </c>
      <c r="D1312" s="8" t="s">
        <v>16</v>
      </c>
      <c r="E1312" s="252">
        <v>684.8</v>
      </c>
      <c r="F1312" s="294">
        <v>41926</v>
      </c>
      <c r="G1312" s="30">
        <v>684.8</v>
      </c>
      <c r="H1312" s="265">
        <f t="shared" si="34"/>
        <v>0</v>
      </c>
      <c r="I1312" s="235" t="s">
        <v>2508</v>
      </c>
    </row>
    <row r="1313" spans="1:11" x14ac:dyDescent="0.25">
      <c r="A1313" s="240">
        <v>41927</v>
      </c>
      <c r="B1313" s="438" t="s">
        <v>2886</v>
      </c>
      <c r="C1313" s="429" t="s">
        <v>2506</v>
      </c>
      <c r="D1313" s="8" t="s">
        <v>16</v>
      </c>
      <c r="E1313" s="252">
        <v>936.2</v>
      </c>
      <c r="F1313" s="294">
        <v>41927</v>
      </c>
      <c r="G1313" s="30">
        <v>936.2</v>
      </c>
      <c r="H1313" s="265">
        <f t="shared" ref="H1313:H1388" si="35">E1313-G1313</f>
        <v>0</v>
      </c>
      <c r="I1313" s="235" t="s">
        <v>2864</v>
      </c>
    </row>
    <row r="1314" spans="1:11" x14ac:dyDescent="0.25">
      <c r="A1314" s="240">
        <v>41928</v>
      </c>
      <c r="B1314" s="438" t="s">
        <v>2970</v>
      </c>
      <c r="C1314" s="429" t="s">
        <v>2506</v>
      </c>
      <c r="D1314" s="8" t="s">
        <v>16</v>
      </c>
      <c r="E1314" s="252">
        <v>1537.6</v>
      </c>
      <c r="F1314" s="420">
        <v>41928</v>
      </c>
      <c r="G1314" s="251">
        <v>1537.6</v>
      </c>
      <c r="H1314" s="265">
        <f t="shared" si="35"/>
        <v>0</v>
      </c>
      <c r="I1314" s="8" t="s">
        <v>2508</v>
      </c>
    </row>
    <row r="1315" spans="1:11" x14ac:dyDescent="0.25">
      <c r="A1315" s="240">
        <v>41929</v>
      </c>
      <c r="B1315" s="438" t="s">
        <v>3089</v>
      </c>
      <c r="C1315" s="429" t="s">
        <v>2506</v>
      </c>
      <c r="D1315" s="8" t="s">
        <v>16</v>
      </c>
      <c r="E1315" s="252">
        <v>1159.4000000000001</v>
      </c>
      <c r="F1315" s="294">
        <v>41929</v>
      </c>
      <c r="G1315" s="251">
        <v>1159.4000000000001</v>
      </c>
      <c r="H1315" s="265">
        <f t="shared" si="35"/>
        <v>0</v>
      </c>
      <c r="I1315" s="235" t="s">
        <v>2</v>
      </c>
    </row>
    <row r="1316" spans="1:11" x14ac:dyDescent="0.25">
      <c r="A1316" s="240">
        <v>41929</v>
      </c>
      <c r="B1316" s="438" t="s">
        <v>3128</v>
      </c>
      <c r="C1316" s="429" t="s">
        <v>2506</v>
      </c>
      <c r="D1316" s="8" t="s">
        <v>16</v>
      </c>
      <c r="E1316" s="252">
        <v>2809</v>
      </c>
      <c r="F1316" s="294">
        <v>41929</v>
      </c>
      <c r="G1316" s="251">
        <v>2809</v>
      </c>
      <c r="H1316" s="265">
        <f t="shared" si="35"/>
        <v>0</v>
      </c>
      <c r="I1316" s="8" t="s">
        <v>2508</v>
      </c>
    </row>
    <row r="1317" spans="1:11" x14ac:dyDescent="0.25">
      <c r="A1317" s="240">
        <v>41934</v>
      </c>
      <c r="B1317" s="438" t="s">
        <v>3511</v>
      </c>
      <c r="C1317" s="429" t="s">
        <v>2506</v>
      </c>
      <c r="D1317" s="8" t="s">
        <v>16</v>
      </c>
      <c r="E1317" s="252">
        <v>8719.2000000000007</v>
      </c>
      <c r="F1317" s="294">
        <v>41934</v>
      </c>
      <c r="G1317" s="22">
        <v>8719.2000000000007</v>
      </c>
      <c r="H1317" s="265">
        <f t="shared" si="35"/>
        <v>0</v>
      </c>
      <c r="I1317" s="20" t="s">
        <v>2508</v>
      </c>
    </row>
    <row r="1318" spans="1:11" x14ac:dyDescent="0.25">
      <c r="A1318" s="240">
        <v>41938</v>
      </c>
      <c r="B1318" s="438" t="s">
        <v>3869</v>
      </c>
      <c r="C1318" s="429" t="s">
        <v>2506</v>
      </c>
      <c r="D1318" s="401" t="s">
        <v>16</v>
      </c>
      <c r="E1318" s="402">
        <v>2580.8000000000002</v>
      </c>
      <c r="F1318" s="294">
        <v>41938</v>
      </c>
      <c r="G1318" s="30">
        <v>2580.8000000000002</v>
      </c>
      <c r="H1318" s="265">
        <f t="shared" si="35"/>
        <v>0</v>
      </c>
      <c r="I1318" s="8" t="s">
        <v>2508</v>
      </c>
    </row>
    <row r="1319" spans="1:11" x14ac:dyDescent="0.25">
      <c r="A1319" s="240">
        <v>41939</v>
      </c>
      <c r="B1319" s="438" t="s">
        <v>3934</v>
      </c>
      <c r="C1319" s="429" t="s">
        <v>2506</v>
      </c>
      <c r="D1319" s="439" t="s">
        <v>16</v>
      </c>
      <c r="E1319" s="295">
        <v>4866</v>
      </c>
      <c r="F1319" s="294">
        <v>41939</v>
      </c>
      <c r="G1319" s="22">
        <v>4866</v>
      </c>
      <c r="H1319" s="265">
        <f t="shared" si="35"/>
        <v>0</v>
      </c>
      <c r="I1319" s="24" t="s">
        <v>2544</v>
      </c>
    </row>
    <row r="1320" spans="1:11" x14ac:dyDescent="0.25">
      <c r="A1320" s="240">
        <v>41940</v>
      </c>
      <c r="B1320" s="438" t="s">
        <v>4063</v>
      </c>
      <c r="C1320" s="429" t="s">
        <v>2506</v>
      </c>
      <c r="D1320" s="401" t="s">
        <v>16</v>
      </c>
      <c r="E1320" s="402">
        <v>3802</v>
      </c>
      <c r="F1320" s="294">
        <v>41940</v>
      </c>
      <c r="G1320" s="30">
        <v>3802</v>
      </c>
      <c r="H1320" s="265">
        <f t="shared" si="35"/>
        <v>0</v>
      </c>
      <c r="I1320" s="235" t="s">
        <v>2508</v>
      </c>
    </row>
    <row r="1321" spans="1:11" x14ac:dyDescent="0.25">
      <c r="A1321" s="240">
        <v>41941</v>
      </c>
      <c r="B1321" s="438" t="s">
        <v>4139</v>
      </c>
      <c r="C1321" s="429" t="s">
        <v>2506</v>
      </c>
      <c r="D1321" s="401" t="s">
        <v>16</v>
      </c>
      <c r="E1321" s="402">
        <v>5279.6</v>
      </c>
      <c r="F1321" s="294">
        <v>41941</v>
      </c>
      <c r="G1321" s="30">
        <v>5279.6</v>
      </c>
      <c r="H1321" s="265">
        <f t="shared" si="35"/>
        <v>0</v>
      </c>
      <c r="I1321" s="235" t="s">
        <v>2508</v>
      </c>
      <c r="K1321" s="21"/>
    </row>
    <row r="1322" spans="1:11" x14ac:dyDescent="0.25">
      <c r="A1322" s="240">
        <v>41942</v>
      </c>
      <c r="B1322" s="438" t="s">
        <v>4214</v>
      </c>
      <c r="C1322" s="429" t="s">
        <v>2506</v>
      </c>
      <c r="D1322" s="401" t="s">
        <v>16</v>
      </c>
      <c r="E1322" s="402">
        <v>5325</v>
      </c>
      <c r="F1322" s="117">
        <v>41942</v>
      </c>
      <c r="G1322" s="30">
        <v>5325</v>
      </c>
      <c r="H1322" s="265">
        <f t="shared" si="35"/>
        <v>0</v>
      </c>
      <c r="I1322" s="8" t="s">
        <v>2508</v>
      </c>
    </row>
    <row r="1323" spans="1:11" x14ac:dyDescent="0.25">
      <c r="A1323" s="240">
        <v>41943</v>
      </c>
      <c r="B1323" s="438" t="s">
        <v>4331</v>
      </c>
      <c r="C1323" s="429" t="s">
        <v>2506</v>
      </c>
      <c r="D1323" s="401" t="s">
        <v>16</v>
      </c>
      <c r="E1323" s="402">
        <v>6456.4</v>
      </c>
      <c r="F1323" s="294">
        <v>41943</v>
      </c>
      <c r="G1323" s="30">
        <v>6456.4</v>
      </c>
      <c r="H1323" s="265">
        <f t="shared" si="35"/>
        <v>0</v>
      </c>
      <c r="I1323" s="235" t="s">
        <v>2508</v>
      </c>
    </row>
    <row r="1324" spans="1:11" x14ac:dyDescent="0.25">
      <c r="A1324" s="240"/>
      <c r="B1324" s="438"/>
      <c r="C1324" s="429"/>
      <c r="D1324" s="401"/>
      <c r="E1324" s="402"/>
      <c r="F1324" s="294"/>
      <c r="G1324" s="621">
        <f>SUM(G1302:G1323)</f>
        <v>102056.40000000001</v>
      </c>
      <c r="H1324" s="265"/>
      <c r="I1324" s="235"/>
    </row>
    <row r="1325" spans="1:11" x14ac:dyDescent="0.25">
      <c r="A1325" s="240"/>
      <c r="B1325" s="438"/>
      <c r="C1325" s="429"/>
      <c r="D1325" s="401"/>
      <c r="E1325" s="402"/>
      <c r="F1325" s="294"/>
      <c r="G1325" s="30"/>
      <c r="H1325" s="265"/>
      <c r="I1325" s="235"/>
    </row>
    <row r="1326" spans="1:11" x14ac:dyDescent="0.25">
      <c r="A1326" s="240">
        <v>41913</v>
      </c>
      <c r="B1326" s="448" t="s">
        <v>2243</v>
      </c>
      <c r="C1326" s="447" t="s">
        <v>2764</v>
      </c>
      <c r="D1326" s="235" t="s">
        <v>798</v>
      </c>
      <c r="E1326" s="236">
        <v>30048</v>
      </c>
      <c r="F1326" s="294">
        <v>41931</v>
      </c>
      <c r="G1326" s="30">
        <v>30048</v>
      </c>
      <c r="H1326" s="238">
        <f t="shared" si="35"/>
        <v>0</v>
      </c>
      <c r="I1326" s="235" t="s">
        <v>14</v>
      </c>
    </row>
    <row r="1327" spans="1:11" x14ac:dyDescent="0.25">
      <c r="A1327" s="240">
        <v>41928</v>
      </c>
      <c r="B1327" s="438" t="s">
        <v>2984</v>
      </c>
      <c r="C1327" s="429" t="s">
        <v>2506</v>
      </c>
      <c r="D1327" s="8" t="s">
        <v>798</v>
      </c>
      <c r="E1327" s="252">
        <v>33868.800000000003</v>
      </c>
      <c r="F1327" s="313">
        <v>41953</v>
      </c>
      <c r="G1327" s="247">
        <v>33868.800000000003</v>
      </c>
      <c r="H1327" s="265">
        <f t="shared" si="35"/>
        <v>0</v>
      </c>
      <c r="I1327" s="45" t="s">
        <v>2523</v>
      </c>
    </row>
    <row r="1328" spans="1:11" x14ac:dyDescent="0.25">
      <c r="A1328" s="240"/>
      <c r="B1328" s="438"/>
      <c r="C1328" s="429"/>
      <c r="D1328" s="8"/>
      <c r="E1328" s="252"/>
      <c r="F1328" s="313"/>
      <c r="G1328" s="624">
        <f>SUM(G1326:G1327)</f>
        <v>63916.800000000003</v>
      </c>
      <c r="H1328" s="265"/>
      <c r="I1328" s="45"/>
    </row>
    <row r="1329" spans="1:11" x14ac:dyDescent="0.25">
      <c r="A1329" s="240"/>
      <c r="B1329" s="438"/>
      <c r="C1329" s="429"/>
      <c r="D1329" s="8"/>
      <c r="E1329" s="252"/>
      <c r="F1329" s="313"/>
      <c r="G1329" s="247"/>
      <c r="H1329" s="265"/>
      <c r="I1329" s="45"/>
    </row>
    <row r="1330" spans="1:11" x14ac:dyDescent="0.25">
      <c r="A1330" s="240">
        <v>41923</v>
      </c>
      <c r="B1330" s="438" t="s">
        <v>1211</v>
      </c>
      <c r="C1330" s="429" t="s">
        <v>2506</v>
      </c>
      <c r="D1330" s="8" t="s">
        <v>2863</v>
      </c>
      <c r="E1330" s="252">
        <v>1624</v>
      </c>
      <c r="F1330" s="294">
        <v>41923</v>
      </c>
      <c r="G1330" s="30">
        <v>1624</v>
      </c>
      <c r="H1330" s="265">
        <f t="shared" si="35"/>
        <v>0</v>
      </c>
      <c r="I1330" s="235" t="s">
        <v>2508</v>
      </c>
    </row>
    <row r="1331" spans="1:11" x14ac:dyDescent="0.25">
      <c r="A1331" s="240"/>
      <c r="B1331" s="438"/>
      <c r="C1331" s="429"/>
      <c r="D1331" s="8"/>
      <c r="E1331" s="252"/>
      <c r="F1331" s="294"/>
      <c r="G1331" s="30"/>
      <c r="H1331" s="265"/>
      <c r="I1331" s="235"/>
    </row>
    <row r="1332" spans="1:11" x14ac:dyDescent="0.25">
      <c r="A1332" s="240">
        <v>41915</v>
      </c>
      <c r="B1332" s="452" t="s">
        <v>1730</v>
      </c>
      <c r="C1332" s="453" t="s">
        <v>2506</v>
      </c>
      <c r="D1332" s="454" t="s">
        <v>2517</v>
      </c>
      <c r="E1332" s="236">
        <v>3056.3</v>
      </c>
      <c r="F1332" s="294">
        <v>41915</v>
      </c>
      <c r="G1332" s="30">
        <v>3056.3</v>
      </c>
      <c r="H1332" s="265">
        <f t="shared" si="35"/>
        <v>0</v>
      </c>
      <c r="I1332" s="38"/>
    </row>
    <row r="1333" spans="1:11" x14ac:dyDescent="0.25">
      <c r="A1333" s="240">
        <v>41915</v>
      </c>
      <c r="B1333" s="452" t="s">
        <v>1779</v>
      </c>
      <c r="C1333" s="453" t="s">
        <v>2506</v>
      </c>
      <c r="D1333" s="235" t="s">
        <v>2517</v>
      </c>
      <c r="E1333" s="236">
        <v>1079.3</v>
      </c>
      <c r="F1333" s="294">
        <v>41915</v>
      </c>
      <c r="G1333" s="30">
        <v>1079.3</v>
      </c>
      <c r="H1333" s="265">
        <f t="shared" si="35"/>
        <v>0</v>
      </c>
      <c r="I1333" s="235"/>
    </row>
    <row r="1334" spans="1:11" x14ac:dyDescent="0.25">
      <c r="A1334" s="240">
        <v>41917</v>
      </c>
      <c r="B1334" s="241" t="s">
        <v>1926</v>
      </c>
      <c r="C1334" s="394" t="s">
        <v>2506</v>
      </c>
      <c r="D1334" s="235" t="s">
        <v>2517</v>
      </c>
      <c r="E1334" s="236">
        <v>1771.8</v>
      </c>
      <c r="F1334" s="294">
        <v>41917</v>
      </c>
      <c r="G1334" s="30">
        <v>1771.8</v>
      </c>
      <c r="H1334" s="265">
        <f t="shared" si="35"/>
        <v>0</v>
      </c>
      <c r="I1334" s="235"/>
    </row>
    <row r="1335" spans="1:11" x14ac:dyDescent="0.25">
      <c r="A1335" s="240">
        <v>41918</v>
      </c>
      <c r="B1335" s="241" t="s">
        <v>2053</v>
      </c>
      <c r="C1335" s="394" t="s">
        <v>2506</v>
      </c>
      <c r="D1335" s="8" t="s">
        <v>2517</v>
      </c>
      <c r="E1335" s="252">
        <v>1738.8</v>
      </c>
      <c r="F1335" s="294">
        <v>41918</v>
      </c>
      <c r="G1335" s="30">
        <v>1738.8</v>
      </c>
      <c r="H1335" s="265">
        <f t="shared" si="35"/>
        <v>0</v>
      </c>
      <c r="I1335" s="8"/>
    </row>
    <row r="1336" spans="1:11" x14ac:dyDescent="0.25">
      <c r="A1336" s="240">
        <v>41919</v>
      </c>
      <c r="B1336" s="241" t="s">
        <v>2113</v>
      </c>
      <c r="C1336" s="394" t="s">
        <v>2506</v>
      </c>
      <c r="D1336" s="8" t="s">
        <v>2517</v>
      </c>
      <c r="E1336" s="252">
        <v>1874.8</v>
      </c>
      <c r="F1336" s="294">
        <v>41919</v>
      </c>
      <c r="G1336" s="30">
        <v>1874.8</v>
      </c>
      <c r="H1336" s="265">
        <f t="shared" si="35"/>
        <v>0</v>
      </c>
      <c r="I1336" s="8"/>
    </row>
    <row r="1337" spans="1:11" x14ac:dyDescent="0.25">
      <c r="A1337" s="240">
        <v>41920</v>
      </c>
      <c r="B1337" s="241" t="s">
        <v>2204</v>
      </c>
      <c r="C1337" s="394" t="s">
        <v>2506</v>
      </c>
      <c r="D1337" s="8" t="s">
        <v>2517</v>
      </c>
      <c r="E1337" s="252">
        <v>40</v>
      </c>
      <c r="F1337" s="294">
        <v>41920</v>
      </c>
      <c r="G1337" s="30">
        <v>40</v>
      </c>
      <c r="H1337" s="265">
        <f t="shared" si="35"/>
        <v>0</v>
      </c>
      <c r="I1337" s="8"/>
    </row>
    <row r="1338" spans="1:11" x14ac:dyDescent="0.25">
      <c r="A1338" s="240">
        <v>41921</v>
      </c>
      <c r="B1338" s="438" t="s">
        <v>2247</v>
      </c>
      <c r="C1338" s="429" t="s">
        <v>2506</v>
      </c>
      <c r="D1338" s="8" t="s">
        <v>2517</v>
      </c>
      <c r="E1338" s="252">
        <v>2949.4</v>
      </c>
      <c r="F1338" s="294">
        <v>41921</v>
      </c>
      <c r="G1338" s="30">
        <v>2949.4</v>
      </c>
      <c r="H1338" s="265">
        <f t="shared" si="35"/>
        <v>0</v>
      </c>
      <c r="I1338" s="8"/>
    </row>
    <row r="1339" spans="1:11" x14ac:dyDescent="0.25">
      <c r="A1339" s="240">
        <v>41923</v>
      </c>
      <c r="B1339" s="438" t="s">
        <v>1198</v>
      </c>
      <c r="C1339" s="429" t="s">
        <v>2506</v>
      </c>
      <c r="D1339" s="8" t="s">
        <v>2517</v>
      </c>
      <c r="E1339" s="252">
        <v>98.9</v>
      </c>
      <c r="F1339" s="294">
        <v>41923</v>
      </c>
      <c r="G1339" s="30">
        <v>98.9</v>
      </c>
      <c r="H1339" s="265">
        <f t="shared" si="35"/>
        <v>0</v>
      </c>
      <c r="I1339" s="235" t="s">
        <v>2508</v>
      </c>
    </row>
    <row r="1340" spans="1:11" x14ac:dyDescent="0.25">
      <c r="A1340" s="240">
        <v>41924</v>
      </c>
      <c r="B1340" s="438" t="s">
        <v>1270</v>
      </c>
      <c r="C1340" s="429" t="s">
        <v>2506</v>
      </c>
      <c r="D1340" s="8" t="s">
        <v>2517</v>
      </c>
      <c r="E1340" s="252">
        <v>1520.6</v>
      </c>
      <c r="F1340" s="294">
        <v>41924</v>
      </c>
      <c r="G1340" s="30">
        <v>1520.6</v>
      </c>
      <c r="H1340" s="265">
        <f t="shared" si="35"/>
        <v>0</v>
      </c>
      <c r="I1340" s="235" t="s">
        <v>2508</v>
      </c>
    </row>
    <row r="1341" spans="1:11" x14ac:dyDescent="0.25">
      <c r="A1341" s="240">
        <v>41926</v>
      </c>
      <c r="B1341" s="438" t="s">
        <v>1463</v>
      </c>
      <c r="C1341" s="429" t="s">
        <v>2506</v>
      </c>
      <c r="D1341" s="401" t="s">
        <v>2517</v>
      </c>
      <c r="E1341" s="402">
        <v>1672.6</v>
      </c>
      <c r="F1341" s="294">
        <v>41926</v>
      </c>
      <c r="G1341" s="30">
        <v>1672.6</v>
      </c>
      <c r="H1341" s="265">
        <f t="shared" si="35"/>
        <v>0</v>
      </c>
      <c r="I1341" s="235" t="s">
        <v>2508</v>
      </c>
      <c r="J1341" s="9"/>
      <c r="K1341" s="9"/>
    </row>
    <row r="1342" spans="1:11" x14ac:dyDescent="0.25">
      <c r="A1342" s="240">
        <v>41927</v>
      </c>
      <c r="B1342" s="438" t="s">
        <v>2949</v>
      </c>
      <c r="C1342" s="429" t="s">
        <v>2506</v>
      </c>
      <c r="D1342" s="8" t="s">
        <v>2517</v>
      </c>
      <c r="E1342" s="252">
        <v>465.6</v>
      </c>
      <c r="F1342" s="294">
        <v>41927</v>
      </c>
      <c r="G1342" s="30">
        <v>465.6</v>
      </c>
      <c r="H1342" s="265">
        <f t="shared" si="35"/>
        <v>0</v>
      </c>
      <c r="I1342" s="8" t="s">
        <v>2508</v>
      </c>
      <c r="J1342" s="9"/>
      <c r="K1342" s="9"/>
    </row>
    <row r="1343" spans="1:11" x14ac:dyDescent="0.25">
      <c r="A1343" s="240">
        <v>41933</v>
      </c>
      <c r="B1343" s="438" t="s">
        <v>3482</v>
      </c>
      <c r="C1343" s="429" t="s">
        <v>2506</v>
      </c>
      <c r="D1343" s="8" t="s">
        <v>2517</v>
      </c>
      <c r="E1343" s="252">
        <v>1464.5</v>
      </c>
      <c r="F1343" s="294">
        <v>41933</v>
      </c>
      <c r="G1343" s="22">
        <v>1464.5</v>
      </c>
      <c r="H1343" s="265">
        <f t="shared" si="35"/>
        <v>0</v>
      </c>
      <c r="I1343" s="431" t="s">
        <v>2864</v>
      </c>
      <c r="J1343" s="9"/>
      <c r="K1343" s="9"/>
    </row>
    <row r="1344" spans="1:11" x14ac:dyDescent="0.25">
      <c r="A1344" s="240">
        <v>41937</v>
      </c>
      <c r="B1344" s="438" t="s">
        <v>3852</v>
      </c>
      <c r="C1344" s="429" t="s">
        <v>2506</v>
      </c>
      <c r="D1344" s="401" t="s">
        <v>2517</v>
      </c>
      <c r="E1344" s="402">
        <v>162.30000000000001</v>
      </c>
      <c r="F1344" s="294">
        <v>41937</v>
      </c>
      <c r="G1344" s="22">
        <v>162.30000000000001</v>
      </c>
      <c r="H1344" s="265">
        <f t="shared" si="35"/>
        <v>0</v>
      </c>
      <c r="I1344" s="431" t="s">
        <v>2508</v>
      </c>
      <c r="J1344" s="9"/>
      <c r="K1344" s="9"/>
    </row>
    <row r="1345" spans="1:11" x14ac:dyDescent="0.25">
      <c r="A1345" s="240">
        <v>41939</v>
      </c>
      <c r="B1345" s="438" t="s">
        <v>3977</v>
      </c>
      <c r="C1345" s="429" t="s">
        <v>2506</v>
      </c>
      <c r="D1345" s="5" t="s">
        <v>2517</v>
      </c>
      <c r="E1345" s="295">
        <v>1567.4</v>
      </c>
      <c r="F1345" s="294">
        <v>41939</v>
      </c>
      <c r="G1345" s="22">
        <v>1567.4</v>
      </c>
      <c r="H1345" s="265">
        <f t="shared" si="35"/>
        <v>0</v>
      </c>
      <c r="I1345" s="24" t="s">
        <v>2508</v>
      </c>
      <c r="J1345" s="9"/>
      <c r="K1345" s="9"/>
    </row>
    <row r="1346" spans="1:11" x14ac:dyDescent="0.25">
      <c r="A1346" s="240">
        <v>41940</v>
      </c>
      <c r="B1346" s="438" t="s">
        <v>4103</v>
      </c>
      <c r="C1346" s="429" t="s">
        <v>2506</v>
      </c>
      <c r="D1346" s="401" t="s">
        <v>2517</v>
      </c>
      <c r="E1346" s="402">
        <v>1601.8</v>
      </c>
      <c r="F1346" s="294">
        <v>41940</v>
      </c>
      <c r="G1346" s="30">
        <v>1601.8</v>
      </c>
      <c r="H1346" s="265">
        <f t="shared" si="35"/>
        <v>0</v>
      </c>
      <c r="I1346" s="235" t="s">
        <v>2508</v>
      </c>
      <c r="J1346" s="9"/>
      <c r="K1346" s="9"/>
    </row>
    <row r="1347" spans="1:11" x14ac:dyDescent="0.25">
      <c r="A1347" s="240">
        <v>41942</v>
      </c>
      <c r="B1347" s="438" t="s">
        <v>4279</v>
      </c>
      <c r="C1347" s="429" t="s">
        <v>2506</v>
      </c>
      <c r="D1347" s="401" t="s">
        <v>2517</v>
      </c>
      <c r="E1347" s="402">
        <v>1468</v>
      </c>
      <c r="F1347" s="117">
        <v>41942</v>
      </c>
      <c r="G1347" s="30">
        <v>1468</v>
      </c>
      <c r="H1347" s="265">
        <f t="shared" si="35"/>
        <v>0</v>
      </c>
      <c r="I1347" s="235" t="s">
        <v>2508</v>
      </c>
      <c r="J1347" s="9"/>
      <c r="K1347" s="9"/>
    </row>
    <row r="1348" spans="1:11" x14ac:dyDescent="0.25">
      <c r="A1348" s="240"/>
      <c r="B1348" s="438"/>
      <c r="C1348" s="429"/>
      <c r="D1348" s="401"/>
      <c r="E1348" s="402"/>
      <c r="F1348" s="117"/>
      <c r="G1348" s="30">
        <f>SUM(G1332:G1347)</f>
        <v>22532.1</v>
      </c>
      <c r="H1348" s="265"/>
      <c r="I1348" s="235"/>
      <c r="J1348" s="9"/>
      <c r="K1348" s="9"/>
    </row>
    <row r="1349" spans="1:11" x14ac:dyDescent="0.25">
      <c r="A1349" s="240"/>
      <c r="B1349" s="438"/>
      <c r="C1349" s="429"/>
      <c r="D1349" s="401"/>
      <c r="E1349" s="402"/>
      <c r="F1349" s="117"/>
      <c r="G1349" s="30"/>
      <c r="H1349" s="265"/>
      <c r="I1349" s="235"/>
      <c r="J1349" s="9"/>
      <c r="K1349" s="9"/>
    </row>
    <row r="1350" spans="1:11" x14ac:dyDescent="0.25">
      <c r="A1350" s="240">
        <v>41937</v>
      </c>
      <c r="B1350" s="438" t="s">
        <v>3804</v>
      </c>
      <c r="C1350" s="429" t="s">
        <v>2506</v>
      </c>
      <c r="D1350" s="401" t="s">
        <v>3805</v>
      </c>
      <c r="E1350" s="402">
        <v>2274</v>
      </c>
      <c r="F1350" s="294">
        <v>41937</v>
      </c>
      <c r="G1350" s="22">
        <v>2274</v>
      </c>
      <c r="H1350" s="265">
        <f t="shared" si="35"/>
        <v>0</v>
      </c>
      <c r="I1350" s="431" t="s">
        <v>2508</v>
      </c>
      <c r="J1350" s="9"/>
      <c r="K1350" s="9"/>
    </row>
    <row r="1351" spans="1:11" x14ac:dyDescent="0.25">
      <c r="A1351" s="240"/>
      <c r="B1351" s="438"/>
      <c r="C1351" s="429"/>
      <c r="D1351" s="401"/>
      <c r="E1351" s="402"/>
      <c r="F1351" s="294"/>
      <c r="G1351" s="22"/>
      <c r="H1351" s="265"/>
      <c r="I1351" s="431"/>
      <c r="J1351" s="9"/>
      <c r="K1351" s="9"/>
    </row>
    <row r="1352" spans="1:11" x14ac:dyDescent="0.25">
      <c r="A1352" s="240">
        <v>41918</v>
      </c>
      <c r="B1352" s="241" t="s">
        <v>2000</v>
      </c>
      <c r="C1352" s="394" t="s">
        <v>2506</v>
      </c>
      <c r="D1352" s="8" t="s">
        <v>2667</v>
      </c>
      <c r="E1352" s="252">
        <v>13069.8</v>
      </c>
      <c r="F1352" s="294">
        <v>41918</v>
      </c>
      <c r="G1352" s="30">
        <v>13069.8</v>
      </c>
      <c r="H1352" s="265">
        <f t="shared" si="35"/>
        <v>0</v>
      </c>
      <c r="I1352" s="8"/>
      <c r="J1352" s="9"/>
      <c r="K1352" s="9"/>
    </row>
    <row r="1353" spans="1:11" x14ac:dyDescent="0.25">
      <c r="A1353" s="240">
        <v>41932</v>
      </c>
      <c r="B1353" s="438" t="s">
        <v>3395</v>
      </c>
      <c r="C1353" s="429" t="s">
        <v>2506</v>
      </c>
      <c r="D1353" s="8" t="s">
        <v>2667</v>
      </c>
      <c r="E1353" s="252">
        <v>637</v>
      </c>
      <c r="F1353" s="294">
        <v>41932</v>
      </c>
      <c r="G1353" s="30">
        <v>637</v>
      </c>
      <c r="H1353" s="265">
        <f t="shared" si="35"/>
        <v>0</v>
      </c>
      <c r="I1353" s="431" t="s">
        <v>2508</v>
      </c>
      <c r="J1353" s="9"/>
      <c r="K1353" s="9"/>
    </row>
    <row r="1354" spans="1:11" x14ac:dyDescent="0.25">
      <c r="A1354" s="240">
        <v>41936</v>
      </c>
      <c r="B1354" s="438" t="s">
        <v>3752</v>
      </c>
      <c r="C1354" s="429" t="s">
        <v>2506</v>
      </c>
      <c r="D1354" s="401" t="s">
        <v>2667</v>
      </c>
      <c r="E1354" s="402">
        <v>3550</v>
      </c>
      <c r="F1354" s="294">
        <v>41936</v>
      </c>
      <c r="G1354" s="22">
        <v>3550</v>
      </c>
      <c r="H1354" s="265">
        <f t="shared" si="35"/>
        <v>0</v>
      </c>
      <c r="I1354" s="20" t="s">
        <v>2508</v>
      </c>
      <c r="J1354" s="9"/>
      <c r="K1354" s="9"/>
    </row>
    <row r="1355" spans="1:11" x14ac:dyDescent="0.25">
      <c r="A1355" s="240"/>
      <c r="B1355" s="438"/>
      <c r="C1355" s="429"/>
      <c r="D1355" s="401"/>
      <c r="E1355" s="402"/>
      <c r="F1355" s="294"/>
      <c r="G1355" s="22">
        <f>SUM(G1352:G1354)</f>
        <v>17256.8</v>
      </c>
      <c r="H1355" s="265"/>
      <c r="I1355" s="20"/>
      <c r="J1355" s="9"/>
      <c r="K1355" s="9"/>
    </row>
    <row r="1356" spans="1:11" x14ac:dyDescent="0.25">
      <c r="A1356" s="240"/>
      <c r="B1356" s="438"/>
      <c r="C1356" s="429"/>
      <c r="D1356" s="401"/>
      <c r="E1356" s="402"/>
      <c r="F1356" s="294"/>
      <c r="G1356" s="22"/>
      <c r="H1356" s="265"/>
      <c r="I1356" s="20"/>
      <c r="J1356" s="9"/>
      <c r="K1356" s="9"/>
    </row>
    <row r="1357" spans="1:11" x14ac:dyDescent="0.25">
      <c r="A1357" s="240">
        <v>41914</v>
      </c>
      <c r="B1357" s="452" t="s">
        <v>1641</v>
      </c>
      <c r="C1357" s="453" t="s">
        <v>2506</v>
      </c>
      <c r="D1357" s="454" t="s">
        <v>1843</v>
      </c>
      <c r="E1357" s="236">
        <v>1167.4000000000001</v>
      </c>
      <c r="F1357" s="294">
        <v>41914</v>
      </c>
      <c r="G1357" s="30">
        <v>1167.4000000000001</v>
      </c>
      <c r="H1357" s="238">
        <f t="shared" si="35"/>
        <v>0</v>
      </c>
      <c r="I1357" s="38"/>
      <c r="J1357" s="9"/>
      <c r="K1357" s="9"/>
    </row>
    <row r="1358" spans="1:11" x14ac:dyDescent="0.25">
      <c r="A1358" s="240">
        <v>41919</v>
      </c>
      <c r="B1358" s="241" t="s">
        <v>2162</v>
      </c>
      <c r="C1358" s="394" t="s">
        <v>2506</v>
      </c>
      <c r="D1358" s="8" t="s">
        <v>1843</v>
      </c>
      <c r="E1358" s="252">
        <v>550.79999999999995</v>
      </c>
      <c r="F1358" s="294">
        <v>41919</v>
      </c>
      <c r="G1358" s="30">
        <v>550.79999999999995</v>
      </c>
      <c r="H1358" s="265">
        <f t="shared" si="35"/>
        <v>0</v>
      </c>
      <c r="I1358" s="8"/>
      <c r="J1358" s="9"/>
      <c r="K1358" s="9"/>
    </row>
    <row r="1359" spans="1:11" x14ac:dyDescent="0.25">
      <c r="A1359" s="240">
        <v>41922</v>
      </c>
      <c r="B1359" s="438" t="s">
        <v>1139</v>
      </c>
      <c r="C1359" s="429" t="s">
        <v>2506</v>
      </c>
      <c r="D1359" s="235" t="s">
        <v>1843</v>
      </c>
      <c r="E1359" s="236">
        <v>2019.1</v>
      </c>
      <c r="F1359" s="294">
        <v>41922</v>
      </c>
      <c r="G1359" s="30">
        <v>2019.1</v>
      </c>
      <c r="H1359" s="265">
        <f t="shared" si="35"/>
        <v>0</v>
      </c>
      <c r="I1359" s="235"/>
      <c r="J1359" s="9"/>
      <c r="K1359" s="9"/>
    </row>
    <row r="1360" spans="1:11" x14ac:dyDescent="0.25">
      <c r="A1360" s="240">
        <v>41925</v>
      </c>
      <c r="B1360" s="438" t="s">
        <v>1397</v>
      </c>
      <c r="C1360" s="429" t="s">
        <v>2506</v>
      </c>
      <c r="D1360" s="401" t="s">
        <v>1843</v>
      </c>
      <c r="E1360" s="402">
        <v>801.8</v>
      </c>
      <c r="F1360" s="294">
        <v>41925</v>
      </c>
      <c r="G1360" s="30">
        <v>801.8</v>
      </c>
      <c r="H1360" s="265">
        <f t="shared" si="35"/>
        <v>0</v>
      </c>
      <c r="I1360" s="8" t="s">
        <v>2508</v>
      </c>
      <c r="J1360" s="9"/>
      <c r="K1360" s="9"/>
    </row>
    <row r="1361" spans="1:11" x14ac:dyDescent="0.25">
      <c r="A1361" s="240">
        <v>41929</v>
      </c>
      <c r="B1361" s="438" t="s">
        <v>3166</v>
      </c>
      <c r="C1361" s="429" t="s">
        <v>2506</v>
      </c>
      <c r="D1361" s="8" t="s">
        <v>3167</v>
      </c>
      <c r="E1361" s="252">
        <v>2119.6</v>
      </c>
      <c r="F1361" s="294">
        <v>41929</v>
      </c>
      <c r="G1361" s="251">
        <v>2119.6</v>
      </c>
      <c r="H1361" s="265">
        <f t="shared" si="35"/>
        <v>0</v>
      </c>
      <c r="I1361" s="8" t="s">
        <v>2508</v>
      </c>
      <c r="J1361" s="9"/>
      <c r="K1361" s="9"/>
    </row>
    <row r="1362" spans="1:11" x14ac:dyDescent="0.25">
      <c r="A1362" s="240">
        <v>41932</v>
      </c>
      <c r="B1362" s="438" t="s">
        <v>3409</v>
      </c>
      <c r="C1362" s="429" t="s">
        <v>2506</v>
      </c>
      <c r="D1362" s="8" t="s">
        <v>3167</v>
      </c>
      <c r="E1362" s="252">
        <v>1340.2</v>
      </c>
      <c r="F1362" s="294">
        <v>41932</v>
      </c>
      <c r="G1362" s="22">
        <v>1340.2</v>
      </c>
      <c r="H1362" s="265">
        <f t="shared" si="35"/>
        <v>0</v>
      </c>
      <c r="I1362" s="431" t="s">
        <v>2508</v>
      </c>
    </row>
    <row r="1363" spans="1:11" x14ac:dyDescent="0.25">
      <c r="A1363" s="240">
        <v>41936</v>
      </c>
      <c r="B1363" s="438" t="s">
        <v>3739</v>
      </c>
      <c r="C1363" s="429" t="s">
        <v>2506</v>
      </c>
      <c r="D1363" s="401" t="s">
        <v>3167</v>
      </c>
      <c r="E1363" s="402">
        <v>2541.8000000000002</v>
      </c>
      <c r="F1363" s="294">
        <v>41936</v>
      </c>
      <c r="G1363" s="22">
        <v>2541.8000000000002</v>
      </c>
      <c r="H1363" s="265">
        <f t="shared" si="35"/>
        <v>0</v>
      </c>
      <c r="I1363" s="20" t="s">
        <v>2508</v>
      </c>
    </row>
    <row r="1364" spans="1:11" x14ac:dyDescent="0.25">
      <c r="A1364" s="240">
        <v>41938</v>
      </c>
      <c r="B1364" s="438" t="s">
        <v>3920</v>
      </c>
      <c r="C1364" s="429" t="s">
        <v>2506</v>
      </c>
      <c r="D1364" s="439" t="s">
        <v>3167</v>
      </c>
      <c r="E1364" s="295">
        <v>607</v>
      </c>
      <c r="F1364" s="294">
        <v>41938</v>
      </c>
      <c r="G1364" s="30">
        <v>607</v>
      </c>
      <c r="H1364" s="265">
        <f t="shared" si="35"/>
        <v>0</v>
      </c>
      <c r="I1364" s="24" t="s">
        <v>2508</v>
      </c>
    </row>
    <row r="1365" spans="1:11" x14ac:dyDescent="0.25">
      <c r="A1365" s="240">
        <v>41940</v>
      </c>
      <c r="B1365" s="438" t="s">
        <v>4114</v>
      </c>
      <c r="C1365" s="429" t="s">
        <v>2506</v>
      </c>
      <c r="D1365" s="401" t="s">
        <v>3167</v>
      </c>
      <c r="E1365" s="402">
        <v>817.6</v>
      </c>
      <c r="F1365" s="294">
        <v>41940</v>
      </c>
      <c r="G1365" s="30">
        <v>817.6</v>
      </c>
      <c r="H1365" s="265">
        <f t="shared" si="35"/>
        <v>0</v>
      </c>
      <c r="I1365" s="235" t="s">
        <v>2508</v>
      </c>
    </row>
    <row r="1366" spans="1:11" x14ac:dyDescent="0.25">
      <c r="A1366" s="240"/>
      <c r="B1366" s="438"/>
      <c r="C1366" s="429"/>
      <c r="D1366" s="401"/>
      <c r="E1366" s="402"/>
      <c r="F1366" s="294"/>
      <c r="G1366" s="30">
        <f>SUM(G1357:G1365)</f>
        <v>11965.300000000001</v>
      </c>
      <c r="H1366" s="265"/>
      <c r="I1366" s="235"/>
    </row>
    <row r="1367" spans="1:11" x14ac:dyDescent="0.25">
      <c r="A1367" s="240"/>
      <c r="B1367" s="438"/>
      <c r="C1367" s="429"/>
      <c r="D1367" s="401"/>
      <c r="E1367" s="402"/>
      <c r="F1367" s="294"/>
      <c r="G1367" s="30"/>
      <c r="H1367" s="265"/>
      <c r="I1367" s="235"/>
    </row>
    <row r="1368" spans="1:11" x14ac:dyDescent="0.25">
      <c r="A1368" s="240">
        <v>41922</v>
      </c>
      <c r="B1368" s="456" t="s">
        <v>1240</v>
      </c>
      <c r="C1368" s="457" t="s">
        <v>2764</v>
      </c>
      <c r="D1368" s="235" t="s">
        <v>112</v>
      </c>
      <c r="E1368" s="236">
        <v>1014.5</v>
      </c>
      <c r="F1368" s="294">
        <v>41922</v>
      </c>
      <c r="G1368" s="30">
        <v>1014.5</v>
      </c>
      <c r="H1368" s="265">
        <f t="shared" si="35"/>
        <v>0</v>
      </c>
      <c r="I1368" s="235"/>
    </row>
    <row r="1369" spans="1:11" x14ac:dyDescent="0.25">
      <c r="A1369" s="240">
        <v>41913</v>
      </c>
      <c r="B1369" s="448" t="s">
        <v>2233</v>
      </c>
      <c r="C1369" s="447" t="s">
        <v>2764</v>
      </c>
      <c r="D1369" s="235" t="s">
        <v>112</v>
      </c>
      <c r="E1369" s="236">
        <v>7351.2</v>
      </c>
      <c r="F1369" s="294">
        <v>41914</v>
      </c>
      <c r="G1369" s="30">
        <v>7351.2</v>
      </c>
      <c r="H1369" s="238">
        <f t="shared" si="35"/>
        <v>0</v>
      </c>
      <c r="I1369" s="235" t="s">
        <v>20</v>
      </c>
      <c r="K1369" s="21"/>
    </row>
    <row r="1370" spans="1:11" x14ac:dyDescent="0.25">
      <c r="A1370" s="240">
        <v>41914</v>
      </c>
      <c r="B1370" s="448" t="s">
        <v>1092</v>
      </c>
      <c r="C1370" s="447" t="s">
        <v>2764</v>
      </c>
      <c r="D1370" s="8" t="s">
        <v>112</v>
      </c>
      <c r="E1370" s="252">
        <v>4888</v>
      </c>
      <c r="F1370" s="294">
        <v>41915</v>
      </c>
      <c r="G1370" s="30">
        <v>4888</v>
      </c>
      <c r="H1370" s="238">
        <f t="shared" si="35"/>
        <v>0</v>
      </c>
      <c r="I1370" s="8" t="s">
        <v>2781</v>
      </c>
    </row>
    <row r="1371" spans="1:11" x14ac:dyDescent="0.25">
      <c r="A1371" s="240">
        <v>41915</v>
      </c>
      <c r="B1371" s="452" t="s">
        <v>1707</v>
      </c>
      <c r="C1371" s="453" t="s">
        <v>2506</v>
      </c>
      <c r="D1371" s="454" t="s">
        <v>112</v>
      </c>
      <c r="E1371" s="236">
        <v>4572.6000000000004</v>
      </c>
      <c r="F1371" s="294">
        <v>41916</v>
      </c>
      <c r="G1371" s="30">
        <v>4572.6000000000004</v>
      </c>
      <c r="H1371" s="265">
        <f t="shared" si="35"/>
        <v>0</v>
      </c>
      <c r="I1371" s="38" t="s">
        <v>20</v>
      </c>
    </row>
    <row r="1372" spans="1:11" x14ac:dyDescent="0.25">
      <c r="A1372" s="240">
        <v>41916</v>
      </c>
      <c r="B1372" s="241" t="s">
        <v>1818</v>
      </c>
      <c r="C1372" s="394" t="s">
        <v>2506</v>
      </c>
      <c r="D1372" s="235" t="s">
        <v>112</v>
      </c>
      <c r="E1372" s="236">
        <v>3741.9</v>
      </c>
      <c r="F1372" s="294">
        <v>41917</v>
      </c>
      <c r="G1372" s="30">
        <v>3741.9</v>
      </c>
      <c r="H1372" s="265">
        <f t="shared" si="35"/>
        <v>0</v>
      </c>
      <c r="I1372" s="235"/>
    </row>
    <row r="1373" spans="1:11" x14ac:dyDescent="0.25">
      <c r="A1373" s="240">
        <v>41917</v>
      </c>
      <c r="B1373" s="241" t="s">
        <v>1899</v>
      </c>
      <c r="C1373" s="394" t="s">
        <v>2506</v>
      </c>
      <c r="D1373" s="235" t="s">
        <v>112</v>
      </c>
      <c r="E1373" s="236">
        <v>11407.2</v>
      </c>
      <c r="F1373" s="294">
        <v>41919</v>
      </c>
      <c r="G1373" s="30">
        <v>11407.2</v>
      </c>
      <c r="H1373" s="265">
        <f t="shared" si="35"/>
        <v>0</v>
      </c>
      <c r="I1373" s="235"/>
    </row>
    <row r="1374" spans="1:11" x14ac:dyDescent="0.25">
      <c r="A1374" s="240">
        <v>41918</v>
      </c>
      <c r="B1374" s="241" t="s">
        <v>1974</v>
      </c>
      <c r="C1374" s="394" t="s">
        <v>2506</v>
      </c>
      <c r="D1374" s="8" t="s">
        <v>112</v>
      </c>
      <c r="E1374" s="252">
        <v>4597.3</v>
      </c>
      <c r="F1374" s="294">
        <v>41918</v>
      </c>
      <c r="G1374" s="30">
        <v>4597.3</v>
      </c>
      <c r="H1374" s="265">
        <f t="shared" si="35"/>
        <v>0</v>
      </c>
      <c r="I1374" s="8"/>
    </row>
    <row r="1375" spans="1:11" x14ac:dyDescent="0.25">
      <c r="A1375" s="240">
        <v>41919</v>
      </c>
      <c r="B1375" s="241" t="s">
        <v>2101</v>
      </c>
      <c r="C1375" s="394" t="s">
        <v>2506</v>
      </c>
      <c r="D1375" s="8" t="s">
        <v>112</v>
      </c>
      <c r="E1375" s="252">
        <v>2980.8</v>
      </c>
      <c r="F1375" s="294">
        <v>41920</v>
      </c>
      <c r="G1375" s="30">
        <v>2980.8</v>
      </c>
      <c r="H1375" s="265">
        <f t="shared" si="35"/>
        <v>0</v>
      </c>
      <c r="I1375" s="8"/>
    </row>
    <row r="1376" spans="1:11" x14ac:dyDescent="0.25">
      <c r="A1376" s="240">
        <v>41920</v>
      </c>
      <c r="B1376" s="241" t="s">
        <v>2191</v>
      </c>
      <c r="C1376" s="394" t="s">
        <v>2506</v>
      </c>
      <c r="D1376" s="8" t="s">
        <v>112</v>
      </c>
      <c r="E1376" s="252">
        <v>1896</v>
      </c>
      <c r="F1376" s="294">
        <v>41920</v>
      </c>
      <c r="G1376" s="30">
        <v>1896</v>
      </c>
      <c r="H1376" s="265">
        <f t="shared" si="35"/>
        <v>0</v>
      </c>
      <c r="I1376" s="8"/>
    </row>
    <row r="1377" spans="1:11" x14ac:dyDescent="0.25">
      <c r="A1377" s="240">
        <v>41921</v>
      </c>
      <c r="B1377" s="456" t="s">
        <v>1193</v>
      </c>
      <c r="C1377" s="457" t="s">
        <v>2764</v>
      </c>
      <c r="D1377" s="235" t="s">
        <v>112</v>
      </c>
      <c r="E1377" s="236">
        <v>14264.2</v>
      </c>
      <c r="F1377" s="294">
        <v>41922</v>
      </c>
      <c r="G1377" s="30">
        <v>14264.2</v>
      </c>
      <c r="H1377" s="265">
        <f t="shared" si="35"/>
        <v>0</v>
      </c>
      <c r="I1377" s="235"/>
    </row>
    <row r="1378" spans="1:11" x14ac:dyDescent="0.25">
      <c r="A1378" s="240">
        <v>41922</v>
      </c>
      <c r="B1378" s="438" t="s">
        <v>1090</v>
      </c>
      <c r="C1378" s="429" t="s">
        <v>2506</v>
      </c>
      <c r="D1378" s="235" t="s">
        <v>112</v>
      </c>
      <c r="E1378" s="236">
        <v>4357.8</v>
      </c>
      <c r="F1378" s="294">
        <v>41923</v>
      </c>
      <c r="G1378" s="30">
        <v>4357.8</v>
      </c>
      <c r="H1378" s="265">
        <f t="shared" si="35"/>
        <v>0</v>
      </c>
      <c r="I1378" s="235"/>
    </row>
    <row r="1379" spans="1:11" x14ac:dyDescent="0.25">
      <c r="A1379" s="240">
        <v>41922</v>
      </c>
      <c r="B1379" s="438" t="s">
        <v>1135</v>
      </c>
      <c r="C1379" s="429" t="s">
        <v>2506</v>
      </c>
      <c r="D1379" s="235" t="s">
        <v>112</v>
      </c>
      <c r="E1379" s="236">
        <v>3436.8</v>
      </c>
      <c r="F1379" s="294">
        <v>41922</v>
      </c>
      <c r="G1379" s="30">
        <v>3436.8</v>
      </c>
      <c r="H1379" s="265">
        <f t="shared" si="35"/>
        <v>0</v>
      </c>
      <c r="I1379" s="235"/>
    </row>
    <row r="1380" spans="1:11" x14ac:dyDescent="0.25">
      <c r="A1380" s="240">
        <v>41923</v>
      </c>
      <c r="B1380" s="438" t="s">
        <v>1181</v>
      </c>
      <c r="C1380" s="429" t="s">
        <v>2506</v>
      </c>
      <c r="D1380" s="8" t="s">
        <v>112</v>
      </c>
      <c r="E1380" s="252">
        <v>5475.6</v>
      </c>
      <c r="F1380" s="294">
        <v>41924</v>
      </c>
      <c r="G1380" s="30">
        <v>5475.6</v>
      </c>
      <c r="H1380" s="265">
        <f t="shared" si="35"/>
        <v>0</v>
      </c>
      <c r="I1380" s="235" t="s">
        <v>2508</v>
      </c>
    </row>
    <row r="1381" spans="1:11" x14ac:dyDescent="0.25">
      <c r="A1381" s="240">
        <v>41924</v>
      </c>
      <c r="B1381" s="438" t="s">
        <v>1263</v>
      </c>
      <c r="C1381" s="429" t="s">
        <v>2506</v>
      </c>
      <c r="D1381" s="8" t="s">
        <v>112</v>
      </c>
      <c r="E1381" s="252">
        <v>7806.5</v>
      </c>
      <c r="F1381" s="294">
        <v>41925</v>
      </c>
      <c r="G1381" s="30">
        <v>7806.5</v>
      </c>
      <c r="H1381" s="265">
        <f t="shared" si="35"/>
        <v>0</v>
      </c>
      <c r="I1381" s="235" t="s">
        <v>2508</v>
      </c>
    </row>
    <row r="1382" spans="1:11" x14ac:dyDescent="0.25">
      <c r="A1382" s="240">
        <v>41924</v>
      </c>
      <c r="B1382" s="438" t="s">
        <v>1306</v>
      </c>
      <c r="C1382" s="429" t="s">
        <v>2506</v>
      </c>
      <c r="D1382" s="401" t="s">
        <v>112</v>
      </c>
      <c r="E1382" s="402">
        <v>6363.6</v>
      </c>
      <c r="F1382" s="294">
        <v>41924</v>
      </c>
      <c r="G1382" s="30">
        <v>6363.6</v>
      </c>
      <c r="H1382" s="265">
        <f t="shared" si="35"/>
        <v>0</v>
      </c>
      <c r="I1382" s="20" t="s">
        <v>2508</v>
      </c>
    </row>
    <row r="1383" spans="1:11" x14ac:dyDescent="0.25">
      <c r="A1383" s="240">
        <v>41925</v>
      </c>
      <c r="B1383" s="438" t="s">
        <v>1331</v>
      </c>
      <c r="C1383" s="429" t="s">
        <v>2506</v>
      </c>
      <c r="D1383" s="401" t="s">
        <v>112</v>
      </c>
      <c r="E1383" s="402">
        <v>5885.5</v>
      </c>
      <c r="F1383" s="294">
        <v>41927</v>
      </c>
      <c r="G1383" s="22">
        <v>5885.5</v>
      </c>
      <c r="H1383" s="265">
        <f t="shared" si="35"/>
        <v>0</v>
      </c>
      <c r="I1383" s="20" t="s">
        <v>2864</v>
      </c>
    </row>
    <row r="1384" spans="1:11" x14ac:dyDescent="0.25">
      <c r="A1384" s="240">
        <v>41926</v>
      </c>
      <c r="B1384" s="438" t="s">
        <v>1454</v>
      </c>
      <c r="C1384" s="429" t="s">
        <v>2506</v>
      </c>
      <c r="D1384" s="8" t="s">
        <v>112</v>
      </c>
      <c r="E1384" s="252">
        <v>1125.2</v>
      </c>
      <c r="F1384" s="294">
        <v>41926</v>
      </c>
      <c r="G1384" s="30">
        <v>1125.2</v>
      </c>
      <c r="H1384" s="265">
        <f t="shared" si="35"/>
        <v>0</v>
      </c>
      <c r="I1384" s="235" t="s">
        <v>2508</v>
      </c>
      <c r="K1384" s="21"/>
    </row>
    <row r="1385" spans="1:11" x14ac:dyDescent="0.25">
      <c r="A1385" s="240">
        <v>41926</v>
      </c>
      <c r="B1385" s="438" t="s">
        <v>1455</v>
      </c>
      <c r="C1385" s="429" t="s">
        <v>2506</v>
      </c>
      <c r="D1385" s="8" t="s">
        <v>112</v>
      </c>
      <c r="E1385" s="252">
        <v>2611.1999999999998</v>
      </c>
      <c r="F1385" s="294">
        <v>41926</v>
      </c>
      <c r="G1385" s="30">
        <v>2611.1999999999998</v>
      </c>
      <c r="H1385" s="265">
        <f t="shared" si="35"/>
        <v>0</v>
      </c>
      <c r="I1385" s="235" t="s">
        <v>2508</v>
      </c>
    </row>
    <row r="1386" spans="1:11" x14ac:dyDescent="0.25">
      <c r="A1386" s="240">
        <v>41927</v>
      </c>
      <c r="B1386" s="438" t="s">
        <v>2887</v>
      </c>
      <c r="C1386" s="429" t="s">
        <v>2506</v>
      </c>
      <c r="D1386" s="8" t="s">
        <v>112</v>
      </c>
      <c r="E1386" s="252">
        <v>17012.900000000001</v>
      </c>
      <c r="F1386" s="294">
        <v>41929</v>
      </c>
      <c r="G1386" s="30">
        <v>17012.900000000001</v>
      </c>
      <c r="H1386" s="265">
        <f t="shared" si="35"/>
        <v>0</v>
      </c>
      <c r="I1386" s="235" t="s">
        <v>2508</v>
      </c>
    </row>
    <row r="1387" spans="1:11" x14ac:dyDescent="0.25">
      <c r="A1387" s="240">
        <v>41928</v>
      </c>
      <c r="B1387" s="438" t="s">
        <v>2969</v>
      </c>
      <c r="C1387" s="429" t="s">
        <v>2506</v>
      </c>
      <c r="D1387" s="8" t="s">
        <v>112</v>
      </c>
      <c r="E1387" s="252">
        <v>6090</v>
      </c>
      <c r="F1387" s="294">
        <v>41928</v>
      </c>
      <c r="G1387" s="251">
        <v>6090</v>
      </c>
      <c r="H1387" s="265">
        <f t="shared" si="35"/>
        <v>0</v>
      </c>
      <c r="I1387" s="8" t="s">
        <v>2508</v>
      </c>
    </row>
    <row r="1388" spans="1:11" x14ac:dyDescent="0.25">
      <c r="A1388" s="240">
        <v>41929</v>
      </c>
      <c r="B1388" s="438" t="s">
        <v>3086</v>
      </c>
      <c r="C1388" s="429" t="s">
        <v>2506</v>
      </c>
      <c r="D1388" s="8" t="s">
        <v>112</v>
      </c>
      <c r="E1388" s="252">
        <v>5708.9</v>
      </c>
      <c r="F1388" s="294">
        <v>41930</v>
      </c>
      <c r="G1388" s="251">
        <v>5708.9</v>
      </c>
      <c r="H1388" s="280">
        <f t="shared" si="35"/>
        <v>0</v>
      </c>
      <c r="I1388" s="235" t="s">
        <v>2508</v>
      </c>
    </row>
    <row r="1389" spans="1:11" x14ac:dyDescent="0.25">
      <c r="A1389" s="240">
        <v>41930</v>
      </c>
      <c r="B1389" s="438" t="s">
        <v>3196</v>
      </c>
      <c r="C1389" s="429" t="s">
        <v>2506</v>
      </c>
      <c r="D1389" s="8" t="s">
        <v>112</v>
      </c>
      <c r="E1389" s="252">
        <v>6541.6</v>
      </c>
      <c r="F1389" s="294">
        <v>41932</v>
      </c>
      <c r="G1389" s="30">
        <v>6541.6</v>
      </c>
      <c r="H1389" s="265">
        <f t="shared" ref="H1389:H1457" si="36">E1389-G1389</f>
        <v>0</v>
      </c>
      <c r="I1389" s="8" t="s">
        <v>2508</v>
      </c>
    </row>
    <row r="1390" spans="1:11" x14ac:dyDescent="0.25">
      <c r="A1390" s="240">
        <v>41931</v>
      </c>
      <c r="B1390" s="438" t="s">
        <v>3283</v>
      </c>
      <c r="C1390" s="429" t="s">
        <v>2506</v>
      </c>
      <c r="D1390" s="8" t="s">
        <v>112</v>
      </c>
      <c r="E1390" s="252">
        <v>292.8</v>
      </c>
      <c r="F1390" s="294">
        <v>41931</v>
      </c>
      <c r="G1390" s="30">
        <v>292.8</v>
      </c>
      <c r="H1390" s="265">
        <f t="shared" si="36"/>
        <v>0</v>
      </c>
      <c r="I1390" s="8" t="s">
        <v>2508</v>
      </c>
    </row>
    <row r="1391" spans="1:11" x14ac:dyDescent="0.25">
      <c r="A1391" s="240">
        <v>41932</v>
      </c>
      <c r="B1391" s="438" t="s">
        <v>3328</v>
      </c>
      <c r="C1391" s="429" t="s">
        <v>2506</v>
      </c>
      <c r="D1391" s="401" t="s">
        <v>112</v>
      </c>
      <c r="E1391" s="402">
        <v>7038.4</v>
      </c>
      <c r="F1391" s="294">
        <v>41933</v>
      </c>
      <c r="G1391" s="30">
        <v>7038.4</v>
      </c>
      <c r="H1391" s="265">
        <f t="shared" si="36"/>
        <v>0</v>
      </c>
      <c r="I1391" s="8" t="s">
        <v>2508</v>
      </c>
    </row>
    <row r="1392" spans="1:11" x14ac:dyDescent="0.25">
      <c r="A1392" s="240">
        <v>41933</v>
      </c>
      <c r="B1392" s="438" t="s">
        <v>3452</v>
      </c>
      <c r="C1392" s="429" t="s">
        <v>2506</v>
      </c>
      <c r="D1392" s="8" t="s">
        <v>112</v>
      </c>
      <c r="E1392" s="252">
        <v>2594.5</v>
      </c>
      <c r="F1392" s="294">
        <v>41934</v>
      </c>
      <c r="G1392" s="22">
        <v>2594.5</v>
      </c>
      <c r="H1392" s="265">
        <f t="shared" si="36"/>
        <v>0</v>
      </c>
      <c r="I1392" s="431" t="s">
        <v>2508</v>
      </c>
    </row>
    <row r="1393" spans="1:11" x14ac:dyDescent="0.25">
      <c r="A1393" s="240">
        <v>41934</v>
      </c>
      <c r="B1393" s="438" t="s">
        <v>3536</v>
      </c>
      <c r="C1393" s="429" t="s">
        <v>2506</v>
      </c>
      <c r="D1393" s="8" t="s">
        <v>112</v>
      </c>
      <c r="E1393" s="252">
        <v>2735.4</v>
      </c>
      <c r="F1393" s="294">
        <v>41936</v>
      </c>
      <c r="G1393" s="22">
        <v>2735.4</v>
      </c>
      <c r="H1393" s="265">
        <f t="shared" si="36"/>
        <v>0</v>
      </c>
      <c r="I1393" s="20" t="s">
        <v>2508</v>
      </c>
    </row>
    <row r="1394" spans="1:11" x14ac:dyDescent="0.25">
      <c r="A1394" s="240">
        <v>41935</v>
      </c>
      <c r="B1394" s="438" t="s">
        <v>3610</v>
      </c>
      <c r="C1394" s="429" t="s">
        <v>2506</v>
      </c>
      <c r="D1394" s="401" t="s">
        <v>112</v>
      </c>
      <c r="E1394" s="402">
        <v>517.5</v>
      </c>
      <c r="F1394" s="117">
        <v>41935</v>
      </c>
      <c r="G1394" s="30">
        <v>517.5</v>
      </c>
      <c r="H1394" s="265">
        <f t="shared" si="36"/>
        <v>0</v>
      </c>
      <c r="I1394" s="235" t="s">
        <v>2508</v>
      </c>
    </row>
    <row r="1395" spans="1:11" x14ac:dyDescent="0.25">
      <c r="A1395" s="240">
        <v>41936</v>
      </c>
      <c r="B1395" s="438" t="s">
        <v>3713</v>
      </c>
      <c r="C1395" s="429" t="s">
        <v>2506</v>
      </c>
      <c r="D1395" s="401" t="s">
        <v>112</v>
      </c>
      <c r="E1395" s="402">
        <v>6394</v>
      </c>
      <c r="F1395" s="294">
        <v>41937</v>
      </c>
      <c r="G1395" s="22">
        <v>6394</v>
      </c>
      <c r="H1395" s="265">
        <f t="shared" si="36"/>
        <v>0</v>
      </c>
      <c r="I1395" s="20" t="s">
        <v>2508</v>
      </c>
    </row>
    <row r="1396" spans="1:11" x14ac:dyDescent="0.25">
      <c r="A1396" s="240">
        <v>41936</v>
      </c>
      <c r="B1396" s="438" t="s">
        <v>3715</v>
      </c>
      <c r="C1396" s="429" t="s">
        <v>2506</v>
      </c>
      <c r="D1396" s="401" t="s">
        <v>112</v>
      </c>
      <c r="E1396" s="402">
        <v>2204.4</v>
      </c>
      <c r="F1396" s="294">
        <v>41937</v>
      </c>
      <c r="G1396" s="22">
        <v>2204.4</v>
      </c>
      <c r="H1396" s="265">
        <f t="shared" si="36"/>
        <v>0</v>
      </c>
      <c r="I1396" s="20" t="s">
        <v>2508</v>
      </c>
      <c r="J1396" s="9"/>
      <c r="K1396" s="9"/>
    </row>
    <row r="1397" spans="1:11" x14ac:dyDescent="0.25">
      <c r="A1397" s="240">
        <v>41937</v>
      </c>
      <c r="B1397" s="438" t="s">
        <v>3791</v>
      </c>
      <c r="C1397" s="429" t="s">
        <v>2506</v>
      </c>
      <c r="D1397" s="401" t="s">
        <v>112</v>
      </c>
      <c r="E1397" s="402">
        <v>7419.6</v>
      </c>
      <c r="F1397" s="294">
        <v>41939</v>
      </c>
      <c r="G1397" s="22">
        <v>7419.6</v>
      </c>
      <c r="H1397" s="265">
        <f t="shared" si="36"/>
        <v>0</v>
      </c>
      <c r="I1397" s="431" t="s">
        <v>2508</v>
      </c>
      <c r="J1397" s="9"/>
      <c r="K1397" s="9"/>
    </row>
    <row r="1398" spans="1:11" x14ac:dyDescent="0.25">
      <c r="A1398" s="240">
        <v>41938</v>
      </c>
      <c r="B1398" s="438" t="s">
        <v>3881</v>
      </c>
      <c r="C1398" s="429" t="s">
        <v>2506</v>
      </c>
      <c r="D1398" s="401" t="s">
        <v>112</v>
      </c>
      <c r="E1398" s="402">
        <v>5115.6000000000004</v>
      </c>
      <c r="F1398" s="294">
        <v>41938</v>
      </c>
      <c r="G1398" s="30">
        <v>5115.6000000000004</v>
      </c>
      <c r="H1398" s="265">
        <f t="shared" si="36"/>
        <v>0</v>
      </c>
      <c r="I1398" s="8" t="s">
        <v>2508</v>
      </c>
      <c r="J1398" s="9"/>
      <c r="K1398" s="9"/>
    </row>
    <row r="1399" spans="1:11" x14ac:dyDescent="0.25">
      <c r="A1399" s="240">
        <v>41939</v>
      </c>
      <c r="B1399" s="438" t="s">
        <v>3935</v>
      </c>
      <c r="C1399" s="429" t="s">
        <v>2506</v>
      </c>
      <c r="D1399" s="439" t="s">
        <v>112</v>
      </c>
      <c r="E1399" s="295">
        <v>11568.3</v>
      </c>
      <c r="F1399" s="294">
        <v>41940</v>
      </c>
      <c r="G1399" s="22">
        <v>11568.3</v>
      </c>
      <c r="H1399" s="265">
        <f t="shared" si="36"/>
        <v>0</v>
      </c>
      <c r="I1399" s="24" t="s">
        <v>2508</v>
      </c>
      <c r="J1399" s="9"/>
      <c r="K1399" s="9"/>
    </row>
    <row r="1400" spans="1:11" x14ac:dyDescent="0.25">
      <c r="A1400" s="240">
        <v>41940</v>
      </c>
      <c r="B1400" s="438" t="s">
        <v>4080</v>
      </c>
      <c r="C1400" s="429" t="s">
        <v>2506</v>
      </c>
      <c r="D1400" s="401" t="s">
        <v>112</v>
      </c>
      <c r="E1400" s="402">
        <v>3168</v>
      </c>
      <c r="F1400" s="294">
        <v>41940</v>
      </c>
      <c r="G1400" s="30">
        <v>3168</v>
      </c>
      <c r="H1400" s="265">
        <f t="shared" si="36"/>
        <v>0</v>
      </c>
      <c r="I1400" s="235" t="s">
        <v>2508</v>
      </c>
      <c r="J1400" s="9"/>
      <c r="K1400" s="9"/>
    </row>
    <row r="1401" spans="1:11" x14ac:dyDescent="0.25">
      <c r="A1401" s="240">
        <v>41941</v>
      </c>
      <c r="B1401" s="438" t="s">
        <v>4155</v>
      </c>
      <c r="C1401" s="429" t="s">
        <v>2506</v>
      </c>
      <c r="D1401" s="401" t="s">
        <v>112</v>
      </c>
      <c r="E1401" s="402">
        <v>4996.3999999999996</v>
      </c>
      <c r="F1401" s="117">
        <v>41942</v>
      </c>
      <c r="G1401" s="30">
        <v>4996.3999999999996</v>
      </c>
      <c r="H1401" s="265">
        <f t="shared" si="36"/>
        <v>0</v>
      </c>
      <c r="I1401" s="235" t="s">
        <v>2508</v>
      </c>
      <c r="J1401" s="9"/>
      <c r="K1401" s="9"/>
    </row>
    <row r="1402" spans="1:11" x14ac:dyDescent="0.25">
      <c r="A1402" s="240">
        <v>41942</v>
      </c>
      <c r="B1402" s="438" t="s">
        <v>4239</v>
      </c>
      <c r="C1402" s="429" t="s">
        <v>2506</v>
      </c>
      <c r="D1402" s="401" t="s">
        <v>112</v>
      </c>
      <c r="E1402" s="402">
        <v>3997.8</v>
      </c>
      <c r="F1402" s="117">
        <v>41943</v>
      </c>
      <c r="G1402" s="30">
        <v>3997.8</v>
      </c>
      <c r="H1402" s="265">
        <f t="shared" si="36"/>
        <v>0</v>
      </c>
      <c r="I1402" s="8" t="s">
        <v>2508</v>
      </c>
      <c r="J1402" s="9"/>
      <c r="K1402" s="9"/>
    </row>
    <row r="1403" spans="1:11" x14ac:dyDescent="0.25">
      <c r="A1403" s="240">
        <v>41943</v>
      </c>
      <c r="B1403" s="438" t="s">
        <v>4353</v>
      </c>
      <c r="C1403" s="429" t="s">
        <v>2506</v>
      </c>
      <c r="D1403" s="401" t="s">
        <v>112</v>
      </c>
      <c r="E1403" s="402">
        <v>4252.8</v>
      </c>
      <c r="F1403" s="313">
        <v>41944</v>
      </c>
      <c r="G1403" s="247">
        <v>4252.8</v>
      </c>
      <c r="H1403" s="265">
        <f t="shared" si="36"/>
        <v>0</v>
      </c>
      <c r="I1403" s="8" t="s">
        <v>2508</v>
      </c>
      <c r="J1403" s="9"/>
      <c r="K1403" s="9"/>
    </row>
    <row r="1404" spans="1:11" x14ac:dyDescent="0.25">
      <c r="A1404" s="240"/>
      <c r="B1404" s="438"/>
      <c r="C1404" s="429"/>
      <c r="D1404" s="401"/>
      <c r="E1404" s="402"/>
      <c r="F1404" s="313"/>
      <c r="G1404" s="247">
        <f>SUM(G1368:G1403)</f>
        <v>191424.8</v>
      </c>
      <c r="H1404" s="265"/>
      <c r="I1404" s="8"/>
      <c r="J1404" s="9"/>
      <c r="K1404" s="9"/>
    </row>
    <row r="1405" spans="1:11" x14ac:dyDescent="0.25">
      <c r="A1405" s="240"/>
      <c r="B1405" s="438"/>
      <c r="C1405" s="429"/>
      <c r="D1405" s="401"/>
      <c r="E1405" s="402"/>
      <c r="F1405" s="313"/>
      <c r="G1405" s="247"/>
      <c r="H1405" s="265"/>
      <c r="I1405" s="8"/>
      <c r="J1405" s="9"/>
      <c r="K1405" s="9"/>
    </row>
    <row r="1406" spans="1:11" x14ac:dyDescent="0.25">
      <c r="A1406" s="240">
        <v>41913</v>
      </c>
      <c r="B1406" s="448" t="s">
        <v>2275</v>
      </c>
      <c r="C1406" s="447" t="s">
        <v>2764</v>
      </c>
      <c r="D1406" s="235" t="s">
        <v>84</v>
      </c>
      <c r="E1406" s="236">
        <v>10348.799999999999</v>
      </c>
      <c r="F1406" s="294">
        <v>41914</v>
      </c>
      <c r="G1406" s="30">
        <v>10348.799999999999</v>
      </c>
      <c r="H1406" s="238">
        <f t="shared" si="36"/>
        <v>0</v>
      </c>
      <c r="I1406" s="235" t="s">
        <v>20</v>
      </c>
      <c r="J1406" s="9"/>
      <c r="K1406" s="9"/>
    </row>
    <row r="1407" spans="1:11" x14ac:dyDescent="0.25">
      <c r="A1407" s="240">
        <v>41928</v>
      </c>
      <c r="B1407" s="438" t="s">
        <v>3018</v>
      </c>
      <c r="C1407" s="429" t="s">
        <v>2506</v>
      </c>
      <c r="D1407" s="8" t="s">
        <v>84</v>
      </c>
      <c r="E1407" s="252">
        <v>13760</v>
      </c>
      <c r="F1407" s="294">
        <v>41929</v>
      </c>
      <c r="G1407" s="251">
        <v>13760</v>
      </c>
      <c r="H1407" s="265">
        <f t="shared" si="36"/>
        <v>0</v>
      </c>
      <c r="I1407" s="235" t="s">
        <v>2508</v>
      </c>
      <c r="J1407" s="9"/>
      <c r="K1407" s="9"/>
    </row>
    <row r="1408" spans="1:11" x14ac:dyDescent="0.25">
      <c r="A1408" s="240"/>
      <c r="B1408" s="438"/>
      <c r="C1408" s="429"/>
      <c r="D1408" s="8"/>
      <c r="E1408" s="252"/>
      <c r="F1408" s="294"/>
      <c r="G1408" s="251"/>
      <c r="H1408" s="265"/>
      <c r="I1408" s="235"/>
      <c r="J1408" s="9"/>
      <c r="K1408" s="9"/>
    </row>
    <row r="1409" spans="1:11" x14ac:dyDescent="0.25">
      <c r="A1409" s="240">
        <v>41915</v>
      </c>
      <c r="B1409" s="452" t="s">
        <v>1781</v>
      </c>
      <c r="C1409" s="453" t="s">
        <v>2506</v>
      </c>
      <c r="D1409" s="235" t="s">
        <v>2719</v>
      </c>
      <c r="E1409" s="236">
        <v>4788</v>
      </c>
      <c r="F1409" s="294">
        <v>41915</v>
      </c>
      <c r="G1409" s="30">
        <v>4788</v>
      </c>
      <c r="H1409" s="265">
        <f t="shared" si="36"/>
        <v>0</v>
      </c>
      <c r="I1409" s="235"/>
      <c r="J1409" s="9"/>
      <c r="K1409" s="9"/>
    </row>
    <row r="1410" spans="1:11" x14ac:dyDescent="0.25">
      <c r="A1410" s="240">
        <v>41915</v>
      </c>
      <c r="B1410" s="452" t="s">
        <v>1782</v>
      </c>
      <c r="C1410" s="453" t="s">
        <v>2506</v>
      </c>
      <c r="D1410" s="235" t="s">
        <v>2719</v>
      </c>
      <c r="E1410" s="236">
        <v>612.5</v>
      </c>
      <c r="F1410" s="294">
        <v>41915</v>
      </c>
      <c r="G1410" s="30">
        <v>612.5</v>
      </c>
      <c r="H1410" s="265">
        <f t="shared" si="36"/>
        <v>0</v>
      </c>
      <c r="I1410" s="235"/>
      <c r="J1410" s="9"/>
      <c r="K1410" s="9"/>
    </row>
    <row r="1411" spans="1:11" x14ac:dyDescent="0.25">
      <c r="A1411" s="240">
        <v>41918</v>
      </c>
      <c r="B1411" s="241" t="s">
        <v>2001</v>
      </c>
      <c r="C1411" s="394" t="s">
        <v>2506</v>
      </c>
      <c r="D1411" s="8" t="s">
        <v>2719</v>
      </c>
      <c r="E1411" s="252">
        <v>6661.4</v>
      </c>
      <c r="F1411" s="417" t="s">
        <v>2817</v>
      </c>
      <c r="G1411" s="30">
        <v>6661.4</v>
      </c>
      <c r="H1411" s="265">
        <f t="shared" si="36"/>
        <v>0</v>
      </c>
      <c r="I1411" s="8"/>
      <c r="J1411" s="9"/>
      <c r="K1411" s="9"/>
    </row>
    <row r="1412" spans="1:11" x14ac:dyDescent="0.25">
      <c r="A1412" s="240">
        <v>41921</v>
      </c>
      <c r="B1412" s="438" t="s">
        <v>2255</v>
      </c>
      <c r="C1412" s="429" t="s">
        <v>2506</v>
      </c>
      <c r="D1412" s="8" t="s">
        <v>2719</v>
      </c>
      <c r="E1412" s="252">
        <v>6147.6</v>
      </c>
      <c r="F1412" s="294">
        <v>41921</v>
      </c>
      <c r="G1412" s="30">
        <v>6147.6</v>
      </c>
      <c r="H1412" s="265">
        <f t="shared" si="36"/>
        <v>0</v>
      </c>
      <c r="I1412" s="8"/>
      <c r="J1412" s="9"/>
      <c r="K1412" s="9"/>
    </row>
    <row r="1413" spans="1:11" x14ac:dyDescent="0.25">
      <c r="A1413" s="240">
        <v>41923</v>
      </c>
      <c r="B1413" s="438" t="s">
        <v>1203</v>
      </c>
      <c r="C1413" s="429" t="s">
        <v>2506</v>
      </c>
      <c r="D1413" s="8" t="s">
        <v>2719</v>
      </c>
      <c r="E1413" s="252">
        <v>5231.3</v>
      </c>
      <c r="F1413" s="294">
        <v>41923</v>
      </c>
      <c r="G1413" s="30">
        <v>5231.3</v>
      </c>
      <c r="H1413" s="265">
        <f t="shared" si="36"/>
        <v>0</v>
      </c>
      <c r="I1413" s="235" t="s">
        <v>2508</v>
      </c>
      <c r="J1413" s="9"/>
      <c r="K1413" s="9"/>
    </row>
    <row r="1414" spans="1:11" x14ac:dyDescent="0.25">
      <c r="A1414" s="240">
        <v>41923</v>
      </c>
      <c r="B1414" s="438" t="s">
        <v>1217</v>
      </c>
      <c r="C1414" s="429" t="s">
        <v>2506</v>
      </c>
      <c r="D1414" s="8" t="s">
        <v>2719</v>
      </c>
      <c r="E1414" s="252">
        <v>7442.8</v>
      </c>
      <c r="F1414" s="294">
        <v>41925</v>
      </c>
      <c r="G1414" s="30">
        <v>7442.8</v>
      </c>
      <c r="H1414" s="265">
        <f t="shared" si="36"/>
        <v>0</v>
      </c>
      <c r="I1414" s="235" t="s">
        <v>2520</v>
      </c>
      <c r="J1414" s="9"/>
      <c r="K1414" s="9"/>
    </row>
    <row r="1415" spans="1:11" x14ac:dyDescent="0.25">
      <c r="A1415" s="240">
        <v>41927</v>
      </c>
      <c r="B1415" s="438" t="s">
        <v>2917</v>
      </c>
      <c r="C1415" s="429" t="s">
        <v>2506</v>
      </c>
      <c r="D1415" s="8" t="s">
        <v>1916</v>
      </c>
      <c r="E1415" s="252">
        <v>495</v>
      </c>
      <c r="F1415" s="294">
        <v>41927</v>
      </c>
      <c r="G1415" s="30">
        <v>495</v>
      </c>
      <c r="H1415" s="265">
        <f t="shared" si="36"/>
        <v>0</v>
      </c>
      <c r="I1415" s="8" t="s">
        <v>2864</v>
      </c>
      <c r="J1415" s="9"/>
      <c r="K1415" s="9"/>
    </row>
    <row r="1416" spans="1:11" x14ac:dyDescent="0.25">
      <c r="A1416" s="240">
        <v>41927</v>
      </c>
      <c r="B1416" s="438" t="s">
        <v>2925</v>
      </c>
      <c r="C1416" s="429" t="s">
        <v>2506</v>
      </c>
      <c r="D1416" s="401" t="s">
        <v>1916</v>
      </c>
      <c r="E1416" s="402">
        <v>7320.8</v>
      </c>
      <c r="F1416" s="294">
        <v>41927</v>
      </c>
      <c r="G1416" s="30">
        <v>7320.8</v>
      </c>
      <c r="H1416" s="265">
        <f t="shared" si="36"/>
        <v>0</v>
      </c>
      <c r="I1416" s="8" t="s">
        <v>2520</v>
      </c>
      <c r="J1416" s="9"/>
      <c r="K1416" s="9"/>
    </row>
    <row r="1417" spans="1:11" x14ac:dyDescent="0.25">
      <c r="A1417" s="240">
        <v>41928</v>
      </c>
      <c r="B1417" s="438" t="s">
        <v>3013</v>
      </c>
      <c r="C1417" s="429" t="s">
        <v>2506</v>
      </c>
      <c r="D1417" s="8" t="s">
        <v>1916</v>
      </c>
      <c r="E1417" s="252">
        <v>4063.9</v>
      </c>
      <c r="F1417" s="294">
        <v>41928</v>
      </c>
      <c r="G1417" s="251">
        <v>4063.9</v>
      </c>
      <c r="H1417" s="265">
        <f t="shared" si="36"/>
        <v>0</v>
      </c>
      <c r="I1417" s="235" t="s">
        <v>2525</v>
      </c>
      <c r="J1417" s="9"/>
      <c r="K1417" s="9"/>
    </row>
    <row r="1418" spans="1:11" x14ac:dyDescent="0.25">
      <c r="A1418" s="240">
        <v>41930</v>
      </c>
      <c r="B1418" s="438" t="s">
        <v>3203</v>
      </c>
      <c r="C1418" s="429" t="s">
        <v>2506</v>
      </c>
      <c r="D1418" s="8" t="s">
        <v>1916</v>
      </c>
      <c r="E1418" s="252">
        <v>3275</v>
      </c>
      <c r="F1418" s="294">
        <v>41930</v>
      </c>
      <c r="G1418" s="30">
        <v>3275</v>
      </c>
      <c r="H1418" s="265">
        <f t="shared" si="36"/>
        <v>0</v>
      </c>
      <c r="I1418" s="8" t="s">
        <v>2508</v>
      </c>
      <c r="J1418" s="9"/>
      <c r="K1418" s="9"/>
    </row>
    <row r="1419" spans="1:11" x14ac:dyDescent="0.25">
      <c r="A1419" s="240">
        <v>41931</v>
      </c>
      <c r="B1419" s="438" t="s">
        <v>3314</v>
      </c>
      <c r="C1419" s="429" t="s">
        <v>2506</v>
      </c>
      <c r="D1419" s="8" t="s">
        <v>1916</v>
      </c>
      <c r="E1419" s="252">
        <v>5038.3999999999996</v>
      </c>
      <c r="F1419" s="294">
        <v>41931</v>
      </c>
      <c r="G1419" s="30">
        <v>5038.3999999999996</v>
      </c>
      <c r="H1419" s="265">
        <f t="shared" si="36"/>
        <v>0</v>
      </c>
      <c r="I1419" s="8" t="s">
        <v>2508</v>
      </c>
      <c r="J1419" s="9"/>
      <c r="K1419" s="9"/>
    </row>
    <row r="1420" spans="1:11" x14ac:dyDescent="0.25">
      <c r="A1420" s="240"/>
      <c r="B1420" s="438"/>
      <c r="C1420" s="429"/>
      <c r="D1420" s="8"/>
      <c r="E1420" s="252"/>
      <c r="F1420" s="294"/>
      <c r="G1420" s="30">
        <f>SUM(G1409:G1419)</f>
        <v>51076.700000000004</v>
      </c>
      <c r="H1420" s="265"/>
      <c r="I1420" s="8"/>
      <c r="J1420" s="9"/>
      <c r="K1420" s="9"/>
    </row>
    <row r="1421" spans="1:11" x14ac:dyDescent="0.25">
      <c r="A1421" s="240"/>
      <c r="B1421" s="438"/>
      <c r="C1421" s="429"/>
      <c r="D1421" s="8"/>
      <c r="E1421" s="252"/>
      <c r="F1421" s="294"/>
      <c r="G1421" s="30"/>
      <c r="H1421" s="265"/>
      <c r="I1421" s="8"/>
      <c r="J1421" s="9"/>
      <c r="K1421" s="9"/>
    </row>
    <row r="1422" spans="1:11" x14ac:dyDescent="0.25">
      <c r="A1422" s="240">
        <v>41914</v>
      </c>
      <c r="B1422" s="452" t="s">
        <v>1652</v>
      </c>
      <c r="C1422" s="453" t="s">
        <v>2506</v>
      </c>
      <c r="D1422" s="454" t="s">
        <v>438</v>
      </c>
      <c r="E1422" s="236">
        <v>891.9</v>
      </c>
      <c r="F1422" s="294">
        <v>41914</v>
      </c>
      <c r="G1422" s="30">
        <v>891.9</v>
      </c>
      <c r="H1422" s="265">
        <f t="shared" si="36"/>
        <v>0</v>
      </c>
      <c r="I1422" s="38"/>
      <c r="J1422" s="9"/>
      <c r="K1422" s="9"/>
    </row>
    <row r="1423" spans="1:11" x14ac:dyDescent="0.25">
      <c r="A1423" s="240">
        <v>41918</v>
      </c>
      <c r="B1423" s="241" t="s">
        <v>2060</v>
      </c>
      <c r="C1423" s="394" t="s">
        <v>2506</v>
      </c>
      <c r="D1423" s="8" t="s">
        <v>438</v>
      </c>
      <c r="E1423" s="252">
        <v>1502.4</v>
      </c>
      <c r="F1423" s="294">
        <v>41918</v>
      </c>
      <c r="G1423" s="30">
        <v>1502.4</v>
      </c>
      <c r="H1423" s="265">
        <f t="shared" si="36"/>
        <v>0</v>
      </c>
      <c r="I1423" s="8"/>
      <c r="J1423" s="9"/>
      <c r="K1423" s="9"/>
    </row>
    <row r="1424" spans="1:11" x14ac:dyDescent="0.25">
      <c r="A1424" s="240">
        <v>41919</v>
      </c>
      <c r="B1424" s="241" t="s">
        <v>2175</v>
      </c>
      <c r="C1424" s="394" t="s">
        <v>2506</v>
      </c>
      <c r="D1424" s="8" t="s">
        <v>438</v>
      </c>
      <c r="E1424" s="252">
        <v>583.20000000000005</v>
      </c>
      <c r="F1424" s="294">
        <v>41919</v>
      </c>
      <c r="G1424" s="30">
        <v>583.20000000000005</v>
      </c>
      <c r="H1424" s="265">
        <f t="shared" si="36"/>
        <v>0</v>
      </c>
      <c r="I1424" s="8"/>
      <c r="J1424" s="9"/>
      <c r="K1424" s="9"/>
    </row>
    <row r="1425" spans="1:11" x14ac:dyDescent="0.25">
      <c r="A1425" s="240">
        <v>41920</v>
      </c>
      <c r="B1425" s="456" t="s">
        <v>1170</v>
      </c>
      <c r="C1425" s="457" t="s">
        <v>2764</v>
      </c>
      <c r="D1425" s="235" t="s">
        <v>438</v>
      </c>
      <c r="E1425" s="236">
        <v>3194</v>
      </c>
      <c r="F1425" s="294">
        <v>41920</v>
      </c>
      <c r="G1425" s="30">
        <v>3194</v>
      </c>
      <c r="H1425" s="265">
        <f t="shared" si="36"/>
        <v>0</v>
      </c>
      <c r="I1425" s="235"/>
      <c r="J1425" s="9"/>
      <c r="K1425" s="9"/>
    </row>
    <row r="1426" spans="1:11" x14ac:dyDescent="0.25">
      <c r="A1426" s="240">
        <v>41921</v>
      </c>
      <c r="B1426" s="438" t="s">
        <v>2240</v>
      </c>
      <c r="C1426" s="429" t="s">
        <v>2506</v>
      </c>
      <c r="D1426" s="235" t="s">
        <v>438</v>
      </c>
      <c r="E1426" s="236">
        <v>1987.2</v>
      </c>
      <c r="F1426" s="294">
        <v>41921</v>
      </c>
      <c r="G1426" s="30">
        <v>1987.2</v>
      </c>
      <c r="H1426" s="265">
        <f t="shared" si="36"/>
        <v>0</v>
      </c>
      <c r="I1426" s="235" t="s">
        <v>196</v>
      </c>
      <c r="J1426" s="9"/>
      <c r="K1426" s="9"/>
    </row>
    <row r="1427" spans="1:11" x14ac:dyDescent="0.25">
      <c r="A1427" s="240">
        <v>41921</v>
      </c>
      <c r="B1427" s="438" t="s">
        <v>2256</v>
      </c>
      <c r="C1427" s="429" t="s">
        <v>2506</v>
      </c>
      <c r="D1427" s="8" t="s">
        <v>438</v>
      </c>
      <c r="E1427" s="252">
        <v>3271.2</v>
      </c>
      <c r="F1427" s="294">
        <v>41921</v>
      </c>
      <c r="G1427" s="30">
        <v>3271.2</v>
      </c>
      <c r="H1427" s="265">
        <f t="shared" si="36"/>
        <v>0</v>
      </c>
      <c r="I1427" s="8"/>
      <c r="J1427" s="9"/>
      <c r="K1427" s="9"/>
    </row>
    <row r="1428" spans="1:11" x14ac:dyDescent="0.25">
      <c r="A1428" s="240">
        <v>41921</v>
      </c>
      <c r="B1428" s="438" t="s">
        <v>2262</v>
      </c>
      <c r="C1428" s="429" t="s">
        <v>2506</v>
      </c>
      <c r="D1428" s="8" t="s">
        <v>438</v>
      </c>
      <c r="E1428" s="252">
        <v>1038.2</v>
      </c>
      <c r="F1428" s="294">
        <v>41921</v>
      </c>
      <c r="G1428" s="30">
        <v>1038.2</v>
      </c>
      <c r="H1428" s="265">
        <f t="shared" si="36"/>
        <v>0</v>
      </c>
      <c r="I1428" s="8"/>
      <c r="J1428" s="9"/>
      <c r="K1428" s="9"/>
    </row>
    <row r="1429" spans="1:11" x14ac:dyDescent="0.25">
      <c r="A1429" s="240">
        <v>41922</v>
      </c>
      <c r="B1429" s="438" t="s">
        <v>1142</v>
      </c>
      <c r="C1429" s="429" t="s">
        <v>2506</v>
      </c>
      <c r="D1429" s="235" t="s">
        <v>438</v>
      </c>
      <c r="E1429" s="236">
        <v>558</v>
      </c>
      <c r="F1429" s="294">
        <v>41922</v>
      </c>
      <c r="G1429" s="30">
        <v>558</v>
      </c>
      <c r="H1429" s="265">
        <f t="shared" si="36"/>
        <v>0</v>
      </c>
      <c r="I1429" s="235"/>
      <c r="J1429" s="9"/>
      <c r="K1429" s="9"/>
    </row>
    <row r="1430" spans="1:11" x14ac:dyDescent="0.25">
      <c r="A1430" s="240">
        <v>41923</v>
      </c>
      <c r="B1430" s="438" t="s">
        <v>1189</v>
      </c>
      <c r="C1430" s="429" t="s">
        <v>2506</v>
      </c>
      <c r="D1430" s="8" t="s">
        <v>438</v>
      </c>
      <c r="E1430" s="252">
        <v>17694.599999999999</v>
      </c>
      <c r="F1430" s="294" t="s">
        <v>2860</v>
      </c>
      <c r="G1430" s="30">
        <v>17694.599999999999</v>
      </c>
      <c r="H1430" s="265">
        <f t="shared" si="36"/>
        <v>0</v>
      </c>
      <c r="I1430" s="235" t="s">
        <v>2523</v>
      </c>
      <c r="J1430" s="9"/>
      <c r="K1430" s="9"/>
    </row>
    <row r="1431" spans="1:11" x14ac:dyDescent="0.25">
      <c r="A1431" s="240">
        <v>41924</v>
      </c>
      <c r="B1431" s="438" t="s">
        <v>1302</v>
      </c>
      <c r="C1431" s="429" t="s">
        <v>2506</v>
      </c>
      <c r="D1431" s="401" t="s">
        <v>438</v>
      </c>
      <c r="E1431" s="402">
        <v>625</v>
      </c>
      <c r="F1431" s="294">
        <v>41924</v>
      </c>
      <c r="G1431" s="30">
        <v>625</v>
      </c>
      <c r="H1431" s="265">
        <f t="shared" si="36"/>
        <v>0</v>
      </c>
      <c r="I1431" s="8" t="s">
        <v>2508</v>
      </c>
      <c r="J1431" s="9"/>
      <c r="K1431" s="9"/>
    </row>
    <row r="1432" spans="1:11" x14ac:dyDescent="0.25">
      <c r="A1432" s="240">
        <v>41925</v>
      </c>
      <c r="B1432" s="438" t="s">
        <v>1381</v>
      </c>
      <c r="C1432" s="429" t="s">
        <v>2506</v>
      </c>
      <c r="D1432" s="401" t="s">
        <v>438</v>
      </c>
      <c r="E1432" s="402">
        <v>5046</v>
      </c>
      <c r="F1432" s="294">
        <v>41925</v>
      </c>
      <c r="G1432" s="30">
        <v>5046</v>
      </c>
      <c r="H1432" s="265">
        <f t="shared" si="36"/>
        <v>0</v>
      </c>
      <c r="I1432" s="8" t="s">
        <v>2508</v>
      </c>
      <c r="J1432" s="9"/>
      <c r="K1432" s="9"/>
    </row>
    <row r="1433" spans="1:11" x14ac:dyDescent="0.25">
      <c r="A1433" s="240">
        <v>41925</v>
      </c>
      <c r="B1433" s="438" t="s">
        <v>1417</v>
      </c>
      <c r="C1433" s="429" t="s">
        <v>2506</v>
      </c>
      <c r="D1433" s="401" t="s">
        <v>438</v>
      </c>
      <c r="E1433" s="402">
        <v>2888.4</v>
      </c>
      <c r="F1433" s="294">
        <v>41925</v>
      </c>
      <c r="G1433" s="30">
        <v>2888.4</v>
      </c>
      <c r="H1433" s="265">
        <f t="shared" si="36"/>
        <v>0</v>
      </c>
      <c r="I1433" s="8" t="s">
        <v>2508</v>
      </c>
      <c r="J1433" s="9"/>
      <c r="K1433" s="9"/>
    </row>
    <row r="1434" spans="1:11" x14ac:dyDescent="0.25">
      <c r="A1434" s="240">
        <v>41926</v>
      </c>
      <c r="B1434" s="438" t="s">
        <v>1472</v>
      </c>
      <c r="C1434" s="429" t="s">
        <v>2506</v>
      </c>
      <c r="D1434" s="401" t="s">
        <v>438</v>
      </c>
      <c r="E1434" s="402">
        <v>5301.2</v>
      </c>
      <c r="F1434" s="294">
        <v>41926</v>
      </c>
      <c r="G1434" s="30">
        <v>5301.2</v>
      </c>
      <c r="H1434" s="265">
        <f t="shared" si="36"/>
        <v>0</v>
      </c>
      <c r="I1434" s="235" t="s">
        <v>2523</v>
      </c>
      <c r="J1434" s="9"/>
      <c r="K1434" s="9"/>
    </row>
    <row r="1435" spans="1:11" x14ac:dyDescent="0.25">
      <c r="A1435" s="240">
        <v>41926</v>
      </c>
      <c r="B1435" s="438" t="s">
        <v>1527</v>
      </c>
      <c r="C1435" s="429" t="s">
        <v>2506</v>
      </c>
      <c r="D1435" s="401" t="s">
        <v>438</v>
      </c>
      <c r="E1435" s="402">
        <v>4331.3999999999996</v>
      </c>
      <c r="F1435" s="294">
        <v>41926</v>
      </c>
      <c r="G1435" s="30">
        <v>4331.3999999999996</v>
      </c>
      <c r="H1435" s="265">
        <f t="shared" si="36"/>
        <v>0</v>
      </c>
      <c r="I1435" s="235" t="s">
        <v>2508</v>
      </c>
      <c r="J1435" s="9"/>
      <c r="K1435" s="9"/>
    </row>
    <row r="1436" spans="1:11" x14ac:dyDescent="0.25">
      <c r="A1436" s="240">
        <v>41927</v>
      </c>
      <c r="B1436" s="438" t="s">
        <v>2906</v>
      </c>
      <c r="C1436" s="429" t="s">
        <v>2506</v>
      </c>
      <c r="D1436" s="8" t="s">
        <v>438</v>
      </c>
      <c r="E1436" s="252">
        <v>5097.2</v>
      </c>
      <c r="F1436" s="294">
        <v>41928</v>
      </c>
      <c r="G1436" s="30">
        <v>5097.2</v>
      </c>
      <c r="H1436" s="265">
        <f t="shared" si="36"/>
        <v>0</v>
      </c>
      <c r="I1436" s="8" t="s">
        <v>2864</v>
      </c>
      <c r="J1436" s="9"/>
      <c r="K1436" s="9"/>
    </row>
    <row r="1437" spans="1:11" x14ac:dyDescent="0.25">
      <c r="A1437" s="240">
        <v>41927</v>
      </c>
      <c r="B1437" s="438" t="s">
        <v>2963</v>
      </c>
      <c r="C1437" s="429" t="s">
        <v>2506</v>
      </c>
      <c r="D1437" s="8" t="s">
        <v>438</v>
      </c>
      <c r="E1437" s="252">
        <v>1653</v>
      </c>
      <c r="F1437" s="294">
        <v>41927</v>
      </c>
      <c r="G1437" s="30">
        <v>1653</v>
      </c>
      <c r="H1437" s="265">
        <f t="shared" si="36"/>
        <v>0</v>
      </c>
      <c r="I1437" s="8" t="s">
        <v>2508</v>
      </c>
      <c r="J1437" s="9"/>
      <c r="K1437" s="9"/>
    </row>
    <row r="1438" spans="1:11" x14ac:dyDescent="0.25">
      <c r="A1438" s="240">
        <v>41928</v>
      </c>
      <c r="B1438" s="438" t="s">
        <v>3025</v>
      </c>
      <c r="C1438" s="429" t="s">
        <v>2506</v>
      </c>
      <c r="D1438" s="401" t="s">
        <v>438</v>
      </c>
      <c r="E1438" s="402">
        <v>6477.72</v>
      </c>
      <c r="F1438" s="294">
        <v>41928</v>
      </c>
      <c r="G1438" s="251">
        <v>6477.72</v>
      </c>
      <c r="H1438" s="265">
        <f t="shared" si="36"/>
        <v>0</v>
      </c>
      <c r="I1438" s="235" t="s">
        <v>2520</v>
      </c>
      <c r="J1438" s="9"/>
      <c r="K1438" s="9"/>
    </row>
    <row r="1439" spans="1:11" x14ac:dyDescent="0.25">
      <c r="A1439" s="240">
        <v>41928</v>
      </c>
      <c r="B1439" s="438" t="s">
        <v>3055</v>
      </c>
      <c r="C1439" s="429" t="s">
        <v>2506</v>
      </c>
      <c r="D1439" s="8" t="s">
        <v>438</v>
      </c>
      <c r="E1439" s="252">
        <v>2623.6</v>
      </c>
      <c r="F1439" s="294">
        <v>41928</v>
      </c>
      <c r="G1439" s="251">
        <v>2623.6</v>
      </c>
      <c r="H1439" s="265">
        <f t="shared" si="36"/>
        <v>0</v>
      </c>
      <c r="I1439" s="235" t="s">
        <v>2508</v>
      </c>
      <c r="J1439" s="9"/>
      <c r="K1439" s="9"/>
    </row>
    <row r="1440" spans="1:11" x14ac:dyDescent="0.25">
      <c r="A1440" s="240">
        <v>41929</v>
      </c>
      <c r="B1440" s="438" t="s">
        <v>3113</v>
      </c>
      <c r="C1440" s="429" t="s">
        <v>2506</v>
      </c>
      <c r="D1440" s="8" t="s">
        <v>438</v>
      </c>
      <c r="E1440" s="252">
        <v>8045.9</v>
      </c>
      <c r="F1440" s="294">
        <v>41929</v>
      </c>
      <c r="G1440" s="251">
        <v>8045.9</v>
      </c>
      <c r="H1440" s="265">
        <f t="shared" si="36"/>
        <v>0</v>
      </c>
      <c r="I1440" s="235" t="s">
        <v>2531</v>
      </c>
      <c r="J1440" s="9"/>
      <c r="K1440" s="9"/>
    </row>
    <row r="1441" spans="1:11" x14ac:dyDescent="0.25">
      <c r="A1441" s="240">
        <v>41930</v>
      </c>
      <c r="B1441" s="438" t="s">
        <v>3226</v>
      </c>
      <c r="C1441" s="429" t="s">
        <v>2506</v>
      </c>
      <c r="D1441" s="8" t="s">
        <v>438</v>
      </c>
      <c r="E1441" s="252">
        <v>7510.4</v>
      </c>
      <c r="F1441" s="294">
        <v>41930</v>
      </c>
      <c r="G1441" s="30">
        <v>7510.4</v>
      </c>
      <c r="H1441" s="265">
        <f t="shared" si="36"/>
        <v>0</v>
      </c>
      <c r="I1441" s="8" t="s">
        <v>2531</v>
      </c>
      <c r="J1441" s="9"/>
      <c r="K1441" s="9"/>
    </row>
    <row r="1442" spans="1:11" x14ac:dyDescent="0.25">
      <c r="A1442" s="240">
        <v>41930</v>
      </c>
      <c r="B1442" s="438" t="s">
        <v>3264</v>
      </c>
      <c r="C1442" s="429" t="s">
        <v>2506</v>
      </c>
      <c r="D1442" s="8" t="s">
        <v>438</v>
      </c>
      <c r="E1442" s="252">
        <v>1321.6</v>
      </c>
      <c r="F1442" s="294">
        <v>41930</v>
      </c>
      <c r="G1442" s="30">
        <v>1321.6</v>
      </c>
      <c r="H1442" s="265">
        <f t="shared" si="36"/>
        <v>0</v>
      </c>
      <c r="I1442" s="8" t="s">
        <v>2508</v>
      </c>
      <c r="J1442" s="9"/>
      <c r="K1442" s="9"/>
    </row>
    <row r="1443" spans="1:11" x14ac:dyDescent="0.25">
      <c r="A1443" s="240">
        <v>41932</v>
      </c>
      <c r="B1443" s="438" t="s">
        <v>3362</v>
      </c>
      <c r="C1443" s="429" t="s">
        <v>2506</v>
      </c>
      <c r="D1443" s="8" t="s">
        <v>438</v>
      </c>
      <c r="E1443" s="252">
        <v>4877.6000000000004</v>
      </c>
      <c r="F1443" s="294">
        <v>41932</v>
      </c>
      <c r="G1443" s="30">
        <v>4877.6000000000004</v>
      </c>
      <c r="H1443" s="265">
        <f t="shared" si="36"/>
        <v>0</v>
      </c>
      <c r="I1443" s="8" t="s">
        <v>2534</v>
      </c>
      <c r="J1443" s="9"/>
      <c r="K1443" s="9"/>
    </row>
    <row r="1444" spans="1:11" x14ac:dyDescent="0.25">
      <c r="A1444" s="240">
        <v>41933</v>
      </c>
      <c r="B1444" s="438" t="s">
        <v>3476</v>
      </c>
      <c r="C1444" s="429" t="s">
        <v>2506</v>
      </c>
      <c r="D1444" s="8" t="s">
        <v>438</v>
      </c>
      <c r="E1444" s="252">
        <v>9778.0400000000009</v>
      </c>
      <c r="F1444" s="294">
        <v>41933</v>
      </c>
      <c r="G1444" s="22">
        <v>9778.0400000000009</v>
      </c>
      <c r="H1444" s="265">
        <f t="shared" si="36"/>
        <v>0</v>
      </c>
      <c r="I1444" s="431" t="s">
        <v>2525</v>
      </c>
      <c r="J1444" s="9"/>
      <c r="K1444" s="9"/>
    </row>
    <row r="1445" spans="1:11" x14ac:dyDescent="0.25">
      <c r="A1445" s="240">
        <v>41933</v>
      </c>
      <c r="B1445" s="438" t="s">
        <v>3496</v>
      </c>
      <c r="C1445" s="429" t="s">
        <v>2506</v>
      </c>
      <c r="D1445" s="8" t="s">
        <v>438</v>
      </c>
      <c r="E1445" s="252">
        <v>719.2</v>
      </c>
      <c r="F1445" s="294">
        <v>41933</v>
      </c>
      <c r="G1445" s="22">
        <v>719.2</v>
      </c>
      <c r="H1445" s="265">
        <f t="shared" si="36"/>
        <v>0</v>
      </c>
      <c r="I1445" s="431" t="s">
        <v>2508</v>
      </c>
      <c r="J1445" s="9"/>
      <c r="K1445" s="9"/>
    </row>
    <row r="1446" spans="1:11" x14ac:dyDescent="0.25">
      <c r="A1446" s="240">
        <v>41934</v>
      </c>
      <c r="B1446" s="438" t="s">
        <v>3566</v>
      </c>
      <c r="C1446" s="429" t="s">
        <v>2506</v>
      </c>
      <c r="D1446" s="401" t="s">
        <v>438</v>
      </c>
      <c r="E1446" s="402">
        <v>8979</v>
      </c>
      <c r="F1446" s="294">
        <v>41935</v>
      </c>
      <c r="G1446" s="22">
        <v>8979</v>
      </c>
      <c r="H1446" s="265">
        <f t="shared" si="36"/>
        <v>0</v>
      </c>
      <c r="I1446" s="20" t="s">
        <v>2534</v>
      </c>
      <c r="J1446" s="9"/>
      <c r="K1446" s="9"/>
    </row>
    <row r="1447" spans="1:11" x14ac:dyDescent="0.25">
      <c r="A1447" s="240">
        <v>41934</v>
      </c>
      <c r="B1447" s="438" t="s">
        <v>3590</v>
      </c>
      <c r="C1447" s="429" t="s">
        <v>2506</v>
      </c>
      <c r="D1447" s="401" t="s">
        <v>438</v>
      </c>
      <c r="E1447" s="402">
        <v>1575.6</v>
      </c>
      <c r="F1447" s="294">
        <v>41934</v>
      </c>
      <c r="G1447" s="30">
        <v>1575.6</v>
      </c>
      <c r="H1447" s="265">
        <f t="shared" si="36"/>
        <v>0</v>
      </c>
      <c r="I1447" s="8" t="s">
        <v>2508</v>
      </c>
      <c r="J1447" s="9"/>
      <c r="K1447" s="9"/>
    </row>
    <row r="1448" spans="1:11" x14ac:dyDescent="0.25">
      <c r="A1448" s="240">
        <v>41935</v>
      </c>
      <c r="B1448" s="438" t="s">
        <v>3633</v>
      </c>
      <c r="C1448" s="429" t="s">
        <v>2506</v>
      </c>
      <c r="D1448" s="401" t="s">
        <v>438</v>
      </c>
      <c r="E1448" s="402">
        <v>9567.6</v>
      </c>
      <c r="F1448" s="117">
        <v>41938</v>
      </c>
      <c r="G1448" s="30">
        <v>9567.6</v>
      </c>
      <c r="H1448" s="265">
        <f t="shared" si="36"/>
        <v>0</v>
      </c>
      <c r="I1448" s="235" t="s">
        <v>2531</v>
      </c>
      <c r="J1448" s="9"/>
      <c r="K1448" s="9"/>
    </row>
    <row r="1449" spans="1:11" x14ac:dyDescent="0.25">
      <c r="A1449" s="240">
        <v>41935</v>
      </c>
      <c r="B1449" s="438" t="s">
        <v>3667</v>
      </c>
      <c r="C1449" s="429" t="s">
        <v>2506</v>
      </c>
      <c r="D1449" s="401" t="s">
        <v>438</v>
      </c>
      <c r="E1449" s="402">
        <v>2469.5</v>
      </c>
      <c r="F1449" s="294">
        <v>41935</v>
      </c>
      <c r="G1449" s="30">
        <v>2469.5</v>
      </c>
      <c r="H1449" s="265">
        <f t="shared" si="36"/>
        <v>0</v>
      </c>
      <c r="I1449" s="8" t="s">
        <v>2508</v>
      </c>
      <c r="J1449" s="9"/>
      <c r="K1449" s="9"/>
    </row>
    <row r="1450" spans="1:11" x14ac:dyDescent="0.25">
      <c r="A1450" s="240">
        <v>41936</v>
      </c>
      <c r="B1450" s="438" t="s">
        <v>3744</v>
      </c>
      <c r="C1450" s="429" t="s">
        <v>2506</v>
      </c>
      <c r="D1450" s="401" t="s">
        <v>438</v>
      </c>
      <c r="E1450" s="402">
        <v>10060</v>
      </c>
      <c r="F1450" s="294">
        <v>41936</v>
      </c>
      <c r="G1450" s="30">
        <v>10060</v>
      </c>
      <c r="H1450" s="265">
        <f t="shared" si="36"/>
        <v>0</v>
      </c>
      <c r="I1450" s="20" t="s">
        <v>2520</v>
      </c>
      <c r="J1450" s="9"/>
      <c r="K1450" s="9"/>
    </row>
    <row r="1451" spans="1:11" x14ac:dyDescent="0.25">
      <c r="A1451" s="240">
        <v>41937</v>
      </c>
      <c r="B1451" s="438" t="s">
        <v>3823</v>
      </c>
      <c r="C1451" s="429" t="s">
        <v>2506</v>
      </c>
      <c r="D1451" s="401" t="s">
        <v>438</v>
      </c>
      <c r="E1451" s="402">
        <v>13408.5</v>
      </c>
      <c r="F1451" s="294">
        <v>41951</v>
      </c>
      <c r="G1451" s="22">
        <v>13408.5</v>
      </c>
      <c r="H1451" s="265">
        <f t="shared" si="36"/>
        <v>0</v>
      </c>
      <c r="I1451" s="431" t="s">
        <v>2520</v>
      </c>
      <c r="J1451" s="9"/>
      <c r="K1451" s="9"/>
    </row>
    <row r="1452" spans="1:11" x14ac:dyDescent="0.25">
      <c r="A1452" s="240">
        <v>41939</v>
      </c>
      <c r="B1452" s="438" t="s">
        <v>3965</v>
      </c>
      <c r="C1452" s="429" t="s">
        <v>2506</v>
      </c>
      <c r="D1452" s="439" t="s">
        <v>438</v>
      </c>
      <c r="E1452" s="295">
        <v>3770</v>
      </c>
      <c r="F1452" s="294">
        <v>41939</v>
      </c>
      <c r="G1452" s="22">
        <v>3770</v>
      </c>
      <c r="H1452" s="265">
        <f t="shared" si="36"/>
        <v>0</v>
      </c>
      <c r="I1452" s="24" t="s">
        <v>2508</v>
      </c>
      <c r="J1452" s="9"/>
      <c r="K1452" s="9"/>
    </row>
    <row r="1453" spans="1:11" x14ac:dyDescent="0.25">
      <c r="A1453" s="240">
        <v>41939</v>
      </c>
      <c r="B1453" s="438" t="s">
        <v>3975</v>
      </c>
      <c r="C1453" s="429" t="s">
        <v>2506</v>
      </c>
      <c r="D1453" s="5" t="s">
        <v>438</v>
      </c>
      <c r="E1453" s="295">
        <v>4180</v>
      </c>
      <c r="F1453" s="294">
        <v>41939</v>
      </c>
      <c r="G1453" s="22">
        <v>4180</v>
      </c>
      <c r="H1453" s="265">
        <f t="shared" si="36"/>
        <v>0</v>
      </c>
      <c r="I1453" s="24" t="s">
        <v>2520</v>
      </c>
      <c r="J1453" s="9"/>
      <c r="K1453" s="9"/>
    </row>
    <row r="1454" spans="1:11" x14ac:dyDescent="0.25">
      <c r="A1454" s="240">
        <v>41939</v>
      </c>
      <c r="B1454" s="438" t="s">
        <v>4016</v>
      </c>
      <c r="C1454" s="429" t="s">
        <v>2506</v>
      </c>
      <c r="D1454" s="439" t="s">
        <v>438</v>
      </c>
      <c r="E1454" s="295">
        <v>2334.6</v>
      </c>
      <c r="F1454" s="294">
        <v>41939</v>
      </c>
      <c r="G1454" s="22">
        <v>2334.6</v>
      </c>
      <c r="H1454" s="265">
        <f t="shared" si="36"/>
        <v>0</v>
      </c>
      <c r="I1454" s="24" t="s">
        <v>2508</v>
      </c>
      <c r="J1454" s="9"/>
      <c r="K1454" s="9"/>
    </row>
    <row r="1455" spans="1:11" x14ac:dyDescent="0.25">
      <c r="A1455" s="240">
        <v>41940</v>
      </c>
      <c r="B1455" s="438" t="s">
        <v>4119</v>
      </c>
      <c r="C1455" s="429" t="s">
        <v>2506</v>
      </c>
      <c r="D1455" s="401" t="s">
        <v>438</v>
      </c>
      <c r="E1455" s="402">
        <v>1646.8</v>
      </c>
      <c r="F1455" s="294">
        <v>41940</v>
      </c>
      <c r="G1455" s="30">
        <v>1646.8</v>
      </c>
      <c r="H1455" s="265">
        <f t="shared" si="36"/>
        <v>0</v>
      </c>
      <c r="I1455" s="235" t="s">
        <v>2508</v>
      </c>
      <c r="J1455" s="9"/>
      <c r="K1455" s="9"/>
    </row>
    <row r="1456" spans="1:11" x14ac:dyDescent="0.25">
      <c r="A1456" s="240">
        <v>41941</v>
      </c>
      <c r="B1456" s="438" t="s">
        <v>4166</v>
      </c>
      <c r="C1456" s="429" t="s">
        <v>2506</v>
      </c>
      <c r="D1456" s="401" t="s">
        <v>438</v>
      </c>
      <c r="E1456" s="402">
        <v>5256</v>
      </c>
      <c r="F1456" s="117">
        <v>41941</v>
      </c>
      <c r="G1456" s="30">
        <v>5256</v>
      </c>
      <c r="H1456" s="265">
        <f t="shared" si="36"/>
        <v>0</v>
      </c>
      <c r="I1456" s="8" t="s">
        <v>2508</v>
      </c>
      <c r="J1456" s="9"/>
      <c r="K1456" s="9"/>
    </row>
    <row r="1457" spans="1:11" x14ac:dyDescent="0.25">
      <c r="A1457" s="240">
        <v>41943</v>
      </c>
      <c r="B1457" s="438" t="s">
        <v>4395</v>
      </c>
      <c r="C1457" s="429" t="s">
        <v>2506</v>
      </c>
      <c r="D1457" s="401" t="s">
        <v>438</v>
      </c>
      <c r="E1457" s="402">
        <v>3391</v>
      </c>
      <c r="F1457" s="313">
        <v>41944</v>
      </c>
      <c r="G1457" s="247">
        <v>3391</v>
      </c>
      <c r="H1457" s="265">
        <f t="shared" si="36"/>
        <v>0</v>
      </c>
      <c r="I1457" s="8" t="s">
        <v>2508</v>
      </c>
      <c r="J1457" s="9"/>
      <c r="K1457" s="9"/>
    </row>
    <row r="1458" spans="1:11" x14ac:dyDescent="0.25">
      <c r="A1458" s="240"/>
      <c r="B1458" s="438"/>
      <c r="C1458" s="429"/>
      <c r="D1458" s="401"/>
      <c r="E1458" s="402"/>
      <c r="F1458" s="313"/>
      <c r="G1458" s="624">
        <f>SUM(G1422:G1457)</f>
        <v>163655.56000000003</v>
      </c>
      <c r="H1458" s="265"/>
      <c r="I1458" s="8"/>
      <c r="J1458" s="9"/>
      <c r="K1458" s="9"/>
    </row>
    <row r="1459" spans="1:11" x14ac:dyDescent="0.25">
      <c r="A1459" s="240"/>
      <c r="B1459" s="438"/>
      <c r="C1459" s="429"/>
      <c r="D1459" s="401"/>
      <c r="E1459" s="402"/>
      <c r="F1459" s="313"/>
      <c r="G1459" s="247"/>
      <c r="H1459" s="265"/>
      <c r="I1459" s="8"/>
      <c r="J1459" s="9"/>
      <c r="K1459" s="9"/>
    </row>
    <row r="1460" spans="1:11" x14ac:dyDescent="0.25">
      <c r="A1460" s="240">
        <v>41913</v>
      </c>
      <c r="B1460" s="448" t="s">
        <v>2261</v>
      </c>
      <c r="C1460" s="447" t="s">
        <v>2764</v>
      </c>
      <c r="D1460" s="235" t="s">
        <v>135</v>
      </c>
      <c r="E1460" s="236">
        <v>17142</v>
      </c>
      <c r="F1460" s="299" t="s">
        <v>2771</v>
      </c>
      <c r="G1460" s="30">
        <v>17142</v>
      </c>
      <c r="H1460" s="238">
        <f t="shared" ref="H1460:H1531" si="37">E1460-G1460</f>
        <v>0</v>
      </c>
      <c r="I1460" s="235" t="s">
        <v>20</v>
      </c>
      <c r="J1460" s="9"/>
      <c r="K1460" s="9"/>
    </row>
    <row r="1461" spans="1:11" x14ac:dyDescent="0.25">
      <c r="A1461" s="240">
        <v>41915</v>
      </c>
      <c r="B1461" s="452" t="s">
        <v>1743</v>
      </c>
      <c r="C1461" s="453" t="s">
        <v>2506</v>
      </c>
      <c r="D1461" s="454" t="s">
        <v>135</v>
      </c>
      <c r="E1461" s="236">
        <v>24190.400000000001</v>
      </c>
      <c r="F1461" s="299" t="s">
        <v>2798</v>
      </c>
      <c r="G1461" s="30">
        <v>24190.400000000001</v>
      </c>
      <c r="H1461" s="265">
        <f t="shared" si="37"/>
        <v>0</v>
      </c>
      <c r="I1461" s="38" t="s">
        <v>20</v>
      </c>
      <c r="J1461" s="9"/>
      <c r="K1461" s="9"/>
    </row>
    <row r="1462" spans="1:11" x14ac:dyDescent="0.25">
      <c r="A1462" s="240">
        <v>41918</v>
      </c>
      <c r="B1462" s="241" t="s">
        <v>1977</v>
      </c>
      <c r="C1462" s="394" t="s">
        <v>2506</v>
      </c>
      <c r="D1462" s="8" t="s">
        <v>135</v>
      </c>
      <c r="E1462" s="252">
        <v>6020.4</v>
      </c>
      <c r="F1462" s="294">
        <v>41918</v>
      </c>
      <c r="G1462" s="30">
        <v>6020.4</v>
      </c>
      <c r="H1462" s="265">
        <f t="shared" si="37"/>
        <v>0</v>
      </c>
      <c r="I1462" s="8"/>
      <c r="J1462" s="9"/>
      <c r="K1462" s="9"/>
    </row>
    <row r="1463" spans="1:11" x14ac:dyDescent="0.25">
      <c r="A1463" s="426">
        <v>41918</v>
      </c>
      <c r="B1463" s="241" t="s">
        <v>2030</v>
      </c>
      <c r="C1463" s="394" t="s">
        <v>2506</v>
      </c>
      <c r="D1463" s="8" t="s">
        <v>135</v>
      </c>
      <c r="E1463" s="252">
        <v>5994.4</v>
      </c>
      <c r="F1463" s="294">
        <v>41920</v>
      </c>
      <c r="G1463" s="30">
        <v>5994.4</v>
      </c>
      <c r="H1463" s="265">
        <f t="shared" si="37"/>
        <v>0</v>
      </c>
      <c r="I1463" s="8"/>
      <c r="J1463" s="9"/>
      <c r="K1463" s="9"/>
    </row>
    <row r="1464" spans="1:11" x14ac:dyDescent="0.25">
      <c r="A1464" s="240">
        <v>41919</v>
      </c>
      <c r="B1464" s="241" t="s">
        <v>2088</v>
      </c>
      <c r="C1464" s="394" t="s">
        <v>2506</v>
      </c>
      <c r="D1464" s="8" t="s">
        <v>135</v>
      </c>
      <c r="E1464" s="252">
        <v>18356.8</v>
      </c>
      <c r="F1464" s="294">
        <v>41925</v>
      </c>
      <c r="G1464" s="30">
        <v>18356.8</v>
      </c>
      <c r="H1464" s="265">
        <f t="shared" si="37"/>
        <v>0</v>
      </c>
      <c r="I1464" s="8" t="s">
        <v>20</v>
      </c>
      <c r="J1464" s="9"/>
      <c r="K1464" s="9"/>
    </row>
    <row r="1465" spans="1:11" x14ac:dyDescent="0.25">
      <c r="A1465" s="426">
        <v>41919</v>
      </c>
      <c r="B1465" s="241" t="s">
        <v>2122</v>
      </c>
      <c r="C1465" s="394" t="s">
        <v>2506</v>
      </c>
      <c r="D1465" s="8" t="s">
        <v>135</v>
      </c>
      <c r="E1465" s="252">
        <v>640</v>
      </c>
      <c r="F1465" s="294">
        <v>41920</v>
      </c>
      <c r="G1465" s="30">
        <v>640</v>
      </c>
      <c r="H1465" s="265">
        <f t="shared" si="37"/>
        <v>0</v>
      </c>
      <c r="I1465" s="8" t="s">
        <v>20</v>
      </c>
      <c r="J1465" s="9"/>
      <c r="K1465" s="9"/>
    </row>
    <row r="1466" spans="1:11" x14ac:dyDescent="0.25">
      <c r="A1466" s="240">
        <v>41920</v>
      </c>
      <c r="B1466" s="456" t="s">
        <v>1147</v>
      </c>
      <c r="C1466" s="457" t="s">
        <v>2764</v>
      </c>
      <c r="D1466" s="235" t="s">
        <v>135</v>
      </c>
      <c r="E1466" s="236">
        <v>4392</v>
      </c>
      <c r="F1466" s="294">
        <v>41921</v>
      </c>
      <c r="G1466" s="30">
        <v>4392</v>
      </c>
      <c r="H1466" s="265">
        <f t="shared" si="37"/>
        <v>0</v>
      </c>
      <c r="I1466" s="235" t="s">
        <v>20</v>
      </c>
      <c r="J1466" s="9"/>
      <c r="K1466" s="9"/>
    </row>
    <row r="1467" spans="1:11" x14ac:dyDescent="0.25">
      <c r="A1467" s="426">
        <v>41920</v>
      </c>
      <c r="B1467" s="456" t="s">
        <v>1181</v>
      </c>
      <c r="C1467" s="457" t="s">
        <v>2764</v>
      </c>
      <c r="D1467" s="235" t="s">
        <v>135</v>
      </c>
      <c r="E1467" s="236">
        <v>5956</v>
      </c>
      <c r="F1467" s="294">
        <v>41920</v>
      </c>
      <c r="G1467" s="30">
        <v>5956</v>
      </c>
      <c r="H1467" s="265">
        <f t="shared" si="37"/>
        <v>0</v>
      </c>
      <c r="I1467" s="235"/>
      <c r="J1467" s="9"/>
      <c r="K1467" s="9"/>
    </row>
    <row r="1468" spans="1:11" x14ac:dyDescent="0.25">
      <c r="A1468" s="240">
        <v>41922</v>
      </c>
      <c r="B1468" s="438" t="s">
        <v>1058</v>
      </c>
      <c r="C1468" s="429" t="s">
        <v>2506</v>
      </c>
      <c r="D1468" s="235" t="s">
        <v>135</v>
      </c>
      <c r="E1468" s="236">
        <v>19004.8</v>
      </c>
      <c r="F1468" s="294">
        <v>41926</v>
      </c>
      <c r="G1468" s="30">
        <v>19004.8</v>
      </c>
      <c r="H1468" s="265">
        <f t="shared" si="37"/>
        <v>0</v>
      </c>
      <c r="I1468" s="235" t="s">
        <v>20</v>
      </c>
      <c r="J1468" s="9"/>
      <c r="K1468" s="9"/>
    </row>
    <row r="1469" spans="1:11" x14ac:dyDescent="0.25">
      <c r="A1469" s="426">
        <v>41925</v>
      </c>
      <c r="B1469" s="438" t="s">
        <v>1406</v>
      </c>
      <c r="C1469" s="429" t="s">
        <v>2506</v>
      </c>
      <c r="D1469" s="401" t="s">
        <v>135</v>
      </c>
      <c r="E1469" s="402">
        <v>6120</v>
      </c>
      <c r="F1469" s="294">
        <v>41929</v>
      </c>
      <c r="G1469" s="30">
        <v>6120</v>
      </c>
      <c r="H1469" s="265">
        <f t="shared" si="37"/>
        <v>0</v>
      </c>
      <c r="I1469" s="8" t="s">
        <v>2864</v>
      </c>
      <c r="J1469" s="9"/>
      <c r="K1469" s="9"/>
    </row>
    <row r="1470" spans="1:11" x14ac:dyDescent="0.25">
      <c r="A1470" s="240">
        <v>41928</v>
      </c>
      <c r="B1470" s="438" t="s">
        <v>3014</v>
      </c>
      <c r="C1470" s="429" t="s">
        <v>2506</v>
      </c>
      <c r="D1470" s="8" t="s">
        <v>135</v>
      </c>
      <c r="E1470" s="252">
        <v>15709.4</v>
      </c>
      <c r="F1470" s="294">
        <v>41929</v>
      </c>
      <c r="G1470" s="251">
        <v>15709.4</v>
      </c>
      <c r="H1470" s="265">
        <f t="shared" si="37"/>
        <v>0</v>
      </c>
      <c r="I1470" s="235" t="s">
        <v>2864</v>
      </c>
      <c r="J1470" s="9"/>
      <c r="K1470" s="9"/>
    </row>
    <row r="1471" spans="1:11" x14ac:dyDescent="0.25">
      <c r="A1471" s="426">
        <v>41929</v>
      </c>
      <c r="B1471" s="438" t="s">
        <v>3118</v>
      </c>
      <c r="C1471" s="429" t="s">
        <v>2506</v>
      </c>
      <c r="D1471" s="8" t="s">
        <v>135</v>
      </c>
      <c r="E1471" s="252">
        <v>10833.6</v>
      </c>
      <c r="F1471" s="294">
        <v>41930</v>
      </c>
      <c r="G1471" s="251">
        <v>10833.6</v>
      </c>
      <c r="H1471" s="265">
        <f t="shared" si="37"/>
        <v>0</v>
      </c>
      <c r="I1471" s="235" t="s">
        <v>2864</v>
      </c>
      <c r="J1471" s="9"/>
      <c r="K1471" s="9"/>
    </row>
    <row r="1472" spans="1:11" x14ac:dyDescent="0.25">
      <c r="A1472" s="240">
        <v>41932</v>
      </c>
      <c r="B1472" s="438" t="s">
        <v>3345</v>
      </c>
      <c r="C1472" s="429" t="s">
        <v>2506</v>
      </c>
      <c r="D1472" s="8" t="s">
        <v>135</v>
      </c>
      <c r="E1472" s="252">
        <v>7893.6</v>
      </c>
      <c r="F1472" s="294">
        <v>41935</v>
      </c>
      <c r="G1472" s="30">
        <v>7893.6</v>
      </c>
      <c r="H1472" s="265">
        <f t="shared" si="37"/>
        <v>0</v>
      </c>
      <c r="I1472" s="8" t="s">
        <v>2</v>
      </c>
      <c r="J1472" s="9"/>
      <c r="K1472" s="9"/>
    </row>
    <row r="1473" spans="1:11" x14ac:dyDescent="0.25">
      <c r="A1473" s="426">
        <v>41934</v>
      </c>
      <c r="B1473" s="438" t="s">
        <v>3519</v>
      </c>
      <c r="C1473" s="429" t="s">
        <v>2506</v>
      </c>
      <c r="D1473" s="8" t="s">
        <v>135</v>
      </c>
      <c r="E1473" s="252">
        <v>7500</v>
      </c>
      <c r="F1473" s="299" t="s">
        <v>3520</v>
      </c>
      <c r="G1473" s="22">
        <f>2500+5000</f>
        <v>7500</v>
      </c>
      <c r="H1473" s="265">
        <f t="shared" si="37"/>
        <v>0</v>
      </c>
      <c r="I1473" s="20" t="s">
        <v>2508</v>
      </c>
      <c r="J1473" s="9"/>
      <c r="K1473" s="9"/>
    </row>
    <row r="1474" spans="1:11" x14ac:dyDescent="0.25">
      <c r="A1474" s="240">
        <v>41936</v>
      </c>
      <c r="B1474" s="438" t="s">
        <v>3688</v>
      </c>
      <c r="C1474" s="429" t="s">
        <v>2506</v>
      </c>
      <c r="D1474" s="401" t="s">
        <v>135</v>
      </c>
      <c r="E1474" s="402">
        <v>19418</v>
      </c>
      <c r="F1474" s="299" t="s">
        <v>3689</v>
      </c>
      <c r="G1474" s="22">
        <f>10418+9000</f>
        <v>19418</v>
      </c>
      <c r="H1474" s="265">
        <f t="shared" si="37"/>
        <v>0</v>
      </c>
      <c r="I1474" s="20" t="s">
        <v>2864</v>
      </c>
      <c r="J1474" s="9"/>
      <c r="K1474" s="9"/>
    </row>
    <row r="1475" spans="1:11" x14ac:dyDescent="0.25">
      <c r="A1475" s="426">
        <v>41936</v>
      </c>
      <c r="B1475" s="438" t="s">
        <v>3727</v>
      </c>
      <c r="C1475" s="429" t="s">
        <v>2506</v>
      </c>
      <c r="D1475" s="401" t="s">
        <v>135</v>
      </c>
      <c r="E1475" s="402">
        <v>958.8</v>
      </c>
      <c r="F1475" s="294">
        <v>41939</v>
      </c>
      <c r="G1475" s="22">
        <v>958.8</v>
      </c>
      <c r="H1475" s="265">
        <f t="shared" si="37"/>
        <v>0</v>
      </c>
      <c r="I1475" s="20" t="s">
        <v>2864</v>
      </c>
      <c r="J1475" s="9"/>
      <c r="K1475" s="9"/>
    </row>
    <row r="1476" spans="1:11" x14ac:dyDescent="0.25">
      <c r="A1476" s="240">
        <v>41939</v>
      </c>
      <c r="B1476" s="438" t="s">
        <v>3995</v>
      </c>
      <c r="C1476" s="429" t="s">
        <v>2506</v>
      </c>
      <c r="D1476" s="439" t="s">
        <v>135</v>
      </c>
      <c r="E1476" s="295">
        <v>10841.2</v>
      </c>
      <c r="F1476" s="294">
        <v>41940</v>
      </c>
      <c r="G1476" s="22">
        <v>10841.2</v>
      </c>
      <c r="H1476" s="265">
        <f t="shared" si="37"/>
        <v>0</v>
      </c>
      <c r="I1476" s="24" t="s">
        <v>2544</v>
      </c>
      <c r="J1476" s="9"/>
      <c r="K1476" s="9"/>
    </row>
    <row r="1477" spans="1:11" x14ac:dyDescent="0.25">
      <c r="A1477" s="426">
        <v>41941</v>
      </c>
      <c r="B1477" s="438" t="s">
        <v>4184</v>
      </c>
      <c r="C1477" s="429" t="s">
        <v>2506</v>
      </c>
      <c r="D1477" s="401" t="s">
        <v>135</v>
      </c>
      <c r="E1477" s="402">
        <v>9310.4</v>
      </c>
      <c r="F1477" s="117">
        <v>41942</v>
      </c>
      <c r="G1477" s="30">
        <v>9310.4</v>
      </c>
      <c r="H1477" s="265">
        <f t="shared" si="37"/>
        <v>0</v>
      </c>
      <c r="I1477" s="8" t="s">
        <v>2544</v>
      </c>
      <c r="J1477" s="9"/>
      <c r="K1477" s="9"/>
    </row>
    <row r="1478" spans="1:11" x14ac:dyDescent="0.25">
      <c r="A1478" s="240">
        <v>41943</v>
      </c>
      <c r="B1478" s="438" t="s">
        <v>4324</v>
      </c>
      <c r="C1478" s="429" t="s">
        <v>2506</v>
      </c>
      <c r="D1478" s="401" t="s">
        <v>135</v>
      </c>
      <c r="E1478" s="402">
        <v>15185</v>
      </c>
      <c r="F1478" s="461">
        <v>41944</v>
      </c>
      <c r="G1478" s="247">
        <v>15185</v>
      </c>
      <c r="H1478" s="265">
        <f t="shared" si="37"/>
        <v>0</v>
      </c>
      <c r="I1478" s="235" t="s">
        <v>2544</v>
      </c>
      <c r="J1478" s="9"/>
      <c r="K1478" s="9"/>
    </row>
    <row r="1479" spans="1:11" x14ac:dyDescent="0.25">
      <c r="A1479" s="426"/>
      <c r="B1479" s="438"/>
      <c r="C1479" s="429"/>
      <c r="D1479" s="401"/>
      <c r="E1479" s="402"/>
      <c r="F1479" s="461"/>
      <c r="G1479" s="624">
        <f>SUM(G1460:G1478)</f>
        <v>205466.8</v>
      </c>
      <c r="H1479" s="265"/>
      <c r="I1479" s="235"/>
      <c r="J1479" s="9"/>
      <c r="K1479" s="9"/>
    </row>
    <row r="1480" spans="1:11" x14ac:dyDescent="0.25">
      <c r="A1480" s="426"/>
      <c r="B1480" s="438"/>
      <c r="C1480" s="429"/>
      <c r="D1480" s="401"/>
      <c r="E1480" s="402"/>
      <c r="F1480" s="461"/>
      <c r="G1480" s="247"/>
      <c r="H1480" s="265"/>
      <c r="I1480" s="235"/>
      <c r="J1480" s="9"/>
      <c r="K1480" s="9"/>
    </row>
    <row r="1481" spans="1:11" x14ac:dyDescent="0.25">
      <c r="A1481" s="426">
        <v>41913</v>
      </c>
      <c r="B1481" s="448" t="s">
        <v>2235</v>
      </c>
      <c r="C1481" s="447" t="s">
        <v>2764</v>
      </c>
      <c r="D1481" s="235" t="s">
        <v>44</v>
      </c>
      <c r="E1481" s="236">
        <v>3018.4</v>
      </c>
      <c r="F1481" s="294">
        <v>41914</v>
      </c>
      <c r="G1481" s="30">
        <v>3018.4</v>
      </c>
      <c r="H1481" s="238">
        <f t="shared" si="37"/>
        <v>0</v>
      </c>
      <c r="I1481" s="235" t="s">
        <v>23</v>
      </c>
      <c r="J1481" s="9"/>
      <c r="K1481" s="9"/>
    </row>
    <row r="1482" spans="1:11" x14ac:dyDescent="0.25">
      <c r="A1482" s="240">
        <v>41914</v>
      </c>
      <c r="B1482" s="452" t="s">
        <v>1602</v>
      </c>
      <c r="C1482" s="453" t="s">
        <v>2506</v>
      </c>
      <c r="D1482" s="454" t="s">
        <v>44</v>
      </c>
      <c r="E1482" s="236">
        <v>1085.4000000000001</v>
      </c>
      <c r="F1482" s="294">
        <v>41914</v>
      </c>
      <c r="G1482" s="30">
        <v>1085.4000000000001</v>
      </c>
      <c r="H1482" s="238">
        <f t="shared" si="37"/>
        <v>0</v>
      </c>
      <c r="I1482" s="38"/>
      <c r="J1482" s="9"/>
      <c r="K1482" s="9"/>
    </row>
    <row r="1483" spans="1:11" x14ac:dyDescent="0.25">
      <c r="A1483" s="426">
        <v>41915</v>
      </c>
      <c r="B1483" s="452" t="s">
        <v>1710</v>
      </c>
      <c r="C1483" s="453" t="s">
        <v>2506</v>
      </c>
      <c r="D1483" s="454" t="s">
        <v>44</v>
      </c>
      <c r="E1483" s="236">
        <v>2739.1</v>
      </c>
      <c r="F1483" s="294">
        <v>41915</v>
      </c>
      <c r="G1483" s="30">
        <v>2739.1</v>
      </c>
      <c r="H1483" s="265">
        <f t="shared" si="37"/>
        <v>0</v>
      </c>
      <c r="I1483" s="38"/>
      <c r="J1483" s="9"/>
      <c r="K1483" s="9"/>
    </row>
    <row r="1484" spans="1:11" x14ac:dyDescent="0.25">
      <c r="A1484" s="240">
        <v>41916</v>
      </c>
      <c r="B1484" s="241" t="s">
        <v>1871</v>
      </c>
      <c r="C1484" s="394" t="s">
        <v>2506</v>
      </c>
      <c r="D1484" s="235" t="s">
        <v>44</v>
      </c>
      <c r="E1484" s="236">
        <v>2862</v>
      </c>
      <c r="F1484" s="294">
        <v>41916</v>
      </c>
      <c r="G1484" s="30">
        <v>2862</v>
      </c>
      <c r="H1484" s="265">
        <f t="shared" si="37"/>
        <v>0</v>
      </c>
      <c r="I1484" s="235"/>
      <c r="J1484" s="9"/>
      <c r="K1484" s="9"/>
    </row>
    <row r="1485" spans="1:11" x14ac:dyDescent="0.25">
      <c r="A1485" s="426">
        <v>41917</v>
      </c>
      <c r="B1485" s="241" t="s">
        <v>1947</v>
      </c>
      <c r="C1485" s="394" t="s">
        <v>2506</v>
      </c>
      <c r="D1485" s="235" t="s">
        <v>44</v>
      </c>
      <c r="E1485" s="236">
        <v>2413.6</v>
      </c>
      <c r="F1485" s="294">
        <v>41917</v>
      </c>
      <c r="G1485" s="30">
        <v>2413.6</v>
      </c>
      <c r="H1485" s="265">
        <f t="shared" si="37"/>
        <v>0</v>
      </c>
      <c r="I1485" s="235"/>
      <c r="J1485" s="9"/>
      <c r="K1485" s="9"/>
    </row>
    <row r="1486" spans="1:11" x14ac:dyDescent="0.25">
      <c r="A1486" s="240">
        <v>41918</v>
      </c>
      <c r="B1486" s="241" t="s">
        <v>2026</v>
      </c>
      <c r="C1486" s="394" t="s">
        <v>2506</v>
      </c>
      <c r="D1486" s="8" t="s">
        <v>44</v>
      </c>
      <c r="E1486" s="252">
        <v>2649.6</v>
      </c>
      <c r="F1486" s="294">
        <v>41918</v>
      </c>
      <c r="G1486" s="30">
        <v>2649.6</v>
      </c>
      <c r="H1486" s="265">
        <f t="shared" si="37"/>
        <v>0</v>
      </c>
      <c r="I1486" s="8" t="s">
        <v>4</v>
      </c>
      <c r="J1486" s="9"/>
      <c r="K1486" s="9"/>
    </row>
    <row r="1487" spans="1:11" x14ac:dyDescent="0.25">
      <c r="A1487" s="426">
        <v>41919</v>
      </c>
      <c r="B1487" s="241" t="s">
        <v>2155</v>
      </c>
      <c r="C1487" s="394" t="s">
        <v>2506</v>
      </c>
      <c r="D1487" s="8" t="s">
        <v>44</v>
      </c>
      <c r="E1487" s="252">
        <v>1681.2</v>
      </c>
      <c r="F1487" s="294">
        <v>41919</v>
      </c>
      <c r="G1487" s="30">
        <v>1681.2</v>
      </c>
      <c r="H1487" s="265">
        <f t="shared" si="37"/>
        <v>0</v>
      </c>
      <c r="I1487" s="8"/>
      <c r="J1487" s="9"/>
      <c r="K1487" s="9"/>
    </row>
    <row r="1488" spans="1:11" x14ac:dyDescent="0.25">
      <c r="A1488" s="240">
        <v>41920</v>
      </c>
      <c r="B1488" s="241" t="s">
        <v>2205</v>
      </c>
      <c r="C1488" s="394" t="s">
        <v>2506</v>
      </c>
      <c r="D1488" s="8" t="s">
        <v>44</v>
      </c>
      <c r="E1488" s="252">
        <v>2625.6</v>
      </c>
      <c r="F1488" s="294">
        <v>41921</v>
      </c>
      <c r="G1488" s="30">
        <v>2625.6</v>
      </c>
      <c r="H1488" s="265">
        <f t="shared" si="37"/>
        <v>0</v>
      </c>
      <c r="I1488" s="8" t="s">
        <v>23</v>
      </c>
      <c r="J1488" s="9"/>
      <c r="K1488" s="9"/>
    </row>
    <row r="1489" spans="1:11" x14ac:dyDescent="0.25">
      <c r="A1489" s="426">
        <v>41921</v>
      </c>
      <c r="B1489" s="438" t="s">
        <v>2238</v>
      </c>
      <c r="C1489" s="429" t="s">
        <v>2506</v>
      </c>
      <c r="D1489" s="235" t="s">
        <v>44</v>
      </c>
      <c r="E1489" s="236">
        <v>1198.4000000000001</v>
      </c>
      <c r="F1489" s="294">
        <v>41921</v>
      </c>
      <c r="G1489" s="30">
        <v>1198.4000000000001</v>
      </c>
      <c r="H1489" s="265">
        <f t="shared" si="37"/>
        <v>0</v>
      </c>
      <c r="I1489" s="235"/>
      <c r="J1489" s="9"/>
      <c r="K1489" s="9"/>
    </row>
    <row r="1490" spans="1:11" x14ac:dyDescent="0.25">
      <c r="A1490" s="240">
        <v>41922</v>
      </c>
      <c r="B1490" s="438" t="s">
        <v>1091</v>
      </c>
      <c r="C1490" s="429" t="s">
        <v>2506</v>
      </c>
      <c r="D1490" s="235" t="s">
        <v>44</v>
      </c>
      <c r="E1490" s="236">
        <v>2096.1999999999998</v>
      </c>
      <c r="F1490" s="294">
        <v>41923</v>
      </c>
      <c r="G1490" s="30">
        <v>2096.1999999999998</v>
      </c>
      <c r="H1490" s="265">
        <f t="shared" si="37"/>
        <v>0</v>
      </c>
      <c r="I1490" s="235" t="s">
        <v>196</v>
      </c>
      <c r="J1490" s="9"/>
      <c r="K1490" s="9"/>
    </row>
    <row r="1491" spans="1:11" x14ac:dyDescent="0.25">
      <c r="A1491" s="426">
        <v>41923</v>
      </c>
      <c r="B1491" s="438" t="s">
        <v>1224</v>
      </c>
      <c r="C1491" s="429" t="s">
        <v>2506</v>
      </c>
      <c r="D1491" s="8" t="s">
        <v>44</v>
      </c>
      <c r="E1491" s="252">
        <v>2239.8000000000002</v>
      </c>
      <c r="F1491" s="294">
        <v>41923</v>
      </c>
      <c r="G1491" s="30">
        <v>2239.8000000000002</v>
      </c>
      <c r="H1491" s="265">
        <f t="shared" si="37"/>
        <v>0</v>
      </c>
      <c r="I1491" s="235" t="s">
        <v>2508</v>
      </c>
      <c r="J1491" s="9"/>
      <c r="K1491" s="9"/>
    </row>
    <row r="1492" spans="1:11" x14ac:dyDescent="0.25">
      <c r="A1492" s="240">
        <v>41925</v>
      </c>
      <c r="B1492" s="438" t="s">
        <v>1362</v>
      </c>
      <c r="C1492" s="429" t="s">
        <v>2506</v>
      </c>
      <c r="D1492" s="8" t="s">
        <v>44</v>
      </c>
      <c r="E1492" s="252">
        <v>1992.8</v>
      </c>
      <c r="F1492" s="294">
        <v>41925</v>
      </c>
      <c r="G1492" s="30">
        <v>1992.8</v>
      </c>
      <c r="H1492" s="265">
        <f t="shared" si="37"/>
        <v>0</v>
      </c>
      <c r="I1492" s="8" t="s">
        <v>2523</v>
      </c>
      <c r="J1492" s="9"/>
      <c r="K1492" s="9"/>
    </row>
    <row r="1493" spans="1:11" x14ac:dyDescent="0.25">
      <c r="A1493" s="426">
        <v>41926</v>
      </c>
      <c r="B1493" s="438" t="s">
        <v>1507</v>
      </c>
      <c r="C1493" s="429" t="s">
        <v>2506</v>
      </c>
      <c r="D1493" s="401" t="s">
        <v>44</v>
      </c>
      <c r="E1493" s="402">
        <v>1765</v>
      </c>
      <c r="F1493" s="417" t="s">
        <v>2883</v>
      </c>
      <c r="G1493" s="30">
        <v>1765</v>
      </c>
      <c r="H1493" s="265">
        <f t="shared" si="37"/>
        <v>0</v>
      </c>
      <c r="I1493" s="235" t="s">
        <v>2</v>
      </c>
      <c r="J1493" s="9"/>
      <c r="K1493" s="9"/>
    </row>
    <row r="1494" spans="1:11" x14ac:dyDescent="0.25">
      <c r="A1494" s="240">
        <v>41927</v>
      </c>
      <c r="B1494" s="438" t="s">
        <v>2915</v>
      </c>
      <c r="C1494" s="429" t="s">
        <v>2506</v>
      </c>
      <c r="D1494" s="8" t="s">
        <v>44</v>
      </c>
      <c r="E1494" s="252">
        <v>2453.4</v>
      </c>
      <c r="F1494" s="294">
        <v>41927</v>
      </c>
      <c r="G1494" s="30">
        <v>2453.4</v>
      </c>
      <c r="H1494" s="265">
        <f t="shared" si="37"/>
        <v>0</v>
      </c>
      <c r="I1494" s="8" t="s">
        <v>2525</v>
      </c>
      <c r="J1494" s="9"/>
      <c r="K1494" s="9"/>
    </row>
    <row r="1495" spans="1:11" x14ac:dyDescent="0.25">
      <c r="A1495" s="426">
        <v>41928</v>
      </c>
      <c r="B1495" s="438" t="s">
        <v>3032</v>
      </c>
      <c r="C1495" s="429" t="s">
        <v>2506</v>
      </c>
      <c r="D1495" s="8" t="s">
        <v>44</v>
      </c>
      <c r="E1495" s="252">
        <v>1193.4000000000001</v>
      </c>
      <c r="F1495" s="294">
        <v>41928</v>
      </c>
      <c r="G1495" s="251">
        <v>1193.4000000000001</v>
      </c>
      <c r="H1495" s="265">
        <f t="shared" si="37"/>
        <v>0</v>
      </c>
      <c r="I1495" s="235" t="s">
        <v>2508</v>
      </c>
      <c r="J1495" s="9"/>
      <c r="K1495" s="9"/>
    </row>
    <row r="1496" spans="1:11" x14ac:dyDescent="0.25">
      <c r="A1496" s="240">
        <v>41929</v>
      </c>
      <c r="B1496" s="438" t="s">
        <v>3146</v>
      </c>
      <c r="C1496" s="429" t="s">
        <v>2506</v>
      </c>
      <c r="D1496" s="8" t="s">
        <v>44</v>
      </c>
      <c r="E1496" s="252">
        <v>1955.2</v>
      </c>
      <c r="F1496" s="294">
        <v>41931</v>
      </c>
      <c r="G1496" s="251">
        <v>1955.2</v>
      </c>
      <c r="H1496" s="265">
        <f t="shared" si="37"/>
        <v>0</v>
      </c>
      <c r="I1496" s="8" t="s">
        <v>2525</v>
      </c>
      <c r="J1496" s="9"/>
      <c r="K1496" s="9"/>
    </row>
    <row r="1497" spans="1:11" x14ac:dyDescent="0.25">
      <c r="A1497" s="426">
        <v>41930</v>
      </c>
      <c r="B1497" s="438" t="s">
        <v>3249</v>
      </c>
      <c r="C1497" s="429" t="s">
        <v>2506</v>
      </c>
      <c r="D1497" s="8" t="s">
        <v>44</v>
      </c>
      <c r="E1497" s="252">
        <v>2835.8</v>
      </c>
      <c r="F1497" s="294">
        <v>41930</v>
      </c>
      <c r="G1497" s="30">
        <v>2835.8</v>
      </c>
      <c r="H1497" s="265">
        <f t="shared" si="37"/>
        <v>0</v>
      </c>
      <c r="I1497" s="8" t="s">
        <v>2508</v>
      </c>
      <c r="J1497" s="9"/>
      <c r="K1497" s="9"/>
    </row>
    <row r="1498" spans="1:11" x14ac:dyDescent="0.25">
      <c r="A1498" s="240">
        <v>41931</v>
      </c>
      <c r="B1498" s="438" t="s">
        <v>3310</v>
      </c>
      <c r="C1498" s="429" t="s">
        <v>2506</v>
      </c>
      <c r="D1498" s="8" t="s">
        <v>44</v>
      </c>
      <c r="E1498" s="252">
        <v>2235.6</v>
      </c>
      <c r="F1498" s="294">
        <v>41931</v>
      </c>
      <c r="G1498" s="30">
        <v>2235.6</v>
      </c>
      <c r="H1498" s="265">
        <f t="shared" si="37"/>
        <v>0</v>
      </c>
      <c r="I1498" s="8" t="s">
        <v>2508</v>
      </c>
      <c r="J1498" s="9"/>
      <c r="K1498" s="9"/>
    </row>
    <row r="1499" spans="1:11" x14ac:dyDescent="0.25">
      <c r="A1499" s="426">
        <v>41935</v>
      </c>
      <c r="B1499" s="438" t="s">
        <v>3652</v>
      </c>
      <c r="C1499" s="429" t="s">
        <v>2506</v>
      </c>
      <c r="D1499" s="401" t="s">
        <v>44</v>
      </c>
      <c r="E1499" s="402">
        <v>1125.2</v>
      </c>
      <c r="F1499" s="294">
        <v>41935</v>
      </c>
      <c r="G1499" s="30">
        <v>1125.2</v>
      </c>
      <c r="H1499" s="265">
        <f t="shared" si="37"/>
        <v>0</v>
      </c>
      <c r="I1499" s="235" t="s">
        <v>2508</v>
      </c>
      <c r="J1499" s="9"/>
      <c r="K1499" s="9"/>
    </row>
    <row r="1500" spans="1:11" x14ac:dyDescent="0.25">
      <c r="A1500" s="240">
        <v>41936</v>
      </c>
      <c r="B1500" s="438" t="s">
        <v>3743</v>
      </c>
      <c r="C1500" s="429" t="s">
        <v>2506</v>
      </c>
      <c r="D1500" s="401" t="s">
        <v>44</v>
      </c>
      <c r="E1500" s="402">
        <v>2448</v>
      </c>
      <c r="F1500" s="294">
        <v>41936</v>
      </c>
      <c r="G1500" s="30">
        <v>2448</v>
      </c>
      <c r="H1500" s="265">
        <f t="shared" si="37"/>
        <v>0</v>
      </c>
      <c r="I1500" s="20" t="s">
        <v>2520</v>
      </c>
      <c r="J1500" s="9"/>
      <c r="K1500" s="9"/>
    </row>
    <row r="1501" spans="1:11" x14ac:dyDescent="0.25">
      <c r="A1501" s="426">
        <v>41936</v>
      </c>
      <c r="B1501" s="438" t="s">
        <v>3755</v>
      </c>
      <c r="C1501" s="429" t="s">
        <v>2506</v>
      </c>
      <c r="D1501" s="401" t="s">
        <v>44</v>
      </c>
      <c r="E1501" s="402">
        <v>801.4</v>
      </c>
      <c r="F1501" s="294">
        <v>41936</v>
      </c>
      <c r="G1501" s="22">
        <v>801.4</v>
      </c>
      <c r="H1501" s="265">
        <f t="shared" si="37"/>
        <v>0</v>
      </c>
      <c r="I1501" s="20" t="s">
        <v>2508</v>
      </c>
    </row>
    <row r="1502" spans="1:11" x14ac:dyDescent="0.25">
      <c r="A1502" s="240">
        <v>41937</v>
      </c>
      <c r="B1502" s="438" t="s">
        <v>3838</v>
      </c>
      <c r="C1502" s="429" t="s">
        <v>2506</v>
      </c>
      <c r="D1502" s="401" t="s">
        <v>44</v>
      </c>
      <c r="E1502" s="402">
        <v>1873.8</v>
      </c>
      <c r="F1502" s="294">
        <v>41937</v>
      </c>
      <c r="G1502" s="22">
        <v>1873.8</v>
      </c>
      <c r="H1502" s="265">
        <f t="shared" si="37"/>
        <v>0</v>
      </c>
      <c r="I1502" s="431" t="s">
        <v>2508</v>
      </c>
    </row>
    <row r="1503" spans="1:11" x14ac:dyDescent="0.25">
      <c r="A1503" s="426">
        <v>41938</v>
      </c>
      <c r="B1503" s="438" t="s">
        <v>3909</v>
      </c>
      <c r="C1503" s="429" t="s">
        <v>2506</v>
      </c>
      <c r="D1503" s="401" t="s">
        <v>44</v>
      </c>
      <c r="E1503" s="402">
        <v>1620</v>
      </c>
      <c r="F1503" s="294">
        <v>41938</v>
      </c>
      <c r="G1503" s="251">
        <v>1620</v>
      </c>
      <c r="H1503" s="265">
        <f t="shared" si="37"/>
        <v>0</v>
      </c>
      <c r="I1503" s="8" t="s">
        <v>2508</v>
      </c>
    </row>
    <row r="1504" spans="1:11" x14ac:dyDescent="0.25">
      <c r="A1504" s="240">
        <v>41939</v>
      </c>
      <c r="B1504" s="438" t="s">
        <v>3981</v>
      </c>
      <c r="C1504" s="429" t="s">
        <v>2506</v>
      </c>
      <c r="D1504" s="5" t="s">
        <v>44</v>
      </c>
      <c r="E1504" s="295">
        <v>2124</v>
      </c>
      <c r="F1504" s="299" t="s">
        <v>3982</v>
      </c>
      <c r="G1504" s="22">
        <v>2124</v>
      </c>
      <c r="H1504" s="265">
        <f t="shared" si="37"/>
        <v>0</v>
      </c>
      <c r="I1504" s="24" t="s">
        <v>2508</v>
      </c>
    </row>
    <row r="1505" spans="1:9" x14ac:dyDescent="0.25">
      <c r="A1505" s="426">
        <v>41940</v>
      </c>
      <c r="B1505" s="438" t="s">
        <v>4102</v>
      </c>
      <c r="C1505" s="429" t="s">
        <v>2506</v>
      </c>
      <c r="D1505" s="401" t="s">
        <v>44</v>
      </c>
      <c r="E1505" s="402">
        <v>1620</v>
      </c>
      <c r="F1505" s="294">
        <v>41940</v>
      </c>
      <c r="G1505" s="30">
        <v>1620</v>
      </c>
      <c r="H1505" s="265">
        <f t="shared" si="37"/>
        <v>0</v>
      </c>
      <c r="I1505" s="235" t="s">
        <v>2508</v>
      </c>
    </row>
    <row r="1506" spans="1:9" x14ac:dyDescent="0.25">
      <c r="A1506" s="240">
        <v>41941</v>
      </c>
      <c r="B1506" s="438" t="s">
        <v>4161</v>
      </c>
      <c r="C1506" s="429" t="s">
        <v>2506</v>
      </c>
      <c r="D1506" s="401" t="s">
        <v>44</v>
      </c>
      <c r="E1506" s="402">
        <v>2583</v>
      </c>
      <c r="F1506" s="117">
        <v>41941</v>
      </c>
      <c r="G1506" s="30">
        <v>2583</v>
      </c>
      <c r="H1506" s="265">
        <f t="shared" si="37"/>
        <v>0</v>
      </c>
      <c r="I1506" s="235" t="s">
        <v>2534</v>
      </c>
    </row>
    <row r="1507" spans="1:9" x14ac:dyDescent="0.25">
      <c r="A1507" s="426">
        <v>41943</v>
      </c>
      <c r="B1507" s="438" t="s">
        <v>4349</v>
      </c>
      <c r="C1507" s="429" t="s">
        <v>2506</v>
      </c>
      <c r="D1507" s="401" t="s">
        <v>44</v>
      </c>
      <c r="E1507" s="402">
        <v>2588.6</v>
      </c>
      <c r="F1507" s="313">
        <v>41944</v>
      </c>
      <c r="G1507" s="247">
        <v>2588.6</v>
      </c>
      <c r="H1507" s="265">
        <f t="shared" si="37"/>
        <v>0</v>
      </c>
      <c r="I1507" s="8" t="s">
        <v>2531</v>
      </c>
    </row>
    <row r="1508" spans="1:9" x14ac:dyDescent="0.25">
      <c r="A1508" s="426"/>
      <c r="B1508" s="438"/>
      <c r="C1508" s="429"/>
      <c r="D1508" s="401"/>
      <c r="E1508" s="402"/>
      <c r="F1508" s="313"/>
      <c r="G1508" s="624">
        <f>SUM(G1481:G1507)</f>
        <v>55824.5</v>
      </c>
      <c r="H1508" s="265"/>
      <c r="I1508" s="8"/>
    </row>
    <row r="1509" spans="1:9" x14ac:dyDescent="0.25">
      <c r="A1509" s="426"/>
      <c r="B1509" s="438"/>
      <c r="C1509" s="429"/>
      <c r="D1509" s="401"/>
      <c r="E1509" s="402"/>
      <c r="F1509" s="313"/>
      <c r="G1509" s="247"/>
      <c r="H1509" s="265"/>
      <c r="I1509" s="8"/>
    </row>
    <row r="1510" spans="1:9" x14ac:dyDescent="0.25">
      <c r="A1510" s="240">
        <v>41929</v>
      </c>
      <c r="B1510" s="438" t="s">
        <v>3153</v>
      </c>
      <c r="C1510" s="429" t="s">
        <v>2506</v>
      </c>
      <c r="D1510" s="8" t="s">
        <v>3154</v>
      </c>
      <c r="E1510" s="252">
        <v>1177.5999999999999</v>
      </c>
      <c r="F1510" s="294">
        <v>41929</v>
      </c>
      <c r="G1510" s="251">
        <v>1177.5999999999999</v>
      </c>
      <c r="H1510" s="265">
        <f t="shared" si="37"/>
        <v>0</v>
      </c>
      <c r="I1510" s="8" t="s">
        <v>2508</v>
      </c>
    </row>
    <row r="1511" spans="1:9" x14ac:dyDescent="0.25">
      <c r="A1511" s="426"/>
      <c r="B1511" s="438"/>
      <c r="C1511" s="429"/>
      <c r="D1511" s="8"/>
      <c r="E1511" s="252"/>
      <c r="F1511" s="294"/>
      <c r="G1511" s="251"/>
      <c r="H1511" s="265"/>
      <c r="I1511" s="8"/>
    </row>
    <row r="1512" spans="1:9" x14ac:dyDescent="0.25">
      <c r="A1512" s="426">
        <v>41922</v>
      </c>
      <c r="B1512" s="438" t="s">
        <v>1116</v>
      </c>
      <c r="C1512" s="429" t="s">
        <v>2506</v>
      </c>
      <c r="D1512" s="235" t="s">
        <v>2567</v>
      </c>
      <c r="E1512" s="236">
        <v>6112</v>
      </c>
      <c r="F1512" s="294">
        <v>41922</v>
      </c>
      <c r="G1512" s="30">
        <v>6112</v>
      </c>
      <c r="H1512" s="265">
        <f t="shared" si="37"/>
        <v>0</v>
      </c>
      <c r="I1512" s="235"/>
    </row>
    <row r="1513" spans="1:9" x14ac:dyDescent="0.25">
      <c r="A1513" s="240">
        <v>41939</v>
      </c>
      <c r="B1513" s="438" t="s">
        <v>4015</v>
      </c>
      <c r="C1513" s="429" t="s">
        <v>2506</v>
      </c>
      <c r="D1513" s="439" t="s">
        <v>2567</v>
      </c>
      <c r="E1513" s="295">
        <v>1920</v>
      </c>
      <c r="F1513" s="294">
        <v>41939</v>
      </c>
      <c r="G1513" s="22">
        <v>1920</v>
      </c>
      <c r="H1513" s="265">
        <f t="shared" si="37"/>
        <v>0</v>
      </c>
      <c r="I1513" s="24" t="s">
        <v>2508</v>
      </c>
    </row>
    <row r="1514" spans="1:9" x14ac:dyDescent="0.25">
      <c r="A1514" s="426"/>
      <c r="B1514" s="438"/>
      <c r="C1514" s="429"/>
      <c r="D1514" s="439"/>
      <c r="E1514" s="295"/>
      <c r="F1514" s="294"/>
      <c r="G1514" s="22">
        <f>SUM(G1512:G1513)</f>
        <v>8032</v>
      </c>
      <c r="H1514" s="265"/>
      <c r="I1514" s="24"/>
    </row>
    <row r="1515" spans="1:9" x14ac:dyDescent="0.25">
      <c r="A1515" s="426"/>
      <c r="B1515" s="438"/>
      <c r="C1515" s="429"/>
      <c r="D1515" s="439"/>
      <c r="E1515" s="295"/>
      <c r="F1515" s="294"/>
      <c r="G1515" s="22"/>
      <c r="H1515" s="265"/>
      <c r="I1515" s="24"/>
    </row>
    <row r="1516" spans="1:9" x14ac:dyDescent="0.25">
      <c r="A1516" s="426">
        <v>41935</v>
      </c>
      <c r="B1516" s="438" t="s">
        <v>3662</v>
      </c>
      <c r="C1516" s="429" t="s">
        <v>2506</v>
      </c>
      <c r="D1516" s="401" t="s">
        <v>2630</v>
      </c>
      <c r="E1516" s="402">
        <v>2255.1</v>
      </c>
      <c r="F1516" s="294">
        <v>41936</v>
      </c>
      <c r="G1516" s="30">
        <v>2255.1</v>
      </c>
      <c r="H1516" s="265">
        <f t="shared" si="37"/>
        <v>0</v>
      </c>
      <c r="I1516" s="8" t="s">
        <v>2523</v>
      </c>
    </row>
    <row r="1517" spans="1:9" x14ac:dyDescent="0.25">
      <c r="A1517" s="426"/>
      <c r="B1517" s="438"/>
      <c r="C1517" s="429"/>
      <c r="D1517" s="401"/>
      <c r="E1517" s="402"/>
      <c r="F1517" s="294"/>
      <c r="G1517" s="30"/>
      <c r="H1517" s="265"/>
      <c r="I1517" s="8"/>
    </row>
    <row r="1518" spans="1:9" x14ac:dyDescent="0.25">
      <c r="A1518" s="240">
        <v>41913</v>
      </c>
      <c r="B1518" s="448" t="s">
        <v>2240</v>
      </c>
      <c r="C1518" s="447" t="s">
        <v>2764</v>
      </c>
      <c r="D1518" s="235" t="s">
        <v>869</v>
      </c>
      <c r="E1518" s="236">
        <v>431.2</v>
      </c>
      <c r="F1518" s="294">
        <v>41913</v>
      </c>
      <c r="G1518" s="30">
        <v>431.2</v>
      </c>
      <c r="H1518" s="238">
        <f t="shared" si="37"/>
        <v>0</v>
      </c>
      <c r="I1518" s="235"/>
    </row>
    <row r="1519" spans="1:9" x14ac:dyDescent="0.25">
      <c r="A1519" s="426">
        <v>41915</v>
      </c>
      <c r="B1519" s="452" t="s">
        <v>1696</v>
      </c>
      <c r="C1519" s="453" t="s">
        <v>2506</v>
      </c>
      <c r="D1519" s="454" t="s">
        <v>869</v>
      </c>
      <c r="E1519" s="236">
        <v>397.6</v>
      </c>
      <c r="F1519" s="294">
        <v>41915</v>
      </c>
      <c r="G1519" s="30">
        <v>397.6</v>
      </c>
      <c r="H1519" s="265">
        <f t="shared" si="37"/>
        <v>0</v>
      </c>
      <c r="I1519" s="38"/>
    </row>
    <row r="1520" spans="1:9" x14ac:dyDescent="0.25">
      <c r="A1520" s="240">
        <v>41919</v>
      </c>
      <c r="B1520" s="241" t="s">
        <v>2112</v>
      </c>
      <c r="C1520" s="394" t="s">
        <v>2506</v>
      </c>
      <c r="D1520" s="8" t="s">
        <v>869</v>
      </c>
      <c r="E1520" s="252">
        <v>330.4</v>
      </c>
      <c r="F1520" s="294">
        <v>41919</v>
      </c>
      <c r="G1520" s="30">
        <v>330.4</v>
      </c>
      <c r="H1520" s="265">
        <f t="shared" si="37"/>
        <v>0</v>
      </c>
      <c r="I1520" s="8"/>
    </row>
    <row r="1521" spans="1:11" x14ac:dyDescent="0.25">
      <c r="A1521" s="426">
        <v>41920</v>
      </c>
      <c r="B1521" s="241" t="s">
        <v>2208</v>
      </c>
      <c r="C1521" s="394" t="s">
        <v>2506</v>
      </c>
      <c r="D1521" s="8" t="s">
        <v>869</v>
      </c>
      <c r="E1521" s="252">
        <v>367.28</v>
      </c>
      <c r="F1521" s="294">
        <v>41920</v>
      </c>
      <c r="G1521" s="30">
        <v>367.28</v>
      </c>
      <c r="H1521" s="265">
        <f t="shared" si="37"/>
        <v>0</v>
      </c>
      <c r="I1521" s="8"/>
      <c r="K1521" s="21"/>
    </row>
    <row r="1522" spans="1:11" x14ac:dyDescent="0.25">
      <c r="A1522" s="240">
        <v>41921</v>
      </c>
      <c r="B1522" s="456" t="s">
        <v>1221</v>
      </c>
      <c r="C1522" s="457" t="s">
        <v>2764</v>
      </c>
      <c r="D1522" s="235" t="s">
        <v>869</v>
      </c>
      <c r="E1522" s="236">
        <v>324</v>
      </c>
      <c r="F1522" s="294">
        <v>41921</v>
      </c>
      <c r="G1522" s="30">
        <v>324</v>
      </c>
      <c r="H1522" s="265">
        <f t="shared" si="37"/>
        <v>0</v>
      </c>
      <c r="I1522" s="235"/>
      <c r="K1522" s="21"/>
    </row>
    <row r="1523" spans="1:11" x14ac:dyDescent="0.25">
      <c r="A1523" s="426">
        <v>41923</v>
      </c>
      <c r="B1523" s="438" t="s">
        <v>1180</v>
      </c>
      <c r="C1523" s="429" t="s">
        <v>2506</v>
      </c>
      <c r="D1523" s="8" t="s">
        <v>869</v>
      </c>
      <c r="E1523" s="252">
        <v>840</v>
      </c>
      <c r="F1523" s="294">
        <v>41923</v>
      </c>
      <c r="G1523" s="30">
        <v>840</v>
      </c>
      <c r="H1523" s="265">
        <f t="shared" si="37"/>
        <v>0</v>
      </c>
      <c r="I1523" s="235" t="s">
        <v>2508</v>
      </c>
      <c r="K1523" s="21"/>
    </row>
    <row r="1524" spans="1:11" x14ac:dyDescent="0.25">
      <c r="A1524" s="240">
        <v>41926</v>
      </c>
      <c r="B1524" s="438" t="s">
        <v>1466</v>
      </c>
      <c r="C1524" s="429" t="s">
        <v>2506</v>
      </c>
      <c r="D1524" s="401" t="s">
        <v>869</v>
      </c>
      <c r="E1524" s="402">
        <v>400.4</v>
      </c>
      <c r="F1524" s="294">
        <v>41926</v>
      </c>
      <c r="G1524" s="30">
        <v>400.4</v>
      </c>
      <c r="H1524" s="265">
        <f t="shared" si="37"/>
        <v>0</v>
      </c>
      <c r="I1524" s="235" t="s">
        <v>2511</v>
      </c>
      <c r="K1524" s="21"/>
    </row>
    <row r="1525" spans="1:11" x14ac:dyDescent="0.25">
      <c r="A1525" s="426">
        <v>41926</v>
      </c>
      <c r="B1525" s="438" t="s">
        <v>1471</v>
      </c>
      <c r="C1525" s="429" t="s">
        <v>2506</v>
      </c>
      <c r="D1525" s="401" t="s">
        <v>869</v>
      </c>
      <c r="E1525" s="402">
        <v>991.2</v>
      </c>
      <c r="F1525" s="294">
        <v>41926</v>
      </c>
      <c r="G1525" s="30">
        <v>991.2</v>
      </c>
      <c r="H1525" s="265">
        <f t="shared" si="37"/>
        <v>0</v>
      </c>
      <c r="I1525" s="235" t="s">
        <v>2508</v>
      </c>
      <c r="K1525" s="21"/>
    </row>
    <row r="1526" spans="1:11" x14ac:dyDescent="0.25">
      <c r="A1526" s="240">
        <v>41927</v>
      </c>
      <c r="B1526" s="438" t="s">
        <v>2895</v>
      </c>
      <c r="C1526" s="429" t="s">
        <v>2506</v>
      </c>
      <c r="D1526" s="8" t="s">
        <v>869</v>
      </c>
      <c r="E1526" s="252">
        <v>933.6</v>
      </c>
      <c r="F1526" s="294">
        <v>41927</v>
      </c>
      <c r="G1526" s="30">
        <v>933.6</v>
      </c>
      <c r="H1526" s="265">
        <f t="shared" si="37"/>
        <v>0</v>
      </c>
      <c r="I1526" s="8" t="s">
        <v>2508</v>
      </c>
    </row>
    <row r="1527" spans="1:11" x14ac:dyDescent="0.25">
      <c r="A1527" s="426">
        <v>41928</v>
      </c>
      <c r="B1527" s="438" t="s">
        <v>2980</v>
      </c>
      <c r="C1527" s="429" t="s">
        <v>2506</v>
      </c>
      <c r="D1527" s="8" t="s">
        <v>869</v>
      </c>
      <c r="E1527" s="252">
        <v>379.2</v>
      </c>
      <c r="F1527" s="294">
        <v>41928</v>
      </c>
      <c r="G1527" s="251">
        <v>379.2</v>
      </c>
      <c r="H1527" s="265">
        <f t="shared" si="37"/>
        <v>0</v>
      </c>
      <c r="I1527" s="8" t="s">
        <v>2508</v>
      </c>
    </row>
    <row r="1528" spans="1:11" x14ac:dyDescent="0.25">
      <c r="A1528" s="240">
        <v>41929</v>
      </c>
      <c r="B1528" s="438" t="s">
        <v>3114</v>
      </c>
      <c r="C1528" s="429" t="s">
        <v>2506</v>
      </c>
      <c r="D1528" s="8" t="s">
        <v>869</v>
      </c>
      <c r="E1528" s="252">
        <v>448</v>
      </c>
      <c r="F1528" s="294">
        <v>41929</v>
      </c>
      <c r="G1528" s="251">
        <v>448</v>
      </c>
      <c r="H1528" s="265">
        <f t="shared" si="37"/>
        <v>0</v>
      </c>
      <c r="I1528" s="235" t="s">
        <v>2508</v>
      </c>
    </row>
    <row r="1529" spans="1:11" x14ac:dyDescent="0.25">
      <c r="A1529" s="426">
        <v>41929</v>
      </c>
      <c r="B1529" s="438" t="s">
        <v>3140</v>
      </c>
      <c r="C1529" s="429" t="s">
        <v>2506</v>
      </c>
      <c r="D1529" s="8" t="s">
        <v>869</v>
      </c>
      <c r="E1529" s="252">
        <v>11560.7</v>
      </c>
      <c r="F1529" s="294">
        <v>41930</v>
      </c>
      <c r="G1529" s="251">
        <v>11560.7</v>
      </c>
      <c r="H1529" s="265">
        <f t="shared" si="37"/>
        <v>0</v>
      </c>
      <c r="I1529" s="8" t="s">
        <v>2</v>
      </c>
    </row>
    <row r="1530" spans="1:11" x14ac:dyDescent="0.25">
      <c r="A1530" s="240">
        <v>41930</v>
      </c>
      <c r="B1530" s="438" t="s">
        <v>3190</v>
      </c>
      <c r="C1530" s="429" t="s">
        <v>2506</v>
      </c>
      <c r="D1530" s="8" t="s">
        <v>869</v>
      </c>
      <c r="E1530" s="252">
        <v>3035.2</v>
      </c>
      <c r="F1530" s="294">
        <v>41930</v>
      </c>
      <c r="G1530" s="30">
        <v>3035.2</v>
      </c>
      <c r="H1530" s="265">
        <f t="shared" si="37"/>
        <v>0</v>
      </c>
      <c r="I1530" s="8" t="s">
        <v>436</v>
      </c>
    </row>
    <row r="1531" spans="1:11" x14ac:dyDescent="0.25">
      <c r="A1531" s="426">
        <v>41934</v>
      </c>
      <c r="B1531" s="438" t="s">
        <v>3512</v>
      </c>
      <c r="C1531" s="429" t="s">
        <v>2506</v>
      </c>
      <c r="D1531" s="8" t="s">
        <v>869</v>
      </c>
      <c r="E1531" s="252">
        <v>1696</v>
      </c>
      <c r="F1531" s="294">
        <v>41935</v>
      </c>
      <c r="G1531" s="22">
        <v>1696</v>
      </c>
      <c r="H1531" s="265">
        <f t="shared" si="37"/>
        <v>0</v>
      </c>
      <c r="I1531" s="20" t="s">
        <v>2864</v>
      </c>
    </row>
    <row r="1532" spans="1:11" x14ac:dyDescent="0.25">
      <c r="A1532" s="240">
        <v>41934</v>
      </c>
      <c r="B1532" s="438" t="s">
        <v>3547</v>
      </c>
      <c r="C1532" s="429" t="s">
        <v>2506</v>
      </c>
      <c r="D1532" s="8" t="s">
        <v>869</v>
      </c>
      <c r="E1532" s="252">
        <v>465.2</v>
      </c>
      <c r="F1532" s="294">
        <v>41934</v>
      </c>
      <c r="G1532" s="22">
        <v>465.2</v>
      </c>
      <c r="H1532" s="265">
        <f t="shared" ref="H1532:H1602" si="38">E1532-G1532</f>
        <v>0</v>
      </c>
      <c r="I1532" s="20" t="s">
        <v>2508</v>
      </c>
    </row>
    <row r="1533" spans="1:11" x14ac:dyDescent="0.25">
      <c r="A1533" s="426">
        <v>41936</v>
      </c>
      <c r="B1533" s="438" t="s">
        <v>3711</v>
      </c>
      <c r="C1533" s="429" t="s">
        <v>2506</v>
      </c>
      <c r="D1533" s="401" t="s">
        <v>2628</v>
      </c>
      <c r="E1533" s="402">
        <v>2223.1999999999998</v>
      </c>
      <c r="F1533" s="294">
        <v>41936</v>
      </c>
      <c r="G1533" s="22">
        <v>2223.1999999999998</v>
      </c>
      <c r="H1533" s="265">
        <f t="shared" si="38"/>
        <v>0</v>
      </c>
      <c r="I1533" s="20" t="s">
        <v>2511</v>
      </c>
    </row>
    <row r="1534" spans="1:11" x14ac:dyDescent="0.25">
      <c r="A1534" s="240">
        <v>41942</v>
      </c>
      <c r="B1534" s="438" t="s">
        <v>4235</v>
      </c>
      <c r="C1534" s="429" t="s">
        <v>2506</v>
      </c>
      <c r="D1534" s="401" t="s">
        <v>2628</v>
      </c>
      <c r="E1534" s="402">
        <v>436.8</v>
      </c>
      <c r="F1534" s="117">
        <v>41942</v>
      </c>
      <c r="G1534" s="30">
        <v>436.8</v>
      </c>
      <c r="H1534" s="265">
        <f t="shared" si="38"/>
        <v>0</v>
      </c>
      <c r="I1534" s="8" t="s">
        <v>2508</v>
      </c>
    </row>
    <row r="1535" spans="1:11" x14ac:dyDescent="0.25">
      <c r="A1535" s="426">
        <v>41913</v>
      </c>
      <c r="B1535" s="448" t="s">
        <v>2272</v>
      </c>
      <c r="C1535" s="447" t="s">
        <v>2764</v>
      </c>
      <c r="D1535" s="235" t="s">
        <v>76</v>
      </c>
      <c r="E1535" s="236">
        <v>10940.4</v>
      </c>
      <c r="F1535" s="294">
        <v>41914</v>
      </c>
      <c r="G1535" s="30">
        <v>10940.4</v>
      </c>
      <c r="H1535" s="238">
        <f t="shared" si="38"/>
        <v>0</v>
      </c>
      <c r="I1535" s="235" t="s">
        <v>20</v>
      </c>
    </row>
    <row r="1536" spans="1:11" x14ac:dyDescent="0.25">
      <c r="A1536" s="240">
        <v>41913</v>
      </c>
      <c r="B1536" s="448" t="s">
        <v>2274</v>
      </c>
      <c r="C1536" s="447" t="s">
        <v>2764</v>
      </c>
      <c r="D1536" s="235" t="s">
        <v>76</v>
      </c>
      <c r="E1536" s="236">
        <v>8272.6</v>
      </c>
      <c r="F1536" s="294">
        <v>41914</v>
      </c>
      <c r="G1536" s="30">
        <v>8272.6</v>
      </c>
      <c r="H1536" s="238">
        <f t="shared" si="38"/>
        <v>0</v>
      </c>
      <c r="I1536" s="235" t="s">
        <v>20</v>
      </c>
    </row>
    <row r="1537" spans="1:11" x14ac:dyDescent="0.25">
      <c r="A1537" s="426">
        <v>41915</v>
      </c>
      <c r="B1537" s="452" t="s">
        <v>1745</v>
      </c>
      <c r="C1537" s="453" t="s">
        <v>2506</v>
      </c>
      <c r="D1537" s="454" t="s">
        <v>76</v>
      </c>
      <c r="E1537" s="236">
        <v>5420.8</v>
      </c>
      <c r="F1537" s="294">
        <v>41917</v>
      </c>
      <c r="G1537" s="30">
        <v>5420.8</v>
      </c>
      <c r="H1537" s="265">
        <f t="shared" si="38"/>
        <v>0</v>
      </c>
      <c r="I1537" s="38" t="s">
        <v>20</v>
      </c>
    </row>
    <row r="1538" spans="1:11" x14ac:dyDescent="0.25">
      <c r="A1538" s="240">
        <v>41915</v>
      </c>
      <c r="B1538" s="452" t="s">
        <v>1751</v>
      </c>
      <c r="C1538" s="453" t="s">
        <v>2506</v>
      </c>
      <c r="D1538" s="454" t="s">
        <v>76</v>
      </c>
      <c r="E1538" s="236">
        <v>5802.6</v>
      </c>
      <c r="F1538" s="294">
        <v>41917</v>
      </c>
      <c r="G1538" s="30">
        <v>5802.6</v>
      </c>
      <c r="H1538" s="265">
        <f t="shared" si="38"/>
        <v>0</v>
      </c>
      <c r="I1538" s="38" t="s">
        <v>20</v>
      </c>
    </row>
    <row r="1539" spans="1:11" x14ac:dyDescent="0.25">
      <c r="A1539" s="426">
        <v>41936</v>
      </c>
      <c r="B1539" s="438" t="s">
        <v>3693</v>
      </c>
      <c r="C1539" s="429" t="s">
        <v>2506</v>
      </c>
      <c r="D1539" s="401" t="s">
        <v>76</v>
      </c>
      <c r="E1539" s="402">
        <v>870.4</v>
      </c>
      <c r="F1539" s="294">
        <v>41939</v>
      </c>
      <c r="G1539" s="22">
        <v>870.4</v>
      </c>
      <c r="H1539" s="265">
        <f t="shared" si="38"/>
        <v>0</v>
      </c>
      <c r="I1539" s="20" t="s">
        <v>2864</v>
      </c>
      <c r="J1539" s="9"/>
      <c r="K1539" s="9"/>
    </row>
    <row r="1540" spans="1:11" x14ac:dyDescent="0.25">
      <c r="A1540" s="240">
        <v>41936</v>
      </c>
      <c r="B1540" s="438" t="s">
        <v>3696</v>
      </c>
      <c r="C1540" s="429" t="s">
        <v>2506</v>
      </c>
      <c r="D1540" s="8" t="s">
        <v>76</v>
      </c>
      <c r="E1540" s="252">
        <v>274.5</v>
      </c>
      <c r="F1540" s="294">
        <v>41936</v>
      </c>
      <c r="G1540" s="22">
        <v>274.5</v>
      </c>
      <c r="H1540" s="265">
        <f t="shared" si="38"/>
        <v>0</v>
      </c>
      <c r="I1540" s="20" t="s">
        <v>2832</v>
      </c>
      <c r="J1540" s="9"/>
      <c r="K1540" s="9"/>
    </row>
    <row r="1541" spans="1:11" x14ac:dyDescent="0.25">
      <c r="A1541" s="426">
        <v>41939</v>
      </c>
      <c r="B1541" s="438" t="s">
        <v>3990</v>
      </c>
      <c r="C1541" s="429" t="s">
        <v>2506</v>
      </c>
      <c r="D1541" s="439" t="s">
        <v>76</v>
      </c>
      <c r="E1541" s="295">
        <v>579.20000000000005</v>
      </c>
      <c r="F1541" s="294">
        <v>41940</v>
      </c>
      <c r="G1541" s="22">
        <v>579.20000000000005</v>
      </c>
      <c r="H1541" s="265">
        <f t="shared" si="38"/>
        <v>0</v>
      </c>
      <c r="I1541" s="24" t="s">
        <v>2544</v>
      </c>
      <c r="J1541" s="9"/>
      <c r="K1541" s="9"/>
    </row>
    <row r="1542" spans="1:11" x14ac:dyDescent="0.25">
      <c r="A1542" s="240">
        <v>41941</v>
      </c>
      <c r="B1542" s="438" t="s">
        <v>4138</v>
      </c>
      <c r="C1542" s="429" t="s">
        <v>2506</v>
      </c>
      <c r="D1542" s="401" t="s">
        <v>76</v>
      </c>
      <c r="E1542" s="402">
        <v>395</v>
      </c>
      <c r="F1542" s="294">
        <v>41941</v>
      </c>
      <c r="G1542" s="30">
        <v>395</v>
      </c>
      <c r="H1542" s="265">
        <f t="shared" si="38"/>
        <v>0</v>
      </c>
      <c r="I1542" s="235" t="s">
        <v>2508</v>
      </c>
      <c r="J1542" s="9"/>
      <c r="K1542" s="9"/>
    </row>
    <row r="1543" spans="1:11" x14ac:dyDescent="0.25">
      <c r="A1543" s="426">
        <v>41941</v>
      </c>
      <c r="B1543" s="438" t="s">
        <v>4192</v>
      </c>
      <c r="C1543" s="429" t="s">
        <v>2506</v>
      </c>
      <c r="D1543" s="401" t="s">
        <v>76</v>
      </c>
      <c r="E1543" s="402">
        <v>14090.6</v>
      </c>
      <c r="F1543" s="117">
        <v>41942</v>
      </c>
      <c r="G1543" s="30">
        <v>14090.6</v>
      </c>
      <c r="H1543" s="265">
        <f t="shared" si="38"/>
        <v>0</v>
      </c>
      <c r="I1543" s="8" t="s">
        <v>2544</v>
      </c>
      <c r="J1543" s="9"/>
      <c r="K1543" s="9"/>
    </row>
    <row r="1544" spans="1:11" x14ac:dyDescent="0.25">
      <c r="A1544" s="240">
        <v>41943</v>
      </c>
      <c r="B1544" s="438" t="s">
        <v>4319</v>
      </c>
      <c r="C1544" s="429" t="s">
        <v>2506</v>
      </c>
      <c r="D1544" s="401" t="s">
        <v>76</v>
      </c>
      <c r="E1544" s="402">
        <v>5854.89</v>
      </c>
      <c r="F1544" s="461">
        <v>41944</v>
      </c>
      <c r="G1544" s="247">
        <v>5854.89</v>
      </c>
      <c r="H1544" s="265">
        <f t="shared" si="38"/>
        <v>0</v>
      </c>
      <c r="I1544" s="235" t="s">
        <v>2544</v>
      </c>
      <c r="J1544" s="9"/>
      <c r="K1544" s="9"/>
    </row>
    <row r="1545" spans="1:11" x14ac:dyDescent="0.25">
      <c r="A1545" s="426">
        <v>41915</v>
      </c>
      <c r="B1545" s="452" t="s">
        <v>1754</v>
      </c>
      <c r="C1545" s="453" t="s">
        <v>2506</v>
      </c>
      <c r="D1545" s="454" t="s">
        <v>2799</v>
      </c>
      <c r="E1545" s="236">
        <v>370.5</v>
      </c>
      <c r="F1545" s="294">
        <v>41917</v>
      </c>
      <c r="G1545" s="30">
        <v>370.5</v>
      </c>
      <c r="H1545" s="265">
        <f t="shared" si="38"/>
        <v>0</v>
      </c>
      <c r="I1545" s="38" t="s">
        <v>20</v>
      </c>
      <c r="J1545" s="9"/>
      <c r="K1545" s="9"/>
    </row>
    <row r="1546" spans="1:11" x14ac:dyDescent="0.25">
      <c r="A1546" s="426"/>
      <c r="B1546" s="452"/>
      <c r="C1546" s="453"/>
      <c r="D1546" s="454"/>
      <c r="E1546" s="236"/>
      <c r="F1546" s="294"/>
      <c r="G1546" s="621">
        <f>SUM(G1518:G1545)</f>
        <v>78131.47</v>
      </c>
      <c r="H1546" s="265"/>
      <c r="I1546" s="38"/>
      <c r="J1546" s="9"/>
      <c r="K1546" s="9"/>
    </row>
    <row r="1547" spans="1:11" x14ac:dyDescent="0.25">
      <c r="A1547" s="426"/>
      <c r="B1547" s="452"/>
      <c r="C1547" s="453"/>
      <c r="D1547" s="454"/>
      <c r="E1547" s="236"/>
      <c r="F1547" s="294"/>
      <c r="G1547" s="30"/>
      <c r="H1547" s="265"/>
      <c r="I1547" s="38"/>
      <c r="J1547" s="9"/>
      <c r="K1547" s="9"/>
    </row>
    <row r="1548" spans="1:11" x14ac:dyDescent="0.25">
      <c r="A1548" s="240">
        <v>41937</v>
      </c>
      <c r="B1548" s="438" t="s">
        <v>3792</v>
      </c>
      <c r="C1548" s="429" t="s">
        <v>2506</v>
      </c>
      <c r="D1548" s="401" t="s">
        <v>3793</v>
      </c>
      <c r="E1548" s="402">
        <v>3376.8</v>
      </c>
      <c r="F1548" s="294">
        <v>41937</v>
      </c>
      <c r="G1548" s="22">
        <v>3376.8</v>
      </c>
      <c r="H1548" s="265">
        <f t="shared" si="38"/>
        <v>0</v>
      </c>
      <c r="I1548" s="431" t="s">
        <v>2508</v>
      </c>
      <c r="J1548" s="9"/>
      <c r="K1548" s="9"/>
    </row>
    <row r="1549" spans="1:11" x14ac:dyDescent="0.25">
      <c r="A1549" s="426"/>
      <c r="B1549" s="438"/>
      <c r="C1549" s="429"/>
      <c r="D1549" s="401"/>
      <c r="E1549" s="402"/>
      <c r="F1549" s="294"/>
      <c r="G1549" s="22"/>
      <c r="H1549" s="265"/>
      <c r="I1549" s="431"/>
      <c r="J1549" s="9"/>
      <c r="K1549" s="9"/>
    </row>
    <row r="1550" spans="1:11" x14ac:dyDescent="0.25">
      <c r="A1550" s="426">
        <v>41914</v>
      </c>
      <c r="B1550" s="452" t="s">
        <v>1609</v>
      </c>
      <c r="C1550" s="453" t="s">
        <v>2506</v>
      </c>
      <c r="D1550" s="454" t="s">
        <v>2605</v>
      </c>
      <c r="E1550" s="236">
        <v>2326</v>
      </c>
      <c r="F1550" s="294">
        <v>41914</v>
      </c>
      <c r="G1550" s="30">
        <v>2326</v>
      </c>
      <c r="H1550" s="238">
        <f t="shared" si="38"/>
        <v>0</v>
      </c>
      <c r="I1550" s="38"/>
      <c r="J1550" s="9"/>
      <c r="K1550" s="9"/>
    </row>
    <row r="1551" spans="1:11" x14ac:dyDescent="0.25">
      <c r="A1551" s="240">
        <v>41914</v>
      </c>
      <c r="B1551" s="452" t="s">
        <v>1611</v>
      </c>
      <c r="C1551" s="453" t="s">
        <v>2506</v>
      </c>
      <c r="D1551" s="454" t="s">
        <v>2605</v>
      </c>
      <c r="E1551" s="236">
        <v>473.8</v>
      </c>
      <c r="F1551" s="294">
        <v>41914</v>
      </c>
      <c r="G1551" s="30">
        <v>473.8</v>
      </c>
      <c r="H1551" s="238">
        <f t="shared" si="38"/>
        <v>0</v>
      </c>
      <c r="I1551" s="38"/>
      <c r="J1551" s="9"/>
      <c r="K1551" s="9"/>
    </row>
    <row r="1552" spans="1:11" x14ac:dyDescent="0.25">
      <c r="A1552" s="426">
        <v>41918</v>
      </c>
      <c r="B1552" s="241" t="s">
        <v>2051</v>
      </c>
      <c r="C1552" s="394" t="s">
        <v>2506</v>
      </c>
      <c r="D1552" s="8" t="s">
        <v>2605</v>
      </c>
      <c r="E1552" s="252">
        <v>2054.8000000000002</v>
      </c>
      <c r="F1552" s="294">
        <v>41918</v>
      </c>
      <c r="G1552" s="30">
        <v>2054.8000000000002</v>
      </c>
      <c r="H1552" s="265">
        <f t="shared" si="38"/>
        <v>0</v>
      </c>
      <c r="I1552" s="8"/>
      <c r="J1552" s="9"/>
      <c r="K1552" s="9"/>
    </row>
    <row r="1553" spans="1:11" x14ac:dyDescent="0.25">
      <c r="A1553" s="240">
        <v>41921</v>
      </c>
      <c r="B1553" s="438" t="s">
        <v>2251</v>
      </c>
      <c r="C1553" s="429" t="s">
        <v>2506</v>
      </c>
      <c r="D1553" s="8" t="s">
        <v>2605</v>
      </c>
      <c r="E1553" s="252">
        <v>1630.8</v>
      </c>
      <c r="F1553" s="294">
        <v>41921</v>
      </c>
      <c r="G1553" s="30">
        <v>1630.8</v>
      </c>
      <c r="H1553" s="265">
        <f t="shared" si="38"/>
        <v>0</v>
      </c>
      <c r="I1553" s="8"/>
      <c r="J1553" s="9"/>
      <c r="K1553" s="9"/>
    </row>
    <row r="1554" spans="1:11" x14ac:dyDescent="0.25">
      <c r="A1554" s="426">
        <v>41925</v>
      </c>
      <c r="B1554" s="438" t="s">
        <v>1414</v>
      </c>
      <c r="C1554" s="429" t="s">
        <v>2506</v>
      </c>
      <c r="D1554" s="401" t="s">
        <v>2605</v>
      </c>
      <c r="E1554" s="402">
        <v>2855.3</v>
      </c>
      <c r="F1554" s="294">
        <v>41925</v>
      </c>
      <c r="G1554" s="30">
        <v>2855.3</v>
      </c>
      <c r="H1554" s="265">
        <f t="shared" si="38"/>
        <v>0</v>
      </c>
      <c r="I1554" s="8" t="s">
        <v>2508</v>
      </c>
      <c r="J1554" s="9"/>
      <c r="K1554" s="9"/>
    </row>
    <row r="1555" spans="1:11" x14ac:dyDescent="0.25">
      <c r="A1555" s="240">
        <v>41925</v>
      </c>
      <c r="B1555" s="438" t="s">
        <v>1418</v>
      </c>
      <c r="C1555" s="429" t="s">
        <v>2506</v>
      </c>
      <c r="D1555" s="401" t="s">
        <v>2605</v>
      </c>
      <c r="E1555" s="402">
        <v>303.8</v>
      </c>
      <c r="F1555" s="294">
        <v>41925</v>
      </c>
      <c r="G1555" s="30">
        <v>303.8</v>
      </c>
      <c r="H1555" s="265">
        <f t="shared" si="38"/>
        <v>0</v>
      </c>
      <c r="I1555" s="8" t="s">
        <v>2508</v>
      </c>
      <c r="J1555" s="9"/>
      <c r="K1555" s="9"/>
    </row>
    <row r="1556" spans="1:11" x14ac:dyDescent="0.25">
      <c r="A1556" s="426">
        <v>41932</v>
      </c>
      <c r="B1556" s="438" t="s">
        <v>3412</v>
      </c>
      <c r="C1556" s="429" t="s">
        <v>2506</v>
      </c>
      <c r="D1556" s="8" t="s">
        <v>2605</v>
      </c>
      <c r="E1556" s="252">
        <v>2690</v>
      </c>
      <c r="F1556" s="294">
        <v>41932</v>
      </c>
      <c r="G1556" s="22">
        <v>2690</v>
      </c>
      <c r="H1556" s="265">
        <f t="shared" si="38"/>
        <v>0</v>
      </c>
      <c r="I1556" s="431" t="s">
        <v>2508</v>
      </c>
      <c r="J1556" s="9"/>
      <c r="K1556" s="9"/>
    </row>
    <row r="1557" spans="1:11" x14ac:dyDescent="0.25">
      <c r="A1557" s="240">
        <v>41935</v>
      </c>
      <c r="B1557" s="438" t="s">
        <v>3663</v>
      </c>
      <c r="C1557" s="429" t="s">
        <v>2506</v>
      </c>
      <c r="D1557" s="401" t="s">
        <v>2605</v>
      </c>
      <c r="E1557" s="402">
        <v>1099.2</v>
      </c>
      <c r="F1557" s="294">
        <v>41935</v>
      </c>
      <c r="G1557" s="30">
        <v>1099.2</v>
      </c>
      <c r="H1557" s="265">
        <f t="shared" si="38"/>
        <v>0</v>
      </c>
      <c r="I1557" s="8" t="s">
        <v>3664</v>
      </c>
      <c r="J1557" s="9"/>
      <c r="K1557" s="9"/>
    </row>
    <row r="1558" spans="1:11" x14ac:dyDescent="0.25">
      <c r="A1558" s="426">
        <v>41939</v>
      </c>
      <c r="B1558" s="438" t="s">
        <v>4019</v>
      </c>
      <c r="C1558" s="429" t="s">
        <v>2506</v>
      </c>
      <c r="D1558" s="439" t="s">
        <v>2605</v>
      </c>
      <c r="E1558" s="295">
        <v>3832</v>
      </c>
      <c r="F1558" s="294">
        <v>41939</v>
      </c>
      <c r="G1558" s="22">
        <v>3832</v>
      </c>
      <c r="H1558" s="265">
        <f t="shared" si="38"/>
        <v>0</v>
      </c>
      <c r="I1558" s="24" t="s">
        <v>2508</v>
      </c>
    </row>
    <row r="1559" spans="1:11" x14ac:dyDescent="0.25">
      <c r="A1559" s="426"/>
      <c r="B1559" s="438"/>
      <c r="C1559" s="429"/>
      <c r="D1559" s="439"/>
      <c r="E1559" s="295"/>
      <c r="F1559" s="294"/>
      <c r="G1559" s="22">
        <f>SUM(G1550:G1558)</f>
        <v>17265.7</v>
      </c>
      <c r="H1559" s="265"/>
      <c r="I1559" s="24"/>
    </row>
    <row r="1560" spans="1:11" x14ac:dyDescent="0.25">
      <c r="A1560" s="426"/>
      <c r="B1560" s="438"/>
      <c r="C1560" s="429"/>
      <c r="D1560" s="439"/>
      <c r="E1560" s="295"/>
      <c r="F1560" s="294"/>
      <c r="G1560" s="22"/>
      <c r="H1560" s="265"/>
      <c r="I1560" s="24"/>
    </row>
    <row r="1561" spans="1:11" x14ac:dyDescent="0.25">
      <c r="A1561" s="240">
        <v>41921</v>
      </c>
      <c r="B1561" s="456" t="s">
        <v>1206</v>
      </c>
      <c r="C1561" s="457" t="s">
        <v>2764</v>
      </c>
      <c r="D1561" s="235" t="s">
        <v>2537</v>
      </c>
      <c r="E1561" s="236">
        <v>2012.5</v>
      </c>
      <c r="F1561" s="294">
        <v>41921</v>
      </c>
      <c r="G1561" s="30">
        <v>2012.5</v>
      </c>
      <c r="H1561" s="265">
        <f t="shared" si="38"/>
        <v>0</v>
      </c>
      <c r="I1561" s="235" t="s">
        <v>23</v>
      </c>
    </row>
    <row r="1562" spans="1:11" x14ac:dyDescent="0.25">
      <c r="A1562" s="426">
        <v>41913</v>
      </c>
      <c r="B1562" s="448" t="s">
        <v>2258</v>
      </c>
      <c r="C1562" s="447" t="s">
        <v>2764</v>
      </c>
      <c r="D1562" s="235" t="s">
        <v>2537</v>
      </c>
      <c r="E1562" s="236">
        <v>1644.5</v>
      </c>
      <c r="F1562" s="294">
        <v>41914</v>
      </c>
      <c r="G1562" s="30">
        <v>1644.5</v>
      </c>
      <c r="H1562" s="238">
        <f t="shared" si="38"/>
        <v>0</v>
      </c>
      <c r="I1562" s="235" t="s">
        <v>23</v>
      </c>
    </row>
    <row r="1563" spans="1:11" x14ac:dyDescent="0.25">
      <c r="A1563" s="240">
        <v>41914</v>
      </c>
      <c r="B1563" s="452" t="s">
        <v>1567</v>
      </c>
      <c r="C1563" s="453" t="s">
        <v>2506</v>
      </c>
      <c r="D1563" s="454" t="s">
        <v>2537</v>
      </c>
      <c r="E1563" s="236">
        <v>1925</v>
      </c>
      <c r="F1563" s="294">
        <v>41914</v>
      </c>
      <c r="G1563" s="30">
        <v>1925</v>
      </c>
      <c r="H1563" s="238">
        <f t="shared" si="38"/>
        <v>0</v>
      </c>
      <c r="I1563" s="38" t="s">
        <v>23</v>
      </c>
    </row>
    <row r="1564" spans="1:11" x14ac:dyDescent="0.25">
      <c r="A1564" s="426">
        <v>41915</v>
      </c>
      <c r="B1564" s="452" t="s">
        <v>1690</v>
      </c>
      <c r="C1564" s="453" t="s">
        <v>2506</v>
      </c>
      <c r="D1564" s="454" t="s">
        <v>2537</v>
      </c>
      <c r="E1564" s="236">
        <v>3914.4</v>
      </c>
      <c r="F1564" s="294">
        <v>41915</v>
      </c>
      <c r="G1564" s="30">
        <v>3914.4</v>
      </c>
      <c r="H1564" s="265">
        <f t="shared" si="38"/>
        <v>0</v>
      </c>
      <c r="I1564" s="38" t="s">
        <v>23</v>
      </c>
      <c r="K1564" s="21"/>
    </row>
    <row r="1565" spans="1:11" x14ac:dyDescent="0.25">
      <c r="A1565" s="240">
        <v>41916</v>
      </c>
      <c r="B1565" s="241" t="s">
        <v>1820</v>
      </c>
      <c r="C1565" s="394" t="s">
        <v>2506</v>
      </c>
      <c r="D1565" s="235" t="s">
        <v>2537</v>
      </c>
      <c r="E1565" s="236">
        <v>5667.2</v>
      </c>
      <c r="F1565" s="294">
        <v>41916</v>
      </c>
      <c r="G1565" s="30">
        <v>5667.2</v>
      </c>
      <c r="H1565" s="265">
        <f t="shared" si="38"/>
        <v>0</v>
      </c>
      <c r="I1565" s="235" t="s">
        <v>23</v>
      </c>
    </row>
    <row r="1566" spans="1:11" x14ac:dyDescent="0.25">
      <c r="A1566" s="426">
        <v>41918</v>
      </c>
      <c r="B1566" s="241" t="s">
        <v>1984</v>
      </c>
      <c r="C1566" s="394" t="s">
        <v>2506</v>
      </c>
      <c r="D1566" s="8" t="s">
        <v>2537</v>
      </c>
      <c r="E1566" s="252">
        <v>1618.4</v>
      </c>
      <c r="F1566" s="294">
        <v>41918</v>
      </c>
      <c r="G1566" s="30">
        <v>1618.4</v>
      </c>
      <c r="H1566" s="265">
        <f t="shared" si="38"/>
        <v>0</v>
      </c>
      <c r="I1566" s="8" t="s">
        <v>23</v>
      </c>
    </row>
    <row r="1567" spans="1:11" x14ac:dyDescent="0.25">
      <c r="A1567" s="240">
        <v>41919</v>
      </c>
      <c r="B1567" s="241" t="s">
        <v>2127</v>
      </c>
      <c r="C1567" s="394" t="s">
        <v>2506</v>
      </c>
      <c r="D1567" s="8" t="s">
        <v>2537</v>
      </c>
      <c r="E1567" s="252">
        <v>1601.6</v>
      </c>
      <c r="F1567" s="294">
        <v>41919</v>
      </c>
      <c r="G1567" s="30">
        <v>1601.6</v>
      </c>
      <c r="H1567" s="265">
        <f t="shared" si="38"/>
        <v>0</v>
      </c>
      <c r="I1567" s="8" t="s">
        <v>23</v>
      </c>
    </row>
    <row r="1568" spans="1:11" x14ac:dyDescent="0.25">
      <c r="A1568" s="426">
        <v>41920</v>
      </c>
      <c r="B1568" s="241" t="s">
        <v>2183</v>
      </c>
      <c r="C1568" s="394" t="s">
        <v>2506</v>
      </c>
      <c r="D1568" s="8" t="s">
        <v>2537</v>
      </c>
      <c r="E1568" s="252">
        <v>1898.1</v>
      </c>
      <c r="F1568" s="294">
        <v>41921</v>
      </c>
      <c r="G1568" s="30">
        <v>1898.1</v>
      </c>
      <c r="H1568" s="265">
        <f t="shared" si="38"/>
        <v>0</v>
      </c>
      <c r="I1568" s="8"/>
    </row>
    <row r="1569" spans="1:11" x14ac:dyDescent="0.25">
      <c r="A1569" s="240">
        <v>41922</v>
      </c>
      <c r="B1569" s="438" t="s">
        <v>1061</v>
      </c>
      <c r="C1569" s="429" t="s">
        <v>2506</v>
      </c>
      <c r="D1569" s="235" t="s">
        <v>2537</v>
      </c>
      <c r="E1569" s="236">
        <v>1958.8</v>
      </c>
      <c r="F1569" s="294">
        <v>41922</v>
      </c>
      <c r="G1569" s="30">
        <v>1958.8</v>
      </c>
      <c r="H1569" s="265">
        <f t="shared" si="38"/>
        <v>0</v>
      </c>
      <c r="I1569" s="235" t="s">
        <v>23</v>
      </c>
      <c r="K1569" s="21"/>
    </row>
    <row r="1570" spans="1:11" x14ac:dyDescent="0.25">
      <c r="A1570" s="426">
        <v>41926</v>
      </c>
      <c r="B1570" s="438" t="s">
        <v>1476</v>
      </c>
      <c r="C1570" s="429" t="s">
        <v>2506</v>
      </c>
      <c r="D1570" s="401" t="s">
        <v>2537</v>
      </c>
      <c r="E1570" s="402">
        <v>1711</v>
      </c>
      <c r="F1570" s="294">
        <v>41926</v>
      </c>
      <c r="G1570" s="30">
        <v>1711</v>
      </c>
      <c r="H1570" s="265">
        <f t="shared" si="38"/>
        <v>0</v>
      </c>
      <c r="I1570" s="235" t="s">
        <v>2534</v>
      </c>
    </row>
    <row r="1571" spans="1:11" x14ac:dyDescent="0.25">
      <c r="A1571" s="240">
        <v>41927</v>
      </c>
      <c r="B1571" s="438" t="s">
        <v>2905</v>
      </c>
      <c r="C1571" s="429" t="s">
        <v>2506</v>
      </c>
      <c r="D1571" s="8" t="s">
        <v>2537</v>
      </c>
      <c r="E1571" s="252">
        <v>2024.2</v>
      </c>
      <c r="F1571" s="294">
        <v>41927</v>
      </c>
      <c r="G1571" s="30">
        <v>2024.2</v>
      </c>
      <c r="H1571" s="265">
        <f t="shared" si="38"/>
        <v>0</v>
      </c>
      <c r="I1571" s="8" t="s">
        <v>2511</v>
      </c>
    </row>
    <row r="1572" spans="1:11" x14ac:dyDescent="0.25">
      <c r="A1572" s="240">
        <v>41929</v>
      </c>
      <c r="B1572" s="438" t="s">
        <v>3104</v>
      </c>
      <c r="C1572" s="429" t="s">
        <v>2506</v>
      </c>
      <c r="D1572" s="8" t="s">
        <v>2537</v>
      </c>
      <c r="E1572" s="252">
        <v>3168</v>
      </c>
      <c r="F1572" s="294">
        <v>41929</v>
      </c>
      <c r="G1572" s="251">
        <v>3168</v>
      </c>
      <c r="H1572" s="265">
        <f t="shared" si="38"/>
        <v>0</v>
      </c>
      <c r="I1572" s="235" t="s">
        <v>2531</v>
      </c>
    </row>
    <row r="1573" spans="1:11" x14ac:dyDescent="0.25">
      <c r="A1573" s="240">
        <v>41932</v>
      </c>
      <c r="B1573" s="438" t="s">
        <v>3369</v>
      </c>
      <c r="C1573" s="429" t="s">
        <v>2506</v>
      </c>
      <c r="D1573" s="401" t="s">
        <v>2537</v>
      </c>
      <c r="E1573" s="402">
        <v>1542.3</v>
      </c>
      <c r="F1573" s="294">
        <v>41932</v>
      </c>
      <c r="G1573" s="30">
        <v>1542.3</v>
      </c>
      <c r="H1573" s="265">
        <f t="shared" si="38"/>
        <v>0</v>
      </c>
      <c r="I1573" s="8" t="s">
        <v>2511</v>
      </c>
    </row>
    <row r="1574" spans="1:11" x14ac:dyDescent="0.25">
      <c r="A1574" s="240">
        <v>41934</v>
      </c>
      <c r="B1574" s="438" t="s">
        <v>3552</v>
      </c>
      <c r="C1574" s="429" t="s">
        <v>2506</v>
      </c>
      <c r="D1574" s="8" t="s">
        <v>2537</v>
      </c>
      <c r="E1574" s="252">
        <v>1677.5</v>
      </c>
      <c r="F1574" s="294">
        <v>41935</v>
      </c>
      <c r="G1574" s="22">
        <v>1677.5</v>
      </c>
      <c r="H1574" s="265">
        <f t="shared" si="38"/>
        <v>0</v>
      </c>
      <c r="I1574" s="20" t="s">
        <v>2511</v>
      </c>
    </row>
    <row r="1575" spans="1:11" x14ac:dyDescent="0.25">
      <c r="A1575" s="240">
        <v>41935</v>
      </c>
      <c r="B1575" s="438" t="s">
        <v>3625</v>
      </c>
      <c r="C1575" s="429" t="s">
        <v>2506</v>
      </c>
      <c r="D1575" s="401" t="s">
        <v>2537</v>
      </c>
      <c r="E1575" s="402">
        <v>1521.1</v>
      </c>
      <c r="F1575" s="117">
        <v>41935</v>
      </c>
      <c r="G1575" s="30">
        <v>1521.1</v>
      </c>
      <c r="H1575" s="265">
        <f t="shared" si="38"/>
        <v>0</v>
      </c>
      <c r="I1575" s="235" t="s">
        <v>2511</v>
      </c>
    </row>
    <row r="1576" spans="1:11" x14ac:dyDescent="0.25">
      <c r="A1576" s="240">
        <v>41936</v>
      </c>
      <c r="B1576" s="438" t="s">
        <v>3703</v>
      </c>
      <c r="C1576" s="429" t="s">
        <v>2506</v>
      </c>
      <c r="D1576" s="8" t="s">
        <v>2537</v>
      </c>
      <c r="E1576" s="252">
        <v>3580</v>
      </c>
      <c r="F1576" s="294">
        <v>41936</v>
      </c>
      <c r="G1576" s="22">
        <v>3580</v>
      </c>
      <c r="H1576" s="265">
        <f t="shared" si="38"/>
        <v>0</v>
      </c>
      <c r="I1576" s="20" t="s">
        <v>2511</v>
      </c>
    </row>
    <row r="1577" spans="1:11" x14ac:dyDescent="0.25">
      <c r="A1577" s="240">
        <v>41937</v>
      </c>
      <c r="B1577" s="438" t="s">
        <v>3812</v>
      </c>
      <c r="C1577" s="429" t="s">
        <v>2506</v>
      </c>
      <c r="D1577" s="401" t="s">
        <v>2537</v>
      </c>
      <c r="E1577" s="402">
        <v>3115.2</v>
      </c>
      <c r="F1577" s="294">
        <v>41937</v>
      </c>
      <c r="G1577" s="22">
        <v>3115.2</v>
      </c>
      <c r="H1577" s="265">
        <f t="shared" si="38"/>
        <v>0</v>
      </c>
      <c r="I1577" s="431" t="s">
        <v>2511</v>
      </c>
    </row>
    <row r="1578" spans="1:11" x14ac:dyDescent="0.25">
      <c r="A1578" s="240">
        <v>41938</v>
      </c>
      <c r="B1578" s="438" t="s">
        <v>3901</v>
      </c>
      <c r="C1578" s="429" t="s">
        <v>2506</v>
      </c>
      <c r="D1578" s="401" t="s">
        <v>2537</v>
      </c>
      <c r="E1578" s="402">
        <v>1685.6</v>
      </c>
      <c r="F1578" s="294">
        <v>41938</v>
      </c>
      <c r="G1578" s="30">
        <v>1685.6</v>
      </c>
      <c r="H1578" s="265">
        <f t="shared" si="38"/>
        <v>0</v>
      </c>
      <c r="I1578" s="8" t="s">
        <v>2531</v>
      </c>
    </row>
    <row r="1579" spans="1:11" x14ac:dyDescent="0.25">
      <c r="A1579" s="240">
        <v>41940</v>
      </c>
      <c r="B1579" s="438" t="s">
        <v>4082</v>
      </c>
      <c r="C1579" s="429" t="s">
        <v>2506</v>
      </c>
      <c r="D1579" s="401" t="s">
        <v>2537</v>
      </c>
      <c r="E1579" s="402">
        <v>1396.5</v>
      </c>
      <c r="F1579" s="294">
        <v>41940</v>
      </c>
      <c r="G1579" s="30">
        <v>1396.5</v>
      </c>
      <c r="H1579" s="265">
        <f t="shared" si="38"/>
        <v>0</v>
      </c>
      <c r="I1579" s="235" t="s">
        <v>2511</v>
      </c>
    </row>
    <row r="1580" spans="1:11" x14ac:dyDescent="0.25">
      <c r="A1580" s="240">
        <v>41942</v>
      </c>
      <c r="B1580" s="438" t="s">
        <v>4252</v>
      </c>
      <c r="C1580" s="429" t="s">
        <v>2506</v>
      </c>
      <c r="D1580" s="401" t="s">
        <v>2537</v>
      </c>
      <c r="E1580" s="402">
        <v>1449</v>
      </c>
      <c r="F1580" s="117">
        <v>41943</v>
      </c>
      <c r="G1580" s="30">
        <v>1449</v>
      </c>
      <c r="H1580" s="265">
        <f t="shared" si="38"/>
        <v>0</v>
      </c>
      <c r="I1580" s="8" t="s">
        <v>2511</v>
      </c>
    </row>
    <row r="1581" spans="1:11" x14ac:dyDescent="0.25">
      <c r="A1581" s="240">
        <v>41943</v>
      </c>
      <c r="B1581" s="438" t="s">
        <v>4366</v>
      </c>
      <c r="C1581" s="429" t="s">
        <v>2506</v>
      </c>
      <c r="D1581" s="401" t="s">
        <v>2537</v>
      </c>
      <c r="E1581" s="402">
        <v>3776.6</v>
      </c>
      <c r="F1581" s="313">
        <v>41944</v>
      </c>
      <c r="G1581" s="247">
        <v>3776.6</v>
      </c>
      <c r="H1581" s="265">
        <f t="shared" si="38"/>
        <v>0</v>
      </c>
      <c r="I1581" s="8" t="s">
        <v>2511</v>
      </c>
    </row>
    <row r="1582" spans="1:11" x14ac:dyDescent="0.25">
      <c r="A1582" s="240"/>
      <c r="B1582" s="438"/>
      <c r="C1582" s="429"/>
      <c r="D1582" s="401"/>
      <c r="E1582" s="402"/>
      <c r="F1582" s="313"/>
      <c r="G1582" s="624">
        <f>SUM(G1561:G1581)</f>
        <v>48887.499999999993</v>
      </c>
      <c r="H1582" s="265"/>
      <c r="I1582" s="8"/>
    </row>
    <row r="1583" spans="1:11" x14ac:dyDescent="0.25">
      <c r="A1583" s="240"/>
      <c r="B1583" s="438"/>
      <c r="C1583" s="429"/>
      <c r="D1583" s="401"/>
      <c r="E1583" s="402"/>
      <c r="F1583" s="313"/>
      <c r="G1583" s="247"/>
      <c r="H1583" s="265"/>
      <c r="I1583" s="8"/>
    </row>
    <row r="1584" spans="1:11" x14ac:dyDescent="0.25">
      <c r="A1584" s="240">
        <v>41913</v>
      </c>
      <c r="B1584" s="448" t="s">
        <v>2269</v>
      </c>
      <c r="C1584" s="447" t="s">
        <v>2764</v>
      </c>
      <c r="D1584" s="235" t="s">
        <v>2564</v>
      </c>
      <c r="E1584" s="236">
        <v>7715.4</v>
      </c>
      <c r="F1584" s="294">
        <v>41913</v>
      </c>
      <c r="G1584" s="30">
        <v>7715.4</v>
      </c>
      <c r="H1584" s="238">
        <f t="shared" si="38"/>
        <v>0</v>
      </c>
      <c r="I1584" s="235"/>
    </row>
    <row r="1585" spans="1:11" x14ac:dyDescent="0.25">
      <c r="A1585" s="240">
        <v>41913</v>
      </c>
      <c r="B1585" s="615" t="s">
        <v>1545</v>
      </c>
      <c r="C1585" s="615" t="s">
        <v>2506</v>
      </c>
      <c r="D1585" s="449" t="s">
        <v>2564</v>
      </c>
      <c r="E1585" s="451">
        <v>7497.2</v>
      </c>
      <c r="F1585" s="294">
        <v>41913</v>
      </c>
      <c r="G1585" s="413">
        <v>7497.2</v>
      </c>
      <c r="H1585" s="238">
        <f t="shared" si="38"/>
        <v>0</v>
      </c>
      <c r="I1585" s="235"/>
    </row>
    <row r="1586" spans="1:11" x14ac:dyDescent="0.25">
      <c r="A1586" s="240">
        <v>41914</v>
      </c>
      <c r="B1586" s="452" t="s">
        <v>1640</v>
      </c>
      <c r="C1586" s="453" t="s">
        <v>2506</v>
      </c>
      <c r="D1586" s="454" t="s">
        <v>2564</v>
      </c>
      <c r="E1586" s="236">
        <v>7812.2</v>
      </c>
      <c r="F1586" s="294">
        <v>41914</v>
      </c>
      <c r="G1586" s="30">
        <v>7812.2</v>
      </c>
      <c r="H1586" s="238">
        <f t="shared" si="38"/>
        <v>0</v>
      </c>
      <c r="I1586" s="38"/>
      <c r="K1586" s="21"/>
    </row>
    <row r="1587" spans="1:11" x14ac:dyDescent="0.25">
      <c r="A1587" s="240">
        <v>41915</v>
      </c>
      <c r="B1587" s="452" t="s">
        <v>1786</v>
      </c>
      <c r="C1587" s="453" t="s">
        <v>2506</v>
      </c>
      <c r="D1587" s="235" t="s">
        <v>2564</v>
      </c>
      <c r="E1587" s="236">
        <v>8988</v>
      </c>
      <c r="F1587" s="294">
        <v>41915</v>
      </c>
      <c r="G1587" s="30">
        <v>8988</v>
      </c>
      <c r="H1587" s="265">
        <f t="shared" si="38"/>
        <v>0</v>
      </c>
      <c r="I1587" s="235"/>
    </row>
    <row r="1588" spans="1:11" x14ac:dyDescent="0.25">
      <c r="A1588" s="240">
        <v>41915</v>
      </c>
      <c r="B1588" s="452" t="s">
        <v>1787</v>
      </c>
      <c r="C1588" s="453" t="s">
        <v>2506</v>
      </c>
      <c r="D1588" s="235" t="s">
        <v>2564</v>
      </c>
      <c r="E1588" s="236">
        <v>120</v>
      </c>
      <c r="F1588" s="294">
        <v>41915</v>
      </c>
      <c r="G1588" s="30">
        <v>120</v>
      </c>
      <c r="H1588" s="265">
        <f t="shared" si="38"/>
        <v>0</v>
      </c>
      <c r="I1588" s="235"/>
    </row>
    <row r="1589" spans="1:11" x14ac:dyDescent="0.25">
      <c r="A1589" s="240">
        <v>41917</v>
      </c>
      <c r="B1589" s="241" t="s">
        <v>1953</v>
      </c>
      <c r="C1589" s="394" t="s">
        <v>2506</v>
      </c>
      <c r="D1589" s="235" t="s">
        <v>2564</v>
      </c>
      <c r="E1589" s="236">
        <v>7434.2</v>
      </c>
      <c r="F1589" s="294">
        <v>41917</v>
      </c>
      <c r="G1589" s="30">
        <v>7434.2</v>
      </c>
      <c r="H1589" s="265">
        <f t="shared" si="38"/>
        <v>0</v>
      </c>
      <c r="I1589" s="235"/>
    </row>
    <row r="1590" spans="1:11" x14ac:dyDescent="0.25">
      <c r="A1590" s="240">
        <v>41918</v>
      </c>
      <c r="B1590" s="241" t="s">
        <v>2073</v>
      </c>
      <c r="C1590" s="394" t="s">
        <v>2506</v>
      </c>
      <c r="D1590" s="8" t="s">
        <v>2564</v>
      </c>
      <c r="E1590" s="252">
        <v>7955</v>
      </c>
      <c r="F1590" s="294">
        <v>41918</v>
      </c>
      <c r="G1590" s="30">
        <v>7955</v>
      </c>
      <c r="H1590" s="265">
        <f t="shared" si="38"/>
        <v>0</v>
      </c>
      <c r="I1590" s="8"/>
    </row>
    <row r="1591" spans="1:11" x14ac:dyDescent="0.25">
      <c r="A1591" s="240">
        <v>41919</v>
      </c>
      <c r="B1591" s="241" t="s">
        <v>2173</v>
      </c>
      <c r="C1591" s="394" t="s">
        <v>2506</v>
      </c>
      <c r="D1591" s="8" t="s">
        <v>2564</v>
      </c>
      <c r="E1591" s="252">
        <v>4645.3999999999996</v>
      </c>
      <c r="F1591" s="294">
        <v>41919</v>
      </c>
      <c r="G1591" s="30">
        <v>4645.3999999999996</v>
      </c>
      <c r="H1591" s="265">
        <f t="shared" si="38"/>
        <v>0</v>
      </c>
      <c r="I1591" s="8"/>
    </row>
    <row r="1592" spans="1:11" x14ac:dyDescent="0.25">
      <c r="A1592" s="240">
        <v>41921</v>
      </c>
      <c r="B1592" s="438" t="s">
        <v>2261</v>
      </c>
      <c r="C1592" s="429" t="s">
        <v>2506</v>
      </c>
      <c r="D1592" s="8" t="s">
        <v>2564</v>
      </c>
      <c r="E1592" s="252">
        <v>8257.4</v>
      </c>
      <c r="F1592" s="294">
        <v>41921</v>
      </c>
      <c r="G1592" s="30">
        <v>8257.4</v>
      </c>
      <c r="H1592" s="265">
        <f t="shared" si="38"/>
        <v>0</v>
      </c>
      <c r="I1592" s="8"/>
    </row>
    <row r="1593" spans="1:11" x14ac:dyDescent="0.25">
      <c r="A1593" s="240">
        <v>41922</v>
      </c>
      <c r="B1593" s="438" t="s">
        <v>1140</v>
      </c>
      <c r="C1593" s="429" t="s">
        <v>2506</v>
      </c>
      <c r="D1593" s="235" t="s">
        <v>2564</v>
      </c>
      <c r="E1593" s="236">
        <v>8610</v>
      </c>
      <c r="F1593" s="294">
        <v>41922</v>
      </c>
      <c r="G1593" s="30">
        <v>8610</v>
      </c>
      <c r="H1593" s="265">
        <f t="shared" si="38"/>
        <v>0</v>
      </c>
      <c r="I1593" s="235"/>
    </row>
    <row r="1594" spans="1:11" x14ac:dyDescent="0.25">
      <c r="A1594" s="240">
        <v>41924</v>
      </c>
      <c r="B1594" s="438" t="s">
        <v>1312</v>
      </c>
      <c r="C1594" s="429" t="s">
        <v>2506</v>
      </c>
      <c r="D1594" s="401" t="s">
        <v>2564</v>
      </c>
      <c r="E1594" s="402">
        <v>8496.6</v>
      </c>
      <c r="F1594" s="294">
        <v>41924</v>
      </c>
      <c r="G1594" s="22">
        <v>8496.6</v>
      </c>
      <c r="H1594" s="265">
        <f t="shared" si="38"/>
        <v>0</v>
      </c>
      <c r="I1594" s="20" t="s">
        <v>2508</v>
      </c>
    </row>
    <row r="1595" spans="1:11" x14ac:dyDescent="0.25">
      <c r="A1595" s="240">
        <v>41925</v>
      </c>
      <c r="B1595" s="438" t="s">
        <v>1352</v>
      </c>
      <c r="C1595" s="429" t="s">
        <v>2506</v>
      </c>
      <c r="D1595" s="8" t="s">
        <v>2564</v>
      </c>
      <c r="E1595" s="252">
        <v>2088.6</v>
      </c>
      <c r="F1595" s="294">
        <v>41925</v>
      </c>
      <c r="G1595" s="22">
        <v>2088.6</v>
      </c>
      <c r="H1595" s="265">
        <f t="shared" si="38"/>
        <v>0</v>
      </c>
      <c r="I1595" s="20" t="s">
        <v>2511</v>
      </c>
    </row>
    <row r="1596" spans="1:11" x14ac:dyDescent="0.25">
      <c r="A1596" s="240">
        <v>41926</v>
      </c>
      <c r="B1596" s="438" t="s">
        <v>1529</v>
      </c>
      <c r="C1596" s="429" t="s">
        <v>2506</v>
      </c>
      <c r="D1596" s="401" t="s">
        <v>2564</v>
      </c>
      <c r="E1596" s="402">
        <v>8477.7999999999993</v>
      </c>
      <c r="F1596" s="294">
        <v>41926</v>
      </c>
      <c r="G1596" s="30">
        <v>8477.7999999999993</v>
      </c>
      <c r="H1596" s="265">
        <f t="shared" si="38"/>
        <v>0</v>
      </c>
      <c r="I1596" s="235" t="s">
        <v>2508</v>
      </c>
    </row>
    <row r="1597" spans="1:11" x14ac:dyDescent="0.25">
      <c r="A1597" s="240">
        <v>41927</v>
      </c>
      <c r="B1597" s="438" t="s">
        <v>2959</v>
      </c>
      <c r="C1597" s="429" t="s">
        <v>2506</v>
      </c>
      <c r="D1597" s="8" t="s">
        <v>2564</v>
      </c>
      <c r="E1597" s="252">
        <v>7127.6</v>
      </c>
      <c r="F1597" s="294">
        <v>41927</v>
      </c>
      <c r="G1597" s="30">
        <v>7127.6</v>
      </c>
      <c r="H1597" s="265">
        <f t="shared" si="38"/>
        <v>0</v>
      </c>
      <c r="I1597" s="8" t="s">
        <v>2508</v>
      </c>
    </row>
    <row r="1598" spans="1:11" x14ac:dyDescent="0.25">
      <c r="A1598" s="240">
        <v>41928</v>
      </c>
      <c r="B1598" s="438" t="s">
        <v>3065</v>
      </c>
      <c r="C1598" s="429" t="s">
        <v>2506</v>
      </c>
      <c r="D1598" s="8" t="s">
        <v>2564</v>
      </c>
      <c r="E1598" s="252">
        <v>8578.5</v>
      </c>
      <c r="F1598" s="294">
        <v>41928</v>
      </c>
      <c r="G1598" s="251">
        <v>8578.5</v>
      </c>
      <c r="H1598" s="265">
        <f t="shared" si="38"/>
        <v>0</v>
      </c>
      <c r="I1598" s="235" t="s">
        <v>2508</v>
      </c>
    </row>
    <row r="1599" spans="1:11" x14ac:dyDescent="0.25">
      <c r="A1599" s="240">
        <v>41929</v>
      </c>
      <c r="B1599" s="438" t="s">
        <v>3174</v>
      </c>
      <c r="C1599" s="429" t="s">
        <v>2506</v>
      </c>
      <c r="D1599" s="8" t="s">
        <v>2564</v>
      </c>
      <c r="E1599" s="252">
        <v>9500.6</v>
      </c>
      <c r="F1599" s="294">
        <v>41929</v>
      </c>
      <c r="G1599" s="30">
        <v>9500.6</v>
      </c>
      <c r="H1599" s="265">
        <f t="shared" si="38"/>
        <v>0</v>
      </c>
      <c r="I1599" s="8" t="s">
        <v>2508</v>
      </c>
    </row>
    <row r="1600" spans="1:11" x14ac:dyDescent="0.25">
      <c r="A1600" s="240">
        <v>41931</v>
      </c>
      <c r="B1600" s="438" t="s">
        <v>3313</v>
      </c>
      <c r="C1600" s="429" t="s">
        <v>2506</v>
      </c>
      <c r="D1600" s="8" t="s">
        <v>2564</v>
      </c>
      <c r="E1600" s="252">
        <v>8532.6</v>
      </c>
      <c r="F1600" s="294">
        <v>41931</v>
      </c>
      <c r="G1600" s="30">
        <v>8532.6</v>
      </c>
      <c r="H1600" s="265">
        <f t="shared" si="38"/>
        <v>0</v>
      </c>
      <c r="I1600" s="8" t="s">
        <v>2508</v>
      </c>
    </row>
    <row r="1601" spans="1:11" x14ac:dyDescent="0.25">
      <c r="A1601" s="240">
        <v>41932</v>
      </c>
      <c r="B1601" s="438" t="s">
        <v>3415</v>
      </c>
      <c r="C1601" s="429" t="s">
        <v>2506</v>
      </c>
      <c r="D1601" s="8" t="s">
        <v>2564</v>
      </c>
      <c r="E1601" s="252">
        <v>8102</v>
      </c>
      <c r="F1601" s="294">
        <v>41932</v>
      </c>
      <c r="G1601" s="22">
        <v>8102</v>
      </c>
      <c r="H1601" s="265">
        <f t="shared" si="38"/>
        <v>0</v>
      </c>
      <c r="I1601" s="431" t="s">
        <v>2508</v>
      </c>
      <c r="K1601" s="427"/>
    </row>
    <row r="1602" spans="1:11" x14ac:dyDescent="0.25">
      <c r="A1602" s="240">
        <v>41933</v>
      </c>
      <c r="B1602" s="438" t="s">
        <v>3502</v>
      </c>
      <c r="C1602" s="429" t="s">
        <v>2506</v>
      </c>
      <c r="D1602" s="8" t="s">
        <v>2564</v>
      </c>
      <c r="E1602" s="252">
        <v>6585.6</v>
      </c>
      <c r="F1602" s="294">
        <v>41933</v>
      </c>
      <c r="G1602" s="22">
        <v>6585.6</v>
      </c>
      <c r="H1602" s="265">
        <f t="shared" si="38"/>
        <v>0</v>
      </c>
      <c r="I1602" s="431" t="s">
        <v>2508</v>
      </c>
      <c r="K1602" s="21"/>
    </row>
    <row r="1603" spans="1:11" x14ac:dyDescent="0.25">
      <c r="A1603" s="240">
        <v>41934</v>
      </c>
      <c r="B1603" s="438" t="s">
        <v>3593</v>
      </c>
      <c r="C1603" s="429" t="s">
        <v>2506</v>
      </c>
      <c r="D1603" s="401" t="s">
        <v>2564</v>
      </c>
      <c r="E1603" s="402">
        <v>9496.4</v>
      </c>
      <c r="F1603" s="294">
        <v>41934</v>
      </c>
      <c r="G1603" s="30">
        <v>9496.4</v>
      </c>
      <c r="H1603" s="265">
        <f t="shared" ref="H1603:H1674" si="39">E1603-G1603</f>
        <v>0</v>
      </c>
      <c r="I1603" s="8" t="s">
        <v>2508</v>
      </c>
    </row>
    <row r="1604" spans="1:11" x14ac:dyDescent="0.25">
      <c r="A1604" s="240">
        <v>41935</v>
      </c>
      <c r="B1604" s="438" t="s">
        <v>3668</v>
      </c>
      <c r="C1604" s="429" t="s">
        <v>2506</v>
      </c>
      <c r="D1604" s="401" t="s">
        <v>2564</v>
      </c>
      <c r="E1604" s="402">
        <v>8837</v>
      </c>
      <c r="F1604" s="294">
        <v>41935</v>
      </c>
      <c r="G1604" s="30">
        <v>8837</v>
      </c>
      <c r="H1604" s="265">
        <f t="shared" si="39"/>
        <v>0</v>
      </c>
      <c r="I1604" s="8" t="s">
        <v>2508</v>
      </c>
    </row>
    <row r="1605" spans="1:11" x14ac:dyDescent="0.25">
      <c r="A1605" s="240">
        <v>41938</v>
      </c>
      <c r="B1605" s="438" t="s">
        <v>3914</v>
      </c>
      <c r="C1605" s="429" t="s">
        <v>2506</v>
      </c>
      <c r="D1605" s="439" t="s">
        <v>2564</v>
      </c>
      <c r="E1605" s="295">
        <v>7568.6</v>
      </c>
      <c r="F1605" s="294">
        <v>41938</v>
      </c>
      <c r="G1605" s="30">
        <v>7568.6</v>
      </c>
      <c r="H1605" s="265">
        <f t="shared" si="39"/>
        <v>0</v>
      </c>
      <c r="I1605" s="24" t="s">
        <v>2508</v>
      </c>
    </row>
    <row r="1606" spans="1:11" x14ac:dyDescent="0.25">
      <c r="A1606" s="240">
        <v>41939</v>
      </c>
      <c r="B1606" s="438" t="s">
        <v>4031</v>
      </c>
      <c r="C1606" s="429" t="s">
        <v>2506</v>
      </c>
      <c r="D1606" s="439" t="s">
        <v>2564</v>
      </c>
      <c r="E1606" s="295">
        <v>8028</v>
      </c>
      <c r="F1606" s="294">
        <v>41939</v>
      </c>
      <c r="G1606" s="22">
        <v>8028</v>
      </c>
      <c r="H1606" s="265">
        <f t="shared" si="39"/>
        <v>0</v>
      </c>
      <c r="I1606" s="24" t="s">
        <v>2508</v>
      </c>
    </row>
    <row r="1607" spans="1:11" x14ac:dyDescent="0.25">
      <c r="A1607" s="240">
        <v>41940</v>
      </c>
      <c r="B1607" s="438" t="s">
        <v>4118</v>
      </c>
      <c r="C1607" s="429" t="s">
        <v>2506</v>
      </c>
      <c r="D1607" s="401" t="s">
        <v>2564</v>
      </c>
      <c r="E1607" s="402">
        <v>8588</v>
      </c>
      <c r="F1607" s="294">
        <v>41940</v>
      </c>
      <c r="G1607" s="30">
        <v>8588</v>
      </c>
      <c r="H1607" s="265">
        <f t="shared" si="39"/>
        <v>0</v>
      </c>
      <c r="I1607" s="235" t="s">
        <v>2508</v>
      </c>
    </row>
    <row r="1608" spans="1:11" x14ac:dyDescent="0.25">
      <c r="A1608" s="240">
        <v>41941</v>
      </c>
      <c r="B1608" s="438" t="s">
        <v>4204</v>
      </c>
      <c r="C1608" s="429" t="s">
        <v>2506</v>
      </c>
      <c r="D1608" s="401" t="s">
        <v>2564</v>
      </c>
      <c r="E1608" s="402">
        <v>7472</v>
      </c>
      <c r="F1608" s="117">
        <v>41941</v>
      </c>
      <c r="G1608" s="30">
        <v>7472</v>
      </c>
      <c r="H1608" s="265">
        <f t="shared" si="39"/>
        <v>0</v>
      </c>
      <c r="I1608" s="8" t="s">
        <v>2508</v>
      </c>
    </row>
    <row r="1609" spans="1:11" x14ac:dyDescent="0.25">
      <c r="A1609" s="240">
        <v>41942</v>
      </c>
      <c r="B1609" s="438" t="s">
        <v>4309</v>
      </c>
      <c r="C1609" s="429" t="s">
        <v>2506</v>
      </c>
      <c r="D1609" s="401" t="s">
        <v>2564</v>
      </c>
      <c r="E1609" s="402">
        <v>8488</v>
      </c>
      <c r="F1609" s="117">
        <v>41943</v>
      </c>
      <c r="G1609" s="30">
        <v>8488</v>
      </c>
      <c r="H1609" s="265">
        <f t="shared" si="39"/>
        <v>0</v>
      </c>
      <c r="I1609" s="235" t="s">
        <v>2508</v>
      </c>
    </row>
    <row r="1610" spans="1:11" x14ac:dyDescent="0.25">
      <c r="A1610" s="240">
        <v>41943</v>
      </c>
      <c r="B1610" s="438" t="s">
        <v>4398</v>
      </c>
      <c r="C1610" s="429" t="s">
        <v>2506</v>
      </c>
      <c r="D1610" s="401" t="s">
        <v>2564</v>
      </c>
      <c r="E1610" s="402">
        <v>8084</v>
      </c>
      <c r="F1610" s="294">
        <v>41943</v>
      </c>
      <c r="G1610" s="30">
        <v>8084</v>
      </c>
      <c r="H1610" s="265">
        <f t="shared" si="39"/>
        <v>0</v>
      </c>
      <c r="I1610" s="8" t="s">
        <v>2508</v>
      </c>
      <c r="J1610" s="9"/>
      <c r="K1610" s="9"/>
    </row>
    <row r="1611" spans="1:11" x14ac:dyDescent="0.25">
      <c r="A1611" s="240">
        <v>41936</v>
      </c>
      <c r="B1611" s="438" t="s">
        <v>3779</v>
      </c>
      <c r="C1611" s="429" t="s">
        <v>2506</v>
      </c>
      <c r="D1611" s="401" t="s">
        <v>3780</v>
      </c>
      <c r="E1611" s="402">
        <v>7098.2</v>
      </c>
      <c r="F1611" s="294">
        <v>41936</v>
      </c>
      <c r="G1611" s="22">
        <v>7098.2</v>
      </c>
      <c r="H1611" s="265">
        <f t="shared" si="39"/>
        <v>0</v>
      </c>
      <c r="I1611" s="20" t="s">
        <v>2508</v>
      </c>
      <c r="J1611" s="9"/>
      <c r="K1611" s="9"/>
    </row>
    <row r="1612" spans="1:11" x14ac:dyDescent="0.25">
      <c r="A1612" s="240"/>
      <c r="B1612" s="438"/>
      <c r="C1612" s="429"/>
      <c r="D1612" s="401"/>
      <c r="E1612" s="402"/>
      <c r="F1612" s="294"/>
      <c r="G1612" s="620">
        <f>SUM(G1584:G1611)</f>
        <v>210184.90000000005</v>
      </c>
      <c r="H1612" s="265"/>
      <c r="I1612" s="20"/>
      <c r="J1612" s="9"/>
      <c r="K1612" s="9"/>
    </row>
    <row r="1613" spans="1:11" x14ac:dyDescent="0.25">
      <c r="A1613" s="240"/>
      <c r="B1613" s="438"/>
      <c r="C1613" s="429"/>
      <c r="D1613" s="401"/>
      <c r="E1613" s="402"/>
      <c r="F1613" s="294"/>
      <c r="G1613" s="22"/>
      <c r="H1613" s="265"/>
      <c r="I1613" s="20"/>
      <c r="J1613" s="9"/>
      <c r="K1613" s="9"/>
    </row>
    <row r="1614" spans="1:11" x14ac:dyDescent="0.25">
      <c r="A1614" s="240">
        <v>41940</v>
      </c>
      <c r="B1614" s="438" t="s">
        <v>4116</v>
      </c>
      <c r="C1614" s="429" t="s">
        <v>2506</v>
      </c>
      <c r="D1614" s="401" t="s">
        <v>2715</v>
      </c>
      <c r="E1614" s="402">
        <v>3291.6</v>
      </c>
      <c r="F1614" s="294">
        <v>41940</v>
      </c>
      <c r="G1614" s="30">
        <v>3291.6</v>
      </c>
      <c r="H1614" s="265">
        <f t="shared" si="39"/>
        <v>0</v>
      </c>
      <c r="I1614" s="235" t="s">
        <v>2508</v>
      </c>
      <c r="J1614" s="9"/>
      <c r="K1614" s="9"/>
    </row>
    <row r="1615" spans="1:11" x14ac:dyDescent="0.25">
      <c r="A1615" s="240">
        <v>41940</v>
      </c>
      <c r="B1615" s="438" t="s">
        <v>4117</v>
      </c>
      <c r="C1615" s="429" t="s">
        <v>2506</v>
      </c>
      <c r="D1615" s="401" t="s">
        <v>2715</v>
      </c>
      <c r="E1615" s="402">
        <v>239.2</v>
      </c>
      <c r="F1615" s="294">
        <v>41940</v>
      </c>
      <c r="G1615" s="30">
        <v>239.2</v>
      </c>
      <c r="H1615" s="265">
        <f t="shared" si="39"/>
        <v>0</v>
      </c>
      <c r="I1615" s="235" t="s">
        <v>2508</v>
      </c>
      <c r="J1615" s="9"/>
      <c r="K1615" s="9"/>
    </row>
    <row r="1616" spans="1:11" x14ac:dyDescent="0.25">
      <c r="A1616" s="240">
        <v>41922</v>
      </c>
      <c r="B1616" s="456" t="s">
        <v>1237</v>
      </c>
      <c r="C1616" s="457" t="s">
        <v>2764</v>
      </c>
      <c r="D1616" s="235" t="s">
        <v>2858</v>
      </c>
      <c r="E1616" s="236">
        <v>2695</v>
      </c>
      <c r="F1616" s="294">
        <v>41922</v>
      </c>
      <c r="G1616" s="30">
        <v>2695</v>
      </c>
      <c r="H1616" s="265">
        <f t="shared" si="39"/>
        <v>0</v>
      </c>
      <c r="I1616" s="235"/>
      <c r="J1616" s="9"/>
      <c r="K1616" s="9"/>
    </row>
    <row r="1617" spans="1:11" x14ac:dyDescent="0.25">
      <c r="A1617" s="240"/>
      <c r="B1617" s="456"/>
      <c r="C1617" s="457"/>
      <c r="D1617" s="235"/>
      <c r="E1617" s="236"/>
      <c r="F1617" s="294"/>
      <c r="G1617" s="30"/>
      <c r="H1617" s="265"/>
      <c r="I1617" s="235"/>
      <c r="J1617" s="9"/>
      <c r="K1617" s="9"/>
    </row>
    <row r="1618" spans="1:11" x14ac:dyDescent="0.25">
      <c r="A1618" s="240">
        <v>41914</v>
      </c>
      <c r="B1618" s="452" t="s">
        <v>1587</v>
      </c>
      <c r="C1618" s="453" t="s">
        <v>2506</v>
      </c>
      <c r="D1618" s="454" t="s">
        <v>2528</v>
      </c>
      <c r="E1618" s="236">
        <v>3276</v>
      </c>
      <c r="F1618" s="294">
        <v>41914</v>
      </c>
      <c r="G1618" s="30">
        <v>3276</v>
      </c>
      <c r="H1618" s="238">
        <f t="shared" si="39"/>
        <v>0</v>
      </c>
      <c r="I1618" s="38"/>
      <c r="J1618" s="9"/>
      <c r="K1618" s="9"/>
    </row>
    <row r="1619" spans="1:11" x14ac:dyDescent="0.25">
      <c r="A1619" s="240">
        <v>41916</v>
      </c>
      <c r="B1619" s="241" t="s">
        <v>1849</v>
      </c>
      <c r="C1619" s="394" t="s">
        <v>2506</v>
      </c>
      <c r="D1619" s="235" t="s">
        <v>2528</v>
      </c>
      <c r="E1619" s="236">
        <v>303.60000000000002</v>
      </c>
      <c r="F1619" s="294">
        <v>41916</v>
      </c>
      <c r="G1619" s="30">
        <v>303.60000000000002</v>
      </c>
      <c r="H1619" s="265">
        <f t="shared" si="39"/>
        <v>0</v>
      </c>
      <c r="I1619" s="235"/>
      <c r="J1619" s="9"/>
      <c r="K1619" s="9"/>
    </row>
    <row r="1620" spans="1:11" x14ac:dyDescent="0.25">
      <c r="A1620" s="240">
        <v>41918</v>
      </c>
      <c r="B1620" s="241" t="s">
        <v>2013</v>
      </c>
      <c r="C1620" s="394" t="s">
        <v>2506</v>
      </c>
      <c r="D1620" s="8" t="s">
        <v>2528</v>
      </c>
      <c r="E1620" s="252">
        <v>2028</v>
      </c>
      <c r="F1620" s="294">
        <v>41918</v>
      </c>
      <c r="G1620" s="30">
        <v>2028</v>
      </c>
      <c r="H1620" s="265">
        <f t="shared" si="39"/>
        <v>0</v>
      </c>
      <c r="I1620" s="8"/>
      <c r="J1620" s="9"/>
      <c r="K1620" s="9"/>
    </row>
    <row r="1621" spans="1:11" x14ac:dyDescent="0.25">
      <c r="A1621" s="240">
        <v>41919</v>
      </c>
      <c r="B1621" s="241" t="s">
        <v>2149</v>
      </c>
      <c r="C1621" s="394" t="s">
        <v>2506</v>
      </c>
      <c r="D1621" s="8" t="s">
        <v>2528</v>
      </c>
      <c r="E1621" s="252">
        <v>369.6</v>
      </c>
      <c r="F1621" s="294">
        <v>41919</v>
      </c>
      <c r="G1621" s="30">
        <v>369.6</v>
      </c>
      <c r="H1621" s="265">
        <f t="shared" si="39"/>
        <v>0</v>
      </c>
      <c r="I1621" s="8"/>
      <c r="J1621" s="9"/>
      <c r="K1621" s="9"/>
    </row>
    <row r="1622" spans="1:11" x14ac:dyDescent="0.25">
      <c r="A1622" s="240">
        <v>41921</v>
      </c>
      <c r="B1622" s="456" t="s">
        <v>1222</v>
      </c>
      <c r="C1622" s="457" t="s">
        <v>2764</v>
      </c>
      <c r="D1622" s="235" t="s">
        <v>2528</v>
      </c>
      <c r="E1622" s="236">
        <v>1552</v>
      </c>
      <c r="F1622" s="294">
        <v>41921</v>
      </c>
      <c r="G1622" s="30">
        <v>1552</v>
      </c>
      <c r="H1622" s="265">
        <f t="shared" si="39"/>
        <v>0</v>
      </c>
      <c r="I1622" s="235"/>
      <c r="J1622" s="9"/>
      <c r="K1622" s="9"/>
    </row>
    <row r="1623" spans="1:11" x14ac:dyDescent="0.25">
      <c r="A1623" s="240">
        <v>41922</v>
      </c>
      <c r="B1623" s="438" t="s">
        <v>1093</v>
      </c>
      <c r="C1623" s="429" t="s">
        <v>2506</v>
      </c>
      <c r="D1623" s="235" t="s">
        <v>2528</v>
      </c>
      <c r="E1623" s="236">
        <v>456</v>
      </c>
      <c r="F1623" s="294">
        <v>41922</v>
      </c>
      <c r="G1623" s="30">
        <v>456</v>
      </c>
      <c r="H1623" s="265">
        <f t="shared" si="39"/>
        <v>0</v>
      </c>
      <c r="I1623" s="235"/>
      <c r="J1623" s="9"/>
      <c r="K1623" s="9"/>
    </row>
    <row r="1624" spans="1:11" x14ac:dyDescent="0.25">
      <c r="A1624" s="240">
        <v>41923</v>
      </c>
      <c r="B1624" s="438" t="s">
        <v>1193</v>
      </c>
      <c r="C1624" s="429" t="s">
        <v>2506</v>
      </c>
      <c r="D1624" s="8" t="s">
        <v>2528</v>
      </c>
      <c r="E1624" s="252">
        <v>903.4</v>
      </c>
      <c r="F1624" s="294">
        <v>41923</v>
      </c>
      <c r="G1624" s="30">
        <v>903.4</v>
      </c>
      <c r="H1624" s="265">
        <f t="shared" si="39"/>
        <v>0</v>
      </c>
      <c r="I1624" s="235" t="s">
        <v>2508</v>
      </c>
      <c r="J1624" s="9"/>
      <c r="K1624" s="9"/>
    </row>
    <row r="1625" spans="1:11" x14ac:dyDescent="0.25">
      <c r="A1625" s="240">
        <v>41924</v>
      </c>
      <c r="B1625" s="438" t="s">
        <v>1285</v>
      </c>
      <c r="C1625" s="429" t="s">
        <v>2506</v>
      </c>
      <c r="D1625" s="8" t="s">
        <v>2528</v>
      </c>
      <c r="E1625" s="252">
        <v>503.8</v>
      </c>
      <c r="F1625" s="294">
        <v>41924</v>
      </c>
      <c r="G1625" s="30">
        <v>503.8</v>
      </c>
      <c r="H1625" s="265">
        <f t="shared" si="39"/>
        <v>0</v>
      </c>
      <c r="I1625" s="8" t="s">
        <v>2508</v>
      </c>
      <c r="J1625" s="9"/>
      <c r="K1625" s="9"/>
    </row>
    <row r="1626" spans="1:11" x14ac:dyDescent="0.25">
      <c r="A1626" s="240">
        <v>41925</v>
      </c>
      <c r="B1626" s="438" t="s">
        <v>1364</v>
      </c>
      <c r="C1626" s="429" t="s">
        <v>2506</v>
      </c>
      <c r="D1626" s="8" t="s">
        <v>2528</v>
      </c>
      <c r="E1626" s="252">
        <v>3670.4</v>
      </c>
      <c r="F1626" s="294">
        <v>41925</v>
      </c>
      <c r="G1626" s="30">
        <v>3670.4</v>
      </c>
      <c r="H1626" s="265">
        <f t="shared" si="39"/>
        <v>0</v>
      </c>
      <c r="I1626" s="8" t="s">
        <v>2508</v>
      </c>
      <c r="J1626" s="9"/>
      <c r="K1626" s="9"/>
    </row>
    <row r="1627" spans="1:11" x14ac:dyDescent="0.25">
      <c r="A1627" s="240">
        <v>41925</v>
      </c>
      <c r="B1627" s="438" t="s">
        <v>1421</v>
      </c>
      <c r="C1627" s="429" t="s">
        <v>2506</v>
      </c>
      <c r="D1627" s="401" t="s">
        <v>2528</v>
      </c>
      <c r="E1627" s="402">
        <v>80</v>
      </c>
      <c r="F1627" s="294">
        <v>41925</v>
      </c>
      <c r="G1627" s="30">
        <v>80</v>
      </c>
      <c r="H1627" s="265">
        <f t="shared" si="39"/>
        <v>0</v>
      </c>
      <c r="I1627" s="8" t="s">
        <v>2508</v>
      </c>
      <c r="J1627" s="9"/>
      <c r="K1627" s="9"/>
    </row>
    <row r="1628" spans="1:11" x14ac:dyDescent="0.25">
      <c r="A1628" s="240">
        <v>41928</v>
      </c>
      <c r="B1628" s="438" t="s">
        <v>2987</v>
      </c>
      <c r="C1628" s="429" t="s">
        <v>2506</v>
      </c>
      <c r="D1628" s="8" t="s">
        <v>2528</v>
      </c>
      <c r="E1628" s="252">
        <v>163.19999999999999</v>
      </c>
      <c r="F1628" s="294">
        <v>41928</v>
      </c>
      <c r="G1628" s="251">
        <v>163.19999999999999</v>
      </c>
      <c r="H1628" s="265">
        <f t="shared" si="39"/>
        <v>0</v>
      </c>
      <c r="I1628" s="235" t="s">
        <v>2864</v>
      </c>
      <c r="J1628" s="9"/>
      <c r="K1628" s="9"/>
    </row>
    <row r="1629" spans="1:11" x14ac:dyDescent="0.25">
      <c r="A1629" s="240">
        <v>41930</v>
      </c>
      <c r="B1629" s="438" t="s">
        <v>3223</v>
      </c>
      <c r="C1629" s="429" t="s">
        <v>2506</v>
      </c>
      <c r="D1629" s="8" t="s">
        <v>2528</v>
      </c>
      <c r="E1629" s="252">
        <v>331.2</v>
      </c>
      <c r="F1629" s="294">
        <v>41930</v>
      </c>
      <c r="G1629" s="30">
        <v>331.2</v>
      </c>
      <c r="H1629" s="265">
        <f t="shared" si="39"/>
        <v>0</v>
      </c>
      <c r="I1629" s="8" t="s">
        <v>2508</v>
      </c>
      <c r="J1629" s="9"/>
      <c r="K1629" s="9"/>
    </row>
    <row r="1630" spans="1:11" x14ac:dyDescent="0.25">
      <c r="A1630" s="240">
        <v>41933</v>
      </c>
      <c r="B1630" s="438" t="s">
        <v>3477</v>
      </c>
      <c r="C1630" s="429" t="s">
        <v>2506</v>
      </c>
      <c r="D1630" s="8" t="s">
        <v>2528</v>
      </c>
      <c r="E1630" s="252">
        <v>3788.8</v>
      </c>
      <c r="F1630" s="294">
        <v>41933</v>
      </c>
      <c r="G1630" s="22">
        <v>3788.8</v>
      </c>
      <c r="H1630" s="265">
        <f t="shared" si="39"/>
        <v>0</v>
      </c>
      <c r="I1630" s="431" t="s">
        <v>2508</v>
      </c>
      <c r="J1630" s="9"/>
      <c r="K1630" s="9"/>
    </row>
    <row r="1631" spans="1:11" x14ac:dyDescent="0.25">
      <c r="A1631" s="240">
        <v>41936</v>
      </c>
      <c r="B1631" s="438" t="s">
        <v>3737</v>
      </c>
      <c r="C1631" s="429" t="s">
        <v>2506</v>
      </c>
      <c r="D1631" s="401" t="s">
        <v>2528</v>
      </c>
      <c r="E1631" s="402">
        <v>3074.4</v>
      </c>
      <c r="F1631" s="294">
        <v>41936</v>
      </c>
      <c r="G1631" s="22">
        <v>3074.4</v>
      </c>
      <c r="H1631" s="265">
        <f t="shared" si="39"/>
        <v>0</v>
      </c>
      <c r="I1631" s="20" t="s">
        <v>2508</v>
      </c>
      <c r="J1631" s="9"/>
      <c r="K1631" s="9"/>
    </row>
    <row r="1632" spans="1:11" x14ac:dyDescent="0.25">
      <c r="A1632" s="240">
        <v>41937</v>
      </c>
      <c r="B1632" s="438" t="s">
        <v>3819</v>
      </c>
      <c r="C1632" s="429" t="s">
        <v>2506</v>
      </c>
      <c r="D1632" s="401" t="s">
        <v>2528</v>
      </c>
      <c r="E1632" s="402">
        <v>458.9</v>
      </c>
      <c r="F1632" s="294">
        <v>41937</v>
      </c>
      <c r="G1632" s="22">
        <v>458.9</v>
      </c>
      <c r="H1632" s="265">
        <f t="shared" si="39"/>
        <v>0</v>
      </c>
      <c r="I1632" s="431" t="s">
        <v>2508</v>
      </c>
      <c r="J1632" s="9"/>
      <c r="K1632" s="9"/>
    </row>
    <row r="1633" spans="1:11" x14ac:dyDescent="0.25">
      <c r="A1633" s="240">
        <v>41939</v>
      </c>
      <c r="B1633" s="438" t="s">
        <v>3954</v>
      </c>
      <c r="C1633" s="429" t="s">
        <v>2506</v>
      </c>
      <c r="D1633" s="439" t="s">
        <v>2528</v>
      </c>
      <c r="E1633" s="295">
        <v>3706</v>
      </c>
      <c r="F1633" s="294">
        <v>41939</v>
      </c>
      <c r="G1633" s="22">
        <v>3706</v>
      </c>
      <c r="H1633" s="265">
        <f t="shared" si="39"/>
        <v>0</v>
      </c>
      <c r="I1633" s="24" t="s">
        <v>2508</v>
      </c>
      <c r="J1633" s="9"/>
      <c r="K1633" s="9"/>
    </row>
    <row r="1634" spans="1:11" x14ac:dyDescent="0.25">
      <c r="A1634" s="240"/>
      <c r="B1634" s="438"/>
      <c r="C1634" s="429"/>
      <c r="D1634" s="439"/>
      <c r="E1634" s="295"/>
      <c r="F1634" s="294"/>
      <c r="G1634" s="620">
        <f>SUM(G1618:G1633)</f>
        <v>24665.300000000003</v>
      </c>
      <c r="H1634" s="265"/>
      <c r="I1634" s="24"/>
      <c r="J1634" s="9"/>
      <c r="K1634" s="9"/>
    </row>
    <row r="1635" spans="1:11" x14ac:dyDescent="0.25">
      <c r="A1635" s="240"/>
      <c r="B1635" s="438"/>
      <c r="C1635" s="429"/>
      <c r="D1635" s="439"/>
      <c r="E1635" s="295"/>
      <c r="F1635" s="294"/>
      <c r="G1635" s="22"/>
      <c r="H1635" s="265"/>
      <c r="I1635" s="24"/>
      <c r="J1635" s="9"/>
      <c r="K1635" s="9"/>
    </row>
    <row r="1636" spans="1:11" x14ac:dyDescent="0.25">
      <c r="A1636" s="240">
        <v>41915</v>
      </c>
      <c r="B1636" s="452" t="s">
        <v>1757</v>
      </c>
      <c r="C1636" s="453" t="s">
        <v>2506</v>
      </c>
      <c r="D1636" s="235" t="s">
        <v>315</v>
      </c>
      <c r="E1636" s="236">
        <v>4397.2</v>
      </c>
      <c r="F1636" s="294">
        <v>41917</v>
      </c>
      <c r="G1636" s="30">
        <v>4397.2</v>
      </c>
      <c r="H1636" s="265">
        <f t="shared" si="39"/>
        <v>0</v>
      </c>
      <c r="I1636" s="235" t="s">
        <v>20</v>
      </c>
      <c r="J1636" s="9"/>
      <c r="K1636" s="9"/>
    </row>
    <row r="1637" spans="1:11" x14ac:dyDescent="0.25">
      <c r="A1637" s="240">
        <v>41918</v>
      </c>
      <c r="B1637" s="241" t="s">
        <v>2028</v>
      </c>
      <c r="C1637" s="394" t="s">
        <v>2506</v>
      </c>
      <c r="D1637" s="8" t="s">
        <v>315</v>
      </c>
      <c r="E1637" s="252">
        <v>672</v>
      </c>
      <c r="F1637" s="294">
        <v>41919</v>
      </c>
      <c r="G1637" s="30">
        <v>672</v>
      </c>
      <c r="H1637" s="265">
        <f t="shared" si="39"/>
        <v>0</v>
      </c>
      <c r="I1637" s="8" t="s">
        <v>20</v>
      </c>
      <c r="J1637" s="9"/>
      <c r="K1637" s="9"/>
    </row>
    <row r="1638" spans="1:11" x14ac:dyDescent="0.25">
      <c r="A1638" s="240">
        <v>41919</v>
      </c>
      <c r="B1638" s="241" t="s">
        <v>2090</v>
      </c>
      <c r="C1638" s="394" t="s">
        <v>2506</v>
      </c>
      <c r="D1638" s="8" t="s">
        <v>315</v>
      </c>
      <c r="E1638" s="252">
        <v>1676.4</v>
      </c>
      <c r="F1638" s="294">
        <v>41920</v>
      </c>
      <c r="G1638" s="30">
        <v>1676.4</v>
      </c>
      <c r="H1638" s="265">
        <f t="shared" si="39"/>
        <v>0</v>
      </c>
      <c r="I1638" s="8" t="s">
        <v>20</v>
      </c>
      <c r="J1638" s="9"/>
      <c r="K1638" s="9"/>
    </row>
    <row r="1639" spans="1:11" x14ac:dyDescent="0.25">
      <c r="A1639" s="240">
        <v>41922</v>
      </c>
      <c r="B1639" s="438" t="s">
        <v>1099</v>
      </c>
      <c r="C1639" s="429" t="s">
        <v>2506</v>
      </c>
      <c r="D1639" s="235" t="s">
        <v>315</v>
      </c>
      <c r="E1639" s="236">
        <v>1481.2</v>
      </c>
      <c r="F1639" s="294">
        <v>41925</v>
      </c>
      <c r="G1639" s="30">
        <v>1481.2</v>
      </c>
      <c r="H1639" s="265">
        <f t="shared" si="39"/>
        <v>0</v>
      </c>
      <c r="I1639" s="235" t="s">
        <v>20</v>
      </c>
      <c r="J1639" s="9"/>
      <c r="K1639" s="9"/>
    </row>
    <row r="1640" spans="1:11" x14ac:dyDescent="0.25">
      <c r="A1640" s="240">
        <v>41925</v>
      </c>
      <c r="B1640" s="438" t="s">
        <v>1403</v>
      </c>
      <c r="C1640" s="429" t="s">
        <v>2506</v>
      </c>
      <c r="D1640" s="8" t="s">
        <v>315</v>
      </c>
      <c r="E1640" s="252">
        <v>1087.2</v>
      </c>
      <c r="F1640" s="294">
        <v>41926</v>
      </c>
      <c r="G1640" s="30">
        <v>1087.2</v>
      </c>
      <c r="H1640" s="265">
        <f t="shared" si="39"/>
        <v>0</v>
      </c>
      <c r="I1640" s="8" t="s">
        <v>2864</v>
      </c>
      <c r="J1640" s="9"/>
      <c r="K1640" s="9"/>
    </row>
    <row r="1641" spans="1:11" x14ac:dyDescent="0.25">
      <c r="A1641" s="240">
        <v>41928</v>
      </c>
      <c r="B1641" s="438" t="s">
        <v>3026</v>
      </c>
      <c r="C1641" s="429" t="s">
        <v>2506</v>
      </c>
      <c r="D1641" s="8" t="s">
        <v>315</v>
      </c>
      <c r="E1641" s="252">
        <v>1052.8</v>
      </c>
      <c r="F1641" s="294">
        <v>41929</v>
      </c>
      <c r="G1641" s="251">
        <v>1052.8</v>
      </c>
      <c r="H1641" s="265">
        <f t="shared" si="39"/>
        <v>0</v>
      </c>
      <c r="I1641" s="235" t="s">
        <v>2</v>
      </c>
      <c r="J1641" s="9"/>
      <c r="K1641" s="9"/>
    </row>
    <row r="1642" spans="1:11" x14ac:dyDescent="0.25">
      <c r="A1642" s="240">
        <v>41929</v>
      </c>
      <c r="B1642" s="438" t="s">
        <v>3120</v>
      </c>
      <c r="C1642" s="429" t="s">
        <v>2506</v>
      </c>
      <c r="D1642" s="8" t="s">
        <v>315</v>
      </c>
      <c r="E1642" s="252">
        <v>966.4</v>
      </c>
      <c r="F1642" s="294">
        <v>41930</v>
      </c>
      <c r="G1642" s="251">
        <v>966.4</v>
      </c>
      <c r="H1642" s="265">
        <f t="shared" si="39"/>
        <v>0</v>
      </c>
      <c r="I1642" s="235" t="s">
        <v>2</v>
      </c>
      <c r="J1642" s="9"/>
      <c r="K1642" s="9"/>
    </row>
    <row r="1643" spans="1:11" x14ac:dyDescent="0.25">
      <c r="A1643" s="240">
        <v>41929</v>
      </c>
      <c r="B1643" s="438" t="s">
        <v>3127</v>
      </c>
      <c r="C1643" s="429" t="s">
        <v>2506</v>
      </c>
      <c r="D1643" s="8" t="s">
        <v>315</v>
      </c>
      <c r="E1643" s="252">
        <v>4049.7</v>
      </c>
      <c r="F1643" s="294">
        <v>41929</v>
      </c>
      <c r="G1643" s="251">
        <v>4049.7</v>
      </c>
      <c r="H1643" s="265">
        <f t="shared" si="39"/>
        <v>0</v>
      </c>
      <c r="I1643" s="8" t="s">
        <v>2508</v>
      </c>
      <c r="J1643" s="9"/>
      <c r="K1643" s="9"/>
    </row>
    <row r="1644" spans="1:11" x14ac:dyDescent="0.25">
      <c r="A1644" s="240">
        <v>41929</v>
      </c>
      <c r="B1644" s="438" t="s">
        <v>3132</v>
      </c>
      <c r="C1644" s="429" t="s">
        <v>2506</v>
      </c>
      <c r="D1644" s="8" t="s">
        <v>315</v>
      </c>
      <c r="E1644" s="252">
        <v>9485.6</v>
      </c>
      <c r="F1644" s="294">
        <v>41929</v>
      </c>
      <c r="G1644" s="251">
        <v>9485.6</v>
      </c>
      <c r="H1644" s="265">
        <f t="shared" si="39"/>
        <v>0</v>
      </c>
      <c r="I1644" s="8" t="s">
        <v>2508</v>
      </c>
      <c r="J1644" s="9"/>
      <c r="K1644" s="9"/>
    </row>
    <row r="1645" spans="1:11" x14ac:dyDescent="0.25">
      <c r="A1645" s="240">
        <v>41932</v>
      </c>
      <c r="B1645" s="438" t="s">
        <v>3325</v>
      </c>
      <c r="C1645" s="429" t="s">
        <v>2506</v>
      </c>
      <c r="D1645" s="8" t="s">
        <v>315</v>
      </c>
      <c r="E1645" s="252">
        <v>2179.6999999999998</v>
      </c>
      <c r="F1645" s="294">
        <v>41933</v>
      </c>
      <c r="G1645" s="30">
        <v>2179.6999999999998</v>
      </c>
      <c r="H1645" s="265">
        <f t="shared" si="39"/>
        <v>0</v>
      </c>
      <c r="I1645" s="8" t="s">
        <v>2832</v>
      </c>
      <c r="J1645" s="9"/>
      <c r="K1645" s="9"/>
    </row>
    <row r="1646" spans="1:11" x14ac:dyDescent="0.25">
      <c r="A1646" s="240">
        <v>41934</v>
      </c>
      <c r="B1646" s="438" t="s">
        <v>3524</v>
      </c>
      <c r="C1646" s="429" t="s">
        <v>2506</v>
      </c>
      <c r="D1646" s="8" t="s">
        <v>315</v>
      </c>
      <c r="E1646" s="252">
        <v>4334</v>
      </c>
      <c r="F1646" s="294">
        <v>41935</v>
      </c>
      <c r="G1646" s="22">
        <v>4334</v>
      </c>
      <c r="H1646" s="265">
        <f t="shared" si="39"/>
        <v>0</v>
      </c>
      <c r="I1646" s="20" t="s">
        <v>2864</v>
      </c>
      <c r="J1646" s="9"/>
      <c r="K1646" s="9"/>
    </row>
    <row r="1647" spans="1:11" x14ac:dyDescent="0.25">
      <c r="A1647" s="240">
        <v>41935</v>
      </c>
      <c r="B1647" s="438" t="s">
        <v>3603</v>
      </c>
      <c r="C1647" s="429" t="s">
        <v>2506</v>
      </c>
      <c r="D1647" s="401" t="s">
        <v>315</v>
      </c>
      <c r="E1647" s="402">
        <v>96.6</v>
      </c>
      <c r="F1647" s="117">
        <v>41935</v>
      </c>
      <c r="G1647" s="30">
        <v>96.6</v>
      </c>
      <c r="H1647" s="265">
        <f t="shared" si="39"/>
        <v>0</v>
      </c>
      <c r="I1647" s="235" t="s">
        <v>2864</v>
      </c>
      <c r="K1647" s="21"/>
    </row>
    <row r="1648" spans="1:11" x14ac:dyDescent="0.25">
      <c r="A1648" s="240">
        <v>41936</v>
      </c>
      <c r="B1648" s="438" t="s">
        <v>3690</v>
      </c>
      <c r="C1648" s="429" t="s">
        <v>2506</v>
      </c>
      <c r="D1648" s="401" t="s">
        <v>315</v>
      </c>
      <c r="E1648" s="402">
        <v>4456.6000000000004</v>
      </c>
      <c r="F1648" s="294">
        <v>41939</v>
      </c>
      <c r="G1648" s="22">
        <v>4456.6000000000004</v>
      </c>
      <c r="H1648" s="265">
        <f t="shared" si="39"/>
        <v>0</v>
      </c>
      <c r="I1648" s="20" t="s">
        <v>2864</v>
      </c>
    </row>
    <row r="1649" spans="1:9" x14ac:dyDescent="0.25">
      <c r="A1649" s="240">
        <v>41939</v>
      </c>
      <c r="B1649" s="438" t="s">
        <v>3983</v>
      </c>
      <c r="C1649" s="429" t="s">
        <v>2506</v>
      </c>
      <c r="D1649" s="439" t="s">
        <v>315</v>
      </c>
      <c r="E1649" s="295">
        <v>2880</v>
      </c>
      <c r="F1649" s="294">
        <v>41940</v>
      </c>
      <c r="G1649" s="22">
        <v>2880</v>
      </c>
      <c r="H1649" s="265">
        <f t="shared" si="39"/>
        <v>0</v>
      </c>
      <c r="I1649" s="24" t="s">
        <v>2544</v>
      </c>
    </row>
    <row r="1650" spans="1:9" x14ac:dyDescent="0.25">
      <c r="A1650" s="240">
        <v>41941</v>
      </c>
      <c r="B1650" s="438" t="s">
        <v>4185</v>
      </c>
      <c r="C1650" s="429" t="s">
        <v>2506</v>
      </c>
      <c r="D1650" s="401" t="s">
        <v>315</v>
      </c>
      <c r="E1650" s="402">
        <v>3449.8</v>
      </c>
      <c r="F1650" s="117">
        <v>41942</v>
      </c>
      <c r="G1650" s="30">
        <v>3449.8</v>
      </c>
      <c r="H1650" s="265">
        <f t="shared" si="39"/>
        <v>0</v>
      </c>
      <c r="I1650" s="8" t="s">
        <v>2544</v>
      </c>
    </row>
    <row r="1651" spans="1:9" x14ac:dyDescent="0.25">
      <c r="A1651" s="240">
        <v>41943</v>
      </c>
      <c r="B1651" s="438" t="s">
        <v>4325</v>
      </c>
      <c r="C1651" s="429" t="s">
        <v>2506</v>
      </c>
      <c r="D1651" s="401" t="s">
        <v>315</v>
      </c>
      <c r="E1651" s="402">
        <v>1252.8</v>
      </c>
      <c r="F1651" s="313">
        <v>41944</v>
      </c>
      <c r="G1651" s="247">
        <v>1252.8</v>
      </c>
      <c r="H1651" s="265">
        <f t="shared" si="39"/>
        <v>0</v>
      </c>
      <c r="I1651" s="235" t="s">
        <v>2544</v>
      </c>
    </row>
    <row r="1652" spans="1:9" x14ac:dyDescent="0.25">
      <c r="A1652" s="240"/>
      <c r="B1652" s="438"/>
      <c r="C1652" s="429"/>
      <c r="D1652" s="401"/>
      <c r="E1652" s="402"/>
      <c r="F1652" s="313"/>
      <c r="G1652" s="247">
        <f>SUM(G1636:G1651)</f>
        <v>43518.000000000007</v>
      </c>
      <c r="H1652" s="265"/>
      <c r="I1652" s="235"/>
    </row>
    <row r="1653" spans="1:9" x14ac:dyDescent="0.25">
      <c r="A1653" s="240"/>
      <c r="B1653" s="438"/>
      <c r="C1653" s="429"/>
      <c r="D1653" s="401"/>
      <c r="E1653" s="402"/>
      <c r="F1653" s="313"/>
      <c r="G1653" s="247"/>
      <c r="H1653" s="265"/>
      <c r="I1653" s="235"/>
    </row>
    <row r="1654" spans="1:9" x14ac:dyDescent="0.25">
      <c r="A1654" s="240">
        <v>41927</v>
      </c>
      <c r="B1654" s="438" t="s">
        <v>2933</v>
      </c>
      <c r="C1654" s="429" t="s">
        <v>2506</v>
      </c>
      <c r="D1654" s="8" t="s">
        <v>2934</v>
      </c>
      <c r="E1654" s="252">
        <v>10377.6</v>
      </c>
      <c r="F1654" s="420">
        <v>41927</v>
      </c>
      <c r="G1654" s="30">
        <v>10377.6</v>
      </c>
      <c r="H1654" s="265">
        <f t="shared" si="39"/>
        <v>0</v>
      </c>
      <c r="I1654" s="8" t="s">
        <v>2508</v>
      </c>
    </row>
    <row r="1655" spans="1:9" x14ac:dyDescent="0.25">
      <c r="A1655" s="240">
        <v>41928</v>
      </c>
      <c r="B1655" s="438" t="s">
        <v>3029</v>
      </c>
      <c r="C1655" s="429" t="s">
        <v>2506</v>
      </c>
      <c r="D1655" s="8" t="s">
        <v>2934</v>
      </c>
      <c r="E1655" s="252">
        <v>8680.2000000000007</v>
      </c>
      <c r="F1655" s="294">
        <v>41928</v>
      </c>
      <c r="G1655" s="251">
        <v>8680.2000000000007</v>
      </c>
      <c r="H1655" s="265">
        <f t="shared" si="39"/>
        <v>0</v>
      </c>
      <c r="I1655" s="235" t="s">
        <v>2508</v>
      </c>
    </row>
    <row r="1656" spans="1:9" x14ac:dyDescent="0.25">
      <c r="A1656" s="240"/>
      <c r="B1656" s="438"/>
      <c r="C1656" s="429"/>
      <c r="D1656" s="8"/>
      <c r="E1656" s="252"/>
      <c r="F1656" s="294"/>
      <c r="G1656" s="251"/>
      <c r="H1656" s="265"/>
      <c r="I1656" s="235"/>
    </row>
    <row r="1657" spans="1:9" x14ac:dyDescent="0.25">
      <c r="A1657" s="240">
        <v>41913</v>
      </c>
      <c r="B1657" s="448" t="s">
        <v>2276</v>
      </c>
      <c r="C1657" s="447" t="s">
        <v>2764</v>
      </c>
      <c r="D1657" s="235" t="s">
        <v>767</v>
      </c>
      <c r="E1657" s="236">
        <v>6552</v>
      </c>
      <c r="F1657" s="294">
        <v>41914</v>
      </c>
      <c r="G1657" s="30">
        <v>6552</v>
      </c>
      <c r="H1657" s="238">
        <f t="shared" si="39"/>
        <v>0</v>
      </c>
      <c r="I1657" s="235" t="s">
        <v>20</v>
      </c>
    </row>
    <row r="1658" spans="1:9" x14ac:dyDescent="0.25">
      <c r="A1658" s="240">
        <v>41932</v>
      </c>
      <c r="B1658" s="438" t="s">
        <v>3340</v>
      </c>
      <c r="C1658" s="429" t="s">
        <v>2506</v>
      </c>
      <c r="D1658" s="8" t="s">
        <v>767</v>
      </c>
      <c r="E1658" s="252">
        <v>1743.5</v>
      </c>
      <c r="F1658" s="294">
        <v>41933</v>
      </c>
      <c r="G1658" s="30">
        <v>1743.5</v>
      </c>
      <c r="H1658" s="265">
        <f t="shared" si="39"/>
        <v>0</v>
      </c>
      <c r="I1658" s="8" t="s">
        <v>2864</v>
      </c>
    </row>
    <row r="1659" spans="1:9" x14ac:dyDescent="0.25">
      <c r="A1659" s="240">
        <v>41913</v>
      </c>
      <c r="B1659" s="448" t="s">
        <v>2266</v>
      </c>
      <c r="C1659" s="447" t="s">
        <v>2764</v>
      </c>
      <c r="D1659" s="235" t="s">
        <v>48</v>
      </c>
      <c r="E1659" s="236">
        <v>11371.6</v>
      </c>
      <c r="F1659" s="294">
        <v>41913</v>
      </c>
      <c r="G1659" s="30">
        <v>11371.6</v>
      </c>
      <c r="H1659" s="238">
        <f t="shared" si="39"/>
        <v>0</v>
      </c>
      <c r="I1659" s="235"/>
    </row>
    <row r="1660" spans="1:9" x14ac:dyDescent="0.25">
      <c r="A1660" s="240">
        <v>41914</v>
      </c>
      <c r="B1660" s="452" t="s">
        <v>1591</v>
      </c>
      <c r="C1660" s="453" t="s">
        <v>2506</v>
      </c>
      <c r="D1660" s="454" t="s">
        <v>48</v>
      </c>
      <c r="E1660" s="236">
        <v>15198.6</v>
      </c>
      <c r="F1660" s="294">
        <v>41914</v>
      </c>
      <c r="G1660" s="30">
        <v>15198.6</v>
      </c>
      <c r="H1660" s="238">
        <f t="shared" si="39"/>
        <v>0</v>
      </c>
      <c r="I1660" s="38"/>
    </row>
    <row r="1661" spans="1:9" x14ac:dyDescent="0.25">
      <c r="A1661" s="240">
        <v>41915</v>
      </c>
      <c r="B1661" s="452" t="s">
        <v>1714</v>
      </c>
      <c r="C1661" s="453" t="s">
        <v>2506</v>
      </c>
      <c r="D1661" s="454" t="s">
        <v>48</v>
      </c>
      <c r="E1661" s="236">
        <v>13064.6</v>
      </c>
      <c r="F1661" s="294">
        <v>41915</v>
      </c>
      <c r="G1661" s="30">
        <v>13064.6</v>
      </c>
      <c r="H1661" s="265">
        <f t="shared" si="39"/>
        <v>0</v>
      </c>
      <c r="I1661" s="38"/>
    </row>
    <row r="1662" spans="1:9" x14ac:dyDescent="0.25">
      <c r="A1662" s="240">
        <v>41916</v>
      </c>
      <c r="B1662" s="241" t="s">
        <v>1838</v>
      </c>
      <c r="C1662" s="394" t="s">
        <v>2506</v>
      </c>
      <c r="D1662" s="235" t="s">
        <v>48</v>
      </c>
      <c r="E1662" s="236">
        <v>15382.9</v>
      </c>
      <c r="F1662" s="294">
        <v>41916</v>
      </c>
      <c r="G1662" s="30">
        <v>15382.9</v>
      </c>
      <c r="H1662" s="265">
        <f t="shared" si="39"/>
        <v>0</v>
      </c>
      <c r="I1662" s="235"/>
    </row>
    <row r="1663" spans="1:9" x14ac:dyDescent="0.25">
      <c r="A1663" s="240">
        <v>41916</v>
      </c>
      <c r="B1663" s="241" t="s">
        <v>1842</v>
      </c>
      <c r="C1663" s="394" t="s">
        <v>2506</v>
      </c>
      <c r="D1663" s="235" t="s">
        <v>48</v>
      </c>
      <c r="E1663" s="236">
        <v>134.4</v>
      </c>
      <c r="F1663" s="294">
        <v>41916</v>
      </c>
      <c r="G1663" s="30">
        <v>134.4</v>
      </c>
      <c r="H1663" s="265">
        <f t="shared" si="39"/>
        <v>0</v>
      </c>
      <c r="I1663" s="235"/>
    </row>
    <row r="1664" spans="1:9" x14ac:dyDescent="0.25">
      <c r="A1664" s="240">
        <v>41917</v>
      </c>
      <c r="B1664" s="241" t="s">
        <v>1933</v>
      </c>
      <c r="C1664" s="394" t="s">
        <v>2506</v>
      </c>
      <c r="D1664" s="235" t="s">
        <v>48</v>
      </c>
      <c r="E1664" s="236">
        <v>20661</v>
      </c>
      <c r="F1664" s="294">
        <v>41917</v>
      </c>
      <c r="G1664" s="30">
        <v>20661</v>
      </c>
      <c r="H1664" s="265">
        <f t="shared" si="39"/>
        <v>0</v>
      </c>
      <c r="I1664" s="235"/>
    </row>
    <row r="1665" spans="1:11" x14ac:dyDescent="0.25">
      <c r="A1665" s="240">
        <v>41918</v>
      </c>
      <c r="B1665" s="241" t="s">
        <v>2006</v>
      </c>
      <c r="C1665" s="394" t="s">
        <v>2506</v>
      </c>
      <c r="D1665" s="8" t="s">
        <v>48</v>
      </c>
      <c r="E1665" s="252">
        <v>19159.400000000001</v>
      </c>
      <c r="F1665" s="294">
        <v>41918</v>
      </c>
      <c r="G1665" s="30">
        <v>19159.400000000001</v>
      </c>
      <c r="H1665" s="265">
        <f t="shared" si="39"/>
        <v>0</v>
      </c>
      <c r="I1665" s="8"/>
    </row>
    <row r="1666" spans="1:11" x14ac:dyDescent="0.25">
      <c r="A1666" s="240">
        <v>41919</v>
      </c>
      <c r="B1666" s="241" t="s">
        <v>2145</v>
      </c>
      <c r="C1666" s="394" t="s">
        <v>2506</v>
      </c>
      <c r="D1666" s="8" t="s">
        <v>48</v>
      </c>
      <c r="E1666" s="252">
        <v>16241.2</v>
      </c>
      <c r="F1666" s="294">
        <v>41919</v>
      </c>
      <c r="G1666" s="30">
        <v>16241.2</v>
      </c>
      <c r="H1666" s="265">
        <f t="shared" si="39"/>
        <v>0</v>
      </c>
      <c r="I1666" s="8"/>
      <c r="J1666" s="9"/>
      <c r="K1666" s="9"/>
    </row>
    <row r="1667" spans="1:11" x14ac:dyDescent="0.25">
      <c r="A1667" s="240">
        <v>41920</v>
      </c>
      <c r="B1667" s="241" t="s">
        <v>2210</v>
      </c>
      <c r="C1667" s="394" t="s">
        <v>2506</v>
      </c>
      <c r="D1667" s="8" t="s">
        <v>48</v>
      </c>
      <c r="E1667" s="252">
        <v>8451</v>
      </c>
      <c r="F1667" s="294">
        <v>41920</v>
      </c>
      <c r="G1667" s="30">
        <v>8451</v>
      </c>
      <c r="H1667" s="265">
        <f t="shared" si="39"/>
        <v>0</v>
      </c>
      <c r="I1667" s="8"/>
      <c r="J1667" s="9"/>
      <c r="K1667" s="9"/>
    </row>
    <row r="1668" spans="1:11" x14ac:dyDescent="0.25">
      <c r="A1668" s="240">
        <v>41920</v>
      </c>
      <c r="B1668" s="456" t="s">
        <v>1132</v>
      </c>
      <c r="C1668" s="457" t="s">
        <v>2764</v>
      </c>
      <c r="D1668" s="235" t="s">
        <v>48</v>
      </c>
      <c r="E1668" s="236">
        <v>1174</v>
      </c>
      <c r="F1668" s="294">
        <v>41920</v>
      </c>
      <c r="G1668" s="30">
        <v>1174</v>
      </c>
      <c r="H1668" s="265">
        <f t="shared" si="39"/>
        <v>0</v>
      </c>
      <c r="I1668" s="235"/>
      <c r="J1668" s="9"/>
      <c r="K1668" s="9"/>
    </row>
    <row r="1669" spans="1:11" x14ac:dyDescent="0.25">
      <c r="A1669" s="240">
        <v>41921</v>
      </c>
      <c r="B1669" s="456" t="s">
        <v>1208</v>
      </c>
      <c r="C1669" s="457" t="s">
        <v>2764</v>
      </c>
      <c r="D1669" s="235" t="s">
        <v>48</v>
      </c>
      <c r="E1669" s="236">
        <v>6491.4</v>
      </c>
      <c r="F1669" s="294">
        <v>41921</v>
      </c>
      <c r="G1669" s="30">
        <v>6491.4</v>
      </c>
      <c r="H1669" s="265">
        <f t="shared" si="39"/>
        <v>0</v>
      </c>
      <c r="I1669" s="235"/>
      <c r="J1669" s="9"/>
      <c r="K1669" s="9"/>
    </row>
    <row r="1670" spans="1:11" x14ac:dyDescent="0.25">
      <c r="A1670" s="240">
        <v>41922</v>
      </c>
      <c r="B1670" s="438" t="s">
        <v>1089</v>
      </c>
      <c r="C1670" s="429" t="s">
        <v>2506</v>
      </c>
      <c r="D1670" s="235" t="s">
        <v>48</v>
      </c>
      <c r="E1670" s="236">
        <v>11214.1</v>
      </c>
      <c r="F1670" s="294">
        <v>41922</v>
      </c>
      <c r="G1670" s="30">
        <v>11214.1</v>
      </c>
      <c r="H1670" s="265">
        <f t="shared" si="39"/>
        <v>0</v>
      </c>
      <c r="I1670" s="235"/>
      <c r="J1670" s="9"/>
      <c r="K1670" s="9"/>
    </row>
    <row r="1671" spans="1:11" x14ac:dyDescent="0.25">
      <c r="A1671" s="240">
        <v>41923</v>
      </c>
      <c r="B1671" s="438" t="s">
        <v>1204</v>
      </c>
      <c r="C1671" s="429" t="s">
        <v>2506</v>
      </c>
      <c r="D1671" s="8" t="s">
        <v>48</v>
      </c>
      <c r="E1671" s="252">
        <v>6508.8</v>
      </c>
      <c r="F1671" s="294">
        <v>41923</v>
      </c>
      <c r="G1671" s="30">
        <v>6508.8</v>
      </c>
      <c r="H1671" s="265">
        <f t="shared" si="39"/>
        <v>0</v>
      </c>
      <c r="I1671" s="235" t="s">
        <v>2508</v>
      </c>
      <c r="J1671" s="9"/>
      <c r="K1671" s="9"/>
    </row>
    <row r="1672" spans="1:11" x14ac:dyDescent="0.25">
      <c r="A1672" s="240">
        <v>41924</v>
      </c>
      <c r="B1672" s="438" t="s">
        <v>1299</v>
      </c>
      <c r="C1672" s="429" t="s">
        <v>2506</v>
      </c>
      <c r="D1672" s="8" t="s">
        <v>48</v>
      </c>
      <c r="E1672" s="252">
        <v>15570.6</v>
      </c>
      <c r="F1672" s="294">
        <v>41924</v>
      </c>
      <c r="G1672" s="30">
        <v>15570.6</v>
      </c>
      <c r="H1672" s="265">
        <f t="shared" si="39"/>
        <v>0</v>
      </c>
      <c r="I1672" s="8" t="s">
        <v>2508</v>
      </c>
      <c r="J1672" s="9"/>
      <c r="K1672" s="9"/>
    </row>
    <row r="1673" spans="1:11" x14ac:dyDescent="0.25">
      <c r="A1673" s="240">
        <v>41925</v>
      </c>
      <c r="B1673" s="438" t="s">
        <v>1380</v>
      </c>
      <c r="C1673" s="429" t="s">
        <v>2506</v>
      </c>
      <c r="D1673" s="401" t="s">
        <v>48</v>
      </c>
      <c r="E1673" s="402">
        <v>3951.7</v>
      </c>
      <c r="F1673" s="294">
        <v>41925</v>
      </c>
      <c r="G1673" s="30">
        <v>3951.7</v>
      </c>
      <c r="H1673" s="265">
        <f t="shared" si="39"/>
        <v>0</v>
      </c>
      <c r="I1673" s="8" t="s">
        <v>2508</v>
      </c>
      <c r="J1673" s="9"/>
      <c r="K1673" s="9"/>
    </row>
    <row r="1674" spans="1:11" x14ac:dyDescent="0.25">
      <c r="A1674" s="240">
        <v>41927</v>
      </c>
      <c r="B1674" s="438" t="s">
        <v>2900</v>
      </c>
      <c r="C1674" s="429" t="s">
        <v>2506</v>
      </c>
      <c r="D1674" s="8" t="s">
        <v>48</v>
      </c>
      <c r="E1674" s="252">
        <v>8682.35</v>
      </c>
      <c r="F1674" s="294">
        <v>41927</v>
      </c>
      <c r="G1674" s="30">
        <v>8682.35</v>
      </c>
      <c r="H1674" s="265">
        <f t="shared" si="39"/>
        <v>0</v>
      </c>
      <c r="I1674" s="8" t="s">
        <v>2523</v>
      </c>
      <c r="J1674" s="9"/>
      <c r="K1674" s="9"/>
    </row>
    <row r="1675" spans="1:11" x14ac:dyDescent="0.25">
      <c r="A1675" s="240">
        <v>41940</v>
      </c>
      <c r="B1675" s="438" t="s">
        <v>4086</v>
      </c>
      <c r="C1675" s="429" t="s">
        <v>2506</v>
      </c>
      <c r="D1675" s="401" t="s">
        <v>48</v>
      </c>
      <c r="E1675" s="402">
        <v>1824</v>
      </c>
      <c r="F1675" s="294">
        <v>41940</v>
      </c>
      <c r="G1675" s="30">
        <v>1824</v>
      </c>
      <c r="H1675" s="265">
        <f t="shared" ref="H1675:H1764" si="40">E1675-G1675</f>
        <v>0</v>
      </c>
      <c r="I1675" s="235" t="s">
        <v>2508</v>
      </c>
      <c r="J1675" s="9"/>
      <c r="K1675" s="9"/>
    </row>
    <row r="1676" spans="1:11" x14ac:dyDescent="0.25">
      <c r="A1676" s="240">
        <v>41942</v>
      </c>
      <c r="B1676" s="438" t="s">
        <v>4240</v>
      </c>
      <c r="C1676" s="429" t="s">
        <v>2506</v>
      </c>
      <c r="D1676" s="401" t="s">
        <v>48</v>
      </c>
      <c r="E1676" s="402">
        <v>5836.5</v>
      </c>
      <c r="F1676" s="117">
        <v>41942</v>
      </c>
      <c r="G1676" s="30">
        <v>5836.5</v>
      </c>
      <c r="H1676" s="265">
        <f t="shared" si="40"/>
        <v>0</v>
      </c>
      <c r="I1676" s="8" t="s">
        <v>2508</v>
      </c>
      <c r="J1676" s="9"/>
      <c r="K1676" s="9"/>
    </row>
    <row r="1677" spans="1:11" x14ac:dyDescent="0.25">
      <c r="A1677" s="240"/>
      <c r="B1677" s="438"/>
      <c r="C1677" s="429"/>
      <c r="D1677" s="401"/>
      <c r="E1677" s="402"/>
      <c r="F1677" s="117"/>
      <c r="G1677" s="621">
        <f>SUM(G1657:G1676)</f>
        <v>189213.65000000002</v>
      </c>
      <c r="H1677" s="265"/>
      <c r="I1677" s="8"/>
      <c r="J1677" s="9"/>
      <c r="K1677" s="9"/>
    </row>
    <row r="1678" spans="1:11" x14ac:dyDescent="0.25">
      <c r="A1678" s="240"/>
      <c r="B1678" s="438"/>
      <c r="C1678" s="429"/>
      <c r="D1678" s="401"/>
      <c r="E1678" s="402"/>
      <c r="F1678" s="117"/>
      <c r="G1678" s="30"/>
      <c r="H1678" s="265"/>
      <c r="I1678" s="8"/>
      <c r="J1678" s="9"/>
      <c r="K1678" s="9"/>
    </row>
    <row r="1679" spans="1:11" x14ac:dyDescent="0.25">
      <c r="A1679" s="240">
        <v>41930</v>
      </c>
      <c r="B1679" s="438" t="s">
        <v>3188</v>
      </c>
      <c r="C1679" s="429" t="s">
        <v>2506</v>
      </c>
      <c r="D1679" s="8" t="s">
        <v>2613</v>
      </c>
      <c r="E1679" s="252">
        <v>2284.8000000000002</v>
      </c>
      <c r="F1679" s="294">
        <v>41930</v>
      </c>
      <c r="G1679" s="30">
        <v>2284.8000000000002</v>
      </c>
      <c r="H1679" s="265">
        <f t="shared" si="40"/>
        <v>0</v>
      </c>
      <c r="I1679" s="8" t="s">
        <v>2523</v>
      </c>
      <c r="J1679" s="9"/>
      <c r="K1679" s="9"/>
    </row>
    <row r="1680" spans="1:11" x14ac:dyDescent="0.25">
      <c r="A1680" s="240">
        <v>41932</v>
      </c>
      <c r="B1680" s="438" t="s">
        <v>3380</v>
      </c>
      <c r="C1680" s="429" t="s">
        <v>2506</v>
      </c>
      <c r="D1680" s="401" t="s">
        <v>2613</v>
      </c>
      <c r="E1680" s="402">
        <v>1672.8</v>
      </c>
      <c r="F1680" s="294">
        <v>41932</v>
      </c>
      <c r="G1680" s="30">
        <v>1672.8</v>
      </c>
      <c r="H1680" s="265">
        <f t="shared" si="40"/>
        <v>0</v>
      </c>
      <c r="I1680" s="235" t="s">
        <v>2511</v>
      </c>
      <c r="J1680" s="9"/>
      <c r="K1680" s="9"/>
    </row>
    <row r="1681" spans="1:11" x14ac:dyDescent="0.25">
      <c r="A1681" s="240"/>
      <c r="B1681" s="438"/>
      <c r="C1681" s="429"/>
      <c r="D1681" s="401"/>
      <c r="E1681" s="402"/>
      <c r="F1681" s="294"/>
      <c r="G1681" s="30"/>
      <c r="H1681" s="265"/>
      <c r="I1681" s="235"/>
      <c r="J1681" s="9"/>
      <c r="K1681" s="9"/>
    </row>
    <row r="1682" spans="1:11" x14ac:dyDescent="0.25">
      <c r="A1682" s="240">
        <v>41941</v>
      </c>
      <c r="B1682" s="438" t="s">
        <v>4171</v>
      </c>
      <c r="C1682" s="429" t="s">
        <v>2506</v>
      </c>
      <c r="D1682" s="401" t="s">
        <v>4172</v>
      </c>
      <c r="E1682" s="402">
        <v>415.8</v>
      </c>
      <c r="F1682" s="117">
        <v>41941</v>
      </c>
      <c r="G1682" s="30">
        <v>415.8</v>
      </c>
      <c r="H1682" s="265">
        <f t="shared" si="40"/>
        <v>0</v>
      </c>
      <c r="I1682" s="8" t="s">
        <v>2508</v>
      </c>
      <c r="J1682" s="9"/>
      <c r="K1682" s="9"/>
    </row>
    <row r="1683" spans="1:11" x14ac:dyDescent="0.25">
      <c r="A1683" s="240">
        <v>41918</v>
      </c>
      <c r="B1683" s="241" t="s">
        <v>2015</v>
      </c>
      <c r="C1683" s="394" t="s">
        <v>2506</v>
      </c>
      <c r="D1683" s="8" t="s">
        <v>2617</v>
      </c>
      <c r="E1683" s="252">
        <v>380.8</v>
      </c>
      <c r="F1683" s="294">
        <v>41918</v>
      </c>
      <c r="G1683" s="30">
        <v>380.8</v>
      </c>
      <c r="H1683" s="265">
        <f t="shared" si="40"/>
        <v>0</v>
      </c>
      <c r="I1683" s="8"/>
      <c r="J1683" s="9"/>
      <c r="K1683" s="9"/>
    </row>
    <row r="1684" spans="1:11" x14ac:dyDescent="0.25">
      <c r="A1684" s="240">
        <v>41923</v>
      </c>
      <c r="B1684" s="438" t="s">
        <v>1221</v>
      </c>
      <c r="C1684" s="429" t="s">
        <v>2506</v>
      </c>
      <c r="D1684" s="8" t="s">
        <v>2617</v>
      </c>
      <c r="E1684" s="252">
        <v>379.6</v>
      </c>
      <c r="F1684" s="294">
        <v>41923</v>
      </c>
      <c r="G1684" s="30">
        <v>379.6</v>
      </c>
      <c r="H1684" s="265">
        <f t="shared" si="40"/>
        <v>0</v>
      </c>
      <c r="I1684" s="235" t="s">
        <v>2508</v>
      </c>
      <c r="J1684" s="9"/>
      <c r="K1684" s="9"/>
    </row>
    <row r="1685" spans="1:11" x14ac:dyDescent="0.25">
      <c r="A1685" s="240">
        <v>41933</v>
      </c>
      <c r="B1685" s="438" t="s">
        <v>3485</v>
      </c>
      <c r="C1685" s="429" t="s">
        <v>2506</v>
      </c>
      <c r="D1685" s="8" t="s">
        <v>2617</v>
      </c>
      <c r="E1685" s="252">
        <v>343.2</v>
      </c>
      <c r="F1685" s="294">
        <v>41933</v>
      </c>
      <c r="G1685" s="22">
        <v>343.2</v>
      </c>
      <c r="H1685" s="265">
        <f t="shared" si="40"/>
        <v>0</v>
      </c>
      <c r="I1685" s="431" t="s">
        <v>2508</v>
      </c>
      <c r="J1685" s="9"/>
      <c r="K1685" s="9"/>
    </row>
    <row r="1686" spans="1:11" x14ac:dyDescent="0.25">
      <c r="A1686" s="240">
        <v>41934</v>
      </c>
      <c r="B1686" s="438" t="s">
        <v>3562</v>
      </c>
      <c r="C1686" s="429" t="s">
        <v>2506</v>
      </c>
      <c r="D1686" s="8" t="s">
        <v>2617</v>
      </c>
      <c r="E1686" s="252">
        <v>332.8</v>
      </c>
      <c r="F1686" s="294">
        <v>41934</v>
      </c>
      <c r="G1686" s="22">
        <v>332.8</v>
      </c>
      <c r="H1686" s="265">
        <f t="shared" si="40"/>
        <v>0</v>
      </c>
      <c r="I1686" s="20" t="s">
        <v>2864</v>
      </c>
      <c r="J1686" s="9"/>
      <c r="K1686" s="9"/>
    </row>
    <row r="1687" spans="1:11" x14ac:dyDescent="0.25">
      <c r="A1687" s="240">
        <v>41936</v>
      </c>
      <c r="B1687" s="438" t="s">
        <v>3747</v>
      </c>
      <c r="C1687" s="429" t="s">
        <v>2506</v>
      </c>
      <c r="D1687" s="401" t="s">
        <v>2617</v>
      </c>
      <c r="E1687" s="402">
        <v>426.4</v>
      </c>
      <c r="F1687" s="294">
        <v>41936</v>
      </c>
      <c r="G1687" s="30">
        <v>426.4</v>
      </c>
      <c r="H1687" s="265">
        <f t="shared" si="40"/>
        <v>0</v>
      </c>
      <c r="I1687" s="20" t="s">
        <v>2508</v>
      </c>
      <c r="J1687" s="9"/>
      <c r="K1687" s="9"/>
    </row>
    <row r="1688" spans="1:11" x14ac:dyDescent="0.25">
      <c r="A1688" s="240"/>
      <c r="B1688" s="438"/>
      <c r="C1688" s="429"/>
      <c r="D1688" s="401"/>
      <c r="E1688" s="402"/>
      <c r="F1688" s="294"/>
      <c r="G1688" s="30"/>
      <c r="H1688" s="265"/>
      <c r="I1688" s="20"/>
      <c r="J1688" s="9"/>
      <c r="K1688" s="9"/>
    </row>
    <row r="1689" spans="1:11" x14ac:dyDescent="0.25">
      <c r="A1689" s="240"/>
      <c r="B1689" s="438"/>
      <c r="C1689" s="429"/>
      <c r="D1689" s="401"/>
      <c r="E1689" s="402"/>
      <c r="F1689" s="294"/>
      <c r="G1689" s="30"/>
      <c r="H1689" s="265"/>
      <c r="I1689" s="20"/>
      <c r="J1689" s="9"/>
      <c r="K1689" s="9"/>
    </row>
    <row r="1690" spans="1:11" x14ac:dyDescent="0.25">
      <c r="A1690" s="240">
        <v>41934</v>
      </c>
      <c r="B1690" s="438" t="s">
        <v>3571</v>
      </c>
      <c r="C1690" s="429" t="s">
        <v>2506</v>
      </c>
      <c r="D1690" s="401" t="s">
        <v>2615</v>
      </c>
      <c r="E1690" s="402">
        <v>9976.4</v>
      </c>
      <c r="F1690" s="294">
        <v>41934</v>
      </c>
      <c r="G1690" s="22">
        <v>9976.4</v>
      </c>
      <c r="H1690" s="265">
        <f t="shared" si="40"/>
        <v>0</v>
      </c>
      <c r="I1690" s="20" t="s">
        <v>2534</v>
      </c>
      <c r="J1690" s="9"/>
      <c r="K1690" s="9"/>
    </row>
    <row r="1691" spans="1:11" x14ac:dyDescent="0.25">
      <c r="A1691" s="240">
        <v>41923</v>
      </c>
      <c r="B1691" s="438" t="s">
        <v>1208</v>
      </c>
      <c r="C1691" s="429" t="s">
        <v>2506</v>
      </c>
      <c r="D1691" s="8" t="s">
        <v>2862</v>
      </c>
      <c r="E1691" s="252">
        <v>36</v>
      </c>
      <c r="F1691" s="294">
        <v>41923</v>
      </c>
      <c r="G1691" s="30">
        <v>36</v>
      </c>
      <c r="H1691" s="265">
        <f t="shared" si="40"/>
        <v>0</v>
      </c>
      <c r="I1691" s="235" t="s">
        <v>2508</v>
      </c>
      <c r="J1691" s="9"/>
      <c r="K1691" s="9"/>
    </row>
    <row r="1692" spans="1:11" x14ac:dyDescent="0.25">
      <c r="A1692" s="240">
        <v>41918</v>
      </c>
      <c r="B1692" s="241" t="s">
        <v>1975</v>
      </c>
      <c r="C1692" s="394" t="s">
        <v>2506</v>
      </c>
      <c r="D1692" s="8" t="s">
        <v>2816</v>
      </c>
      <c r="E1692" s="252">
        <v>77363</v>
      </c>
      <c r="F1692" s="294">
        <v>41918</v>
      </c>
      <c r="G1692" s="30">
        <v>77363</v>
      </c>
      <c r="H1692" s="265">
        <f t="shared" si="40"/>
        <v>0</v>
      </c>
      <c r="I1692" s="8"/>
      <c r="J1692" s="9"/>
      <c r="K1692" s="9"/>
    </row>
    <row r="1693" spans="1:11" x14ac:dyDescent="0.25">
      <c r="A1693" s="240"/>
      <c r="B1693" s="241"/>
      <c r="C1693" s="394"/>
      <c r="D1693" s="8"/>
      <c r="E1693" s="252"/>
      <c r="F1693" s="294"/>
      <c r="G1693" s="30"/>
      <c r="H1693" s="265"/>
      <c r="I1693" s="8"/>
      <c r="J1693" s="9"/>
      <c r="K1693" s="9"/>
    </row>
    <row r="1694" spans="1:11" x14ac:dyDescent="0.25">
      <c r="A1694" s="240"/>
      <c r="B1694" s="241"/>
      <c r="C1694" s="394"/>
      <c r="D1694" s="8"/>
      <c r="E1694" s="252"/>
      <c r="F1694" s="294"/>
      <c r="G1694" s="30"/>
      <c r="H1694" s="265"/>
      <c r="I1694" s="8"/>
      <c r="J1694" s="9"/>
      <c r="K1694" s="9"/>
    </row>
    <row r="1695" spans="1:11" x14ac:dyDescent="0.25">
      <c r="A1695" s="240">
        <v>41913</v>
      </c>
      <c r="B1695" s="448" t="s">
        <v>2222</v>
      </c>
      <c r="C1695" s="447" t="s">
        <v>2764</v>
      </c>
      <c r="D1695" s="8" t="s">
        <v>2524</v>
      </c>
      <c r="E1695" s="236">
        <v>4962.3999999999996</v>
      </c>
      <c r="F1695" s="294">
        <v>41913</v>
      </c>
      <c r="G1695" s="30">
        <v>4962.3999999999996</v>
      </c>
      <c r="H1695" s="238">
        <f t="shared" ref="H1695:H1726" si="41">E1695-G1695</f>
        <v>0</v>
      </c>
      <c r="I1695" s="8"/>
      <c r="J1695" s="9"/>
      <c r="K1695" s="9"/>
    </row>
    <row r="1696" spans="1:11" x14ac:dyDescent="0.25">
      <c r="A1696" s="240">
        <v>41914</v>
      </c>
      <c r="B1696" s="452" t="s">
        <v>1548</v>
      </c>
      <c r="C1696" s="453" t="s">
        <v>2506</v>
      </c>
      <c r="D1696" s="8" t="s">
        <v>2524</v>
      </c>
      <c r="E1696" s="236">
        <v>4731.6000000000004</v>
      </c>
      <c r="F1696" s="294">
        <v>41914</v>
      </c>
      <c r="G1696" s="30">
        <v>4731.6000000000004</v>
      </c>
      <c r="H1696" s="238">
        <f t="shared" si="41"/>
        <v>0</v>
      </c>
      <c r="I1696" s="8"/>
      <c r="J1696" s="9"/>
      <c r="K1696" s="9"/>
    </row>
    <row r="1697" spans="1:11" x14ac:dyDescent="0.25">
      <c r="A1697" s="240">
        <v>41915</v>
      </c>
      <c r="B1697" s="452" t="s">
        <v>1669</v>
      </c>
      <c r="C1697" s="453" t="s">
        <v>2506</v>
      </c>
      <c r="D1697" s="8" t="s">
        <v>2524</v>
      </c>
      <c r="E1697" s="236">
        <v>5888</v>
      </c>
      <c r="F1697" s="294">
        <v>41915</v>
      </c>
      <c r="G1697" s="30">
        <v>5888</v>
      </c>
      <c r="H1697" s="265">
        <f t="shared" si="41"/>
        <v>0</v>
      </c>
      <c r="I1697" s="8"/>
      <c r="J1697" s="9"/>
      <c r="K1697" s="9"/>
    </row>
    <row r="1698" spans="1:11" x14ac:dyDescent="0.25">
      <c r="A1698" s="240">
        <v>41916</v>
      </c>
      <c r="B1698" s="241" t="s">
        <v>1794</v>
      </c>
      <c r="C1698" s="394" t="s">
        <v>2506</v>
      </c>
      <c r="D1698" s="8" t="s">
        <v>2524</v>
      </c>
      <c r="E1698" s="236">
        <v>11836.8</v>
      </c>
      <c r="F1698" s="294">
        <v>41916</v>
      </c>
      <c r="G1698" s="30">
        <v>11836.8</v>
      </c>
      <c r="H1698" s="265">
        <f t="shared" si="41"/>
        <v>0</v>
      </c>
      <c r="I1698" s="8"/>
      <c r="J1698" s="9"/>
      <c r="K1698" s="9"/>
    </row>
    <row r="1699" spans="1:11" x14ac:dyDescent="0.25">
      <c r="A1699" s="240">
        <v>41918</v>
      </c>
      <c r="B1699" s="241" t="s">
        <v>1958</v>
      </c>
      <c r="C1699" s="394" t="s">
        <v>2506</v>
      </c>
      <c r="D1699" s="8" t="s">
        <v>2524</v>
      </c>
      <c r="E1699" s="252">
        <v>8899</v>
      </c>
      <c r="F1699" s="294">
        <v>41918</v>
      </c>
      <c r="G1699" s="30">
        <v>8899</v>
      </c>
      <c r="H1699" s="265">
        <f t="shared" si="41"/>
        <v>0</v>
      </c>
      <c r="I1699" s="8"/>
      <c r="J1699" s="9"/>
      <c r="K1699" s="9"/>
    </row>
    <row r="1700" spans="1:11" x14ac:dyDescent="0.25">
      <c r="A1700" s="240">
        <v>41919</v>
      </c>
      <c r="B1700" s="241" t="s">
        <v>2085</v>
      </c>
      <c r="C1700" s="394" t="s">
        <v>2506</v>
      </c>
      <c r="D1700" s="8" t="s">
        <v>2524</v>
      </c>
      <c r="E1700" s="252">
        <v>5258.4</v>
      </c>
      <c r="F1700" s="294">
        <v>41919</v>
      </c>
      <c r="G1700" s="30">
        <v>5258.4</v>
      </c>
      <c r="H1700" s="265">
        <f t="shared" si="41"/>
        <v>0</v>
      </c>
      <c r="I1700" s="8"/>
      <c r="J1700" s="9"/>
      <c r="K1700" s="9"/>
    </row>
    <row r="1701" spans="1:11" x14ac:dyDescent="0.25">
      <c r="A1701" s="240">
        <v>41920</v>
      </c>
      <c r="B1701" s="241" t="s">
        <v>2177</v>
      </c>
      <c r="C1701" s="394" t="s">
        <v>2506</v>
      </c>
      <c r="D1701" s="8" t="s">
        <v>2524</v>
      </c>
      <c r="E1701" s="252">
        <v>5569.4</v>
      </c>
      <c r="F1701" s="294">
        <v>41920</v>
      </c>
      <c r="G1701" s="30">
        <v>5569.4</v>
      </c>
      <c r="H1701" s="265">
        <f t="shared" si="41"/>
        <v>0</v>
      </c>
      <c r="I1701" s="8"/>
      <c r="J1701" s="9"/>
      <c r="K1701" s="9"/>
    </row>
    <row r="1702" spans="1:11" x14ac:dyDescent="0.25">
      <c r="A1702" s="240">
        <v>41921</v>
      </c>
      <c r="B1702" s="456" t="s">
        <v>1183</v>
      </c>
      <c r="C1702" s="457" t="s">
        <v>2764</v>
      </c>
      <c r="D1702" s="8" t="s">
        <v>2524</v>
      </c>
      <c r="E1702" s="236">
        <v>4894.6000000000004</v>
      </c>
      <c r="F1702" s="294">
        <v>41921</v>
      </c>
      <c r="G1702" s="30">
        <v>4894.6000000000004</v>
      </c>
      <c r="H1702" s="265">
        <f t="shared" si="41"/>
        <v>0</v>
      </c>
      <c r="I1702" s="8"/>
      <c r="J1702" s="9"/>
      <c r="K1702" s="9"/>
    </row>
    <row r="1703" spans="1:11" x14ac:dyDescent="0.25">
      <c r="A1703" s="240">
        <v>41922</v>
      </c>
      <c r="B1703" s="438" t="s">
        <v>1056</v>
      </c>
      <c r="C1703" s="429" t="s">
        <v>2506</v>
      </c>
      <c r="D1703" s="8" t="s">
        <v>2524</v>
      </c>
      <c r="E1703" s="236">
        <v>5577.6</v>
      </c>
      <c r="F1703" s="294">
        <v>41922</v>
      </c>
      <c r="G1703" s="30">
        <v>5577.6</v>
      </c>
      <c r="H1703" s="265">
        <f t="shared" si="41"/>
        <v>0</v>
      </c>
      <c r="I1703" s="8"/>
      <c r="J1703" s="9"/>
      <c r="K1703" s="9"/>
    </row>
    <row r="1704" spans="1:11" x14ac:dyDescent="0.25">
      <c r="A1704" s="240">
        <v>41923</v>
      </c>
      <c r="B1704" s="438" t="s">
        <v>1146</v>
      </c>
      <c r="C1704" s="429" t="s">
        <v>2506</v>
      </c>
      <c r="D1704" s="8" t="s">
        <v>2524</v>
      </c>
      <c r="E1704" s="252">
        <v>11287</v>
      </c>
      <c r="F1704" s="294">
        <v>41923</v>
      </c>
      <c r="G1704" s="30">
        <v>11287</v>
      </c>
      <c r="H1704" s="265">
        <f t="shared" si="41"/>
        <v>0</v>
      </c>
      <c r="I1704" s="8"/>
      <c r="J1704" s="9"/>
      <c r="K1704" s="9"/>
    </row>
    <row r="1705" spans="1:11" x14ac:dyDescent="0.25">
      <c r="A1705" s="240">
        <v>41923</v>
      </c>
      <c r="B1705" s="438" t="s">
        <v>1212</v>
      </c>
      <c r="C1705" s="429" t="s">
        <v>2506</v>
      </c>
      <c r="D1705" s="8" t="s">
        <v>2524</v>
      </c>
      <c r="E1705" s="252">
        <v>11862.4</v>
      </c>
      <c r="F1705" s="294">
        <v>41925</v>
      </c>
      <c r="G1705" s="30">
        <v>11862.4</v>
      </c>
      <c r="H1705" s="265">
        <f t="shared" si="41"/>
        <v>0</v>
      </c>
      <c r="I1705" s="235" t="s">
        <v>2520</v>
      </c>
      <c r="J1705" s="9"/>
      <c r="K1705" s="9"/>
    </row>
    <row r="1706" spans="1:11" x14ac:dyDescent="0.25">
      <c r="A1706" s="240">
        <v>41924</v>
      </c>
      <c r="B1706" s="438" t="s">
        <v>1264</v>
      </c>
      <c r="C1706" s="429" t="s">
        <v>2506</v>
      </c>
      <c r="D1706" s="8" t="s">
        <v>2524</v>
      </c>
      <c r="E1706" s="252">
        <v>10286</v>
      </c>
      <c r="F1706" s="294">
        <v>41925</v>
      </c>
      <c r="G1706" s="30">
        <v>10286</v>
      </c>
      <c r="H1706" s="265">
        <f t="shared" si="41"/>
        <v>0</v>
      </c>
      <c r="I1706" s="235" t="s">
        <v>20</v>
      </c>
      <c r="J1706" s="9"/>
      <c r="K1706" s="9"/>
    </row>
    <row r="1707" spans="1:11" x14ac:dyDescent="0.25">
      <c r="A1707" s="240">
        <v>41925</v>
      </c>
      <c r="B1707" s="438" t="s">
        <v>1369</v>
      </c>
      <c r="C1707" s="429" t="s">
        <v>2506</v>
      </c>
      <c r="D1707" s="401" t="s">
        <v>2524</v>
      </c>
      <c r="E1707" s="402">
        <v>5957.6</v>
      </c>
      <c r="F1707" s="294">
        <v>41925</v>
      </c>
      <c r="G1707" s="30">
        <v>5957.6</v>
      </c>
      <c r="H1707" s="265">
        <f t="shared" si="41"/>
        <v>0</v>
      </c>
      <c r="I1707" s="8" t="s">
        <v>2534</v>
      </c>
      <c r="J1707" s="9"/>
      <c r="K1707" s="9"/>
    </row>
    <row r="1708" spans="1:11" x14ac:dyDescent="0.25">
      <c r="A1708" s="240">
        <v>41925</v>
      </c>
      <c r="B1708" s="438" t="s">
        <v>1370</v>
      </c>
      <c r="C1708" s="429" t="s">
        <v>2506</v>
      </c>
      <c r="D1708" s="401" t="s">
        <v>2524</v>
      </c>
      <c r="E1708" s="402">
        <v>146</v>
      </c>
      <c r="F1708" s="294">
        <v>41925</v>
      </c>
      <c r="G1708" s="30">
        <v>146</v>
      </c>
      <c r="H1708" s="265">
        <f t="shared" si="41"/>
        <v>0</v>
      </c>
      <c r="I1708" s="8" t="s">
        <v>2534</v>
      </c>
      <c r="J1708" s="9"/>
      <c r="K1708" s="9"/>
    </row>
    <row r="1709" spans="1:11" x14ac:dyDescent="0.25">
      <c r="A1709" s="240">
        <v>41926</v>
      </c>
      <c r="B1709" s="438" t="s">
        <v>1493</v>
      </c>
      <c r="C1709" s="429" t="s">
        <v>2506</v>
      </c>
      <c r="D1709" s="401" t="s">
        <v>2524</v>
      </c>
      <c r="E1709" s="402">
        <v>5925.1</v>
      </c>
      <c r="F1709" s="294">
        <v>41926</v>
      </c>
      <c r="G1709" s="30">
        <v>5925.1</v>
      </c>
      <c r="H1709" s="265">
        <f t="shared" si="41"/>
        <v>0</v>
      </c>
      <c r="I1709" s="235" t="s">
        <v>2520</v>
      </c>
      <c r="J1709" s="9"/>
      <c r="K1709" s="9"/>
    </row>
    <row r="1710" spans="1:11" x14ac:dyDescent="0.25">
      <c r="A1710" s="240">
        <v>41927</v>
      </c>
      <c r="B1710" s="438" t="s">
        <v>2930</v>
      </c>
      <c r="C1710" s="429" t="s">
        <v>2506</v>
      </c>
      <c r="D1710" s="8" t="s">
        <v>2524</v>
      </c>
      <c r="E1710" s="252">
        <v>5619</v>
      </c>
      <c r="F1710" s="294">
        <v>41927</v>
      </c>
      <c r="G1710" s="30">
        <v>5619</v>
      </c>
      <c r="H1710" s="265">
        <f t="shared" si="41"/>
        <v>0</v>
      </c>
      <c r="I1710" s="8" t="s">
        <v>2520</v>
      </c>
      <c r="J1710" s="9"/>
      <c r="K1710" s="9"/>
    </row>
    <row r="1711" spans="1:11" x14ac:dyDescent="0.25">
      <c r="A1711" s="240">
        <v>41928</v>
      </c>
      <c r="B1711" s="438" t="s">
        <v>2992</v>
      </c>
      <c r="C1711" s="429" t="s">
        <v>2506</v>
      </c>
      <c r="D1711" s="8" t="s">
        <v>2524</v>
      </c>
      <c r="E1711" s="252">
        <v>7092.4</v>
      </c>
      <c r="F1711" s="294">
        <v>41928</v>
      </c>
      <c r="G1711" s="251">
        <v>7092.4</v>
      </c>
      <c r="H1711" s="265">
        <f t="shared" si="41"/>
        <v>0</v>
      </c>
      <c r="I1711" s="235" t="s">
        <v>2525</v>
      </c>
      <c r="J1711" s="9"/>
      <c r="K1711" s="9"/>
    </row>
    <row r="1712" spans="1:11" x14ac:dyDescent="0.25">
      <c r="A1712" s="240">
        <v>41929</v>
      </c>
      <c r="B1712" s="438" t="s">
        <v>3093</v>
      </c>
      <c r="C1712" s="429" t="s">
        <v>2506</v>
      </c>
      <c r="D1712" s="8" t="s">
        <v>2524</v>
      </c>
      <c r="E1712" s="252">
        <v>11021.2</v>
      </c>
      <c r="F1712" s="294">
        <v>41929</v>
      </c>
      <c r="G1712" s="251">
        <v>11021.2</v>
      </c>
      <c r="H1712" s="265">
        <f t="shared" si="41"/>
        <v>0</v>
      </c>
      <c r="I1712" s="235" t="s">
        <v>2520</v>
      </c>
      <c r="J1712" s="9"/>
      <c r="K1712" s="9"/>
    </row>
    <row r="1713" spans="1:11" x14ac:dyDescent="0.25">
      <c r="A1713" s="240">
        <v>41930</v>
      </c>
      <c r="B1713" s="438" t="s">
        <v>3210</v>
      </c>
      <c r="C1713" s="429" t="s">
        <v>2506</v>
      </c>
      <c r="D1713" s="8" t="s">
        <v>2524</v>
      </c>
      <c r="E1713" s="252">
        <v>11590</v>
      </c>
      <c r="F1713" s="294">
        <v>41930</v>
      </c>
      <c r="G1713" s="30">
        <v>11590</v>
      </c>
      <c r="H1713" s="265">
        <f t="shared" si="41"/>
        <v>0</v>
      </c>
      <c r="I1713" s="8" t="s">
        <v>2520</v>
      </c>
      <c r="J1713" s="9"/>
      <c r="K1713" s="9"/>
    </row>
    <row r="1714" spans="1:11" x14ac:dyDescent="0.25">
      <c r="A1714" s="240">
        <v>41931</v>
      </c>
      <c r="B1714" s="438" t="s">
        <v>3275</v>
      </c>
      <c r="C1714" s="429" t="s">
        <v>2506</v>
      </c>
      <c r="D1714" s="8" t="s">
        <v>2524</v>
      </c>
      <c r="E1714" s="252">
        <v>10831.2</v>
      </c>
      <c r="F1714" s="294">
        <v>41932</v>
      </c>
      <c r="G1714" s="30">
        <v>10831.2</v>
      </c>
      <c r="H1714" s="265">
        <f t="shared" si="41"/>
        <v>0</v>
      </c>
      <c r="I1714" s="8" t="s">
        <v>2525</v>
      </c>
      <c r="J1714" s="9"/>
      <c r="K1714" s="9"/>
    </row>
    <row r="1715" spans="1:11" x14ac:dyDescent="0.25">
      <c r="A1715" s="240">
        <v>41932</v>
      </c>
      <c r="B1715" s="438" t="s">
        <v>3373</v>
      </c>
      <c r="C1715" s="429" t="s">
        <v>2506</v>
      </c>
      <c r="D1715" s="401" t="s">
        <v>2524</v>
      </c>
      <c r="E1715" s="402">
        <v>7151</v>
      </c>
      <c r="F1715" s="294">
        <v>41933</v>
      </c>
      <c r="G1715" s="30">
        <v>7151</v>
      </c>
      <c r="H1715" s="265">
        <f t="shared" si="41"/>
        <v>0</v>
      </c>
      <c r="I1715" s="8" t="s">
        <v>2520</v>
      </c>
    </row>
    <row r="1716" spans="1:11" x14ac:dyDescent="0.25">
      <c r="A1716" s="240">
        <v>41933</v>
      </c>
      <c r="B1716" s="438" t="s">
        <v>3469</v>
      </c>
      <c r="C1716" s="429" t="s">
        <v>2506</v>
      </c>
      <c r="D1716" s="8" t="s">
        <v>2524</v>
      </c>
      <c r="E1716" s="252">
        <v>4490.8</v>
      </c>
      <c r="F1716" s="420">
        <v>41933</v>
      </c>
      <c r="G1716" s="22">
        <v>4490.8</v>
      </c>
      <c r="H1716" s="265">
        <f t="shared" si="41"/>
        <v>0</v>
      </c>
      <c r="I1716" s="431" t="s">
        <v>2531</v>
      </c>
    </row>
    <row r="1717" spans="1:11" x14ac:dyDescent="0.25">
      <c r="A1717" s="240">
        <v>41934</v>
      </c>
      <c r="B1717" s="438" t="s">
        <v>3581</v>
      </c>
      <c r="C1717" s="429" t="s">
        <v>2506</v>
      </c>
      <c r="D1717" s="401" t="s">
        <v>2524</v>
      </c>
      <c r="E1717" s="402">
        <v>4882.5</v>
      </c>
      <c r="F1717" s="294">
        <v>41935</v>
      </c>
      <c r="G1717" s="22">
        <v>4882.5</v>
      </c>
      <c r="H1717" s="265">
        <f t="shared" si="41"/>
        <v>0</v>
      </c>
      <c r="I1717" s="20" t="s">
        <v>2525</v>
      </c>
    </row>
    <row r="1718" spans="1:11" x14ac:dyDescent="0.25">
      <c r="A1718" s="240">
        <v>41935</v>
      </c>
      <c r="B1718" s="438" t="s">
        <v>3645</v>
      </c>
      <c r="C1718" s="429" t="s">
        <v>2506</v>
      </c>
      <c r="D1718" s="401" t="s">
        <v>2524</v>
      </c>
      <c r="E1718" s="402">
        <v>7538.6</v>
      </c>
      <c r="F1718" s="117">
        <v>41936</v>
      </c>
      <c r="G1718" s="30">
        <v>7538.6</v>
      </c>
      <c r="H1718" s="265">
        <f t="shared" si="41"/>
        <v>0</v>
      </c>
      <c r="I1718" s="235" t="s">
        <v>2520</v>
      </c>
    </row>
    <row r="1719" spans="1:11" x14ac:dyDescent="0.25">
      <c r="A1719" s="240">
        <v>41936</v>
      </c>
      <c r="B1719" s="438" t="s">
        <v>3736</v>
      </c>
      <c r="C1719" s="429" t="s">
        <v>2506</v>
      </c>
      <c r="D1719" s="401" t="s">
        <v>2524</v>
      </c>
      <c r="E1719" s="402">
        <v>9392</v>
      </c>
      <c r="F1719" s="294">
        <v>41936</v>
      </c>
      <c r="G1719" s="22">
        <v>9392</v>
      </c>
      <c r="H1719" s="265">
        <f t="shared" si="41"/>
        <v>0</v>
      </c>
      <c r="I1719" s="20" t="s">
        <v>2531</v>
      </c>
    </row>
    <row r="1720" spans="1:11" x14ac:dyDescent="0.25">
      <c r="A1720" s="240">
        <v>41937</v>
      </c>
      <c r="B1720" s="438" t="s">
        <v>3799</v>
      </c>
      <c r="C1720" s="429" t="s">
        <v>2506</v>
      </c>
      <c r="D1720" s="401" t="s">
        <v>2524</v>
      </c>
      <c r="E1720" s="402">
        <v>11514</v>
      </c>
      <c r="F1720" s="294">
        <v>41937</v>
      </c>
      <c r="G1720" s="22">
        <v>11514</v>
      </c>
      <c r="H1720" s="265">
        <f t="shared" si="41"/>
        <v>0</v>
      </c>
      <c r="I1720" s="431" t="s">
        <v>2525</v>
      </c>
    </row>
    <row r="1721" spans="1:11" x14ac:dyDescent="0.25">
      <c r="A1721" s="240">
        <v>41938</v>
      </c>
      <c r="B1721" s="438" t="s">
        <v>3892</v>
      </c>
      <c r="C1721" s="429" t="s">
        <v>2506</v>
      </c>
      <c r="D1721" s="401" t="s">
        <v>2524</v>
      </c>
      <c r="E1721" s="402">
        <v>9740.5</v>
      </c>
      <c r="F1721" s="294">
        <v>41939</v>
      </c>
      <c r="G1721" s="30">
        <v>9740.5</v>
      </c>
      <c r="H1721" s="265">
        <f t="shared" si="41"/>
        <v>0</v>
      </c>
      <c r="I1721" s="8" t="s">
        <v>2523</v>
      </c>
    </row>
    <row r="1722" spans="1:11" x14ac:dyDescent="0.25">
      <c r="A1722" s="240">
        <v>41939</v>
      </c>
      <c r="B1722" s="438" t="s">
        <v>3953</v>
      </c>
      <c r="C1722" s="429" t="s">
        <v>2506</v>
      </c>
      <c r="D1722" s="439" t="s">
        <v>2524</v>
      </c>
      <c r="E1722" s="295">
        <v>5131.6000000000004</v>
      </c>
      <c r="F1722" s="294">
        <v>41939</v>
      </c>
      <c r="G1722" s="22">
        <v>5131.6000000000004</v>
      </c>
      <c r="H1722" s="265">
        <f t="shared" si="41"/>
        <v>0</v>
      </c>
      <c r="I1722" s="24" t="s">
        <v>2531</v>
      </c>
      <c r="K1722" s="21"/>
    </row>
    <row r="1723" spans="1:11" x14ac:dyDescent="0.25">
      <c r="A1723" s="240">
        <v>41940</v>
      </c>
      <c r="B1723" s="438" t="s">
        <v>4089</v>
      </c>
      <c r="C1723" s="429" t="s">
        <v>2506</v>
      </c>
      <c r="D1723" s="401" t="s">
        <v>2524</v>
      </c>
      <c r="E1723" s="402">
        <v>5957.7</v>
      </c>
      <c r="F1723" s="294">
        <v>41940</v>
      </c>
      <c r="G1723" s="30">
        <v>5957.7</v>
      </c>
      <c r="H1723" s="265">
        <f t="shared" si="41"/>
        <v>0</v>
      </c>
      <c r="I1723" s="235" t="s">
        <v>2511</v>
      </c>
    </row>
    <row r="1724" spans="1:11" x14ac:dyDescent="0.25">
      <c r="A1724" s="240">
        <v>41941</v>
      </c>
      <c r="B1724" s="438" t="s">
        <v>4142</v>
      </c>
      <c r="C1724" s="429" t="s">
        <v>2506</v>
      </c>
      <c r="D1724" s="401" t="s">
        <v>2524</v>
      </c>
      <c r="E1724" s="402">
        <v>11814.2</v>
      </c>
      <c r="F1724" s="232">
        <v>41942</v>
      </c>
      <c r="G1724" s="30">
        <v>11814.2</v>
      </c>
      <c r="H1724" s="265">
        <f t="shared" si="41"/>
        <v>0</v>
      </c>
      <c r="I1724" s="235" t="s">
        <v>2508</v>
      </c>
    </row>
    <row r="1725" spans="1:11" x14ac:dyDescent="0.25">
      <c r="A1725" s="240">
        <v>41942</v>
      </c>
      <c r="B1725" s="438" t="s">
        <v>4241</v>
      </c>
      <c r="C1725" s="429" t="s">
        <v>2506</v>
      </c>
      <c r="D1725" s="401" t="s">
        <v>2524</v>
      </c>
      <c r="E1725" s="402">
        <v>5873.6</v>
      </c>
      <c r="F1725" s="117">
        <v>41943</v>
      </c>
      <c r="G1725" s="30">
        <v>5873.6</v>
      </c>
      <c r="H1725" s="265">
        <f t="shared" si="41"/>
        <v>0</v>
      </c>
      <c r="I1725" s="8" t="s">
        <v>2508</v>
      </c>
    </row>
    <row r="1726" spans="1:11" x14ac:dyDescent="0.25">
      <c r="A1726" s="240">
        <v>41943</v>
      </c>
      <c r="B1726" s="438" t="s">
        <v>4335</v>
      </c>
      <c r="C1726" s="429" t="s">
        <v>2506</v>
      </c>
      <c r="D1726" s="401" t="s">
        <v>2524</v>
      </c>
      <c r="E1726" s="402">
        <v>9976.7999999999993</v>
      </c>
      <c r="F1726" s="294">
        <v>41943</v>
      </c>
      <c r="G1726" s="30">
        <v>9976.7999999999993</v>
      </c>
      <c r="H1726" s="265">
        <f t="shared" si="41"/>
        <v>0</v>
      </c>
      <c r="I1726" s="8" t="s">
        <v>2525</v>
      </c>
    </row>
    <row r="1727" spans="1:11" x14ac:dyDescent="0.25">
      <c r="A1727" s="240"/>
      <c r="B1727" s="438"/>
      <c r="C1727" s="429"/>
      <c r="D1727" s="401"/>
      <c r="E1727" s="402"/>
      <c r="F1727" s="294"/>
      <c r="G1727" s="621">
        <f>SUM(G1695:G1726)</f>
        <v>242699.00000000003</v>
      </c>
      <c r="H1727" s="265"/>
      <c r="I1727" s="8"/>
    </row>
    <row r="1728" spans="1:11" x14ac:dyDescent="0.25">
      <c r="A1728" s="240"/>
      <c r="B1728" s="438"/>
      <c r="C1728" s="429"/>
      <c r="D1728" s="401"/>
      <c r="E1728" s="402"/>
      <c r="F1728" s="294"/>
      <c r="G1728" s="30"/>
      <c r="H1728" s="265"/>
      <c r="I1728" s="8"/>
    </row>
    <row r="1729" spans="1:11" x14ac:dyDescent="0.25">
      <c r="A1729" s="240">
        <v>41939</v>
      </c>
      <c r="B1729" s="438" t="s">
        <v>3946</v>
      </c>
      <c r="C1729" s="429" t="s">
        <v>2506</v>
      </c>
      <c r="D1729" s="439" t="s">
        <v>3947</v>
      </c>
      <c r="E1729" s="295">
        <v>136</v>
      </c>
      <c r="F1729" s="294">
        <v>41943</v>
      </c>
      <c r="G1729" s="22">
        <v>136</v>
      </c>
      <c r="H1729" s="265">
        <f t="shared" si="40"/>
        <v>0</v>
      </c>
      <c r="I1729" s="24" t="s">
        <v>436</v>
      </c>
    </row>
    <row r="1730" spans="1:11" x14ac:dyDescent="0.25">
      <c r="A1730" s="9"/>
      <c r="B1730" s="9"/>
      <c r="C1730" s="9"/>
      <c r="E1730" s="9"/>
      <c r="F1730" s="9"/>
      <c r="G1730" s="9"/>
      <c r="H1730" s="9"/>
    </row>
    <row r="1731" spans="1:11" x14ac:dyDescent="0.25">
      <c r="A1731" s="240">
        <v>41932</v>
      </c>
      <c r="B1731" s="438" t="s">
        <v>3383</v>
      </c>
      <c r="C1731" s="429" t="s">
        <v>2506</v>
      </c>
      <c r="D1731" s="401" t="s">
        <v>1756</v>
      </c>
      <c r="E1731" s="402">
        <v>11435</v>
      </c>
      <c r="F1731" s="294">
        <v>41932</v>
      </c>
      <c r="G1731" s="30">
        <v>11435</v>
      </c>
      <c r="H1731" s="265">
        <f t="shared" si="40"/>
        <v>0</v>
      </c>
      <c r="I1731" s="235" t="s">
        <v>2531</v>
      </c>
      <c r="K1731" s="9"/>
    </row>
    <row r="1732" spans="1:11" x14ac:dyDescent="0.25">
      <c r="A1732" s="240">
        <v>41921</v>
      </c>
      <c r="B1732" s="438" t="s">
        <v>2245</v>
      </c>
      <c r="C1732" s="429" t="s">
        <v>2506</v>
      </c>
      <c r="D1732" s="235" t="s">
        <v>1021</v>
      </c>
      <c r="E1732" s="236">
        <v>4036.8</v>
      </c>
      <c r="F1732" s="294">
        <v>41922</v>
      </c>
      <c r="G1732" s="30">
        <v>4036.8</v>
      </c>
      <c r="H1732" s="265">
        <f t="shared" si="40"/>
        <v>0</v>
      </c>
      <c r="I1732" s="235" t="s">
        <v>20</v>
      </c>
      <c r="K1732" s="9"/>
    </row>
    <row r="1733" spans="1:11" x14ac:dyDescent="0.25">
      <c r="A1733" s="240">
        <v>41940</v>
      </c>
      <c r="B1733" s="438" t="s">
        <v>4115</v>
      </c>
      <c r="C1733" s="429" t="s">
        <v>2506</v>
      </c>
      <c r="D1733" s="401" t="s">
        <v>2752</v>
      </c>
      <c r="E1733" s="402">
        <v>9600</v>
      </c>
      <c r="F1733" s="294">
        <v>41940</v>
      </c>
      <c r="G1733" s="30">
        <v>9600</v>
      </c>
      <c r="H1733" s="265">
        <f t="shared" si="40"/>
        <v>0</v>
      </c>
      <c r="I1733" s="235" t="s">
        <v>2508</v>
      </c>
      <c r="K1733" s="9"/>
    </row>
    <row r="1734" spans="1:11" x14ac:dyDescent="0.25">
      <c r="A1734" s="240"/>
      <c r="B1734" s="438"/>
      <c r="C1734" s="429"/>
      <c r="D1734" s="401"/>
      <c r="E1734" s="402"/>
      <c r="F1734" s="294"/>
      <c r="G1734" s="30"/>
      <c r="H1734" s="265"/>
      <c r="I1734" s="235"/>
      <c r="K1734" s="9"/>
    </row>
    <row r="1735" spans="1:11" x14ac:dyDescent="0.25">
      <c r="A1735" s="240"/>
      <c r="B1735" s="438"/>
      <c r="C1735" s="429"/>
      <c r="D1735" s="401"/>
      <c r="E1735" s="402"/>
      <c r="F1735" s="294"/>
      <c r="G1735" s="30"/>
      <c r="H1735" s="265"/>
      <c r="I1735" s="235"/>
      <c r="K1735" s="9"/>
    </row>
    <row r="1736" spans="1:11" x14ac:dyDescent="0.25">
      <c r="A1736" s="240">
        <v>41913</v>
      </c>
      <c r="B1736" s="448" t="s">
        <v>1071</v>
      </c>
      <c r="C1736" s="447" t="s">
        <v>2764</v>
      </c>
      <c r="D1736" s="235" t="s">
        <v>673</v>
      </c>
      <c r="E1736" s="236">
        <v>3360</v>
      </c>
      <c r="F1736" s="294">
        <v>41913</v>
      </c>
      <c r="G1736" s="30">
        <v>3360</v>
      </c>
      <c r="H1736" s="265">
        <f t="shared" si="40"/>
        <v>0</v>
      </c>
      <c r="I1736" s="235"/>
      <c r="K1736" s="9"/>
    </row>
    <row r="1737" spans="1:11" x14ac:dyDescent="0.25">
      <c r="A1737" s="240">
        <v>41915</v>
      </c>
      <c r="B1737" s="452" t="s">
        <v>1709</v>
      </c>
      <c r="C1737" s="453" t="s">
        <v>2506</v>
      </c>
      <c r="D1737" s="454" t="s">
        <v>673</v>
      </c>
      <c r="E1737" s="236">
        <v>3873.6</v>
      </c>
      <c r="F1737" s="294">
        <v>41915</v>
      </c>
      <c r="G1737" s="30">
        <v>3873.6</v>
      </c>
      <c r="H1737" s="265">
        <f t="shared" si="40"/>
        <v>0</v>
      </c>
      <c r="I1737" s="38" t="s">
        <v>138</v>
      </c>
      <c r="K1737" s="9"/>
    </row>
    <row r="1738" spans="1:11" x14ac:dyDescent="0.25">
      <c r="A1738" s="240">
        <v>41917</v>
      </c>
      <c r="B1738" s="241" t="s">
        <v>1930</v>
      </c>
      <c r="C1738" s="394" t="s">
        <v>2506</v>
      </c>
      <c r="D1738" s="235" t="s">
        <v>673</v>
      </c>
      <c r="E1738" s="236">
        <v>3252.4</v>
      </c>
      <c r="F1738" s="294">
        <v>41917</v>
      </c>
      <c r="G1738" s="30">
        <v>3252.4</v>
      </c>
      <c r="H1738" s="265">
        <f t="shared" si="40"/>
        <v>0</v>
      </c>
      <c r="I1738" s="235" t="s">
        <v>20</v>
      </c>
      <c r="K1738" s="9"/>
    </row>
    <row r="1739" spans="1:11" x14ac:dyDescent="0.25">
      <c r="A1739" s="240">
        <v>41922</v>
      </c>
      <c r="B1739" s="438" t="s">
        <v>1108</v>
      </c>
      <c r="C1739" s="429" t="s">
        <v>2506</v>
      </c>
      <c r="D1739" s="235" t="s">
        <v>673</v>
      </c>
      <c r="E1739" s="236">
        <v>2990</v>
      </c>
      <c r="F1739" s="294">
        <v>41923</v>
      </c>
      <c r="G1739" s="30">
        <v>2990</v>
      </c>
      <c r="H1739" s="265">
        <f t="shared" si="40"/>
        <v>0</v>
      </c>
      <c r="I1739" s="235" t="s">
        <v>14</v>
      </c>
      <c r="K1739" s="9"/>
    </row>
    <row r="1740" spans="1:11" x14ac:dyDescent="0.25">
      <c r="A1740" s="240">
        <v>41923</v>
      </c>
      <c r="B1740" s="438" t="s">
        <v>1200</v>
      </c>
      <c r="C1740" s="429" t="s">
        <v>2506</v>
      </c>
      <c r="D1740" s="401" t="s">
        <v>673</v>
      </c>
      <c r="E1740" s="402">
        <v>3364.5</v>
      </c>
      <c r="F1740" s="294">
        <v>41923</v>
      </c>
      <c r="G1740" s="30">
        <v>3364.5</v>
      </c>
      <c r="H1740" s="265">
        <f t="shared" si="40"/>
        <v>0</v>
      </c>
      <c r="I1740" s="235" t="s">
        <v>2525</v>
      </c>
      <c r="K1740" s="9"/>
    </row>
    <row r="1741" spans="1:11" x14ac:dyDescent="0.25">
      <c r="A1741" s="240">
        <v>41925</v>
      </c>
      <c r="B1741" s="438" t="s">
        <v>1360</v>
      </c>
      <c r="C1741" s="429" t="s">
        <v>2506</v>
      </c>
      <c r="D1741" s="8" t="s">
        <v>673</v>
      </c>
      <c r="E1741" s="252">
        <v>46092</v>
      </c>
      <c r="F1741" s="294">
        <v>41925</v>
      </c>
      <c r="G1741" s="22">
        <v>46092</v>
      </c>
      <c r="H1741" s="265">
        <f t="shared" si="40"/>
        <v>0</v>
      </c>
      <c r="I1741" s="20" t="s">
        <v>2864</v>
      </c>
      <c r="K1741" s="9"/>
    </row>
    <row r="1742" spans="1:11" x14ac:dyDescent="0.25">
      <c r="A1742" s="240">
        <v>41928</v>
      </c>
      <c r="B1742" s="438" t="s">
        <v>3022</v>
      </c>
      <c r="C1742" s="429" t="s">
        <v>2506</v>
      </c>
      <c r="D1742" s="8" t="s">
        <v>673</v>
      </c>
      <c r="E1742" s="252">
        <v>1027.2</v>
      </c>
      <c r="F1742" s="294">
        <v>41929</v>
      </c>
      <c r="G1742" s="251">
        <v>1027.2</v>
      </c>
      <c r="H1742" s="265">
        <f t="shared" si="40"/>
        <v>0</v>
      </c>
      <c r="I1742" s="235" t="s">
        <v>2864</v>
      </c>
      <c r="K1742" s="9"/>
    </row>
    <row r="1743" spans="1:11" x14ac:dyDescent="0.25">
      <c r="A1743" s="240">
        <v>41930</v>
      </c>
      <c r="B1743" s="438" t="s">
        <v>3250</v>
      </c>
      <c r="C1743" s="429" t="s">
        <v>2506</v>
      </c>
      <c r="D1743" s="8" t="s">
        <v>673</v>
      </c>
      <c r="E1743" s="252">
        <v>2502.4</v>
      </c>
      <c r="F1743" s="294">
        <v>41930</v>
      </c>
      <c r="G1743" s="30">
        <v>2502.4</v>
      </c>
      <c r="H1743" s="265">
        <f t="shared" si="40"/>
        <v>0</v>
      </c>
      <c r="I1743" s="8" t="s">
        <v>2531</v>
      </c>
      <c r="K1743" s="9"/>
    </row>
    <row r="1744" spans="1:11" x14ac:dyDescent="0.25">
      <c r="A1744" s="240">
        <v>41934</v>
      </c>
      <c r="B1744" s="438" t="s">
        <v>3563</v>
      </c>
      <c r="C1744" s="429" t="s">
        <v>2506</v>
      </c>
      <c r="D1744" s="401" t="s">
        <v>673</v>
      </c>
      <c r="E1744" s="402">
        <v>3049.8</v>
      </c>
      <c r="F1744" s="294">
        <v>41934</v>
      </c>
      <c r="G1744" s="22">
        <v>3049.8</v>
      </c>
      <c r="H1744" s="265">
        <f t="shared" si="40"/>
        <v>0</v>
      </c>
      <c r="I1744" s="20" t="s">
        <v>2534</v>
      </c>
    </row>
    <row r="1745" spans="1:9" x14ac:dyDescent="0.25">
      <c r="A1745" s="240">
        <v>41937</v>
      </c>
      <c r="B1745" s="438" t="s">
        <v>3824</v>
      </c>
      <c r="C1745" s="429" t="s">
        <v>2506</v>
      </c>
      <c r="D1745" s="401" t="s">
        <v>673</v>
      </c>
      <c r="E1745" s="402">
        <v>3238.4</v>
      </c>
      <c r="F1745" s="294">
        <v>41938</v>
      </c>
      <c r="G1745" s="22">
        <v>3238.4</v>
      </c>
      <c r="H1745" s="265">
        <f t="shared" si="40"/>
        <v>0</v>
      </c>
      <c r="I1745" s="431" t="s">
        <v>2520</v>
      </c>
    </row>
    <row r="1746" spans="1:9" x14ac:dyDescent="0.25">
      <c r="A1746" s="240">
        <v>41940</v>
      </c>
      <c r="B1746" s="438" t="s">
        <v>4099</v>
      </c>
      <c r="C1746" s="429" t="s">
        <v>2506</v>
      </c>
      <c r="D1746" s="401" t="s">
        <v>673</v>
      </c>
      <c r="E1746" s="402">
        <v>3106.4</v>
      </c>
      <c r="F1746" s="294">
        <v>41941</v>
      </c>
      <c r="G1746" s="30">
        <v>3106.4</v>
      </c>
      <c r="H1746" s="265">
        <f t="shared" si="40"/>
        <v>0</v>
      </c>
      <c r="I1746" s="235" t="s">
        <v>2544</v>
      </c>
    </row>
    <row r="1747" spans="1:9" x14ac:dyDescent="0.25">
      <c r="A1747" s="240">
        <v>41942</v>
      </c>
      <c r="B1747" s="438" t="s">
        <v>4276</v>
      </c>
      <c r="C1747" s="429" t="s">
        <v>2506</v>
      </c>
      <c r="D1747" s="401" t="s">
        <v>673</v>
      </c>
      <c r="E1747" s="402">
        <v>3088.8</v>
      </c>
      <c r="F1747" s="117">
        <v>41942</v>
      </c>
      <c r="G1747" s="30">
        <v>3088.8</v>
      </c>
      <c r="H1747" s="265">
        <f t="shared" si="40"/>
        <v>0</v>
      </c>
      <c r="I1747" s="235" t="s">
        <v>2520</v>
      </c>
    </row>
    <row r="1748" spans="1:9" x14ac:dyDescent="0.25">
      <c r="A1748" s="240">
        <v>41943</v>
      </c>
      <c r="B1748" s="438" t="s">
        <v>4350</v>
      </c>
      <c r="C1748" s="429" t="s">
        <v>2506</v>
      </c>
      <c r="D1748" s="401" t="s">
        <v>673</v>
      </c>
      <c r="E1748" s="402">
        <v>25950.87</v>
      </c>
      <c r="F1748" s="313">
        <v>41944</v>
      </c>
      <c r="G1748" s="247">
        <v>25950.87</v>
      </c>
      <c r="H1748" s="265">
        <f t="shared" si="40"/>
        <v>0</v>
      </c>
      <c r="I1748" s="8" t="s">
        <v>2531</v>
      </c>
    </row>
    <row r="1749" spans="1:9" x14ac:dyDescent="0.25">
      <c r="A1749" s="240">
        <v>41918</v>
      </c>
      <c r="B1749" s="241" t="s">
        <v>2038</v>
      </c>
      <c r="C1749" s="394" t="s">
        <v>2506</v>
      </c>
      <c r="D1749" s="8" t="s">
        <v>2675</v>
      </c>
      <c r="E1749" s="252">
        <v>2268</v>
      </c>
      <c r="F1749" s="294">
        <v>41919</v>
      </c>
      <c r="G1749" s="30">
        <v>2268</v>
      </c>
      <c r="H1749" s="265">
        <f t="shared" si="40"/>
        <v>0</v>
      </c>
      <c r="I1749" s="8" t="s">
        <v>20</v>
      </c>
    </row>
    <row r="1750" spans="1:9" x14ac:dyDescent="0.25">
      <c r="A1750" s="240"/>
      <c r="B1750" s="241"/>
      <c r="C1750" s="394"/>
      <c r="D1750" s="8"/>
      <c r="E1750" s="252"/>
      <c r="F1750" s="294"/>
      <c r="G1750" s="621">
        <f>SUM(G1736:G1749)</f>
        <v>107164.36999999998</v>
      </c>
      <c r="H1750" s="265"/>
      <c r="I1750" s="8"/>
    </row>
    <row r="1751" spans="1:9" x14ac:dyDescent="0.25">
      <c r="A1751" s="240"/>
      <c r="B1751" s="241"/>
      <c r="C1751" s="394"/>
      <c r="D1751" s="8"/>
      <c r="E1751" s="252"/>
      <c r="F1751" s="294"/>
      <c r="G1751" s="30"/>
      <c r="H1751" s="265"/>
      <c r="I1751" s="8"/>
    </row>
    <row r="1752" spans="1:9" x14ac:dyDescent="0.25">
      <c r="A1752" s="240">
        <v>41914</v>
      </c>
      <c r="B1752" s="448" t="s">
        <v>1112</v>
      </c>
      <c r="C1752" s="447" t="s">
        <v>2764</v>
      </c>
      <c r="D1752" s="8" t="s">
        <v>2783</v>
      </c>
      <c r="E1752" s="252">
        <v>1008</v>
      </c>
      <c r="F1752" s="294">
        <v>41914</v>
      </c>
      <c r="G1752" s="30">
        <v>1008</v>
      </c>
      <c r="H1752" s="238">
        <f t="shared" si="40"/>
        <v>0</v>
      </c>
      <c r="I1752" s="8"/>
    </row>
    <row r="1753" spans="1:9" x14ac:dyDescent="0.25">
      <c r="A1753" s="240">
        <v>41916</v>
      </c>
      <c r="B1753" s="241" t="s">
        <v>1824</v>
      </c>
      <c r="C1753" s="394" t="s">
        <v>2506</v>
      </c>
      <c r="D1753" s="235" t="s">
        <v>2783</v>
      </c>
      <c r="E1753" s="236">
        <v>481.6</v>
      </c>
      <c r="F1753" s="294">
        <v>41916</v>
      </c>
      <c r="G1753" s="30">
        <v>481.6</v>
      </c>
      <c r="H1753" s="265">
        <f t="shared" si="40"/>
        <v>0</v>
      </c>
      <c r="I1753" s="235" t="s">
        <v>20</v>
      </c>
    </row>
    <row r="1754" spans="1:9" x14ac:dyDescent="0.25">
      <c r="A1754" s="240">
        <v>41917</v>
      </c>
      <c r="B1754" s="241" t="s">
        <v>1888</v>
      </c>
      <c r="C1754" s="394" t="s">
        <v>2506</v>
      </c>
      <c r="D1754" s="235" t="s">
        <v>2783</v>
      </c>
      <c r="E1754" s="236">
        <v>946.2</v>
      </c>
      <c r="F1754" s="294">
        <v>41917</v>
      </c>
      <c r="G1754" s="30">
        <v>946.2</v>
      </c>
      <c r="H1754" s="265">
        <f t="shared" si="40"/>
        <v>0</v>
      </c>
      <c r="I1754" s="235"/>
    </row>
    <row r="1755" spans="1:9" x14ac:dyDescent="0.25">
      <c r="A1755" s="240">
        <v>41924</v>
      </c>
      <c r="B1755" s="438" t="s">
        <v>1258</v>
      </c>
      <c r="C1755" s="429" t="s">
        <v>2506</v>
      </c>
      <c r="D1755" s="8" t="s">
        <v>2783</v>
      </c>
      <c r="E1755" s="252">
        <v>1638.7</v>
      </c>
      <c r="F1755" s="294">
        <v>41924</v>
      </c>
      <c r="G1755" s="30">
        <v>1638.7</v>
      </c>
      <c r="H1755" s="265">
        <f t="shared" si="40"/>
        <v>0</v>
      </c>
      <c r="I1755" s="235" t="s">
        <v>2508</v>
      </c>
    </row>
    <row r="1756" spans="1:9" x14ac:dyDescent="0.25">
      <c r="A1756" s="240">
        <v>41928</v>
      </c>
      <c r="B1756" s="438" t="s">
        <v>2986</v>
      </c>
      <c r="C1756" s="429" t="s">
        <v>2506</v>
      </c>
      <c r="D1756" s="8" t="s">
        <v>2783</v>
      </c>
      <c r="E1756" s="252">
        <v>483.8</v>
      </c>
      <c r="F1756" s="294">
        <v>41928</v>
      </c>
      <c r="G1756" s="251">
        <v>483.8</v>
      </c>
      <c r="H1756" s="265">
        <f t="shared" si="40"/>
        <v>0</v>
      </c>
      <c r="I1756" s="235" t="s">
        <v>2508</v>
      </c>
    </row>
    <row r="1757" spans="1:9" x14ac:dyDescent="0.25">
      <c r="A1757" s="240">
        <v>41938</v>
      </c>
      <c r="B1757" s="438" t="s">
        <v>3870</v>
      </c>
      <c r="C1757" s="429" t="s">
        <v>2506</v>
      </c>
      <c r="D1757" s="401" t="s">
        <v>2783</v>
      </c>
      <c r="E1757" s="402">
        <v>1002</v>
      </c>
      <c r="F1757" s="294">
        <v>41938</v>
      </c>
      <c r="G1757" s="30">
        <v>1002</v>
      </c>
      <c r="H1757" s="265">
        <f t="shared" si="40"/>
        <v>0</v>
      </c>
      <c r="I1757" s="8" t="s">
        <v>2508</v>
      </c>
    </row>
    <row r="1758" spans="1:9" x14ac:dyDescent="0.25">
      <c r="A1758" s="240"/>
      <c r="B1758" s="438"/>
      <c r="C1758" s="429"/>
      <c r="D1758" s="401"/>
      <c r="E1758" s="402"/>
      <c r="F1758" s="294"/>
      <c r="G1758" s="30">
        <f>SUM(G1752:G1757)</f>
        <v>5560.3</v>
      </c>
      <c r="H1758" s="265"/>
      <c r="I1758" s="8"/>
    </row>
    <row r="1759" spans="1:9" x14ac:dyDescent="0.25">
      <c r="A1759" s="240"/>
      <c r="B1759" s="438"/>
      <c r="C1759" s="429"/>
      <c r="D1759" s="401"/>
      <c r="E1759" s="402"/>
      <c r="F1759" s="294"/>
      <c r="G1759" s="30"/>
      <c r="H1759" s="265"/>
      <c r="I1759" s="8"/>
    </row>
    <row r="1760" spans="1:9" x14ac:dyDescent="0.25">
      <c r="A1760" s="240">
        <v>41914</v>
      </c>
      <c r="B1760" s="448" t="s">
        <v>1102</v>
      </c>
      <c r="C1760" s="447" t="s">
        <v>2764</v>
      </c>
      <c r="D1760" s="8" t="s">
        <v>2782</v>
      </c>
      <c r="E1760" s="252">
        <v>4175</v>
      </c>
      <c r="F1760" s="294">
        <v>41914</v>
      </c>
      <c r="G1760" s="30">
        <v>4175</v>
      </c>
      <c r="H1760" s="238">
        <f t="shared" si="40"/>
        <v>0</v>
      </c>
      <c r="I1760" s="8"/>
    </row>
    <row r="1761" spans="1:11" x14ac:dyDescent="0.25">
      <c r="A1761" s="240"/>
      <c r="B1761" s="448"/>
      <c r="C1761" s="447"/>
      <c r="D1761" s="8"/>
      <c r="E1761" s="252"/>
      <c r="F1761" s="294"/>
      <c r="G1761" s="30"/>
      <c r="H1761" s="238"/>
      <c r="I1761" s="8"/>
    </row>
    <row r="1762" spans="1:11" x14ac:dyDescent="0.25">
      <c r="A1762" s="240">
        <v>41927</v>
      </c>
      <c r="B1762" s="438" t="s">
        <v>2957</v>
      </c>
      <c r="C1762" s="429" t="s">
        <v>2506</v>
      </c>
      <c r="D1762" s="8" t="s">
        <v>2626</v>
      </c>
      <c r="E1762" s="252">
        <v>2008.8</v>
      </c>
      <c r="F1762" s="294">
        <v>41927</v>
      </c>
      <c r="G1762" s="30">
        <v>2008.8</v>
      </c>
      <c r="H1762" s="265">
        <f t="shared" si="40"/>
        <v>0</v>
      </c>
      <c r="I1762" s="8" t="s">
        <v>2</v>
      </c>
    </row>
    <row r="1763" spans="1:11" x14ac:dyDescent="0.25">
      <c r="A1763" s="240">
        <v>41918</v>
      </c>
      <c r="B1763" s="241" t="s">
        <v>1968</v>
      </c>
      <c r="C1763" s="394" t="s">
        <v>2506</v>
      </c>
      <c r="D1763" s="8" t="s">
        <v>2626</v>
      </c>
      <c r="E1763" s="252">
        <v>640</v>
      </c>
      <c r="F1763" s="294">
        <v>41918</v>
      </c>
      <c r="G1763" s="30">
        <v>640</v>
      </c>
      <c r="H1763" s="265">
        <f t="shared" si="40"/>
        <v>0</v>
      </c>
      <c r="I1763" s="8"/>
    </row>
    <row r="1764" spans="1:11" x14ac:dyDescent="0.25">
      <c r="A1764" s="240">
        <v>41919</v>
      </c>
      <c r="B1764" s="241" t="s">
        <v>2093</v>
      </c>
      <c r="C1764" s="394" t="s">
        <v>2506</v>
      </c>
      <c r="D1764" s="8" t="s">
        <v>2626</v>
      </c>
      <c r="E1764" s="252">
        <v>7736.4</v>
      </c>
      <c r="F1764" s="294">
        <v>41919</v>
      </c>
      <c r="G1764" s="30">
        <v>7736.4</v>
      </c>
      <c r="H1764" s="265">
        <f t="shared" si="40"/>
        <v>0</v>
      </c>
      <c r="I1764" s="8"/>
    </row>
    <row r="1765" spans="1:11" x14ac:dyDescent="0.25">
      <c r="A1765" s="240">
        <v>41922</v>
      </c>
      <c r="B1765" s="456" t="s">
        <v>1236</v>
      </c>
      <c r="C1765" s="457" t="s">
        <v>2764</v>
      </c>
      <c r="D1765" s="235" t="s">
        <v>2626</v>
      </c>
      <c r="E1765" s="236">
        <v>1295</v>
      </c>
      <c r="F1765" s="294">
        <v>41922</v>
      </c>
      <c r="G1765" s="30">
        <v>1295</v>
      </c>
      <c r="H1765" s="265">
        <f t="shared" ref="H1765:H1832" si="42">E1765-G1765</f>
        <v>0</v>
      </c>
      <c r="I1765" s="235"/>
    </row>
    <row r="1766" spans="1:11" x14ac:dyDescent="0.25">
      <c r="A1766" s="240">
        <v>41929</v>
      </c>
      <c r="B1766" s="438" t="s">
        <v>3087</v>
      </c>
      <c r="C1766" s="429" t="s">
        <v>2506</v>
      </c>
      <c r="D1766" s="8" t="s">
        <v>2626</v>
      </c>
      <c r="E1766" s="252">
        <v>2012.8</v>
      </c>
      <c r="F1766" s="294">
        <v>41929</v>
      </c>
      <c r="G1766" s="251">
        <v>2012.8</v>
      </c>
      <c r="H1766" s="265">
        <f t="shared" si="42"/>
        <v>0</v>
      </c>
      <c r="I1766" s="235" t="s">
        <v>2508</v>
      </c>
    </row>
    <row r="1767" spans="1:11" x14ac:dyDescent="0.25">
      <c r="A1767" s="240">
        <v>41929</v>
      </c>
      <c r="B1767" s="438" t="s">
        <v>3088</v>
      </c>
      <c r="C1767" s="429" t="s">
        <v>2506</v>
      </c>
      <c r="D1767" s="8" t="s">
        <v>2626</v>
      </c>
      <c r="E1767" s="252">
        <v>1280</v>
      </c>
      <c r="F1767" s="294">
        <v>41929</v>
      </c>
      <c r="G1767" s="251">
        <v>1280</v>
      </c>
      <c r="H1767" s="265">
        <f t="shared" si="42"/>
        <v>0</v>
      </c>
      <c r="I1767" s="235" t="s">
        <v>2864</v>
      </c>
    </row>
    <row r="1768" spans="1:11" x14ac:dyDescent="0.25">
      <c r="A1768" s="240">
        <v>41933</v>
      </c>
      <c r="B1768" s="438" t="s">
        <v>3435</v>
      </c>
      <c r="C1768" s="429" t="s">
        <v>2506</v>
      </c>
      <c r="D1768" s="8" t="s">
        <v>2626</v>
      </c>
      <c r="E1768" s="252">
        <v>1934.4</v>
      </c>
      <c r="F1768" s="294">
        <v>41933</v>
      </c>
      <c r="G1768" s="22">
        <v>1934.4</v>
      </c>
      <c r="H1768" s="265">
        <f t="shared" si="42"/>
        <v>0</v>
      </c>
      <c r="I1768" s="431" t="s">
        <v>2508</v>
      </c>
      <c r="K1768" s="21"/>
    </row>
    <row r="1769" spans="1:11" x14ac:dyDescent="0.25">
      <c r="A1769" s="240">
        <v>41936</v>
      </c>
      <c r="B1769" s="438" t="s">
        <v>3709</v>
      </c>
      <c r="C1769" s="429" t="s">
        <v>2506</v>
      </c>
      <c r="D1769" s="8" t="s">
        <v>2626</v>
      </c>
      <c r="E1769" s="252">
        <v>811.2</v>
      </c>
      <c r="F1769" s="294">
        <v>41936</v>
      </c>
      <c r="G1769" s="22">
        <v>811.2</v>
      </c>
      <c r="H1769" s="265">
        <f t="shared" si="42"/>
        <v>0</v>
      </c>
      <c r="I1769" s="20" t="s">
        <v>2508</v>
      </c>
    </row>
    <row r="1770" spans="1:11" x14ac:dyDescent="0.25">
      <c r="A1770" s="240">
        <v>41939</v>
      </c>
      <c r="B1770" s="438" t="s">
        <v>3926</v>
      </c>
      <c r="C1770" s="429" t="s">
        <v>2506</v>
      </c>
      <c r="D1770" s="439" t="s">
        <v>2626</v>
      </c>
      <c r="E1770" s="295">
        <v>1560</v>
      </c>
      <c r="F1770" s="294">
        <v>41939</v>
      </c>
      <c r="G1770" s="22">
        <v>1560</v>
      </c>
      <c r="H1770" s="265">
        <f t="shared" si="42"/>
        <v>0</v>
      </c>
      <c r="I1770" s="24" t="s">
        <v>2508</v>
      </c>
    </row>
    <row r="1771" spans="1:11" x14ac:dyDescent="0.25">
      <c r="A1771" s="240">
        <v>41942</v>
      </c>
      <c r="B1771" s="438" t="s">
        <v>4222</v>
      </c>
      <c r="C1771" s="429" t="s">
        <v>2506</v>
      </c>
      <c r="D1771" s="401" t="s">
        <v>2626</v>
      </c>
      <c r="E1771" s="402">
        <v>4333.6000000000004</v>
      </c>
      <c r="F1771" s="117">
        <v>41942</v>
      </c>
      <c r="G1771" s="30">
        <v>4333.6000000000004</v>
      </c>
      <c r="H1771" s="265">
        <f t="shared" si="42"/>
        <v>0</v>
      </c>
      <c r="I1771" s="8" t="s">
        <v>2508</v>
      </c>
    </row>
    <row r="1772" spans="1:11" x14ac:dyDescent="0.25">
      <c r="A1772" s="240">
        <v>41942</v>
      </c>
      <c r="B1772" s="438" t="s">
        <v>4223</v>
      </c>
      <c r="C1772" s="429" t="s">
        <v>2506</v>
      </c>
      <c r="D1772" s="401" t="s">
        <v>2626</v>
      </c>
      <c r="E1772" s="402">
        <v>640</v>
      </c>
      <c r="F1772" s="117">
        <v>41942</v>
      </c>
      <c r="G1772" s="30">
        <v>640</v>
      </c>
      <c r="H1772" s="265">
        <f t="shared" si="42"/>
        <v>0</v>
      </c>
      <c r="I1772" s="8" t="s">
        <v>2508</v>
      </c>
      <c r="J1772" s="9"/>
      <c r="K1772" s="9"/>
    </row>
    <row r="1773" spans="1:11" x14ac:dyDescent="0.25">
      <c r="A1773" s="240"/>
      <c r="B1773" s="438"/>
      <c r="C1773" s="429"/>
      <c r="D1773" s="401"/>
      <c r="E1773" s="402"/>
      <c r="F1773" s="117"/>
      <c r="G1773" s="621">
        <f>SUM(G1762:G1772)</f>
        <v>24252.200000000004</v>
      </c>
      <c r="H1773" s="265"/>
      <c r="I1773" s="8"/>
      <c r="J1773" s="9"/>
      <c r="K1773" s="9"/>
    </row>
    <row r="1774" spans="1:11" x14ac:dyDescent="0.25">
      <c r="A1774" s="240"/>
      <c r="B1774" s="438"/>
      <c r="C1774" s="429"/>
      <c r="D1774" s="401"/>
      <c r="E1774" s="402"/>
      <c r="F1774" s="117"/>
      <c r="G1774" s="30"/>
      <c r="H1774" s="265"/>
      <c r="I1774" s="8"/>
      <c r="J1774" s="9"/>
      <c r="K1774" s="9"/>
    </row>
    <row r="1775" spans="1:11" x14ac:dyDescent="0.25">
      <c r="A1775" s="240">
        <v>41916</v>
      </c>
      <c r="B1775" s="241" t="s">
        <v>1878</v>
      </c>
      <c r="C1775" s="394" t="s">
        <v>2506</v>
      </c>
      <c r="D1775" s="235" t="s">
        <v>2811</v>
      </c>
      <c r="E1775" s="236">
        <v>20361</v>
      </c>
      <c r="F1775" s="294">
        <v>41923</v>
      </c>
      <c r="G1775" s="30">
        <v>20361</v>
      </c>
      <c r="H1775" s="265">
        <f t="shared" si="42"/>
        <v>0</v>
      </c>
      <c r="I1775" s="235"/>
      <c r="J1775" s="9"/>
      <c r="K1775" s="9"/>
    </row>
    <row r="1776" spans="1:11" x14ac:dyDescent="0.25">
      <c r="A1776" s="240">
        <v>41923</v>
      </c>
      <c r="B1776" s="438" t="s">
        <v>1237</v>
      </c>
      <c r="C1776" s="429" t="s">
        <v>2506</v>
      </c>
      <c r="D1776" s="8" t="s">
        <v>2811</v>
      </c>
      <c r="E1776" s="252">
        <v>17907</v>
      </c>
      <c r="F1776" s="294">
        <v>41930</v>
      </c>
      <c r="G1776" s="30">
        <v>17907</v>
      </c>
      <c r="H1776" s="265">
        <f t="shared" si="42"/>
        <v>0</v>
      </c>
      <c r="I1776" s="235" t="s">
        <v>2508</v>
      </c>
      <c r="J1776" s="9"/>
      <c r="K1776" s="9"/>
    </row>
    <row r="1777" spans="1:11" x14ac:dyDescent="0.25">
      <c r="A1777" s="240">
        <v>41926</v>
      </c>
      <c r="B1777" s="438" t="s">
        <v>1460</v>
      </c>
      <c r="C1777" s="429" t="s">
        <v>2506</v>
      </c>
      <c r="D1777" s="401" t="s">
        <v>2811</v>
      </c>
      <c r="E1777" s="402">
        <v>1508</v>
      </c>
      <c r="F1777" s="294">
        <v>41926</v>
      </c>
      <c r="G1777" s="30">
        <v>1508</v>
      </c>
      <c r="H1777" s="265">
        <f t="shared" si="42"/>
        <v>0</v>
      </c>
      <c r="I1777" s="235" t="s">
        <v>2508</v>
      </c>
      <c r="J1777" s="9"/>
      <c r="K1777" s="9"/>
    </row>
    <row r="1778" spans="1:11" x14ac:dyDescent="0.25">
      <c r="A1778" s="240">
        <v>41930</v>
      </c>
      <c r="B1778" s="438" t="s">
        <v>3265</v>
      </c>
      <c r="C1778" s="429" t="s">
        <v>2506</v>
      </c>
      <c r="D1778" s="401" t="s">
        <v>2811</v>
      </c>
      <c r="E1778" s="402">
        <v>26741.7</v>
      </c>
      <c r="F1778" s="294">
        <v>41937</v>
      </c>
      <c r="G1778" s="30">
        <v>26741.7</v>
      </c>
      <c r="H1778" s="265">
        <f t="shared" si="42"/>
        <v>0</v>
      </c>
      <c r="I1778" s="8" t="s">
        <v>2508</v>
      </c>
      <c r="J1778" s="9"/>
      <c r="K1778" s="9"/>
    </row>
    <row r="1779" spans="1:11" x14ac:dyDescent="0.25">
      <c r="A1779" s="240">
        <v>41937</v>
      </c>
      <c r="B1779" s="438" t="s">
        <v>3857</v>
      </c>
      <c r="C1779" s="429" t="s">
        <v>2506</v>
      </c>
      <c r="D1779" s="401" t="s">
        <v>2811</v>
      </c>
      <c r="E1779" s="402">
        <v>14756.8</v>
      </c>
      <c r="F1779" s="313">
        <v>41944</v>
      </c>
      <c r="G1779" s="28">
        <v>14756.8</v>
      </c>
      <c r="H1779" s="265">
        <f t="shared" si="42"/>
        <v>0</v>
      </c>
      <c r="I1779" s="20" t="s">
        <v>2508</v>
      </c>
      <c r="J1779" s="9"/>
      <c r="K1779" s="9"/>
    </row>
    <row r="1780" spans="1:11" x14ac:dyDescent="0.25">
      <c r="A1780" s="240"/>
      <c r="B1780" s="438"/>
      <c r="C1780" s="429"/>
      <c r="D1780" s="401"/>
      <c r="E1780" s="402"/>
      <c r="F1780" s="313"/>
      <c r="G1780" s="625">
        <f>SUM(G1775:G1779)</f>
        <v>81274.5</v>
      </c>
      <c r="H1780" s="265"/>
      <c r="I1780" s="20"/>
      <c r="J1780" s="9"/>
      <c r="K1780" s="9"/>
    </row>
    <row r="1781" spans="1:11" x14ac:dyDescent="0.25">
      <c r="A1781" s="240"/>
      <c r="B1781" s="438"/>
      <c r="C1781" s="429"/>
      <c r="D1781" s="401"/>
      <c r="E1781" s="402"/>
      <c r="F1781" s="313"/>
      <c r="G1781" s="28"/>
      <c r="H1781" s="265"/>
      <c r="I1781" s="20"/>
      <c r="J1781" s="9"/>
      <c r="K1781" s="9"/>
    </row>
    <row r="1782" spans="1:11" ht="15.75" customHeight="1" x14ac:dyDescent="0.25">
      <c r="A1782" s="240">
        <v>41921</v>
      </c>
      <c r="B1782" s="456" t="s">
        <v>1223</v>
      </c>
      <c r="C1782" s="457" t="s">
        <v>2764</v>
      </c>
      <c r="D1782" s="235" t="s">
        <v>2851</v>
      </c>
      <c r="E1782" s="236">
        <v>1173</v>
      </c>
      <c r="F1782" s="294">
        <v>41921</v>
      </c>
      <c r="G1782" s="30">
        <v>1173</v>
      </c>
      <c r="H1782" s="265">
        <f t="shared" si="42"/>
        <v>0</v>
      </c>
      <c r="I1782" s="235"/>
      <c r="J1782" s="9"/>
      <c r="K1782" s="9"/>
    </row>
    <row r="1783" spans="1:11" ht="15.75" customHeight="1" x14ac:dyDescent="0.25">
      <c r="A1783" s="240"/>
      <c r="B1783" s="456"/>
      <c r="C1783" s="457"/>
      <c r="D1783" s="235"/>
      <c r="E1783" s="236"/>
      <c r="F1783" s="294"/>
      <c r="G1783" s="30"/>
      <c r="H1783" s="265"/>
      <c r="I1783" s="235"/>
      <c r="J1783" s="9"/>
      <c r="K1783" s="9"/>
    </row>
    <row r="1784" spans="1:11" x14ac:dyDescent="0.25">
      <c r="A1784" s="240">
        <v>41915</v>
      </c>
      <c r="B1784" s="452" t="s">
        <v>1680</v>
      </c>
      <c r="C1784" s="453" t="s">
        <v>2506</v>
      </c>
      <c r="D1784" s="454" t="s">
        <v>2514</v>
      </c>
      <c r="E1784" s="236">
        <v>8550</v>
      </c>
      <c r="F1784" s="294">
        <v>41915</v>
      </c>
      <c r="G1784" s="30">
        <v>8550</v>
      </c>
      <c r="H1784" s="265">
        <f t="shared" ref="H1784:H1827" si="43">E1784-G1784</f>
        <v>0</v>
      </c>
      <c r="I1784" s="38" t="s">
        <v>196</v>
      </c>
      <c r="J1784" s="9"/>
      <c r="K1784" s="9"/>
    </row>
    <row r="1785" spans="1:11" x14ac:dyDescent="0.25">
      <c r="A1785" s="240">
        <v>41916</v>
      </c>
      <c r="B1785" s="241" t="s">
        <v>1790</v>
      </c>
      <c r="C1785" s="394" t="s">
        <v>2506</v>
      </c>
      <c r="D1785" s="235" t="s">
        <v>2514</v>
      </c>
      <c r="E1785" s="236">
        <v>8550</v>
      </c>
      <c r="F1785" s="294">
        <v>41916</v>
      </c>
      <c r="G1785" s="30">
        <v>8550</v>
      </c>
      <c r="H1785" s="265">
        <f t="shared" si="43"/>
        <v>0</v>
      </c>
      <c r="I1785" s="235" t="s">
        <v>4</v>
      </c>
      <c r="J1785" s="9"/>
      <c r="K1785" s="9"/>
    </row>
    <row r="1786" spans="1:11" x14ac:dyDescent="0.25">
      <c r="A1786" s="240">
        <v>41919</v>
      </c>
      <c r="B1786" s="241" t="s">
        <v>2171</v>
      </c>
      <c r="C1786" s="394" t="s">
        <v>2506</v>
      </c>
      <c r="D1786" s="8" t="s">
        <v>2514</v>
      </c>
      <c r="E1786" s="252">
        <v>1680</v>
      </c>
      <c r="F1786" s="294">
        <v>41920</v>
      </c>
      <c r="G1786" s="30">
        <v>1680</v>
      </c>
      <c r="H1786" s="265">
        <f t="shared" si="43"/>
        <v>0</v>
      </c>
      <c r="I1786" s="8" t="s">
        <v>4</v>
      </c>
      <c r="J1786" s="9"/>
      <c r="K1786" s="9"/>
    </row>
    <row r="1787" spans="1:11" x14ac:dyDescent="0.25">
      <c r="A1787" s="240">
        <v>41919</v>
      </c>
      <c r="B1787" s="241" t="s">
        <v>2172</v>
      </c>
      <c r="C1787" s="394" t="s">
        <v>2506</v>
      </c>
      <c r="D1787" s="8" t="s">
        <v>2514</v>
      </c>
      <c r="E1787" s="252">
        <v>8400</v>
      </c>
      <c r="F1787" s="294">
        <v>41920</v>
      </c>
      <c r="G1787" s="30">
        <v>8400</v>
      </c>
      <c r="H1787" s="265">
        <f t="shared" si="43"/>
        <v>0</v>
      </c>
      <c r="I1787" s="8" t="s">
        <v>4</v>
      </c>
      <c r="J1787" s="9"/>
      <c r="K1787" s="9"/>
    </row>
    <row r="1788" spans="1:11" x14ac:dyDescent="0.25">
      <c r="A1788" s="240">
        <v>41921</v>
      </c>
      <c r="B1788" s="456" t="s">
        <v>1192</v>
      </c>
      <c r="C1788" s="457" t="s">
        <v>2764</v>
      </c>
      <c r="D1788" s="235" t="s">
        <v>2514</v>
      </c>
      <c r="E1788" s="236">
        <v>6820</v>
      </c>
      <c r="F1788" s="294">
        <v>41922</v>
      </c>
      <c r="G1788" s="30">
        <v>6820</v>
      </c>
      <c r="H1788" s="265">
        <f t="shared" si="43"/>
        <v>0</v>
      </c>
      <c r="I1788" s="235" t="s">
        <v>14</v>
      </c>
      <c r="J1788" s="9"/>
      <c r="K1788" s="9"/>
    </row>
    <row r="1789" spans="1:11" x14ac:dyDescent="0.25">
      <c r="A1789" s="240">
        <v>41923</v>
      </c>
      <c r="B1789" s="438" t="s">
        <v>1149</v>
      </c>
      <c r="C1789" s="429" t="s">
        <v>2506</v>
      </c>
      <c r="D1789" s="8" t="s">
        <v>2514</v>
      </c>
      <c r="E1789" s="252">
        <v>7280</v>
      </c>
      <c r="F1789" s="294">
        <v>41923</v>
      </c>
      <c r="G1789" s="30">
        <v>7280</v>
      </c>
      <c r="H1789" s="265">
        <f t="shared" si="43"/>
        <v>0</v>
      </c>
      <c r="I1789" s="8" t="s">
        <v>23</v>
      </c>
      <c r="J1789" s="9"/>
      <c r="K1789" s="9"/>
    </row>
    <row r="1790" spans="1:11" x14ac:dyDescent="0.25">
      <c r="A1790" s="240">
        <v>41923</v>
      </c>
      <c r="B1790" s="438" t="s">
        <v>1252</v>
      </c>
      <c r="C1790" s="429" t="s">
        <v>2506</v>
      </c>
      <c r="D1790" s="8" t="s">
        <v>2514</v>
      </c>
      <c r="E1790" s="252">
        <v>13920</v>
      </c>
      <c r="F1790" s="294">
        <v>41924</v>
      </c>
      <c r="G1790" s="30">
        <v>13920</v>
      </c>
      <c r="H1790" s="265">
        <f t="shared" si="43"/>
        <v>0</v>
      </c>
      <c r="I1790" s="235" t="s">
        <v>2523</v>
      </c>
      <c r="J1790" s="9"/>
      <c r="K1790" s="9"/>
    </row>
    <row r="1791" spans="1:11" x14ac:dyDescent="0.25">
      <c r="A1791" s="240">
        <v>41924</v>
      </c>
      <c r="B1791" s="438" t="s">
        <v>1321</v>
      </c>
      <c r="C1791" s="429" t="s">
        <v>2506</v>
      </c>
      <c r="D1791" s="401" t="s">
        <v>2514</v>
      </c>
      <c r="E1791" s="402">
        <v>2240</v>
      </c>
      <c r="F1791" s="294">
        <v>41925</v>
      </c>
      <c r="G1791" s="22">
        <v>2240</v>
      </c>
      <c r="H1791" s="265">
        <f t="shared" si="43"/>
        <v>0</v>
      </c>
      <c r="I1791" s="20" t="s">
        <v>2523</v>
      </c>
      <c r="J1791" s="9"/>
      <c r="K1791" s="9"/>
    </row>
    <row r="1792" spans="1:11" x14ac:dyDescent="0.25">
      <c r="A1792" s="240">
        <v>41925</v>
      </c>
      <c r="B1792" s="438" t="s">
        <v>1324</v>
      </c>
      <c r="C1792" s="429" t="s">
        <v>2506</v>
      </c>
      <c r="D1792" s="401" t="s">
        <v>2514</v>
      </c>
      <c r="E1792" s="402">
        <v>7840</v>
      </c>
      <c r="F1792" s="294">
        <v>41925</v>
      </c>
      <c r="G1792" s="22">
        <v>7840</v>
      </c>
      <c r="H1792" s="265">
        <f t="shared" si="43"/>
        <v>0</v>
      </c>
      <c r="I1792" s="20" t="s">
        <v>2523</v>
      </c>
      <c r="J1792" s="9"/>
      <c r="K1792" s="9"/>
    </row>
    <row r="1793" spans="1:11" x14ac:dyDescent="0.25">
      <c r="A1793" s="240">
        <v>41925</v>
      </c>
      <c r="B1793" s="438" t="s">
        <v>1404</v>
      </c>
      <c r="C1793" s="429" t="s">
        <v>2506</v>
      </c>
      <c r="D1793" s="8" t="s">
        <v>2514</v>
      </c>
      <c r="E1793" s="252">
        <v>560</v>
      </c>
      <c r="F1793" s="294">
        <v>41925</v>
      </c>
      <c r="G1793" s="30">
        <v>560</v>
      </c>
      <c r="H1793" s="265">
        <f t="shared" si="43"/>
        <v>0</v>
      </c>
      <c r="I1793" s="8" t="s">
        <v>2508</v>
      </c>
    </row>
    <row r="1794" spans="1:11" x14ac:dyDescent="0.25">
      <c r="A1794" s="240">
        <v>41925</v>
      </c>
      <c r="B1794" s="438" t="s">
        <v>1433</v>
      </c>
      <c r="C1794" s="429" t="s">
        <v>2506</v>
      </c>
      <c r="D1794" s="401" t="s">
        <v>2514</v>
      </c>
      <c r="E1794" s="402">
        <v>1680</v>
      </c>
      <c r="F1794" s="294">
        <v>41926</v>
      </c>
      <c r="G1794" s="30">
        <v>1680</v>
      </c>
      <c r="H1794" s="265">
        <f t="shared" si="43"/>
        <v>0</v>
      </c>
      <c r="I1794" s="8" t="s">
        <v>2523</v>
      </c>
    </row>
    <row r="1795" spans="1:11" x14ac:dyDescent="0.25">
      <c r="A1795" s="240">
        <v>41926</v>
      </c>
      <c r="B1795" s="438" t="s">
        <v>1452</v>
      </c>
      <c r="C1795" s="429" t="s">
        <v>2506</v>
      </c>
      <c r="D1795" s="8" t="s">
        <v>2514</v>
      </c>
      <c r="E1795" s="252">
        <v>6720</v>
      </c>
      <c r="F1795" s="294">
        <v>41926</v>
      </c>
      <c r="G1795" s="30">
        <v>6720</v>
      </c>
      <c r="H1795" s="265">
        <f t="shared" si="43"/>
        <v>0</v>
      </c>
      <c r="I1795" s="235" t="s">
        <v>2523</v>
      </c>
    </row>
    <row r="1796" spans="1:11" x14ac:dyDescent="0.25">
      <c r="A1796" s="240">
        <v>41926</v>
      </c>
      <c r="B1796" s="438" t="s">
        <v>1468</v>
      </c>
      <c r="C1796" s="429" t="s">
        <v>2506</v>
      </c>
      <c r="D1796" s="401" t="s">
        <v>2514</v>
      </c>
      <c r="E1796" s="402">
        <v>1120</v>
      </c>
      <c r="F1796" s="294">
        <v>41926</v>
      </c>
      <c r="G1796" s="30">
        <v>1120</v>
      </c>
      <c r="H1796" s="265">
        <f t="shared" si="43"/>
        <v>0</v>
      </c>
      <c r="I1796" s="235" t="s">
        <v>2523</v>
      </c>
    </row>
    <row r="1797" spans="1:11" x14ac:dyDescent="0.25">
      <c r="A1797" s="240">
        <v>41926</v>
      </c>
      <c r="B1797" s="438" t="s">
        <v>1531</v>
      </c>
      <c r="C1797" s="429" t="s">
        <v>2506</v>
      </c>
      <c r="D1797" s="401" t="s">
        <v>2514</v>
      </c>
      <c r="E1797" s="402">
        <v>2240</v>
      </c>
      <c r="F1797" s="294">
        <v>41927</v>
      </c>
      <c r="G1797" s="30">
        <v>2240</v>
      </c>
      <c r="H1797" s="265">
        <f t="shared" si="43"/>
        <v>0</v>
      </c>
      <c r="I1797" s="235" t="s">
        <v>2511</v>
      </c>
    </row>
    <row r="1798" spans="1:11" x14ac:dyDescent="0.25">
      <c r="A1798" s="240">
        <v>41927</v>
      </c>
      <c r="B1798" s="438" t="s">
        <v>2888</v>
      </c>
      <c r="C1798" s="429" t="s">
        <v>2506</v>
      </c>
      <c r="D1798" s="8" t="s">
        <v>2514</v>
      </c>
      <c r="E1798" s="252">
        <v>9860</v>
      </c>
      <c r="F1798" s="294">
        <v>41927</v>
      </c>
      <c r="G1798" s="30">
        <v>9860</v>
      </c>
      <c r="H1798" s="265">
        <f t="shared" si="43"/>
        <v>0</v>
      </c>
      <c r="I1798" s="235" t="s">
        <v>2520</v>
      </c>
    </row>
    <row r="1799" spans="1:11" x14ac:dyDescent="0.25">
      <c r="A1799" s="240">
        <v>41927</v>
      </c>
      <c r="B1799" s="438" t="s">
        <v>2958</v>
      </c>
      <c r="C1799" s="429" t="s">
        <v>2506</v>
      </c>
      <c r="D1799" s="8" t="s">
        <v>2514</v>
      </c>
      <c r="E1799" s="252">
        <v>1680</v>
      </c>
      <c r="F1799" s="294">
        <v>41928</v>
      </c>
      <c r="G1799" s="30">
        <v>1680</v>
      </c>
      <c r="H1799" s="265">
        <f t="shared" si="43"/>
        <v>0</v>
      </c>
      <c r="I1799" s="8" t="s">
        <v>2</v>
      </c>
    </row>
    <row r="1800" spans="1:11" x14ac:dyDescent="0.25">
      <c r="A1800" s="240">
        <v>41928</v>
      </c>
      <c r="B1800" s="438" t="s">
        <v>2971</v>
      </c>
      <c r="C1800" s="429" t="s">
        <v>2506</v>
      </c>
      <c r="D1800" s="8" t="s">
        <v>2514</v>
      </c>
      <c r="E1800" s="252">
        <v>9520</v>
      </c>
      <c r="F1800" s="294">
        <v>41928</v>
      </c>
      <c r="G1800" s="251">
        <v>9520</v>
      </c>
      <c r="H1800" s="265">
        <f t="shared" si="43"/>
        <v>0</v>
      </c>
      <c r="I1800" s="8" t="s">
        <v>2511</v>
      </c>
    </row>
    <row r="1801" spans="1:11" x14ac:dyDescent="0.25">
      <c r="A1801" s="240">
        <v>41928</v>
      </c>
      <c r="B1801" s="438" t="s">
        <v>3030</v>
      </c>
      <c r="C1801" s="429" t="s">
        <v>2506</v>
      </c>
      <c r="D1801" s="8" t="s">
        <v>2514</v>
      </c>
      <c r="E1801" s="252">
        <v>1550.6</v>
      </c>
      <c r="F1801" s="294">
        <v>41928</v>
      </c>
      <c r="G1801" s="251">
        <v>1550.6</v>
      </c>
      <c r="H1801" s="265">
        <f t="shared" si="43"/>
        <v>0</v>
      </c>
      <c r="I1801" s="235" t="s">
        <v>2508</v>
      </c>
    </row>
    <row r="1802" spans="1:11" x14ac:dyDescent="0.25">
      <c r="A1802" s="240">
        <v>41929</v>
      </c>
      <c r="B1802" s="438" t="s">
        <v>3072</v>
      </c>
      <c r="C1802" s="429" t="s">
        <v>2506</v>
      </c>
      <c r="D1802" s="8" t="s">
        <v>2514</v>
      </c>
      <c r="E1802" s="252">
        <v>11200</v>
      </c>
      <c r="F1802" s="294">
        <v>41929</v>
      </c>
      <c r="G1802" s="251">
        <v>11200</v>
      </c>
      <c r="H1802" s="265">
        <f t="shared" si="43"/>
        <v>0</v>
      </c>
      <c r="I1802" s="235" t="s">
        <v>2508</v>
      </c>
    </row>
    <row r="1803" spans="1:11" x14ac:dyDescent="0.25">
      <c r="A1803" s="240">
        <v>41929</v>
      </c>
      <c r="B1803" s="438" t="s">
        <v>3126</v>
      </c>
      <c r="C1803" s="429" t="s">
        <v>2506</v>
      </c>
      <c r="D1803" s="8" t="s">
        <v>2514</v>
      </c>
      <c r="E1803" s="252">
        <v>621.6</v>
      </c>
      <c r="F1803" s="294">
        <v>41929</v>
      </c>
      <c r="G1803" s="251">
        <v>621.6</v>
      </c>
      <c r="H1803" s="265">
        <f t="shared" si="43"/>
        <v>0</v>
      </c>
      <c r="I1803" s="8" t="s">
        <v>2508</v>
      </c>
    </row>
    <row r="1804" spans="1:11" x14ac:dyDescent="0.25">
      <c r="A1804" s="240">
        <v>41917</v>
      </c>
      <c r="B1804" s="241" t="s">
        <v>1889</v>
      </c>
      <c r="C1804" s="394" t="s">
        <v>2506</v>
      </c>
      <c r="D1804" s="235" t="s">
        <v>2514</v>
      </c>
      <c r="E1804" s="236">
        <v>8550</v>
      </c>
      <c r="F1804" s="294">
        <v>41917</v>
      </c>
      <c r="G1804" s="30">
        <v>8550</v>
      </c>
      <c r="H1804" s="265">
        <f t="shared" si="43"/>
        <v>0</v>
      </c>
      <c r="I1804" s="235"/>
    </row>
    <row r="1805" spans="1:11" x14ac:dyDescent="0.25">
      <c r="A1805" s="240">
        <v>41928</v>
      </c>
      <c r="B1805" s="438" t="s">
        <v>3035</v>
      </c>
      <c r="C1805" s="429" t="s">
        <v>2506</v>
      </c>
      <c r="D1805" s="406" t="s">
        <v>3036</v>
      </c>
      <c r="E1805" s="407">
        <v>0</v>
      </c>
      <c r="F1805" s="408" t="s">
        <v>3037</v>
      </c>
      <c r="G1805" s="251">
        <v>0</v>
      </c>
      <c r="H1805" s="265">
        <f t="shared" si="43"/>
        <v>0</v>
      </c>
      <c r="I1805" s="235" t="s">
        <v>2523</v>
      </c>
    </row>
    <row r="1806" spans="1:11" x14ac:dyDescent="0.25">
      <c r="A1806" s="240">
        <v>41930</v>
      </c>
      <c r="B1806" s="438" t="s">
        <v>3180</v>
      </c>
      <c r="C1806" s="429" t="s">
        <v>2506</v>
      </c>
      <c r="D1806" s="425" t="s">
        <v>3181</v>
      </c>
      <c r="E1806" s="252">
        <v>3920</v>
      </c>
      <c r="F1806" s="420">
        <v>41930</v>
      </c>
      <c r="G1806" s="30">
        <v>3920</v>
      </c>
      <c r="H1806" s="265">
        <f t="shared" si="43"/>
        <v>0</v>
      </c>
      <c r="I1806" s="8" t="s">
        <v>2525</v>
      </c>
    </row>
    <row r="1807" spans="1:11" x14ac:dyDescent="0.25">
      <c r="A1807" s="240">
        <v>41913</v>
      </c>
      <c r="B1807" s="448" t="s">
        <v>2226</v>
      </c>
      <c r="C1807" s="447" t="s">
        <v>2764</v>
      </c>
      <c r="D1807" s="235" t="s">
        <v>6</v>
      </c>
      <c r="E1807" s="236">
        <v>4560</v>
      </c>
      <c r="F1807" s="294">
        <v>41913</v>
      </c>
      <c r="G1807" s="30">
        <v>4560</v>
      </c>
      <c r="H1807" s="238">
        <f t="shared" si="43"/>
        <v>0</v>
      </c>
      <c r="I1807" s="235" t="s">
        <v>57</v>
      </c>
      <c r="K1807" s="21"/>
    </row>
    <row r="1808" spans="1:11" x14ac:dyDescent="0.25">
      <c r="A1808" s="240">
        <v>41914</v>
      </c>
      <c r="B1808" s="448" t="s">
        <v>1093</v>
      </c>
      <c r="C1808" s="447" t="s">
        <v>2764</v>
      </c>
      <c r="D1808" s="8" t="s">
        <v>6</v>
      </c>
      <c r="E1808" s="252">
        <v>7410</v>
      </c>
      <c r="F1808" s="294">
        <v>41914</v>
      </c>
      <c r="G1808" s="30">
        <v>7410</v>
      </c>
      <c r="H1808" s="238">
        <f t="shared" si="43"/>
        <v>0</v>
      </c>
      <c r="I1808" s="8" t="s">
        <v>14</v>
      </c>
    </row>
    <row r="1809" spans="1:11" x14ac:dyDescent="0.25">
      <c r="A1809" s="240">
        <v>41931</v>
      </c>
      <c r="B1809" s="438" t="s">
        <v>3267</v>
      </c>
      <c r="C1809" s="429" t="s">
        <v>2506</v>
      </c>
      <c r="D1809" s="8" t="s">
        <v>6</v>
      </c>
      <c r="E1809" s="252">
        <v>5600</v>
      </c>
      <c r="F1809" s="294">
        <v>41931</v>
      </c>
      <c r="G1809" s="30">
        <v>5600</v>
      </c>
      <c r="H1809" s="265">
        <f t="shared" si="43"/>
        <v>0</v>
      </c>
      <c r="I1809" s="8" t="s">
        <v>2531</v>
      </c>
      <c r="J1809" s="9"/>
      <c r="K1809" s="9"/>
    </row>
    <row r="1810" spans="1:11" x14ac:dyDescent="0.25">
      <c r="A1810" s="240">
        <v>41931</v>
      </c>
      <c r="B1810" s="438" t="s">
        <v>3318</v>
      </c>
      <c r="C1810" s="429" t="s">
        <v>2506</v>
      </c>
      <c r="D1810" s="8" t="s">
        <v>6</v>
      </c>
      <c r="E1810" s="252">
        <v>2800</v>
      </c>
      <c r="F1810" s="294">
        <v>41932</v>
      </c>
      <c r="G1810" s="30">
        <v>2800</v>
      </c>
      <c r="H1810" s="265">
        <f t="shared" si="43"/>
        <v>0</v>
      </c>
      <c r="I1810" s="8" t="s">
        <v>2523</v>
      </c>
      <c r="J1810" s="9"/>
      <c r="K1810" s="9"/>
    </row>
    <row r="1811" spans="1:11" x14ac:dyDescent="0.25">
      <c r="A1811" s="240">
        <v>41932</v>
      </c>
      <c r="B1811" s="438" t="s">
        <v>3320</v>
      </c>
      <c r="C1811" s="429" t="s">
        <v>2506</v>
      </c>
      <c r="D1811" s="8" t="s">
        <v>6</v>
      </c>
      <c r="E1811" s="252">
        <v>7840.8</v>
      </c>
      <c r="F1811" s="294">
        <v>41932</v>
      </c>
      <c r="G1811" s="30">
        <v>7840.8</v>
      </c>
      <c r="H1811" s="265">
        <f t="shared" si="43"/>
        <v>0</v>
      </c>
      <c r="I1811" s="8" t="s">
        <v>2511</v>
      </c>
      <c r="J1811" s="9"/>
      <c r="K1811" s="9"/>
    </row>
    <row r="1812" spans="1:11" x14ac:dyDescent="0.25">
      <c r="A1812" s="240">
        <v>41932</v>
      </c>
      <c r="B1812" s="438" t="s">
        <v>3413</v>
      </c>
      <c r="C1812" s="429" t="s">
        <v>2506</v>
      </c>
      <c r="D1812" s="8" t="s">
        <v>6</v>
      </c>
      <c r="E1812" s="252">
        <v>1680</v>
      </c>
      <c r="F1812" s="294">
        <v>41933</v>
      </c>
      <c r="G1812" s="22">
        <v>1680</v>
      </c>
      <c r="H1812" s="265">
        <f t="shared" si="43"/>
        <v>0</v>
      </c>
      <c r="I1812" s="431" t="s">
        <v>2523</v>
      </c>
      <c r="J1812" s="9"/>
      <c r="K1812" s="9"/>
    </row>
    <row r="1813" spans="1:11" x14ac:dyDescent="0.25">
      <c r="A1813" s="240">
        <v>41933</v>
      </c>
      <c r="B1813" s="438" t="s">
        <v>3446</v>
      </c>
      <c r="C1813" s="429" t="s">
        <v>2506</v>
      </c>
      <c r="D1813" s="8" t="s">
        <v>6</v>
      </c>
      <c r="E1813" s="252">
        <v>7840</v>
      </c>
      <c r="F1813" s="294">
        <v>41933</v>
      </c>
      <c r="G1813" s="22">
        <v>7840</v>
      </c>
      <c r="H1813" s="265">
        <f t="shared" si="43"/>
        <v>0</v>
      </c>
      <c r="I1813" s="431" t="s">
        <v>2525</v>
      </c>
      <c r="J1813" s="9"/>
      <c r="K1813" s="9"/>
    </row>
    <row r="1814" spans="1:11" x14ac:dyDescent="0.25">
      <c r="A1814" s="240">
        <v>41933</v>
      </c>
      <c r="B1814" s="438" t="s">
        <v>3501</v>
      </c>
      <c r="C1814" s="429" t="s">
        <v>2506</v>
      </c>
      <c r="D1814" s="8" t="s">
        <v>6</v>
      </c>
      <c r="E1814" s="252">
        <v>1680</v>
      </c>
      <c r="F1814" s="294">
        <v>41934</v>
      </c>
      <c r="G1814" s="22">
        <v>1680</v>
      </c>
      <c r="H1814" s="265">
        <f t="shared" si="43"/>
        <v>0</v>
      </c>
      <c r="I1814" s="431" t="s">
        <v>2525</v>
      </c>
      <c r="J1814" s="9"/>
      <c r="K1814" s="9"/>
    </row>
    <row r="1815" spans="1:11" x14ac:dyDescent="0.25">
      <c r="A1815" s="240">
        <v>41934</v>
      </c>
      <c r="B1815" s="438" t="s">
        <v>3506</v>
      </c>
      <c r="C1815" s="429" t="s">
        <v>2506</v>
      </c>
      <c r="D1815" s="8" t="s">
        <v>6</v>
      </c>
      <c r="E1815" s="252">
        <v>7000</v>
      </c>
      <c r="F1815" s="294">
        <v>41934</v>
      </c>
      <c r="G1815" s="22">
        <v>7000</v>
      </c>
      <c r="H1815" s="265">
        <f t="shared" si="43"/>
        <v>0</v>
      </c>
      <c r="I1815" s="20" t="s">
        <v>2520</v>
      </c>
      <c r="J1815" s="9"/>
      <c r="K1815" s="9"/>
    </row>
    <row r="1816" spans="1:11" x14ac:dyDescent="0.25">
      <c r="A1816" s="240">
        <v>41934</v>
      </c>
      <c r="B1816" s="438" t="s">
        <v>3592</v>
      </c>
      <c r="C1816" s="429" t="s">
        <v>2506</v>
      </c>
      <c r="D1816" s="401" t="s">
        <v>6</v>
      </c>
      <c r="E1816" s="402">
        <v>1680</v>
      </c>
      <c r="F1816" s="294">
        <v>41935</v>
      </c>
      <c r="G1816" s="30">
        <v>1680</v>
      </c>
      <c r="H1816" s="265">
        <f t="shared" si="43"/>
        <v>0</v>
      </c>
      <c r="I1816" s="8" t="s">
        <v>2523</v>
      </c>
      <c r="J1816" s="9"/>
      <c r="K1816" s="9"/>
    </row>
    <row r="1817" spans="1:11" x14ac:dyDescent="0.25">
      <c r="A1817" s="240">
        <v>41935</v>
      </c>
      <c r="B1817" s="438" t="s">
        <v>3599</v>
      </c>
      <c r="C1817" s="429" t="s">
        <v>2506</v>
      </c>
      <c r="D1817" s="401" t="s">
        <v>6</v>
      </c>
      <c r="E1817" s="402">
        <v>8400</v>
      </c>
      <c r="F1817" s="117">
        <v>41935</v>
      </c>
      <c r="G1817" s="30">
        <v>8400</v>
      </c>
      <c r="H1817" s="265">
        <f t="shared" si="43"/>
        <v>0</v>
      </c>
      <c r="I1817" s="235" t="s">
        <v>2525</v>
      </c>
      <c r="J1817" s="9"/>
      <c r="K1817" s="9"/>
    </row>
    <row r="1818" spans="1:11" x14ac:dyDescent="0.25">
      <c r="A1818" s="240">
        <v>41936</v>
      </c>
      <c r="B1818" s="438" t="s">
        <v>3687</v>
      </c>
      <c r="C1818" s="429" t="s">
        <v>2506</v>
      </c>
      <c r="D1818" s="401" t="s">
        <v>6</v>
      </c>
      <c r="E1818" s="402">
        <v>6720</v>
      </c>
      <c r="F1818" s="294">
        <v>41936</v>
      </c>
      <c r="G1818" s="22">
        <v>6720</v>
      </c>
      <c r="H1818" s="265">
        <f t="shared" si="43"/>
        <v>0</v>
      </c>
      <c r="I1818" s="20" t="s">
        <v>2520</v>
      </c>
      <c r="J1818" s="9"/>
      <c r="K1818" s="9"/>
    </row>
    <row r="1819" spans="1:11" x14ac:dyDescent="0.25">
      <c r="A1819" s="240">
        <v>41938</v>
      </c>
      <c r="B1819" s="438" t="s">
        <v>3861</v>
      </c>
      <c r="C1819" s="429" t="s">
        <v>2506</v>
      </c>
      <c r="D1819" s="401" t="s">
        <v>6</v>
      </c>
      <c r="E1819" s="402">
        <v>6720</v>
      </c>
      <c r="F1819" s="294">
        <v>41939</v>
      </c>
      <c r="G1819" s="22">
        <v>6720</v>
      </c>
      <c r="H1819" s="265">
        <f t="shared" si="43"/>
        <v>0</v>
      </c>
      <c r="I1819" s="20" t="s">
        <v>2520</v>
      </c>
      <c r="J1819" s="9"/>
      <c r="K1819" s="9"/>
    </row>
    <row r="1820" spans="1:11" x14ac:dyDescent="0.25">
      <c r="A1820" s="240">
        <v>41938</v>
      </c>
      <c r="B1820" s="438" t="s">
        <v>3923</v>
      </c>
      <c r="C1820" s="429" t="s">
        <v>2506</v>
      </c>
      <c r="D1820" s="439" t="s">
        <v>6</v>
      </c>
      <c r="E1820" s="295">
        <v>3920</v>
      </c>
      <c r="F1820" s="294">
        <v>41939</v>
      </c>
      <c r="G1820" s="30">
        <v>3920</v>
      </c>
      <c r="H1820" s="265">
        <f t="shared" si="43"/>
        <v>0</v>
      </c>
      <c r="I1820" s="24" t="s">
        <v>2531</v>
      </c>
      <c r="J1820" s="9"/>
      <c r="K1820" s="9"/>
    </row>
    <row r="1821" spans="1:11" x14ac:dyDescent="0.25">
      <c r="A1821" s="240">
        <v>41939</v>
      </c>
      <c r="B1821" s="438" t="s">
        <v>3925</v>
      </c>
      <c r="C1821" s="429" t="s">
        <v>2506</v>
      </c>
      <c r="D1821" s="439" t="s">
        <v>6</v>
      </c>
      <c r="E1821" s="295">
        <v>4480</v>
      </c>
      <c r="F1821" s="294">
        <v>41939</v>
      </c>
      <c r="G1821" s="22">
        <v>4480</v>
      </c>
      <c r="H1821" s="265">
        <f t="shared" si="43"/>
        <v>0</v>
      </c>
      <c r="I1821" s="24" t="s">
        <v>2531</v>
      </c>
      <c r="J1821" s="9"/>
      <c r="K1821" s="9"/>
    </row>
    <row r="1822" spans="1:11" x14ac:dyDescent="0.25">
      <c r="A1822" s="240">
        <v>41940</v>
      </c>
      <c r="B1822" s="438" t="s">
        <v>4057</v>
      </c>
      <c r="C1822" s="429" t="s">
        <v>2506</v>
      </c>
      <c r="D1822" s="401" t="s">
        <v>6</v>
      </c>
      <c r="E1822" s="402">
        <v>8400</v>
      </c>
      <c r="F1822" s="294">
        <v>41940</v>
      </c>
      <c r="G1822" s="30">
        <v>8400</v>
      </c>
      <c r="H1822" s="265">
        <f t="shared" si="43"/>
        <v>0</v>
      </c>
      <c r="I1822" s="235" t="s">
        <v>2544</v>
      </c>
      <c r="J1822" s="9"/>
      <c r="K1822" s="9"/>
    </row>
    <row r="1823" spans="1:11" x14ac:dyDescent="0.25">
      <c r="A1823" s="240">
        <v>41941</v>
      </c>
      <c r="B1823" s="438" t="s">
        <v>4141</v>
      </c>
      <c r="C1823" s="429" t="s">
        <v>2506</v>
      </c>
      <c r="D1823" s="401" t="s">
        <v>6</v>
      </c>
      <c r="E1823" s="402">
        <v>3360</v>
      </c>
      <c r="F1823" s="294">
        <v>41941</v>
      </c>
      <c r="G1823" s="30">
        <v>3360</v>
      </c>
      <c r="H1823" s="265">
        <f t="shared" si="43"/>
        <v>0</v>
      </c>
      <c r="I1823" s="235" t="s">
        <v>2511</v>
      </c>
      <c r="J1823" s="9"/>
      <c r="K1823" s="9"/>
    </row>
    <row r="1824" spans="1:11" x14ac:dyDescent="0.25">
      <c r="A1824" s="240">
        <v>41941</v>
      </c>
      <c r="B1824" s="438" t="s">
        <v>4205</v>
      </c>
      <c r="C1824" s="429" t="s">
        <v>2506</v>
      </c>
      <c r="D1824" s="401" t="s">
        <v>6</v>
      </c>
      <c r="E1824" s="402">
        <v>1620</v>
      </c>
      <c r="F1824" s="117">
        <v>41942</v>
      </c>
      <c r="G1824" s="30">
        <v>1620</v>
      </c>
      <c r="H1824" s="265">
        <f t="shared" si="43"/>
        <v>0</v>
      </c>
      <c r="I1824" s="8" t="s">
        <v>2511</v>
      </c>
      <c r="J1824" s="9"/>
      <c r="K1824" s="9"/>
    </row>
    <row r="1825" spans="1:11" x14ac:dyDescent="0.25">
      <c r="A1825" s="240">
        <v>41942</v>
      </c>
      <c r="B1825" s="438" t="s">
        <v>4219</v>
      </c>
      <c r="C1825" s="429" t="s">
        <v>2506</v>
      </c>
      <c r="D1825" s="401" t="s">
        <v>6</v>
      </c>
      <c r="E1825" s="402">
        <v>8100</v>
      </c>
      <c r="F1825" s="117">
        <v>41942</v>
      </c>
      <c r="G1825" s="30">
        <v>8100</v>
      </c>
      <c r="H1825" s="265">
        <f t="shared" si="43"/>
        <v>0</v>
      </c>
      <c r="I1825" s="8" t="s">
        <v>2511</v>
      </c>
    </row>
    <row r="1826" spans="1:11" x14ac:dyDescent="0.25">
      <c r="A1826" s="240">
        <v>41942</v>
      </c>
      <c r="B1826" s="438" t="s">
        <v>4307</v>
      </c>
      <c r="C1826" s="429" t="s">
        <v>2506</v>
      </c>
      <c r="D1826" s="401" t="s">
        <v>6</v>
      </c>
      <c r="E1826" s="402">
        <v>1080</v>
      </c>
      <c r="F1826" s="117">
        <v>41943</v>
      </c>
      <c r="G1826" s="30">
        <v>1080</v>
      </c>
      <c r="H1826" s="265">
        <f t="shared" si="43"/>
        <v>0</v>
      </c>
      <c r="I1826" s="235" t="s">
        <v>2531</v>
      </c>
    </row>
    <row r="1827" spans="1:11" x14ac:dyDescent="0.25">
      <c r="A1827" s="240">
        <v>41943</v>
      </c>
      <c r="B1827" s="438" t="s">
        <v>4332</v>
      </c>
      <c r="C1827" s="429" t="s">
        <v>2506</v>
      </c>
      <c r="D1827" s="401" t="s">
        <v>6</v>
      </c>
      <c r="E1827" s="402">
        <v>5400</v>
      </c>
      <c r="F1827" s="313">
        <v>41944</v>
      </c>
      <c r="G1827" s="247">
        <v>5400</v>
      </c>
      <c r="H1827" s="265">
        <f t="shared" si="43"/>
        <v>0</v>
      </c>
      <c r="I1827" s="235" t="s">
        <v>2511</v>
      </c>
    </row>
    <row r="1828" spans="1:11" x14ac:dyDescent="0.25">
      <c r="A1828" s="240"/>
      <c r="B1828" s="438"/>
      <c r="C1828" s="429"/>
      <c r="D1828" s="401"/>
      <c r="E1828" s="402"/>
      <c r="F1828" s="313"/>
      <c r="G1828" s="624">
        <f>SUM(G1784:G1827)</f>
        <v>230793</v>
      </c>
      <c r="H1828" s="265"/>
      <c r="I1828" s="235"/>
    </row>
    <row r="1829" spans="1:11" x14ac:dyDescent="0.25">
      <c r="A1829" s="240"/>
      <c r="B1829" s="438"/>
      <c r="C1829" s="429"/>
      <c r="D1829" s="401"/>
      <c r="E1829" s="402"/>
      <c r="F1829" s="313"/>
      <c r="G1829" s="247"/>
      <c r="H1829" s="265"/>
      <c r="I1829" s="235"/>
    </row>
    <row r="1830" spans="1:11" x14ac:dyDescent="0.25">
      <c r="A1830" s="240">
        <v>41913</v>
      </c>
      <c r="B1830" s="448" t="s">
        <v>1070</v>
      </c>
      <c r="C1830" s="447" t="s">
        <v>2764</v>
      </c>
      <c r="D1830" s="235" t="s">
        <v>2364</v>
      </c>
      <c r="E1830" s="236">
        <v>2750</v>
      </c>
      <c r="F1830" s="294">
        <v>41914</v>
      </c>
      <c r="G1830" s="30">
        <v>2750</v>
      </c>
      <c r="H1830" s="238">
        <f t="shared" si="42"/>
        <v>0</v>
      </c>
      <c r="I1830" s="235" t="s">
        <v>23</v>
      </c>
    </row>
    <row r="1831" spans="1:11" x14ac:dyDescent="0.25">
      <c r="A1831" s="240">
        <v>41916</v>
      </c>
      <c r="B1831" s="241" t="s">
        <v>1830</v>
      </c>
      <c r="C1831" s="394" t="s">
        <v>2506</v>
      </c>
      <c r="D1831" s="235" t="s">
        <v>2364</v>
      </c>
      <c r="E1831" s="236">
        <v>4400</v>
      </c>
      <c r="F1831" s="294">
        <v>41916</v>
      </c>
      <c r="G1831" s="30">
        <v>4400</v>
      </c>
      <c r="H1831" s="265">
        <f t="shared" si="42"/>
        <v>0</v>
      </c>
      <c r="I1831" s="235" t="s">
        <v>146</v>
      </c>
    </row>
    <row r="1832" spans="1:11" x14ac:dyDescent="0.25">
      <c r="A1832" s="240">
        <v>41922</v>
      </c>
      <c r="B1832" s="438" t="s">
        <v>1074</v>
      </c>
      <c r="C1832" s="429" t="s">
        <v>2506</v>
      </c>
      <c r="D1832" s="235" t="s">
        <v>2364</v>
      </c>
      <c r="E1832" s="236">
        <v>2793</v>
      </c>
      <c r="F1832" s="294">
        <v>41922</v>
      </c>
      <c r="G1832" s="30">
        <v>2793</v>
      </c>
      <c r="H1832" s="265">
        <f t="shared" si="42"/>
        <v>0</v>
      </c>
      <c r="I1832" s="235" t="s">
        <v>23</v>
      </c>
    </row>
    <row r="1833" spans="1:11" x14ac:dyDescent="0.25">
      <c r="A1833" s="240"/>
      <c r="B1833" s="438"/>
      <c r="C1833" s="429"/>
      <c r="D1833" s="235"/>
      <c r="E1833" s="236"/>
      <c r="F1833" s="294"/>
      <c r="G1833" s="30">
        <f>SUM(G1830:G1832)</f>
        <v>9943</v>
      </c>
      <c r="H1833" s="265"/>
      <c r="I1833" s="235"/>
    </row>
    <row r="1834" spans="1:11" x14ac:dyDescent="0.25">
      <c r="A1834" s="240"/>
      <c r="B1834" s="456"/>
      <c r="C1834" s="457"/>
      <c r="D1834" s="235"/>
      <c r="E1834" s="236"/>
      <c r="F1834" s="294"/>
      <c r="G1834" s="30"/>
      <c r="H1834" s="265"/>
      <c r="I1834" s="235"/>
    </row>
    <row r="1835" spans="1:11" x14ac:dyDescent="0.25">
      <c r="A1835" s="240">
        <v>41913</v>
      </c>
      <c r="B1835" s="448" t="s">
        <v>2224</v>
      </c>
      <c r="C1835" s="447" t="s">
        <v>2764</v>
      </c>
      <c r="D1835" s="454" t="s">
        <v>2522</v>
      </c>
      <c r="E1835" s="236">
        <v>17173.8</v>
      </c>
      <c r="F1835" s="294">
        <v>41913</v>
      </c>
      <c r="G1835" s="30">
        <v>17173.8</v>
      </c>
      <c r="H1835" s="238">
        <f t="shared" ref="H1835:H1901" si="44">E1835-G1835</f>
        <v>0</v>
      </c>
      <c r="I1835" s="235" t="s">
        <v>14</v>
      </c>
    </row>
    <row r="1836" spans="1:11" x14ac:dyDescent="0.25">
      <c r="A1836" s="240">
        <v>41913</v>
      </c>
      <c r="B1836" s="448" t="s">
        <v>1064</v>
      </c>
      <c r="C1836" s="447" t="s">
        <v>2764</v>
      </c>
      <c r="D1836" s="454" t="s">
        <v>2522</v>
      </c>
      <c r="E1836" s="236">
        <v>5904.2</v>
      </c>
      <c r="F1836" s="294">
        <v>41913</v>
      </c>
      <c r="G1836" s="30">
        <v>5904.2</v>
      </c>
      <c r="H1836" s="238">
        <f t="shared" si="44"/>
        <v>0</v>
      </c>
      <c r="I1836" s="235" t="s">
        <v>14</v>
      </c>
    </row>
    <row r="1837" spans="1:11" x14ac:dyDescent="0.25">
      <c r="A1837" s="240">
        <v>41915</v>
      </c>
      <c r="B1837" s="452" t="s">
        <v>1671</v>
      </c>
      <c r="C1837" s="453" t="s">
        <v>2506</v>
      </c>
      <c r="D1837" s="454" t="s">
        <v>2522</v>
      </c>
      <c r="E1837" s="236">
        <v>30512.1</v>
      </c>
      <c r="F1837" s="294">
        <v>41915</v>
      </c>
      <c r="G1837" s="30">
        <v>30512.1</v>
      </c>
      <c r="H1837" s="265">
        <f t="shared" si="44"/>
        <v>0</v>
      </c>
      <c r="I1837" s="38" t="s">
        <v>4</v>
      </c>
    </row>
    <row r="1838" spans="1:11" x14ac:dyDescent="0.25">
      <c r="A1838" s="240">
        <v>41914</v>
      </c>
      <c r="B1838" s="452" t="s">
        <v>1592</v>
      </c>
      <c r="C1838" s="453" t="s">
        <v>2506</v>
      </c>
      <c r="D1838" s="454" t="s">
        <v>2522</v>
      </c>
      <c r="E1838" s="236">
        <v>18569.2</v>
      </c>
      <c r="F1838" s="294">
        <v>41914</v>
      </c>
      <c r="G1838" s="30">
        <v>18569.2</v>
      </c>
      <c r="H1838" s="238">
        <f t="shared" si="44"/>
        <v>0</v>
      </c>
      <c r="I1838" s="38"/>
      <c r="K1838" s="12"/>
    </row>
    <row r="1839" spans="1:11" x14ac:dyDescent="0.25">
      <c r="A1839" s="240">
        <v>41914</v>
      </c>
      <c r="B1839" s="452" t="s">
        <v>1593</v>
      </c>
      <c r="C1839" s="453" t="s">
        <v>2506</v>
      </c>
      <c r="D1839" s="454" t="s">
        <v>2522</v>
      </c>
      <c r="E1839" s="236">
        <v>9668.4</v>
      </c>
      <c r="F1839" s="294">
        <v>41915</v>
      </c>
      <c r="G1839" s="30">
        <v>9668.4</v>
      </c>
      <c r="H1839" s="238">
        <f t="shared" si="44"/>
        <v>0</v>
      </c>
      <c r="I1839" s="38"/>
    </row>
    <row r="1840" spans="1:11" x14ac:dyDescent="0.25">
      <c r="A1840" s="240">
        <v>41915</v>
      </c>
      <c r="B1840" s="452" t="s">
        <v>1726</v>
      </c>
      <c r="C1840" s="453" t="s">
        <v>2506</v>
      </c>
      <c r="D1840" s="454" t="s">
        <v>2522</v>
      </c>
      <c r="E1840" s="236">
        <v>5353</v>
      </c>
      <c r="F1840" s="294">
        <v>41915</v>
      </c>
      <c r="G1840" s="30">
        <v>5353</v>
      </c>
      <c r="H1840" s="265">
        <f t="shared" si="44"/>
        <v>0</v>
      </c>
      <c r="I1840" s="38"/>
    </row>
    <row r="1841" spans="1:11" x14ac:dyDescent="0.25">
      <c r="A1841" s="240">
        <v>41916</v>
      </c>
      <c r="B1841" s="241" t="s">
        <v>1791</v>
      </c>
      <c r="C1841" s="394" t="s">
        <v>2506</v>
      </c>
      <c r="D1841" s="235" t="s">
        <v>2522</v>
      </c>
      <c r="E1841" s="236">
        <v>35448</v>
      </c>
      <c r="F1841" s="294">
        <v>41916</v>
      </c>
      <c r="G1841" s="30">
        <v>35448</v>
      </c>
      <c r="H1841" s="265">
        <f t="shared" si="44"/>
        <v>0</v>
      </c>
      <c r="I1841" s="235" t="s">
        <v>14</v>
      </c>
      <c r="J1841" s="9"/>
      <c r="K1841" s="9"/>
    </row>
    <row r="1842" spans="1:11" x14ac:dyDescent="0.25">
      <c r="A1842" s="240">
        <v>41916</v>
      </c>
      <c r="B1842" s="241" t="s">
        <v>1844</v>
      </c>
      <c r="C1842" s="394" t="s">
        <v>2506</v>
      </c>
      <c r="D1842" s="235" t="s">
        <v>2522</v>
      </c>
      <c r="E1842" s="236">
        <v>17591.400000000001</v>
      </c>
      <c r="F1842" s="294">
        <v>41916</v>
      </c>
      <c r="G1842" s="30">
        <v>17591.400000000001</v>
      </c>
      <c r="H1842" s="265">
        <f t="shared" si="44"/>
        <v>0</v>
      </c>
      <c r="I1842" s="235"/>
      <c r="J1842" s="9"/>
      <c r="K1842" s="9"/>
    </row>
    <row r="1843" spans="1:11" x14ac:dyDescent="0.25">
      <c r="A1843" s="240">
        <v>41917</v>
      </c>
      <c r="B1843" s="241" t="s">
        <v>1908</v>
      </c>
      <c r="C1843" s="394" t="s">
        <v>2506</v>
      </c>
      <c r="D1843" s="235" t="s">
        <v>2522</v>
      </c>
      <c r="E1843" s="236">
        <v>33464.400000000001</v>
      </c>
      <c r="F1843" s="294">
        <v>41917</v>
      </c>
      <c r="G1843" s="30">
        <v>33464.400000000001</v>
      </c>
      <c r="H1843" s="265">
        <f t="shared" si="44"/>
        <v>0</v>
      </c>
      <c r="I1843" s="235"/>
      <c r="J1843" s="9"/>
      <c r="K1843" s="9"/>
    </row>
    <row r="1844" spans="1:11" x14ac:dyDescent="0.25">
      <c r="A1844" s="240">
        <v>41917</v>
      </c>
      <c r="B1844" s="241" t="s">
        <v>1949</v>
      </c>
      <c r="C1844" s="394" t="s">
        <v>2506</v>
      </c>
      <c r="D1844" s="235" t="s">
        <v>2522</v>
      </c>
      <c r="E1844" s="236">
        <v>8175.6</v>
      </c>
      <c r="F1844" s="294">
        <v>41917</v>
      </c>
      <c r="G1844" s="30">
        <v>8175.6</v>
      </c>
      <c r="H1844" s="265">
        <f t="shared" si="44"/>
        <v>0</v>
      </c>
      <c r="I1844" s="235"/>
      <c r="J1844" s="9"/>
      <c r="K1844" s="9"/>
    </row>
    <row r="1845" spans="1:11" x14ac:dyDescent="0.25">
      <c r="A1845" s="240">
        <v>41917</v>
      </c>
      <c r="B1845" s="241" t="s">
        <v>1950</v>
      </c>
      <c r="C1845" s="394" t="s">
        <v>2506</v>
      </c>
      <c r="D1845" s="235" t="s">
        <v>2522</v>
      </c>
      <c r="E1845" s="236">
        <v>3267.6</v>
      </c>
      <c r="F1845" s="294">
        <v>41918</v>
      </c>
      <c r="G1845" s="30">
        <v>3267.6</v>
      </c>
      <c r="H1845" s="265">
        <f t="shared" si="44"/>
        <v>0</v>
      </c>
      <c r="I1845" s="235"/>
      <c r="J1845" s="9"/>
      <c r="K1845" s="9"/>
    </row>
    <row r="1846" spans="1:11" x14ac:dyDescent="0.25">
      <c r="A1846" s="240">
        <v>41919</v>
      </c>
      <c r="B1846" s="241" t="s">
        <v>2081</v>
      </c>
      <c r="C1846" s="394" t="s">
        <v>2506</v>
      </c>
      <c r="D1846" s="8" t="s">
        <v>2522</v>
      </c>
      <c r="E1846" s="252">
        <v>22713.599999999999</v>
      </c>
      <c r="F1846" s="294">
        <v>41919</v>
      </c>
      <c r="G1846" s="30">
        <v>22713.599999999999</v>
      </c>
      <c r="H1846" s="265">
        <f t="shared" si="44"/>
        <v>0</v>
      </c>
      <c r="I1846" s="8"/>
      <c r="J1846" s="9"/>
      <c r="K1846" s="9"/>
    </row>
    <row r="1847" spans="1:11" x14ac:dyDescent="0.25">
      <c r="A1847" s="240">
        <v>41919</v>
      </c>
      <c r="B1847" s="241" t="s">
        <v>2087</v>
      </c>
      <c r="C1847" s="394" t="s">
        <v>2506</v>
      </c>
      <c r="D1847" s="8" t="s">
        <v>2522</v>
      </c>
      <c r="E1847" s="252">
        <v>8022</v>
      </c>
      <c r="F1847" s="294">
        <v>41919</v>
      </c>
      <c r="G1847" s="30">
        <v>8022</v>
      </c>
      <c r="H1847" s="265">
        <f t="shared" si="44"/>
        <v>0</v>
      </c>
      <c r="I1847" s="8" t="s">
        <v>196</v>
      </c>
      <c r="J1847" s="9"/>
      <c r="K1847" s="9"/>
    </row>
    <row r="1848" spans="1:11" x14ac:dyDescent="0.25">
      <c r="A1848" s="240">
        <v>41920</v>
      </c>
      <c r="B1848" s="241" t="s">
        <v>2190</v>
      </c>
      <c r="C1848" s="394" t="s">
        <v>2506</v>
      </c>
      <c r="D1848" s="8" t="s">
        <v>2522</v>
      </c>
      <c r="E1848" s="252">
        <v>14452.6</v>
      </c>
      <c r="F1848" s="294">
        <v>41921</v>
      </c>
      <c r="G1848" s="30">
        <v>14452.6</v>
      </c>
      <c r="H1848" s="265">
        <f t="shared" si="44"/>
        <v>0</v>
      </c>
      <c r="I1848" s="8" t="s">
        <v>196</v>
      </c>
      <c r="J1848" s="9"/>
      <c r="K1848" s="9"/>
    </row>
    <row r="1849" spans="1:11" x14ac:dyDescent="0.25">
      <c r="A1849" s="240">
        <v>41922</v>
      </c>
      <c r="B1849" s="438" t="s">
        <v>1055</v>
      </c>
      <c r="C1849" s="429" t="s">
        <v>2506</v>
      </c>
      <c r="D1849" s="235" t="s">
        <v>2522</v>
      </c>
      <c r="E1849" s="236">
        <v>14823.8</v>
      </c>
      <c r="F1849" s="294">
        <v>41922</v>
      </c>
      <c r="G1849" s="30">
        <v>14823.8</v>
      </c>
      <c r="H1849" s="265">
        <f t="shared" si="44"/>
        <v>0</v>
      </c>
      <c r="I1849" s="235" t="s">
        <v>196</v>
      </c>
      <c r="J1849" s="9"/>
      <c r="K1849" s="9"/>
    </row>
    <row r="1850" spans="1:11" x14ac:dyDescent="0.25">
      <c r="A1850" s="240">
        <v>41922</v>
      </c>
      <c r="B1850" s="438" t="s">
        <v>1109</v>
      </c>
      <c r="C1850" s="429" t="s">
        <v>2506</v>
      </c>
      <c r="D1850" s="235" t="s">
        <v>2522</v>
      </c>
      <c r="E1850" s="236">
        <v>10506</v>
      </c>
      <c r="F1850" s="294">
        <v>41922</v>
      </c>
      <c r="G1850" s="30">
        <v>10506</v>
      </c>
      <c r="H1850" s="265">
        <f t="shared" si="44"/>
        <v>0</v>
      </c>
      <c r="I1850" s="235"/>
      <c r="J1850" s="9"/>
      <c r="K1850" s="9"/>
    </row>
    <row r="1851" spans="1:11" x14ac:dyDescent="0.25">
      <c r="A1851" s="240">
        <v>41923</v>
      </c>
      <c r="B1851" s="438" t="s">
        <v>1147</v>
      </c>
      <c r="C1851" s="429" t="s">
        <v>2506</v>
      </c>
      <c r="D1851" s="235" t="s">
        <v>2522</v>
      </c>
      <c r="E1851" s="402">
        <v>20220.599999999999</v>
      </c>
      <c r="F1851" s="294">
        <v>41923</v>
      </c>
      <c r="G1851" s="30">
        <v>20220.599999999999</v>
      </c>
      <c r="H1851" s="265">
        <f t="shared" si="44"/>
        <v>0</v>
      </c>
      <c r="I1851" s="8" t="s">
        <v>2</v>
      </c>
      <c r="J1851" s="9"/>
      <c r="K1851" s="9"/>
    </row>
    <row r="1852" spans="1:11" x14ac:dyDescent="0.25">
      <c r="A1852" s="240">
        <v>41923</v>
      </c>
      <c r="B1852" s="438" t="s">
        <v>1248</v>
      </c>
      <c r="C1852" s="429" t="s">
        <v>2506</v>
      </c>
      <c r="D1852" s="235" t="s">
        <v>2522</v>
      </c>
      <c r="E1852" s="252">
        <v>17169.5</v>
      </c>
      <c r="F1852" s="294">
        <v>41923</v>
      </c>
      <c r="G1852" s="30">
        <v>17169.5</v>
      </c>
      <c r="H1852" s="265">
        <f t="shared" si="44"/>
        <v>0</v>
      </c>
      <c r="I1852" s="235" t="s">
        <v>2508</v>
      </c>
      <c r="J1852" s="9"/>
      <c r="K1852" s="9"/>
    </row>
    <row r="1853" spans="1:11" x14ac:dyDescent="0.25">
      <c r="A1853" s="240">
        <v>41924</v>
      </c>
      <c r="B1853" s="438" t="s">
        <v>1276</v>
      </c>
      <c r="C1853" s="429" t="s">
        <v>2506</v>
      </c>
      <c r="D1853" s="235" t="s">
        <v>2522</v>
      </c>
      <c r="E1853" s="252">
        <v>15836.8</v>
      </c>
      <c r="F1853" s="294">
        <v>41924</v>
      </c>
      <c r="G1853" s="30">
        <v>15836.8</v>
      </c>
      <c r="H1853" s="265">
        <f t="shared" si="44"/>
        <v>0</v>
      </c>
      <c r="I1853" s="235" t="s">
        <v>2508</v>
      </c>
      <c r="J1853" s="9"/>
      <c r="K1853" s="9"/>
    </row>
    <row r="1854" spans="1:11" x14ac:dyDescent="0.25">
      <c r="A1854" s="240">
        <v>41924</v>
      </c>
      <c r="B1854" s="438" t="s">
        <v>1283</v>
      </c>
      <c r="C1854" s="429" t="s">
        <v>2506</v>
      </c>
      <c r="D1854" s="235" t="s">
        <v>2522</v>
      </c>
      <c r="E1854" s="252">
        <v>270</v>
      </c>
      <c r="F1854" s="294">
        <v>41924</v>
      </c>
      <c r="G1854" s="30">
        <v>270</v>
      </c>
      <c r="H1854" s="265">
        <f t="shared" si="44"/>
        <v>0</v>
      </c>
      <c r="I1854" s="8" t="s">
        <v>2508</v>
      </c>
      <c r="J1854" s="9"/>
      <c r="K1854" s="9"/>
    </row>
    <row r="1855" spans="1:11" x14ac:dyDescent="0.25">
      <c r="A1855" s="240">
        <v>41926</v>
      </c>
      <c r="B1855" s="438" t="s">
        <v>1495</v>
      </c>
      <c r="C1855" s="429" t="s">
        <v>2506</v>
      </c>
      <c r="D1855" s="235" t="s">
        <v>2522</v>
      </c>
      <c r="E1855" s="402">
        <v>8942.2000000000007</v>
      </c>
      <c r="F1855" s="294">
        <v>41926</v>
      </c>
      <c r="G1855" s="30">
        <v>8942.2000000000007</v>
      </c>
      <c r="H1855" s="265">
        <f t="shared" si="44"/>
        <v>0</v>
      </c>
      <c r="I1855" s="235" t="s">
        <v>2511</v>
      </c>
      <c r="J1855" s="9"/>
      <c r="K1855" s="9"/>
    </row>
    <row r="1856" spans="1:11" x14ac:dyDescent="0.25">
      <c r="A1856" s="240">
        <v>41927</v>
      </c>
      <c r="B1856" s="438" t="s">
        <v>1535</v>
      </c>
      <c r="C1856" s="429" t="s">
        <v>2506</v>
      </c>
      <c r="D1856" s="235" t="s">
        <v>2522</v>
      </c>
      <c r="E1856" s="402">
        <v>17010</v>
      </c>
      <c r="F1856" s="294">
        <v>41927</v>
      </c>
      <c r="G1856" s="30">
        <v>17010</v>
      </c>
      <c r="H1856" s="265">
        <f t="shared" si="44"/>
        <v>0</v>
      </c>
      <c r="I1856" s="235" t="s">
        <v>2523</v>
      </c>
      <c r="J1856" s="9"/>
      <c r="K1856" s="9"/>
    </row>
    <row r="1857" spans="1:11" x14ac:dyDescent="0.25">
      <c r="A1857" s="240">
        <v>41927</v>
      </c>
      <c r="B1857" s="438" t="s">
        <v>2919</v>
      </c>
      <c r="C1857" s="429" t="s">
        <v>2506</v>
      </c>
      <c r="D1857" s="235" t="s">
        <v>2522</v>
      </c>
      <c r="E1857" s="252">
        <v>11508.4</v>
      </c>
      <c r="F1857" s="294">
        <v>41927</v>
      </c>
      <c r="G1857" s="30">
        <v>11508.4</v>
      </c>
      <c r="H1857" s="265">
        <f t="shared" si="44"/>
        <v>0</v>
      </c>
      <c r="I1857" s="8" t="s">
        <v>2508</v>
      </c>
    </row>
    <row r="1858" spans="1:11" x14ac:dyDescent="0.25">
      <c r="A1858" s="240">
        <v>41928</v>
      </c>
      <c r="B1858" s="438" t="s">
        <v>2966</v>
      </c>
      <c r="C1858" s="429" t="s">
        <v>2506</v>
      </c>
      <c r="D1858" s="235" t="s">
        <v>2522</v>
      </c>
      <c r="E1858" s="252">
        <v>17625.599999999999</v>
      </c>
      <c r="F1858" s="294">
        <v>41928</v>
      </c>
      <c r="G1858" s="251">
        <v>17625.599999999999</v>
      </c>
      <c r="H1858" s="265">
        <f t="shared" si="44"/>
        <v>0</v>
      </c>
      <c r="I1858" s="8" t="s">
        <v>2520</v>
      </c>
    </row>
    <row r="1859" spans="1:11" x14ac:dyDescent="0.25">
      <c r="A1859" s="240">
        <v>41929</v>
      </c>
      <c r="B1859" s="438" t="s">
        <v>3074</v>
      </c>
      <c r="C1859" s="429" t="s">
        <v>2506</v>
      </c>
      <c r="D1859" s="235" t="s">
        <v>2522</v>
      </c>
      <c r="E1859" s="252">
        <v>21309.599999999999</v>
      </c>
      <c r="F1859" s="294">
        <v>41929</v>
      </c>
      <c r="G1859" s="251">
        <v>21309.599999999999</v>
      </c>
      <c r="H1859" s="265">
        <f t="shared" si="44"/>
        <v>0</v>
      </c>
      <c r="I1859" s="235" t="s">
        <v>2523</v>
      </c>
    </row>
    <row r="1860" spans="1:11" x14ac:dyDescent="0.25">
      <c r="A1860" s="240">
        <v>41929</v>
      </c>
      <c r="B1860" s="438" t="s">
        <v>3161</v>
      </c>
      <c r="C1860" s="429" t="s">
        <v>2506</v>
      </c>
      <c r="D1860" s="235" t="s">
        <v>2522</v>
      </c>
      <c r="E1860" s="252">
        <v>5522.4</v>
      </c>
      <c r="F1860" s="294">
        <v>41929</v>
      </c>
      <c r="G1860" s="251">
        <v>5522.4</v>
      </c>
      <c r="H1860" s="265">
        <f t="shared" si="44"/>
        <v>0</v>
      </c>
      <c r="I1860" s="8" t="s">
        <v>2508</v>
      </c>
    </row>
    <row r="1861" spans="1:11" x14ac:dyDescent="0.25">
      <c r="A1861" s="240">
        <v>41930</v>
      </c>
      <c r="B1861" s="438" t="s">
        <v>3195</v>
      </c>
      <c r="C1861" s="429" t="s">
        <v>2506</v>
      </c>
      <c r="D1861" s="235" t="s">
        <v>2522</v>
      </c>
      <c r="E1861" s="252">
        <v>18238.8</v>
      </c>
      <c r="F1861" s="294">
        <v>41930</v>
      </c>
      <c r="G1861" s="30">
        <v>18238.8</v>
      </c>
      <c r="H1861" s="265">
        <f t="shared" si="44"/>
        <v>0</v>
      </c>
      <c r="I1861" s="8" t="s">
        <v>2523</v>
      </c>
    </row>
    <row r="1862" spans="1:11" x14ac:dyDescent="0.25">
      <c r="A1862" s="240">
        <v>41931</v>
      </c>
      <c r="B1862" s="438" t="s">
        <v>3271</v>
      </c>
      <c r="C1862" s="429" t="s">
        <v>2506</v>
      </c>
      <c r="D1862" s="235" t="s">
        <v>2522</v>
      </c>
      <c r="E1862" s="252">
        <v>15305.6</v>
      </c>
      <c r="F1862" s="294">
        <v>41932</v>
      </c>
      <c r="G1862" s="30">
        <v>15305.6</v>
      </c>
      <c r="H1862" s="265">
        <f t="shared" si="44"/>
        <v>0</v>
      </c>
      <c r="I1862" s="8" t="s">
        <v>2523</v>
      </c>
    </row>
    <row r="1863" spans="1:11" x14ac:dyDescent="0.25">
      <c r="A1863" s="240">
        <v>41932</v>
      </c>
      <c r="B1863" s="438" t="s">
        <v>3323</v>
      </c>
      <c r="C1863" s="429" t="s">
        <v>2506</v>
      </c>
      <c r="D1863" s="235" t="s">
        <v>2522</v>
      </c>
      <c r="E1863" s="252">
        <v>10133.200000000001</v>
      </c>
      <c r="F1863" s="294">
        <v>41932</v>
      </c>
      <c r="G1863" s="30">
        <v>10133.200000000001</v>
      </c>
      <c r="H1863" s="265">
        <f t="shared" si="44"/>
        <v>0</v>
      </c>
      <c r="I1863" s="8" t="s">
        <v>2523</v>
      </c>
    </row>
    <row r="1864" spans="1:11" x14ac:dyDescent="0.25">
      <c r="A1864" s="240">
        <v>41933</v>
      </c>
      <c r="B1864" s="438" t="s">
        <v>3436</v>
      </c>
      <c r="C1864" s="429" t="s">
        <v>2506</v>
      </c>
      <c r="D1864" s="235" t="s">
        <v>2522</v>
      </c>
      <c r="E1864" s="252">
        <v>10152.799999999999</v>
      </c>
      <c r="F1864" s="294">
        <v>41933</v>
      </c>
      <c r="G1864" s="22">
        <v>10152.799999999999</v>
      </c>
      <c r="H1864" s="265">
        <f t="shared" si="44"/>
        <v>0</v>
      </c>
      <c r="I1864" s="431" t="s">
        <v>2523</v>
      </c>
    </row>
    <row r="1865" spans="1:11" x14ac:dyDescent="0.25">
      <c r="A1865" s="240">
        <v>41934</v>
      </c>
      <c r="B1865" s="438" t="s">
        <v>3513</v>
      </c>
      <c r="C1865" s="429" t="s">
        <v>2506</v>
      </c>
      <c r="D1865" s="235" t="s">
        <v>2522</v>
      </c>
      <c r="E1865" s="252">
        <v>5268</v>
      </c>
      <c r="F1865" s="294">
        <v>41934</v>
      </c>
      <c r="G1865" s="22">
        <v>5268</v>
      </c>
      <c r="H1865" s="265">
        <f t="shared" si="44"/>
        <v>0</v>
      </c>
      <c r="I1865" s="20" t="s">
        <v>2523</v>
      </c>
      <c r="K1865" s="21"/>
    </row>
    <row r="1866" spans="1:11" x14ac:dyDescent="0.25">
      <c r="A1866" s="240">
        <v>41940</v>
      </c>
      <c r="B1866" s="438" t="s">
        <v>4060</v>
      </c>
      <c r="C1866" s="429" t="s">
        <v>2506</v>
      </c>
      <c r="D1866" s="235" t="s">
        <v>2522</v>
      </c>
      <c r="E1866" s="402">
        <v>13318.2</v>
      </c>
      <c r="F1866" s="294">
        <v>41940</v>
      </c>
      <c r="G1866" s="30">
        <v>13318.2</v>
      </c>
      <c r="H1866" s="265">
        <f t="shared" si="44"/>
        <v>0</v>
      </c>
      <c r="I1866" s="235" t="s">
        <v>2523</v>
      </c>
    </row>
    <row r="1867" spans="1:11" x14ac:dyDescent="0.25">
      <c r="A1867" s="240">
        <v>41941</v>
      </c>
      <c r="B1867" s="438" t="s">
        <v>4136</v>
      </c>
      <c r="C1867" s="429" t="s">
        <v>2506</v>
      </c>
      <c r="D1867" s="235" t="s">
        <v>2522</v>
      </c>
      <c r="E1867" s="402">
        <v>19089.2</v>
      </c>
      <c r="F1867" s="294">
        <v>41941</v>
      </c>
      <c r="G1867" s="30">
        <v>19089.2</v>
      </c>
      <c r="H1867" s="265">
        <f t="shared" si="44"/>
        <v>0</v>
      </c>
      <c r="I1867" s="235" t="s">
        <v>2523</v>
      </c>
    </row>
    <row r="1868" spans="1:11" x14ac:dyDescent="0.25">
      <c r="A1868" s="240">
        <v>41942</v>
      </c>
      <c r="B1868" s="438" t="s">
        <v>4227</v>
      </c>
      <c r="C1868" s="429" t="s">
        <v>2506</v>
      </c>
      <c r="D1868" s="235" t="s">
        <v>2522</v>
      </c>
      <c r="E1868" s="402">
        <v>10192</v>
      </c>
      <c r="F1868" s="117">
        <v>41942</v>
      </c>
      <c r="G1868" s="30">
        <v>10192</v>
      </c>
      <c r="H1868" s="265">
        <f t="shared" si="44"/>
        <v>0</v>
      </c>
      <c r="I1868" s="8" t="s">
        <v>2531</v>
      </c>
    </row>
    <row r="1869" spans="1:11" x14ac:dyDescent="0.25">
      <c r="A1869" s="240">
        <v>41943</v>
      </c>
      <c r="B1869" s="438" t="s">
        <v>4340</v>
      </c>
      <c r="C1869" s="429" t="s">
        <v>2506</v>
      </c>
      <c r="D1869" s="235" t="s">
        <v>2522</v>
      </c>
      <c r="E1869" s="402">
        <v>10446.799999999999</v>
      </c>
      <c r="F1869" s="294">
        <v>41943</v>
      </c>
      <c r="G1869" s="30">
        <v>10446.799999999999</v>
      </c>
      <c r="H1869" s="265">
        <f t="shared" si="44"/>
        <v>0</v>
      </c>
      <c r="I1869" s="8" t="s">
        <v>2520</v>
      </c>
    </row>
    <row r="1870" spans="1:11" x14ac:dyDescent="0.25">
      <c r="A1870" s="240"/>
      <c r="B1870" s="438"/>
      <c r="C1870" s="429"/>
      <c r="D1870" s="235"/>
      <c r="E1870" s="402"/>
      <c r="F1870" s="294"/>
      <c r="G1870" s="621">
        <f>SUM(G1835:G1869)</f>
        <v>503205.39999999997</v>
      </c>
      <c r="H1870" s="265"/>
      <c r="I1870" s="8"/>
    </row>
    <row r="1871" spans="1:11" x14ac:dyDescent="0.25">
      <c r="A1871" s="240"/>
      <c r="B1871" s="438"/>
      <c r="C1871" s="429"/>
      <c r="D1871" s="235"/>
      <c r="E1871" s="402"/>
      <c r="F1871" s="294"/>
      <c r="G1871" s="30"/>
      <c r="H1871" s="265"/>
      <c r="I1871" s="8"/>
    </row>
    <row r="1872" spans="1:11" x14ac:dyDescent="0.25">
      <c r="A1872" s="240">
        <v>41913</v>
      </c>
      <c r="B1872" s="448" t="s">
        <v>1057</v>
      </c>
      <c r="C1872" s="447" t="s">
        <v>2764</v>
      </c>
      <c r="D1872" s="235" t="s">
        <v>3</v>
      </c>
      <c r="E1872" s="236">
        <v>33341</v>
      </c>
      <c r="F1872" s="294">
        <v>41936</v>
      </c>
      <c r="G1872" s="30">
        <v>33341</v>
      </c>
      <c r="H1872" s="238">
        <f t="shared" si="44"/>
        <v>0</v>
      </c>
      <c r="I1872" s="235" t="s">
        <v>196</v>
      </c>
    </row>
    <row r="1873" spans="1:11" x14ac:dyDescent="0.25">
      <c r="A1873" s="240">
        <v>41915</v>
      </c>
      <c r="B1873" s="452" t="s">
        <v>1723</v>
      </c>
      <c r="C1873" s="453" t="s">
        <v>2506</v>
      </c>
      <c r="D1873" s="454" t="s">
        <v>3</v>
      </c>
      <c r="E1873" s="236">
        <v>25311</v>
      </c>
      <c r="F1873" s="294">
        <v>41936</v>
      </c>
      <c r="G1873" s="30">
        <v>25311</v>
      </c>
      <c r="H1873" s="265">
        <f t="shared" si="44"/>
        <v>0</v>
      </c>
      <c r="I1873" s="38" t="s">
        <v>57</v>
      </c>
    </row>
    <row r="1874" spans="1:11" x14ac:dyDescent="0.25">
      <c r="A1874" s="240">
        <v>41916</v>
      </c>
      <c r="B1874" s="241" t="s">
        <v>1796</v>
      </c>
      <c r="C1874" s="394" t="s">
        <v>2506</v>
      </c>
      <c r="D1874" s="235" t="s">
        <v>3</v>
      </c>
      <c r="E1874" s="236">
        <v>59956</v>
      </c>
      <c r="F1874" s="294">
        <v>41936</v>
      </c>
      <c r="G1874" s="30">
        <v>59956</v>
      </c>
      <c r="H1874" s="265">
        <f t="shared" si="44"/>
        <v>0</v>
      </c>
      <c r="I1874" s="235"/>
    </row>
    <row r="1875" spans="1:11" x14ac:dyDescent="0.25">
      <c r="A1875" s="240">
        <v>41917</v>
      </c>
      <c r="B1875" s="241" t="s">
        <v>1904</v>
      </c>
      <c r="C1875" s="394" t="s">
        <v>2506</v>
      </c>
      <c r="D1875" s="235" t="s">
        <v>3</v>
      </c>
      <c r="E1875" s="236">
        <v>28424</v>
      </c>
      <c r="F1875" s="294">
        <v>41936</v>
      </c>
      <c r="G1875" s="30">
        <v>28424</v>
      </c>
      <c r="H1875" s="265">
        <f t="shared" si="44"/>
        <v>0</v>
      </c>
      <c r="I1875" s="235"/>
      <c r="J1875" s="9"/>
      <c r="K1875" s="9"/>
    </row>
    <row r="1876" spans="1:11" x14ac:dyDescent="0.25">
      <c r="A1876" s="240">
        <v>41919</v>
      </c>
      <c r="B1876" s="241" t="s">
        <v>2117</v>
      </c>
      <c r="C1876" s="394" t="s">
        <v>2506</v>
      </c>
      <c r="D1876" s="8" t="s">
        <v>3</v>
      </c>
      <c r="E1876" s="252">
        <v>41039</v>
      </c>
      <c r="F1876" s="294">
        <v>41936</v>
      </c>
      <c r="G1876" s="30">
        <v>41039</v>
      </c>
      <c r="H1876" s="265">
        <f t="shared" si="44"/>
        <v>0</v>
      </c>
      <c r="I1876" s="8" t="s">
        <v>57</v>
      </c>
      <c r="J1876" s="9"/>
      <c r="K1876" s="9"/>
    </row>
    <row r="1877" spans="1:11" x14ac:dyDescent="0.25">
      <c r="A1877" s="240">
        <v>41920</v>
      </c>
      <c r="B1877" s="456" t="s">
        <v>1135</v>
      </c>
      <c r="C1877" s="457" t="s">
        <v>2764</v>
      </c>
      <c r="D1877" s="235" t="s">
        <v>3</v>
      </c>
      <c r="E1877" s="236">
        <v>37201</v>
      </c>
      <c r="F1877" s="294">
        <v>41936</v>
      </c>
      <c r="G1877" s="30">
        <v>37201</v>
      </c>
      <c r="H1877" s="265">
        <f t="shared" si="44"/>
        <v>0</v>
      </c>
      <c r="I1877" s="235" t="s">
        <v>57</v>
      </c>
      <c r="J1877" s="9"/>
      <c r="K1877" s="9"/>
    </row>
    <row r="1878" spans="1:11" x14ac:dyDescent="0.25">
      <c r="A1878" s="240">
        <v>41921</v>
      </c>
      <c r="B1878" s="456" t="s">
        <v>1188</v>
      </c>
      <c r="C1878" s="457" t="s">
        <v>2764</v>
      </c>
      <c r="D1878" s="235" t="s">
        <v>3</v>
      </c>
      <c r="E1878" s="236">
        <v>61253.4</v>
      </c>
      <c r="F1878" s="294">
        <v>41936</v>
      </c>
      <c r="G1878" s="30">
        <v>61253.4</v>
      </c>
      <c r="H1878" s="265">
        <f t="shared" si="44"/>
        <v>0</v>
      </c>
      <c r="I1878" s="235"/>
      <c r="J1878" s="9"/>
      <c r="K1878" s="9"/>
    </row>
    <row r="1879" spans="1:11" x14ac:dyDescent="0.25">
      <c r="A1879" s="240">
        <v>41922</v>
      </c>
      <c r="B1879" s="438" t="s">
        <v>1083</v>
      </c>
      <c r="C1879" s="429" t="s">
        <v>2506</v>
      </c>
      <c r="D1879" s="235" t="s">
        <v>3</v>
      </c>
      <c r="E1879" s="236">
        <v>27608</v>
      </c>
      <c r="F1879" s="294">
        <v>41936</v>
      </c>
      <c r="G1879" s="30">
        <v>27608</v>
      </c>
      <c r="H1879" s="265">
        <f t="shared" si="44"/>
        <v>0</v>
      </c>
      <c r="I1879" s="235" t="s">
        <v>57</v>
      </c>
      <c r="J1879" s="9"/>
      <c r="K1879" s="9"/>
    </row>
    <row r="1880" spans="1:11" x14ac:dyDescent="0.25">
      <c r="A1880" s="240">
        <v>41923</v>
      </c>
      <c r="B1880" s="438" t="s">
        <v>1213</v>
      </c>
      <c r="C1880" s="429" t="s">
        <v>2506</v>
      </c>
      <c r="D1880" s="8" t="s">
        <v>3</v>
      </c>
      <c r="E1880" s="252">
        <v>20540.8</v>
      </c>
      <c r="F1880" s="294">
        <v>41936</v>
      </c>
      <c r="G1880" s="30">
        <v>20540.8</v>
      </c>
      <c r="H1880" s="265">
        <f t="shared" si="44"/>
        <v>0</v>
      </c>
      <c r="I1880" s="235" t="s">
        <v>2520</v>
      </c>
      <c r="J1880" s="9"/>
      <c r="K1880" s="9"/>
    </row>
    <row r="1881" spans="1:11" x14ac:dyDescent="0.25">
      <c r="A1881" s="240">
        <v>41924</v>
      </c>
      <c r="B1881" s="438" t="s">
        <v>1262</v>
      </c>
      <c r="C1881" s="429" t="s">
        <v>2506</v>
      </c>
      <c r="D1881" s="8" t="s">
        <v>3</v>
      </c>
      <c r="E1881" s="252">
        <v>21056</v>
      </c>
      <c r="F1881" s="294">
        <v>41936</v>
      </c>
      <c r="G1881" s="30">
        <v>21056</v>
      </c>
      <c r="H1881" s="265">
        <f t="shared" si="44"/>
        <v>0</v>
      </c>
      <c r="I1881" s="235" t="s">
        <v>20</v>
      </c>
      <c r="J1881" s="9"/>
      <c r="K1881" s="9"/>
    </row>
    <row r="1882" spans="1:11" x14ac:dyDescent="0.25">
      <c r="A1882" s="240">
        <v>41926</v>
      </c>
      <c r="B1882" s="438" t="s">
        <v>1479</v>
      </c>
      <c r="C1882" s="429" t="s">
        <v>2506</v>
      </c>
      <c r="D1882" s="401" t="s">
        <v>3</v>
      </c>
      <c r="E1882" s="402">
        <v>20395.2</v>
      </c>
      <c r="F1882" s="294">
        <v>41936</v>
      </c>
      <c r="G1882" s="30">
        <v>20395.2</v>
      </c>
      <c r="H1882" s="265">
        <f t="shared" si="44"/>
        <v>0</v>
      </c>
      <c r="I1882" s="235" t="s">
        <v>2520</v>
      </c>
      <c r="J1882" s="9"/>
      <c r="K1882" s="9"/>
    </row>
    <row r="1883" spans="1:11" x14ac:dyDescent="0.25">
      <c r="A1883" s="240">
        <v>41927</v>
      </c>
      <c r="B1883" s="438" t="s">
        <v>2960</v>
      </c>
      <c r="C1883" s="429" t="s">
        <v>2506</v>
      </c>
      <c r="D1883" s="8" t="s">
        <v>3</v>
      </c>
      <c r="E1883" s="252">
        <v>38255.4</v>
      </c>
      <c r="F1883" s="294">
        <v>41936</v>
      </c>
      <c r="G1883" s="30">
        <v>38255.4</v>
      </c>
      <c r="H1883" s="265">
        <f t="shared" si="44"/>
        <v>0</v>
      </c>
      <c r="I1883" s="8" t="s">
        <v>2</v>
      </c>
      <c r="J1883" s="9"/>
      <c r="K1883" s="9"/>
    </row>
    <row r="1884" spans="1:11" x14ac:dyDescent="0.25">
      <c r="A1884" s="240">
        <v>41929</v>
      </c>
      <c r="B1884" s="438" t="s">
        <v>3091</v>
      </c>
      <c r="C1884" s="429" t="s">
        <v>2506</v>
      </c>
      <c r="D1884" s="8" t="s">
        <v>3</v>
      </c>
      <c r="E1884" s="252">
        <v>31647.200000000001</v>
      </c>
      <c r="F1884" s="313">
        <v>41947</v>
      </c>
      <c r="G1884" s="247">
        <v>31647.200000000001</v>
      </c>
      <c r="H1884" s="265">
        <f t="shared" si="44"/>
        <v>0</v>
      </c>
      <c r="I1884" s="235" t="s">
        <v>2520</v>
      </c>
      <c r="J1884" s="9"/>
      <c r="K1884" s="9"/>
    </row>
    <row r="1885" spans="1:11" x14ac:dyDescent="0.25">
      <c r="A1885" s="240">
        <v>41931</v>
      </c>
      <c r="B1885" s="438" t="s">
        <v>3284</v>
      </c>
      <c r="C1885" s="429" t="s">
        <v>2506</v>
      </c>
      <c r="D1885" s="8" t="s">
        <v>3</v>
      </c>
      <c r="E1885" s="252">
        <v>17742.400000000001</v>
      </c>
      <c r="F1885" s="313">
        <v>41947</v>
      </c>
      <c r="G1885" s="247">
        <v>17742.400000000001</v>
      </c>
      <c r="H1885" s="265">
        <f t="shared" si="44"/>
        <v>0</v>
      </c>
      <c r="I1885" s="8" t="s">
        <v>2525</v>
      </c>
      <c r="J1885" s="9"/>
      <c r="K1885" s="9"/>
    </row>
    <row r="1886" spans="1:11" x14ac:dyDescent="0.25">
      <c r="A1886" s="240">
        <v>41937</v>
      </c>
      <c r="B1886" s="438" t="s">
        <v>3801</v>
      </c>
      <c r="C1886" s="429" t="s">
        <v>2506</v>
      </c>
      <c r="D1886" s="406" t="s">
        <v>3</v>
      </c>
      <c r="E1886" s="407">
        <v>0</v>
      </c>
      <c r="F1886" s="408" t="s">
        <v>3706</v>
      </c>
      <c r="G1886" s="34">
        <v>0</v>
      </c>
      <c r="H1886" s="265">
        <f t="shared" si="44"/>
        <v>0</v>
      </c>
      <c r="I1886" s="431" t="s">
        <v>2525</v>
      </c>
      <c r="J1886" s="9"/>
      <c r="K1886" s="9"/>
    </row>
    <row r="1887" spans="1:11" x14ac:dyDescent="0.25">
      <c r="A1887" s="240">
        <v>41938</v>
      </c>
      <c r="B1887" s="438" t="s">
        <v>3884</v>
      </c>
      <c r="C1887" s="429" t="s">
        <v>2506</v>
      </c>
      <c r="D1887" s="401" t="s">
        <v>3</v>
      </c>
      <c r="E1887" s="402">
        <v>21281.4</v>
      </c>
      <c r="F1887" s="313">
        <v>41947</v>
      </c>
      <c r="G1887" s="247">
        <v>21281.4</v>
      </c>
      <c r="H1887" s="265">
        <f t="shared" si="44"/>
        <v>0</v>
      </c>
      <c r="I1887" s="8" t="s">
        <v>2523</v>
      </c>
      <c r="J1887" s="9"/>
      <c r="K1887" s="9"/>
    </row>
    <row r="1888" spans="1:11" x14ac:dyDescent="0.25">
      <c r="A1888" s="240">
        <v>41940</v>
      </c>
      <c r="B1888" s="438" t="s">
        <v>4094</v>
      </c>
      <c r="C1888" s="429" t="s">
        <v>2506</v>
      </c>
      <c r="D1888" s="401" t="s">
        <v>3</v>
      </c>
      <c r="E1888" s="402">
        <v>30769.200000000001</v>
      </c>
      <c r="F1888" s="313">
        <v>41947</v>
      </c>
      <c r="G1888" s="247">
        <v>30769.200000000001</v>
      </c>
      <c r="H1888" s="265">
        <f t="shared" si="44"/>
        <v>0</v>
      </c>
      <c r="I1888" s="235" t="s">
        <v>2531</v>
      </c>
      <c r="J1888" s="9"/>
      <c r="K1888" s="9"/>
    </row>
    <row r="1889" spans="1:11" x14ac:dyDescent="0.25">
      <c r="A1889" s="240">
        <v>41941</v>
      </c>
      <c r="B1889" s="438" t="s">
        <v>4131</v>
      </c>
      <c r="C1889" s="429" t="s">
        <v>2506</v>
      </c>
      <c r="D1889" s="401" t="s">
        <v>3</v>
      </c>
      <c r="E1889" s="402">
        <v>55211.3</v>
      </c>
      <c r="F1889" s="313">
        <v>41947</v>
      </c>
      <c r="G1889" s="247">
        <v>55211.3</v>
      </c>
      <c r="H1889" s="265">
        <f t="shared" si="44"/>
        <v>0</v>
      </c>
      <c r="I1889" s="235" t="s">
        <v>2525</v>
      </c>
      <c r="J1889" s="9"/>
      <c r="K1889" s="9"/>
    </row>
    <row r="1890" spans="1:11" x14ac:dyDescent="0.25">
      <c r="A1890" s="240">
        <v>41942</v>
      </c>
      <c r="B1890" s="438" t="s">
        <v>4209</v>
      </c>
      <c r="C1890" s="429" t="s">
        <v>2506</v>
      </c>
      <c r="D1890" s="401" t="s">
        <v>3</v>
      </c>
      <c r="E1890" s="402">
        <v>151088.88</v>
      </c>
      <c r="F1890" s="461">
        <v>41947</v>
      </c>
      <c r="G1890" s="247">
        <v>151088.88</v>
      </c>
      <c r="H1890" s="265">
        <f t="shared" si="44"/>
        <v>0</v>
      </c>
      <c r="I1890" s="8" t="s">
        <v>2525</v>
      </c>
      <c r="J1890" s="9"/>
      <c r="K1890" s="9"/>
    </row>
    <row r="1891" spans="1:11" x14ac:dyDescent="0.25">
      <c r="A1891" s="240">
        <v>41943</v>
      </c>
      <c r="B1891" s="438" t="s">
        <v>4344</v>
      </c>
      <c r="C1891" s="429" t="s">
        <v>2506</v>
      </c>
      <c r="D1891" s="401" t="s">
        <v>3</v>
      </c>
      <c r="E1891" s="402">
        <v>84380.46</v>
      </c>
      <c r="F1891" s="313">
        <v>41957</v>
      </c>
      <c r="G1891" s="247">
        <v>84380.46</v>
      </c>
      <c r="H1891" s="265">
        <f t="shared" si="44"/>
        <v>0</v>
      </c>
      <c r="I1891" s="8" t="s">
        <v>2525</v>
      </c>
    </row>
    <row r="1892" spans="1:11" x14ac:dyDescent="0.25">
      <c r="A1892" s="240"/>
      <c r="B1892" s="438"/>
      <c r="C1892" s="429"/>
      <c r="D1892" s="401"/>
      <c r="E1892" s="402"/>
      <c r="F1892" s="313"/>
      <c r="G1892" s="624">
        <f>SUM(G1872:G1891)</f>
        <v>806501.64000000013</v>
      </c>
      <c r="H1892" s="265"/>
      <c r="I1892" s="8"/>
    </row>
    <row r="1893" spans="1:11" x14ac:dyDescent="0.25">
      <c r="A1893" s="240"/>
      <c r="B1893" s="438"/>
      <c r="C1893" s="429"/>
      <c r="D1893" s="401"/>
      <c r="E1893" s="402"/>
      <c r="F1893" s="313"/>
      <c r="G1893" s="247"/>
      <c r="H1893" s="265"/>
      <c r="I1893" s="8"/>
    </row>
    <row r="1894" spans="1:11" x14ac:dyDescent="0.25">
      <c r="A1894" s="240">
        <v>41913</v>
      </c>
      <c r="B1894" s="448" t="s">
        <v>1077</v>
      </c>
      <c r="C1894" s="447" t="s">
        <v>2764</v>
      </c>
      <c r="D1894" s="235" t="s">
        <v>121</v>
      </c>
      <c r="E1894" s="236">
        <v>850.5</v>
      </c>
      <c r="F1894" s="294">
        <v>41913</v>
      </c>
      <c r="G1894" s="30">
        <v>850.5</v>
      </c>
      <c r="H1894" s="238">
        <f t="shared" si="44"/>
        <v>0</v>
      </c>
      <c r="I1894" s="235" t="s">
        <v>2774</v>
      </c>
    </row>
    <row r="1895" spans="1:11" x14ac:dyDescent="0.25">
      <c r="A1895" s="240">
        <v>41915</v>
      </c>
      <c r="B1895" s="452" t="s">
        <v>1731</v>
      </c>
      <c r="C1895" s="453" t="s">
        <v>2506</v>
      </c>
      <c r="D1895" s="454" t="s">
        <v>121</v>
      </c>
      <c r="E1895" s="236">
        <v>33792.800000000003</v>
      </c>
      <c r="F1895" s="294">
        <v>41915</v>
      </c>
      <c r="G1895" s="30">
        <v>33792.800000000003</v>
      </c>
      <c r="H1895" s="265">
        <f t="shared" si="44"/>
        <v>0</v>
      </c>
      <c r="I1895" s="38"/>
    </row>
    <row r="1896" spans="1:11" x14ac:dyDescent="0.25">
      <c r="A1896" s="240">
        <v>41915</v>
      </c>
      <c r="B1896" s="452" t="s">
        <v>1733</v>
      </c>
      <c r="C1896" s="453" t="s">
        <v>2506</v>
      </c>
      <c r="D1896" s="454" t="s">
        <v>121</v>
      </c>
      <c r="E1896" s="236">
        <v>2744</v>
      </c>
      <c r="F1896" s="294">
        <v>41915</v>
      </c>
      <c r="G1896" s="30">
        <v>2744</v>
      </c>
      <c r="H1896" s="265">
        <f t="shared" si="44"/>
        <v>0</v>
      </c>
      <c r="I1896" s="38"/>
    </row>
    <row r="1897" spans="1:11" x14ac:dyDescent="0.25">
      <c r="A1897" s="240">
        <v>41917</v>
      </c>
      <c r="B1897" s="241" t="s">
        <v>1940</v>
      </c>
      <c r="C1897" s="394" t="s">
        <v>2506</v>
      </c>
      <c r="D1897" s="235" t="s">
        <v>121</v>
      </c>
      <c r="E1897" s="236">
        <v>20839.599999999999</v>
      </c>
      <c r="F1897" s="294">
        <v>41917</v>
      </c>
      <c r="G1897" s="30">
        <v>20839.599999999999</v>
      </c>
      <c r="H1897" s="265">
        <f t="shared" si="44"/>
        <v>0</v>
      </c>
      <c r="I1897" s="235"/>
    </row>
    <row r="1898" spans="1:11" x14ac:dyDescent="0.25">
      <c r="A1898" s="240">
        <v>41918</v>
      </c>
      <c r="B1898" s="241" t="s">
        <v>2047</v>
      </c>
      <c r="C1898" s="394" t="s">
        <v>2506</v>
      </c>
      <c r="D1898" s="8" t="s">
        <v>121</v>
      </c>
      <c r="E1898" s="252">
        <v>31460</v>
      </c>
      <c r="F1898" s="294">
        <v>41918</v>
      </c>
      <c r="G1898" s="30">
        <v>31460</v>
      </c>
      <c r="H1898" s="265">
        <f t="shared" si="44"/>
        <v>0</v>
      </c>
      <c r="I1898" s="8"/>
    </row>
    <row r="1899" spans="1:11" x14ac:dyDescent="0.25">
      <c r="A1899" s="240">
        <v>41918</v>
      </c>
      <c r="B1899" s="241" t="s">
        <v>2050</v>
      </c>
      <c r="C1899" s="394" t="s">
        <v>2506</v>
      </c>
      <c r="D1899" s="8" t="s">
        <v>121</v>
      </c>
      <c r="E1899" s="252">
        <v>4066.8</v>
      </c>
      <c r="F1899" s="294">
        <v>41918</v>
      </c>
      <c r="G1899" s="30">
        <v>4066.8</v>
      </c>
      <c r="H1899" s="265">
        <f t="shared" si="44"/>
        <v>0</v>
      </c>
      <c r="I1899" s="8"/>
      <c r="K1899" s="21"/>
    </row>
    <row r="1900" spans="1:11" x14ac:dyDescent="0.25">
      <c r="A1900" s="240">
        <v>41919</v>
      </c>
      <c r="B1900" s="241" t="s">
        <v>2156</v>
      </c>
      <c r="C1900" s="394" t="s">
        <v>2506</v>
      </c>
      <c r="D1900" s="8" t="s">
        <v>121</v>
      </c>
      <c r="E1900" s="252">
        <v>28873.599999999999</v>
      </c>
      <c r="F1900" s="299" t="s">
        <v>2836</v>
      </c>
      <c r="G1900" s="30">
        <v>28873.599999999999</v>
      </c>
      <c r="H1900" s="265">
        <f t="shared" si="44"/>
        <v>0</v>
      </c>
      <c r="I1900" s="8"/>
      <c r="K1900" s="21"/>
    </row>
    <row r="1901" spans="1:11" x14ac:dyDescent="0.25">
      <c r="A1901" s="240">
        <v>41920</v>
      </c>
      <c r="B1901" s="456" t="s">
        <v>1169</v>
      </c>
      <c r="C1901" s="457" t="s">
        <v>2764</v>
      </c>
      <c r="D1901" s="235" t="s">
        <v>121</v>
      </c>
      <c r="E1901" s="236">
        <v>529.20000000000005</v>
      </c>
      <c r="F1901" s="294">
        <v>41920</v>
      </c>
      <c r="G1901" s="30">
        <v>529.20000000000005</v>
      </c>
      <c r="H1901" s="265">
        <f t="shared" si="44"/>
        <v>0</v>
      </c>
      <c r="I1901" s="235"/>
    </row>
    <row r="1902" spans="1:11" x14ac:dyDescent="0.25">
      <c r="A1902" s="240">
        <v>41921</v>
      </c>
      <c r="B1902" s="438" t="s">
        <v>2246</v>
      </c>
      <c r="C1902" s="429" t="s">
        <v>2506</v>
      </c>
      <c r="D1902" s="235" t="s">
        <v>121</v>
      </c>
      <c r="E1902" s="236">
        <v>28380</v>
      </c>
      <c r="F1902" s="294">
        <v>41921</v>
      </c>
      <c r="G1902" s="30">
        <v>28380</v>
      </c>
      <c r="H1902" s="265">
        <f t="shared" ref="H1902:H1979" si="45">E1902-G1902</f>
        <v>0</v>
      </c>
      <c r="I1902" s="235"/>
    </row>
    <row r="1903" spans="1:11" x14ac:dyDescent="0.25">
      <c r="A1903" s="240">
        <v>41923</v>
      </c>
      <c r="B1903" s="438" t="s">
        <v>1207</v>
      </c>
      <c r="C1903" s="429" t="s">
        <v>2506</v>
      </c>
      <c r="D1903" s="8" t="s">
        <v>121</v>
      </c>
      <c r="E1903" s="252">
        <v>16620.8</v>
      </c>
      <c r="F1903" s="294">
        <v>41923</v>
      </c>
      <c r="G1903" s="30">
        <v>16620.8</v>
      </c>
      <c r="H1903" s="265">
        <f t="shared" si="45"/>
        <v>0</v>
      </c>
      <c r="I1903" s="235" t="s">
        <v>2508</v>
      </c>
    </row>
    <row r="1904" spans="1:11" x14ac:dyDescent="0.25">
      <c r="A1904" s="240">
        <v>41923</v>
      </c>
      <c r="B1904" s="438" t="s">
        <v>1222</v>
      </c>
      <c r="C1904" s="429" t="s">
        <v>2506</v>
      </c>
      <c r="D1904" s="8" t="s">
        <v>121</v>
      </c>
      <c r="E1904" s="252">
        <v>2860.91</v>
      </c>
      <c r="F1904" s="294">
        <v>41923</v>
      </c>
      <c r="G1904" s="30">
        <v>2860.91</v>
      </c>
      <c r="H1904" s="265">
        <f t="shared" si="45"/>
        <v>0</v>
      </c>
      <c r="I1904" s="235" t="s">
        <v>2508</v>
      </c>
    </row>
    <row r="1905" spans="1:11" x14ac:dyDescent="0.25">
      <c r="A1905" s="240">
        <v>41924</v>
      </c>
      <c r="B1905" s="438" t="s">
        <v>1294</v>
      </c>
      <c r="C1905" s="429" t="s">
        <v>2506</v>
      </c>
      <c r="D1905" s="8" t="s">
        <v>121</v>
      </c>
      <c r="E1905" s="252">
        <v>16856</v>
      </c>
      <c r="F1905" s="294">
        <v>41924</v>
      </c>
      <c r="G1905" s="30">
        <v>16856</v>
      </c>
      <c r="H1905" s="265">
        <f t="shared" si="45"/>
        <v>0</v>
      </c>
      <c r="I1905" s="8" t="s">
        <v>2508</v>
      </c>
    </row>
    <row r="1906" spans="1:11" x14ac:dyDescent="0.25">
      <c r="A1906" s="240">
        <v>41926</v>
      </c>
      <c r="B1906" s="438" t="s">
        <v>1494</v>
      </c>
      <c r="C1906" s="429" t="s">
        <v>2506</v>
      </c>
      <c r="D1906" s="401" t="s">
        <v>121</v>
      </c>
      <c r="E1906" s="402">
        <v>2678.6</v>
      </c>
      <c r="F1906" s="294">
        <v>41926</v>
      </c>
      <c r="G1906" s="30">
        <v>2678.6</v>
      </c>
      <c r="H1906" s="265">
        <f t="shared" si="45"/>
        <v>0</v>
      </c>
      <c r="I1906" s="235" t="s">
        <v>2508</v>
      </c>
    </row>
    <row r="1907" spans="1:11" x14ac:dyDescent="0.25">
      <c r="A1907" s="240">
        <v>41928</v>
      </c>
      <c r="B1907" s="438" t="s">
        <v>3050</v>
      </c>
      <c r="C1907" s="429" t="s">
        <v>2506</v>
      </c>
      <c r="D1907" s="8" t="s">
        <v>121</v>
      </c>
      <c r="E1907" s="252">
        <v>51885.599999999999</v>
      </c>
      <c r="F1907" s="294">
        <v>41928</v>
      </c>
      <c r="G1907" s="251">
        <v>51885.599999999999</v>
      </c>
      <c r="H1907" s="265">
        <f t="shared" si="45"/>
        <v>0</v>
      </c>
      <c r="I1907" s="235" t="s">
        <v>2508</v>
      </c>
    </row>
    <row r="1908" spans="1:11" x14ac:dyDescent="0.25">
      <c r="A1908" s="240">
        <v>41929</v>
      </c>
      <c r="B1908" s="438" t="s">
        <v>3160</v>
      </c>
      <c r="C1908" s="429" t="s">
        <v>2506</v>
      </c>
      <c r="D1908" s="8" t="s">
        <v>121</v>
      </c>
      <c r="E1908" s="252">
        <v>24128</v>
      </c>
      <c r="F1908" s="294">
        <v>41929</v>
      </c>
      <c r="G1908" s="251">
        <v>24128</v>
      </c>
      <c r="H1908" s="265">
        <f t="shared" si="45"/>
        <v>0</v>
      </c>
      <c r="I1908" s="8" t="s">
        <v>2508</v>
      </c>
    </row>
    <row r="1909" spans="1:11" x14ac:dyDescent="0.25">
      <c r="A1909" s="240">
        <v>41930</v>
      </c>
      <c r="B1909" s="438" t="s">
        <v>3246</v>
      </c>
      <c r="C1909" s="429" t="s">
        <v>2506</v>
      </c>
      <c r="D1909" s="8" t="s">
        <v>121</v>
      </c>
      <c r="E1909" s="252">
        <v>2662</v>
      </c>
      <c r="F1909" s="294">
        <v>41930</v>
      </c>
      <c r="G1909" s="30">
        <v>2662</v>
      </c>
      <c r="H1909" s="265">
        <f t="shared" si="45"/>
        <v>0</v>
      </c>
      <c r="I1909" s="8" t="s">
        <v>2508</v>
      </c>
    </row>
    <row r="1910" spans="1:11" x14ac:dyDescent="0.25">
      <c r="A1910" s="240">
        <v>41931</v>
      </c>
      <c r="B1910" s="438" t="s">
        <v>3312</v>
      </c>
      <c r="C1910" s="429" t="s">
        <v>2506</v>
      </c>
      <c r="D1910" s="8" t="s">
        <v>121</v>
      </c>
      <c r="E1910" s="252">
        <v>29421.599999999999</v>
      </c>
      <c r="F1910" s="294">
        <v>41931</v>
      </c>
      <c r="G1910" s="30">
        <v>29421.599999999999</v>
      </c>
      <c r="H1910" s="265">
        <f t="shared" si="45"/>
        <v>0</v>
      </c>
      <c r="I1910" s="8" t="s">
        <v>2508</v>
      </c>
      <c r="K1910" s="21"/>
    </row>
    <row r="1911" spans="1:11" x14ac:dyDescent="0.25">
      <c r="A1911" s="240">
        <v>41932</v>
      </c>
      <c r="B1911" s="438" t="s">
        <v>3408</v>
      </c>
      <c r="C1911" s="429" t="s">
        <v>2506</v>
      </c>
      <c r="D1911" s="8" t="s">
        <v>121</v>
      </c>
      <c r="E1911" s="252">
        <v>2808</v>
      </c>
      <c r="F1911" s="294">
        <v>41932</v>
      </c>
      <c r="G1911" s="30">
        <v>2808</v>
      </c>
      <c r="H1911" s="265">
        <f t="shared" si="45"/>
        <v>0</v>
      </c>
      <c r="I1911" s="431" t="s">
        <v>2508</v>
      </c>
      <c r="K1911" s="21"/>
    </row>
    <row r="1912" spans="1:11" x14ac:dyDescent="0.25">
      <c r="A1912" s="240">
        <v>41934</v>
      </c>
      <c r="B1912" s="438" t="s">
        <v>3567</v>
      </c>
      <c r="C1912" s="429" t="s">
        <v>2506</v>
      </c>
      <c r="D1912" s="401" t="s">
        <v>121</v>
      </c>
      <c r="E1912" s="402">
        <v>29351</v>
      </c>
      <c r="F1912" s="420">
        <v>41934</v>
      </c>
      <c r="G1912" s="22">
        <v>29351</v>
      </c>
      <c r="H1912" s="265">
        <f t="shared" si="45"/>
        <v>0</v>
      </c>
      <c r="I1912" s="20" t="s">
        <v>2508</v>
      </c>
    </row>
    <row r="1913" spans="1:11" x14ac:dyDescent="0.25">
      <c r="A1913" s="240">
        <v>41935</v>
      </c>
      <c r="B1913" s="438" t="s">
        <v>3653</v>
      </c>
      <c r="C1913" s="429" t="s">
        <v>2506</v>
      </c>
      <c r="D1913" s="401" t="s">
        <v>121</v>
      </c>
      <c r="E1913" s="402">
        <v>49333.2</v>
      </c>
      <c r="F1913" s="294">
        <v>41935</v>
      </c>
      <c r="G1913" s="30">
        <v>49333.2</v>
      </c>
      <c r="H1913" s="265">
        <f t="shared" si="45"/>
        <v>0</v>
      </c>
      <c r="I1913" s="235" t="s">
        <v>2508</v>
      </c>
    </row>
    <row r="1914" spans="1:11" x14ac:dyDescent="0.25">
      <c r="A1914" s="240">
        <v>41936</v>
      </c>
      <c r="B1914" s="438" t="s">
        <v>3722</v>
      </c>
      <c r="C1914" s="429" t="s">
        <v>2506</v>
      </c>
      <c r="D1914" s="401" t="s">
        <v>121</v>
      </c>
      <c r="E1914" s="402">
        <v>2175.6</v>
      </c>
      <c r="F1914" s="294">
        <v>41936</v>
      </c>
      <c r="G1914" s="22">
        <v>2175.6</v>
      </c>
      <c r="H1914" s="265">
        <f t="shared" si="45"/>
        <v>0</v>
      </c>
      <c r="I1914" s="20" t="s">
        <v>2508</v>
      </c>
    </row>
    <row r="1915" spans="1:11" x14ac:dyDescent="0.25">
      <c r="A1915" s="240">
        <v>41938</v>
      </c>
      <c r="B1915" s="438" t="s">
        <v>3891</v>
      </c>
      <c r="C1915" s="429" t="s">
        <v>2506</v>
      </c>
      <c r="D1915" s="401" t="s">
        <v>121</v>
      </c>
      <c r="E1915" s="402">
        <v>2126.4</v>
      </c>
      <c r="F1915" s="294">
        <v>41938</v>
      </c>
      <c r="G1915" s="30">
        <v>2126.4</v>
      </c>
      <c r="H1915" s="265">
        <f t="shared" si="45"/>
        <v>0</v>
      </c>
      <c r="I1915" s="8" t="s">
        <v>2508</v>
      </c>
    </row>
    <row r="1916" spans="1:11" x14ac:dyDescent="0.25">
      <c r="A1916" s="240">
        <v>41938</v>
      </c>
      <c r="B1916" s="438" t="s">
        <v>3910</v>
      </c>
      <c r="C1916" s="429" t="s">
        <v>2506</v>
      </c>
      <c r="D1916" s="401" t="s">
        <v>121</v>
      </c>
      <c r="E1916" s="402">
        <v>23018.400000000001</v>
      </c>
      <c r="F1916" s="294">
        <v>41938</v>
      </c>
      <c r="G1916" s="251">
        <v>23018.400000000001</v>
      </c>
      <c r="H1916" s="265">
        <f t="shared" si="45"/>
        <v>0</v>
      </c>
      <c r="I1916" s="8" t="s">
        <v>2508</v>
      </c>
    </row>
    <row r="1917" spans="1:11" x14ac:dyDescent="0.25">
      <c r="A1917" s="240">
        <v>41939</v>
      </c>
      <c r="B1917" s="438" t="s">
        <v>3985</v>
      </c>
      <c r="C1917" s="429" t="s">
        <v>2506</v>
      </c>
      <c r="D1917" s="439" t="s">
        <v>121</v>
      </c>
      <c r="E1917" s="295">
        <v>24639</v>
      </c>
      <c r="F1917" s="294">
        <v>41939</v>
      </c>
      <c r="G1917" s="22">
        <v>24639</v>
      </c>
      <c r="H1917" s="265">
        <f t="shared" si="45"/>
        <v>0</v>
      </c>
      <c r="I1917" s="24" t="s">
        <v>2508</v>
      </c>
    </row>
    <row r="1918" spans="1:11" x14ac:dyDescent="0.25">
      <c r="A1918" s="240">
        <v>41941</v>
      </c>
      <c r="B1918" s="438" t="s">
        <v>4175</v>
      </c>
      <c r="C1918" s="429" t="s">
        <v>2506</v>
      </c>
      <c r="D1918" s="401" t="s">
        <v>121</v>
      </c>
      <c r="E1918" s="402">
        <v>20204.8</v>
      </c>
      <c r="F1918" s="462" t="s">
        <v>4176</v>
      </c>
      <c r="G1918" s="30">
        <f>19800+404.8</f>
        <v>20204.8</v>
      </c>
      <c r="H1918" s="265">
        <f t="shared" si="45"/>
        <v>0</v>
      </c>
      <c r="I1918" s="8" t="s">
        <v>2508</v>
      </c>
    </row>
    <row r="1919" spans="1:11" x14ac:dyDescent="0.25">
      <c r="A1919" s="240">
        <v>41942</v>
      </c>
      <c r="B1919" s="438" t="s">
        <v>4243</v>
      </c>
      <c r="C1919" s="429" t="s">
        <v>2506</v>
      </c>
      <c r="D1919" s="401" t="s">
        <v>121</v>
      </c>
      <c r="E1919" s="402">
        <v>2637</v>
      </c>
      <c r="F1919" s="117">
        <v>41942</v>
      </c>
      <c r="G1919" s="30">
        <v>2637</v>
      </c>
      <c r="H1919" s="265">
        <f t="shared" si="45"/>
        <v>0</v>
      </c>
      <c r="I1919" s="8" t="s">
        <v>2508</v>
      </c>
    </row>
    <row r="1920" spans="1:11" x14ac:dyDescent="0.25">
      <c r="A1920" s="240"/>
      <c r="B1920" s="438"/>
      <c r="C1920" s="429"/>
      <c r="D1920" s="401"/>
      <c r="E1920" s="402"/>
      <c r="F1920" s="117"/>
      <c r="G1920" s="30">
        <f>SUM(G1894:G1919)</f>
        <v>454943.41000000003</v>
      </c>
      <c r="H1920" s="265"/>
      <c r="I1920" s="8"/>
    </row>
    <row r="1921" spans="1:9" x14ac:dyDescent="0.25">
      <c r="A1921" s="240"/>
      <c r="B1921" s="438"/>
      <c r="C1921" s="429"/>
      <c r="D1921" s="401"/>
      <c r="E1921" s="402"/>
      <c r="F1921" s="117"/>
      <c r="G1921" s="30"/>
      <c r="H1921" s="265"/>
      <c r="I1921" s="8"/>
    </row>
    <row r="1922" spans="1:9" x14ac:dyDescent="0.25">
      <c r="A1922" s="240">
        <v>41913</v>
      </c>
      <c r="B1922" s="448" t="s">
        <v>1079</v>
      </c>
      <c r="C1922" s="447" t="s">
        <v>2764</v>
      </c>
      <c r="D1922" s="235" t="s">
        <v>175</v>
      </c>
      <c r="E1922" s="236">
        <v>21983.9</v>
      </c>
      <c r="F1922" s="294">
        <v>41914</v>
      </c>
      <c r="G1922" s="30">
        <v>21983.9</v>
      </c>
      <c r="H1922" s="238">
        <f t="shared" si="45"/>
        <v>0</v>
      </c>
      <c r="I1922" s="235" t="s">
        <v>57</v>
      </c>
    </row>
    <row r="1923" spans="1:9" x14ac:dyDescent="0.25">
      <c r="A1923" s="240">
        <v>41916</v>
      </c>
      <c r="B1923" s="241" t="s">
        <v>1851</v>
      </c>
      <c r="C1923" s="394" t="s">
        <v>2506</v>
      </c>
      <c r="D1923" s="235" t="s">
        <v>175</v>
      </c>
      <c r="E1923" s="236">
        <v>5020</v>
      </c>
      <c r="F1923" s="294">
        <v>41917</v>
      </c>
      <c r="G1923" s="30">
        <v>5020</v>
      </c>
      <c r="H1923" s="265">
        <f t="shared" si="45"/>
        <v>0</v>
      </c>
      <c r="I1923" s="235" t="s">
        <v>4</v>
      </c>
    </row>
    <row r="1924" spans="1:9" x14ac:dyDescent="0.25">
      <c r="A1924" s="240">
        <v>41922</v>
      </c>
      <c r="B1924" s="438" t="s">
        <v>1128</v>
      </c>
      <c r="C1924" s="429" t="s">
        <v>2506</v>
      </c>
      <c r="D1924" s="235" t="s">
        <v>175</v>
      </c>
      <c r="E1924" s="236">
        <v>12413.6</v>
      </c>
      <c r="F1924" s="294">
        <v>41923</v>
      </c>
      <c r="G1924" s="30">
        <v>12413.6</v>
      </c>
      <c r="H1924" s="265">
        <f t="shared" si="45"/>
        <v>0</v>
      </c>
      <c r="I1924" s="235" t="s">
        <v>196</v>
      </c>
    </row>
    <row r="1925" spans="1:9" x14ac:dyDescent="0.25">
      <c r="A1925" s="240">
        <v>41928</v>
      </c>
      <c r="B1925" s="438" t="s">
        <v>3041</v>
      </c>
      <c r="C1925" s="429" t="s">
        <v>2506</v>
      </c>
      <c r="D1925" s="8" t="s">
        <v>175</v>
      </c>
      <c r="E1925" s="252">
        <v>8510</v>
      </c>
      <c r="F1925" s="294">
        <v>41929</v>
      </c>
      <c r="G1925" s="251">
        <v>8510</v>
      </c>
      <c r="H1925" s="265">
        <f t="shared" si="45"/>
        <v>0</v>
      </c>
      <c r="I1925" s="235" t="s">
        <v>2523</v>
      </c>
    </row>
    <row r="1926" spans="1:9" x14ac:dyDescent="0.25">
      <c r="A1926" s="240">
        <v>41929</v>
      </c>
      <c r="B1926" s="438" t="s">
        <v>3150</v>
      </c>
      <c r="C1926" s="429" t="s">
        <v>2506</v>
      </c>
      <c r="D1926" s="8" t="s">
        <v>175</v>
      </c>
      <c r="E1926" s="252">
        <v>12751.4</v>
      </c>
      <c r="F1926" s="294">
        <v>41930</v>
      </c>
      <c r="G1926" s="251">
        <v>12751.4</v>
      </c>
      <c r="H1926" s="265">
        <f t="shared" si="45"/>
        <v>0</v>
      </c>
      <c r="I1926" s="8" t="s">
        <v>2525</v>
      </c>
    </row>
    <row r="1927" spans="1:9" x14ac:dyDescent="0.25">
      <c r="A1927" s="240">
        <v>41930</v>
      </c>
      <c r="B1927" s="438" t="s">
        <v>3240</v>
      </c>
      <c r="C1927" s="429" t="s">
        <v>2506</v>
      </c>
      <c r="D1927" s="8" t="s">
        <v>175</v>
      </c>
      <c r="E1927" s="252">
        <v>12692</v>
      </c>
      <c r="F1927" s="294">
        <v>41931</v>
      </c>
      <c r="G1927" s="30">
        <v>12692</v>
      </c>
      <c r="H1927" s="265">
        <f t="shared" si="45"/>
        <v>0</v>
      </c>
      <c r="I1927" s="8" t="s">
        <v>2525</v>
      </c>
    </row>
    <row r="1928" spans="1:9" x14ac:dyDescent="0.25">
      <c r="A1928" s="240"/>
      <c r="B1928" s="438"/>
      <c r="C1928" s="429"/>
      <c r="D1928" s="8"/>
      <c r="E1928" s="252"/>
      <c r="F1928" s="294"/>
      <c r="G1928" s="30"/>
      <c r="H1928" s="265"/>
      <c r="I1928" s="8"/>
    </row>
    <row r="1929" spans="1:9" x14ac:dyDescent="0.25">
      <c r="A1929" s="240"/>
      <c r="B1929" s="438"/>
      <c r="C1929" s="429"/>
      <c r="D1929" s="8"/>
      <c r="E1929" s="252"/>
      <c r="F1929" s="294"/>
      <c r="G1929" s="30"/>
      <c r="H1929" s="265"/>
      <c r="I1929" s="8"/>
    </row>
    <row r="1930" spans="1:9" x14ac:dyDescent="0.25">
      <c r="A1930" s="240">
        <v>41914</v>
      </c>
      <c r="B1930" s="448" t="s">
        <v>1100</v>
      </c>
      <c r="C1930" s="447" t="s">
        <v>2764</v>
      </c>
      <c r="D1930" s="235" t="s">
        <v>1742</v>
      </c>
      <c r="E1930" s="252">
        <v>21789</v>
      </c>
      <c r="F1930" s="294">
        <v>41921</v>
      </c>
      <c r="G1930" s="30">
        <v>21789</v>
      </c>
      <c r="H1930" s="238">
        <f>E1930-G1930</f>
        <v>0</v>
      </c>
      <c r="I1930" s="8"/>
    </row>
    <row r="1931" spans="1:9" x14ac:dyDescent="0.25">
      <c r="A1931" s="240">
        <v>41920</v>
      </c>
      <c r="B1931" s="456" t="s">
        <v>1142</v>
      </c>
      <c r="C1931" s="457" t="s">
        <v>2764</v>
      </c>
      <c r="D1931" s="235" t="s">
        <v>1742</v>
      </c>
      <c r="E1931" s="236">
        <v>11984</v>
      </c>
      <c r="F1931" s="294">
        <v>41932</v>
      </c>
      <c r="G1931" s="30">
        <v>11984</v>
      </c>
      <c r="H1931" s="265">
        <f>E1931-G1931</f>
        <v>0</v>
      </c>
      <c r="I1931" s="235" t="s">
        <v>14</v>
      </c>
    </row>
    <row r="1932" spans="1:9" x14ac:dyDescent="0.25">
      <c r="A1932" s="240">
        <v>41921</v>
      </c>
      <c r="B1932" s="456" t="s">
        <v>1210</v>
      </c>
      <c r="C1932" s="457" t="s">
        <v>2764</v>
      </c>
      <c r="D1932" s="235" t="s">
        <v>1742</v>
      </c>
      <c r="E1932" s="236">
        <v>30666</v>
      </c>
      <c r="F1932" s="294">
        <v>41932</v>
      </c>
      <c r="G1932" s="30">
        <v>30666</v>
      </c>
      <c r="H1932" s="265">
        <f>E1932-G1932</f>
        <v>0</v>
      </c>
      <c r="I1932" s="235" t="s">
        <v>14</v>
      </c>
    </row>
    <row r="1933" spans="1:9" x14ac:dyDescent="0.25">
      <c r="A1933" s="240">
        <v>41922</v>
      </c>
      <c r="B1933" s="456" t="s">
        <v>1229</v>
      </c>
      <c r="C1933" s="457" t="s">
        <v>2764</v>
      </c>
      <c r="D1933" s="235" t="s">
        <v>1742</v>
      </c>
      <c r="E1933" s="236">
        <v>13030.2</v>
      </c>
      <c r="F1933" s="294">
        <v>41932</v>
      </c>
      <c r="G1933" s="30">
        <v>13030.2</v>
      </c>
      <c r="H1933" s="265">
        <f>E1933-G1933</f>
        <v>0</v>
      </c>
      <c r="I1933" s="235" t="s">
        <v>14</v>
      </c>
    </row>
    <row r="1934" spans="1:9" x14ac:dyDescent="0.25">
      <c r="A1934" s="240">
        <v>41913</v>
      </c>
      <c r="B1934" s="448" t="s">
        <v>1061</v>
      </c>
      <c r="C1934" s="447" t="s">
        <v>2764</v>
      </c>
      <c r="D1934" s="235" t="s">
        <v>1742</v>
      </c>
      <c r="E1934" s="236">
        <v>17593</v>
      </c>
      <c r="F1934" s="294">
        <v>41921</v>
      </c>
      <c r="G1934" s="30">
        <v>17593</v>
      </c>
      <c r="H1934" s="238">
        <f t="shared" si="45"/>
        <v>0</v>
      </c>
      <c r="I1934" s="235" t="s">
        <v>14</v>
      </c>
    </row>
    <row r="1935" spans="1:9" x14ac:dyDescent="0.25">
      <c r="A1935" s="240">
        <v>41915</v>
      </c>
      <c r="B1935" s="452" t="s">
        <v>1705</v>
      </c>
      <c r="C1935" s="453" t="s">
        <v>2506</v>
      </c>
      <c r="D1935" s="454" t="s">
        <v>1742</v>
      </c>
      <c r="E1935" s="236">
        <v>6441</v>
      </c>
      <c r="F1935" s="294">
        <v>41920</v>
      </c>
      <c r="G1935" s="30">
        <v>6441</v>
      </c>
      <c r="H1935" s="265">
        <f t="shared" si="45"/>
        <v>0</v>
      </c>
      <c r="I1935" s="38"/>
    </row>
    <row r="1936" spans="1:9" x14ac:dyDescent="0.25">
      <c r="A1936" s="240">
        <v>41915</v>
      </c>
      <c r="B1936" s="452" t="s">
        <v>1768</v>
      </c>
      <c r="C1936" s="453" t="s">
        <v>2506</v>
      </c>
      <c r="D1936" s="235" t="s">
        <v>1742</v>
      </c>
      <c r="E1936" s="236">
        <v>11319</v>
      </c>
      <c r="F1936" s="294">
        <v>41920</v>
      </c>
      <c r="G1936" s="30">
        <v>11319</v>
      </c>
      <c r="H1936" s="265">
        <f t="shared" si="45"/>
        <v>0</v>
      </c>
      <c r="I1936" s="235" t="s">
        <v>14</v>
      </c>
    </row>
    <row r="1937" spans="1:11" x14ac:dyDescent="0.25">
      <c r="A1937" s="240">
        <v>41916</v>
      </c>
      <c r="B1937" s="241" t="s">
        <v>1803</v>
      </c>
      <c r="C1937" s="394" t="s">
        <v>2506</v>
      </c>
      <c r="D1937" s="235" t="s">
        <v>1742</v>
      </c>
      <c r="E1937" s="236">
        <v>14831</v>
      </c>
      <c r="F1937" s="294">
        <v>41925</v>
      </c>
      <c r="G1937" s="30">
        <v>14831</v>
      </c>
      <c r="H1937" s="265">
        <f t="shared" si="45"/>
        <v>0</v>
      </c>
      <c r="I1937" s="235" t="s">
        <v>196</v>
      </c>
    </row>
    <row r="1938" spans="1:11" x14ac:dyDescent="0.25">
      <c r="A1938" s="240">
        <v>41918</v>
      </c>
      <c r="B1938" s="241" t="s">
        <v>1965</v>
      </c>
      <c r="C1938" s="394" t="s">
        <v>2506</v>
      </c>
      <c r="D1938" s="8" t="s">
        <v>1742</v>
      </c>
      <c r="E1938" s="252">
        <v>23707.4</v>
      </c>
      <c r="F1938" s="294">
        <v>41925</v>
      </c>
      <c r="G1938" s="30">
        <v>23707.4</v>
      </c>
      <c r="H1938" s="265">
        <f t="shared" si="45"/>
        <v>0</v>
      </c>
      <c r="I1938" s="8" t="s">
        <v>196</v>
      </c>
    </row>
    <row r="1939" spans="1:11" x14ac:dyDescent="0.25">
      <c r="A1939" s="240">
        <v>41919</v>
      </c>
      <c r="B1939" s="241" t="s">
        <v>2083</v>
      </c>
      <c r="C1939" s="394" t="s">
        <v>2506</v>
      </c>
      <c r="D1939" s="8" t="s">
        <v>1742</v>
      </c>
      <c r="E1939" s="252">
        <v>12242.4</v>
      </c>
      <c r="F1939" s="294">
        <v>41925</v>
      </c>
      <c r="G1939" s="30">
        <v>12242.4</v>
      </c>
      <c r="H1939" s="265">
        <f t="shared" si="45"/>
        <v>0</v>
      </c>
      <c r="I1939" s="8" t="s">
        <v>196</v>
      </c>
      <c r="K1939" s="21"/>
    </row>
    <row r="1940" spans="1:11" x14ac:dyDescent="0.25">
      <c r="A1940" s="240">
        <v>41925</v>
      </c>
      <c r="B1940" s="438" t="s">
        <v>1335</v>
      </c>
      <c r="C1940" s="429" t="s">
        <v>2506</v>
      </c>
      <c r="D1940" s="401" t="s">
        <v>1742</v>
      </c>
      <c r="E1940" s="402">
        <v>13908</v>
      </c>
      <c r="F1940" s="294">
        <v>41932</v>
      </c>
      <c r="G1940" s="22">
        <v>13908</v>
      </c>
      <c r="H1940" s="265">
        <f t="shared" si="45"/>
        <v>0</v>
      </c>
      <c r="I1940" s="20" t="s">
        <v>2</v>
      </c>
    </row>
    <row r="1941" spans="1:11" x14ac:dyDescent="0.25">
      <c r="A1941" s="240">
        <v>41925</v>
      </c>
      <c r="B1941" s="438" t="s">
        <v>1374</v>
      </c>
      <c r="C1941" s="429" t="s">
        <v>2506</v>
      </c>
      <c r="D1941" s="401" t="s">
        <v>1742</v>
      </c>
      <c r="E1941" s="402">
        <v>6133.2</v>
      </c>
      <c r="F1941" s="294">
        <v>41932</v>
      </c>
      <c r="G1941" s="30">
        <v>6133.2</v>
      </c>
      <c r="H1941" s="265">
        <f t="shared" si="45"/>
        <v>0</v>
      </c>
      <c r="I1941" s="8" t="s">
        <v>2523</v>
      </c>
    </row>
    <row r="1942" spans="1:11" x14ac:dyDescent="0.25">
      <c r="A1942" s="240">
        <v>41925</v>
      </c>
      <c r="B1942" s="438" t="s">
        <v>1384</v>
      </c>
      <c r="C1942" s="429" t="s">
        <v>2506</v>
      </c>
      <c r="D1942" s="401" t="s">
        <v>1742</v>
      </c>
      <c r="E1942" s="402">
        <v>923.4</v>
      </c>
      <c r="F1942" s="294">
        <v>41932</v>
      </c>
      <c r="G1942" s="30">
        <v>923.4</v>
      </c>
      <c r="H1942" s="265">
        <f t="shared" si="45"/>
        <v>0</v>
      </c>
      <c r="I1942" s="8" t="s">
        <v>2508</v>
      </c>
    </row>
    <row r="1943" spans="1:11" x14ac:dyDescent="0.25">
      <c r="A1943" s="240">
        <v>41927</v>
      </c>
      <c r="B1943" s="438" t="s">
        <v>1537</v>
      </c>
      <c r="C1943" s="429" t="s">
        <v>2506</v>
      </c>
      <c r="D1943" s="401" t="s">
        <v>1742</v>
      </c>
      <c r="E1943" s="402">
        <v>3379.2</v>
      </c>
      <c r="F1943" s="294">
        <v>41939</v>
      </c>
      <c r="G1943" s="30">
        <v>3379.2</v>
      </c>
      <c r="H1943" s="265">
        <f t="shared" si="45"/>
        <v>0</v>
      </c>
      <c r="I1943" s="235" t="s">
        <v>2523</v>
      </c>
    </row>
    <row r="1944" spans="1:11" x14ac:dyDescent="0.25">
      <c r="A1944" s="240">
        <v>41929</v>
      </c>
      <c r="B1944" s="438" t="s">
        <v>3080</v>
      </c>
      <c r="C1944" s="429" t="s">
        <v>2506</v>
      </c>
      <c r="D1944" s="8" t="s">
        <v>1742</v>
      </c>
      <c r="E1944" s="252">
        <v>14850.4</v>
      </c>
      <c r="F1944" s="294">
        <v>41939</v>
      </c>
      <c r="G1944" s="251">
        <v>14850.4</v>
      </c>
      <c r="H1944" s="265">
        <f t="shared" si="45"/>
        <v>0</v>
      </c>
      <c r="I1944" s="235" t="s">
        <v>2523</v>
      </c>
    </row>
    <row r="1945" spans="1:11" x14ac:dyDescent="0.25">
      <c r="A1945" s="240">
        <v>41929</v>
      </c>
      <c r="B1945" s="438" t="s">
        <v>3157</v>
      </c>
      <c r="C1945" s="429" t="s">
        <v>2506</v>
      </c>
      <c r="D1945" s="8" t="s">
        <v>1742</v>
      </c>
      <c r="E1945" s="252">
        <v>970.6</v>
      </c>
      <c r="F1945" s="420">
        <v>41939</v>
      </c>
      <c r="G1945" s="251">
        <v>970.6</v>
      </c>
      <c r="H1945" s="265">
        <f t="shared" si="45"/>
        <v>0</v>
      </c>
      <c r="I1945" s="8" t="s">
        <v>2864</v>
      </c>
    </row>
    <row r="1946" spans="1:11" x14ac:dyDescent="0.25">
      <c r="A1946" s="240">
        <v>41932</v>
      </c>
      <c r="B1946" s="438" t="s">
        <v>3326</v>
      </c>
      <c r="C1946" s="429" t="s">
        <v>2506</v>
      </c>
      <c r="D1946" s="8" t="s">
        <v>1742</v>
      </c>
      <c r="E1946" s="252">
        <v>15387.8</v>
      </c>
      <c r="F1946" s="313">
        <v>41946</v>
      </c>
      <c r="G1946" s="247">
        <v>15387.8</v>
      </c>
      <c r="H1946" s="265">
        <f t="shared" si="45"/>
        <v>0</v>
      </c>
      <c r="I1946" s="8" t="s">
        <v>2525</v>
      </c>
    </row>
    <row r="1947" spans="1:11" x14ac:dyDescent="0.25">
      <c r="A1947" s="240">
        <v>41933</v>
      </c>
      <c r="B1947" s="438" t="s">
        <v>3439</v>
      </c>
      <c r="C1947" s="429" t="s">
        <v>2506</v>
      </c>
      <c r="D1947" s="8" t="s">
        <v>1742</v>
      </c>
      <c r="E1947" s="252">
        <v>5458.2</v>
      </c>
      <c r="F1947" s="313">
        <v>41946</v>
      </c>
      <c r="G1947" s="28">
        <v>5458.2</v>
      </c>
      <c r="H1947" s="265">
        <f t="shared" si="45"/>
        <v>0</v>
      </c>
      <c r="I1947" s="431" t="s">
        <v>2523</v>
      </c>
    </row>
    <row r="1948" spans="1:11" x14ac:dyDescent="0.25">
      <c r="A1948" s="240">
        <v>41934</v>
      </c>
      <c r="B1948" s="438" t="s">
        <v>3586</v>
      </c>
      <c r="C1948" s="429" t="s">
        <v>2506</v>
      </c>
      <c r="D1948" s="401" t="s">
        <v>1742</v>
      </c>
      <c r="E1948" s="402">
        <v>5552</v>
      </c>
      <c r="F1948" s="313">
        <v>41946</v>
      </c>
      <c r="G1948" s="28">
        <v>5552</v>
      </c>
      <c r="H1948" s="265">
        <f t="shared" si="45"/>
        <v>0</v>
      </c>
      <c r="I1948" s="20" t="s">
        <v>2523</v>
      </c>
    </row>
    <row r="1949" spans="1:11" x14ac:dyDescent="0.25">
      <c r="A1949" s="240">
        <v>41939</v>
      </c>
      <c r="B1949" s="438" t="s">
        <v>3968</v>
      </c>
      <c r="C1949" s="429" t="s">
        <v>2506</v>
      </c>
      <c r="D1949" s="5" t="s">
        <v>1742</v>
      </c>
      <c r="E1949" s="295">
        <v>9262.4</v>
      </c>
      <c r="F1949" s="313">
        <v>41946</v>
      </c>
      <c r="G1949" s="28">
        <v>9262.4</v>
      </c>
      <c r="H1949" s="265">
        <f t="shared" si="45"/>
        <v>0</v>
      </c>
      <c r="I1949" s="24" t="s">
        <v>2523</v>
      </c>
      <c r="K1949" s="9"/>
    </row>
    <row r="1950" spans="1:11" x14ac:dyDescent="0.25">
      <c r="A1950" s="240">
        <v>41940</v>
      </c>
      <c r="B1950" s="438" t="s">
        <v>4104</v>
      </c>
      <c r="C1950" s="429" t="s">
        <v>2506</v>
      </c>
      <c r="D1950" s="401" t="s">
        <v>1742</v>
      </c>
      <c r="E1950" s="402">
        <v>1272.9000000000001</v>
      </c>
      <c r="F1950" s="313">
        <v>41923</v>
      </c>
      <c r="G1950" s="247">
        <v>1272.9000000000001</v>
      </c>
      <c r="H1950" s="265">
        <f t="shared" si="45"/>
        <v>0</v>
      </c>
      <c r="I1950" s="235" t="s">
        <v>4105</v>
      </c>
      <c r="J1950" s="9"/>
      <c r="K1950" s="9"/>
    </row>
    <row r="1951" spans="1:11" x14ac:dyDescent="0.25">
      <c r="A1951" s="240">
        <v>41941</v>
      </c>
      <c r="B1951" s="438" t="s">
        <v>4178</v>
      </c>
      <c r="C1951" s="429" t="s">
        <v>2506</v>
      </c>
      <c r="D1951" s="401" t="s">
        <v>1742</v>
      </c>
      <c r="E1951" s="402">
        <v>2040</v>
      </c>
      <c r="F1951" s="461">
        <v>41923</v>
      </c>
      <c r="G1951" s="247">
        <v>2040</v>
      </c>
      <c r="H1951" s="265">
        <f t="shared" si="45"/>
        <v>0</v>
      </c>
      <c r="I1951" s="8" t="s">
        <v>2508</v>
      </c>
      <c r="J1951" s="9"/>
      <c r="K1951" s="9"/>
    </row>
    <row r="1952" spans="1:11" x14ac:dyDescent="0.25">
      <c r="A1952" s="240">
        <v>41943</v>
      </c>
      <c r="B1952" s="438" t="s">
        <v>4384</v>
      </c>
      <c r="C1952" s="429" t="s">
        <v>2506</v>
      </c>
      <c r="D1952" s="401" t="s">
        <v>1742</v>
      </c>
      <c r="E1952" s="402">
        <v>2124</v>
      </c>
      <c r="F1952" s="313">
        <v>41923</v>
      </c>
      <c r="G1952" s="247">
        <v>2124</v>
      </c>
      <c r="H1952" s="265">
        <f t="shared" si="45"/>
        <v>0</v>
      </c>
      <c r="I1952" s="8" t="s">
        <v>2508</v>
      </c>
      <c r="J1952" s="9"/>
      <c r="K1952" s="9"/>
    </row>
    <row r="1953" spans="1:11" x14ac:dyDescent="0.25">
      <c r="A1953" s="240"/>
      <c r="B1953" s="438"/>
      <c r="C1953" s="429"/>
      <c r="D1953" s="401"/>
      <c r="E1953" s="402"/>
      <c r="F1953" s="313"/>
      <c r="G1953" s="624">
        <f>SUM(G1930:G1952)</f>
        <v>244865.1</v>
      </c>
      <c r="H1953" s="265"/>
      <c r="I1953" s="8"/>
      <c r="J1953" s="9"/>
      <c r="K1953" s="9"/>
    </row>
    <row r="1954" spans="1:11" x14ac:dyDescent="0.25">
      <c r="A1954" s="240"/>
      <c r="B1954" s="438"/>
      <c r="C1954" s="429"/>
      <c r="D1954" s="401"/>
      <c r="E1954" s="402"/>
      <c r="F1954" s="313"/>
      <c r="G1954" s="247"/>
      <c r="H1954" s="265"/>
      <c r="I1954" s="8"/>
      <c r="J1954" s="9"/>
      <c r="K1954" s="9"/>
    </row>
    <row r="1955" spans="1:11" x14ac:dyDescent="0.25">
      <c r="A1955" s="240">
        <v>41918</v>
      </c>
      <c r="B1955" s="241" t="s">
        <v>1964</v>
      </c>
      <c r="C1955" s="394" t="s">
        <v>2506</v>
      </c>
      <c r="D1955" s="8" t="s">
        <v>2814</v>
      </c>
      <c r="E1955" s="252">
        <v>18392.400000000001</v>
      </c>
      <c r="F1955" s="294">
        <v>41918</v>
      </c>
      <c r="G1955" s="30">
        <v>18392.400000000001</v>
      </c>
      <c r="H1955" s="265">
        <f t="shared" si="45"/>
        <v>0</v>
      </c>
      <c r="I1955" s="8" t="s">
        <v>196</v>
      </c>
      <c r="J1955" s="9"/>
      <c r="K1955" s="9"/>
    </row>
    <row r="1956" spans="1:11" x14ac:dyDescent="0.25">
      <c r="A1956" s="240">
        <v>41928</v>
      </c>
      <c r="B1956" s="438" t="s">
        <v>3059</v>
      </c>
      <c r="C1956" s="429" t="s">
        <v>2506</v>
      </c>
      <c r="D1956" s="8" t="s">
        <v>3060</v>
      </c>
      <c r="E1956" s="252">
        <v>2403.5</v>
      </c>
      <c r="F1956" s="313">
        <v>41963</v>
      </c>
      <c r="G1956" s="247">
        <v>2403.5</v>
      </c>
      <c r="H1956" s="265">
        <f t="shared" si="45"/>
        <v>0</v>
      </c>
      <c r="I1956" s="235" t="s">
        <v>2534</v>
      </c>
      <c r="J1956" s="9"/>
      <c r="K1956" s="9"/>
    </row>
    <row r="1957" spans="1:11" x14ac:dyDescent="0.25">
      <c r="A1957" s="240">
        <v>41919</v>
      </c>
      <c r="B1957" s="241" t="s">
        <v>2158</v>
      </c>
      <c r="C1957" s="394" t="s">
        <v>2506</v>
      </c>
      <c r="D1957" s="8" t="s">
        <v>2837</v>
      </c>
      <c r="E1957" s="252">
        <v>491.3</v>
      </c>
      <c r="F1957" s="294">
        <v>41922</v>
      </c>
      <c r="G1957" s="30">
        <v>491.3</v>
      </c>
      <c r="H1957" s="265">
        <f t="shared" si="45"/>
        <v>0</v>
      </c>
      <c r="I1957" s="8" t="s">
        <v>196</v>
      </c>
      <c r="J1957" s="9"/>
      <c r="K1957" s="9"/>
    </row>
    <row r="1958" spans="1:11" x14ac:dyDescent="0.25">
      <c r="A1958" s="240">
        <v>41919</v>
      </c>
      <c r="B1958" s="241" t="s">
        <v>2160</v>
      </c>
      <c r="C1958" s="394" t="s">
        <v>2506</v>
      </c>
      <c r="D1958" s="8" t="s">
        <v>2837</v>
      </c>
      <c r="E1958" s="252">
        <v>6.3</v>
      </c>
      <c r="F1958" s="294">
        <v>41922</v>
      </c>
      <c r="G1958" s="30">
        <v>6.3</v>
      </c>
      <c r="H1958" s="265">
        <f t="shared" si="45"/>
        <v>0</v>
      </c>
      <c r="I1958" s="8" t="s">
        <v>426</v>
      </c>
      <c r="J1958" s="9"/>
      <c r="K1958" s="9"/>
    </row>
    <row r="1959" spans="1:11" x14ac:dyDescent="0.25">
      <c r="A1959" s="240"/>
      <c r="B1959" s="241"/>
      <c r="C1959" s="394"/>
      <c r="D1959" s="8"/>
      <c r="E1959" s="252"/>
      <c r="F1959" s="294"/>
      <c r="G1959" s="30"/>
      <c r="H1959" s="265"/>
      <c r="I1959" s="8"/>
      <c r="J1959" s="9"/>
      <c r="K1959" s="9"/>
    </row>
    <row r="1960" spans="1:11" x14ac:dyDescent="0.25">
      <c r="A1960" s="240">
        <v>41913</v>
      </c>
      <c r="B1960" s="448" t="s">
        <v>2256</v>
      </c>
      <c r="C1960" s="447" t="s">
        <v>2764</v>
      </c>
      <c r="D1960" s="235" t="s">
        <v>382</v>
      </c>
      <c r="E1960" s="236">
        <v>4588</v>
      </c>
      <c r="F1960" s="294">
        <v>41914</v>
      </c>
      <c r="G1960" s="30">
        <v>4588</v>
      </c>
      <c r="H1960" s="238">
        <f t="shared" si="45"/>
        <v>0</v>
      </c>
      <c r="I1960" s="235" t="s">
        <v>20</v>
      </c>
      <c r="J1960" s="9"/>
      <c r="K1960" s="9"/>
    </row>
    <row r="1961" spans="1:11" x14ac:dyDescent="0.25">
      <c r="A1961" s="240">
        <v>41915</v>
      </c>
      <c r="B1961" s="452" t="s">
        <v>1761</v>
      </c>
      <c r="C1961" s="453" t="s">
        <v>2506</v>
      </c>
      <c r="D1961" s="235" t="s">
        <v>382</v>
      </c>
      <c r="E1961" s="236">
        <v>3296</v>
      </c>
      <c r="F1961" s="294">
        <v>41917</v>
      </c>
      <c r="G1961" s="30">
        <v>3296</v>
      </c>
      <c r="H1961" s="265">
        <f t="shared" si="45"/>
        <v>0</v>
      </c>
      <c r="I1961" s="235" t="s">
        <v>20</v>
      </c>
      <c r="J1961" s="9"/>
      <c r="K1961" s="9"/>
    </row>
    <row r="1962" spans="1:11" x14ac:dyDescent="0.25">
      <c r="A1962" s="240">
        <v>41918</v>
      </c>
      <c r="B1962" s="241" t="s">
        <v>2031</v>
      </c>
      <c r="C1962" s="394" t="s">
        <v>2506</v>
      </c>
      <c r="D1962" s="8" t="s">
        <v>382</v>
      </c>
      <c r="E1962" s="252">
        <v>16553.599999999999</v>
      </c>
      <c r="F1962" s="294">
        <v>41919</v>
      </c>
      <c r="G1962" s="30">
        <v>16553.599999999999</v>
      </c>
      <c r="H1962" s="265">
        <f t="shared" si="45"/>
        <v>0</v>
      </c>
      <c r="I1962" s="8" t="s">
        <v>20</v>
      </c>
      <c r="J1962" s="9"/>
      <c r="K1962" s="9"/>
    </row>
    <row r="1963" spans="1:11" x14ac:dyDescent="0.25">
      <c r="A1963" s="240">
        <v>41919</v>
      </c>
      <c r="B1963" s="241" t="s">
        <v>2109</v>
      </c>
      <c r="C1963" s="394" t="s">
        <v>2506</v>
      </c>
      <c r="D1963" s="8" t="s">
        <v>382</v>
      </c>
      <c r="E1963" s="252">
        <v>612.5</v>
      </c>
      <c r="F1963" s="294">
        <v>41920</v>
      </c>
      <c r="G1963" s="30">
        <v>612.5</v>
      </c>
      <c r="H1963" s="265">
        <f t="shared" si="45"/>
        <v>0</v>
      </c>
      <c r="I1963" s="8" t="s">
        <v>20</v>
      </c>
      <c r="J1963" s="9"/>
      <c r="K1963" s="9"/>
    </row>
    <row r="1964" spans="1:11" x14ac:dyDescent="0.25">
      <c r="A1964" s="240">
        <v>41919</v>
      </c>
      <c r="B1964" s="241" t="s">
        <v>2135</v>
      </c>
      <c r="C1964" s="394" t="s">
        <v>2506</v>
      </c>
      <c r="D1964" s="8" t="s">
        <v>382</v>
      </c>
      <c r="E1964" s="252">
        <v>3838</v>
      </c>
      <c r="F1964" s="294">
        <v>41919</v>
      </c>
      <c r="G1964" s="30">
        <v>3838</v>
      </c>
      <c r="H1964" s="265">
        <f t="shared" si="45"/>
        <v>0</v>
      </c>
      <c r="I1964" s="8"/>
      <c r="J1964" s="9"/>
      <c r="K1964" s="9"/>
    </row>
    <row r="1965" spans="1:11" x14ac:dyDescent="0.25">
      <c r="A1965" s="240">
        <v>41925</v>
      </c>
      <c r="B1965" s="438" t="s">
        <v>1413</v>
      </c>
      <c r="C1965" s="429" t="s">
        <v>2506</v>
      </c>
      <c r="D1965" s="401" t="s">
        <v>382</v>
      </c>
      <c r="E1965" s="402">
        <v>13297.6</v>
      </c>
      <c r="F1965" s="294">
        <v>41926</v>
      </c>
      <c r="G1965" s="30">
        <v>13297.6</v>
      </c>
      <c r="H1965" s="265">
        <f t="shared" si="45"/>
        <v>0</v>
      </c>
      <c r="I1965" s="8" t="s">
        <v>2864</v>
      </c>
      <c r="J1965" s="9"/>
      <c r="K1965" s="9"/>
    </row>
    <row r="1966" spans="1:11" x14ac:dyDescent="0.25">
      <c r="A1966" s="240">
        <v>41932</v>
      </c>
      <c r="B1966" s="438" t="s">
        <v>3330</v>
      </c>
      <c r="C1966" s="429" t="s">
        <v>2506</v>
      </c>
      <c r="D1966" s="8" t="s">
        <v>382</v>
      </c>
      <c r="E1966" s="252">
        <v>14500.8</v>
      </c>
      <c r="F1966" s="294">
        <v>41933</v>
      </c>
      <c r="G1966" s="30">
        <v>14500.8</v>
      </c>
      <c r="H1966" s="265">
        <f t="shared" si="45"/>
        <v>0</v>
      </c>
      <c r="I1966" s="8" t="s">
        <v>2</v>
      </c>
      <c r="J1966" s="9"/>
      <c r="K1966" s="9"/>
    </row>
    <row r="1967" spans="1:11" x14ac:dyDescent="0.25">
      <c r="A1967" s="240">
        <v>41934</v>
      </c>
      <c r="B1967" s="438" t="s">
        <v>3522</v>
      </c>
      <c r="C1967" s="429" t="s">
        <v>2506</v>
      </c>
      <c r="D1967" s="8" t="s">
        <v>382</v>
      </c>
      <c r="E1967" s="252">
        <v>640</v>
      </c>
      <c r="F1967" s="294">
        <v>41935</v>
      </c>
      <c r="G1967" s="22">
        <v>640</v>
      </c>
      <c r="H1967" s="265">
        <f t="shared" si="45"/>
        <v>0</v>
      </c>
      <c r="I1967" s="20" t="s">
        <v>2</v>
      </c>
      <c r="J1967" s="9"/>
      <c r="K1967" s="9"/>
    </row>
    <row r="1968" spans="1:11" x14ac:dyDescent="0.25">
      <c r="A1968" s="240">
        <v>41939</v>
      </c>
      <c r="B1968" s="438" t="s">
        <v>3984</v>
      </c>
      <c r="C1968" s="429" t="s">
        <v>2506</v>
      </c>
      <c r="D1968" s="439" t="s">
        <v>382</v>
      </c>
      <c r="E1968" s="295">
        <v>20086</v>
      </c>
      <c r="F1968" s="294">
        <v>41940</v>
      </c>
      <c r="G1968" s="22">
        <v>20086</v>
      </c>
      <c r="H1968" s="265">
        <f t="shared" si="45"/>
        <v>0</v>
      </c>
      <c r="I1968" s="24" t="s">
        <v>2544</v>
      </c>
    </row>
    <row r="1969" spans="1:9" x14ac:dyDescent="0.25">
      <c r="A1969" s="240">
        <v>41939</v>
      </c>
      <c r="B1969" s="438" t="s">
        <v>4005</v>
      </c>
      <c r="C1969" s="429" t="s">
        <v>2506</v>
      </c>
      <c r="D1969" s="439" t="s">
        <v>382</v>
      </c>
      <c r="E1969" s="295">
        <v>640</v>
      </c>
      <c r="F1969" s="294">
        <v>41940</v>
      </c>
      <c r="G1969" s="22">
        <v>640</v>
      </c>
      <c r="H1969" s="265">
        <f t="shared" si="45"/>
        <v>0</v>
      </c>
      <c r="I1969" s="24" t="s">
        <v>2544</v>
      </c>
    </row>
    <row r="1970" spans="1:9" x14ac:dyDescent="0.25">
      <c r="A1970" s="240">
        <v>41943</v>
      </c>
      <c r="B1970" s="438" t="s">
        <v>4330</v>
      </c>
      <c r="C1970" s="429" t="s">
        <v>2506</v>
      </c>
      <c r="D1970" s="401" t="s">
        <v>382</v>
      </c>
      <c r="E1970" s="402">
        <v>2887</v>
      </c>
      <c r="F1970" s="313">
        <v>41944</v>
      </c>
      <c r="G1970" s="247">
        <v>2887</v>
      </c>
      <c r="H1970" s="265">
        <f t="shared" si="45"/>
        <v>0</v>
      </c>
      <c r="I1970" s="235" t="s">
        <v>2544</v>
      </c>
    </row>
    <row r="1971" spans="1:9" x14ac:dyDescent="0.25">
      <c r="A1971" s="240"/>
      <c r="B1971" s="438"/>
      <c r="C1971" s="429"/>
      <c r="D1971" s="401"/>
      <c r="E1971" s="402"/>
      <c r="F1971" s="313"/>
      <c r="G1971" s="624">
        <f>SUM(G1960:G1970)</f>
        <v>80939.5</v>
      </c>
      <c r="H1971" s="265"/>
      <c r="I1971" s="235"/>
    </row>
    <row r="1972" spans="1:9" x14ac:dyDescent="0.25">
      <c r="A1972" s="240"/>
      <c r="B1972" s="438"/>
      <c r="C1972" s="429"/>
      <c r="D1972" s="401"/>
      <c r="E1972" s="402"/>
      <c r="F1972" s="313"/>
      <c r="G1972" s="247"/>
      <c r="H1972" s="265"/>
      <c r="I1972" s="235"/>
    </row>
    <row r="1973" spans="1:9" x14ac:dyDescent="0.25">
      <c r="A1973" s="240">
        <v>41939</v>
      </c>
      <c r="B1973" s="438" t="s">
        <v>4027</v>
      </c>
      <c r="C1973" s="429" t="s">
        <v>2506</v>
      </c>
      <c r="D1973" s="439" t="s">
        <v>4028</v>
      </c>
      <c r="E1973" s="295">
        <v>4058.8</v>
      </c>
      <c r="F1973" s="294">
        <v>41941</v>
      </c>
      <c r="G1973" s="22">
        <v>4058.8</v>
      </c>
      <c r="H1973" s="265">
        <f t="shared" si="45"/>
        <v>0</v>
      </c>
      <c r="I1973" s="24" t="s">
        <v>2508</v>
      </c>
    </row>
    <row r="1974" spans="1:9" x14ac:dyDescent="0.25">
      <c r="A1974" s="240"/>
      <c r="B1974" s="438"/>
      <c r="C1974" s="429"/>
      <c r="D1974" s="439"/>
      <c r="E1974" s="295"/>
      <c r="F1974" s="294"/>
      <c r="G1974" s="22"/>
      <c r="H1974" s="265"/>
      <c r="I1974" s="24"/>
    </row>
    <row r="1975" spans="1:9" x14ac:dyDescent="0.25">
      <c r="A1975" s="240">
        <v>41916</v>
      </c>
      <c r="B1975" s="241" t="s">
        <v>1807</v>
      </c>
      <c r="C1975" s="394" t="s">
        <v>2506</v>
      </c>
      <c r="D1975" s="235" t="s">
        <v>308</v>
      </c>
      <c r="E1975" s="236">
        <v>1071.8</v>
      </c>
      <c r="F1975" s="294">
        <v>41916</v>
      </c>
      <c r="G1975" s="30">
        <v>1071.8</v>
      </c>
      <c r="H1975" s="265">
        <f t="shared" si="45"/>
        <v>0</v>
      </c>
      <c r="I1975" s="235"/>
    </row>
    <row r="1976" spans="1:9" x14ac:dyDescent="0.25">
      <c r="A1976" s="240">
        <v>41917</v>
      </c>
      <c r="B1976" s="241" t="s">
        <v>1902</v>
      </c>
      <c r="C1976" s="394" t="s">
        <v>2506</v>
      </c>
      <c r="D1976" s="235" t="s">
        <v>308</v>
      </c>
      <c r="E1976" s="236">
        <v>1029.9000000000001</v>
      </c>
      <c r="F1976" s="294">
        <v>41917</v>
      </c>
      <c r="G1976" s="30">
        <v>1029.9000000000001</v>
      </c>
      <c r="H1976" s="265">
        <f t="shared" si="45"/>
        <v>0</v>
      </c>
      <c r="I1976" s="235"/>
    </row>
    <row r="1977" spans="1:9" x14ac:dyDescent="0.25">
      <c r="A1977" s="240">
        <v>41923</v>
      </c>
      <c r="B1977" s="438" t="s">
        <v>1163</v>
      </c>
      <c r="C1977" s="429" t="s">
        <v>2506</v>
      </c>
      <c r="D1977" s="8" t="s">
        <v>308</v>
      </c>
      <c r="E1977" s="252">
        <v>1007.8</v>
      </c>
      <c r="F1977" s="294">
        <v>41923</v>
      </c>
      <c r="G1977" s="30">
        <v>1007.8</v>
      </c>
      <c r="H1977" s="265">
        <f t="shared" si="45"/>
        <v>0</v>
      </c>
      <c r="I1977" s="8" t="s">
        <v>2508</v>
      </c>
    </row>
    <row r="1978" spans="1:9" x14ac:dyDescent="0.25">
      <c r="A1978" s="240">
        <v>41924</v>
      </c>
      <c r="B1978" s="438" t="s">
        <v>1255</v>
      </c>
      <c r="C1978" s="429" t="s">
        <v>2506</v>
      </c>
      <c r="D1978" s="8" t="s">
        <v>308</v>
      </c>
      <c r="E1978" s="252">
        <v>1218.2</v>
      </c>
      <c r="F1978" s="294">
        <v>41924</v>
      </c>
      <c r="G1978" s="30">
        <v>1218.2</v>
      </c>
      <c r="H1978" s="265">
        <f t="shared" si="45"/>
        <v>0</v>
      </c>
      <c r="I1978" s="235" t="s">
        <v>2508</v>
      </c>
    </row>
    <row r="1979" spans="1:9" x14ac:dyDescent="0.25">
      <c r="A1979" s="240">
        <v>41930</v>
      </c>
      <c r="B1979" s="438" t="s">
        <v>3199</v>
      </c>
      <c r="C1979" s="429" t="s">
        <v>2506</v>
      </c>
      <c r="D1979" s="8" t="s">
        <v>308</v>
      </c>
      <c r="E1979" s="252">
        <v>981.7</v>
      </c>
      <c r="F1979" s="294">
        <v>41930</v>
      </c>
      <c r="G1979" s="30">
        <v>981.7</v>
      </c>
      <c r="H1979" s="265">
        <f t="shared" si="45"/>
        <v>0</v>
      </c>
      <c r="I1979" s="8" t="s">
        <v>2508</v>
      </c>
    </row>
    <row r="1980" spans="1:9" x14ac:dyDescent="0.25">
      <c r="A1980" s="240">
        <v>41931</v>
      </c>
      <c r="B1980" s="438" t="s">
        <v>3274</v>
      </c>
      <c r="C1980" s="429" t="s">
        <v>2506</v>
      </c>
      <c r="D1980" s="401" t="s">
        <v>308</v>
      </c>
      <c r="E1980" s="402">
        <v>661.2</v>
      </c>
      <c r="F1980" s="294">
        <v>41931</v>
      </c>
      <c r="G1980" s="30">
        <v>661.2</v>
      </c>
      <c r="H1980" s="265">
        <f t="shared" ref="H1980:H2053" si="46">E1980-G1980</f>
        <v>0</v>
      </c>
      <c r="I1980" s="8" t="s">
        <v>2508</v>
      </c>
    </row>
    <row r="1981" spans="1:9" x14ac:dyDescent="0.25">
      <c r="A1981" s="240">
        <v>41937</v>
      </c>
      <c r="B1981" s="438" t="s">
        <v>3797</v>
      </c>
      <c r="C1981" s="429" t="s">
        <v>2506</v>
      </c>
      <c r="D1981" s="401" t="s">
        <v>308</v>
      </c>
      <c r="E1981" s="402">
        <v>1000.2</v>
      </c>
      <c r="F1981" s="294">
        <v>41937</v>
      </c>
      <c r="G1981" s="22">
        <v>1000.2</v>
      </c>
      <c r="H1981" s="265">
        <f t="shared" si="46"/>
        <v>0</v>
      </c>
      <c r="I1981" s="431" t="s">
        <v>2508</v>
      </c>
    </row>
    <row r="1982" spans="1:9" x14ac:dyDescent="0.25">
      <c r="A1982" s="240">
        <v>41938</v>
      </c>
      <c r="B1982" s="438" t="s">
        <v>3872</v>
      </c>
      <c r="C1982" s="429" t="s">
        <v>2506</v>
      </c>
      <c r="D1982" s="401" t="s">
        <v>308</v>
      </c>
      <c r="E1982" s="402">
        <v>924.2</v>
      </c>
      <c r="F1982" s="294">
        <v>41938</v>
      </c>
      <c r="G1982" s="30">
        <v>924.2</v>
      </c>
      <c r="H1982" s="265">
        <f t="shared" si="46"/>
        <v>0</v>
      </c>
      <c r="I1982" s="8" t="s">
        <v>2508</v>
      </c>
    </row>
    <row r="1983" spans="1:9" x14ac:dyDescent="0.25">
      <c r="A1983" s="240"/>
      <c r="B1983" s="438"/>
      <c r="C1983" s="429"/>
      <c r="D1983" s="401"/>
      <c r="E1983" s="402"/>
      <c r="F1983" s="294"/>
      <c r="G1983" s="30">
        <f>SUM(G1975:G1982)</f>
        <v>7894.9999999999991</v>
      </c>
      <c r="H1983" s="265"/>
      <c r="I1983" s="8"/>
    </row>
    <row r="1984" spans="1:9" x14ac:dyDescent="0.25">
      <c r="A1984" s="240"/>
      <c r="B1984" s="438"/>
      <c r="C1984" s="429"/>
      <c r="D1984" s="401"/>
      <c r="E1984" s="402"/>
      <c r="F1984" s="294"/>
      <c r="G1984" s="30"/>
      <c r="H1984" s="265"/>
      <c r="I1984" s="8"/>
    </row>
    <row r="1985" spans="1:11" x14ac:dyDescent="0.25">
      <c r="A1985" s="240">
        <v>41914</v>
      </c>
      <c r="B1985" s="452" t="s">
        <v>1606</v>
      </c>
      <c r="C1985" s="453" t="s">
        <v>2506</v>
      </c>
      <c r="D1985" s="454" t="s">
        <v>2573</v>
      </c>
      <c r="E1985" s="236">
        <v>2160</v>
      </c>
      <c r="F1985" s="294">
        <v>41914</v>
      </c>
      <c r="G1985" s="30">
        <v>2160</v>
      </c>
      <c r="H1985" s="238">
        <f t="shared" si="46"/>
        <v>0</v>
      </c>
      <c r="I1985" s="38" t="s">
        <v>196</v>
      </c>
    </row>
    <row r="1986" spans="1:11" x14ac:dyDescent="0.25">
      <c r="A1986" s="240">
        <v>41916</v>
      </c>
      <c r="B1986" s="241" t="s">
        <v>1835</v>
      </c>
      <c r="C1986" s="394" t="s">
        <v>2506</v>
      </c>
      <c r="D1986" s="235" t="s">
        <v>2573</v>
      </c>
      <c r="E1986" s="236">
        <v>3561.6</v>
      </c>
      <c r="F1986" s="294">
        <v>41916</v>
      </c>
      <c r="G1986" s="30">
        <v>3561.6</v>
      </c>
      <c r="H1986" s="265">
        <f t="shared" si="46"/>
        <v>0</v>
      </c>
      <c r="I1986" s="235" t="s">
        <v>57</v>
      </c>
    </row>
    <row r="1987" spans="1:11" x14ac:dyDescent="0.25">
      <c r="A1987" s="240">
        <v>41918</v>
      </c>
      <c r="B1987" s="241" t="s">
        <v>2021</v>
      </c>
      <c r="C1987" s="394" t="s">
        <v>2506</v>
      </c>
      <c r="D1987" s="8" t="s">
        <v>2573</v>
      </c>
      <c r="E1987" s="252">
        <v>4294</v>
      </c>
      <c r="F1987" s="294">
        <v>41918</v>
      </c>
      <c r="G1987" s="30">
        <v>4294</v>
      </c>
      <c r="H1987" s="265">
        <f t="shared" si="46"/>
        <v>0</v>
      </c>
      <c r="I1987" s="8" t="s">
        <v>57</v>
      </c>
    </row>
    <row r="1988" spans="1:11" x14ac:dyDescent="0.25">
      <c r="A1988" s="240">
        <v>41926</v>
      </c>
      <c r="B1988" s="438" t="s">
        <v>1490</v>
      </c>
      <c r="C1988" s="429" t="s">
        <v>2506</v>
      </c>
      <c r="D1988" s="401" t="s">
        <v>2573</v>
      </c>
      <c r="E1988" s="402">
        <v>1522.4</v>
      </c>
      <c r="F1988" s="294">
        <v>41926</v>
      </c>
      <c r="G1988" s="30">
        <v>1522.4</v>
      </c>
      <c r="H1988" s="265">
        <f t="shared" si="46"/>
        <v>0</v>
      </c>
      <c r="I1988" s="235" t="s">
        <v>2520</v>
      </c>
      <c r="K1988" s="21"/>
    </row>
    <row r="1989" spans="1:11" x14ac:dyDescent="0.25">
      <c r="A1989" s="240">
        <v>41926</v>
      </c>
      <c r="B1989" s="438" t="s">
        <v>1492</v>
      </c>
      <c r="C1989" s="429" t="s">
        <v>2506</v>
      </c>
      <c r="D1989" s="401" t="s">
        <v>2573</v>
      </c>
      <c r="E1989" s="402">
        <v>2097.6</v>
      </c>
      <c r="F1989" s="294">
        <v>41926</v>
      </c>
      <c r="G1989" s="30">
        <v>2097.6</v>
      </c>
      <c r="H1989" s="265">
        <f t="shared" si="46"/>
        <v>0</v>
      </c>
      <c r="I1989" s="235" t="s">
        <v>2520</v>
      </c>
      <c r="K1989" s="21"/>
    </row>
    <row r="1990" spans="1:11" x14ac:dyDescent="0.25">
      <c r="A1990" s="240">
        <v>41930</v>
      </c>
      <c r="B1990" s="438" t="s">
        <v>3213</v>
      </c>
      <c r="C1990" s="429" t="s">
        <v>2506</v>
      </c>
      <c r="D1990" s="8" t="s">
        <v>2573</v>
      </c>
      <c r="E1990" s="252">
        <v>3040.8</v>
      </c>
      <c r="F1990" s="294">
        <v>41930</v>
      </c>
      <c r="G1990" s="30">
        <v>3040.8</v>
      </c>
      <c r="H1990" s="265">
        <f t="shared" si="46"/>
        <v>0</v>
      </c>
      <c r="I1990" s="8" t="s">
        <v>2523</v>
      </c>
    </row>
    <row r="1991" spans="1:11" x14ac:dyDescent="0.25">
      <c r="A1991" s="240">
        <v>41931</v>
      </c>
      <c r="B1991" s="438" t="s">
        <v>3286</v>
      </c>
      <c r="C1991" s="429" t="s">
        <v>2506</v>
      </c>
      <c r="D1991" s="8" t="s">
        <v>2573</v>
      </c>
      <c r="E1991" s="252">
        <v>2138.4</v>
      </c>
      <c r="F1991" s="294">
        <v>41932</v>
      </c>
      <c r="G1991" s="30">
        <v>2138.4</v>
      </c>
      <c r="H1991" s="265">
        <f t="shared" si="46"/>
        <v>0</v>
      </c>
      <c r="I1991" s="8" t="s">
        <v>2525</v>
      </c>
    </row>
    <row r="1992" spans="1:11" x14ac:dyDescent="0.25">
      <c r="A1992" s="240">
        <v>41932</v>
      </c>
      <c r="B1992" s="438" t="s">
        <v>3375</v>
      </c>
      <c r="C1992" s="429" t="s">
        <v>2506</v>
      </c>
      <c r="D1992" s="401" t="s">
        <v>2573</v>
      </c>
      <c r="E1992" s="402">
        <v>1728</v>
      </c>
      <c r="F1992" s="294">
        <v>41933</v>
      </c>
      <c r="G1992" s="30">
        <v>1728</v>
      </c>
      <c r="H1992" s="265">
        <f t="shared" si="46"/>
        <v>0</v>
      </c>
      <c r="I1992" s="235" t="s">
        <v>2520</v>
      </c>
    </row>
    <row r="1993" spans="1:11" x14ac:dyDescent="0.25">
      <c r="A1993" s="240">
        <v>41932</v>
      </c>
      <c r="B1993" s="438" t="s">
        <v>3377</v>
      </c>
      <c r="C1993" s="429" t="s">
        <v>2506</v>
      </c>
      <c r="D1993" s="401" t="s">
        <v>2573</v>
      </c>
      <c r="E1993" s="402">
        <v>1623.6</v>
      </c>
      <c r="F1993" s="294">
        <v>41933</v>
      </c>
      <c r="G1993" s="30">
        <v>1623.6</v>
      </c>
      <c r="H1993" s="265">
        <f t="shared" si="46"/>
        <v>0</v>
      </c>
      <c r="I1993" s="235" t="s">
        <v>2520</v>
      </c>
    </row>
    <row r="1994" spans="1:11" x14ac:dyDescent="0.25">
      <c r="A1994" s="240">
        <v>41933</v>
      </c>
      <c r="B1994" s="438" t="s">
        <v>3467</v>
      </c>
      <c r="C1994" s="429" t="s">
        <v>2506</v>
      </c>
      <c r="D1994" s="8" t="s">
        <v>2573</v>
      </c>
      <c r="E1994" s="252">
        <v>1802</v>
      </c>
      <c r="F1994" s="294">
        <v>41933</v>
      </c>
      <c r="G1994" s="22">
        <v>1802</v>
      </c>
      <c r="H1994" s="265">
        <f t="shared" si="46"/>
        <v>0</v>
      </c>
      <c r="I1994" s="431" t="s">
        <v>2531</v>
      </c>
    </row>
    <row r="1995" spans="1:11" x14ac:dyDescent="0.25">
      <c r="A1995" s="240">
        <v>41934</v>
      </c>
      <c r="B1995" s="438" t="s">
        <v>3582</v>
      </c>
      <c r="C1995" s="429" t="s">
        <v>2506</v>
      </c>
      <c r="D1995" s="401" t="s">
        <v>2573</v>
      </c>
      <c r="E1995" s="402">
        <v>790.4</v>
      </c>
      <c r="F1995" s="294">
        <v>41935</v>
      </c>
      <c r="G1995" s="22">
        <v>790.4</v>
      </c>
      <c r="H1995" s="265">
        <f t="shared" si="46"/>
        <v>0</v>
      </c>
      <c r="I1995" s="20" t="s">
        <v>2525</v>
      </c>
    </row>
    <row r="1996" spans="1:11" x14ac:dyDescent="0.25">
      <c r="A1996" s="240">
        <v>41940</v>
      </c>
      <c r="B1996" s="438" t="s">
        <v>4097</v>
      </c>
      <c r="C1996" s="429" t="s">
        <v>2506</v>
      </c>
      <c r="D1996" s="401" t="s">
        <v>2573</v>
      </c>
      <c r="E1996" s="402">
        <v>1482.6</v>
      </c>
      <c r="F1996" s="294">
        <v>41940</v>
      </c>
      <c r="G1996" s="30">
        <v>1482.6</v>
      </c>
      <c r="H1996" s="265">
        <f t="shared" si="46"/>
        <v>0</v>
      </c>
      <c r="I1996" s="235" t="s">
        <v>2531</v>
      </c>
    </row>
    <row r="1997" spans="1:11" x14ac:dyDescent="0.25">
      <c r="A1997" s="240"/>
      <c r="B1997" s="438"/>
      <c r="C1997" s="429"/>
      <c r="D1997" s="401"/>
      <c r="E1997" s="402"/>
      <c r="F1997" s="294"/>
      <c r="G1997" s="621">
        <f>SUM(G1985:G1996)</f>
        <v>26241.4</v>
      </c>
      <c r="H1997" s="265"/>
      <c r="I1997" s="235"/>
    </row>
    <row r="1998" spans="1:11" x14ac:dyDescent="0.25">
      <c r="A1998" s="240"/>
      <c r="B1998" s="438"/>
      <c r="C1998" s="429"/>
      <c r="D1998" s="401"/>
      <c r="E1998" s="402"/>
      <c r="F1998" s="294"/>
      <c r="G1998" s="30"/>
      <c r="H1998" s="265"/>
      <c r="I1998" s="235"/>
    </row>
    <row r="1999" spans="1:11" x14ac:dyDescent="0.25">
      <c r="A1999" s="240">
        <v>41914</v>
      </c>
      <c r="B1999" s="448" t="s">
        <v>1111</v>
      </c>
      <c r="C1999" s="447" t="s">
        <v>2764</v>
      </c>
      <c r="D1999" s="235" t="s">
        <v>2552</v>
      </c>
      <c r="E1999" s="252">
        <v>757</v>
      </c>
      <c r="F1999" s="294">
        <v>41914</v>
      </c>
      <c r="G1999" s="30">
        <v>757</v>
      </c>
      <c r="H1999" s="238">
        <f t="shared" si="46"/>
        <v>0</v>
      </c>
      <c r="I1999" s="8"/>
    </row>
    <row r="2000" spans="1:11" x14ac:dyDescent="0.25">
      <c r="A2000" s="240">
        <v>41913</v>
      </c>
      <c r="B2000" s="448" t="s">
        <v>1063</v>
      </c>
      <c r="C2000" s="447" t="s">
        <v>2764</v>
      </c>
      <c r="D2000" s="235" t="s">
        <v>2552</v>
      </c>
      <c r="E2000" s="236">
        <v>5588.8</v>
      </c>
      <c r="F2000" s="294">
        <v>41913</v>
      </c>
      <c r="G2000" s="30">
        <v>5588.8</v>
      </c>
      <c r="H2000" s="238">
        <f t="shared" si="46"/>
        <v>0</v>
      </c>
      <c r="I2000" s="235" t="s">
        <v>14</v>
      </c>
    </row>
    <row r="2001" spans="1:11" x14ac:dyDescent="0.25">
      <c r="A2001" s="240">
        <v>41914</v>
      </c>
      <c r="B2001" s="452" t="s">
        <v>1624</v>
      </c>
      <c r="C2001" s="453" t="s">
        <v>2506</v>
      </c>
      <c r="D2001" s="454" t="s">
        <v>2552</v>
      </c>
      <c r="E2001" s="236">
        <v>6260.8</v>
      </c>
      <c r="F2001" s="294">
        <v>41914</v>
      </c>
      <c r="G2001" s="30">
        <v>6260.8</v>
      </c>
      <c r="H2001" s="238">
        <f t="shared" si="46"/>
        <v>0</v>
      </c>
      <c r="I2001" s="38" t="s">
        <v>196</v>
      </c>
    </row>
    <row r="2002" spans="1:11" x14ac:dyDescent="0.25">
      <c r="A2002" s="240">
        <v>41915</v>
      </c>
      <c r="B2002" s="452" t="s">
        <v>1771</v>
      </c>
      <c r="C2002" s="453" t="s">
        <v>2506</v>
      </c>
      <c r="D2002" s="235" t="s">
        <v>2552</v>
      </c>
      <c r="E2002" s="236">
        <v>5919.2</v>
      </c>
      <c r="F2002" s="294">
        <v>41916</v>
      </c>
      <c r="G2002" s="30">
        <v>5919.2</v>
      </c>
      <c r="H2002" s="265">
        <f t="shared" si="46"/>
        <v>0</v>
      </c>
      <c r="I2002" s="235" t="s">
        <v>14</v>
      </c>
    </row>
    <row r="2003" spans="1:11" x14ac:dyDescent="0.25">
      <c r="A2003" s="240">
        <v>41918</v>
      </c>
      <c r="B2003" s="241" t="s">
        <v>2002</v>
      </c>
      <c r="C2003" s="394" t="s">
        <v>2506</v>
      </c>
      <c r="D2003" s="8" t="s">
        <v>2552</v>
      </c>
      <c r="E2003" s="252">
        <v>5521.6</v>
      </c>
      <c r="F2003" s="294">
        <v>41918</v>
      </c>
      <c r="G2003" s="30">
        <v>5521.6</v>
      </c>
      <c r="H2003" s="265">
        <f t="shared" si="46"/>
        <v>0</v>
      </c>
      <c r="I2003" s="8" t="s">
        <v>4</v>
      </c>
    </row>
    <row r="2004" spans="1:11" x14ac:dyDescent="0.25">
      <c r="A2004" s="240">
        <v>41919</v>
      </c>
      <c r="B2004" s="241" t="s">
        <v>2157</v>
      </c>
      <c r="C2004" s="394" t="s">
        <v>2506</v>
      </c>
      <c r="D2004" s="8" t="s">
        <v>2552</v>
      </c>
      <c r="E2004" s="252">
        <v>5600</v>
      </c>
      <c r="F2004" s="294">
        <v>41919</v>
      </c>
      <c r="G2004" s="30">
        <v>5600</v>
      </c>
      <c r="H2004" s="265">
        <f t="shared" si="46"/>
        <v>0</v>
      </c>
      <c r="I2004" s="8"/>
    </row>
    <row r="2005" spans="1:11" x14ac:dyDescent="0.25">
      <c r="A2005" s="240">
        <v>41920</v>
      </c>
      <c r="B2005" s="456" t="s">
        <v>1139</v>
      </c>
      <c r="C2005" s="457" t="s">
        <v>2764</v>
      </c>
      <c r="D2005" s="235" t="s">
        <v>2552</v>
      </c>
      <c r="E2005" s="236">
        <v>4424</v>
      </c>
      <c r="F2005" s="294">
        <v>41921</v>
      </c>
      <c r="G2005" s="30">
        <v>4424</v>
      </c>
      <c r="H2005" s="265">
        <f t="shared" si="46"/>
        <v>0</v>
      </c>
      <c r="I2005" s="235" t="s">
        <v>14</v>
      </c>
    </row>
    <row r="2006" spans="1:11" x14ac:dyDescent="0.25">
      <c r="A2006" s="240">
        <v>41921</v>
      </c>
      <c r="B2006" s="438" t="s">
        <v>2243</v>
      </c>
      <c r="C2006" s="429" t="s">
        <v>2506</v>
      </c>
      <c r="D2006" s="235" t="s">
        <v>2552</v>
      </c>
      <c r="E2006" s="236">
        <v>5471.2</v>
      </c>
      <c r="F2006" s="294">
        <v>41921</v>
      </c>
      <c r="G2006" s="30">
        <v>5471.2</v>
      </c>
      <c r="H2006" s="265">
        <f t="shared" si="46"/>
        <v>0</v>
      </c>
      <c r="I2006" s="235" t="s">
        <v>196</v>
      </c>
    </row>
    <row r="2007" spans="1:11" x14ac:dyDescent="0.25">
      <c r="A2007" s="240">
        <v>41922</v>
      </c>
      <c r="B2007" s="456" t="s">
        <v>1232</v>
      </c>
      <c r="C2007" s="457" t="s">
        <v>2764</v>
      </c>
      <c r="D2007" s="235" t="s">
        <v>2552</v>
      </c>
      <c r="E2007" s="236">
        <v>5600</v>
      </c>
      <c r="F2007" s="294">
        <v>41922</v>
      </c>
      <c r="G2007" s="30">
        <v>5600</v>
      </c>
      <c r="H2007" s="265">
        <f t="shared" si="46"/>
        <v>0</v>
      </c>
      <c r="I2007" s="235" t="s">
        <v>14</v>
      </c>
      <c r="J2007" s="9"/>
      <c r="K2007" s="9"/>
    </row>
    <row r="2008" spans="1:11" x14ac:dyDescent="0.25">
      <c r="A2008" s="240">
        <v>41925</v>
      </c>
      <c r="B2008" s="438" t="s">
        <v>1363</v>
      </c>
      <c r="C2008" s="429" t="s">
        <v>2506</v>
      </c>
      <c r="D2008" s="8" t="s">
        <v>2552</v>
      </c>
      <c r="E2008" s="252">
        <v>4838.3999999999996</v>
      </c>
      <c r="F2008" s="294">
        <v>41925</v>
      </c>
      <c r="G2008" s="30">
        <v>4838.3999999999996</v>
      </c>
      <c r="H2008" s="265">
        <f t="shared" si="46"/>
        <v>0</v>
      </c>
      <c r="I2008" s="8" t="s">
        <v>2523</v>
      </c>
      <c r="J2008" s="9"/>
      <c r="K2008" s="9"/>
    </row>
    <row r="2009" spans="1:11" x14ac:dyDescent="0.25">
      <c r="A2009" s="240">
        <v>41926</v>
      </c>
      <c r="B2009" s="438" t="s">
        <v>1508</v>
      </c>
      <c r="C2009" s="429" t="s">
        <v>2506</v>
      </c>
      <c r="D2009" s="401" t="s">
        <v>2552</v>
      </c>
      <c r="E2009" s="402">
        <v>6115.2</v>
      </c>
      <c r="F2009" s="294">
        <v>41926</v>
      </c>
      <c r="G2009" s="30">
        <v>6115.2</v>
      </c>
      <c r="H2009" s="265">
        <f t="shared" si="46"/>
        <v>0</v>
      </c>
      <c r="I2009" s="235" t="s">
        <v>2523</v>
      </c>
      <c r="J2009" s="9"/>
      <c r="K2009" s="9"/>
    </row>
    <row r="2010" spans="1:11" x14ac:dyDescent="0.25">
      <c r="A2010" s="240">
        <v>41927</v>
      </c>
      <c r="B2010" s="438" t="s">
        <v>2954</v>
      </c>
      <c r="C2010" s="429" t="s">
        <v>2506</v>
      </c>
      <c r="D2010" s="8" t="s">
        <v>2552</v>
      </c>
      <c r="E2010" s="252">
        <v>6014.4</v>
      </c>
      <c r="F2010" s="294">
        <v>41927</v>
      </c>
      <c r="G2010" s="30">
        <v>6014.4</v>
      </c>
      <c r="H2010" s="265">
        <f t="shared" si="46"/>
        <v>0</v>
      </c>
      <c r="I2010" s="8" t="s">
        <v>2832</v>
      </c>
      <c r="J2010" s="9"/>
      <c r="K2010" s="9"/>
    </row>
    <row r="2011" spans="1:11" x14ac:dyDescent="0.25">
      <c r="A2011" s="240">
        <v>41929</v>
      </c>
      <c r="B2011" s="438" t="s">
        <v>3147</v>
      </c>
      <c r="C2011" s="429" t="s">
        <v>2506</v>
      </c>
      <c r="D2011" s="8" t="s">
        <v>2552</v>
      </c>
      <c r="E2011" s="252">
        <v>5600</v>
      </c>
      <c r="F2011" s="294">
        <v>41930</v>
      </c>
      <c r="G2011" s="251">
        <v>5600</v>
      </c>
      <c r="H2011" s="265">
        <f t="shared" si="46"/>
        <v>0</v>
      </c>
      <c r="I2011" s="8" t="s">
        <v>2525</v>
      </c>
      <c r="J2011" s="9"/>
      <c r="K2011" s="9"/>
    </row>
    <row r="2012" spans="1:11" x14ac:dyDescent="0.25">
      <c r="A2012" s="240">
        <v>41930</v>
      </c>
      <c r="B2012" s="438" t="s">
        <v>3244</v>
      </c>
      <c r="C2012" s="429" t="s">
        <v>2506</v>
      </c>
      <c r="D2012" s="8" t="s">
        <v>2552</v>
      </c>
      <c r="E2012" s="252">
        <v>6742.4</v>
      </c>
      <c r="F2012" s="294">
        <v>41930</v>
      </c>
      <c r="G2012" s="30">
        <v>6742.4</v>
      </c>
      <c r="H2012" s="265">
        <f t="shared" si="46"/>
        <v>0</v>
      </c>
      <c r="I2012" s="8" t="s">
        <v>2531</v>
      </c>
      <c r="J2012" s="9"/>
      <c r="K2012" s="9"/>
    </row>
    <row r="2013" spans="1:11" x14ac:dyDescent="0.25">
      <c r="A2013" s="240">
        <v>41932</v>
      </c>
      <c r="B2013" s="438" t="s">
        <v>3398</v>
      </c>
      <c r="C2013" s="429" t="s">
        <v>2506</v>
      </c>
      <c r="D2013" s="8" t="s">
        <v>2552</v>
      </c>
      <c r="E2013" s="252">
        <v>5807.2</v>
      </c>
      <c r="F2013" s="294">
        <v>41933</v>
      </c>
      <c r="G2013" s="30">
        <v>5807.2</v>
      </c>
      <c r="H2013" s="265">
        <f t="shared" si="46"/>
        <v>0</v>
      </c>
      <c r="I2013" s="235" t="s">
        <v>2525</v>
      </c>
      <c r="J2013" s="9"/>
      <c r="K2013" s="9"/>
    </row>
    <row r="2014" spans="1:11" x14ac:dyDescent="0.25">
      <c r="A2014" s="240">
        <v>41934</v>
      </c>
      <c r="B2014" s="438" t="s">
        <v>3580</v>
      </c>
      <c r="C2014" s="429" t="s">
        <v>2506</v>
      </c>
      <c r="D2014" s="401" t="s">
        <v>2552</v>
      </c>
      <c r="E2014" s="402">
        <v>2615.1999999999998</v>
      </c>
      <c r="F2014" s="294">
        <v>41935</v>
      </c>
      <c r="G2014" s="22">
        <v>2615.1999999999998</v>
      </c>
      <c r="H2014" s="265">
        <f t="shared" si="46"/>
        <v>0</v>
      </c>
      <c r="I2014" s="20" t="s">
        <v>2525</v>
      </c>
      <c r="J2014" s="9"/>
      <c r="K2014" s="9"/>
    </row>
    <row r="2015" spans="1:11" x14ac:dyDescent="0.25">
      <c r="A2015" s="240">
        <v>41936</v>
      </c>
      <c r="B2015" s="438" t="s">
        <v>3742</v>
      </c>
      <c r="C2015" s="429" t="s">
        <v>2506</v>
      </c>
      <c r="D2015" s="401" t="s">
        <v>2552</v>
      </c>
      <c r="E2015" s="402">
        <v>5712</v>
      </c>
      <c r="F2015" s="294">
        <v>41936</v>
      </c>
      <c r="G2015" s="30">
        <v>5712</v>
      </c>
      <c r="H2015" s="265">
        <f t="shared" si="46"/>
        <v>0</v>
      </c>
      <c r="I2015" s="20" t="s">
        <v>2520</v>
      </c>
      <c r="J2015" s="9"/>
      <c r="K2015" s="9"/>
    </row>
    <row r="2016" spans="1:11" x14ac:dyDescent="0.25">
      <c r="A2016" s="240">
        <v>41937</v>
      </c>
      <c r="B2016" s="438" t="s">
        <v>3825</v>
      </c>
      <c r="C2016" s="429" t="s">
        <v>2506</v>
      </c>
      <c r="D2016" s="401" t="s">
        <v>2552</v>
      </c>
      <c r="E2016" s="402">
        <v>5432</v>
      </c>
      <c r="F2016" s="294">
        <v>41938</v>
      </c>
      <c r="G2016" s="22">
        <v>5432</v>
      </c>
      <c r="H2016" s="265">
        <f t="shared" si="46"/>
        <v>0</v>
      </c>
      <c r="I2016" s="431" t="s">
        <v>2520</v>
      </c>
      <c r="J2016" s="9"/>
      <c r="K2016" s="9"/>
    </row>
    <row r="2017" spans="1:11" x14ac:dyDescent="0.25">
      <c r="A2017" s="240">
        <v>41939</v>
      </c>
      <c r="B2017" s="438" t="s">
        <v>3939</v>
      </c>
      <c r="C2017" s="429" t="s">
        <v>2506</v>
      </c>
      <c r="D2017" s="439" t="s">
        <v>2552</v>
      </c>
      <c r="E2017" s="295">
        <v>967.2</v>
      </c>
      <c r="F2017" s="294">
        <v>41939</v>
      </c>
      <c r="G2017" s="22">
        <v>967.2</v>
      </c>
      <c r="H2017" s="265">
        <f t="shared" si="46"/>
        <v>0</v>
      </c>
      <c r="I2017" s="24" t="s">
        <v>2544</v>
      </c>
      <c r="J2017" s="9"/>
      <c r="K2017" s="9"/>
    </row>
    <row r="2018" spans="1:11" x14ac:dyDescent="0.25">
      <c r="A2018" s="240">
        <v>41939</v>
      </c>
      <c r="B2018" s="438" t="s">
        <v>3961</v>
      </c>
      <c r="C2018" s="429" t="s">
        <v>2506</v>
      </c>
      <c r="D2018" s="439" t="s">
        <v>2552</v>
      </c>
      <c r="E2018" s="295">
        <v>11200</v>
      </c>
      <c r="F2018" s="294">
        <v>41939</v>
      </c>
      <c r="G2018" s="22">
        <v>11200</v>
      </c>
      <c r="H2018" s="265">
        <f t="shared" si="46"/>
        <v>0</v>
      </c>
      <c r="I2018" s="24" t="s">
        <v>2511</v>
      </c>
      <c r="J2018" s="9"/>
      <c r="K2018" s="9"/>
    </row>
    <row r="2019" spans="1:11" x14ac:dyDescent="0.25">
      <c r="A2019" s="240">
        <v>41940</v>
      </c>
      <c r="B2019" s="438" t="s">
        <v>4075</v>
      </c>
      <c r="C2019" s="429" t="s">
        <v>2506</v>
      </c>
      <c r="D2019" s="401" t="s">
        <v>2552</v>
      </c>
      <c r="E2019" s="402">
        <v>11782.4</v>
      </c>
      <c r="F2019" s="294">
        <v>41940</v>
      </c>
      <c r="G2019" s="30">
        <v>11782.4</v>
      </c>
      <c r="H2019" s="265">
        <f t="shared" si="46"/>
        <v>0</v>
      </c>
      <c r="I2019" s="235" t="s">
        <v>2511</v>
      </c>
      <c r="J2019" s="9"/>
      <c r="K2019" s="9"/>
    </row>
    <row r="2020" spans="1:11" x14ac:dyDescent="0.25">
      <c r="A2020" s="240">
        <v>41941</v>
      </c>
      <c r="B2020" s="438" t="s">
        <v>4165</v>
      </c>
      <c r="C2020" s="429" t="s">
        <v>2506</v>
      </c>
      <c r="D2020" s="401" t="s">
        <v>2552</v>
      </c>
      <c r="E2020" s="402">
        <v>5832</v>
      </c>
      <c r="F2020" s="117">
        <v>41941</v>
      </c>
      <c r="G2020" s="30">
        <v>5832</v>
      </c>
      <c r="H2020" s="265">
        <f t="shared" si="46"/>
        <v>0</v>
      </c>
      <c r="I2020" s="8" t="s">
        <v>2534</v>
      </c>
      <c r="J2020" s="9"/>
      <c r="K2020" s="9"/>
    </row>
    <row r="2021" spans="1:11" x14ac:dyDescent="0.25">
      <c r="A2021" s="240">
        <v>41942</v>
      </c>
      <c r="B2021" s="438" t="s">
        <v>4258</v>
      </c>
      <c r="C2021" s="429" t="s">
        <v>2506</v>
      </c>
      <c r="D2021" s="401" t="s">
        <v>2552</v>
      </c>
      <c r="E2021" s="402">
        <v>10562.4</v>
      </c>
      <c r="F2021" s="117">
        <v>41942</v>
      </c>
      <c r="G2021" s="30">
        <v>10562.4</v>
      </c>
      <c r="H2021" s="265">
        <f t="shared" si="46"/>
        <v>0</v>
      </c>
      <c r="I2021" s="8" t="s">
        <v>2520</v>
      </c>
      <c r="J2021" s="9"/>
      <c r="K2021" s="9"/>
    </row>
    <row r="2022" spans="1:11" x14ac:dyDescent="0.25">
      <c r="A2022" s="240">
        <v>41943</v>
      </c>
      <c r="B2022" s="438" t="s">
        <v>4367</v>
      </c>
      <c r="C2022" s="429" t="s">
        <v>2506</v>
      </c>
      <c r="D2022" s="401" t="s">
        <v>2552</v>
      </c>
      <c r="E2022" s="402">
        <v>10735.2</v>
      </c>
      <c r="F2022" s="313">
        <v>41944</v>
      </c>
      <c r="G2022" s="247">
        <v>10735.2</v>
      </c>
      <c r="H2022" s="265">
        <f t="shared" si="46"/>
        <v>0</v>
      </c>
      <c r="I2022" s="8" t="s">
        <v>2531</v>
      </c>
      <c r="J2022" s="9"/>
      <c r="K2022" s="9"/>
    </row>
    <row r="2023" spans="1:11" x14ac:dyDescent="0.25">
      <c r="A2023" s="240"/>
      <c r="B2023" s="438"/>
      <c r="C2023" s="429"/>
      <c r="D2023" s="401"/>
      <c r="E2023" s="402"/>
      <c r="F2023" s="313"/>
      <c r="G2023" s="624">
        <f>SUM(G1999:G2022)</f>
        <v>145098.6</v>
      </c>
      <c r="H2023" s="265"/>
      <c r="I2023" s="8"/>
      <c r="J2023" s="9"/>
      <c r="K2023" s="9"/>
    </row>
    <row r="2024" spans="1:11" x14ac:dyDescent="0.25">
      <c r="A2024" s="240"/>
      <c r="B2024" s="438"/>
      <c r="C2024" s="429"/>
      <c r="D2024" s="401"/>
      <c r="E2024" s="402"/>
      <c r="F2024" s="313"/>
      <c r="G2024" s="247"/>
      <c r="H2024" s="265"/>
      <c r="I2024" s="8"/>
      <c r="J2024" s="9"/>
      <c r="K2024" s="9"/>
    </row>
    <row r="2025" spans="1:11" x14ac:dyDescent="0.25">
      <c r="A2025" s="240">
        <v>41913</v>
      </c>
      <c r="B2025" s="448" t="s">
        <v>1076</v>
      </c>
      <c r="C2025" s="447" t="s">
        <v>2764</v>
      </c>
      <c r="D2025" s="235" t="s">
        <v>2707</v>
      </c>
      <c r="E2025" s="236">
        <v>132.30000000000001</v>
      </c>
      <c r="F2025" s="294">
        <v>41913</v>
      </c>
      <c r="G2025" s="30">
        <v>132.30000000000001</v>
      </c>
      <c r="H2025" s="238">
        <f t="shared" si="46"/>
        <v>0</v>
      </c>
      <c r="I2025" s="235"/>
    </row>
    <row r="2026" spans="1:11" x14ac:dyDescent="0.25">
      <c r="A2026" s="240">
        <v>41914</v>
      </c>
      <c r="B2026" s="452" t="s">
        <v>1562</v>
      </c>
      <c r="C2026" s="453" t="s">
        <v>2506</v>
      </c>
      <c r="D2026" s="454" t="s">
        <v>2707</v>
      </c>
      <c r="E2026" s="236">
        <v>1285.2</v>
      </c>
      <c r="F2026" s="294">
        <v>41914</v>
      </c>
      <c r="G2026" s="30">
        <v>1285.2</v>
      </c>
      <c r="H2026" s="265">
        <f t="shared" si="46"/>
        <v>0</v>
      </c>
      <c r="I2026" s="38"/>
    </row>
    <row r="2027" spans="1:11" x14ac:dyDescent="0.25">
      <c r="A2027" s="240">
        <v>41916</v>
      </c>
      <c r="B2027" s="241" t="s">
        <v>1872</v>
      </c>
      <c r="C2027" s="394" t="s">
        <v>2506</v>
      </c>
      <c r="D2027" s="235" t="s">
        <v>2707</v>
      </c>
      <c r="E2027" s="236">
        <v>1239</v>
      </c>
      <c r="F2027" s="294">
        <v>41916</v>
      </c>
      <c r="G2027" s="30">
        <v>1239</v>
      </c>
      <c r="H2027" s="265">
        <f t="shared" si="46"/>
        <v>0</v>
      </c>
      <c r="I2027" s="235"/>
    </row>
    <row r="2028" spans="1:11" x14ac:dyDescent="0.25">
      <c r="A2028" s="240">
        <v>41919</v>
      </c>
      <c r="B2028" s="241" t="s">
        <v>2161</v>
      </c>
      <c r="C2028" s="394" t="s">
        <v>2506</v>
      </c>
      <c r="D2028" s="8" t="s">
        <v>2707</v>
      </c>
      <c r="E2028" s="252">
        <v>480.9</v>
      </c>
      <c r="F2028" s="294">
        <v>41919</v>
      </c>
      <c r="G2028" s="30">
        <v>480.9</v>
      </c>
      <c r="H2028" s="265">
        <f t="shared" si="46"/>
        <v>0</v>
      </c>
      <c r="I2028" s="8"/>
    </row>
    <row r="2029" spans="1:11" x14ac:dyDescent="0.25">
      <c r="A2029" s="240">
        <v>41923</v>
      </c>
      <c r="B2029" s="438" t="s">
        <v>1230</v>
      </c>
      <c r="C2029" s="429" t="s">
        <v>2506</v>
      </c>
      <c r="D2029" s="8" t="s">
        <v>2707</v>
      </c>
      <c r="E2029" s="252">
        <v>1873.2</v>
      </c>
      <c r="F2029" s="294">
        <v>41923</v>
      </c>
      <c r="G2029" s="30">
        <v>1873.2</v>
      </c>
      <c r="H2029" s="265">
        <f t="shared" si="46"/>
        <v>0</v>
      </c>
      <c r="I2029" s="235" t="s">
        <v>2508</v>
      </c>
    </row>
    <row r="2030" spans="1:11" x14ac:dyDescent="0.25">
      <c r="A2030" s="240">
        <v>41927</v>
      </c>
      <c r="B2030" s="438" t="s">
        <v>2948</v>
      </c>
      <c r="C2030" s="429" t="s">
        <v>2506</v>
      </c>
      <c r="D2030" s="8" t="s">
        <v>2707</v>
      </c>
      <c r="E2030" s="252">
        <v>1380</v>
      </c>
      <c r="F2030" s="294">
        <v>41927</v>
      </c>
      <c r="G2030" s="30">
        <v>1380</v>
      </c>
      <c r="H2030" s="265">
        <f t="shared" si="46"/>
        <v>0</v>
      </c>
      <c r="I2030" s="8" t="s">
        <v>2508</v>
      </c>
    </row>
    <row r="2031" spans="1:11" x14ac:dyDescent="0.25">
      <c r="A2031" s="240">
        <v>41928</v>
      </c>
      <c r="B2031" s="438" t="s">
        <v>2972</v>
      </c>
      <c r="C2031" s="429" t="s">
        <v>2506</v>
      </c>
      <c r="D2031" s="8" t="s">
        <v>2707</v>
      </c>
      <c r="E2031" s="252">
        <v>1274.2</v>
      </c>
      <c r="F2031" s="294">
        <v>41928</v>
      </c>
      <c r="G2031" s="251">
        <v>1274.2</v>
      </c>
      <c r="H2031" s="265">
        <f t="shared" si="46"/>
        <v>0</v>
      </c>
      <c r="I2031" s="8" t="s">
        <v>2508</v>
      </c>
    </row>
    <row r="2032" spans="1:11" x14ac:dyDescent="0.25">
      <c r="A2032" s="240">
        <v>41930</v>
      </c>
      <c r="B2032" s="438" t="s">
        <v>3260</v>
      </c>
      <c r="C2032" s="429" t="s">
        <v>2506</v>
      </c>
      <c r="D2032" s="8" t="s">
        <v>2707</v>
      </c>
      <c r="E2032" s="252">
        <v>1403</v>
      </c>
      <c r="F2032" s="294">
        <v>41930</v>
      </c>
      <c r="G2032" s="30">
        <v>1403</v>
      </c>
      <c r="H2032" s="265">
        <f t="shared" si="46"/>
        <v>0</v>
      </c>
      <c r="I2032" s="8" t="s">
        <v>2508</v>
      </c>
    </row>
    <row r="2033" spans="1:11" x14ac:dyDescent="0.25">
      <c r="A2033" s="240">
        <v>41934</v>
      </c>
      <c r="B2033" s="438" t="s">
        <v>3587</v>
      </c>
      <c r="C2033" s="429" t="s">
        <v>2506</v>
      </c>
      <c r="D2033" s="401" t="s">
        <v>2707</v>
      </c>
      <c r="E2033" s="402">
        <v>1872.2</v>
      </c>
      <c r="F2033" s="294">
        <v>41934</v>
      </c>
      <c r="G2033" s="22">
        <v>1872.2</v>
      </c>
      <c r="H2033" s="265">
        <f t="shared" si="46"/>
        <v>0</v>
      </c>
      <c r="I2033" s="20" t="s">
        <v>2508</v>
      </c>
      <c r="K2033" s="21"/>
    </row>
    <row r="2034" spans="1:11" x14ac:dyDescent="0.25">
      <c r="A2034" s="240">
        <v>41935</v>
      </c>
      <c r="B2034" s="438" t="s">
        <v>3631</v>
      </c>
      <c r="C2034" s="429" t="s">
        <v>2506</v>
      </c>
      <c r="D2034" s="401" t="s">
        <v>2707</v>
      </c>
      <c r="E2034" s="402">
        <v>740.6</v>
      </c>
      <c r="F2034" s="117">
        <v>41935</v>
      </c>
      <c r="G2034" s="30">
        <v>740.6</v>
      </c>
      <c r="H2034" s="265">
        <f t="shared" si="46"/>
        <v>0</v>
      </c>
      <c r="I2034" s="235" t="s">
        <v>2508</v>
      </c>
    </row>
    <row r="2035" spans="1:11" x14ac:dyDescent="0.25">
      <c r="A2035" s="240">
        <v>41937</v>
      </c>
      <c r="B2035" s="438" t="s">
        <v>3845</v>
      </c>
      <c r="C2035" s="429" t="s">
        <v>2506</v>
      </c>
      <c r="D2035" s="401" t="s">
        <v>2707</v>
      </c>
      <c r="E2035" s="402">
        <v>1955</v>
      </c>
      <c r="F2035" s="294">
        <v>41937</v>
      </c>
      <c r="G2035" s="22">
        <v>1955</v>
      </c>
      <c r="H2035" s="265">
        <f t="shared" si="46"/>
        <v>0</v>
      </c>
      <c r="I2035" s="431" t="s">
        <v>2508</v>
      </c>
    </row>
    <row r="2036" spans="1:11" x14ac:dyDescent="0.25">
      <c r="A2036" s="240">
        <v>41941</v>
      </c>
      <c r="B2036" s="438" t="s">
        <v>4198</v>
      </c>
      <c r="C2036" s="429" t="s">
        <v>2506</v>
      </c>
      <c r="D2036" s="401" t="s">
        <v>2707</v>
      </c>
      <c r="E2036" s="402">
        <v>2727.8</v>
      </c>
      <c r="F2036" s="117">
        <v>41941</v>
      </c>
      <c r="G2036" s="30">
        <v>2727.8</v>
      </c>
      <c r="H2036" s="265">
        <f t="shared" si="46"/>
        <v>0</v>
      </c>
      <c r="I2036" s="8" t="s">
        <v>2508</v>
      </c>
    </row>
    <row r="2037" spans="1:11" x14ac:dyDescent="0.25">
      <c r="A2037" s="240">
        <v>41942</v>
      </c>
      <c r="B2037" s="438" t="s">
        <v>4278</v>
      </c>
      <c r="C2037" s="429" t="s">
        <v>2506</v>
      </c>
      <c r="D2037" s="401" t="s">
        <v>2707</v>
      </c>
      <c r="E2037" s="402">
        <v>1380</v>
      </c>
      <c r="F2037" s="117">
        <v>41942</v>
      </c>
      <c r="G2037" s="30">
        <v>1380</v>
      </c>
      <c r="H2037" s="265">
        <f t="shared" si="46"/>
        <v>0</v>
      </c>
      <c r="I2037" s="235" t="s">
        <v>2508</v>
      </c>
    </row>
    <row r="2038" spans="1:11" x14ac:dyDescent="0.25">
      <c r="A2038" s="240"/>
      <c r="B2038" s="438"/>
      <c r="C2038" s="429"/>
      <c r="D2038" s="401"/>
      <c r="E2038" s="402"/>
      <c r="F2038" s="117"/>
      <c r="G2038" s="621">
        <f>SUM(G2025:G2037)</f>
        <v>17743.400000000001</v>
      </c>
      <c r="H2038" s="265"/>
      <c r="I2038" s="235"/>
    </row>
    <row r="2039" spans="1:11" x14ac:dyDescent="0.25">
      <c r="A2039" s="240"/>
      <c r="B2039" s="438"/>
      <c r="C2039" s="429"/>
      <c r="D2039" s="401"/>
      <c r="E2039" s="402"/>
      <c r="F2039" s="117"/>
      <c r="G2039" s="30"/>
      <c r="H2039" s="265"/>
      <c r="I2039" s="235"/>
    </row>
    <row r="2040" spans="1:11" x14ac:dyDescent="0.25">
      <c r="A2040" s="240">
        <v>41916</v>
      </c>
      <c r="B2040" s="241" t="s">
        <v>1804</v>
      </c>
      <c r="C2040" s="394" t="s">
        <v>2506</v>
      </c>
      <c r="D2040" s="235" t="s">
        <v>2633</v>
      </c>
      <c r="E2040" s="236">
        <v>675</v>
      </c>
      <c r="F2040" s="294">
        <v>41916</v>
      </c>
      <c r="G2040" s="30">
        <v>675</v>
      </c>
      <c r="H2040" s="265">
        <f t="shared" si="46"/>
        <v>0</v>
      </c>
      <c r="I2040" s="235"/>
    </row>
    <row r="2041" spans="1:11" x14ac:dyDescent="0.25">
      <c r="A2041" s="240">
        <v>41918</v>
      </c>
      <c r="B2041" s="241" t="s">
        <v>1982</v>
      </c>
      <c r="C2041" s="394" t="s">
        <v>2506</v>
      </c>
      <c r="D2041" s="8" t="s">
        <v>2633</v>
      </c>
      <c r="E2041" s="252">
        <v>1320.8</v>
      </c>
      <c r="F2041" s="294">
        <v>41918</v>
      </c>
      <c r="G2041" s="30">
        <v>1320.8</v>
      </c>
      <c r="H2041" s="265">
        <f t="shared" si="46"/>
        <v>0</v>
      </c>
      <c r="I2041" s="8"/>
    </row>
    <row r="2042" spans="1:11" x14ac:dyDescent="0.25">
      <c r="A2042" s="240">
        <v>41923</v>
      </c>
      <c r="B2042" s="438" t="s">
        <v>1157</v>
      </c>
      <c r="C2042" s="429" t="s">
        <v>2506</v>
      </c>
      <c r="D2042" s="8" t="s">
        <v>2633</v>
      </c>
      <c r="E2042" s="252">
        <v>433.2</v>
      </c>
      <c r="F2042" s="294">
        <v>41923</v>
      </c>
      <c r="G2042" s="30">
        <v>433.2</v>
      </c>
      <c r="H2042" s="265">
        <f t="shared" si="46"/>
        <v>0</v>
      </c>
      <c r="I2042" s="8" t="s">
        <v>2508</v>
      </c>
    </row>
    <row r="2043" spans="1:11" x14ac:dyDescent="0.25">
      <c r="A2043" s="240">
        <v>41925</v>
      </c>
      <c r="B2043" s="438" t="s">
        <v>1350</v>
      </c>
      <c r="C2043" s="429" t="s">
        <v>2506</v>
      </c>
      <c r="D2043" s="8" t="s">
        <v>2633</v>
      </c>
      <c r="E2043" s="252">
        <v>1097.2</v>
      </c>
      <c r="F2043" s="294">
        <v>41925</v>
      </c>
      <c r="G2043" s="22">
        <v>1097.2</v>
      </c>
      <c r="H2043" s="265">
        <f t="shared" si="46"/>
        <v>0</v>
      </c>
      <c r="I2043" s="20" t="s">
        <v>2508</v>
      </c>
      <c r="K2043" s="21"/>
    </row>
    <row r="2044" spans="1:11" x14ac:dyDescent="0.25">
      <c r="A2044" s="240">
        <v>41926</v>
      </c>
      <c r="B2044" s="438" t="s">
        <v>1522</v>
      </c>
      <c r="C2044" s="429" t="s">
        <v>2506</v>
      </c>
      <c r="D2044" s="401" t="s">
        <v>2633</v>
      </c>
      <c r="E2044" s="402">
        <v>1357</v>
      </c>
      <c r="F2044" s="294">
        <v>41926</v>
      </c>
      <c r="G2044" s="30">
        <v>1357</v>
      </c>
      <c r="H2044" s="265">
        <f t="shared" si="46"/>
        <v>0</v>
      </c>
      <c r="I2044" s="235" t="s">
        <v>2508</v>
      </c>
      <c r="K2044" s="432"/>
    </row>
    <row r="2045" spans="1:11" x14ac:dyDescent="0.25">
      <c r="A2045" s="240">
        <v>41931</v>
      </c>
      <c r="B2045" s="438" t="s">
        <v>3305</v>
      </c>
      <c r="C2045" s="429" t="s">
        <v>2506</v>
      </c>
      <c r="D2045" s="8" t="s">
        <v>2633</v>
      </c>
      <c r="E2045" s="252">
        <v>384</v>
      </c>
      <c r="F2045" s="294">
        <v>41931</v>
      </c>
      <c r="G2045" s="30">
        <v>384</v>
      </c>
      <c r="H2045" s="265">
        <f t="shared" si="46"/>
        <v>0</v>
      </c>
      <c r="I2045" s="8" t="s">
        <v>2508</v>
      </c>
      <c r="K2045" s="432"/>
    </row>
    <row r="2046" spans="1:11" x14ac:dyDescent="0.25">
      <c r="A2046" s="240">
        <v>41932</v>
      </c>
      <c r="B2046" s="438" t="s">
        <v>3352</v>
      </c>
      <c r="C2046" s="429" t="s">
        <v>2506</v>
      </c>
      <c r="D2046" s="8" t="s">
        <v>2633</v>
      </c>
      <c r="E2046" s="252">
        <v>1276.5999999999999</v>
      </c>
      <c r="F2046" s="294">
        <v>41932</v>
      </c>
      <c r="G2046" s="30">
        <v>1276.5999999999999</v>
      </c>
      <c r="H2046" s="265">
        <f t="shared" si="46"/>
        <v>0</v>
      </c>
      <c r="I2046" s="8" t="s">
        <v>2508</v>
      </c>
      <c r="K2046" s="432"/>
    </row>
    <row r="2047" spans="1:11" x14ac:dyDescent="0.25">
      <c r="A2047" s="240">
        <v>41936</v>
      </c>
      <c r="B2047" s="438" t="s">
        <v>3721</v>
      </c>
      <c r="C2047" s="429" t="s">
        <v>2506</v>
      </c>
      <c r="D2047" s="401" t="s">
        <v>2633</v>
      </c>
      <c r="E2047" s="402">
        <v>852.8</v>
      </c>
      <c r="F2047" s="294">
        <v>41936</v>
      </c>
      <c r="G2047" s="22">
        <v>852.8</v>
      </c>
      <c r="H2047" s="265">
        <f t="shared" si="46"/>
        <v>0</v>
      </c>
      <c r="I2047" s="20" t="s">
        <v>2508</v>
      </c>
      <c r="K2047" s="432"/>
    </row>
    <row r="2048" spans="1:11" x14ac:dyDescent="0.25">
      <c r="A2048" s="240">
        <v>41937</v>
      </c>
      <c r="B2048" s="438" t="s">
        <v>3848</v>
      </c>
      <c r="C2048" s="429" t="s">
        <v>2506</v>
      </c>
      <c r="D2048" s="401" t="s">
        <v>2633</v>
      </c>
      <c r="E2048" s="402">
        <v>3009.8</v>
      </c>
      <c r="F2048" s="294">
        <v>41937</v>
      </c>
      <c r="G2048" s="22">
        <v>3009.8</v>
      </c>
      <c r="H2048" s="265">
        <f t="shared" si="46"/>
        <v>0</v>
      </c>
      <c r="I2048" s="431" t="s">
        <v>2508</v>
      </c>
      <c r="K2048" s="432"/>
    </row>
    <row r="2049" spans="1:11" x14ac:dyDescent="0.25">
      <c r="A2049" s="240">
        <v>41943</v>
      </c>
      <c r="B2049" s="438" t="s">
        <v>4370</v>
      </c>
      <c r="C2049" s="429" t="s">
        <v>2506</v>
      </c>
      <c r="D2049" s="401" t="s">
        <v>2633</v>
      </c>
      <c r="E2049" s="402">
        <v>891.8</v>
      </c>
      <c r="F2049" s="294">
        <v>41943</v>
      </c>
      <c r="G2049" s="30">
        <v>891.8</v>
      </c>
      <c r="H2049" s="265">
        <f t="shared" si="46"/>
        <v>0</v>
      </c>
      <c r="I2049" s="8" t="s">
        <v>2508</v>
      </c>
      <c r="K2049" s="432"/>
    </row>
    <row r="2050" spans="1:11" x14ac:dyDescent="0.25">
      <c r="A2050" s="240"/>
      <c r="B2050" s="438"/>
      <c r="C2050" s="429"/>
      <c r="D2050" s="401"/>
      <c r="E2050" s="402"/>
      <c r="F2050" s="294"/>
      <c r="G2050" s="621">
        <f>SUM(G2040:G2049)</f>
        <v>11298.199999999999</v>
      </c>
      <c r="H2050" s="265"/>
      <c r="I2050" s="8"/>
      <c r="K2050" s="432"/>
    </row>
    <row r="2051" spans="1:11" x14ac:dyDescent="0.25">
      <c r="A2051" s="240"/>
      <c r="B2051" s="438"/>
      <c r="C2051" s="429"/>
      <c r="D2051" s="401"/>
      <c r="E2051" s="402"/>
      <c r="F2051" s="294"/>
      <c r="G2051" s="30"/>
      <c r="H2051" s="265"/>
      <c r="I2051" s="8"/>
      <c r="K2051" s="432"/>
    </row>
    <row r="2052" spans="1:11" x14ac:dyDescent="0.25">
      <c r="A2052" s="240">
        <v>41935</v>
      </c>
      <c r="B2052" s="438" t="s">
        <v>3620</v>
      </c>
      <c r="C2052" s="429" t="s">
        <v>2506</v>
      </c>
      <c r="D2052" s="401" t="s">
        <v>2555</v>
      </c>
      <c r="E2052" s="402">
        <v>4113.92</v>
      </c>
      <c r="F2052" s="117">
        <v>41935</v>
      </c>
      <c r="G2052" s="30">
        <v>4113.92</v>
      </c>
      <c r="H2052" s="265">
        <f t="shared" si="46"/>
        <v>0</v>
      </c>
      <c r="I2052" s="235" t="s">
        <v>2508</v>
      </c>
      <c r="K2052" s="432"/>
    </row>
    <row r="2053" spans="1:11" x14ac:dyDescent="0.25">
      <c r="A2053" s="240">
        <v>41938</v>
      </c>
      <c r="B2053" s="438" t="s">
        <v>3904</v>
      </c>
      <c r="C2053" s="429" t="s">
        <v>2506</v>
      </c>
      <c r="D2053" s="401" t="s">
        <v>2555</v>
      </c>
      <c r="E2053" s="402">
        <v>4156.78</v>
      </c>
      <c r="F2053" s="294">
        <v>41938</v>
      </c>
      <c r="G2053" s="30">
        <v>4156.78</v>
      </c>
      <c r="H2053" s="265">
        <f t="shared" si="46"/>
        <v>0</v>
      </c>
      <c r="I2053" s="8" t="s">
        <v>436</v>
      </c>
      <c r="K2053" s="432"/>
    </row>
    <row r="2054" spans="1:11" x14ac:dyDescent="0.25">
      <c r="A2054" s="240">
        <v>41942</v>
      </c>
      <c r="B2054" s="438" t="s">
        <v>4299</v>
      </c>
      <c r="C2054" s="429" t="s">
        <v>2506</v>
      </c>
      <c r="D2054" s="401" t="s">
        <v>2555</v>
      </c>
      <c r="E2054" s="402">
        <v>5951.02</v>
      </c>
      <c r="F2054" s="117">
        <v>41943</v>
      </c>
      <c r="G2054" s="30">
        <v>5951.02</v>
      </c>
      <c r="H2054" s="265">
        <f t="shared" ref="H2054:H2127" si="47">E2054-G2054</f>
        <v>0</v>
      </c>
      <c r="I2054" s="235" t="s">
        <v>2508</v>
      </c>
      <c r="K2054" s="432"/>
    </row>
    <row r="2055" spans="1:11" x14ac:dyDescent="0.25">
      <c r="A2055" s="240">
        <v>41942</v>
      </c>
      <c r="B2055" s="438" t="s">
        <v>4300</v>
      </c>
      <c r="C2055" s="429" t="s">
        <v>2506</v>
      </c>
      <c r="D2055" s="401" t="s">
        <v>2555</v>
      </c>
      <c r="E2055" s="402">
        <v>608.6</v>
      </c>
      <c r="F2055" s="117">
        <v>41943</v>
      </c>
      <c r="G2055" s="30">
        <v>608.6</v>
      </c>
      <c r="H2055" s="265">
        <f t="shared" si="47"/>
        <v>0</v>
      </c>
      <c r="I2055" s="235" t="s">
        <v>2520</v>
      </c>
      <c r="K2055" s="432"/>
    </row>
    <row r="2056" spans="1:11" x14ac:dyDescent="0.25">
      <c r="A2056" s="240">
        <v>41943</v>
      </c>
      <c r="B2056" s="438" t="s">
        <v>4380</v>
      </c>
      <c r="C2056" s="429" t="s">
        <v>2506</v>
      </c>
      <c r="D2056" s="401" t="s">
        <v>2555</v>
      </c>
      <c r="E2056" s="402">
        <v>1600</v>
      </c>
      <c r="F2056" s="313">
        <v>41944</v>
      </c>
      <c r="G2056" s="247">
        <v>1600</v>
      </c>
      <c r="H2056" s="265">
        <f t="shared" si="47"/>
        <v>0</v>
      </c>
      <c r="I2056" s="8" t="s">
        <v>2520</v>
      </c>
      <c r="K2056" s="432"/>
    </row>
    <row r="2057" spans="1:11" x14ac:dyDescent="0.25">
      <c r="A2057" s="240">
        <v>41914</v>
      </c>
      <c r="B2057" s="452" t="s">
        <v>1601</v>
      </c>
      <c r="C2057" s="453" t="s">
        <v>2506</v>
      </c>
      <c r="D2057" s="454" t="s">
        <v>2786</v>
      </c>
      <c r="E2057" s="236">
        <v>6635.4</v>
      </c>
      <c r="F2057" s="294">
        <v>41914</v>
      </c>
      <c r="G2057" s="30">
        <v>6635.4</v>
      </c>
      <c r="H2057" s="238">
        <f t="shared" si="47"/>
        <v>0</v>
      </c>
      <c r="I2057" s="38"/>
      <c r="K2057" s="432"/>
    </row>
    <row r="2058" spans="1:11" x14ac:dyDescent="0.25">
      <c r="A2058" s="240">
        <v>41917</v>
      </c>
      <c r="B2058" s="241" t="s">
        <v>1938</v>
      </c>
      <c r="C2058" s="394" t="s">
        <v>2506</v>
      </c>
      <c r="D2058" s="235" t="s">
        <v>2786</v>
      </c>
      <c r="E2058" s="236">
        <v>3902.38</v>
      </c>
      <c r="F2058" s="294">
        <v>41917</v>
      </c>
      <c r="G2058" s="30">
        <v>3902.38</v>
      </c>
      <c r="H2058" s="265">
        <f t="shared" si="47"/>
        <v>0</v>
      </c>
      <c r="I2058" s="235"/>
      <c r="K2058" s="432"/>
    </row>
    <row r="2059" spans="1:11" x14ac:dyDescent="0.25">
      <c r="A2059" s="240">
        <v>41920</v>
      </c>
      <c r="B2059" s="456" t="s">
        <v>1171</v>
      </c>
      <c r="C2059" s="457" t="s">
        <v>2764</v>
      </c>
      <c r="D2059" s="235" t="s">
        <v>2786</v>
      </c>
      <c r="E2059" s="236">
        <v>5493</v>
      </c>
      <c r="F2059" s="294">
        <v>41920</v>
      </c>
      <c r="G2059" s="30">
        <v>5493</v>
      </c>
      <c r="H2059" s="265">
        <f t="shared" si="47"/>
        <v>0</v>
      </c>
      <c r="I2059" s="235"/>
      <c r="K2059" s="432"/>
    </row>
    <row r="2060" spans="1:11" x14ac:dyDescent="0.25">
      <c r="A2060" s="240">
        <v>41920</v>
      </c>
      <c r="B2060" s="456" t="s">
        <v>1172</v>
      </c>
      <c r="C2060" s="457" t="s">
        <v>2764</v>
      </c>
      <c r="D2060" s="235" t="s">
        <v>2786</v>
      </c>
      <c r="E2060" s="236">
        <v>708</v>
      </c>
      <c r="F2060" s="294">
        <v>41920</v>
      </c>
      <c r="G2060" s="30">
        <v>708</v>
      </c>
      <c r="H2060" s="265">
        <f t="shared" si="47"/>
        <v>0</v>
      </c>
      <c r="I2060" s="235"/>
      <c r="K2060" s="432"/>
    </row>
    <row r="2061" spans="1:11" x14ac:dyDescent="0.25">
      <c r="A2061" s="240">
        <v>41920</v>
      </c>
      <c r="B2061" s="456" t="s">
        <v>1174</v>
      </c>
      <c r="C2061" s="457" t="s">
        <v>2764</v>
      </c>
      <c r="D2061" s="235" t="s">
        <v>2786</v>
      </c>
      <c r="E2061" s="236">
        <v>600</v>
      </c>
      <c r="F2061" s="294">
        <v>41920</v>
      </c>
      <c r="G2061" s="30">
        <v>600</v>
      </c>
      <c r="H2061" s="265">
        <f t="shared" si="47"/>
        <v>0</v>
      </c>
      <c r="I2061" s="235"/>
      <c r="K2061" s="432"/>
    </row>
    <row r="2062" spans="1:11" x14ac:dyDescent="0.25">
      <c r="A2062" s="240">
        <v>41924</v>
      </c>
      <c r="B2062" s="438" t="s">
        <v>1280</v>
      </c>
      <c r="C2062" s="429" t="s">
        <v>2506</v>
      </c>
      <c r="D2062" s="8" t="s">
        <v>2786</v>
      </c>
      <c r="E2062" s="252">
        <v>5203.3900000000003</v>
      </c>
      <c r="F2062" s="294">
        <v>41924</v>
      </c>
      <c r="G2062" s="30">
        <v>5203.3900000000003</v>
      </c>
      <c r="H2062" s="265">
        <f t="shared" si="47"/>
        <v>0</v>
      </c>
      <c r="I2062" s="235" t="s">
        <v>2508</v>
      </c>
      <c r="K2062" s="432"/>
    </row>
    <row r="2063" spans="1:11" x14ac:dyDescent="0.25">
      <c r="A2063" s="240">
        <v>41928</v>
      </c>
      <c r="B2063" s="438" t="s">
        <v>3011</v>
      </c>
      <c r="C2063" s="429" t="s">
        <v>2506</v>
      </c>
      <c r="D2063" s="8" t="s">
        <v>2786</v>
      </c>
      <c r="E2063" s="252">
        <v>6273.19</v>
      </c>
      <c r="F2063" s="294">
        <v>41928</v>
      </c>
      <c r="G2063" s="251">
        <v>6273.19</v>
      </c>
      <c r="H2063" s="265">
        <f t="shared" si="47"/>
        <v>0</v>
      </c>
      <c r="I2063" s="235" t="s">
        <v>2508</v>
      </c>
      <c r="K2063" s="432"/>
    </row>
    <row r="2064" spans="1:11" x14ac:dyDescent="0.25">
      <c r="A2064" s="240">
        <v>41931</v>
      </c>
      <c r="B2064" s="438" t="s">
        <v>3301</v>
      </c>
      <c r="C2064" s="429" t="s">
        <v>2506</v>
      </c>
      <c r="D2064" s="8" t="s">
        <v>2786</v>
      </c>
      <c r="E2064" s="252">
        <v>4432.0200000000004</v>
      </c>
      <c r="F2064" s="294">
        <v>41931</v>
      </c>
      <c r="G2064" s="30">
        <v>4432.0200000000004</v>
      </c>
      <c r="H2064" s="265">
        <f t="shared" si="47"/>
        <v>0</v>
      </c>
      <c r="I2064" s="8" t="s">
        <v>2508</v>
      </c>
      <c r="K2064" s="432"/>
    </row>
    <row r="2065" spans="1:11" x14ac:dyDescent="0.25">
      <c r="A2065" s="240"/>
      <c r="B2065" s="438"/>
      <c r="C2065" s="429"/>
      <c r="D2065" s="8"/>
      <c r="E2065" s="252"/>
      <c r="F2065" s="294"/>
      <c r="G2065" s="621">
        <f>SUM(G2052:G2064)</f>
        <v>49677.700000000012</v>
      </c>
      <c r="H2065" s="265"/>
      <c r="I2065" s="8"/>
      <c r="K2065" s="432"/>
    </row>
    <row r="2066" spans="1:11" x14ac:dyDescent="0.25">
      <c r="A2066" s="240"/>
      <c r="B2066" s="438"/>
      <c r="C2066" s="429"/>
      <c r="D2066" s="8"/>
      <c r="E2066" s="252"/>
      <c r="F2066" s="294"/>
      <c r="G2066" s="30"/>
      <c r="H2066" s="265"/>
      <c r="I2066" s="8"/>
      <c r="K2066" s="432"/>
    </row>
    <row r="2067" spans="1:11" x14ac:dyDescent="0.25">
      <c r="A2067" s="240">
        <v>41921</v>
      </c>
      <c r="B2067" s="456" t="s">
        <v>1190</v>
      </c>
      <c r="C2067" s="457" t="s">
        <v>2764</v>
      </c>
      <c r="D2067" s="235" t="s">
        <v>34</v>
      </c>
      <c r="E2067" s="236">
        <v>13970</v>
      </c>
      <c r="F2067" s="294">
        <v>41921</v>
      </c>
      <c r="G2067" s="30">
        <v>13970</v>
      </c>
      <c r="H2067" s="265">
        <f t="shared" si="47"/>
        <v>0</v>
      </c>
      <c r="I2067" s="235" t="s">
        <v>20</v>
      </c>
      <c r="K2067" s="432"/>
    </row>
    <row r="2068" spans="1:11" x14ac:dyDescent="0.25">
      <c r="A2068" s="240"/>
      <c r="B2068" s="456"/>
      <c r="C2068" s="457"/>
      <c r="D2068" s="235"/>
      <c r="E2068" s="236"/>
      <c r="F2068" s="294"/>
      <c r="G2068" s="30"/>
      <c r="H2068" s="265"/>
      <c r="I2068" s="235"/>
      <c r="K2068" s="432"/>
    </row>
    <row r="2069" spans="1:11" x14ac:dyDescent="0.25">
      <c r="A2069" s="240">
        <v>41916</v>
      </c>
      <c r="B2069" s="241" t="s">
        <v>1881</v>
      </c>
      <c r="C2069" s="394" t="s">
        <v>2506</v>
      </c>
      <c r="D2069" s="235" t="s">
        <v>2812</v>
      </c>
      <c r="E2069" s="236">
        <v>2984.8</v>
      </c>
      <c r="F2069" s="294">
        <v>41916</v>
      </c>
      <c r="G2069" s="30">
        <v>2984.8</v>
      </c>
      <c r="H2069" s="265">
        <f t="shared" si="47"/>
        <v>0</v>
      </c>
      <c r="I2069" s="235"/>
      <c r="K2069" s="432"/>
    </row>
    <row r="2070" spans="1:11" x14ac:dyDescent="0.25">
      <c r="A2070" s="240"/>
      <c r="B2070" s="241"/>
      <c r="C2070" s="394"/>
      <c r="D2070" s="235"/>
      <c r="E2070" s="236"/>
      <c r="F2070" s="294"/>
      <c r="G2070" s="30"/>
      <c r="H2070" s="265"/>
      <c r="I2070" s="235"/>
      <c r="K2070" s="432"/>
    </row>
    <row r="2071" spans="1:11" x14ac:dyDescent="0.25">
      <c r="A2071" s="240">
        <v>41920</v>
      </c>
      <c r="B2071" s="456" t="s">
        <v>1167</v>
      </c>
      <c r="C2071" s="457" t="s">
        <v>2764</v>
      </c>
      <c r="D2071" s="235" t="s">
        <v>2599</v>
      </c>
      <c r="E2071" s="236">
        <v>734</v>
      </c>
      <c r="F2071" s="294">
        <v>41921</v>
      </c>
      <c r="G2071" s="30">
        <v>734</v>
      </c>
      <c r="H2071" s="265">
        <f t="shared" si="47"/>
        <v>0</v>
      </c>
      <c r="I2071" s="235" t="s">
        <v>196</v>
      </c>
      <c r="K2071" s="432"/>
    </row>
    <row r="2072" spans="1:11" x14ac:dyDescent="0.25">
      <c r="A2072" s="240">
        <v>41917</v>
      </c>
      <c r="B2072" s="241" t="s">
        <v>1955</v>
      </c>
      <c r="C2072" s="394" t="s">
        <v>2506</v>
      </c>
      <c r="D2072" s="235" t="s">
        <v>2599</v>
      </c>
      <c r="E2072" s="236">
        <v>9183.2000000000007</v>
      </c>
      <c r="F2072" s="294">
        <v>41917</v>
      </c>
      <c r="G2072" s="30">
        <v>9183.2000000000007</v>
      </c>
      <c r="H2072" s="265">
        <f t="shared" si="47"/>
        <v>0</v>
      </c>
      <c r="I2072" s="235"/>
      <c r="K2072" s="432"/>
    </row>
    <row r="2073" spans="1:11" x14ac:dyDescent="0.25">
      <c r="A2073" s="240">
        <v>41920</v>
      </c>
      <c r="B2073" s="241" t="s">
        <v>2176</v>
      </c>
      <c r="C2073" s="394" t="s">
        <v>2506</v>
      </c>
      <c r="D2073" s="8" t="s">
        <v>2599</v>
      </c>
      <c r="E2073" s="252">
        <v>3756.5</v>
      </c>
      <c r="F2073" s="294">
        <v>41920</v>
      </c>
      <c r="G2073" s="30">
        <v>3756.5</v>
      </c>
      <c r="H2073" s="265">
        <f t="shared" si="47"/>
        <v>0</v>
      </c>
      <c r="I2073" s="8"/>
      <c r="K2073" s="432"/>
    </row>
    <row r="2074" spans="1:11" x14ac:dyDescent="0.25">
      <c r="A2074" s="240">
        <v>41924</v>
      </c>
      <c r="B2074" s="438" t="s">
        <v>1314</v>
      </c>
      <c r="C2074" s="429" t="s">
        <v>2506</v>
      </c>
      <c r="D2074" s="401" t="s">
        <v>2599</v>
      </c>
      <c r="E2074" s="402">
        <v>4307.2</v>
      </c>
      <c r="F2074" s="294">
        <v>41924</v>
      </c>
      <c r="G2074" s="22">
        <v>4307.2</v>
      </c>
      <c r="H2074" s="265">
        <f t="shared" si="47"/>
        <v>0</v>
      </c>
      <c r="I2074" s="20" t="s">
        <v>2508</v>
      </c>
      <c r="K2074" s="432"/>
    </row>
    <row r="2075" spans="1:11" x14ac:dyDescent="0.25">
      <c r="A2075" s="240">
        <v>41929</v>
      </c>
      <c r="B2075" s="438" t="s">
        <v>3077</v>
      </c>
      <c r="C2075" s="429" t="s">
        <v>2506</v>
      </c>
      <c r="D2075" s="8" t="s">
        <v>2599</v>
      </c>
      <c r="E2075" s="252">
        <v>3780</v>
      </c>
      <c r="F2075" s="294">
        <v>41929</v>
      </c>
      <c r="G2075" s="251">
        <v>3780</v>
      </c>
      <c r="H2075" s="265">
        <f t="shared" si="47"/>
        <v>0</v>
      </c>
      <c r="I2075" s="235" t="s">
        <v>2508</v>
      </c>
      <c r="K2075" s="432"/>
    </row>
    <row r="2076" spans="1:11" x14ac:dyDescent="0.25">
      <c r="A2076" s="240">
        <v>41939</v>
      </c>
      <c r="B2076" s="438" t="s">
        <v>4034</v>
      </c>
      <c r="C2076" s="429" t="s">
        <v>2506</v>
      </c>
      <c r="D2076" s="401" t="s">
        <v>2599</v>
      </c>
      <c r="E2076" s="402">
        <v>2658.8</v>
      </c>
      <c r="F2076" s="294">
        <v>41939</v>
      </c>
      <c r="G2076" s="30">
        <v>2658.8</v>
      </c>
      <c r="H2076" s="265">
        <f t="shared" si="47"/>
        <v>0</v>
      </c>
      <c r="I2076" s="8" t="s">
        <v>2508</v>
      </c>
      <c r="K2076" s="432"/>
    </row>
    <row r="2077" spans="1:11" x14ac:dyDescent="0.25">
      <c r="A2077" s="240"/>
      <c r="B2077" s="438"/>
      <c r="C2077" s="429"/>
      <c r="D2077" s="401"/>
      <c r="E2077" s="402"/>
      <c r="F2077" s="294"/>
      <c r="G2077" s="621">
        <f>SUM(G2071:G2076)</f>
        <v>24419.7</v>
      </c>
      <c r="H2077" s="265"/>
      <c r="I2077" s="8"/>
      <c r="K2077" s="432"/>
    </row>
    <row r="2078" spans="1:11" x14ac:dyDescent="0.25">
      <c r="A2078" s="240"/>
      <c r="B2078" s="438"/>
      <c r="C2078" s="429"/>
      <c r="D2078" s="401"/>
      <c r="E2078" s="402"/>
      <c r="F2078" s="294"/>
      <c r="G2078" s="30"/>
      <c r="H2078" s="265"/>
      <c r="I2078" s="8"/>
      <c r="K2078" s="432"/>
    </row>
    <row r="2079" spans="1:11" x14ac:dyDescent="0.25">
      <c r="A2079" s="240">
        <v>41918</v>
      </c>
      <c r="B2079" s="241" t="s">
        <v>1970</v>
      </c>
      <c r="C2079" s="394" t="s">
        <v>2506</v>
      </c>
      <c r="D2079" s="8" t="s">
        <v>2815</v>
      </c>
      <c r="E2079" s="252">
        <v>3139</v>
      </c>
      <c r="F2079" s="294">
        <v>41918</v>
      </c>
      <c r="G2079" s="30">
        <v>3139</v>
      </c>
      <c r="H2079" s="265">
        <f t="shared" si="47"/>
        <v>0</v>
      </c>
      <c r="I2079" s="8"/>
      <c r="K2079" s="432"/>
    </row>
    <row r="2080" spans="1:11" x14ac:dyDescent="0.25">
      <c r="A2080" s="240">
        <v>41922</v>
      </c>
      <c r="B2080" s="438" t="s">
        <v>1070</v>
      </c>
      <c r="C2080" s="429" t="s">
        <v>2506</v>
      </c>
      <c r="D2080" s="235" t="s">
        <v>2815</v>
      </c>
      <c r="E2080" s="236">
        <v>3339.6</v>
      </c>
      <c r="F2080" s="294">
        <v>41922</v>
      </c>
      <c r="G2080" s="30">
        <v>3339.6</v>
      </c>
      <c r="H2080" s="265">
        <f t="shared" si="47"/>
        <v>0</v>
      </c>
      <c r="I2080" s="235"/>
      <c r="K2080" s="432"/>
    </row>
    <row r="2081" spans="1:11" x14ac:dyDescent="0.25">
      <c r="A2081" s="240">
        <v>41922</v>
      </c>
      <c r="B2081" s="438" t="s">
        <v>1071</v>
      </c>
      <c r="C2081" s="429" t="s">
        <v>2506</v>
      </c>
      <c r="D2081" s="235" t="s">
        <v>2815</v>
      </c>
      <c r="E2081" s="236">
        <v>102</v>
      </c>
      <c r="F2081" s="294">
        <v>41922</v>
      </c>
      <c r="G2081" s="30">
        <v>102</v>
      </c>
      <c r="H2081" s="265">
        <f t="shared" si="47"/>
        <v>0</v>
      </c>
      <c r="I2081" s="235"/>
      <c r="K2081" s="432"/>
    </row>
    <row r="2082" spans="1:11" x14ac:dyDescent="0.25">
      <c r="A2082" s="240">
        <v>41924</v>
      </c>
      <c r="B2082" s="438" t="s">
        <v>1267</v>
      </c>
      <c r="C2082" s="429" t="s">
        <v>2506</v>
      </c>
      <c r="D2082" s="8" t="s">
        <v>2815</v>
      </c>
      <c r="E2082" s="252">
        <v>27575.8</v>
      </c>
      <c r="F2082" s="294">
        <v>41924</v>
      </c>
      <c r="G2082" s="30">
        <v>27575.8</v>
      </c>
      <c r="H2082" s="265">
        <f t="shared" si="47"/>
        <v>0</v>
      </c>
      <c r="I2082" s="235" t="s">
        <v>20</v>
      </c>
      <c r="K2082" s="432"/>
    </row>
    <row r="2083" spans="1:11" x14ac:dyDescent="0.25">
      <c r="A2083" s="240">
        <v>41926</v>
      </c>
      <c r="B2083" s="438" t="s">
        <v>1457</v>
      </c>
      <c r="C2083" s="429" t="s">
        <v>2506</v>
      </c>
      <c r="D2083" s="8" t="s">
        <v>2815</v>
      </c>
      <c r="E2083" s="252">
        <v>2548.4</v>
      </c>
      <c r="F2083" s="294">
        <v>41926</v>
      </c>
      <c r="G2083" s="30">
        <v>2548.4</v>
      </c>
      <c r="H2083" s="265">
        <f t="shared" si="47"/>
        <v>0</v>
      </c>
      <c r="I2083" s="235" t="s">
        <v>2508</v>
      </c>
      <c r="K2083" s="432"/>
    </row>
    <row r="2084" spans="1:11" x14ac:dyDescent="0.25">
      <c r="A2084" s="240">
        <v>41930</v>
      </c>
      <c r="B2084" s="438" t="s">
        <v>3204</v>
      </c>
      <c r="C2084" s="429" t="s">
        <v>2506</v>
      </c>
      <c r="D2084" s="8" t="s">
        <v>2815</v>
      </c>
      <c r="E2084" s="252">
        <v>1123.2</v>
      </c>
      <c r="F2084" s="294">
        <v>41930</v>
      </c>
      <c r="G2084" s="30">
        <v>1123.2</v>
      </c>
      <c r="H2084" s="265">
        <f t="shared" si="47"/>
        <v>0</v>
      </c>
      <c r="I2084" s="8" t="s">
        <v>2508</v>
      </c>
      <c r="K2084" s="432"/>
    </row>
    <row r="2085" spans="1:11" x14ac:dyDescent="0.25">
      <c r="A2085" s="240">
        <v>41931</v>
      </c>
      <c r="B2085" s="438" t="s">
        <v>3278</v>
      </c>
      <c r="C2085" s="429" t="s">
        <v>2506</v>
      </c>
      <c r="D2085" s="8" t="s">
        <v>2815</v>
      </c>
      <c r="E2085" s="252">
        <v>16423</v>
      </c>
      <c r="F2085" s="294">
        <v>41931</v>
      </c>
      <c r="G2085" s="30">
        <v>16423</v>
      </c>
      <c r="H2085" s="265">
        <f t="shared" si="47"/>
        <v>0</v>
      </c>
      <c r="I2085" s="8" t="s">
        <v>2508</v>
      </c>
      <c r="K2085" s="432"/>
    </row>
    <row r="2086" spans="1:11" x14ac:dyDescent="0.25">
      <c r="A2086" s="240">
        <v>41932</v>
      </c>
      <c r="B2086" s="438" t="s">
        <v>3348</v>
      </c>
      <c r="C2086" s="429" t="s">
        <v>2506</v>
      </c>
      <c r="D2086" s="8" t="s">
        <v>2815</v>
      </c>
      <c r="E2086" s="252">
        <v>4230.3999999999996</v>
      </c>
      <c r="F2086" s="294">
        <v>41932</v>
      </c>
      <c r="G2086" s="30">
        <v>4230.3999999999996</v>
      </c>
      <c r="H2086" s="265">
        <f t="shared" si="47"/>
        <v>0</v>
      </c>
      <c r="I2086" s="8" t="s">
        <v>2508</v>
      </c>
      <c r="K2086" s="432"/>
    </row>
    <row r="2087" spans="1:11" x14ac:dyDescent="0.25">
      <c r="A2087" s="240">
        <v>41938</v>
      </c>
      <c r="B2087" s="438" t="s">
        <v>3874</v>
      </c>
      <c r="C2087" s="429" t="s">
        <v>2506</v>
      </c>
      <c r="D2087" s="401" t="s">
        <v>2815</v>
      </c>
      <c r="E2087" s="402">
        <v>3264.8</v>
      </c>
      <c r="F2087" s="294">
        <v>41938</v>
      </c>
      <c r="G2087" s="30">
        <v>3264.8</v>
      </c>
      <c r="H2087" s="265">
        <f t="shared" si="47"/>
        <v>0</v>
      </c>
      <c r="I2087" s="8" t="s">
        <v>2508</v>
      </c>
      <c r="K2087" s="432"/>
    </row>
    <row r="2088" spans="1:11" x14ac:dyDescent="0.25">
      <c r="A2088" s="240"/>
      <c r="B2088" s="438"/>
      <c r="C2088" s="429"/>
      <c r="D2088" s="401"/>
      <c r="E2088" s="402"/>
      <c r="F2088" s="294"/>
      <c r="G2088" s="621">
        <f>SUM(G2079:G2087)</f>
        <v>61746.200000000004</v>
      </c>
      <c r="H2088" s="265"/>
      <c r="I2088" s="8"/>
      <c r="K2088" s="432"/>
    </row>
    <row r="2089" spans="1:11" x14ac:dyDescent="0.25">
      <c r="A2089" s="240"/>
      <c r="B2089" s="438"/>
      <c r="C2089" s="429"/>
      <c r="D2089" s="401"/>
      <c r="E2089" s="402"/>
      <c r="F2089" s="294"/>
      <c r="G2089" s="30"/>
      <c r="H2089" s="265"/>
      <c r="I2089" s="8"/>
      <c r="K2089" s="432"/>
    </row>
    <row r="2090" spans="1:11" x14ac:dyDescent="0.25">
      <c r="A2090" s="240">
        <v>41914</v>
      </c>
      <c r="B2090" s="452" t="s">
        <v>1666</v>
      </c>
      <c r="C2090" s="453" t="s">
        <v>2506</v>
      </c>
      <c r="D2090" s="454" t="s">
        <v>2581</v>
      </c>
      <c r="E2090" s="236">
        <v>17412.400000000001</v>
      </c>
      <c r="F2090" s="294">
        <v>41916</v>
      </c>
      <c r="G2090" s="30">
        <v>17412.400000000001</v>
      </c>
      <c r="H2090" s="265">
        <f t="shared" si="47"/>
        <v>0</v>
      </c>
      <c r="I2090" s="38" t="s">
        <v>146</v>
      </c>
      <c r="K2090" s="432"/>
    </row>
    <row r="2091" spans="1:11" x14ac:dyDescent="0.25">
      <c r="A2091" s="240">
        <v>41918</v>
      </c>
      <c r="B2091" s="241" t="s">
        <v>2067</v>
      </c>
      <c r="C2091" s="394" t="s">
        <v>2506</v>
      </c>
      <c r="D2091" s="8" t="s">
        <v>2581</v>
      </c>
      <c r="E2091" s="252">
        <v>2202.1999999999998</v>
      </c>
      <c r="F2091" s="294">
        <v>41920</v>
      </c>
      <c r="G2091" s="30">
        <v>2202.1999999999998</v>
      </c>
      <c r="H2091" s="265">
        <f t="shared" si="47"/>
        <v>0</v>
      </c>
      <c r="I2091" s="8" t="s">
        <v>146</v>
      </c>
      <c r="K2091" s="432"/>
    </row>
    <row r="2092" spans="1:11" x14ac:dyDescent="0.25">
      <c r="A2092" s="240">
        <v>41921</v>
      </c>
      <c r="B2092" s="438" t="s">
        <v>2269</v>
      </c>
      <c r="C2092" s="429" t="s">
        <v>2506</v>
      </c>
      <c r="D2092" s="8" t="s">
        <v>2581</v>
      </c>
      <c r="E2092" s="252">
        <v>12426.6</v>
      </c>
      <c r="F2092" s="294">
        <v>41923</v>
      </c>
      <c r="G2092" s="30">
        <v>12426.6</v>
      </c>
      <c r="H2092" s="265">
        <f t="shared" si="47"/>
        <v>0</v>
      </c>
      <c r="I2092" s="8" t="s">
        <v>146</v>
      </c>
      <c r="K2092" s="432"/>
    </row>
    <row r="2093" spans="1:11" x14ac:dyDescent="0.25">
      <c r="A2093" s="240">
        <v>41925</v>
      </c>
      <c r="B2093" s="438" t="s">
        <v>1447</v>
      </c>
      <c r="C2093" s="429" t="s">
        <v>2506</v>
      </c>
      <c r="D2093" s="401" t="s">
        <v>2581</v>
      </c>
      <c r="E2093" s="402">
        <v>4192.6400000000003</v>
      </c>
      <c r="F2093" s="294">
        <v>41927</v>
      </c>
      <c r="G2093" s="30">
        <v>4192.6400000000003</v>
      </c>
      <c r="H2093" s="265">
        <f t="shared" si="47"/>
        <v>0</v>
      </c>
      <c r="I2093" s="8" t="s">
        <v>2534</v>
      </c>
      <c r="K2093" s="432"/>
    </row>
    <row r="2094" spans="1:11" x14ac:dyDescent="0.25">
      <c r="A2094" s="240">
        <v>41928</v>
      </c>
      <c r="B2094" s="438" t="s">
        <v>3057</v>
      </c>
      <c r="C2094" s="429" t="s">
        <v>2506</v>
      </c>
      <c r="D2094" s="8" t="s">
        <v>2581</v>
      </c>
      <c r="E2094" s="252">
        <v>21606.2</v>
      </c>
      <c r="F2094" s="294">
        <v>41930</v>
      </c>
      <c r="G2094" s="251">
        <v>21606.2</v>
      </c>
      <c r="H2094" s="265">
        <f t="shared" si="47"/>
        <v>0</v>
      </c>
      <c r="I2094" s="235" t="s">
        <v>2534</v>
      </c>
      <c r="K2094" s="432"/>
    </row>
    <row r="2095" spans="1:11" x14ac:dyDescent="0.25">
      <c r="A2095" s="240">
        <v>41932</v>
      </c>
      <c r="B2095" s="438" t="s">
        <v>3432</v>
      </c>
      <c r="C2095" s="429" t="s">
        <v>2506</v>
      </c>
      <c r="D2095" s="8" t="s">
        <v>2581</v>
      </c>
      <c r="E2095" s="252">
        <v>6946.48</v>
      </c>
      <c r="F2095" s="294">
        <v>41934</v>
      </c>
      <c r="G2095" s="22">
        <v>6946.48</v>
      </c>
      <c r="H2095" s="265">
        <f t="shared" si="47"/>
        <v>0</v>
      </c>
      <c r="I2095" s="431" t="s">
        <v>2534</v>
      </c>
      <c r="K2095" s="432"/>
    </row>
    <row r="2096" spans="1:11" x14ac:dyDescent="0.25">
      <c r="A2096" s="240">
        <v>41939</v>
      </c>
      <c r="B2096" s="438" t="s">
        <v>4051</v>
      </c>
      <c r="C2096" s="429" t="s">
        <v>2506</v>
      </c>
      <c r="D2096" s="401" t="s">
        <v>4052</v>
      </c>
      <c r="E2096" s="402">
        <v>6116.38</v>
      </c>
      <c r="F2096" s="294">
        <v>41941</v>
      </c>
      <c r="G2096" s="30">
        <v>6116.38</v>
      </c>
      <c r="H2096" s="265">
        <f t="shared" si="47"/>
        <v>0</v>
      </c>
      <c r="I2096" s="235" t="s">
        <v>2534</v>
      </c>
      <c r="K2096" s="432"/>
    </row>
    <row r="2097" spans="1:11" x14ac:dyDescent="0.25">
      <c r="A2097" s="240">
        <v>41942</v>
      </c>
      <c r="B2097" s="438" t="s">
        <v>4308</v>
      </c>
      <c r="C2097" s="429" t="s">
        <v>2506</v>
      </c>
      <c r="D2097" s="401" t="s">
        <v>4052</v>
      </c>
      <c r="E2097" s="402">
        <v>9752.6</v>
      </c>
      <c r="F2097" s="461">
        <v>41944</v>
      </c>
      <c r="G2097" s="247">
        <v>9752.6</v>
      </c>
      <c r="H2097" s="265">
        <f t="shared" si="47"/>
        <v>0</v>
      </c>
      <c r="I2097" s="235" t="s">
        <v>2531</v>
      </c>
      <c r="K2097" s="432"/>
    </row>
    <row r="2098" spans="1:11" x14ac:dyDescent="0.25">
      <c r="A2098" s="240"/>
      <c r="B2098" s="438"/>
      <c r="C2098" s="429"/>
      <c r="D2098" s="401"/>
      <c r="E2098" s="402"/>
      <c r="F2098" s="461"/>
      <c r="G2098" s="624">
        <f>SUM(G2090:G2097)</f>
        <v>80655.500000000015</v>
      </c>
      <c r="H2098" s="265"/>
      <c r="I2098" s="235"/>
      <c r="K2098" s="432"/>
    </row>
    <row r="2099" spans="1:11" x14ac:dyDescent="0.25">
      <c r="A2099" s="240"/>
      <c r="B2099" s="438"/>
      <c r="C2099" s="429"/>
      <c r="D2099" s="401"/>
      <c r="E2099" s="402"/>
      <c r="F2099" s="461"/>
      <c r="G2099" s="247"/>
      <c r="H2099" s="265"/>
      <c r="I2099" s="235"/>
      <c r="K2099" s="432"/>
    </row>
    <row r="2100" spans="1:11" x14ac:dyDescent="0.25">
      <c r="A2100" s="240">
        <v>41913</v>
      </c>
      <c r="B2100" s="448" t="s">
        <v>2245</v>
      </c>
      <c r="C2100" s="447" t="s">
        <v>2764</v>
      </c>
      <c r="D2100" s="235" t="s">
        <v>668</v>
      </c>
      <c r="E2100" s="236">
        <v>1859</v>
      </c>
      <c r="F2100" s="294">
        <v>41914</v>
      </c>
      <c r="G2100" s="30">
        <v>1859</v>
      </c>
      <c r="H2100" s="238">
        <f t="shared" si="47"/>
        <v>0</v>
      </c>
      <c r="I2100" s="235" t="s">
        <v>23</v>
      </c>
      <c r="K2100" s="432"/>
    </row>
    <row r="2101" spans="1:11" x14ac:dyDescent="0.25">
      <c r="A2101" s="240">
        <v>41914</v>
      </c>
      <c r="B2101" s="452" t="s">
        <v>1564</v>
      </c>
      <c r="C2101" s="453" t="s">
        <v>2506</v>
      </c>
      <c r="D2101" s="454" t="s">
        <v>668</v>
      </c>
      <c r="E2101" s="236">
        <v>2798.7</v>
      </c>
      <c r="F2101" s="294">
        <v>41914</v>
      </c>
      <c r="G2101" s="30">
        <v>2798.7</v>
      </c>
      <c r="H2101" s="238">
        <f t="shared" si="47"/>
        <v>0</v>
      </c>
      <c r="I2101" s="38"/>
      <c r="K2101" s="432"/>
    </row>
    <row r="2102" spans="1:11" x14ac:dyDescent="0.25">
      <c r="A2102" s="240">
        <v>41915</v>
      </c>
      <c r="B2102" s="452" t="s">
        <v>1689</v>
      </c>
      <c r="C2102" s="453" t="s">
        <v>2506</v>
      </c>
      <c r="D2102" s="454" t="s">
        <v>668</v>
      </c>
      <c r="E2102" s="236">
        <v>2844.3</v>
      </c>
      <c r="F2102" s="294">
        <v>41915</v>
      </c>
      <c r="G2102" s="30">
        <v>2844.3</v>
      </c>
      <c r="H2102" s="265">
        <f t="shared" si="47"/>
        <v>0</v>
      </c>
      <c r="I2102" s="38"/>
      <c r="K2102" s="432"/>
    </row>
    <row r="2103" spans="1:11" x14ac:dyDescent="0.25">
      <c r="A2103" s="240">
        <v>41916</v>
      </c>
      <c r="B2103" s="241" t="s">
        <v>1805</v>
      </c>
      <c r="C2103" s="394" t="s">
        <v>2506</v>
      </c>
      <c r="D2103" s="235" t="s">
        <v>668</v>
      </c>
      <c r="E2103" s="236">
        <v>3169.6</v>
      </c>
      <c r="F2103" s="294">
        <v>41916</v>
      </c>
      <c r="G2103" s="30">
        <v>3169.6</v>
      </c>
      <c r="H2103" s="265">
        <f t="shared" si="47"/>
        <v>0</v>
      </c>
      <c r="I2103" s="235" t="s">
        <v>23</v>
      </c>
      <c r="K2103" s="432"/>
    </row>
    <row r="2104" spans="1:11" x14ac:dyDescent="0.25">
      <c r="A2104" s="240">
        <v>41917</v>
      </c>
      <c r="B2104" s="241" t="s">
        <v>1890</v>
      </c>
      <c r="C2104" s="394" t="s">
        <v>2506</v>
      </c>
      <c r="D2104" s="235" t="s">
        <v>668</v>
      </c>
      <c r="E2104" s="236">
        <v>4520.8</v>
      </c>
      <c r="F2104" s="294">
        <v>41917</v>
      </c>
      <c r="G2104" s="30">
        <v>4520.8</v>
      </c>
      <c r="H2104" s="265">
        <f t="shared" si="47"/>
        <v>0</v>
      </c>
      <c r="I2104" s="235"/>
      <c r="K2104" s="432"/>
    </row>
    <row r="2105" spans="1:11" x14ac:dyDescent="0.25">
      <c r="A2105" s="240">
        <v>41917</v>
      </c>
      <c r="B2105" s="241" t="s">
        <v>1917</v>
      </c>
      <c r="C2105" s="394" t="s">
        <v>2506</v>
      </c>
      <c r="D2105" s="235" t="s">
        <v>668</v>
      </c>
      <c r="E2105" s="236">
        <v>2453.4</v>
      </c>
      <c r="F2105" s="294">
        <v>41917</v>
      </c>
      <c r="G2105" s="30">
        <v>2453.4</v>
      </c>
      <c r="H2105" s="265">
        <f t="shared" si="47"/>
        <v>0</v>
      </c>
      <c r="I2105" s="235" t="s">
        <v>4</v>
      </c>
      <c r="K2105" s="432"/>
    </row>
    <row r="2106" spans="1:11" x14ac:dyDescent="0.25">
      <c r="A2106" s="240">
        <v>41918</v>
      </c>
      <c r="B2106" s="241" t="s">
        <v>1988</v>
      </c>
      <c r="C2106" s="394" t="s">
        <v>2506</v>
      </c>
      <c r="D2106" s="8" t="s">
        <v>668</v>
      </c>
      <c r="E2106" s="252">
        <v>2093.8000000000002</v>
      </c>
      <c r="F2106" s="294">
        <v>41918</v>
      </c>
      <c r="G2106" s="30">
        <v>2093.8000000000002</v>
      </c>
      <c r="H2106" s="265">
        <f t="shared" si="47"/>
        <v>0</v>
      </c>
      <c r="I2106" s="8" t="s">
        <v>23</v>
      </c>
      <c r="K2106" s="432"/>
    </row>
    <row r="2107" spans="1:11" x14ac:dyDescent="0.25">
      <c r="A2107" s="240">
        <v>41921</v>
      </c>
      <c r="B2107" s="456" t="s">
        <v>1207</v>
      </c>
      <c r="C2107" s="457" t="s">
        <v>2764</v>
      </c>
      <c r="D2107" s="235" t="s">
        <v>668</v>
      </c>
      <c r="E2107" s="236">
        <v>2610</v>
      </c>
      <c r="F2107" s="294">
        <v>41921</v>
      </c>
      <c r="G2107" s="30">
        <v>2610</v>
      </c>
      <c r="H2107" s="265">
        <f t="shared" si="47"/>
        <v>0</v>
      </c>
      <c r="I2107" s="235" t="s">
        <v>23</v>
      </c>
      <c r="K2107" s="432"/>
    </row>
    <row r="2108" spans="1:11" x14ac:dyDescent="0.25">
      <c r="A2108" s="240">
        <v>41922</v>
      </c>
      <c r="B2108" s="438" t="s">
        <v>1063</v>
      </c>
      <c r="C2108" s="429" t="s">
        <v>2506</v>
      </c>
      <c r="D2108" s="235" t="s">
        <v>668</v>
      </c>
      <c r="E2108" s="236">
        <v>2628</v>
      </c>
      <c r="F2108" s="294">
        <v>41922</v>
      </c>
      <c r="G2108" s="30">
        <v>2628</v>
      </c>
      <c r="H2108" s="265">
        <f t="shared" si="47"/>
        <v>0</v>
      </c>
      <c r="I2108" s="235" t="s">
        <v>23</v>
      </c>
      <c r="K2108" s="432"/>
    </row>
    <row r="2109" spans="1:11" x14ac:dyDescent="0.25">
      <c r="A2109" s="240">
        <v>41923</v>
      </c>
      <c r="B2109" s="438" t="s">
        <v>1187</v>
      </c>
      <c r="C2109" s="429" t="s">
        <v>2506</v>
      </c>
      <c r="D2109" s="8" t="s">
        <v>668</v>
      </c>
      <c r="E2109" s="252">
        <v>2814</v>
      </c>
      <c r="F2109" s="294">
        <v>41925</v>
      </c>
      <c r="G2109" s="30">
        <v>2814</v>
      </c>
      <c r="H2109" s="265">
        <f t="shared" si="47"/>
        <v>0</v>
      </c>
      <c r="I2109" s="235" t="s">
        <v>2511</v>
      </c>
      <c r="K2109" s="432"/>
    </row>
    <row r="2110" spans="1:11" x14ac:dyDescent="0.25">
      <c r="A2110" s="240">
        <v>41924</v>
      </c>
      <c r="B2110" s="438" t="s">
        <v>1277</v>
      </c>
      <c r="C2110" s="429" t="s">
        <v>2506</v>
      </c>
      <c r="D2110" s="8" t="s">
        <v>668</v>
      </c>
      <c r="E2110" s="252">
        <v>3048</v>
      </c>
      <c r="F2110" s="294">
        <v>41925</v>
      </c>
      <c r="G2110" s="30">
        <v>3048</v>
      </c>
      <c r="H2110" s="265">
        <f t="shared" si="47"/>
        <v>0</v>
      </c>
      <c r="I2110" s="235" t="s">
        <v>2545</v>
      </c>
      <c r="K2110" s="432"/>
    </row>
    <row r="2111" spans="1:11" x14ac:dyDescent="0.25">
      <c r="A2111" s="240">
        <v>41925</v>
      </c>
      <c r="B2111" s="438" t="s">
        <v>1338</v>
      </c>
      <c r="C2111" s="429" t="s">
        <v>2506</v>
      </c>
      <c r="D2111" s="401" t="s">
        <v>668</v>
      </c>
      <c r="E2111" s="402">
        <v>2526</v>
      </c>
      <c r="F2111" s="294">
        <v>41925</v>
      </c>
      <c r="G2111" s="22">
        <v>2526</v>
      </c>
      <c r="H2111" s="265">
        <f t="shared" si="47"/>
        <v>0</v>
      </c>
      <c r="I2111" s="20" t="s">
        <v>2534</v>
      </c>
      <c r="K2111" s="432"/>
    </row>
    <row r="2112" spans="1:11" x14ac:dyDescent="0.25">
      <c r="A2112" s="240">
        <v>41926</v>
      </c>
      <c r="B2112" s="438" t="s">
        <v>1464</v>
      </c>
      <c r="C2112" s="429" t="s">
        <v>2506</v>
      </c>
      <c r="D2112" s="401" t="s">
        <v>668</v>
      </c>
      <c r="E2112" s="402">
        <v>1506</v>
      </c>
      <c r="F2112" s="294">
        <v>41926</v>
      </c>
      <c r="G2112" s="30">
        <v>1506</v>
      </c>
      <c r="H2112" s="265">
        <f t="shared" si="47"/>
        <v>0</v>
      </c>
      <c r="I2112" s="235" t="s">
        <v>2511</v>
      </c>
      <c r="K2112" s="432"/>
    </row>
    <row r="2113" spans="1:11" x14ac:dyDescent="0.25">
      <c r="A2113" s="240">
        <v>41927</v>
      </c>
      <c r="B2113" s="438" t="s">
        <v>2902</v>
      </c>
      <c r="C2113" s="429" t="s">
        <v>2506</v>
      </c>
      <c r="D2113" s="8" t="s">
        <v>668</v>
      </c>
      <c r="E2113" s="252">
        <v>1983.6</v>
      </c>
      <c r="F2113" s="294">
        <v>41927</v>
      </c>
      <c r="G2113" s="30">
        <v>1983.6</v>
      </c>
      <c r="H2113" s="265">
        <f t="shared" si="47"/>
        <v>0</v>
      </c>
      <c r="I2113" s="8" t="s">
        <v>2511</v>
      </c>
      <c r="K2113" s="432"/>
    </row>
    <row r="2114" spans="1:11" x14ac:dyDescent="0.25">
      <c r="A2114" s="240">
        <v>41928</v>
      </c>
      <c r="B2114" s="438" t="s">
        <v>3010</v>
      </c>
      <c r="C2114" s="429" t="s">
        <v>2506</v>
      </c>
      <c r="D2114" s="8" t="s">
        <v>668</v>
      </c>
      <c r="E2114" s="252">
        <v>2082.1999999999998</v>
      </c>
      <c r="F2114" s="294">
        <v>41928</v>
      </c>
      <c r="G2114" s="251">
        <v>2082.1999999999998</v>
      </c>
      <c r="H2114" s="265">
        <f t="shared" si="47"/>
        <v>0</v>
      </c>
      <c r="I2114" s="235" t="s">
        <v>2511</v>
      </c>
      <c r="K2114" s="432"/>
    </row>
    <row r="2115" spans="1:11" x14ac:dyDescent="0.25">
      <c r="A2115" s="240">
        <v>41929</v>
      </c>
      <c r="B2115" s="438" t="s">
        <v>3099</v>
      </c>
      <c r="C2115" s="429" t="s">
        <v>2506</v>
      </c>
      <c r="D2115" s="8" t="s">
        <v>668</v>
      </c>
      <c r="E2115" s="252">
        <v>2604</v>
      </c>
      <c r="F2115" s="294">
        <v>41929</v>
      </c>
      <c r="G2115" s="251">
        <v>2604</v>
      </c>
      <c r="H2115" s="265">
        <f t="shared" si="47"/>
        <v>0</v>
      </c>
      <c r="I2115" s="235" t="s">
        <v>2519</v>
      </c>
      <c r="K2115" s="432"/>
    </row>
    <row r="2116" spans="1:11" x14ac:dyDescent="0.25">
      <c r="A2116" s="240">
        <v>41930</v>
      </c>
      <c r="B2116" s="438" t="s">
        <v>3208</v>
      </c>
      <c r="C2116" s="429" t="s">
        <v>2506</v>
      </c>
      <c r="D2116" s="8" t="s">
        <v>668</v>
      </c>
      <c r="E2116" s="252">
        <v>2195.1999999999998</v>
      </c>
      <c r="F2116" s="294">
        <v>41930</v>
      </c>
      <c r="G2116" s="30">
        <v>2195.1999999999998</v>
      </c>
      <c r="H2116" s="265">
        <f t="shared" si="47"/>
        <v>0</v>
      </c>
      <c r="I2116" s="8" t="s">
        <v>2534</v>
      </c>
      <c r="K2116" s="432"/>
    </row>
    <row r="2117" spans="1:11" x14ac:dyDescent="0.25">
      <c r="A2117" s="240">
        <v>41931</v>
      </c>
      <c r="B2117" s="438" t="s">
        <v>3295</v>
      </c>
      <c r="C2117" s="429" t="s">
        <v>2506</v>
      </c>
      <c r="D2117" s="8" t="s">
        <v>668</v>
      </c>
      <c r="E2117" s="252">
        <v>2208.6</v>
      </c>
      <c r="F2117" s="294">
        <v>41932</v>
      </c>
      <c r="G2117" s="30">
        <v>2208.6</v>
      </c>
      <c r="H2117" s="265">
        <f t="shared" si="47"/>
        <v>0</v>
      </c>
      <c r="I2117" s="8" t="s">
        <v>2531</v>
      </c>
      <c r="K2117" s="432"/>
    </row>
    <row r="2118" spans="1:11" x14ac:dyDescent="0.25">
      <c r="A2118" s="240">
        <v>41932</v>
      </c>
      <c r="B2118" s="438" t="s">
        <v>3365</v>
      </c>
      <c r="C2118" s="429" t="s">
        <v>2506</v>
      </c>
      <c r="D2118" s="8" t="s">
        <v>668</v>
      </c>
      <c r="E2118" s="252">
        <v>2435.4</v>
      </c>
      <c r="F2118" s="294">
        <v>41932</v>
      </c>
      <c r="G2118" s="30">
        <v>2435.4</v>
      </c>
      <c r="H2118" s="265">
        <f t="shared" si="47"/>
        <v>0</v>
      </c>
      <c r="I2118" s="8" t="s">
        <v>2511</v>
      </c>
      <c r="K2118" s="432"/>
    </row>
    <row r="2119" spans="1:11" x14ac:dyDescent="0.25">
      <c r="A2119" s="240">
        <v>41933</v>
      </c>
      <c r="B2119" s="438" t="s">
        <v>3459</v>
      </c>
      <c r="C2119" s="429" t="s">
        <v>2506</v>
      </c>
      <c r="D2119" s="8" t="s">
        <v>668</v>
      </c>
      <c r="E2119" s="252">
        <v>2503.1999999999998</v>
      </c>
      <c r="F2119" s="294">
        <v>41934</v>
      </c>
      <c r="G2119" s="22">
        <v>2503.1999999999998</v>
      </c>
      <c r="H2119" s="265">
        <f t="shared" si="47"/>
        <v>0</v>
      </c>
      <c r="I2119" s="431" t="s">
        <v>2511</v>
      </c>
      <c r="K2119" s="432"/>
    </row>
    <row r="2120" spans="1:11" x14ac:dyDescent="0.25">
      <c r="A2120" s="240">
        <v>41934</v>
      </c>
      <c r="B2120" s="438" t="s">
        <v>3532</v>
      </c>
      <c r="C2120" s="429" t="s">
        <v>2506</v>
      </c>
      <c r="D2120" s="8" t="s">
        <v>668</v>
      </c>
      <c r="E2120" s="252">
        <v>2974.4</v>
      </c>
      <c r="F2120" s="294">
        <v>41935</v>
      </c>
      <c r="G2120" s="22">
        <v>2974.4</v>
      </c>
      <c r="H2120" s="265">
        <f t="shared" si="47"/>
        <v>0</v>
      </c>
      <c r="I2120" s="20" t="s">
        <v>2508</v>
      </c>
      <c r="K2120" s="432"/>
    </row>
    <row r="2121" spans="1:11" x14ac:dyDescent="0.25">
      <c r="A2121" s="240">
        <v>41934</v>
      </c>
      <c r="B2121" s="438" t="s">
        <v>3555</v>
      </c>
      <c r="C2121" s="429" t="s">
        <v>2506</v>
      </c>
      <c r="D2121" s="8" t="s">
        <v>668</v>
      </c>
      <c r="E2121" s="252">
        <v>1965.6</v>
      </c>
      <c r="F2121" s="294">
        <v>41935</v>
      </c>
      <c r="G2121" s="22">
        <v>1965.6</v>
      </c>
      <c r="H2121" s="265">
        <f t="shared" si="47"/>
        <v>0</v>
      </c>
      <c r="I2121" s="20" t="s">
        <v>2511</v>
      </c>
      <c r="K2121" s="432"/>
    </row>
    <row r="2122" spans="1:11" x14ac:dyDescent="0.25">
      <c r="A2122" s="240">
        <v>41935</v>
      </c>
      <c r="B2122" s="438" t="s">
        <v>3682</v>
      </c>
      <c r="C2122" s="429" t="s">
        <v>2506</v>
      </c>
      <c r="D2122" s="401" t="s">
        <v>668</v>
      </c>
      <c r="E2122" s="402">
        <v>11532.95</v>
      </c>
      <c r="F2122" s="294">
        <v>41937</v>
      </c>
      <c r="G2122" s="22">
        <v>11532.95</v>
      </c>
      <c r="H2122" s="265">
        <f t="shared" si="47"/>
        <v>0</v>
      </c>
      <c r="I2122" s="20" t="s">
        <v>2534</v>
      </c>
      <c r="K2122" s="432"/>
    </row>
    <row r="2123" spans="1:11" x14ac:dyDescent="0.25">
      <c r="A2123" s="240">
        <v>41936</v>
      </c>
      <c r="B2123" s="438" t="s">
        <v>3714</v>
      </c>
      <c r="C2123" s="429" t="s">
        <v>2506</v>
      </c>
      <c r="D2123" s="401" t="s">
        <v>668</v>
      </c>
      <c r="E2123" s="402">
        <v>2050</v>
      </c>
      <c r="F2123" s="294">
        <v>41936</v>
      </c>
      <c r="G2123" s="22">
        <v>2050</v>
      </c>
      <c r="H2123" s="265">
        <f t="shared" si="47"/>
        <v>0</v>
      </c>
      <c r="I2123" s="20" t="s">
        <v>2511</v>
      </c>
      <c r="K2123" s="432"/>
    </row>
    <row r="2124" spans="1:11" x14ac:dyDescent="0.25">
      <c r="A2124" s="240">
        <v>41937</v>
      </c>
      <c r="B2124" s="438" t="s">
        <v>3817</v>
      </c>
      <c r="C2124" s="429" t="s">
        <v>2506</v>
      </c>
      <c r="D2124" s="401" t="s">
        <v>668</v>
      </c>
      <c r="E2124" s="402">
        <v>1835</v>
      </c>
      <c r="F2124" s="294">
        <v>41937</v>
      </c>
      <c r="G2124" s="22">
        <v>1835</v>
      </c>
      <c r="H2124" s="265">
        <f t="shared" si="47"/>
        <v>0</v>
      </c>
      <c r="I2124" s="431" t="s">
        <v>2508</v>
      </c>
      <c r="K2124" s="432"/>
    </row>
    <row r="2125" spans="1:11" x14ac:dyDescent="0.25">
      <c r="A2125" s="240">
        <v>41938</v>
      </c>
      <c r="B2125" s="438" t="s">
        <v>3865</v>
      </c>
      <c r="C2125" s="429" t="s">
        <v>2506</v>
      </c>
      <c r="D2125" s="401" t="s">
        <v>668</v>
      </c>
      <c r="E2125" s="402">
        <v>4070.4</v>
      </c>
      <c r="F2125" s="294">
        <v>41938</v>
      </c>
      <c r="G2125" s="30">
        <v>4070.4</v>
      </c>
      <c r="H2125" s="265">
        <f t="shared" si="47"/>
        <v>0</v>
      </c>
      <c r="I2125" s="8" t="s">
        <v>2508</v>
      </c>
      <c r="K2125" s="432"/>
    </row>
    <row r="2126" spans="1:11" x14ac:dyDescent="0.25">
      <c r="A2126" s="240">
        <v>41939</v>
      </c>
      <c r="B2126" s="438" t="s">
        <v>3950</v>
      </c>
      <c r="C2126" s="429" t="s">
        <v>2506</v>
      </c>
      <c r="D2126" s="439" t="s">
        <v>668</v>
      </c>
      <c r="E2126" s="295">
        <v>2227.1999999999998</v>
      </c>
      <c r="F2126" s="294">
        <v>41939</v>
      </c>
      <c r="G2126" s="22">
        <v>2227.1999999999998</v>
      </c>
      <c r="H2126" s="265">
        <f t="shared" si="47"/>
        <v>0</v>
      </c>
      <c r="I2126" s="24" t="s">
        <v>2511</v>
      </c>
      <c r="K2126" s="432"/>
    </row>
    <row r="2127" spans="1:11" x14ac:dyDescent="0.25">
      <c r="A2127" s="240">
        <v>41940</v>
      </c>
      <c r="B2127" s="438" t="s">
        <v>4083</v>
      </c>
      <c r="C2127" s="429" t="s">
        <v>2506</v>
      </c>
      <c r="D2127" s="401" t="s">
        <v>668</v>
      </c>
      <c r="E2127" s="402">
        <v>902.4</v>
      </c>
      <c r="F2127" s="294">
        <v>41940</v>
      </c>
      <c r="G2127" s="30">
        <v>902.4</v>
      </c>
      <c r="H2127" s="265">
        <f t="shared" si="47"/>
        <v>0</v>
      </c>
      <c r="I2127" s="235" t="s">
        <v>2511</v>
      </c>
      <c r="K2127" s="432"/>
    </row>
    <row r="2128" spans="1:11" x14ac:dyDescent="0.25">
      <c r="A2128" s="240">
        <v>41941</v>
      </c>
      <c r="B2128" s="438" t="s">
        <v>4149</v>
      </c>
      <c r="C2128" s="429" t="s">
        <v>2506</v>
      </c>
      <c r="D2128" s="401" t="s">
        <v>668</v>
      </c>
      <c r="E2128" s="402">
        <v>1459.2</v>
      </c>
      <c r="F2128" s="294">
        <v>41941</v>
      </c>
      <c r="G2128" s="30">
        <v>1459.2</v>
      </c>
      <c r="H2128" s="265">
        <f t="shared" ref="H2128:H2201" si="48">E2128-G2128</f>
        <v>0</v>
      </c>
      <c r="I2128" s="235" t="s">
        <v>2508</v>
      </c>
      <c r="K2128" s="432"/>
    </row>
    <row r="2129" spans="1:11" x14ac:dyDescent="0.25">
      <c r="A2129" s="240">
        <v>41942</v>
      </c>
      <c r="B2129" s="438" t="s">
        <v>4250</v>
      </c>
      <c r="C2129" s="429" t="s">
        <v>2506</v>
      </c>
      <c r="D2129" s="401" t="s">
        <v>668</v>
      </c>
      <c r="E2129" s="402">
        <v>1454.4</v>
      </c>
      <c r="F2129" s="117">
        <v>41943</v>
      </c>
      <c r="G2129" s="30">
        <v>1454.4</v>
      </c>
      <c r="H2129" s="265">
        <f t="shared" si="48"/>
        <v>0</v>
      </c>
      <c r="I2129" s="8" t="s">
        <v>2511</v>
      </c>
      <c r="K2129" s="432"/>
    </row>
    <row r="2130" spans="1:11" x14ac:dyDescent="0.25">
      <c r="A2130" s="240">
        <v>41943</v>
      </c>
      <c r="B2130" s="438" t="s">
        <v>4363</v>
      </c>
      <c r="C2130" s="429" t="s">
        <v>2506</v>
      </c>
      <c r="D2130" s="401" t="s">
        <v>668</v>
      </c>
      <c r="E2130" s="402">
        <v>1396.8</v>
      </c>
      <c r="F2130" s="313">
        <v>41944</v>
      </c>
      <c r="G2130" s="247">
        <v>1396.8</v>
      </c>
      <c r="H2130" s="265">
        <f t="shared" si="48"/>
        <v>0</v>
      </c>
      <c r="I2130" s="8" t="s">
        <v>2511</v>
      </c>
      <c r="K2130" s="432"/>
    </row>
    <row r="2131" spans="1:11" x14ac:dyDescent="0.25">
      <c r="A2131" s="240">
        <v>41940</v>
      </c>
      <c r="B2131" s="438" t="s">
        <v>4061</v>
      </c>
      <c r="C2131" s="429" t="s">
        <v>2506</v>
      </c>
      <c r="D2131" s="401" t="s">
        <v>668</v>
      </c>
      <c r="E2131" s="402">
        <v>3120</v>
      </c>
      <c r="F2131" s="294">
        <v>41940</v>
      </c>
      <c r="G2131" s="30">
        <v>3120</v>
      </c>
      <c r="H2131" s="265">
        <f t="shared" si="48"/>
        <v>0</v>
      </c>
      <c r="I2131" s="235" t="s">
        <v>2508</v>
      </c>
      <c r="K2131" s="432"/>
    </row>
    <row r="2132" spans="1:11" x14ac:dyDescent="0.25">
      <c r="A2132" s="240"/>
      <c r="B2132" s="438"/>
      <c r="C2132" s="429"/>
      <c r="D2132" s="401"/>
      <c r="E2132" s="402"/>
      <c r="F2132" s="294"/>
      <c r="G2132" s="621">
        <f>SUM(G2100:G2131)</f>
        <v>85872.14999999998</v>
      </c>
      <c r="H2132" s="265"/>
      <c r="I2132" s="235"/>
      <c r="K2132" s="432"/>
    </row>
    <row r="2133" spans="1:11" x14ac:dyDescent="0.25">
      <c r="A2133" s="240"/>
      <c r="B2133" s="438"/>
      <c r="C2133" s="429"/>
      <c r="D2133" s="401"/>
      <c r="E2133" s="402"/>
      <c r="F2133" s="294"/>
      <c r="G2133" s="30"/>
      <c r="H2133" s="265"/>
      <c r="I2133" s="235"/>
      <c r="K2133" s="432"/>
    </row>
    <row r="2134" spans="1:11" x14ac:dyDescent="0.25">
      <c r="A2134" s="240">
        <v>41920</v>
      </c>
      <c r="B2134" s="456" t="s">
        <v>1150</v>
      </c>
      <c r="C2134" s="457" t="s">
        <v>2764</v>
      </c>
      <c r="D2134" s="235" t="s">
        <v>2620</v>
      </c>
      <c r="E2134" s="236">
        <v>6070</v>
      </c>
      <c r="F2134" s="294">
        <v>41920</v>
      </c>
      <c r="G2134" s="30">
        <v>6070</v>
      </c>
      <c r="H2134" s="265">
        <f t="shared" si="48"/>
        <v>0</v>
      </c>
      <c r="I2134" s="235"/>
      <c r="K2134" s="432"/>
    </row>
    <row r="2135" spans="1:11" x14ac:dyDescent="0.25">
      <c r="A2135" s="240">
        <v>41913</v>
      </c>
      <c r="B2135" s="448" t="s">
        <v>1069</v>
      </c>
      <c r="C2135" s="447" t="s">
        <v>2764</v>
      </c>
      <c r="D2135" s="235" t="s">
        <v>2620</v>
      </c>
      <c r="E2135" s="236">
        <v>5362.6</v>
      </c>
      <c r="F2135" s="294">
        <v>41913</v>
      </c>
      <c r="G2135" s="30">
        <v>5362.6</v>
      </c>
      <c r="H2135" s="265">
        <f t="shared" si="48"/>
        <v>0</v>
      </c>
      <c r="I2135" s="235"/>
      <c r="K2135" s="432"/>
    </row>
    <row r="2136" spans="1:11" x14ac:dyDescent="0.25">
      <c r="A2136" s="240">
        <v>41927</v>
      </c>
      <c r="B2136" s="438" t="s">
        <v>2935</v>
      </c>
      <c r="C2136" s="429" t="s">
        <v>2506</v>
      </c>
      <c r="D2136" s="8" t="s">
        <v>2620</v>
      </c>
      <c r="E2136" s="252">
        <v>5709</v>
      </c>
      <c r="F2136" s="294">
        <v>41927</v>
      </c>
      <c r="G2136" s="30">
        <v>5709</v>
      </c>
      <c r="H2136" s="265">
        <f t="shared" si="48"/>
        <v>0</v>
      </c>
      <c r="I2136" s="8" t="s">
        <v>2508</v>
      </c>
      <c r="K2136" s="432"/>
    </row>
    <row r="2137" spans="1:11" x14ac:dyDescent="0.25">
      <c r="A2137" s="240">
        <v>41934</v>
      </c>
      <c r="B2137" s="438" t="s">
        <v>3572</v>
      </c>
      <c r="C2137" s="429" t="s">
        <v>2506</v>
      </c>
      <c r="D2137" s="401" t="s">
        <v>2620</v>
      </c>
      <c r="E2137" s="402">
        <v>6102</v>
      </c>
      <c r="F2137" s="294">
        <v>41934</v>
      </c>
      <c r="G2137" s="22">
        <v>6102</v>
      </c>
      <c r="H2137" s="265">
        <f t="shared" si="48"/>
        <v>0</v>
      </c>
      <c r="I2137" s="20" t="s">
        <v>2508</v>
      </c>
      <c r="K2137" s="432"/>
    </row>
    <row r="2138" spans="1:11" x14ac:dyDescent="0.25">
      <c r="A2138" s="240">
        <v>41934</v>
      </c>
      <c r="B2138" s="438" t="s">
        <v>3573</v>
      </c>
      <c r="C2138" s="429" t="s">
        <v>2506</v>
      </c>
      <c r="D2138" s="401" t="s">
        <v>2620</v>
      </c>
      <c r="E2138" s="402">
        <v>4398.7</v>
      </c>
      <c r="F2138" s="294">
        <v>41934</v>
      </c>
      <c r="G2138" s="22">
        <v>4398.7</v>
      </c>
      <c r="H2138" s="265">
        <f t="shared" si="48"/>
        <v>0</v>
      </c>
      <c r="I2138" s="20" t="s">
        <v>2508</v>
      </c>
      <c r="K2138" s="432"/>
    </row>
    <row r="2139" spans="1:11" x14ac:dyDescent="0.25">
      <c r="A2139" s="240">
        <v>41941</v>
      </c>
      <c r="B2139" s="438" t="s">
        <v>4174</v>
      </c>
      <c r="C2139" s="429" t="s">
        <v>2506</v>
      </c>
      <c r="D2139" s="401" t="s">
        <v>2620</v>
      </c>
      <c r="E2139" s="402">
        <v>5598.1</v>
      </c>
      <c r="F2139" s="117">
        <v>41941</v>
      </c>
      <c r="G2139" s="30">
        <v>5598.1</v>
      </c>
      <c r="H2139" s="265">
        <f t="shared" si="48"/>
        <v>0</v>
      </c>
      <c r="I2139" s="8" t="s">
        <v>2508</v>
      </c>
      <c r="K2139" s="432"/>
    </row>
    <row r="2140" spans="1:11" x14ac:dyDescent="0.25">
      <c r="A2140" s="240"/>
      <c r="B2140" s="438"/>
      <c r="C2140" s="429"/>
      <c r="D2140" s="401"/>
      <c r="E2140" s="402"/>
      <c r="F2140" s="117"/>
      <c r="G2140" s="30">
        <f>SUM(G2134:G2139)</f>
        <v>33240.400000000001</v>
      </c>
      <c r="H2140" s="265"/>
      <c r="I2140" s="8"/>
      <c r="K2140" s="432"/>
    </row>
    <row r="2141" spans="1:11" x14ac:dyDescent="0.25">
      <c r="A2141" s="240"/>
      <c r="B2141" s="438"/>
      <c r="C2141" s="429"/>
      <c r="D2141" s="401"/>
      <c r="E2141" s="402"/>
      <c r="F2141" s="117"/>
      <c r="G2141" s="30"/>
      <c r="H2141" s="265"/>
      <c r="I2141" s="8"/>
      <c r="K2141" s="432"/>
    </row>
    <row r="2142" spans="1:11" x14ac:dyDescent="0.25">
      <c r="A2142" s="240">
        <v>41915</v>
      </c>
      <c r="B2142" s="452" t="s">
        <v>1682</v>
      </c>
      <c r="C2142" s="453" t="s">
        <v>2506</v>
      </c>
      <c r="D2142" s="454" t="s">
        <v>307</v>
      </c>
      <c r="E2142" s="236">
        <v>460.2</v>
      </c>
      <c r="F2142" s="294">
        <v>41915</v>
      </c>
      <c r="G2142" s="30">
        <v>460.2</v>
      </c>
      <c r="H2142" s="265">
        <f t="shared" si="48"/>
        <v>0</v>
      </c>
      <c r="I2142" s="38" t="s">
        <v>23</v>
      </c>
      <c r="K2142" s="432"/>
    </row>
    <row r="2143" spans="1:11" x14ac:dyDescent="0.25">
      <c r="A2143" s="240">
        <v>41917</v>
      </c>
      <c r="B2143" s="241" t="s">
        <v>1905</v>
      </c>
      <c r="C2143" s="394" t="s">
        <v>2506</v>
      </c>
      <c r="D2143" s="235" t="s">
        <v>307</v>
      </c>
      <c r="E2143" s="236">
        <v>624</v>
      </c>
      <c r="F2143" s="294">
        <v>41917</v>
      </c>
      <c r="G2143" s="30">
        <v>624</v>
      </c>
      <c r="H2143" s="265">
        <f t="shared" si="48"/>
        <v>0</v>
      </c>
      <c r="I2143" s="235" t="s">
        <v>4</v>
      </c>
      <c r="K2143" s="432"/>
    </row>
    <row r="2144" spans="1:11" x14ac:dyDescent="0.25">
      <c r="A2144" s="240">
        <v>41918</v>
      </c>
      <c r="B2144" s="241" t="s">
        <v>1985</v>
      </c>
      <c r="C2144" s="394" t="s">
        <v>2506</v>
      </c>
      <c r="D2144" s="8" t="s">
        <v>307</v>
      </c>
      <c r="E2144" s="252">
        <v>595.4</v>
      </c>
      <c r="F2144" s="294">
        <v>41918</v>
      </c>
      <c r="G2144" s="30">
        <v>595.4</v>
      </c>
      <c r="H2144" s="265">
        <f t="shared" si="48"/>
        <v>0</v>
      </c>
      <c r="I2144" s="8"/>
      <c r="K2144" s="432"/>
    </row>
    <row r="2145" spans="1:11" x14ac:dyDescent="0.25">
      <c r="A2145" s="240">
        <v>41921</v>
      </c>
      <c r="B2145" s="456" t="s">
        <v>1204</v>
      </c>
      <c r="C2145" s="457" t="s">
        <v>2764</v>
      </c>
      <c r="D2145" s="235" t="s">
        <v>307</v>
      </c>
      <c r="E2145" s="236">
        <v>855</v>
      </c>
      <c r="F2145" s="294">
        <v>41921</v>
      </c>
      <c r="G2145" s="30">
        <v>855</v>
      </c>
      <c r="H2145" s="265">
        <f t="shared" si="48"/>
        <v>0</v>
      </c>
      <c r="I2145" s="235" t="s">
        <v>23</v>
      </c>
    </row>
    <row r="2146" spans="1:11" x14ac:dyDescent="0.25">
      <c r="A2146" s="240">
        <v>41923</v>
      </c>
      <c r="B2146" s="438" t="s">
        <v>1184</v>
      </c>
      <c r="C2146" s="429" t="s">
        <v>2506</v>
      </c>
      <c r="D2146" s="8" t="s">
        <v>307</v>
      </c>
      <c r="E2146" s="252">
        <v>429</v>
      </c>
      <c r="F2146" s="294">
        <v>41925</v>
      </c>
      <c r="G2146" s="30">
        <v>429</v>
      </c>
      <c r="H2146" s="265">
        <f t="shared" si="48"/>
        <v>0</v>
      </c>
      <c r="I2146" s="235" t="s">
        <v>2511</v>
      </c>
    </row>
    <row r="2147" spans="1:11" x14ac:dyDescent="0.25">
      <c r="A2147" s="240">
        <v>41927</v>
      </c>
      <c r="B2147" s="438" t="s">
        <v>2903</v>
      </c>
      <c r="C2147" s="429" t="s">
        <v>2506</v>
      </c>
      <c r="D2147" s="8" t="s">
        <v>307</v>
      </c>
      <c r="E2147" s="252">
        <v>839.8</v>
      </c>
      <c r="F2147" s="294">
        <v>41927</v>
      </c>
      <c r="G2147" s="30">
        <v>839.8</v>
      </c>
      <c r="H2147" s="265">
        <f t="shared" si="48"/>
        <v>0</v>
      </c>
      <c r="I2147" s="8" t="s">
        <v>2511</v>
      </c>
    </row>
    <row r="2148" spans="1:11" x14ac:dyDescent="0.25">
      <c r="A2148" s="240">
        <v>41929</v>
      </c>
      <c r="B2148" s="438" t="s">
        <v>3103</v>
      </c>
      <c r="C2148" s="429" t="s">
        <v>2506</v>
      </c>
      <c r="D2148" s="8" t="s">
        <v>307</v>
      </c>
      <c r="E2148" s="252">
        <v>624</v>
      </c>
      <c r="F2148" s="294">
        <v>41929</v>
      </c>
      <c r="G2148" s="251">
        <v>624</v>
      </c>
      <c r="H2148" s="265">
        <f t="shared" si="48"/>
        <v>0</v>
      </c>
      <c r="I2148" s="235" t="s">
        <v>2531</v>
      </c>
    </row>
    <row r="2149" spans="1:11" x14ac:dyDescent="0.25">
      <c r="A2149" s="240">
        <v>41931</v>
      </c>
      <c r="B2149" s="438" t="s">
        <v>3294</v>
      </c>
      <c r="C2149" s="429" t="s">
        <v>2506</v>
      </c>
      <c r="D2149" s="8" t="s">
        <v>307</v>
      </c>
      <c r="E2149" s="252">
        <v>522.6</v>
      </c>
      <c r="F2149" s="294">
        <v>41932</v>
      </c>
      <c r="G2149" s="30">
        <v>522.6</v>
      </c>
      <c r="H2149" s="265">
        <f t="shared" si="48"/>
        <v>0</v>
      </c>
      <c r="I2149" s="8" t="s">
        <v>2531</v>
      </c>
    </row>
    <row r="2150" spans="1:11" x14ac:dyDescent="0.25">
      <c r="A2150" s="240">
        <v>41934</v>
      </c>
      <c r="B2150" s="438" t="s">
        <v>3548</v>
      </c>
      <c r="C2150" s="429" t="s">
        <v>2506</v>
      </c>
      <c r="D2150" s="8" t="s">
        <v>307</v>
      </c>
      <c r="E2150" s="252">
        <v>768</v>
      </c>
      <c r="F2150" s="294">
        <v>41935</v>
      </c>
      <c r="G2150" s="22">
        <v>768</v>
      </c>
      <c r="H2150" s="265">
        <f t="shared" si="48"/>
        <v>0</v>
      </c>
      <c r="I2150" s="20" t="s">
        <v>2511</v>
      </c>
    </row>
    <row r="2151" spans="1:11" x14ac:dyDescent="0.25">
      <c r="A2151" s="240">
        <v>41935</v>
      </c>
      <c r="B2151" s="438" t="s">
        <v>3621</v>
      </c>
      <c r="C2151" s="429" t="s">
        <v>2506</v>
      </c>
      <c r="D2151" s="401" t="s">
        <v>307</v>
      </c>
      <c r="E2151" s="402">
        <v>1011.4</v>
      </c>
      <c r="F2151" s="117">
        <v>41935</v>
      </c>
      <c r="G2151" s="30">
        <v>1011.4</v>
      </c>
      <c r="H2151" s="265">
        <f t="shared" si="48"/>
        <v>0</v>
      </c>
      <c r="I2151" s="235" t="s">
        <v>2511</v>
      </c>
    </row>
    <row r="2152" spans="1:11" x14ac:dyDescent="0.25">
      <c r="A2152" s="240">
        <v>41938</v>
      </c>
      <c r="B2152" s="438" t="s">
        <v>3898</v>
      </c>
      <c r="C2152" s="429" t="s">
        <v>2506</v>
      </c>
      <c r="D2152" s="401" t="s">
        <v>307</v>
      </c>
      <c r="E2152" s="402">
        <v>608.4</v>
      </c>
      <c r="F2152" s="294">
        <v>41938</v>
      </c>
      <c r="G2152" s="30">
        <v>608.4</v>
      </c>
      <c r="H2152" s="265">
        <f t="shared" si="48"/>
        <v>0</v>
      </c>
      <c r="I2152" s="8" t="s">
        <v>2531</v>
      </c>
    </row>
    <row r="2153" spans="1:11" x14ac:dyDescent="0.25">
      <c r="A2153" s="240">
        <v>41942</v>
      </c>
      <c r="B2153" s="438" t="s">
        <v>4247</v>
      </c>
      <c r="C2153" s="429" t="s">
        <v>2506</v>
      </c>
      <c r="D2153" s="401" t="s">
        <v>307</v>
      </c>
      <c r="E2153" s="402">
        <v>746.2</v>
      </c>
      <c r="F2153" s="117">
        <v>41943</v>
      </c>
      <c r="G2153" s="30">
        <v>746.2</v>
      </c>
      <c r="H2153" s="265">
        <f t="shared" si="48"/>
        <v>0</v>
      </c>
      <c r="I2153" s="8" t="s">
        <v>2511</v>
      </c>
    </row>
    <row r="2154" spans="1:11" x14ac:dyDescent="0.25">
      <c r="A2154" s="240"/>
      <c r="B2154" s="438"/>
      <c r="C2154" s="429"/>
      <c r="D2154" s="401"/>
      <c r="E2154" s="402"/>
      <c r="F2154" s="117"/>
      <c r="G2154" s="30">
        <f>SUM(G2142:G2153)</f>
        <v>8083.9999999999991</v>
      </c>
      <c r="H2154" s="265"/>
      <c r="I2154" s="8"/>
    </row>
    <row r="2155" spans="1:11" x14ac:dyDescent="0.25">
      <c r="A2155" s="240"/>
      <c r="B2155" s="438"/>
      <c r="C2155" s="429"/>
      <c r="D2155" s="401"/>
      <c r="E2155" s="402"/>
      <c r="F2155" s="117"/>
      <c r="G2155" s="30"/>
      <c r="H2155" s="265"/>
      <c r="I2155" s="8"/>
    </row>
    <row r="2156" spans="1:11" x14ac:dyDescent="0.25">
      <c r="A2156" s="240">
        <v>41915</v>
      </c>
      <c r="B2156" s="452" t="s">
        <v>1717</v>
      </c>
      <c r="C2156" s="453" t="s">
        <v>2506</v>
      </c>
      <c r="D2156" s="454" t="s">
        <v>2556</v>
      </c>
      <c r="E2156" s="236">
        <v>2169.1</v>
      </c>
      <c r="F2156" s="294">
        <v>41915</v>
      </c>
      <c r="G2156" s="30">
        <v>2169.1</v>
      </c>
      <c r="H2156" s="265">
        <f t="shared" si="48"/>
        <v>0</v>
      </c>
      <c r="I2156" s="38"/>
    </row>
    <row r="2157" spans="1:11" x14ac:dyDescent="0.25">
      <c r="A2157" s="240">
        <v>41916</v>
      </c>
      <c r="B2157" s="241" t="s">
        <v>1836</v>
      </c>
      <c r="C2157" s="394" t="s">
        <v>2506</v>
      </c>
      <c r="D2157" s="235" t="s">
        <v>2556</v>
      </c>
      <c r="E2157" s="236">
        <v>7557.8</v>
      </c>
      <c r="F2157" s="294">
        <v>41916</v>
      </c>
      <c r="G2157" s="30">
        <v>7557.8</v>
      </c>
      <c r="H2157" s="265">
        <f t="shared" si="48"/>
        <v>0</v>
      </c>
      <c r="I2157" s="235"/>
      <c r="J2157" s="9"/>
      <c r="K2157" s="9"/>
    </row>
    <row r="2158" spans="1:11" x14ac:dyDescent="0.25">
      <c r="A2158" s="240">
        <v>41917</v>
      </c>
      <c r="B2158" s="241" t="s">
        <v>1913</v>
      </c>
      <c r="C2158" s="394" t="s">
        <v>2506</v>
      </c>
      <c r="D2158" s="235" t="s">
        <v>2556</v>
      </c>
      <c r="E2158" s="236">
        <v>6894.4</v>
      </c>
      <c r="F2158" s="294">
        <v>41917</v>
      </c>
      <c r="G2158" s="30">
        <v>6894.4</v>
      </c>
      <c r="H2158" s="265">
        <f t="shared" si="48"/>
        <v>0</v>
      </c>
      <c r="I2158" s="235"/>
      <c r="J2158" s="9"/>
      <c r="K2158" s="9"/>
    </row>
    <row r="2159" spans="1:11" x14ac:dyDescent="0.25">
      <c r="A2159" s="240">
        <v>41923</v>
      </c>
      <c r="B2159" s="438" t="s">
        <v>1171</v>
      </c>
      <c r="C2159" s="429" t="s">
        <v>2506</v>
      </c>
      <c r="D2159" s="8" t="s">
        <v>2556</v>
      </c>
      <c r="E2159" s="252">
        <v>4248.8</v>
      </c>
      <c r="F2159" s="294">
        <v>41923</v>
      </c>
      <c r="G2159" s="30">
        <v>4248.8</v>
      </c>
      <c r="H2159" s="265">
        <f t="shared" si="48"/>
        <v>0</v>
      </c>
      <c r="I2159" s="235" t="s">
        <v>2508</v>
      </c>
      <c r="J2159" s="9"/>
      <c r="K2159" s="9"/>
    </row>
    <row r="2160" spans="1:11" x14ac:dyDescent="0.25">
      <c r="A2160" s="240">
        <v>41926</v>
      </c>
      <c r="B2160" s="438" t="s">
        <v>1496</v>
      </c>
      <c r="C2160" s="429" t="s">
        <v>2506</v>
      </c>
      <c r="D2160" s="401" t="s">
        <v>2556</v>
      </c>
      <c r="E2160" s="402">
        <v>3627.4</v>
      </c>
      <c r="F2160" s="294">
        <v>41926</v>
      </c>
      <c r="G2160" s="30">
        <v>3627.4</v>
      </c>
      <c r="H2160" s="265">
        <f t="shared" si="48"/>
        <v>0</v>
      </c>
      <c r="I2160" s="235" t="s">
        <v>2508</v>
      </c>
      <c r="J2160" s="9"/>
      <c r="K2160" s="9"/>
    </row>
    <row r="2161" spans="1:11" x14ac:dyDescent="0.25">
      <c r="A2161" s="240">
        <v>41927</v>
      </c>
      <c r="B2161" s="438" t="s">
        <v>2921</v>
      </c>
      <c r="C2161" s="429" t="s">
        <v>2506</v>
      </c>
      <c r="D2161" s="8" t="s">
        <v>2556</v>
      </c>
      <c r="E2161" s="252">
        <v>3806.6</v>
      </c>
      <c r="F2161" s="294">
        <v>41927</v>
      </c>
      <c r="G2161" s="30">
        <v>3806.6</v>
      </c>
      <c r="H2161" s="265">
        <f t="shared" si="48"/>
        <v>0</v>
      </c>
      <c r="I2161" s="8" t="s">
        <v>2508</v>
      </c>
      <c r="J2161" s="9"/>
      <c r="K2161" s="9"/>
    </row>
    <row r="2162" spans="1:11" x14ac:dyDescent="0.25">
      <c r="A2162" s="240">
        <v>41928</v>
      </c>
      <c r="B2162" s="438" t="s">
        <v>3008</v>
      </c>
      <c r="C2162" s="429" t="s">
        <v>2506</v>
      </c>
      <c r="D2162" s="8" t="s">
        <v>2556</v>
      </c>
      <c r="E2162" s="252">
        <v>4413.6000000000004</v>
      </c>
      <c r="F2162" s="294">
        <v>41928</v>
      </c>
      <c r="G2162" s="251">
        <v>4413.6000000000004</v>
      </c>
      <c r="H2162" s="265">
        <f t="shared" si="48"/>
        <v>0</v>
      </c>
      <c r="I2162" s="235" t="s">
        <v>2508</v>
      </c>
      <c r="J2162" s="9"/>
      <c r="K2162" s="9"/>
    </row>
    <row r="2163" spans="1:11" x14ac:dyDescent="0.25">
      <c r="A2163" s="240">
        <v>41929</v>
      </c>
      <c r="B2163" s="438" t="s">
        <v>3112</v>
      </c>
      <c r="C2163" s="429" t="s">
        <v>2506</v>
      </c>
      <c r="D2163" s="8" t="s">
        <v>2556</v>
      </c>
      <c r="E2163" s="252">
        <v>5234.2</v>
      </c>
      <c r="F2163" s="294">
        <v>41929</v>
      </c>
      <c r="G2163" s="251">
        <v>5234.2</v>
      </c>
      <c r="H2163" s="265">
        <f t="shared" si="48"/>
        <v>0</v>
      </c>
      <c r="I2163" s="235" t="s">
        <v>2508</v>
      </c>
      <c r="J2163" s="9"/>
      <c r="K2163" s="9"/>
    </row>
    <row r="2164" spans="1:11" x14ac:dyDescent="0.25">
      <c r="A2164" s="240">
        <v>41930</v>
      </c>
      <c r="B2164" s="438" t="s">
        <v>3219</v>
      </c>
      <c r="C2164" s="429" t="s">
        <v>2506</v>
      </c>
      <c r="D2164" s="8" t="s">
        <v>2556</v>
      </c>
      <c r="E2164" s="252">
        <v>6778.4</v>
      </c>
      <c r="F2164" s="294">
        <v>41930</v>
      </c>
      <c r="G2164" s="30">
        <v>6778.4</v>
      </c>
      <c r="H2164" s="265">
        <f t="shared" si="48"/>
        <v>0</v>
      </c>
      <c r="I2164" s="8" t="s">
        <v>2508</v>
      </c>
      <c r="J2164" s="9"/>
      <c r="K2164" s="9"/>
    </row>
    <row r="2165" spans="1:11" x14ac:dyDescent="0.25">
      <c r="A2165" s="240">
        <v>41931</v>
      </c>
      <c r="B2165" s="438" t="s">
        <v>3293</v>
      </c>
      <c r="C2165" s="429" t="s">
        <v>2506</v>
      </c>
      <c r="D2165" s="8" t="s">
        <v>2556</v>
      </c>
      <c r="E2165" s="252">
        <v>6021.2</v>
      </c>
      <c r="F2165" s="294">
        <v>41931</v>
      </c>
      <c r="G2165" s="30">
        <v>6021.2</v>
      </c>
      <c r="H2165" s="265">
        <f t="shared" si="48"/>
        <v>0</v>
      </c>
      <c r="I2165" s="8" t="s">
        <v>2508</v>
      </c>
      <c r="J2165" s="9"/>
      <c r="K2165" s="9"/>
    </row>
    <row r="2166" spans="1:11" x14ac:dyDescent="0.25">
      <c r="A2166" s="240">
        <v>41932</v>
      </c>
      <c r="B2166" s="438" t="s">
        <v>3358</v>
      </c>
      <c r="C2166" s="429" t="s">
        <v>2506</v>
      </c>
      <c r="D2166" s="8" t="s">
        <v>2556</v>
      </c>
      <c r="E2166" s="252">
        <v>3495.8</v>
      </c>
      <c r="F2166" s="294">
        <v>41932</v>
      </c>
      <c r="G2166" s="30">
        <v>3495.8</v>
      </c>
      <c r="H2166" s="265">
        <f t="shared" si="48"/>
        <v>0</v>
      </c>
      <c r="I2166" s="8" t="s">
        <v>2508</v>
      </c>
      <c r="J2166" s="9"/>
      <c r="K2166" s="9"/>
    </row>
    <row r="2167" spans="1:11" x14ac:dyDescent="0.25">
      <c r="A2167" s="240">
        <v>41933</v>
      </c>
      <c r="B2167" s="438" t="s">
        <v>3472</v>
      </c>
      <c r="C2167" s="429" t="s">
        <v>2506</v>
      </c>
      <c r="D2167" s="8" t="s">
        <v>2556</v>
      </c>
      <c r="E2167" s="252">
        <v>3588.5</v>
      </c>
      <c r="F2167" s="294">
        <v>41933</v>
      </c>
      <c r="G2167" s="22">
        <v>3588.5</v>
      </c>
      <c r="H2167" s="265">
        <f t="shared" si="48"/>
        <v>0</v>
      </c>
      <c r="I2167" s="431" t="s">
        <v>2508</v>
      </c>
      <c r="J2167" s="9"/>
      <c r="K2167" s="9"/>
    </row>
    <row r="2168" spans="1:11" x14ac:dyDescent="0.25">
      <c r="A2168" s="240">
        <v>41935</v>
      </c>
      <c r="B2168" s="438" t="s">
        <v>3613</v>
      </c>
      <c r="C2168" s="429" t="s">
        <v>2506</v>
      </c>
      <c r="D2168" s="401" t="s">
        <v>2556</v>
      </c>
      <c r="E2168" s="402">
        <v>5095.8</v>
      </c>
      <c r="F2168" s="117">
        <v>41935</v>
      </c>
      <c r="G2168" s="30">
        <v>5095.8</v>
      </c>
      <c r="H2168" s="265">
        <f t="shared" si="48"/>
        <v>0</v>
      </c>
      <c r="I2168" s="235" t="s">
        <v>2508</v>
      </c>
      <c r="J2168" s="9"/>
      <c r="K2168" s="9"/>
    </row>
    <row r="2169" spans="1:11" x14ac:dyDescent="0.25">
      <c r="A2169" s="240">
        <v>41936</v>
      </c>
      <c r="B2169" s="438" t="s">
        <v>3732</v>
      </c>
      <c r="C2169" s="429" t="s">
        <v>2506</v>
      </c>
      <c r="D2169" s="401" t="s">
        <v>2556</v>
      </c>
      <c r="E2169" s="402">
        <v>4054.8</v>
      </c>
      <c r="F2169" s="294">
        <v>41936</v>
      </c>
      <c r="G2169" s="22">
        <v>4054.8</v>
      </c>
      <c r="H2169" s="265">
        <f t="shared" si="48"/>
        <v>0</v>
      </c>
      <c r="I2169" s="20" t="s">
        <v>2508</v>
      </c>
      <c r="J2169" s="9"/>
      <c r="K2169" s="9"/>
    </row>
    <row r="2170" spans="1:11" x14ac:dyDescent="0.25">
      <c r="A2170" s="240">
        <v>41937</v>
      </c>
      <c r="B2170" s="438" t="s">
        <v>3802</v>
      </c>
      <c r="C2170" s="429" t="s">
        <v>2506</v>
      </c>
      <c r="D2170" s="401" t="s">
        <v>2556</v>
      </c>
      <c r="E2170" s="402">
        <v>5918.2</v>
      </c>
      <c r="F2170" s="294">
        <v>41937</v>
      </c>
      <c r="G2170" s="22">
        <v>5918.2</v>
      </c>
      <c r="H2170" s="265">
        <f t="shared" si="48"/>
        <v>0</v>
      </c>
      <c r="I2170" s="431" t="s">
        <v>2508</v>
      </c>
      <c r="J2170" s="9"/>
      <c r="K2170" s="9"/>
    </row>
    <row r="2171" spans="1:11" x14ac:dyDescent="0.25">
      <c r="A2171" s="240">
        <v>41937</v>
      </c>
      <c r="B2171" s="438" t="s">
        <v>3856</v>
      </c>
      <c r="C2171" s="429" t="s">
        <v>2506</v>
      </c>
      <c r="D2171" s="401" t="s">
        <v>2556</v>
      </c>
      <c r="E2171" s="402">
        <v>373.5</v>
      </c>
      <c r="F2171" s="294">
        <v>41937</v>
      </c>
      <c r="G2171" s="22">
        <v>373.5</v>
      </c>
      <c r="H2171" s="265">
        <f t="shared" si="48"/>
        <v>0</v>
      </c>
      <c r="I2171" s="20" t="s">
        <v>2508</v>
      </c>
      <c r="J2171" s="9"/>
      <c r="K2171" s="9"/>
    </row>
    <row r="2172" spans="1:11" x14ac:dyDescent="0.25">
      <c r="A2172" s="240">
        <v>41938</v>
      </c>
      <c r="B2172" s="438" t="s">
        <v>3890</v>
      </c>
      <c r="C2172" s="429" t="s">
        <v>2506</v>
      </c>
      <c r="D2172" s="401" t="s">
        <v>2556</v>
      </c>
      <c r="E2172" s="402">
        <v>6497</v>
      </c>
      <c r="F2172" s="294">
        <v>41938</v>
      </c>
      <c r="G2172" s="30">
        <v>6497</v>
      </c>
      <c r="H2172" s="265">
        <f t="shared" si="48"/>
        <v>0</v>
      </c>
      <c r="I2172" s="8" t="s">
        <v>2508</v>
      </c>
      <c r="J2172" s="9"/>
      <c r="K2172" s="9"/>
    </row>
    <row r="2173" spans="1:11" x14ac:dyDescent="0.25">
      <c r="A2173" s="240">
        <v>41939</v>
      </c>
      <c r="B2173" s="438" t="s">
        <v>3970</v>
      </c>
      <c r="C2173" s="429" t="s">
        <v>2506</v>
      </c>
      <c r="D2173" s="5" t="s">
        <v>2556</v>
      </c>
      <c r="E2173" s="295">
        <v>3408</v>
      </c>
      <c r="F2173" s="294">
        <v>41939</v>
      </c>
      <c r="G2173" s="22">
        <v>3408</v>
      </c>
      <c r="H2173" s="265">
        <f t="shared" si="48"/>
        <v>0</v>
      </c>
      <c r="I2173" s="24" t="s">
        <v>2508</v>
      </c>
      <c r="J2173" s="9"/>
      <c r="K2173" s="9"/>
    </row>
    <row r="2174" spans="1:11" x14ac:dyDescent="0.25">
      <c r="A2174" s="240">
        <v>41940</v>
      </c>
      <c r="B2174" s="438" t="s">
        <v>4068</v>
      </c>
      <c r="C2174" s="429" t="s">
        <v>2506</v>
      </c>
      <c r="D2174" s="401" t="s">
        <v>2556</v>
      </c>
      <c r="E2174" s="402">
        <v>2989</v>
      </c>
      <c r="F2174" s="294">
        <v>41940</v>
      </c>
      <c r="G2174" s="30">
        <v>2989</v>
      </c>
      <c r="H2174" s="265">
        <f t="shared" si="48"/>
        <v>0</v>
      </c>
      <c r="I2174" s="235" t="s">
        <v>2508</v>
      </c>
      <c r="J2174" s="9"/>
      <c r="K2174" s="9"/>
    </row>
    <row r="2175" spans="1:11" x14ac:dyDescent="0.25">
      <c r="A2175" s="240">
        <v>41941</v>
      </c>
      <c r="B2175" s="438" t="s">
        <v>4153</v>
      </c>
      <c r="C2175" s="429" t="s">
        <v>2506</v>
      </c>
      <c r="D2175" s="401" t="s">
        <v>2556</v>
      </c>
      <c r="E2175" s="402">
        <v>4797.8</v>
      </c>
      <c r="F2175" s="117">
        <v>41941</v>
      </c>
      <c r="G2175" s="30">
        <v>4797.8</v>
      </c>
      <c r="H2175" s="265">
        <f t="shared" si="48"/>
        <v>0</v>
      </c>
      <c r="I2175" s="235" t="s">
        <v>2508</v>
      </c>
      <c r="J2175" s="9"/>
      <c r="K2175" s="9"/>
    </row>
    <row r="2176" spans="1:11" x14ac:dyDescent="0.25">
      <c r="A2176" s="240">
        <v>41942</v>
      </c>
      <c r="B2176" s="438" t="s">
        <v>4232</v>
      </c>
      <c r="C2176" s="429" t="s">
        <v>2506</v>
      </c>
      <c r="D2176" s="401" t="s">
        <v>2556</v>
      </c>
      <c r="E2176" s="402">
        <v>3062.4</v>
      </c>
      <c r="F2176" s="117">
        <v>41942</v>
      </c>
      <c r="G2176" s="30">
        <v>3062.4</v>
      </c>
      <c r="H2176" s="265">
        <f t="shared" si="48"/>
        <v>0</v>
      </c>
      <c r="I2176" s="8" t="s">
        <v>2508</v>
      </c>
      <c r="J2176" s="9"/>
      <c r="K2176" s="9"/>
    </row>
    <row r="2177" spans="1:11" x14ac:dyDescent="0.25">
      <c r="A2177" s="240">
        <v>41942</v>
      </c>
      <c r="B2177" s="438" t="s">
        <v>4280</v>
      </c>
      <c r="C2177" s="429" t="s">
        <v>2506</v>
      </c>
      <c r="D2177" s="401" t="s">
        <v>2556</v>
      </c>
      <c r="E2177" s="402">
        <v>1438.5</v>
      </c>
      <c r="F2177" s="117">
        <v>41942</v>
      </c>
      <c r="G2177" s="30">
        <v>1438.5</v>
      </c>
      <c r="H2177" s="265">
        <f t="shared" si="48"/>
        <v>0</v>
      </c>
      <c r="I2177" s="235" t="s">
        <v>2508</v>
      </c>
      <c r="J2177" s="9"/>
      <c r="K2177" s="9"/>
    </row>
    <row r="2178" spans="1:11" x14ac:dyDescent="0.25">
      <c r="A2178" s="240">
        <v>41943</v>
      </c>
      <c r="B2178" s="438" t="s">
        <v>4358</v>
      </c>
      <c r="C2178" s="429" t="s">
        <v>2506</v>
      </c>
      <c r="D2178" s="401" t="s">
        <v>2556</v>
      </c>
      <c r="E2178" s="402">
        <v>1227.5999999999999</v>
      </c>
      <c r="F2178" s="294">
        <v>41943</v>
      </c>
      <c r="G2178" s="30">
        <v>1227.5999999999999</v>
      </c>
      <c r="H2178" s="265">
        <f t="shared" si="48"/>
        <v>0</v>
      </c>
      <c r="I2178" s="8" t="s">
        <v>2508</v>
      </c>
      <c r="J2178" s="9"/>
      <c r="K2178" s="9"/>
    </row>
    <row r="2179" spans="1:11" x14ac:dyDescent="0.25">
      <c r="A2179" s="240"/>
      <c r="B2179" s="438"/>
      <c r="C2179" s="429"/>
      <c r="D2179" s="401"/>
      <c r="E2179" s="402"/>
      <c r="F2179" s="294"/>
      <c r="G2179" s="621">
        <f>SUM(G2156:G2178)</f>
        <v>96698.4</v>
      </c>
      <c r="H2179" s="265"/>
      <c r="I2179" s="8"/>
      <c r="J2179" s="9"/>
      <c r="K2179" s="9"/>
    </row>
    <row r="2180" spans="1:11" x14ac:dyDescent="0.25">
      <c r="A2180" s="240"/>
      <c r="B2180" s="438"/>
      <c r="C2180" s="429"/>
      <c r="D2180" s="401"/>
      <c r="E2180" s="402"/>
      <c r="F2180" s="294"/>
      <c r="G2180" s="30"/>
      <c r="H2180" s="265"/>
      <c r="I2180" s="8"/>
      <c r="J2180" s="9"/>
      <c r="K2180" s="9"/>
    </row>
    <row r="2181" spans="1:11" x14ac:dyDescent="0.25">
      <c r="A2181" s="240">
        <v>41921</v>
      </c>
      <c r="B2181" s="438" t="s">
        <v>2229</v>
      </c>
      <c r="C2181" s="429" t="s">
        <v>2506</v>
      </c>
      <c r="D2181" s="235" t="s">
        <v>2433</v>
      </c>
      <c r="E2181" s="236">
        <v>46538.1</v>
      </c>
      <c r="F2181" s="294">
        <v>41930</v>
      </c>
      <c r="G2181" s="30">
        <v>46538.1</v>
      </c>
      <c r="H2181" s="265">
        <f t="shared" si="48"/>
        <v>0</v>
      </c>
      <c r="I2181" s="235" t="s">
        <v>20</v>
      </c>
      <c r="J2181" s="9"/>
      <c r="K2181" s="9"/>
    </row>
    <row r="2182" spans="1:11" x14ac:dyDescent="0.25">
      <c r="A2182" s="240">
        <v>41929</v>
      </c>
      <c r="B2182" s="438" t="s">
        <v>3163</v>
      </c>
      <c r="C2182" s="429" t="s">
        <v>2506</v>
      </c>
      <c r="D2182" s="8" t="s">
        <v>2433</v>
      </c>
      <c r="E2182" s="252">
        <v>79499.199999999997</v>
      </c>
      <c r="F2182" s="294">
        <v>41934</v>
      </c>
      <c r="G2182" s="251">
        <v>79499.199999999997</v>
      </c>
      <c r="H2182" s="265">
        <f t="shared" si="48"/>
        <v>0</v>
      </c>
      <c r="I2182" s="8" t="s">
        <v>2523</v>
      </c>
      <c r="J2182" s="9"/>
      <c r="K2182" s="9"/>
    </row>
    <row r="2183" spans="1:11" x14ac:dyDescent="0.25">
      <c r="A2183" s="240">
        <v>41935</v>
      </c>
      <c r="B2183" s="438" t="s">
        <v>3649</v>
      </c>
      <c r="C2183" s="429" t="s">
        <v>2506</v>
      </c>
      <c r="D2183" s="401" t="s">
        <v>2433</v>
      </c>
      <c r="E2183" s="402">
        <v>70300</v>
      </c>
      <c r="F2183" s="117">
        <v>41937</v>
      </c>
      <c r="G2183" s="30">
        <v>70300</v>
      </c>
      <c r="H2183" s="265">
        <f t="shared" si="48"/>
        <v>0</v>
      </c>
      <c r="I2183" s="235" t="s">
        <v>2525</v>
      </c>
      <c r="J2183" s="9"/>
      <c r="K2183" s="9"/>
    </row>
    <row r="2184" spans="1:11" x14ac:dyDescent="0.25">
      <c r="A2184" s="240">
        <v>41939</v>
      </c>
      <c r="B2184" s="438" t="s">
        <v>3927</v>
      </c>
      <c r="C2184" s="429" t="s">
        <v>2506</v>
      </c>
      <c r="D2184" s="439" t="s">
        <v>2433</v>
      </c>
      <c r="E2184" s="295">
        <v>67659</v>
      </c>
      <c r="F2184" s="299" t="s">
        <v>3928</v>
      </c>
      <c r="G2184" s="22">
        <f>45000+22659</f>
        <v>67659</v>
      </c>
      <c r="H2184" s="265">
        <f t="shared" si="48"/>
        <v>0</v>
      </c>
      <c r="I2184" s="24" t="s">
        <v>2523</v>
      </c>
      <c r="J2184" s="9"/>
      <c r="K2184" s="9"/>
    </row>
    <row r="2185" spans="1:11" x14ac:dyDescent="0.25">
      <c r="A2185" s="240">
        <v>41930</v>
      </c>
      <c r="B2185" s="459" t="s">
        <v>3177</v>
      </c>
      <c r="C2185" s="429" t="s">
        <v>2506</v>
      </c>
      <c r="D2185" s="8" t="s">
        <v>3178</v>
      </c>
      <c r="E2185" s="252">
        <v>47181.9</v>
      </c>
      <c r="F2185" s="299" t="s">
        <v>3179</v>
      </c>
      <c r="G2185" s="30">
        <f>43500+3681.9</f>
        <v>47181.9</v>
      </c>
      <c r="H2185" s="265">
        <f t="shared" si="48"/>
        <v>0</v>
      </c>
      <c r="I2185" s="8" t="s">
        <v>2</v>
      </c>
      <c r="J2185" s="9"/>
      <c r="K2185" s="9"/>
    </row>
    <row r="2186" spans="1:11" x14ac:dyDescent="0.25">
      <c r="A2186" s="240"/>
      <c r="B2186" s="438"/>
      <c r="C2186" s="429"/>
      <c r="D2186" s="8"/>
      <c r="E2186" s="252"/>
      <c r="F2186" s="299"/>
      <c r="G2186" s="621">
        <f>SUM(G2181:G2185)</f>
        <v>311178.2</v>
      </c>
      <c r="H2186" s="265"/>
      <c r="I2186" s="8"/>
      <c r="J2186" s="9"/>
      <c r="K2186" s="9"/>
    </row>
    <row r="2187" spans="1:11" x14ac:dyDescent="0.25">
      <c r="A2187" s="240"/>
      <c r="B2187" s="438"/>
      <c r="C2187" s="429"/>
      <c r="D2187" s="8"/>
      <c r="E2187" s="252"/>
      <c r="F2187" s="299"/>
      <c r="G2187" s="30"/>
      <c r="H2187" s="265"/>
      <c r="I2187" s="8"/>
      <c r="J2187" s="9"/>
      <c r="K2187" s="9"/>
    </row>
    <row r="2188" spans="1:11" x14ac:dyDescent="0.25">
      <c r="A2188" s="240">
        <v>41913</v>
      </c>
      <c r="B2188" s="448" t="s">
        <v>2246</v>
      </c>
      <c r="C2188" s="447" t="s">
        <v>2764</v>
      </c>
      <c r="D2188" s="235" t="s">
        <v>22</v>
      </c>
      <c r="E2188" s="236">
        <v>10163.700000000001</v>
      </c>
      <c r="F2188" s="294">
        <v>41914</v>
      </c>
      <c r="G2188" s="30">
        <v>10163.700000000001</v>
      </c>
      <c r="H2188" s="238">
        <f t="shared" si="48"/>
        <v>0</v>
      </c>
      <c r="I2188" s="235" t="s">
        <v>146</v>
      </c>
      <c r="J2188" s="9"/>
      <c r="K2188" s="9"/>
    </row>
    <row r="2189" spans="1:11" x14ac:dyDescent="0.25">
      <c r="A2189" s="240">
        <v>41914</v>
      </c>
      <c r="B2189" s="452" t="s">
        <v>1565</v>
      </c>
      <c r="C2189" s="453" t="s">
        <v>2506</v>
      </c>
      <c r="D2189" s="454" t="s">
        <v>22</v>
      </c>
      <c r="E2189" s="236">
        <v>11566.5</v>
      </c>
      <c r="F2189" s="294">
        <v>41914</v>
      </c>
      <c r="G2189" s="30">
        <v>11566.5</v>
      </c>
      <c r="H2189" s="238">
        <f t="shared" si="48"/>
        <v>0</v>
      </c>
      <c r="I2189" s="38" t="s">
        <v>23</v>
      </c>
      <c r="J2189" s="9"/>
      <c r="K2189" s="9"/>
    </row>
    <row r="2190" spans="1:11" x14ac:dyDescent="0.25">
      <c r="A2190" s="240">
        <v>41915</v>
      </c>
      <c r="B2190" s="452" t="s">
        <v>1688</v>
      </c>
      <c r="C2190" s="453" t="s">
        <v>2506</v>
      </c>
      <c r="D2190" s="454" t="s">
        <v>22</v>
      </c>
      <c r="E2190" s="236">
        <v>12963.5</v>
      </c>
      <c r="F2190" s="294">
        <v>41915</v>
      </c>
      <c r="G2190" s="30">
        <v>12963.5</v>
      </c>
      <c r="H2190" s="265">
        <f t="shared" si="48"/>
        <v>0</v>
      </c>
      <c r="I2190" s="38"/>
      <c r="J2190" s="9"/>
      <c r="K2190" s="9"/>
    </row>
    <row r="2191" spans="1:11" x14ac:dyDescent="0.25">
      <c r="A2191" s="240">
        <v>41916</v>
      </c>
      <c r="B2191" s="241" t="s">
        <v>1827</v>
      </c>
      <c r="C2191" s="394" t="s">
        <v>2506</v>
      </c>
      <c r="D2191" s="235" t="s">
        <v>22</v>
      </c>
      <c r="E2191" s="236">
        <v>14433.3</v>
      </c>
      <c r="F2191" s="294">
        <v>41916</v>
      </c>
      <c r="G2191" s="30">
        <v>14433.3</v>
      </c>
      <c r="H2191" s="265">
        <f t="shared" si="48"/>
        <v>0</v>
      </c>
      <c r="I2191" s="235" t="s">
        <v>23</v>
      </c>
      <c r="J2191" s="9"/>
      <c r="K2191" s="9"/>
    </row>
    <row r="2192" spans="1:11" x14ac:dyDescent="0.25">
      <c r="A2192" s="240">
        <v>41917</v>
      </c>
      <c r="B2192" s="241" t="s">
        <v>1928</v>
      </c>
      <c r="C2192" s="394" t="s">
        <v>2506</v>
      </c>
      <c r="D2192" s="235" t="s">
        <v>22</v>
      </c>
      <c r="E2192" s="236">
        <v>8900.6</v>
      </c>
      <c r="F2192" s="294">
        <v>41917</v>
      </c>
      <c r="G2192" s="30">
        <v>8900.6</v>
      </c>
      <c r="H2192" s="265">
        <f t="shared" si="48"/>
        <v>0</v>
      </c>
      <c r="I2192" s="235" t="s">
        <v>4</v>
      </c>
      <c r="J2192" s="9"/>
      <c r="K2192" s="9"/>
    </row>
    <row r="2193" spans="1:11" x14ac:dyDescent="0.25">
      <c r="A2193" s="240">
        <v>41918</v>
      </c>
      <c r="B2193" s="241" t="s">
        <v>1980</v>
      </c>
      <c r="C2193" s="394" t="s">
        <v>2506</v>
      </c>
      <c r="D2193" s="8" t="s">
        <v>22</v>
      </c>
      <c r="E2193" s="252">
        <v>14783</v>
      </c>
      <c r="F2193" s="294">
        <v>41918</v>
      </c>
      <c r="G2193" s="30">
        <v>14783</v>
      </c>
      <c r="H2193" s="265">
        <f t="shared" si="48"/>
        <v>0</v>
      </c>
      <c r="I2193" s="8"/>
      <c r="J2193" s="9"/>
      <c r="K2193" s="9"/>
    </row>
    <row r="2194" spans="1:11" x14ac:dyDescent="0.25">
      <c r="A2194" s="240">
        <v>41919</v>
      </c>
      <c r="B2194" s="241" t="s">
        <v>2123</v>
      </c>
      <c r="C2194" s="394" t="s">
        <v>2506</v>
      </c>
      <c r="D2194" s="8" t="s">
        <v>22</v>
      </c>
      <c r="E2194" s="252">
        <v>13872</v>
      </c>
      <c r="F2194" s="294">
        <v>41919</v>
      </c>
      <c r="G2194" s="30">
        <v>13872</v>
      </c>
      <c r="H2194" s="265">
        <f t="shared" si="48"/>
        <v>0</v>
      </c>
      <c r="I2194" s="8"/>
      <c r="J2194" s="9"/>
      <c r="K2194" s="9"/>
    </row>
    <row r="2195" spans="1:11" x14ac:dyDescent="0.25">
      <c r="A2195" s="240">
        <v>41920</v>
      </c>
      <c r="B2195" s="241" t="s">
        <v>2182</v>
      </c>
      <c r="C2195" s="394" t="s">
        <v>2506</v>
      </c>
      <c r="D2195" s="8" t="s">
        <v>22</v>
      </c>
      <c r="E2195" s="252">
        <v>5105.2</v>
      </c>
      <c r="F2195" s="294">
        <v>41921</v>
      </c>
      <c r="G2195" s="30">
        <v>5105.2</v>
      </c>
      <c r="H2195" s="265">
        <f t="shared" si="48"/>
        <v>0</v>
      </c>
      <c r="I2195" s="8" t="s">
        <v>23</v>
      </c>
      <c r="J2195" s="9"/>
      <c r="K2195" s="9"/>
    </row>
    <row r="2196" spans="1:11" x14ac:dyDescent="0.25">
      <c r="A2196" s="240">
        <v>41921</v>
      </c>
      <c r="B2196" s="456" t="s">
        <v>1211</v>
      </c>
      <c r="C2196" s="457" t="s">
        <v>2764</v>
      </c>
      <c r="D2196" s="235" t="s">
        <v>22</v>
      </c>
      <c r="E2196" s="236">
        <v>10031</v>
      </c>
      <c r="F2196" s="294">
        <v>41921</v>
      </c>
      <c r="G2196" s="30">
        <v>10031</v>
      </c>
      <c r="H2196" s="265">
        <f t="shared" si="48"/>
        <v>0</v>
      </c>
      <c r="I2196" s="235" t="s">
        <v>23</v>
      </c>
      <c r="J2196" s="9"/>
      <c r="K2196" s="9"/>
    </row>
    <row r="2197" spans="1:11" x14ac:dyDescent="0.25">
      <c r="A2197" s="240">
        <v>41922</v>
      </c>
      <c r="B2197" s="438" t="s">
        <v>1064</v>
      </c>
      <c r="C2197" s="429" t="s">
        <v>2506</v>
      </c>
      <c r="D2197" s="235" t="s">
        <v>22</v>
      </c>
      <c r="E2197" s="236">
        <v>10388.799999999999</v>
      </c>
      <c r="F2197" s="294">
        <v>41922</v>
      </c>
      <c r="G2197" s="30">
        <v>10388.799999999999</v>
      </c>
      <c r="H2197" s="265">
        <f t="shared" si="48"/>
        <v>0</v>
      </c>
      <c r="I2197" s="235"/>
      <c r="J2197" s="9"/>
      <c r="K2197" s="9"/>
    </row>
    <row r="2198" spans="1:11" x14ac:dyDescent="0.25">
      <c r="A2198" s="240">
        <v>41923</v>
      </c>
      <c r="B2198" s="438" t="s">
        <v>1185</v>
      </c>
      <c r="C2198" s="429" t="s">
        <v>2506</v>
      </c>
      <c r="D2198" s="8" t="s">
        <v>22</v>
      </c>
      <c r="E2198" s="252">
        <v>8191.8</v>
      </c>
      <c r="F2198" s="294">
        <v>41925</v>
      </c>
      <c r="G2198" s="30">
        <v>8191.8</v>
      </c>
      <c r="H2198" s="265">
        <f t="shared" si="48"/>
        <v>0</v>
      </c>
      <c r="I2198" s="235" t="s">
        <v>2511</v>
      </c>
      <c r="J2198" s="9"/>
      <c r="K2198" s="9"/>
    </row>
    <row r="2199" spans="1:11" x14ac:dyDescent="0.25">
      <c r="A2199" s="240">
        <v>41924</v>
      </c>
      <c r="B2199" s="438" t="s">
        <v>1279</v>
      </c>
      <c r="C2199" s="429" t="s">
        <v>2506</v>
      </c>
      <c r="D2199" s="8" t="s">
        <v>22</v>
      </c>
      <c r="E2199" s="252">
        <v>7693.6</v>
      </c>
      <c r="F2199" s="294">
        <v>41925</v>
      </c>
      <c r="G2199" s="30">
        <v>7693.6</v>
      </c>
      <c r="H2199" s="265">
        <f t="shared" si="48"/>
        <v>0</v>
      </c>
      <c r="I2199" s="235" t="s">
        <v>2523</v>
      </c>
      <c r="J2199" s="9"/>
      <c r="K2199" s="9"/>
    </row>
    <row r="2200" spans="1:11" x14ac:dyDescent="0.25">
      <c r="A2200" s="240">
        <v>41925</v>
      </c>
      <c r="B2200" s="438" t="s">
        <v>1336</v>
      </c>
      <c r="C2200" s="429" t="s">
        <v>2506</v>
      </c>
      <c r="D2200" s="401" t="s">
        <v>22</v>
      </c>
      <c r="E2200" s="402">
        <v>6009.6</v>
      </c>
      <c r="F2200" s="294">
        <v>41925</v>
      </c>
      <c r="G2200" s="22">
        <v>6009.6</v>
      </c>
      <c r="H2200" s="265">
        <f t="shared" si="48"/>
        <v>0</v>
      </c>
      <c r="I2200" s="20" t="s">
        <v>2511</v>
      </c>
      <c r="J2200" s="9"/>
      <c r="K2200" s="9"/>
    </row>
    <row r="2201" spans="1:11" x14ac:dyDescent="0.25">
      <c r="A2201" s="240">
        <v>41926</v>
      </c>
      <c r="B2201" s="438" t="s">
        <v>1462</v>
      </c>
      <c r="C2201" s="429" t="s">
        <v>2506</v>
      </c>
      <c r="D2201" s="401" t="s">
        <v>22</v>
      </c>
      <c r="E2201" s="402">
        <v>11643.6</v>
      </c>
      <c r="F2201" s="294">
        <v>41926</v>
      </c>
      <c r="G2201" s="30">
        <v>11643.6</v>
      </c>
      <c r="H2201" s="265">
        <f t="shared" si="48"/>
        <v>0</v>
      </c>
      <c r="I2201" s="235" t="s">
        <v>2511</v>
      </c>
      <c r="J2201" s="9"/>
      <c r="K2201" s="9"/>
    </row>
    <row r="2202" spans="1:11" x14ac:dyDescent="0.25">
      <c r="A2202" s="240">
        <v>41927</v>
      </c>
      <c r="B2202" s="438" t="s">
        <v>2901</v>
      </c>
      <c r="C2202" s="429" t="s">
        <v>2506</v>
      </c>
      <c r="D2202" s="8" t="s">
        <v>22</v>
      </c>
      <c r="E2202" s="252">
        <v>9966</v>
      </c>
      <c r="F2202" s="294">
        <v>41927</v>
      </c>
      <c r="G2202" s="30">
        <v>9966</v>
      </c>
      <c r="H2202" s="265">
        <f t="shared" ref="H2202:H2275" si="49">E2202-G2202</f>
        <v>0</v>
      </c>
      <c r="I2202" s="8" t="s">
        <v>2534</v>
      </c>
      <c r="J2202" s="9"/>
      <c r="K2202" s="9"/>
    </row>
    <row r="2203" spans="1:11" x14ac:dyDescent="0.25">
      <c r="A2203" s="240">
        <v>41928</v>
      </c>
      <c r="B2203" s="438" t="s">
        <v>3002</v>
      </c>
      <c r="C2203" s="429" t="s">
        <v>2506</v>
      </c>
      <c r="D2203" s="8" t="s">
        <v>22</v>
      </c>
      <c r="E2203" s="252">
        <v>12465.4</v>
      </c>
      <c r="F2203" s="294">
        <v>41928</v>
      </c>
      <c r="G2203" s="251">
        <v>12465.4</v>
      </c>
      <c r="H2203" s="265">
        <f t="shared" si="49"/>
        <v>0</v>
      </c>
      <c r="I2203" s="235" t="s">
        <v>2511</v>
      </c>
      <c r="J2203" s="9"/>
      <c r="K2203" s="9"/>
    </row>
    <row r="2204" spans="1:11" x14ac:dyDescent="0.25">
      <c r="A2204" s="240">
        <v>41929</v>
      </c>
      <c r="B2204" s="438" t="s">
        <v>3106</v>
      </c>
      <c r="C2204" s="429" t="s">
        <v>2506</v>
      </c>
      <c r="D2204" s="8" t="s">
        <v>22</v>
      </c>
      <c r="E2204" s="252">
        <v>12350.4</v>
      </c>
      <c r="F2204" s="294">
        <v>41929</v>
      </c>
      <c r="G2204" s="251">
        <v>12350.4</v>
      </c>
      <c r="H2204" s="265">
        <f t="shared" si="49"/>
        <v>0</v>
      </c>
      <c r="I2204" s="235" t="s">
        <v>2531</v>
      </c>
      <c r="J2204" s="9"/>
      <c r="K2204" s="9"/>
    </row>
    <row r="2205" spans="1:11" x14ac:dyDescent="0.25">
      <c r="A2205" s="240">
        <v>41930</v>
      </c>
      <c r="B2205" s="438" t="s">
        <v>3201</v>
      </c>
      <c r="C2205" s="429" t="s">
        <v>2506</v>
      </c>
      <c r="D2205" s="401" t="s">
        <v>22</v>
      </c>
      <c r="E2205" s="402">
        <v>11240.6</v>
      </c>
      <c r="F2205" s="294">
        <v>41930</v>
      </c>
      <c r="G2205" s="30">
        <v>11240.6</v>
      </c>
      <c r="H2205" s="265">
        <f t="shared" si="49"/>
        <v>0</v>
      </c>
      <c r="I2205" s="8" t="s">
        <v>2511</v>
      </c>
      <c r="J2205" s="9"/>
      <c r="K2205" s="9"/>
    </row>
    <row r="2206" spans="1:11" x14ac:dyDescent="0.25">
      <c r="A2206" s="240">
        <v>41931</v>
      </c>
      <c r="B2206" s="438" t="s">
        <v>3290</v>
      </c>
      <c r="C2206" s="429" t="s">
        <v>2506</v>
      </c>
      <c r="D2206" s="8" t="s">
        <v>22</v>
      </c>
      <c r="E2206" s="252">
        <v>5529.6</v>
      </c>
      <c r="F2206" s="294">
        <v>41932</v>
      </c>
      <c r="G2206" s="30">
        <v>5529.6</v>
      </c>
      <c r="H2206" s="265">
        <f t="shared" si="49"/>
        <v>0</v>
      </c>
      <c r="I2206" s="8" t="s">
        <v>2531</v>
      </c>
      <c r="J2206" s="9"/>
      <c r="K2206" s="9"/>
    </row>
    <row r="2207" spans="1:11" x14ac:dyDescent="0.25">
      <c r="A2207" s="240">
        <v>41932</v>
      </c>
      <c r="B2207" s="438" t="s">
        <v>3363</v>
      </c>
      <c r="C2207" s="429" t="s">
        <v>2506</v>
      </c>
      <c r="D2207" s="8" t="s">
        <v>22</v>
      </c>
      <c r="E2207" s="252">
        <v>7265</v>
      </c>
      <c r="F2207" s="294">
        <v>41932</v>
      </c>
      <c r="G2207" s="30">
        <v>7265</v>
      </c>
      <c r="H2207" s="265">
        <f t="shared" si="49"/>
        <v>0</v>
      </c>
      <c r="I2207" s="8" t="s">
        <v>2511</v>
      </c>
      <c r="J2207" s="9"/>
      <c r="K2207" s="9"/>
    </row>
    <row r="2208" spans="1:11" x14ac:dyDescent="0.25">
      <c r="A2208" s="240">
        <v>41933</v>
      </c>
      <c r="B2208" s="438" t="s">
        <v>3457</v>
      </c>
      <c r="C2208" s="429" t="s">
        <v>2506</v>
      </c>
      <c r="D2208" s="8" t="s">
        <v>22</v>
      </c>
      <c r="E2208" s="252">
        <v>8136</v>
      </c>
      <c r="F2208" s="294">
        <v>41934</v>
      </c>
      <c r="G2208" s="22">
        <v>8136</v>
      </c>
      <c r="H2208" s="265">
        <f t="shared" si="49"/>
        <v>0</v>
      </c>
      <c r="I2208" s="431" t="s">
        <v>2511</v>
      </c>
      <c r="J2208" s="9"/>
      <c r="K2208" s="9"/>
    </row>
    <row r="2209" spans="1:11" x14ac:dyDescent="0.25">
      <c r="A2209" s="240">
        <v>41934</v>
      </c>
      <c r="B2209" s="438" t="s">
        <v>3556</v>
      </c>
      <c r="C2209" s="429" t="s">
        <v>2506</v>
      </c>
      <c r="D2209" s="8" t="s">
        <v>22</v>
      </c>
      <c r="E2209" s="252">
        <v>10817.4</v>
      </c>
      <c r="F2209" s="294">
        <v>41935</v>
      </c>
      <c r="G2209" s="22">
        <v>10817.4</v>
      </c>
      <c r="H2209" s="265">
        <f t="shared" si="49"/>
        <v>0</v>
      </c>
      <c r="I2209" s="20" t="s">
        <v>2534</v>
      </c>
      <c r="J2209" s="9"/>
      <c r="K2209" s="9"/>
    </row>
    <row r="2210" spans="1:11" x14ac:dyDescent="0.25">
      <c r="A2210" s="240">
        <v>41935</v>
      </c>
      <c r="B2210" s="438" t="s">
        <v>3617</v>
      </c>
      <c r="C2210" s="429" t="s">
        <v>2506</v>
      </c>
      <c r="D2210" s="401" t="s">
        <v>22</v>
      </c>
      <c r="E2210" s="402">
        <v>1410</v>
      </c>
      <c r="F2210" s="117">
        <v>41935</v>
      </c>
      <c r="G2210" s="30">
        <v>1410</v>
      </c>
      <c r="H2210" s="265">
        <f t="shared" si="49"/>
        <v>0</v>
      </c>
      <c r="I2210" s="235" t="s">
        <v>2511</v>
      </c>
      <c r="J2210" s="9"/>
      <c r="K2210" s="9"/>
    </row>
    <row r="2211" spans="1:11" x14ac:dyDescent="0.25">
      <c r="A2211" s="240">
        <v>41935</v>
      </c>
      <c r="B2211" s="438" t="s">
        <v>3618</v>
      </c>
      <c r="C2211" s="429" t="s">
        <v>2506</v>
      </c>
      <c r="D2211" s="401" t="s">
        <v>22</v>
      </c>
      <c r="E2211" s="402">
        <v>13132.8</v>
      </c>
      <c r="F2211" s="117">
        <v>41935</v>
      </c>
      <c r="G2211" s="30">
        <v>13132.8</v>
      </c>
      <c r="H2211" s="265">
        <f t="shared" si="49"/>
        <v>0</v>
      </c>
      <c r="I2211" s="235" t="s">
        <v>2511</v>
      </c>
      <c r="J2211" s="9"/>
      <c r="K2211" s="9"/>
    </row>
    <row r="2212" spans="1:11" x14ac:dyDescent="0.25">
      <c r="A2212" s="240">
        <v>41936</v>
      </c>
      <c r="B2212" s="438" t="s">
        <v>3724</v>
      </c>
      <c r="C2212" s="429" t="s">
        <v>2506</v>
      </c>
      <c r="D2212" s="401" t="s">
        <v>22</v>
      </c>
      <c r="E2212" s="402">
        <v>12780.4</v>
      </c>
      <c r="F2212" s="294">
        <v>41936</v>
      </c>
      <c r="G2212" s="22">
        <v>12780.4</v>
      </c>
      <c r="H2212" s="265">
        <f t="shared" si="49"/>
        <v>0</v>
      </c>
      <c r="I2212" s="20" t="s">
        <v>2511</v>
      </c>
      <c r="J2212" s="9"/>
      <c r="K2212" s="9"/>
    </row>
    <row r="2213" spans="1:11" x14ac:dyDescent="0.25">
      <c r="A2213" s="240">
        <v>41937</v>
      </c>
      <c r="B2213" s="438" t="s">
        <v>3811</v>
      </c>
      <c r="C2213" s="429" t="s">
        <v>2506</v>
      </c>
      <c r="D2213" s="401" t="s">
        <v>22</v>
      </c>
      <c r="E2213" s="402">
        <v>11735.2</v>
      </c>
      <c r="F2213" s="294">
        <v>41937</v>
      </c>
      <c r="G2213" s="22">
        <v>11735.2</v>
      </c>
      <c r="H2213" s="265">
        <f t="shared" si="49"/>
        <v>0</v>
      </c>
      <c r="I2213" s="431" t="s">
        <v>2511</v>
      </c>
      <c r="J2213" s="9"/>
      <c r="K2213" s="9"/>
    </row>
    <row r="2214" spans="1:11" x14ac:dyDescent="0.25">
      <c r="A2214" s="240">
        <v>41938</v>
      </c>
      <c r="B2214" s="438" t="s">
        <v>3899</v>
      </c>
      <c r="C2214" s="429" t="s">
        <v>2506</v>
      </c>
      <c r="D2214" s="401" t="s">
        <v>22</v>
      </c>
      <c r="E2214" s="402">
        <v>6041.6</v>
      </c>
      <c r="F2214" s="294">
        <v>41938</v>
      </c>
      <c r="G2214" s="30">
        <v>6041.6</v>
      </c>
      <c r="H2214" s="265">
        <f t="shared" si="49"/>
        <v>0</v>
      </c>
      <c r="I2214" s="8" t="s">
        <v>2531</v>
      </c>
      <c r="J2214" s="9"/>
      <c r="K2214" s="9"/>
    </row>
    <row r="2215" spans="1:11" x14ac:dyDescent="0.25">
      <c r="A2215" s="240">
        <v>41939</v>
      </c>
      <c r="B2215" s="438" t="s">
        <v>3948</v>
      </c>
      <c r="C2215" s="429" t="s">
        <v>2506</v>
      </c>
      <c r="D2215" s="439" t="s">
        <v>22</v>
      </c>
      <c r="E2215" s="295">
        <v>10869.4</v>
      </c>
      <c r="F2215" s="294">
        <v>41939</v>
      </c>
      <c r="G2215" s="22">
        <v>10869.4</v>
      </c>
      <c r="H2215" s="265">
        <f t="shared" si="49"/>
        <v>0</v>
      </c>
      <c r="I2215" s="24" t="s">
        <v>2511</v>
      </c>
      <c r="J2215" s="9"/>
      <c r="K2215" s="9"/>
    </row>
    <row r="2216" spans="1:11" x14ac:dyDescent="0.25">
      <c r="A2216" s="240">
        <v>41940</v>
      </c>
      <c r="B2216" s="438" t="s">
        <v>4087</v>
      </c>
      <c r="C2216" s="429" t="s">
        <v>2506</v>
      </c>
      <c r="D2216" s="401" t="s">
        <v>22</v>
      </c>
      <c r="E2216" s="402">
        <v>16126.4</v>
      </c>
      <c r="F2216" s="294">
        <v>41940</v>
      </c>
      <c r="G2216" s="30">
        <v>16126.4</v>
      </c>
      <c r="H2216" s="265">
        <f t="shared" si="49"/>
        <v>0</v>
      </c>
      <c r="I2216" s="235" t="s">
        <v>2508</v>
      </c>
      <c r="J2216" s="9"/>
      <c r="K2216" s="9"/>
    </row>
    <row r="2217" spans="1:11" x14ac:dyDescent="0.25">
      <c r="A2217" s="240">
        <v>41941</v>
      </c>
      <c r="B2217" s="438" t="s">
        <v>4147</v>
      </c>
      <c r="C2217" s="429" t="s">
        <v>2506</v>
      </c>
      <c r="D2217" s="401" t="s">
        <v>22</v>
      </c>
      <c r="E2217" s="402">
        <v>7372.8</v>
      </c>
      <c r="F2217" s="294">
        <v>41941</v>
      </c>
      <c r="G2217" s="30">
        <v>7372.8</v>
      </c>
      <c r="H2217" s="265">
        <f t="shared" si="49"/>
        <v>0</v>
      </c>
      <c r="I2217" s="235" t="s">
        <v>2511</v>
      </c>
      <c r="J2217" s="9"/>
      <c r="K2217" s="9"/>
    </row>
    <row r="2218" spans="1:11" x14ac:dyDescent="0.25">
      <c r="A2218" s="240">
        <v>41942</v>
      </c>
      <c r="B2218" s="438" t="s">
        <v>4242</v>
      </c>
      <c r="C2218" s="429" t="s">
        <v>2506</v>
      </c>
      <c r="D2218" s="401" t="s">
        <v>22</v>
      </c>
      <c r="E2218" s="402">
        <v>6282.4</v>
      </c>
      <c r="F2218" s="117">
        <v>41943</v>
      </c>
      <c r="G2218" s="30">
        <v>6282.4</v>
      </c>
      <c r="H2218" s="265">
        <f t="shared" si="49"/>
        <v>0</v>
      </c>
      <c r="I2218" s="8" t="s">
        <v>2511</v>
      </c>
      <c r="J2218" s="9"/>
      <c r="K2218" s="9"/>
    </row>
    <row r="2219" spans="1:11" x14ac:dyDescent="0.25">
      <c r="A2219" s="240">
        <v>41942</v>
      </c>
      <c r="B2219" s="438" t="s">
        <v>4245</v>
      </c>
      <c r="C2219" s="429" t="s">
        <v>2506</v>
      </c>
      <c r="D2219" s="401" t="s">
        <v>22</v>
      </c>
      <c r="E2219" s="402">
        <v>2520</v>
      </c>
      <c r="F2219" s="117">
        <v>41943</v>
      </c>
      <c r="G2219" s="30">
        <v>2520</v>
      </c>
      <c r="H2219" s="265">
        <f t="shared" si="49"/>
        <v>0</v>
      </c>
      <c r="I2219" s="8" t="s">
        <v>2511</v>
      </c>
      <c r="J2219" s="9"/>
      <c r="K2219" s="9"/>
    </row>
    <row r="2220" spans="1:11" x14ac:dyDescent="0.25">
      <c r="A2220" s="240">
        <v>41943</v>
      </c>
      <c r="B2220" s="438" t="s">
        <v>4365</v>
      </c>
      <c r="C2220" s="429" t="s">
        <v>2506</v>
      </c>
      <c r="D2220" s="401" t="s">
        <v>22</v>
      </c>
      <c r="E2220" s="402">
        <v>7767</v>
      </c>
      <c r="F2220" s="313">
        <v>41944</v>
      </c>
      <c r="G2220" s="247">
        <v>7767</v>
      </c>
      <c r="H2220" s="265">
        <f t="shared" si="49"/>
        <v>0</v>
      </c>
      <c r="I2220" s="8" t="s">
        <v>2511</v>
      </c>
      <c r="J2220" s="9"/>
      <c r="K2220" s="9"/>
    </row>
    <row r="2221" spans="1:11" x14ac:dyDescent="0.25">
      <c r="A2221" s="240"/>
      <c r="B2221" s="438"/>
      <c r="C2221" s="429"/>
      <c r="D2221" s="401"/>
      <c r="E2221" s="402"/>
      <c r="F2221" s="313"/>
      <c r="G2221" s="624">
        <f>SUM(G2188:G2220)</f>
        <v>319554.60000000003</v>
      </c>
      <c r="H2221" s="265"/>
      <c r="I2221" s="8"/>
      <c r="J2221" s="9"/>
      <c r="K2221" s="9"/>
    </row>
    <row r="2222" spans="1:11" x14ac:dyDescent="0.25">
      <c r="A2222" s="240"/>
      <c r="B2222" s="438"/>
      <c r="C2222" s="429"/>
      <c r="D2222" s="401"/>
      <c r="E2222" s="402"/>
      <c r="F2222" s="313"/>
      <c r="G2222" s="247"/>
      <c r="H2222" s="265"/>
      <c r="I2222" s="8"/>
      <c r="J2222" s="9"/>
      <c r="K2222" s="9"/>
    </row>
    <row r="2223" spans="1:11" x14ac:dyDescent="0.25">
      <c r="A2223" s="240">
        <v>41914</v>
      </c>
      <c r="B2223" s="448" t="s">
        <v>1103</v>
      </c>
      <c r="C2223" s="447" t="s">
        <v>2764</v>
      </c>
      <c r="D2223" s="235" t="s">
        <v>2612</v>
      </c>
      <c r="E2223" s="252">
        <v>1826</v>
      </c>
      <c r="F2223" s="294">
        <v>41914</v>
      </c>
      <c r="G2223" s="30">
        <v>1826</v>
      </c>
      <c r="H2223" s="238">
        <f t="shared" si="49"/>
        <v>0</v>
      </c>
      <c r="I2223" s="8"/>
      <c r="J2223" s="9"/>
      <c r="K2223" s="9"/>
    </row>
    <row r="2224" spans="1:11" x14ac:dyDescent="0.25">
      <c r="A2224" s="240">
        <v>41913</v>
      </c>
      <c r="B2224" s="448" t="s">
        <v>2237</v>
      </c>
      <c r="C2224" s="447" t="s">
        <v>2764</v>
      </c>
      <c r="D2224" s="235" t="s">
        <v>2612</v>
      </c>
      <c r="E2224" s="236">
        <v>3925.2</v>
      </c>
      <c r="F2224" s="294">
        <v>41913</v>
      </c>
      <c r="G2224" s="30">
        <v>3925.2</v>
      </c>
      <c r="H2224" s="238">
        <f t="shared" si="49"/>
        <v>0</v>
      </c>
      <c r="I2224" s="235"/>
      <c r="J2224" s="9"/>
      <c r="K2224" s="9"/>
    </row>
    <row r="2225" spans="1:11" x14ac:dyDescent="0.25">
      <c r="A2225" s="240">
        <v>41918</v>
      </c>
      <c r="B2225" s="241" t="s">
        <v>2043</v>
      </c>
      <c r="C2225" s="394" t="s">
        <v>2506</v>
      </c>
      <c r="D2225" s="8" t="s">
        <v>2612</v>
      </c>
      <c r="E2225" s="252">
        <v>3666</v>
      </c>
      <c r="F2225" s="294">
        <v>41918</v>
      </c>
      <c r="G2225" s="30">
        <v>3666</v>
      </c>
      <c r="H2225" s="265">
        <f t="shared" si="49"/>
        <v>0</v>
      </c>
      <c r="I2225" s="8"/>
      <c r="J2225" s="9"/>
      <c r="K2225" s="9"/>
    </row>
    <row r="2226" spans="1:11" x14ac:dyDescent="0.25">
      <c r="A2226" s="240">
        <v>41920</v>
      </c>
      <c r="B2226" s="241" t="s">
        <v>2194</v>
      </c>
      <c r="C2226" s="394" t="s">
        <v>2506</v>
      </c>
      <c r="D2226" s="8" t="s">
        <v>2612</v>
      </c>
      <c r="E2226" s="252">
        <v>3594</v>
      </c>
      <c r="F2226" s="294">
        <v>41920</v>
      </c>
      <c r="G2226" s="30">
        <v>3594</v>
      </c>
      <c r="H2226" s="265">
        <f t="shared" si="49"/>
        <v>0</v>
      </c>
      <c r="I2226" s="8"/>
      <c r="J2226" s="9"/>
      <c r="K2226" s="9"/>
    </row>
    <row r="2227" spans="1:11" x14ac:dyDescent="0.25">
      <c r="A2227" s="240">
        <v>41927</v>
      </c>
      <c r="B2227" s="438" t="s">
        <v>2894</v>
      </c>
      <c r="C2227" s="429" t="s">
        <v>2506</v>
      </c>
      <c r="D2227" s="8" t="s">
        <v>2612</v>
      </c>
      <c r="E2227" s="252">
        <v>3804</v>
      </c>
      <c r="F2227" s="294">
        <v>41927</v>
      </c>
      <c r="G2227" s="30">
        <v>3804</v>
      </c>
      <c r="H2227" s="265">
        <f t="shared" si="49"/>
        <v>0</v>
      </c>
      <c r="I2227" s="8" t="s">
        <v>2508</v>
      </c>
      <c r="J2227" s="9"/>
      <c r="K2227" s="9"/>
    </row>
    <row r="2228" spans="1:11" x14ac:dyDescent="0.25">
      <c r="A2228" s="240">
        <v>41928</v>
      </c>
      <c r="B2228" s="438" t="s">
        <v>2989</v>
      </c>
      <c r="C2228" s="429" t="s">
        <v>2506</v>
      </c>
      <c r="D2228" s="8" t="s">
        <v>2612</v>
      </c>
      <c r="E2228" s="252">
        <v>3168.9</v>
      </c>
      <c r="F2228" s="294">
        <v>41928</v>
      </c>
      <c r="G2228" s="251">
        <v>3168.9</v>
      </c>
      <c r="H2228" s="265">
        <f t="shared" si="49"/>
        <v>0</v>
      </c>
      <c r="I2228" s="235" t="s">
        <v>2508</v>
      </c>
      <c r="J2228" s="9"/>
      <c r="K2228" s="9"/>
    </row>
    <row r="2229" spans="1:11" x14ac:dyDescent="0.25">
      <c r="A2229" s="240">
        <v>41934</v>
      </c>
      <c r="B2229" s="438" t="s">
        <v>3523</v>
      </c>
      <c r="C2229" s="429" t="s">
        <v>2506</v>
      </c>
      <c r="D2229" s="8" t="s">
        <v>2612</v>
      </c>
      <c r="E2229" s="252">
        <v>3801.6</v>
      </c>
      <c r="F2229" s="294">
        <v>41934</v>
      </c>
      <c r="G2229" s="22">
        <v>3801.6</v>
      </c>
      <c r="H2229" s="265">
        <f t="shared" si="49"/>
        <v>0</v>
      </c>
      <c r="I2229" s="20" t="s">
        <v>2508</v>
      </c>
      <c r="J2229" s="9"/>
      <c r="K2229" s="9"/>
    </row>
    <row r="2230" spans="1:11" x14ac:dyDescent="0.25">
      <c r="A2230" s="240">
        <v>41939</v>
      </c>
      <c r="B2230" s="438" t="s">
        <v>4017</v>
      </c>
      <c r="C2230" s="429" t="s">
        <v>2506</v>
      </c>
      <c r="D2230" s="439" t="s">
        <v>2612</v>
      </c>
      <c r="E2230" s="295">
        <v>3685.3</v>
      </c>
      <c r="F2230" s="294">
        <v>41939</v>
      </c>
      <c r="G2230" s="22">
        <v>3685.3</v>
      </c>
      <c r="H2230" s="265">
        <f t="shared" si="49"/>
        <v>0</v>
      </c>
      <c r="I2230" s="24" t="s">
        <v>2508</v>
      </c>
      <c r="J2230" s="9"/>
      <c r="K2230" s="9"/>
    </row>
    <row r="2231" spans="1:11" x14ac:dyDescent="0.25">
      <c r="A2231" s="240">
        <v>41941</v>
      </c>
      <c r="B2231" s="438" t="s">
        <v>4144</v>
      </c>
      <c r="C2231" s="429" t="s">
        <v>2506</v>
      </c>
      <c r="D2231" s="401" t="s">
        <v>2612</v>
      </c>
      <c r="E2231" s="402">
        <v>2656</v>
      </c>
      <c r="F2231" s="294">
        <v>41941</v>
      </c>
      <c r="G2231" s="30">
        <v>2656</v>
      </c>
      <c r="H2231" s="265">
        <f t="shared" si="49"/>
        <v>0</v>
      </c>
      <c r="I2231" s="235" t="s">
        <v>2508</v>
      </c>
      <c r="J2231" s="9"/>
      <c r="K2231" s="9"/>
    </row>
    <row r="2232" spans="1:11" x14ac:dyDescent="0.25">
      <c r="A2232" s="240">
        <v>41942</v>
      </c>
      <c r="B2232" s="438" t="s">
        <v>4224</v>
      </c>
      <c r="C2232" s="429" t="s">
        <v>2506</v>
      </c>
      <c r="D2232" s="401" t="s">
        <v>2612</v>
      </c>
      <c r="E2232" s="402">
        <v>5157.1000000000004</v>
      </c>
      <c r="F2232" s="117">
        <v>41942</v>
      </c>
      <c r="G2232" s="30">
        <v>5157.1000000000004</v>
      </c>
      <c r="H2232" s="265">
        <f t="shared" si="49"/>
        <v>0</v>
      </c>
      <c r="I2232" s="8" t="s">
        <v>2508</v>
      </c>
      <c r="J2232" s="9"/>
      <c r="K2232" s="9"/>
    </row>
    <row r="2233" spans="1:11" x14ac:dyDescent="0.25">
      <c r="A2233" s="240"/>
      <c r="B2233" s="438"/>
      <c r="C2233" s="429"/>
      <c r="D2233" s="401"/>
      <c r="E2233" s="402"/>
      <c r="F2233" s="117"/>
      <c r="G2233" s="30">
        <f>SUM(G2223:G2232)</f>
        <v>35284.1</v>
      </c>
      <c r="H2233" s="265"/>
      <c r="I2233" s="8"/>
      <c r="J2233" s="9"/>
      <c r="K2233" s="9"/>
    </row>
    <row r="2234" spans="1:11" x14ac:dyDescent="0.25">
      <c r="A2234" s="240"/>
      <c r="B2234" s="438"/>
      <c r="C2234" s="429"/>
      <c r="D2234" s="401"/>
      <c r="E2234" s="402"/>
      <c r="F2234" s="117"/>
      <c r="G2234" s="30"/>
      <c r="H2234" s="265"/>
      <c r="I2234" s="8"/>
      <c r="J2234" s="9"/>
      <c r="K2234" s="9"/>
    </row>
    <row r="2235" spans="1:11" x14ac:dyDescent="0.25">
      <c r="A2235" s="240">
        <v>41915</v>
      </c>
      <c r="B2235" s="452" t="s">
        <v>1747</v>
      </c>
      <c r="C2235" s="453" t="s">
        <v>2506</v>
      </c>
      <c r="D2235" s="454" t="s">
        <v>2656</v>
      </c>
      <c r="E2235" s="236">
        <v>9045.6</v>
      </c>
      <c r="F2235" s="294">
        <v>41916</v>
      </c>
      <c r="G2235" s="30">
        <v>9045.6</v>
      </c>
      <c r="H2235" s="265">
        <f t="shared" si="49"/>
        <v>0</v>
      </c>
      <c r="I2235" s="38" t="s">
        <v>4</v>
      </c>
      <c r="J2235" s="9"/>
      <c r="K2235" s="9"/>
    </row>
    <row r="2236" spans="1:11" x14ac:dyDescent="0.25">
      <c r="A2236" s="240">
        <v>41922</v>
      </c>
      <c r="B2236" s="438" t="s">
        <v>1132</v>
      </c>
      <c r="C2236" s="429" t="s">
        <v>2506</v>
      </c>
      <c r="D2236" s="235" t="s">
        <v>2656</v>
      </c>
      <c r="E2236" s="236">
        <v>7890.4</v>
      </c>
      <c r="F2236" s="294">
        <v>41923</v>
      </c>
      <c r="G2236" s="30">
        <v>7890.4</v>
      </c>
      <c r="H2236" s="265">
        <f t="shared" si="49"/>
        <v>0</v>
      </c>
      <c r="I2236" s="235" t="s">
        <v>196</v>
      </c>
      <c r="J2236" s="9"/>
      <c r="K2236" s="9"/>
    </row>
    <row r="2237" spans="1:11" x14ac:dyDescent="0.25">
      <c r="A2237" s="240">
        <v>41927</v>
      </c>
      <c r="B2237" s="438" t="s">
        <v>2941</v>
      </c>
      <c r="C2237" s="429" t="s">
        <v>2506</v>
      </c>
      <c r="D2237" s="8" t="s">
        <v>2656</v>
      </c>
      <c r="E2237" s="252">
        <v>4694.1000000000004</v>
      </c>
      <c r="F2237" s="294">
        <v>41928</v>
      </c>
      <c r="G2237" s="30">
        <v>4694.1000000000004</v>
      </c>
      <c r="H2237" s="265">
        <f t="shared" si="49"/>
        <v>0</v>
      </c>
      <c r="I2237" s="8" t="s">
        <v>2523</v>
      </c>
      <c r="J2237" s="9"/>
      <c r="K2237" s="9"/>
    </row>
    <row r="2238" spans="1:11" x14ac:dyDescent="0.25">
      <c r="A2238" s="240">
        <v>41930</v>
      </c>
      <c r="B2238" s="438" t="s">
        <v>3231</v>
      </c>
      <c r="C2238" s="429" t="s">
        <v>2506</v>
      </c>
      <c r="D2238" s="8" t="s">
        <v>2656</v>
      </c>
      <c r="E2238" s="252">
        <v>7481.8</v>
      </c>
      <c r="F2238" s="294">
        <v>41931</v>
      </c>
      <c r="G2238" s="30">
        <v>7481.8</v>
      </c>
      <c r="H2238" s="265">
        <f t="shared" si="49"/>
        <v>0</v>
      </c>
      <c r="I2238" s="8" t="s">
        <v>2525</v>
      </c>
      <c r="J2238" s="9"/>
      <c r="K2238" s="9"/>
    </row>
    <row r="2239" spans="1:11" x14ac:dyDescent="0.25">
      <c r="A2239" s="240">
        <v>41933</v>
      </c>
      <c r="B2239" s="438" t="s">
        <v>3483</v>
      </c>
      <c r="C2239" s="429" t="s">
        <v>2506</v>
      </c>
      <c r="D2239" s="8" t="s">
        <v>2656</v>
      </c>
      <c r="E2239" s="252">
        <v>11262.2</v>
      </c>
      <c r="F2239" s="294">
        <v>41934</v>
      </c>
      <c r="G2239" s="22">
        <v>11262.2</v>
      </c>
      <c r="H2239" s="265">
        <f t="shared" si="49"/>
        <v>0</v>
      </c>
      <c r="I2239" s="431" t="s">
        <v>2520</v>
      </c>
      <c r="J2239" s="9"/>
      <c r="K2239" s="9"/>
    </row>
    <row r="2240" spans="1:11" x14ac:dyDescent="0.25">
      <c r="A2240" s="240">
        <v>41933</v>
      </c>
      <c r="B2240" s="438" t="s">
        <v>3491</v>
      </c>
      <c r="C2240" s="429" t="s">
        <v>2506</v>
      </c>
      <c r="D2240" s="8" t="s">
        <v>2656</v>
      </c>
      <c r="E2240" s="252">
        <v>41.4</v>
      </c>
      <c r="F2240" s="294">
        <v>41934</v>
      </c>
      <c r="G2240" s="22">
        <v>41.4</v>
      </c>
      <c r="H2240" s="265">
        <f t="shared" si="49"/>
        <v>0</v>
      </c>
      <c r="I2240" s="431" t="s">
        <v>2520</v>
      </c>
      <c r="J2240" s="9"/>
      <c r="K2240" s="9"/>
    </row>
    <row r="2241" spans="1:11" x14ac:dyDescent="0.25">
      <c r="A2241" s="240">
        <v>41936</v>
      </c>
      <c r="B2241" s="438" t="s">
        <v>3760</v>
      </c>
      <c r="C2241" s="429" t="s">
        <v>2506</v>
      </c>
      <c r="D2241" s="401" t="s">
        <v>2656</v>
      </c>
      <c r="E2241" s="402">
        <v>7280.6</v>
      </c>
      <c r="F2241" s="294">
        <v>41937</v>
      </c>
      <c r="G2241" s="22">
        <v>7280.6</v>
      </c>
      <c r="H2241" s="265">
        <f t="shared" si="49"/>
        <v>0</v>
      </c>
      <c r="I2241" s="20" t="s">
        <v>2523</v>
      </c>
      <c r="J2241" s="9"/>
      <c r="K2241" s="9"/>
    </row>
    <row r="2242" spans="1:11" x14ac:dyDescent="0.25">
      <c r="A2242" s="240">
        <v>41941</v>
      </c>
      <c r="B2242" s="438" t="s">
        <v>4190</v>
      </c>
      <c r="C2242" s="429" t="s">
        <v>2506</v>
      </c>
      <c r="D2242" s="401" t="s">
        <v>2656</v>
      </c>
      <c r="E2242" s="402">
        <v>6152.4</v>
      </c>
      <c r="F2242" s="117">
        <v>41942</v>
      </c>
      <c r="G2242" s="30">
        <v>6152.4</v>
      </c>
      <c r="H2242" s="265">
        <f t="shared" si="49"/>
        <v>0</v>
      </c>
      <c r="I2242" s="8" t="s">
        <v>2520</v>
      </c>
      <c r="J2242" s="9"/>
      <c r="K2242" s="9"/>
    </row>
    <row r="2243" spans="1:11" x14ac:dyDescent="0.25">
      <c r="A2243" s="240"/>
      <c r="B2243" s="438"/>
      <c r="C2243" s="429"/>
      <c r="D2243" s="401"/>
      <c r="E2243" s="402"/>
      <c r="F2243" s="117"/>
      <c r="G2243" s="621">
        <f>SUM(G2235:G2242)</f>
        <v>53848.5</v>
      </c>
      <c r="H2243" s="265"/>
      <c r="I2243" s="8"/>
      <c r="J2243" s="9"/>
      <c r="K2243" s="9"/>
    </row>
    <row r="2244" spans="1:11" x14ac:dyDescent="0.25">
      <c r="A2244" s="240"/>
      <c r="B2244" s="438"/>
      <c r="C2244" s="429"/>
      <c r="D2244" s="401"/>
      <c r="E2244" s="402"/>
      <c r="F2244" s="117"/>
      <c r="G2244" s="30"/>
      <c r="H2244" s="265"/>
      <c r="I2244" s="8"/>
      <c r="J2244" s="9"/>
      <c r="K2244" s="9"/>
    </row>
    <row r="2245" spans="1:11" x14ac:dyDescent="0.25">
      <c r="A2245" s="240">
        <v>41934</v>
      </c>
      <c r="B2245" s="438" t="s">
        <v>3503</v>
      </c>
      <c r="C2245" s="429" t="s">
        <v>2506</v>
      </c>
      <c r="D2245" s="8" t="s">
        <v>3504</v>
      </c>
      <c r="E2245" s="252">
        <v>2664</v>
      </c>
      <c r="F2245" s="294">
        <v>41934</v>
      </c>
      <c r="G2245" s="22">
        <v>2664</v>
      </c>
      <c r="H2245" s="265">
        <f t="shared" si="49"/>
        <v>0</v>
      </c>
      <c r="I2245" s="431" t="s">
        <v>2508</v>
      </c>
      <c r="J2245" s="9"/>
      <c r="K2245" s="9"/>
    </row>
    <row r="2246" spans="1:11" x14ac:dyDescent="0.25">
      <c r="A2246" s="240">
        <v>41918</v>
      </c>
      <c r="B2246" s="241" t="s">
        <v>2062</v>
      </c>
      <c r="C2246" s="394" t="s">
        <v>2506</v>
      </c>
      <c r="D2246" s="8" t="s">
        <v>2821</v>
      </c>
      <c r="E2246" s="252">
        <v>8505</v>
      </c>
      <c r="F2246" s="294">
        <v>41918</v>
      </c>
      <c r="G2246" s="30">
        <v>8505</v>
      </c>
      <c r="H2246" s="265">
        <f t="shared" si="49"/>
        <v>0</v>
      </c>
      <c r="I2246" s="8"/>
      <c r="J2246" s="9"/>
      <c r="K2246" s="9"/>
    </row>
    <row r="2247" spans="1:11" x14ac:dyDescent="0.25">
      <c r="A2247" s="240">
        <v>41918</v>
      </c>
      <c r="B2247" s="241" t="s">
        <v>2063</v>
      </c>
      <c r="C2247" s="394" t="s">
        <v>2506</v>
      </c>
      <c r="D2247" s="8" t="s">
        <v>2821</v>
      </c>
      <c r="E2247" s="252">
        <v>6285.32</v>
      </c>
      <c r="F2247" s="294">
        <v>41918</v>
      </c>
      <c r="G2247" s="30">
        <v>6285.32</v>
      </c>
      <c r="H2247" s="265">
        <f t="shared" si="49"/>
        <v>0</v>
      </c>
      <c r="I2247" s="8"/>
      <c r="J2247" s="9"/>
      <c r="K2247" s="9"/>
    </row>
    <row r="2248" spans="1:11" x14ac:dyDescent="0.25">
      <c r="A2248" s="240"/>
      <c r="B2248" s="241"/>
      <c r="C2248" s="394"/>
      <c r="D2248" s="8"/>
      <c r="E2248" s="252"/>
      <c r="F2248" s="294"/>
      <c r="G2248" s="30"/>
      <c r="H2248" s="265"/>
      <c r="I2248" s="8"/>
      <c r="J2248" s="9"/>
      <c r="K2248" s="9"/>
    </row>
    <row r="2249" spans="1:11" x14ac:dyDescent="0.25">
      <c r="A2249" s="240"/>
      <c r="B2249" s="241"/>
      <c r="C2249" s="394"/>
      <c r="D2249" s="8"/>
      <c r="E2249" s="252"/>
      <c r="F2249" s="294"/>
      <c r="G2249" s="30"/>
      <c r="H2249" s="265"/>
      <c r="I2249" s="8"/>
      <c r="J2249" s="9"/>
      <c r="K2249" s="9"/>
    </row>
    <row r="2250" spans="1:11" x14ac:dyDescent="0.25">
      <c r="A2250" s="240">
        <v>41913</v>
      </c>
      <c r="B2250" s="448" t="s">
        <v>2264</v>
      </c>
      <c r="C2250" s="447" t="s">
        <v>2764</v>
      </c>
      <c r="D2250" s="235" t="s">
        <v>78</v>
      </c>
      <c r="E2250" s="236">
        <v>6451.47</v>
      </c>
      <c r="F2250" s="294">
        <v>41913</v>
      </c>
      <c r="G2250" s="30">
        <v>6451.47</v>
      </c>
      <c r="H2250" s="238">
        <f t="shared" si="49"/>
        <v>0</v>
      </c>
      <c r="I2250" s="235" t="s">
        <v>57</v>
      </c>
      <c r="J2250" s="9"/>
      <c r="K2250" s="9"/>
    </row>
    <row r="2251" spans="1:11" x14ac:dyDescent="0.25">
      <c r="A2251" s="240">
        <v>41915</v>
      </c>
      <c r="B2251" s="452" t="s">
        <v>1739</v>
      </c>
      <c r="C2251" s="453" t="s">
        <v>2506</v>
      </c>
      <c r="D2251" s="454" t="s">
        <v>78</v>
      </c>
      <c r="E2251" s="236">
        <v>979.97</v>
      </c>
      <c r="F2251" s="294">
        <v>41916</v>
      </c>
      <c r="G2251" s="30">
        <v>979.97</v>
      </c>
      <c r="H2251" s="265">
        <f t="shared" si="49"/>
        <v>0</v>
      </c>
      <c r="I2251" s="38" t="s">
        <v>345</v>
      </c>
      <c r="J2251" s="9"/>
      <c r="K2251" s="9"/>
    </row>
    <row r="2252" spans="1:11" x14ac:dyDescent="0.25">
      <c r="A2252" s="240">
        <v>41916</v>
      </c>
      <c r="B2252" s="241" t="s">
        <v>1852</v>
      </c>
      <c r="C2252" s="394" t="s">
        <v>2506</v>
      </c>
      <c r="D2252" s="235" t="s">
        <v>78</v>
      </c>
      <c r="E2252" s="236">
        <v>5874</v>
      </c>
      <c r="F2252" s="294">
        <v>41917</v>
      </c>
      <c r="G2252" s="30">
        <v>5874</v>
      </c>
      <c r="H2252" s="265">
        <f t="shared" si="49"/>
        <v>0</v>
      </c>
      <c r="I2252" s="235"/>
      <c r="J2252" s="9"/>
      <c r="K2252" s="9"/>
    </row>
    <row r="2253" spans="1:11" x14ac:dyDescent="0.25">
      <c r="A2253" s="240">
        <v>41920</v>
      </c>
      <c r="B2253" s="456" t="s">
        <v>1156</v>
      </c>
      <c r="C2253" s="457" t="s">
        <v>2764</v>
      </c>
      <c r="D2253" s="235" t="s">
        <v>78</v>
      </c>
      <c r="E2253" s="236">
        <v>6271.5</v>
      </c>
      <c r="F2253" s="294">
        <v>41921</v>
      </c>
      <c r="G2253" s="30">
        <v>6271.5</v>
      </c>
      <c r="H2253" s="265">
        <f t="shared" si="49"/>
        <v>0</v>
      </c>
      <c r="I2253" s="235" t="s">
        <v>196</v>
      </c>
      <c r="J2253" s="9"/>
      <c r="K2253" s="9"/>
    </row>
    <row r="2254" spans="1:11" x14ac:dyDescent="0.25">
      <c r="A2254" s="240">
        <v>41922</v>
      </c>
      <c r="B2254" s="438" t="s">
        <v>1126</v>
      </c>
      <c r="C2254" s="429" t="s">
        <v>2506</v>
      </c>
      <c r="D2254" s="235" t="s">
        <v>78</v>
      </c>
      <c r="E2254" s="236">
        <v>15712.47</v>
      </c>
      <c r="F2254" s="294">
        <v>41923</v>
      </c>
      <c r="G2254" s="30">
        <v>15712.47</v>
      </c>
      <c r="H2254" s="265">
        <f t="shared" si="49"/>
        <v>0</v>
      </c>
      <c r="I2254" s="235" t="s">
        <v>196</v>
      </c>
      <c r="J2254" s="9"/>
      <c r="K2254" s="9"/>
    </row>
    <row r="2255" spans="1:11" x14ac:dyDescent="0.25">
      <c r="A2255" s="240">
        <v>41923</v>
      </c>
      <c r="B2255" s="438" t="s">
        <v>1247</v>
      </c>
      <c r="C2255" s="429" t="s">
        <v>2506</v>
      </c>
      <c r="D2255" s="8" t="s">
        <v>78</v>
      </c>
      <c r="E2255" s="252">
        <v>6423.2</v>
      </c>
      <c r="F2255" s="294">
        <v>41924</v>
      </c>
      <c r="G2255" s="30">
        <v>6423.2</v>
      </c>
      <c r="H2255" s="265">
        <f t="shared" si="49"/>
        <v>0</v>
      </c>
      <c r="I2255" s="235" t="s">
        <v>2523</v>
      </c>
      <c r="J2255" s="9"/>
      <c r="K2255" s="9"/>
    </row>
    <row r="2256" spans="1:11" x14ac:dyDescent="0.25">
      <c r="A2256" s="240">
        <v>41925</v>
      </c>
      <c r="B2256" s="438" t="s">
        <v>1385</v>
      </c>
      <c r="C2256" s="429" t="s">
        <v>2506</v>
      </c>
      <c r="D2256" s="401" t="s">
        <v>78</v>
      </c>
      <c r="E2256" s="402">
        <v>9940.27</v>
      </c>
      <c r="F2256" s="294">
        <v>41926</v>
      </c>
      <c r="G2256" s="30">
        <v>9940.27</v>
      </c>
      <c r="H2256" s="265">
        <f t="shared" si="49"/>
        <v>0</v>
      </c>
      <c r="I2256" s="8" t="s">
        <v>2520</v>
      </c>
      <c r="J2256" s="9"/>
      <c r="K2256" s="9"/>
    </row>
    <row r="2257" spans="1:11" x14ac:dyDescent="0.25">
      <c r="A2257" s="240">
        <v>41928</v>
      </c>
      <c r="B2257" s="438" t="s">
        <v>3044</v>
      </c>
      <c r="C2257" s="429" t="s">
        <v>2506</v>
      </c>
      <c r="D2257" s="8" t="s">
        <v>78</v>
      </c>
      <c r="E2257" s="252">
        <v>5277.57</v>
      </c>
      <c r="F2257" s="294">
        <v>41929</v>
      </c>
      <c r="G2257" s="251">
        <v>5277.57</v>
      </c>
      <c r="H2257" s="265">
        <f t="shared" si="49"/>
        <v>0</v>
      </c>
      <c r="I2257" s="235" t="s">
        <v>2</v>
      </c>
      <c r="J2257" s="9"/>
      <c r="K2257" s="9"/>
    </row>
    <row r="2258" spans="1:11" x14ac:dyDescent="0.25">
      <c r="A2258" s="240">
        <v>41929</v>
      </c>
      <c r="B2258" s="438" t="s">
        <v>3096</v>
      </c>
      <c r="C2258" s="429" t="s">
        <v>2506</v>
      </c>
      <c r="D2258" s="8" t="s">
        <v>78</v>
      </c>
      <c r="E2258" s="252">
        <v>9479.7999999999993</v>
      </c>
      <c r="F2258" s="294">
        <v>41929</v>
      </c>
      <c r="G2258" s="251">
        <v>9479.7999999999993</v>
      </c>
      <c r="H2258" s="265">
        <f t="shared" si="49"/>
        <v>0</v>
      </c>
      <c r="I2258" s="235" t="s">
        <v>2531</v>
      </c>
      <c r="J2258" s="9"/>
      <c r="K2258" s="9"/>
    </row>
    <row r="2259" spans="1:11" x14ac:dyDescent="0.25">
      <c r="A2259" s="240">
        <v>41930</v>
      </c>
      <c r="B2259" s="438" t="s">
        <v>3214</v>
      </c>
      <c r="C2259" s="429" t="s">
        <v>2506</v>
      </c>
      <c r="D2259" s="8" t="s">
        <v>78</v>
      </c>
      <c r="E2259" s="252">
        <v>10417.67</v>
      </c>
      <c r="F2259" s="294">
        <v>41931</v>
      </c>
      <c r="G2259" s="30">
        <v>10417.67</v>
      </c>
      <c r="H2259" s="265">
        <f t="shared" si="49"/>
        <v>0</v>
      </c>
      <c r="I2259" s="8" t="s">
        <v>2525</v>
      </c>
      <c r="J2259" s="9"/>
      <c r="K2259" s="9"/>
    </row>
    <row r="2260" spans="1:11" x14ac:dyDescent="0.25">
      <c r="A2260" s="240">
        <v>41933</v>
      </c>
      <c r="B2260" s="438" t="s">
        <v>3489</v>
      </c>
      <c r="C2260" s="429" t="s">
        <v>2506</v>
      </c>
      <c r="D2260" s="8" t="s">
        <v>78</v>
      </c>
      <c r="E2260" s="252">
        <v>8295.6</v>
      </c>
      <c r="F2260" s="294">
        <v>41934</v>
      </c>
      <c r="G2260" s="22">
        <v>8295.6</v>
      </c>
      <c r="H2260" s="265">
        <f t="shared" si="49"/>
        <v>0</v>
      </c>
      <c r="I2260" s="431" t="s">
        <v>2520</v>
      </c>
      <c r="J2260" s="9"/>
      <c r="K2260" s="9"/>
    </row>
    <row r="2261" spans="1:11" x14ac:dyDescent="0.25">
      <c r="A2261" s="240">
        <v>41937</v>
      </c>
      <c r="B2261" s="438" t="s">
        <v>3839</v>
      </c>
      <c r="C2261" s="429" t="s">
        <v>2506</v>
      </c>
      <c r="D2261" s="401" t="s">
        <v>78</v>
      </c>
      <c r="E2261" s="402">
        <v>7681.8</v>
      </c>
      <c r="F2261" s="294">
        <v>41937</v>
      </c>
      <c r="G2261" s="22">
        <v>7681.8</v>
      </c>
      <c r="H2261" s="265">
        <f t="shared" si="49"/>
        <v>0</v>
      </c>
      <c r="I2261" s="431" t="s">
        <v>2531</v>
      </c>
      <c r="J2261" s="9"/>
      <c r="K2261" s="9"/>
    </row>
    <row r="2262" spans="1:11" x14ac:dyDescent="0.25">
      <c r="A2262" s="240">
        <v>41939</v>
      </c>
      <c r="B2262" s="438" t="s">
        <v>3997</v>
      </c>
      <c r="C2262" s="429" t="s">
        <v>2506</v>
      </c>
      <c r="D2262" s="439" t="s">
        <v>78</v>
      </c>
      <c r="E2262" s="295">
        <v>12524</v>
      </c>
      <c r="F2262" s="294">
        <v>41940</v>
      </c>
      <c r="G2262" s="22">
        <v>12524</v>
      </c>
      <c r="H2262" s="265">
        <f t="shared" si="49"/>
        <v>0</v>
      </c>
      <c r="I2262" s="24" t="s">
        <v>2520</v>
      </c>
      <c r="J2262" s="9"/>
      <c r="K2262" s="9"/>
    </row>
    <row r="2263" spans="1:11" x14ac:dyDescent="0.25">
      <c r="A2263" s="240"/>
      <c r="B2263" s="438"/>
      <c r="C2263" s="429"/>
      <c r="D2263" s="439"/>
      <c r="E2263" s="295"/>
      <c r="F2263" s="294"/>
      <c r="G2263" s="620">
        <f>SUM(G2250:G2262)</f>
        <v>105329.32</v>
      </c>
      <c r="H2263" s="265"/>
      <c r="I2263" s="24"/>
      <c r="J2263" s="9"/>
      <c r="K2263" s="9"/>
    </row>
    <row r="2264" spans="1:11" x14ac:dyDescent="0.25">
      <c r="A2264" s="240"/>
      <c r="B2264" s="438"/>
      <c r="C2264" s="429"/>
      <c r="D2264" s="439"/>
      <c r="E2264" s="295"/>
      <c r="F2264" s="294"/>
      <c r="G2264" s="22"/>
      <c r="H2264" s="265"/>
      <c r="I2264" s="24"/>
      <c r="J2264" s="9"/>
      <c r="K2264" s="9"/>
    </row>
    <row r="2265" spans="1:11" x14ac:dyDescent="0.25">
      <c r="A2265" s="240">
        <v>41913</v>
      </c>
      <c r="B2265" s="448" t="s">
        <v>2227</v>
      </c>
      <c r="C2265" s="447" t="s">
        <v>2764</v>
      </c>
      <c r="D2265" s="235" t="s">
        <v>2507</v>
      </c>
      <c r="E2265" s="236">
        <v>9524.7999999999993</v>
      </c>
      <c r="F2265" s="294">
        <v>41913</v>
      </c>
      <c r="G2265" s="30">
        <v>9524.7999999999993</v>
      </c>
      <c r="H2265" s="238">
        <f t="shared" si="49"/>
        <v>0</v>
      </c>
      <c r="I2265" s="235"/>
      <c r="J2265" s="9"/>
      <c r="K2265" s="9"/>
    </row>
    <row r="2266" spans="1:11" x14ac:dyDescent="0.25">
      <c r="A2266" s="240">
        <v>41915</v>
      </c>
      <c r="B2266" s="452" t="s">
        <v>1775</v>
      </c>
      <c r="C2266" s="453" t="s">
        <v>2506</v>
      </c>
      <c r="D2266" s="235" t="s">
        <v>2507</v>
      </c>
      <c r="E2266" s="236">
        <v>8395.6</v>
      </c>
      <c r="F2266" s="294">
        <v>41915</v>
      </c>
      <c r="G2266" s="30">
        <v>8395.6</v>
      </c>
      <c r="H2266" s="265">
        <f t="shared" si="49"/>
        <v>0</v>
      </c>
      <c r="I2266" s="235"/>
      <c r="J2266" s="9"/>
      <c r="K2266" s="9"/>
    </row>
    <row r="2267" spans="1:11" x14ac:dyDescent="0.25">
      <c r="A2267" s="240">
        <v>41916</v>
      </c>
      <c r="B2267" s="241" t="s">
        <v>1797</v>
      </c>
      <c r="C2267" s="394" t="s">
        <v>2506</v>
      </c>
      <c r="D2267" s="235" t="s">
        <v>2507</v>
      </c>
      <c r="E2267" s="236">
        <v>15368</v>
      </c>
      <c r="F2267" s="294">
        <v>41916</v>
      </c>
      <c r="G2267" s="30">
        <v>15368</v>
      </c>
      <c r="H2267" s="265">
        <f t="shared" si="49"/>
        <v>0</v>
      </c>
      <c r="I2267" s="235"/>
      <c r="J2267" s="9"/>
      <c r="K2267" s="9"/>
    </row>
    <row r="2268" spans="1:11" x14ac:dyDescent="0.25">
      <c r="A2268" s="240">
        <v>41918</v>
      </c>
      <c r="B2268" s="241" t="s">
        <v>1962</v>
      </c>
      <c r="C2268" s="394" t="s">
        <v>2506</v>
      </c>
      <c r="D2268" s="8" t="s">
        <v>2507</v>
      </c>
      <c r="E2268" s="252">
        <v>7566</v>
      </c>
      <c r="F2268" s="294">
        <v>41918</v>
      </c>
      <c r="G2268" s="30">
        <v>7566</v>
      </c>
      <c r="H2268" s="265">
        <f t="shared" si="49"/>
        <v>0</v>
      </c>
      <c r="I2268" s="8"/>
      <c r="J2268" s="9"/>
      <c r="K2268" s="9"/>
    </row>
    <row r="2269" spans="1:11" x14ac:dyDescent="0.25">
      <c r="A2269" s="240">
        <v>41919</v>
      </c>
      <c r="B2269" s="241" t="s">
        <v>2094</v>
      </c>
      <c r="C2269" s="394" t="s">
        <v>2506</v>
      </c>
      <c r="D2269" s="8" t="s">
        <v>2507</v>
      </c>
      <c r="E2269" s="252">
        <v>16328</v>
      </c>
      <c r="F2269" s="294">
        <v>41919</v>
      </c>
      <c r="G2269" s="30">
        <v>16328</v>
      </c>
      <c r="H2269" s="265">
        <f t="shared" si="49"/>
        <v>0</v>
      </c>
      <c r="I2269" s="8"/>
      <c r="J2269" s="9"/>
      <c r="K2269" s="9"/>
    </row>
    <row r="2270" spans="1:11" x14ac:dyDescent="0.25">
      <c r="A2270" s="240">
        <v>41919</v>
      </c>
      <c r="B2270" s="241" t="s">
        <v>2098</v>
      </c>
      <c r="C2270" s="394" t="s">
        <v>2506</v>
      </c>
      <c r="D2270" s="8" t="s">
        <v>2507</v>
      </c>
      <c r="E2270" s="252">
        <v>2871.4</v>
      </c>
      <c r="F2270" s="294">
        <v>41919</v>
      </c>
      <c r="G2270" s="30">
        <v>2871.4</v>
      </c>
      <c r="H2270" s="265">
        <f t="shared" si="49"/>
        <v>0</v>
      </c>
      <c r="I2270" s="8"/>
      <c r="J2270" s="9"/>
      <c r="K2270" s="9"/>
    </row>
    <row r="2271" spans="1:11" x14ac:dyDescent="0.25">
      <c r="A2271" s="240">
        <v>41920</v>
      </c>
      <c r="B2271" s="241" t="s">
        <v>2179</v>
      </c>
      <c r="C2271" s="394" t="s">
        <v>2506</v>
      </c>
      <c r="D2271" s="8" t="s">
        <v>2507</v>
      </c>
      <c r="E2271" s="252">
        <v>13712.8</v>
      </c>
      <c r="F2271" s="294">
        <v>41920</v>
      </c>
      <c r="G2271" s="30">
        <v>13712.8</v>
      </c>
      <c r="H2271" s="265">
        <f t="shared" si="49"/>
        <v>0</v>
      </c>
      <c r="I2271" s="8"/>
      <c r="J2271" s="9"/>
      <c r="K2271" s="9"/>
    </row>
    <row r="2272" spans="1:11" x14ac:dyDescent="0.25">
      <c r="A2272" s="240">
        <v>41920</v>
      </c>
      <c r="B2272" s="456" t="s">
        <v>1176</v>
      </c>
      <c r="C2272" s="457" t="s">
        <v>2764</v>
      </c>
      <c r="D2272" s="235" t="s">
        <v>2507</v>
      </c>
      <c r="E2272" s="236">
        <v>10187</v>
      </c>
      <c r="F2272" s="294">
        <v>41920</v>
      </c>
      <c r="G2272" s="30">
        <v>10187</v>
      </c>
      <c r="H2272" s="265">
        <f t="shared" si="49"/>
        <v>0</v>
      </c>
      <c r="I2272" s="235"/>
      <c r="J2272" s="9"/>
      <c r="K2272" s="9"/>
    </row>
    <row r="2273" spans="1:11" x14ac:dyDescent="0.25">
      <c r="A2273" s="240">
        <v>41920</v>
      </c>
      <c r="B2273" s="456" t="s">
        <v>1177</v>
      </c>
      <c r="C2273" s="457" t="s">
        <v>2764</v>
      </c>
      <c r="D2273" s="235" t="s">
        <v>2507</v>
      </c>
      <c r="E2273" s="236">
        <v>384</v>
      </c>
      <c r="F2273" s="294">
        <v>41920</v>
      </c>
      <c r="G2273" s="30">
        <v>384</v>
      </c>
      <c r="H2273" s="265">
        <f t="shared" si="49"/>
        <v>0</v>
      </c>
      <c r="I2273" s="235"/>
      <c r="J2273" s="9"/>
      <c r="K2273" s="9"/>
    </row>
    <row r="2274" spans="1:11" x14ac:dyDescent="0.25">
      <c r="A2274" s="240">
        <v>41923</v>
      </c>
      <c r="B2274" s="438" t="s">
        <v>1160</v>
      </c>
      <c r="C2274" s="429" t="s">
        <v>2506</v>
      </c>
      <c r="D2274" s="8" t="s">
        <v>2507</v>
      </c>
      <c r="E2274" s="252">
        <v>15870.4</v>
      </c>
      <c r="F2274" s="294">
        <v>41923</v>
      </c>
      <c r="G2274" s="30">
        <v>15870.4</v>
      </c>
      <c r="H2274" s="265">
        <f t="shared" si="49"/>
        <v>0</v>
      </c>
      <c r="I2274" s="8" t="s">
        <v>2508</v>
      </c>
      <c r="J2274" s="9"/>
      <c r="K2274" s="9"/>
    </row>
    <row r="2275" spans="1:11" x14ac:dyDescent="0.25">
      <c r="A2275" s="240">
        <v>41923</v>
      </c>
      <c r="B2275" s="438" t="s">
        <v>1232</v>
      </c>
      <c r="C2275" s="429" t="s">
        <v>2506</v>
      </c>
      <c r="D2275" s="8" t="s">
        <v>2507</v>
      </c>
      <c r="E2275" s="252">
        <v>2959.6</v>
      </c>
      <c r="F2275" s="294">
        <v>41924</v>
      </c>
      <c r="G2275" s="30">
        <v>2959.6</v>
      </c>
      <c r="H2275" s="265">
        <f t="shared" si="49"/>
        <v>0</v>
      </c>
      <c r="I2275" s="235" t="s">
        <v>2523</v>
      </c>
      <c r="J2275" s="9"/>
      <c r="K2275" s="9"/>
    </row>
    <row r="2276" spans="1:11" x14ac:dyDescent="0.25">
      <c r="A2276" s="240">
        <v>41923</v>
      </c>
      <c r="B2276" s="438" t="s">
        <v>1236</v>
      </c>
      <c r="C2276" s="429" t="s">
        <v>2506</v>
      </c>
      <c r="D2276" s="8" t="s">
        <v>2507</v>
      </c>
      <c r="E2276" s="252">
        <v>776</v>
      </c>
      <c r="F2276" s="294">
        <v>41924</v>
      </c>
      <c r="G2276" s="30">
        <v>776</v>
      </c>
      <c r="H2276" s="265">
        <f t="shared" ref="H2276:H2349" si="50">E2276-G2276</f>
        <v>0</v>
      </c>
      <c r="I2276" s="235" t="s">
        <v>2523</v>
      </c>
      <c r="J2276" s="9"/>
      <c r="K2276" s="9"/>
    </row>
    <row r="2277" spans="1:11" x14ac:dyDescent="0.25">
      <c r="A2277" s="240">
        <v>41925</v>
      </c>
      <c r="B2277" s="438" t="s">
        <v>1326</v>
      </c>
      <c r="C2277" s="429" t="s">
        <v>2506</v>
      </c>
      <c r="D2277" s="401" t="s">
        <v>2507</v>
      </c>
      <c r="E2277" s="402">
        <v>25588</v>
      </c>
      <c r="F2277" s="294">
        <v>41925</v>
      </c>
      <c r="G2277" s="22">
        <v>25588</v>
      </c>
      <c r="H2277" s="265">
        <f t="shared" si="50"/>
        <v>0</v>
      </c>
      <c r="I2277" s="20" t="s">
        <v>2508</v>
      </c>
      <c r="J2277" s="9"/>
      <c r="K2277" s="9"/>
    </row>
    <row r="2278" spans="1:11" x14ac:dyDescent="0.25">
      <c r="A2278" s="240">
        <v>41927</v>
      </c>
      <c r="B2278" s="438" t="s">
        <v>2956</v>
      </c>
      <c r="C2278" s="429" t="s">
        <v>2506</v>
      </c>
      <c r="D2278" s="8" t="s">
        <v>2507</v>
      </c>
      <c r="E2278" s="252">
        <v>2188.1999999999998</v>
      </c>
      <c r="F2278" s="294">
        <v>41927</v>
      </c>
      <c r="G2278" s="30">
        <v>2188.1999999999998</v>
      </c>
      <c r="H2278" s="265">
        <f t="shared" si="50"/>
        <v>0</v>
      </c>
      <c r="I2278" s="8" t="s">
        <v>2508</v>
      </c>
      <c r="J2278" s="9"/>
      <c r="K2278" s="9"/>
    </row>
    <row r="2279" spans="1:11" x14ac:dyDescent="0.25">
      <c r="A2279" s="240">
        <v>41928</v>
      </c>
      <c r="B2279" s="438" t="s">
        <v>3053</v>
      </c>
      <c r="C2279" s="429" t="s">
        <v>2506</v>
      </c>
      <c r="D2279" s="8" t="s">
        <v>2507</v>
      </c>
      <c r="E2279" s="252">
        <v>10303.4</v>
      </c>
      <c r="F2279" s="294">
        <v>41928</v>
      </c>
      <c r="G2279" s="251">
        <v>10303.4</v>
      </c>
      <c r="H2279" s="265">
        <f t="shared" si="50"/>
        <v>0</v>
      </c>
      <c r="I2279" s="235" t="s">
        <v>2508</v>
      </c>
      <c r="J2279" s="9"/>
      <c r="K2279" s="9"/>
    </row>
    <row r="2280" spans="1:11" x14ac:dyDescent="0.25">
      <c r="A2280" s="240">
        <v>41930</v>
      </c>
      <c r="B2280" s="438" t="s">
        <v>3193</v>
      </c>
      <c r="C2280" s="429" t="s">
        <v>2506</v>
      </c>
      <c r="D2280" s="8" t="s">
        <v>2507</v>
      </c>
      <c r="E2280" s="252">
        <v>22696.799999999999</v>
      </c>
      <c r="F2280" s="294">
        <v>41930</v>
      </c>
      <c r="G2280" s="30">
        <v>22696.799999999999</v>
      </c>
      <c r="H2280" s="265">
        <f t="shared" si="50"/>
        <v>0</v>
      </c>
      <c r="I2280" s="8" t="s">
        <v>2508</v>
      </c>
      <c r="J2280" s="9"/>
      <c r="K2280" s="9"/>
    </row>
    <row r="2281" spans="1:11" x14ac:dyDescent="0.25">
      <c r="A2281" s="240">
        <v>41930</v>
      </c>
      <c r="B2281" s="438" t="s">
        <v>3228</v>
      </c>
      <c r="C2281" s="429" t="s">
        <v>2506</v>
      </c>
      <c r="D2281" s="8" t="s">
        <v>2507</v>
      </c>
      <c r="E2281" s="252">
        <v>979.2</v>
      </c>
      <c r="F2281" s="294">
        <v>41931</v>
      </c>
      <c r="G2281" s="30">
        <v>979.2</v>
      </c>
      <c r="H2281" s="265">
        <f t="shared" si="50"/>
        <v>0</v>
      </c>
      <c r="I2281" s="8" t="s">
        <v>2525</v>
      </c>
      <c r="J2281" s="9"/>
      <c r="K2281" s="9"/>
    </row>
    <row r="2282" spans="1:11" x14ac:dyDescent="0.25">
      <c r="A2282" s="240">
        <v>41930</v>
      </c>
      <c r="B2282" s="438" t="s">
        <v>3263</v>
      </c>
      <c r="C2282" s="429" t="s">
        <v>2506</v>
      </c>
      <c r="D2282" s="401" t="s">
        <v>2507</v>
      </c>
      <c r="E2282" s="402">
        <v>1332.8</v>
      </c>
      <c r="F2282" s="294">
        <v>41930</v>
      </c>
      <c r="G2282" s="30">
        <v>1332.8</v>
      </c>
      <c r="H2282" s="265">
        <f t="shared" si="50"/>
        <v>0</v>
      </c>
      <c r="I2282" s="8" t="s">
        <v>2508</v>
      </c>
      <c r="J2282" s="9"/>
      <c r="K2282" s="9"/>
    </row>
    <row r="2283" spans="1:11" x14ac:dyDescent="0.25">
      <c r="A2283" s="240">
        <v>41932</v>
      </c>
      <c r="B2283" s="438" t="s">
        <v>3333</v>
      </c>
      <c r="C2283" s="429" t="s">
        <v>2506</v>
      </c>
      <c r="D2283" s="8" t="s">
        <v>2507</v>
      </c>
      <c r="E2283" s="252">
        <v>5598</v>
      </c>
      <c r="F2283" s="294">
        <v>41932</v>
      </c>
      <c r="G2283" s="30">
        <v>5598</v>
      </c>
      <c r="H2283" s="265">
        <f t="shared" si="50"/>
        <v>0</v>
      </c>
      <c r="I2283" s="8" t="s">
        <v>2508</v>
      </c>
      <c r="J2283" s="9"/>
      <c r="K2283" s="9"/>
    </row>
    <row r="2284" spans="1:11" x14ac:dyDescent="0.25">
      <c r="A2284" s="240">
        <v>41932</v>
      </c>
      <c r="B2284" s="438" t="s">
        <v>3384</v>
      </c>
      <c r="C2284" s="429" t="s">
        <v>2506</v>
      </c>
      <c r="D2284" s="401" t="s">
        <v>2507</v>
      </c>
      <c r="E2284" s="402">
        <v>1352</v>
      </c>
      <c r="F2284" s="294">
        <v>41932</v>
      </c>
      <c r="G2284" s="30">
        <v>1352</v>
      </c>
      <c r="H2284" s="265">
        <f t="shared" si="50"/>
        <v>0</v>
      </c>
      <c r="I2284" s="235" t="s">
        <v>2531</v>
      </c>
      <c r="J2284" s="9"/>
      <c r="K2284" s="9"/>
    </row>
    <row r="2285" spans="1:11" x14ac:dyDescent="0.25">
      <c r="A2285" s="240">
        <v>41933</v>
      </c>
      <c r="B2285" s="438" t="s">
        <v>3433</v>
      </c>
      <c r="C2285" s="429" t="s">
        <v>2506</v>
      </c>
      <c r="D2285" s="8" t="s">
        <v>2507</v>
      </c>
      <c r="E2285" s="252">
        <v>14928.2</v>
      </c>
      <c r="F2285" s="294">
        <v>41933</v>
      </c>
      <c r="G2285" s="22">
        <v>14928.2</v>
      </c>
      <c r="H2285" s="265">
        <f t="shared" si="50"/>
        <v>0</v>
      </c>
      <c r="I2285" s="431" t="s">
        <v>2508</v>
      </c>
      <c r="J2285" s="9"/>
      <c r="K2285" s="9"/>
    </row>
    <row r="2286" spans="1:11" x14ac:dyDescent="0.25">
      <c r="A2286" s="240">
        <v>41933</v>
      </c>
      <c r="B2286" s="438" t="s">
        <v>3434</v>
      </c>
      <c r="C2286" s="429" t="s">
        <v>2506</v>
      </c>
      <c r="D2286" s="8" t="s">
        <v>2507</v>
      </c>
      <c r="E2286" s="252">
        <v>3137.8</v>
      </c>
      <c r="F2286" s="294">
        <v>41933</v>
      </c>
      <c r="G2286" s="22">
        <v>3137.8</v>
      </c>
      <c r="H2286" s="265">
        <f t="shared" si="50"/>
        <v>0</v>
      </c>
      <c r="I2286" s="431" t="s">
        <v>2508</v>
      </c>
      <c r="J2286" s="9"/>
      <c r="K2286" s="9"/>
    </row>
    <row r="2287" spans="1:11" x14ac:dyDescent="0.25">
      <c r="A2287" s="240">
        <v>41933</v>
      </c>
      <c r="B2287" s="438" t="s">
        <v>3500</v>
      </c>
      <c r="C2287" s="429" t="s">
        <v>2506</v>
      </c>
      <c r="D2287" s="8" t="s">
        <v>2507</v>
      </c>
      <c r="E2287" s="252">
        <v>2563.1999999999998</v>
      </c>
      <c r="F2287" s="294">
        <v>41933</v>
      </c>
      <c r="G2287" s="22">
        <v>2563.1999999999998</v>
      </c>
      <c r="H2287" s="265">
        <f t="shared" si="50"/>
        <v>0</v>
      </c>
      <c r="I2287" s="431" t="s">
        <v>2508</v>
      </c>
      <c r="J2287" s="9"/>
      <c r="K2287" s="9"/>
    </row>
    <row r="2288" spans="1:11" x14ac:dyDescent="0.25">
      <c r="A2288" s="240">
        <v>41935</v>
      </c>
      <c r="B2288" s="438" t="s">
        <v>3596</v>
      </c>
      <c r="C2288" s="429" t="s">
        <v>2506</v>
      </c>
      <c r="D2288" s="401" t="s">
        <v>2507</v>
      </c>
      <c r="E2288" s="402">
        <v>17925.599999999999</v>
      </c>
      <c r="F2288" s="117">
        <v>41935</v>
      </c>
      <c r="G2288" s="30">
        <v>17925.599999999999</v>
      </c>
      <c r="H2288" s="265">
        <f t="shared" si="50"/>
        <v>0</v>
      </c>
      <c r="I2288" s="8" t="s">
        <v>2508</v>
      </c>
      <c r="J2288" s="9"/>
      <c r="K2288" s="9"/>
    </row>
    <row r="2289" spans="1:11" x14ac:dyDescent="0.25">
      <c r="A2289" s="240">
        <v>41937</v>
      </c>
      <c r="B2289" s="438" t="s">
        <v>3787</v>
      </c>
      <c r="C2289" s="429" t="s">
        <v>2506</v>
      </c>
      <c r="D2289" s="401" t="s">
        <v>2507</v>
      </c>
      <c r="E2289" s="402">
        <v>24904.400000000001</v>
      </c>
      <c r="F2289" s="294">
        <v>41937</v>
      </c>
      <c r="G2289" s="22">
        <v>24904.400000000001</v>
      </c>
      <c r="H2289" s="265">
        <f t="shared" si="50"/>
        <v>0</v>
      </c>
      <c r="I2289" s="20" t="s">
        <v>2508</v>
      </c>
      <c r="J2289" s="9"/>
      <c r="K2289" s="9"/>
    </row>
    <row r="2290" spans="1:11" x14ac:dyDescent="0.25">
      <c r="A2290" s="240">
        <v>41937</v>
      </c>
      <c r="B2290" s="438" t="s">
        <v>3789</v>
      </c>
      <c r="C2290" s="429" t="s">
        <v>2506</v>
      </c>
      <c r="D2290" s="401" t="s">
        <v>2507</v>
      </c>
      <c r="E2290" s="402">
        <v>3799.6</v>
      </c>
      <c r="F2290" s="294">
        <v>41937</v>
      </c>
      <c r="G2290" s="22">
        <v>3799.6</v>
      </c>
      <c r="H2290" s="265">
        <f t="shared" si="50"/>
        <v>0</v>
      </c>
      <c r="I2290" s="20" t="s">
        <v>2508</v>
      </c>
      <c r="J2290" s="9"/>
      <c r="K2290" s="9"/>
    </row>
    <row r="2291" spans="1:11" x14ac:dyDescent="0.25">
      <c r="A2291" s="240">
        <v>41937</v>
      </c>
      <c r="B2291" s="438" t="s">
        <v>3844</v>
      </c>
      <c r="C2291" s="429" t="s">
        <v>2506</v>
      </c>
      <c r="D2291" s="401" t="s">
        <v>2507</v>
      </c>
      <c r="E2291" s="402">
        <v>400</v>
      </c>
      <c r="F2291" s="294">
        <v>41937</v>
      </c>
      <c r="G2291" s="22">
        <v>400</v>
      </c>
      <c r="H2291" s="265">
        <f t="shared" si="50"/>
        <v>0</v>
      </c>
      <c r="I2291" s="431" t="s">
        <v>2531</v>
      </c>
      <c r="J2291" s="9"/>
      <c r="K2291" s="9"/>
    </row>
    <row r="2292" spans="1:11" x14ac:dyDescent="0.25">
      <c r="A2292" s="240">
        <v>41939</v>
      </c>
      <c r="B2292" s="438" t="s">
        <v>3996</v>
      </c>
      <c r="C2292" s="429" t="s">
        <v>2506</v>
      </c>
      <c r="D2292" s="439" t="s">
        <v>2507</v>
      </c>
      <c r="E2292" s="295">
        <v>26059.8</v>
      </c>
      <c r="F2292" s="294">
        <v>41939</v>
      </c>
      <c r="G2292" s="22">
        <v>26059.8</v>
      </c>
      <c r="H2292" s="265">
        <f t="shared" si="50"/>
        <v>0</v>
      </c>
      <c r="I2292" s="24" t="s">
        <v>2508</v>
      </c>
      <c r="J2292" s="9"/>
      <c r="K2292" s="9"/>
    </row>
    <row r="2293" spans="1:11" x14ac:dyDescent="0.25">
      <c r="A2293" s="240">
        <v>41942</v>
      </c>
      <c r="B2293" s="438" t="s">
        <v>4208</v>
      </c>
      <c r="C2293" s="429" t="s">
        <v>2506</v>
      </c>
      <c r="D2293" s="401" t="s">
        <v>2507</v>
      </c>
      <c r="E2293" s="402">
        <v>15120.8</v>
      </c>
      <c r="F2293" s="117">
        <v>41942</v>
      </c>
      <c r="G2293" s="30">
        <v>15120.8</v>
      </c>
      <c r="H2293" s="265">
        <f t="shared" si="50"/>
        <v>0</v>
      </c>
      <c r="I2293" s="8" t="s">
        <v>2508</v>
      </c>
      <c r="J2293" s="9"/>
      <c r="K2293" s="9"/>
    </row>
    <row r="2294" spans="1:11" x14ac:dyDescent="0.25">
      <c r="A2294" s="240"/>
      <c r="B2294" s="438"/>
      <c r="C2294" s="429"/>
      <c r="D2294" s="401"/>
      <c r="E2294" s="402"/>
      <c r="F2294" s="117"/>
      <c r="G2294" s="30">
        <f>SUM(G2265:G2293)</f>
        <v>282821.40000000002</v>
      </c>
      <c r="H2294" s="265"/>
      <c r="I2294" s="8"/>
      <c r="J2294" s="9"/>
      <c r="K2294" s="9"/>
    </row>
    <row r="2295" spans="1:11" x14ac:dyDescent="0.25">
      <c r="A2295" s="240"/>
      <c r="B2295" s="438"/>
      <c r="C2295" s="429"/>
      <c r="D2295" s="401"/>
      <c r="E2295" s="402"/>
      <c r="F2295" s="117"/>
      <c r="G2295" s="30"/>
      <c r="H2295" s="265"/>
      <c r="I2295" s="8"/>
      <c r="J2295" s="9"/>
      <c r="K2295" s="9"/>
    </row>
    <row r="2296" spans="1:11" x14ac:dyDescent="0.25">
      <c r="A2296" s="240">
        <v>41916</v>
      </c>
      <c r="B2296" s="241" t="s">
        <v>1848</v>
      </c>
      <c r="C2296" s="394" t="s">
        <v>2506</v>
      </c>
      <c r="D2296" s="235" t="s">
        <v>2530</v>
      </c>
      <c r="E2296" s="236">
        <v>3866.8</v>
      </c>
      <c r="F2296" s="294">
        <v>41917</v>
      </c>
      <c r="G2296" s="30">
        <v>3866.8</v>
      </c>
      <c r="H2296" s="265">
        <f t="shared" si="50"/>
        <v>0</v>
      </c>
      <c r="I2296" s="235" t="s">
        <v>14</v>
      </c>
      <c r="J2296" s="9"/>
      <c r="K2296" s="9"/>
    </row>
    <row r="2297" spans="1:11" x14ac:dyDescent="0.25">
      <c r="A2297" s="240">
        <v>41917</v>
      </c>
      <c r="B2297" s="241" t="s">
        <v>1919</v>
      </c>
      <c r="C2297" s="394" t="s">
        <v>2506</v>
      </c>
      <c r="D2297" s="235" t="s">
        <v>2530</v>
      </c>
      <c r="E2297" s="236">
        <v>20334.599999999999</v>
      </c>
      <c r="F2297" s="294">
        <v>41917</v>
      </c>
      <c r="G2297" s="30">
        <v>20334.599999999999</v>
      </c>
      <c r="H2297" s="265">
        <f t="shared" si="50"/>
        <v>0</v>
      </c>
      <c r="I2297" s="235"/>
      <c r="J2297" s="9"/>
      <c r="K2297" s="9"/>
    </row>
    <row r="2298" spans="1:11" x14ac:dyDescent="0.25">
      <c r="A2298" s="240">
        <v>41920</v>
      </c>
      <c r="B2298" s="456" t="s">
        <v>1141</v>
      </c>
      <c r="C2298" s="457" t="s">
        <v>2764</v>
      </c>
      <c r="D2298" s="235" t="s">
        <v>2530</v>
      </c>
      <c r="E2298" s="236">
        <v>4083</v>
      </c>
      <c r="F2298" s="294">
        <v>41921</v>
      </c>
      <c r="G2298" s="30">
        <v>4083</v>
      </c>
      <c r="H2298" s="265">
        <f t="shared" si="50"/>
        <v>0</v>
      </c>
      <c r="I2298" s="235" t="s">
        <v>14</v>
      </c>
      <c r="J2298" s="9"/>
      <c r="K2298" s="9"/>
    </row>
    <row r="2299" spans="1:11" x14ac:dyDescent="0.25">
      <c r="A2299" s="240">
        <v>41925</v>
      </c>
      <c r="B2299" s="438" t="s">
        <v>1365</v>
      </c>
      <c r="C2299" s="429" t="s">
        <v>2506</v>
      </c>
      <c r="D2299" s="8" t="s">
        <v>2530</v>
      </c>
      <c r="E2299" s="252">
        <v>6519.4</v>
      </c>
      <c r="F2299" s="294">
        <v>41927</v>
      </c>
      <c r="G2299" s="30">
        <v>6519.4</v>
      </c>
      <c r="H2299" s="265">
        <f t="shared" si="50"/>
        <v>0</v>
      </c>
      <c r="I2299" s="8" t="s">
        <v>2523</v>
      </c>
      <c r="J2299" s="9"/>
      <c r="K2299" s="9"/>
    </row>
    <row r="2300" spans="1:11" x14ac:dyDescent="0.25">
      <c r="A2300" s="240">
        <v>41926</v>
      </c>
      <c r="B2300" s="438" t="s">
        <v>1499</v>
      </c>
      <c r="C2300" s="429" t="s">
        <v>2506</v>
      </c>
      <c r="D2300" s="401" t="s">
        <v>2530</v>
      </c>
      <c r="E2300" s="402">
        <v>10939.7</v>
      </c>
      <c r="F2300" s="294">
        <v>41932</v>
      </c>
      <c r="G2300" s="30">
        <v>10939.7</v>
      </c>
      <c r="H2300" s="265">
        <f t="shared" si="50"/>
        <v>0</v>
      </c>
      <c r="I2300" s="235" t="s">
        <v>2508</v>
      </c>
      <c r="J2300" s="9"/>
      <c r="K2300" s="9"/>
    </row>
    <row r="2301" spans="1:11" x14ac:dyDescent="0.25">
      <c r="A2301" s="240">
        <v>41928</v>
      </c>
      <c r="B2301" s="438" t="s">
        <v>3006</v>
      </c>
      <c r="C2301" s="429" t="s">
        <v>2506</v>
      </c>
      <c r="D2301" s="8" t="s">
        <v>2530</v>
      </c>
      <c r="E2301" s="252">
        <v>15494.4</v>
      </c>
      <c r="F2301" s="299" t="s">
        <v>3007</v>
      </c>
      <c r="G2301" s="251">
        <v>15494.4</v>
      </c>
      <c r="H2301" s="265">
        <f t="shared" si="50"/>
        <v>0</v>
      </c>
      <c r="I2301" s="235" t="s">
        <v>2508</v>
      </c>
      <c r="J2301" s="9"/>
      <c r="K2301" s="9"/>
    </row>
    <row r="2302" spans="1:11" x14ac:dyDescent="0.25">
      <c r="A2302" s="240">
        <v>41937</v>
      </c>
      <c r="B2302" s="438" t="s">
        <v>3829</v>
      </c>
      <c r="C2302" s="429" t="s">
        <v>2506</v>
      </c>
      <c r="D2302" s="401" t="s">
        <v>2530</v>
      </c>
      <c r="E2302" s="402">
        <v>10649.6</v>
      </c>
      <c r="F2302" s="294">
        <v>41939</v>
      </c>
      <c r="G2302" s="22">
        <v>10649.6</v>
      </c>
      <c r="H2302" s="265">
        <f t="shared" si="50"/>
        <v>0</v>
      </c>
      <c r="I2302" s="431" t="s">
        <v>2520</v>
      </c>
      <c r="J2302" s="9"/>
      <c r="K2302" s="9"/>
    </row>
    <row r="2303" spans="1:11" x14ac:dyDescent="0.25">
      <c r="A2303" s="240">
        <v>41941</v>
      </c>
      <c r="B2303" s="438" t="s">
        <v>4151</v>
      </c>
      <c r="C2303" s="429" t="s">
        <v>2506</v>
      </c>
      <c r="D2303" s="401" t="s">
        <v>2530</v>
      </c>
      <c r="E2303" s="402">
        <v>29170.12</v>
      </c>
      <c r="F2303" s="294">
        <v>41942</v>
      </c>
      <c r="G2303" s="30">
        <v>29170.12</v>
      </c>
      <c r="H2303" s="265">
        <f t="shared" si="50"/>
        <v>0</v>
      </c>
      <c r="I2303" s="235" t="s">
        <v>2544</v>
      </c>
      <c r="J2303" s="9"/>
      <c r="K2303" s="9"/>
    </row>
    <row r="2304" spans="1:11" x14ac:dyDescent="0.25">
      <c r="A2304" s="240">
        <v>41942</v>
      </c>
      <c r="B2304" s="438" t="s">
        <v>4230</v>
      </c>
      <c r="C2304" s="429" t="s">
        <v>2506</v>
      </c>
      <c r="D2304" s="401" t="s">
        <v>2530</v>
      </c>
      <c r="E2304" s="402">
        <v>19363</v>
      </c>
      <c r="F2304" s="464" t="s">
        <v>4231</v>
      </c>
      <c r="G2304" s="247">
        <f>6000+13363</f>
        <v>19363</v>
      </c>
      <c r="H2304" s="265">
        <f t="shared" si="50"/>
        <v>0</v>
      </c>
      <c r="I2304" s="8" t="s">
        <v>2508</v>
      </c>
      <c r="J2304" s="9"/>
      <c r="K2304" s="9"/>
    </row>
    <row r="2305" spans="1:11" x14ac:dyDescent="0.25">
      <c r="A2305" s="240"/>
      <c r="B2305" s="438"/>
      <c r="C2305" s="429"/>
      <c r="D2305" s="401"/>
      <c r="E2305" s="402"/>
      <c r="F2305" s="464"/>
      <c r="G2305" s="624">
        <f>SUM(G2296:G2304)</f>
        <v>120420.62</v>
      </c>
      <c r="H2305" s="265"/>
      <c r="I2305" s="8"/>
      <c r="J2305" s="9"/>
      <c r="K2305" s="9"/>
    </row>
    <row r="2306" spans="1:11" x14ac:dyDescent="0.25">
      <c r="A2306" s="240"/>
      <c r="B2306" s="438"/>
      <c r="C2306" s="429"/>
      <c r="D2306" s="401"/>
      <c r="E2306" s="402"/>
      <c r="F2306" s="464"/>
      <c r="G2306" s="247"/>
      <c r="H2306" s="265"/>
      <c r="I2306" s="8"/>
      <c r="J2306" s="9"/>
      <c r="K2306" s="9"/>
    </row>
    <row r="2307" spans="1:11" x14ac:dyDescent="0.25">
      <c r="A2307" s="240">
        <v>41915</v>
      </c>
      <c r="B2307" s="452" t="s">
        <v>1718</v>
      </c>
      <c r="C2307" s="453" t="s">
        <v>2506</v>
      </c>
      <c r="D2307" s="454" t="s">
        <v>703</v>
      </c>
      <c r="E2307" s="236">
        <v>6141.2</v>
      </c>
      <c r="F2307" s="294">
        <v>41915</v>
      </c>
      <c r="G2307" s="30">
        <v>6141.2</v>
      </c>
      <c r="H2307" s="265">
        <f t="shared" si="50"/>
        <v>0</v>
      </c>
      <c r="I2307" s="38"/>
      <c r="J2307" s="9"/>
      <c r="K2307" s="9"/>
    </row>
    <row r="2308" spans="1:11" x14ac:dyDescent="0.25">
      <c r="A2308" s="240">
        <v>41917</v>
      </c>
      <c r="B2308" s="241" t="s">
        <v>1936</v>
      </c>
      <c r="C2308" s="394" t="s">
        <v>2506</v>
      </c>
      <c r="D2308" s="235" t="s">
        <v>703</v>
      </c>
      <c r="E2308" s="236">
        <v>5725</v>
      </c>
      <c r="F2308" s="294">
        <v>41917</v>
      </c>
      <c r="G2308" s="30">
        <v>5725</v>
      </c>
      <c r="H2308" s="265">
        <f t="shared" si="50"/>
        <v>0</v>
      </c>
      <c r="I2308" s="235"/>
      <c r="J2308" s="9"/>
      <c r="K2308" s="9"/>
    </row>
    <row r="2309" spans="1:11" x14ac:dyDescent="0.25">
      <c r="A2309" s="240">
        <v>41921</v>
      </c>
      <c r="B2309" s="438" t="s">
        <v>2213</v>
      </c>
      <c r="C2309" s="429" t="s">
        <v>2506</v>
      </c>
      <c r="D2309" s="235" t="s">
        <v>703</v>
      </c>
      <c r="E2309" s="236">
        <v>5998.32</v>
      </c>
      <c r="F2309" s="294">
        <v>41921</v>
      </c>
      <c r="G2309" s="30">
        <v>5998.32</v>
      </c>
      <c r="H2309" s="265">
        <f t="shared" si="50"/>
        <v>0</v>
      </c>
      <c r="I2309" s="235"/>
      <c r="J2309" s="9"/>
      <c r="K2309" s="9"/>
    </row>
    <row r="2310" spans="1:11" x14ac:dyDescent="0.25">
      <c r="A2310" s="240">
        <v>41923</v>
      </c>
      <c r="B2310" s="438" t="s">
        <v>1199</v>
      </c>
      <c r="C2310" s="429" t="s">
        <v>2506</v>
      </c>
      <c r="D2310" s="8" t="s">
        <v>703</v>
      </c>
      <c r="E2310" s="252">
        <v>6386.2</v>
      </c>
      <c r="F2310" s="294">
        <v>41923</v>
      </c>
      <c r="G2310" s="30">
        <v>6386.2</v>
      </c>
      <c r="H2310" s="265">
        <f t="shared" si="50"/>
        <v>0</v>
      </c>
      <c r="I2310" s="235" t="s">
        <v>2</v>
      </c>
      <c r="J2310" s="9"/>
      <c r="K2310" s="9"/>
    </row>
    <row r="2311" spans="1:11" x14ac:dyDescent="0.25">
      <c r="A2311" s="240">
        <v>41927</v>
      </c>
      <c r="B2311" s="438" t="s">
        <v>2936</v>
      </c>
      <c r="C2311" s="429" t="s">
        <v>2506</v>
      </c>
      <c r="D2311" s="401" t="s">
        <v>703</v>
      </c>
      <c r="E2311" s="402">
        <v>4899.8</v>
      </c>
      <c r="F2311" s="294">
        <v>41927</v>
      </c>
      <c r="G2311" s="30">
        <v>4899.8</v>
      </c>
      <c r="H2311" s="265">
        <f t="shared" si="50"/>
        <v>0</v>
      </c>
      <c r="I2311" s="8" t="s">
        <v>2832</v>
      </c>
      <c r="J2311" s="9"/>
      <c r="K2311" s="9"/>
    </row>
    <row r="2312" spans="1:11" x14ac:dyDescent="0.25">
      <c r="A2312" s="240">
        <v>41929</v>
      </c>
      <c r="B2312" s="438" t="s">
        <v>3125</v>
      </c>
      <c r="C2312" s="429" t="s">
        <v>2506</v>
      </c>
      <c r="D2312" s="8" t="s">
        <v>703</v>
      </c>
      <c r="E2312" s="252">
        <v>4772</v>
      </c>
      <c r="F2312" s="294">
        <v>41929</v>
      </c>
      <c r="G2312" s="251">
        <v>4772</v>
      </c>
      <c r="H2312" s="265">
        <f t="shared" si="50"/>
        <v>0</v>
      </c>
      <c r="I2312" s="8" t="s">
        <v>2508</v>
      </c>
      <c r="J2312" s="9"/>
      <c r="K2312" s="9"/>
    </row>
    <row r="2313" spans="1:11" x14ac:dyDescent="0.25">
      <c r="A2313" s="240">
        <v>41929</v>
      </c>
      <c r="B2313" s="438" t="s">
        <v>3159</v>
      </c>
      <c r="C2313" s="429" t="s">
        <v>2506</v>
      </c>
      <c r="D2313" s="8" t="s">
        <v>703</v>
      </c>
      <c r="E2313" s="252">
        <v>1419</v>
      </c>
      <c r="F2313" s="294">
        <v>41929</v>
      </c>
      <c r="G2313" s="251">
        <v>1419</v>
      </c>
      <c r="H2313" s="265">
        <f t="shared" si="50"/>
        <v>0</v>
      </c>
      <c r="I2313" s="8" t="s">
        <v>2508</v>
      </c>
      <c r="J2313" s="9"/>
      <c r="K2313" s="9"/>
    </row>
    <row r="2314" spans="1:11" x14ac:dyDescent="0.25">
      <c r="A2314" s="240">
        <v>41931</v>
      </c>
      <c r="B2314" s="438" t="s">
        <v>3297</v>
      </c>
      <c r="C2314" s="429" t="s">
        <v>2506</v>
      </c>
      <c r="D2314" s="8" t="s">
        <v>703</v>
      </c>
      <c r="E2314" s="252">
        <v>5379</v>
      </c>
      <c r="F2314" s="294">
        <v>41931</v>
      </c>
      <c r="G2314" s="30">
        <v>5379</v>
      </c>
      <c r="H2314" s="265">
        <f t="shared" si="50"/>
        <v>0</v>
      </c>
      <c r="I2314" s="8" t="s">
        <v>2508</v>
      </c>
      <c r="J2314" s="9"/>
      <c r="K2314" s="9"/>
    </row>
    <row r="2315" spans="1:11" x14ac:dyDescent="0.25">
      <c r="A2315" s="240">
        <v>41934</v>
      </c>
      <c r="B2315" s="438" t="s">
        <v>3565</v>
      </c>
      <c r="C2315" s="429" t="s">
        <v>2506</v>
      </c>
      <c r="D2315" s="401" t="s">
        <v>703</v>
      </c>
      <c r="E2315" s="402">
        <v>3792.5</v>
      </c>
      <c r="F2315" s="294">
        <v>41934</v>
      </c>
      <c r="G2315" s="22">
        <v>3792.5</v>
      </c>
      <c r="H2315" s="265">
        <f t="shared" si="50"/>
        <v>0</v>
      </c>
      <c r="I2315" s="20" t="s">
        <v>2508</v>
      </c>
      <c r="J2315" s="9"/>
      <c r="K2315" s="9"/>
    </row>
    <row r="2316" spans="1:11" x14ac:dyDescent="0.25">
      <c r="A2316" s="240">
        <v>41936</v>
      </c>
      <c r="B2316" s="438" t="s">
        <v>3753</v>
      </c>
      <c r="C2316" s="429" t="s">
        <v>2506</v>
      </c>
      <c r="D2316" s="401" t="s">
        <v>703</v>
      </c>
      <c r="E2316" s="402">
        <v>4184.6000000000004</v>
      </c>
      <c r="F2316" s="294">
        <v>41936</v>
      </c>
      <c r="G2316" s="22">
        <v>4184.6000000000004</v>
      </c>
      <c r="H2316" s="265">
        <f t="shared" si="50"/>
        <v>0</v>
      </c>
      <c r="I2316" s="20" t="s">
        <v>2508</v>
      </c>
      <c r="J2316" s="9"/>
      <c r="K2316" s="9"/>
    </row>
    <row r="2317" spans="1:11" x14ac:dyDescent="0.25">
      <c r="A2317" s="240">
        <v>41936</v>
      </c>
      <c r="B2317" s="438" t="s">
        <v>3767</v>
      </c>
      <c r="C2317" s="429" t="s">
        <v>2506</v>
      </c>
      <c r="D2317" s="401" t="s">
        <v>703</v>
      </c>
      <c r="E2317" s="402">
        <v>1636.6</v>
      </c>
      <c r="F2317" s="294">
        <v>41936</v>
      </c>
      <c r="G2317" s="22">
        <v>1636.6</v>
      </c>
      <c r="H2317" s="265">
        <f t="shared" si="50"/>
        <v>0</v>
      </c>
      <c r="I2317" s="20" t="s">
        <v>2508</v>
      </c>
      <c r="J2317" s="9"/>
      <c r="K2317" s="9"/>
    </row>
    <row r="2318" spans="1:11" x14ac:dyDescent="0.25">
      <c r="A2318" s="240">
        <v>41938</v>
      </c>
      <c r="B2318" s="438" t="s">
        <v>3880</v>
      </c>
      <c r="C2318" s="429" t="s">
        <v>2506</v>
      </c>
      <c r="D2318" s="401" t="s">
        <v>703</v>
      </c>
      <c r="E2318" s="402">
        <v>5441.9</v>
      </c>
      <c r="F2318" s="294">
        <v>41938</v>
      </c>
      <c r="G2318" s="30">
        <v>5441.9</v>
      </c>
      <c r="H2318" s="265">
        <f t="shared" si="50"/>
        <v>0</v>
      </c>
      <c r="I2318" s="8" t="s">
        <v>2508</v>
      </c>
      <c r="J2318" s="9"/>
      <c r="K2318" s="9"/>
    </row>
    <row r="2319" spans="1:11" x14ac:dyDescent="0.25">
      <c r="A2319" s="240">
        <v>41942</v>
      </c>
      <c r="B2319" s="438" t="s">
        <v>4251</v>
      </c>
      <c r="C2319" s="429" t="s">
        <v>2506</v>
      </c>
      <c r="D2319" s="401" t="s">
        <v>703</v>
      </c>
      <c r="E2319" s="402">
        <v>2914.2</v>
      </c>
      <c r="F2319" s="117">
        <v>41942</v>
      </c>
      <c r="G2319" s="30">
        <v>2914.2</v>
      </c>
      <c r="H2319" s="265">
        <f t="shared" si="50"/>
        <v>0</v>
      </c>
      <c r="I2319" s="8" t="s">
        <v>2544</v>
      </c>
      <c r="J2319" s="9"/>
      <c r="K2319" s="9"/>
    </row>
    <row r="2320" spans="1:11" x14ac:dyDescent="0.25">
      <c r="A2320" s="240">
        <v>41942</v>
      </c>
      <c r="B2320" s="438" t="s">
        <v>4283</v>
      </c>
      <c r="C2320" s="429" t="s">
        <v>2506</v>
      </c>
      <c r="D2320" s="401" t="s">
        <v>703</v>
      </c>
      <c r="E2320" s="402">
        <v>1681.4</v>
      </c>
      <c r="F2320" s="117">
        <v>41942</v>
      </c>
      <c r="G2320" s="30">
        <v>1681.4</v>
      </c>
      <c r="H2320" s="265">
        <f t="shared" si="50"/>
        <v>0</v>
      </c>
      <c r="I2320" s="235" t="s">
        <v>2508</v>
      </c>
      <c r="J2320" s="9"/>
      <c r="K2320" s="9"/>
    </row>
    <row r="2321" spans="1:11" x14ac:dyDescent="0.25">
      <c r="A2321" s="240"/>
      <c r="B2321" s="438"/>
      <c r="C2321" s="429"/>
      <c r="D2321" s="401"/>
      <c r="E2321" s="402"/>
      <c r="F2321" s="117"/>
      <c r="G2321" s="30">
        <f>SUM(G2307:G2320)</f>
        <v>60371.72</v>
      </c>
      <c r="H2321" s="265"/>
      <c r="I2321" s="235"/>
      <c r="J2321" s="9"/>
      <c r="K2321" s="9"/>
    </row>
    <row r="2322" spans="1:11" x14ac:dyDescent="0.25">
      <c r="A2322" s="240"/>
      <c r="B2322" s="438"/>
      <c r="C2322" s="429"/>
      <c r="D2322" s="401"/>
      <c r="E2322" s="402"/>
      <c r="F2322" s="117"/>
      <c r="G2322" s="30"/>
      <c r="H2322" s="265"/>
      <c r="I2322" s="235"/>
      <c r="J2322" s="9"/>
      <c r="K2322" s="9"/>
    </row>
    <row r="2323" spans="1:11" x14ac:dyDescent="0.25">
      <c r="A2323" s="240">
        <v>41913</v>
      </c>
      <c r="B2323" s="448" t="s">
        <v>2253</v>
      </c>
      <c r="C2323" s="447" t="s">
        <v>2764</v>
      </c>
      <c r="D2323" s="235" t="s">
        <v>40</v>
      </c>
      <c r="E2323" s="236">
        <v>6193.8</v>
      </c>
      <c r="F2323" s="294">
        <v>41914</v>
      </c>
      <c r="G2323" s="30">
        <v>6193.8</v>
      </c>
      <c r="H2323" s="238">
        <f t="shared" si="50"/>
        <v>0</v>
      </c>
      <c r="I2323" s="235" t="s">
        <v>95</v>
      </c>
      <c r="J2323" s="9"/>
      <c r="K2323" s="9"/>
    </row>
    <row r="2324" spans="1:11" x14ac:dyDescent="0.25">
      <c r="A2324" s="240">
        <v>41914</v>
      </c>
      <c r="B2324" s="452" t="s">
        <v>1558</v>
      </c>
      <c r="C2324" s="453" t="s">
        <v>2506</v>
      </c>
      <c r="D2324" s="454" t="s">
        <v>40</v>
      </c>
      <c r="E2324" s="236">
        <v>4228.2</v>
      </c>
      <c r="F2324" s="294">
        <v>41914</v>
      </c>
      <c r="G2324" s="30">
        <v>4228.2</v>
      </c>
      <c r="H2324" s="238">
        <f t="shared" si="50"/>
        <v>0</v>
      </c>
      <c r="I2324" s="38" t="s">
        <v>146</v>
      </c>
      <c r="J2324" s="9"/>
      <c r="K2324" s="9"/>
    </row>
    <row r="2325" spans="1:11" x14ac:dyDescent="0.25">
      <c r="A2325" s="240">
        <v>41916</v>
      </c>
      <c r="B2325" s="241" t="s">
        <v>1802</v>
      </c>
      <c r="C2325" s="394" t="s">
        <v>2506</v>
      </c>
      <c r="D2325" s="235" t="s">
        <v>40</v>
      </c>
      <c r="E2325" s="236">
        <v>3839.4</v>
      </c>
      <c r="F2325" s="294">
        <v>41916</v>
      </c>
      <c r="G2325" s="30">
        <v>3839.4</v>
      </c>
      <c r="H2325" s="265">
        <f t="shared" si="50"/>
        <v>0</v>
      </c>
      <c r="I2325" s="235" t="s">
        <v>23</v>
      </c>
      <c r="J2325" s="9"/>
      <c r="K2325" s="9"/>
    </row>
    <row r="2326" spans="1:11" x14ac:dyDescent="0.25">
      <c r="A2326" s="240">
        <v>41931</v>
      </c>
      <c r="B2326" s="438" t="s">
        <v>3300</v>
      </c>
      <c r="C2326" s="429" t="s">
        <v>2506</v>
      </c>
      <c r="D2326" s="8" t="s">
        <v>40</v>
      </c>
      <c r="E2326" s="252">
        <v>4944.5</v>
      </c>
      <c r="F2326" s="294">
        <v>41932</v>
      </c>
      <c r="G2326" s="30">
        <v>4944.5</v>
      </c>
      <c r="H2326" s="265">
        <f t="shared" si="50"/>
        <v>0</v>
      </c>
      <c r="I2326" s="8" t="s">
        <v>2508</v>
      </c>
      <c r="J2326" s="9"/>
      <c r="K2326" s="9"/>
    </row>
    <row r="2327" spans="1:11" x14ac:dyDescent="0.25">
      <c r="A2327" s="240">
        <v>41932</v>
      </c>
      <c r="B2327" s="438" t="s">
        <v>3374</v>
      </c>
      <c r="C2327" s="429" t="s">
        <v>2506</v>
      </c>
      <c r="D2327" s="401" t="s">
        <v>40</v>
      </c>
      <c r="E2327" s="402">
        <v>3047</v>
      </c>
      <c r="F2327" s="294">
        <v>41932</v>
      </c>
      <c r="G2327" s="30">
        <v>3047</v>
      </c>
      <c r="H2327" s="265">
        <f t="shared" si="50"/>
        <v>0</v>
      </c>
      <c r="I2327" s="235" t="s">
        <v>2511</v>
      </c>
      <c r="J2327" s="9"/>
      <c r="K2327" s="9"/>
    </row>
    <row r="2328" spans="1:11" x14ac:dyDescent="0.25">
      <c r="A2328" s="240">
        <v>41934</v>
      </c>
      <c r="B2328" s="438" t="s">
        <v>3558</v>
      </c>
      <c r="C2328" s="429" t="s">
        <v>2506</v>
      </c>
      <c r="D2328" s="8" t="s">
        <v>40</v>
      </c>
      <c r="E2328" s="252">
        <v>3738.8</v>
      </c>
      <c r="F2328" s="294">
        <v>41935</v>
      </c>
      <c r="G2328" s="22">
        <v>3738.8</v>
      </c>
      <c r="H2328" s="265">
        <f t="shared" si="50"/>
        <v>0</v>
      </c>
      <c r="I2328" s="20" t="s">
        <v>2511</v>
      </c>
      <c r="J2328" s="9"/>
      <c r="K2328" s="9"/>
    </row>
    <row r="2329" spans="1:11" x14ac:dyDescent="0.25">
      <c r="A2329" s="240">
        <v>41937</v>
      </c>
      <c r="B2329" s="438" t="s">
        <v>3832</v>
      </c>
      <c r="C2329" s="429" t="s">
        <v>2506</v>
      </c>
      <c r="D2329" s="401" t="s">
        <v>40</v>
      </c>
      <c r="E2329" s="402">
        <v>4645</v>
      </c>
      <c r="F2329" s="294">
        <v>41937</v>
      </c>
      <c r="G2329" s="22">
        <v>4645</v>
      </c>
      <c r="H2329" s="265">
        <f t="shared" si="50"/>
        <v>0</v>
      </c>
      <c r="I2329" s="431" t="s">
        <v>2511</v>
      </c>
      <c r="J2329" s="9"/>
      <c r="K2329" s="9"/>
    </row>
    <row r="2330" spans="1:11" x14ac:dyDescent="0.25">
      <c r="A2330" s="240">
        <v>41939</v>
      </c>
      <c r="B2330" s="438" t="s">
        <v>3949</v>
      </c>
      <c r="C2330" s="429" t="s">
        <v>2506</v>
      </c>
      <c r="D2330" s="439" t="s">
        <v>40</v>
      </c>
      <c r="E2330" s="295">
        <v>2545</v>
      </c>
      <c r="F2330" s="294">
        <v>41939</v>
      </c>
      <c r="G2330" s="22">
        <v>2545</v>
      </c>
      <c r="H2330" s="265">
        <f t="shared" si="50"/>
        <v>0</v>
      </c>
      <c r="I2330" s="24" t="s">
        <v>2511</v>
      </c>
      <c r="J2330" s="9"/>
      <c r="K2330" s="9"/>
    </row>
    <row r="2331" spans="1:11" x14ac:dyDescent="0.25">
      <c r="A2331" s="240">
        <v>41941</v>
      </c>
      <c r="B2331" s="438" t="s">
        <v>4146</v>
      </c>
      <c r="C2331" s="429" t="s">
        <v>2506</v>
      </c>
      <c r="D2331" s="401" t="s">
        <v>40</v>
      </c>
      <c r="E2331" s="402">
        <v>3630</v>
      </c>
      <c r="F2331" s="294">
        <v>41941</v>
      </c>
      <c r="G2331" s="30">
        <v>3630</v>
      </c>
      <c r="H2331" s="265">
        <f t="shared" si="50"/>
        <v>0</v>
      </c>
      <c r="I2331" s="235" t="s">
        <v>2511</v>
      </c>
      <c r="J2331" s="9"/>
      <c r="K2331" s="9"/>
    </row>
    <row r="2332" spans="1:11" x14ac:dyDescent="0.25">
      <c r="A2332" s="240">
        <v>41942</v>
      </c>
      <c r="B2332" s="438" t="s">
        <v>4244</v>
      </c>
      <c r="C2332" s="429" t="s">
        <v>2506</v>
      </c>
      <c r="D2332" s="401" t="s">
        <v>40</v>
      </c>
      <c r="E2332" s="402">
        <v>2730</v>
      </c>
      <c r="F2332" s="117">
        <v>41943</v>
      </c>
      <c r="G2332" s="30">
        <v>2730</v>
      </c>
      <c r="H2332" s="265">
        <f t="shared" si="50"/>
        <v>0</v>
      </c>
      <c r="I2332" s="8" t="s">
        <v>2534</v>
      </c>
      <c r="J2332" s="9"/>
      <c r="K2332" s="9"/>
    </row>
    <row r="2333" spans="1:11" x14ac:dyDescent="0.25">
      <c r="A2333" s="240">
        <v>41943</v>
      </c>
      <c r="B2333" s="438" t="s">
        <v>4368</v>
      </c>
      <c r="C2333" s="429" t="s">
        <v>2506</v>
      </c>
      <c r="D2333" s="401" t="s">
        <v>40</v>
      </c>
      <c r="E2333" s="402">
        <v>2490</v>
      </c>
      <c r="F2333" s="313">
        <v>41944</v>
      </c>
      <c r="G2333" s="247">
        <v>2490</v>
      </c>
      <c r="H2333" s="265">
        <f t="shared" si="50"/>
        <v>0</v>
      </c>
      <c r="I2333" s="8" t="s">
        <v>2511</v>
      </c>
      <c r="J2333" s="9"/>
      <c r="K2333" s="9"/>
    </row>
    <row r="2334" spans="1:11" x14ac:dyDescent="0.25">
      <c r="A2334" s="240"/>
      <c r="B2334" s="438"/>
      <c r="C2334" s="429"/>
      <c r="D2334" s="401"/>
      <c r="E2334" s="402"/>
      <c r="F2334" s="313"/>
      <c r="G2334" s="624">
        <f>SUM(G2323:G2333)</f>
        <v>42031.7</v>
      </c>
      <c r="H2334" s="265"/>
      <c r="I2334" s="8"/>
      <c r="J2334" s="9"/>
      <c r="K2334" s="9"/>
    </row>
    <row r="2335" spans="1:11" x14ac:dyDescent="0.25">
      <c r="A2335" s="240"/>
      <c r="B2335" s="438"/>
      <c r="C2335" s="429"/>
      <c r="D2335" s="401"/>
      <c r="E2335" s="402"/>
      <c r="F2335" s="313"/>
      <c r="G2335" s="247"/>
      <c r="H2335" s="265"/>
      <c r="I2335" s="8"/>
      <c r="J2335" s="9"/>
      <c r="K2335" s="9"/>
    </row>
    <row r="2336" spans="1:11" x14ac:dyDescent="0.25">
      <c r="A2336" s="240">
        <v>41925</v>
      </c>
      <c r="B2336" s="438" t="s">
        <v>1405</v>
      </c>
      <c r="C2336" s="429" t="s">
        <v>2506</v>
      </c>
      <c r="D2336" s="401" t="s">
        <v>480</v>
      </c>
      <c r="E2336" s="402">
        <v>9873.2000000000007</v>
      </c>
      <c r="F2336" s="294">
        <v>41926</v>
      </c>
      <c r="G2336" s="30">
        <v>9873.2000000000007</v>
      </c>
      <c r="H2336" s="265">
        <f t="shared" si="50"/>
        <v>0</v>
      </c>
      <c r="I2336" s="8" t="s">
        <v>2864</v>
      </c>
      <c r="J2336" s="9"/>
      <c r="K2336" s="9"/>
    </row>
    <row r="2337" spans="1:11" x14ac:dyDescent="0.25">
      <c r="A2337" s="240">
        <v>41934</v>
      </c>
      <c r="B2337" s="438" t="s">
        <v>3529</v>
      </c>
      <c r="C2337" s="429" t="s">
        <v>2506</v>
      </c>
      <c r="D2337" s="8" t="s">
        <v>480</v>
      </c>
      <c r="E2337" s="252">
        <v>1104</v>
      </c>
      <c r="F2337" s="294">
        <v>41935</v>
      </c>
      <c r="G2337" s="22">
        <v>1104</v>
      </c>
      <c r="H2337" s="265">
        <f t="shared" si="50"/>
        <v>0</v>
      </c>
      <c r="I2337" s="20" t="s">
        <v>2864</v>
      </c>
      <c r="J2337" s="9"/>
      <c r="K2337" s="9"/>
    </row>
    <row r="2338" spans="1:11" x14ac:dyDescent="0.25">
      <c r="A2338" s="240">
        <v>41936</v>
      </c>
      <c r="B2338" s="438" t="s">
        <v>3686</v>
      </c>
      <c r="C2338" s="429" t="s">
        <v>2506</v>
      </c>
      <c r="D2338" s="401" t="s">
        <v>480</v>
      </c>
      <c r="E2338" s="402">
        <v>640</v>
      </c>
      <c r="F2338" s="294">
        <v>41939</v>
      </c>
      <c r="G2338" s="22">
        <v>640</v>
      </c>
      <c r="H2338" s="265">
        <f t="shared" si="50"/>
        <v>0</v>
      </c>
      <c r="I2338" s="20" t="s">
        <v>2864</v>
      </c>
      <c r="J2338" s="9"/>
      <c r="K2338" s="9"/>
    </row>
    <row r="2339" spans="1:11" x14ac:dyDescent="0.25">
      <c r="A2339" s="240">
        <v>41941</v>
      </c>
      <c r="B2339" s="438" t="s">
        <v>4193</v>
      </c>
      <c r="C2339" s="429" t="s">
        <v>2506</v>
      </c>
      <c r="D2339" s="401" t="s">
        <v>480</v>
      </c>
      <c r="E2339" s="402">
        <v>7549.2</v>
      </c>
      <c r="F2339" s="117">
        <v>41942</v>
      </c>
      <c r="G2339" s="30">
        <v>7549.2</v>
      </c>
      <c r="H2339" s="265">
        <f t="shared" si="50"/>
        <v>0</v>
      </c>
      <c r="I2339" s="8" t="s">
        <v>2544</v>
      </c>
      <c r="J2339" s="9"/>
      <c r="K2339" s="9"/>
    </row>
    <row r="2340" spans="1:11" x14ac:dyDescent="0.25">
      <c r="A2340" s="240"/>
      <c r="B2340" s="438"/>
      <c r="C2340" s="429"/>
      <c r="D2340" s="401"/>
      <c r="E2340" s="402"/>
      <c r="F2340" s="117"/>
      <c r="G2340" s="30">
        <f>SUM(G2336:G2339)</f>
        <v>19166.400000000001</v>
      </c>
      <c r="H2340" s="265"/>
      <c r="I2340" s="8"/>
      <c r="J2340" s="9"/>
      <c r="K2340" s="9"/>
    </row>
    <row r="2341" spans="1:11" x14ac:dyDescent="0.25">
      <c r="A2341" s="240"/>
      <c r="B2341" s="438"/>
      <c r="C2341" s="429"/>
      <c r="D2341" s="401"/>
      <c r="E2341" s="402"/>
      <c r="F2341" s="117"/>
      <c r="G2341" s="30"/>
      <c r="H2341" s="265"/>
      <c r="I2341" s="8"/>
      <c r="J2341" s="9"/>
      <c r="K2341" s="9"/>
    </row>
    <row r="2342" spans="1:11" x14ac:dyDescent="0.25">
      <c r="A2342" s="240">
        <v>41913</v>
      </c>
      <c r="B2342" s="448" t="s">
        <v>1082</v>
      </c>
      <c r="C2342" s="447" t="s">
        <v>2764</v>
      </c>
      <c r="D2342" s="235" t="s">
        <v>214</v>
      </c>
      <c r="E2342" s="236">
        <v>9500.5</v>
      </c>
      <c r="F2342" s="294">
        <v>41915</v>
      </c>
      <c r="G2342" s="410">
        <v>9500.5</v>
      </c>
      <c r="H2342" s="238">
        <f t="shared" si="50"/>
        <v>0</v>
      </c>
      <c r="I2342" s="235" t="s">
        <v>23</v>
      </c>
      <c r="J2342" s="9"/>
      <c r="K2342" s="9"/>
    </row>
    <row r="2343" spans="1:11" x14ac:dyDescent="0.25">
      <c r="A2343" s="240">
        <v>41916</v>
      </c>
      <c r="B2343" s="241" t="s">
        <v>1866</v>
      </c>
      <c r="C2343" s="394" t="s">
        <v>2506</v>
      </c>
      <c r="D2343" s="235" t="s">
        <v>214</v>
      </c>
      <c r="E2343" s="236">
        <v>9605.7999999999993</v>
      </c>
      <c r="F2343" s="294">
        <v>41916</v>
      </c>
      <c r="G2343" s="30">
        <v>9605.7999999999993</v>
      </c>
      <c r="H2343" s="265">
        <f t="shared" si="50"/>
        <v>0</v>
      </c>
      <c r="I2343" s="235" t="s">
        <v>196</v>
      </c>
      <c r="J2343" s="9"/>
      <c r="K2343" s="9"/>
    </row>
    <row r="2344" spans="1:11" x14ac:dyDescent="0.25">
      <c r="A2344" s="240">
        <v>41918</v>
      </c>
      <c r="B2344" s="241" t="s">
        <v>1998</v>
      </c>
      <c r="C2344" s="394" t="s">
        <v>2506</v>
      </c>
      <c r="D2344" s="8" t="s">
        <v>214</v>
      </c>
      <c r="E2344" s="252">
        <v>10259.799999999999</v>
      </c>
      <c r="F2344" s="294">
        <v>41918</v>
      </c>
      <c r="G2344" s="30">
        <v>10259.799999999999</v>
      </c>
      <c r="H2344" s="265">
        <f t="shared" si="50"/>
        <v>0</v>
      </c>
      <c r="I2344" s="8"/>
      <c r="J2344" s="9"/>
      <c r="K2344" s="9"/>
    </row>
    <row r="2345" spans="1:11" x14ac:dyDescent="0.25">
      <c r="A2345" s="240">
        <v>41923</v>
      </c>
      <c r="B2345" s="438" t="s">
        <v>1164</v>
      </c>
      <c r="C2345" s="429" t="s">
        <v>2506</v>
      </c>
      <c r="D2345" s="8" t="s">
        <v>214</v>
      </c>
      <c r="E2345" s="252">
        <v>10533.2</v>
      </c>
      <c r="F2345" s="294">
        <v>41924</v>
      </c>
      <c r="G2345" s="30">
        <v>10533.2</v>
      </c>
      <c r="H2345" s="265">
        <f t="shared" si="50"/>
        <v>0</v>
      </c>
      <c r="I2345" s="8" t="s">
        <v>2523</v>
      </c>
      <c r="J2345" s="9"/>
      <c r="K2345" s="9"/>
    </row>
    <row r="2346" spans="1:11" x14ac:dyDescent="0.25">
      <c r="A2346" s="240">
        <v>41923</v>
      </c>
      <c r="B2346" s="438" t="s">
        <v>1172</v>
      </c>
      <c r="C2346" s="429" t="s">
        <v>2506</v>
      </c>
      <c r="D2346" s="8" t="s">
        <v>214</v>
      </c>
      <c r="E2346" s="252">
        <v>1610</v>
      </c>
      <c r="F2346" s="294">
        <v>41924</v>
      </c>
      <c r="G2346" s="30">
        <v>1610</v>
      </c>
      <c r="H2346" s="265">
        <f t="shared" si="50"/>
        <v>0</v>
      </c>
      <c r="I2346" s="235" t="s">
        <v>2523</v>
      </c>
      <c r="J2346" s="9"/>
      <c r="K2346" s="9"/>
    </row>
    <row r="2347" spans="1:11" x14ac:dyDescent="0.25">
      <c r="A2347" s="240">
        <v>41925</v>
      </c>
      <c r="B2347" s="438" t="s">
        <v>1347</v>
      </c>
      <c r="C2347" s="429" t="s">
        <v>2506</v>
      </c>
      <c r="D2347" s="8" t="s">
        <v>214</v>
      </c>
      <c r="E2347" s="252">
        <v>10891.2</v>
      </c>
      <c r="F2347" s="294">
        <v>41925</v>
      </c>
      <c r="G2347" s="22">
        <v>10891.2</v>
      </c>
      <c r="H2347" s="265">
        <f t="shared" si="50"/>
        <v>0</v>
      </c>
      <c r="I2347" s="20" t="s">
        <v>2523</v>
      </c>
      <c r="J2347" s="9"/>
      <c r="K2347" s="9"/>
    </row>
    <row r="2348" spans="1:11" x14ac:dyDescent="0.25">
      <c r="A2348" s="240">
        <v>41926</v>
      </c>
      <c r="B2348" s="438" t="s">
        <v>1514</v>
      </c>
      <c r="C2348" s="429" t="s">
        <v>2506</v>
      </c>
      <c r="D2348" s="401" t="s">
        <v>214</v>
      </c>
      <c r="E2348" s="402">
        <v>1568.6</v>
      </c>
      <c r="F2348" s="294">
        <v>41927</v>
      </c>
      <c r="G2348" s="30">
        <v>1568.6</v>
      </c>
      <c r="H2348" s="265">
        <f t="shared" si="50"/>
        <v>0</v>
      </c>
      <c r="I2348" s="235" t="s">
        <v>2864</v>
      </c>
      <c r="J2348" s="9"/>
      <c r="K2348" s="9"/>
    </row>
    <row r="2349" spans="1:11" x14ac:dyDescent="0.25">
      <c r="A2349" s="240">
        <v>41928</v>
      </c>
      <c r="B2349" s="438" t="s">
        <v>2990</v>
      </c>
      <c r="C2349" s="429" t="s">
        <v>2506</v>
      </c>
      <c r="D2349" s="8" t="s">
        <v>214</v>
      </c>
      <c r="E2349" s="252">
        <v>7745.6</v>
      </c>
      <c r="F2349" s="294">
        <v>41928</v>
      </c>
      <c r="G2349" s="251">
        <v>7745.6</v>
      </c>
      <c r="H2349" s="265">
        <f t="shared" si="50"/>
        <v>0</v>
      </c>
      <c r="I2349" s="235" t="s">
        <v>2520</v>
      </c>
      <c r="J2349" s="9"/>
      <c r="K2349" s="9"/>
    </row>
    <row r="2350" spans="1:11" x14ac:dyDescent="0.25">
      <c r="A2350" s="240">
        <v>41930</v>
      </c>
      <c r="B2350" s="438" t="s">
        <v>3239</v>
      </c>
      <c r="C2350" s="429" t="s">
        <v>2506</v>
      </c>
      <c r="D2350" s="8" t="s">
        <v>214</v>
      </c>
      <c r="E2350" s="252">
        <v>9390.4</v>
      </c>
      <c r="F2350" s="294">
        <v>41930</v>
      </c>
      <c r="G2350" s="30">
        <v>9390.4</v>
      </c>
      <c r="H2350" s="265">
        <f t="shared" ref="H2350:H2419" si="51">E2350-G2350</f>
        <v>0</v>
      </c>
      <c r="I2350" s="8" t="s">
        <v>2545</v>
      </c>
      <c r="J2350" s="9"/>
      <c r="K2350" s="9"/>
    </row>
    <row r="2351" spans="1:11" x14ac:dyDescent="0.25">
      <c r="A2351" s="240">
        <v>41930</v>
      </c>
      <c r="B2351" s="438" t="s">
        <v>3241</v>
      </c>
      <c r="C2351" s="429" t="s">
        <v>2506</v>
      </c>
      <c r="D2351" s="8" t="s">
        <v>214</v>
      </c>
      <c r="E2351" s="252">
        <v>2914.4</v>
      </c>
      <c r="F2351" s="294">
        <v>41930</v>
      </c>
      <c r="G2351" s="30">
        <v>2914.4</v>
      </c>
      <c r="H2351" s="265">
        <f t="shared" si="51"/>
        <v>0</v>
      </c>
      <c r="I2351" s="8" t="s">
        <v>2523</v>
      </c>
      <c r="J2351" s="9"/>
      <c r="K2351" s="9"/>
    </row>
    <row r="2352" spans="1:11" x14ac:dyDescent="0.25">
      <c r="A2352" s="240">
        <v>41932</v>
      </c>
      <c r="B2352" s="438" t="s">
        <v>3331</v>
      </c>
      <c r="C2352" s="429" t="s">
        <v>2506</v>
      </c>
      <c r="D2352" s="8" t="s">
        <v>214</v>
      </c>
      <c r="E2352" s="252">
        <v>8230.6</v>
      </c>
      <c r="F2352" s="294">
        <v>41932</v>
      </c>
      <c r="G2352" s="30">
        <v>8230.6</v>
      </c>
      <c r="H2352" s="265">
        <f t="shared" si="51"/>
        <v>0</v>
      </c>
      <c r="I2352" s="8" t="s">
        <v>2</v>
      </c>
      <c r="J2352" s="9"/>
      <c r="K2352" s="9"/>
    </row>
    <row r="2353" spans="1:11" x14ac:dyDescent="0.25">
      <c r="A2353" s="240">
        <v>41933</v>
      </c>
      <c r="B2353" s="438" t="s">
        <v>3481</v>
      </c>
      <c r="C2353" s="429" t="s">
        <v>2506</v>
      </c>
      <c r="D2353" s="8" t="s">
        <v>214</v>
      </c>
      <c r="E2353" s="252">
        <v>1200.5999999999999</v>
      </c>
      <c r="F2353" s="294">
        <v>41933</v>
      </c>
      <c r="G2353" s="22">
        <v>1200.5999999999999</v>
      </c>
      <c r="H2353" s="265">
        <f t="shared" si="51"/>
        <v>0</v>
      </c>
      <c r="I2353" s="431" t="s">
        <v>2523</v>
      </c>
      <c r="J2353" s="9"/>
      <c r="K2353" s="9"/>
    </row>
    <row r="2354" spans="1:11" x14ac:dyDescent="0.25">
      <c r="A2354" s="240">
        <v>41934</v>
      </c>
      <c r="B2354" s="438" t="s">
        <v>3533</v>
      </c>
      <c r="C2354" s="429" t="s">
        <v>2506</v>
      </c>
      <c r="D2354" s="8" t="s">
        <v>214</v>
      </c>
      <c r="E2354" s="252">
        <v>5626.8</v>
      </c>
      <c r="F2354" s="294">
        <v>41934</v>
      </c>
      <c r="G2354" s="22">
        <v>5626.8</v>
      </c>
      <c r="H2354" s="265">
        <f t="shared" si="51"/>
        <v>0</v>
      </c>
      <c r="I2354" s="20" t="s">
        <v>2523</v>
      </c>
      <c r="J2354" s="9"/>
      <c r="K2354" s="9"/>
    </row>
    <row r="2355" spans="1:11" x14ac:dyDescent="0.25">
      <c r="A2355" s="240">
        <v>41934</v>
      </c>
      <c r="B2355" s="438" t="s">
        <v>3537</v>
      </c>
      <c r="C2355" s="429" t="s">
        <v>2506</v>
      </c>
      <c r="D2355" s="8" t="s">
        <v>214</v>
      </c>
      <c r="E2355" s="252">
        <v>2578.6</v>
      </c>
      <c r="F2355" s="294">
        <v>41934</v>
      </c>
      <c r="G2355" s="22">
        <v>2578.6</v>
      </c>
      <c r="H2355" s="265">
        <f t="shared" si="51"/>
        <v>0</v>
      </c>
      <c r="I2355" s="20" t="s">
        <v>2523</v>
      </c>
      <c r="J2355" s="9"/>
      <c r="K2355" s="9"/>
    </row>
    <row r="2356" spans="1:11" x14ac:dyDescent="0.25">
      <c r="A2356" s="240">
        <v>41936</v>
      </c>
      <c r="B2356" s="438" t="s">
        <v>3758</v>
      </c>
      <c r="C2356" s="429" t="s">
        <v>2506</v>
      </c>
      <c r="D2356" s="401" t="s">
        <v>214</v>
      </c>
      <c r="E2356" s="402">
        <v>8685.7999999999993</v>
      </c>
      <c r="F2356" s="294">
        <v>41937</v>
      </c>
      <c r="G2356" s="22">
        <v>8685.7999999999993</v>
      </c>
      <c r="H2356" s="265">
        <f t="shared" si="51"/>
        <v>0</v>
      </c>
      <c r="I2356" s="20" t="s">
        <v>2523</v>
      </c>
      <c r="J2356" s="9"/>
      <c r="K2356" s="9"/>
    </row>
    <row r="2357" spans="1:11" x14ac:dyDescent="0.25">
      <c r="A2357" s="240">
        <v>41938</v>
      </c>
      <c r="B2357" s="438" t="s">
        <v>3903</v>
      </c>
      <c r="C2357" s="429" t="s">
        <v>2506</v>
      </c>
      <c r="D2357" s="401" t="s">
        <v>214</v>
      </c>
      <c r="E2357" s="402">
        <v>7708.6</v>
      </c>
      <c r="F2357" s="294">
        <v>41938</v>
      </c>
      <c r="G2357" s="30">
        <v>7708.6</v>
      </c>
      <c r="H2357" s="265">
        <f t="shared" si="51"/>
        <v>0</v>
      </c>
      <c r="I2357" s="8" t="s">
        <v>2531</v>
      </c>
      <c r="J2357" s="9"/>
      <c r="K2357" s="9"/>
    </row>
    <row r="2358" spans="1:11" x14ac:dyDescent="0.25">
      <c r="A2358" s="240">
        <v>41939</v>
      </c>
      <c r="B2358" s="438" t="s">
        <v>3963</v>
      </c>
      <c r="C2358" s="429" t="s">
        <v>2506</v>
      </c>
      <c r="D2358" s="439" t="s">
        <v>214</v>
      </c>
      <c r="E2358" s="295">
        <v>7417.5</v>
      </c>
      <c r="F2358" s="294">
        <v>41939</v>
      </c>
      <c r="G2358" s="22">
        <v>7417.5</v>
      </c>
      <c r="H2358" s="265">
        <f t="shared" si="51"/>
        <v>0</v>
      </c>
      <c r="I2358" s="24" t="s">
        <v>2523</v>
      </c>
      <c r="J2358" s="9"/>
      <c r="K2358" s="9"/>
    </row>
    <row r="2359" spans="1:11" x14ac:dyDescent="0.25">
      <c r="A2359" s="240">
        <v>41941</v>
      </c>
      <c r="B2359" s="438" t="s">
        <v>4167</v>
      </c>
      <c r="C2359" s="429" t="s">
        <v>2506</v>
      </c>
      <c r="D2359" s="401" t="s">
        <v>214</v>
      </c>
      <c r="E2359" s="402">
        <v>6994</v>
      </c>
      <c r="F2359" s="117">
        <v>41941</v>
      </c>
      <c r="G2359" s="30">
        <v>6994</v>
      </c>
      <c r="H2359" s="265">
        <f t="shared" si="51"/>
        <v>0</v>
      </c>
      <c r="I2359" s="8" t="s">
        <v>2523</v>
      </c>
      <c r="J2359" s="9"/>
      <c r="K2359" s="9"/>
    </row>
    <row r="2360" spans="1:11" x14ac:dyDescent="0.25">
      <c r="A2360" s="240">
        <v>41943</v>
      </c>
      <c r="B2360" s="438" t="s">
        <v>4396</v>
      </c>
      <c r="C2360" s="429" t="s">
        <v>2506</v>
      </c>
      <c r="D2360" s="401" t="s">
        <v>214</v>
      </c>
      <c r="E2360" s="402">
        <v>10346.200000000001</v>
      </c>
      <c r="F2360" s="294">
        <v>41943</v>
      </c>
      <c r="G2360" s="30">
        <v>10346.200000000001</v>
      </c>
      <c r="H2360" s="265">
        <f t="shared" si="51"/>
        <v>0</v>
      </c>
      <c r="I2360" s="8" t="s">
        <v>2508</v>
      </c>
      <c r="J2360" s="9"/>
      <c r="K2360" s="9"/>
    </row>
    <row r="2361" spans="1:11" x14ac:dyDescent="0.25">
      <c r="A2361" s="240">
        <v>41929</v>
      </c>
      <c r="B2361" s="438" t="s">
        <v>3083</v>
      </c>
      <c r="C2361" s="429" t="s">
        <v>2506</v>
      </c>
      <c r="D2361" s="406" t="s">
        <v>3084</v>
      </c>
      <c r="E2361" s="407">
        <v>0</v>
      </c>
      <c r="F2361" s="408" t="s">
        <v>3085</v>
      </c>
      <c r="G2361" s="251">
        <v>0</v>
      </c>
      <c r="H2361" s="265">
        <f t="shared" si="51"/>
        <v>0</v>
      </c>
      <c r="I2361" s="235" t="s">
        <v>2</v>
      </c>
      <c r="J2361" s="9"/>
      <c r="K2361" s="9"/>
    </row>
    <row r="2362" spans="1:11" x14ac:dyDescent="0.25">
      <c r="A2362" s="240"/>
      <c r="B2362" s="438"/>
      <c r="C2362" s="429"/>
      <c r="D2362" s="406"/>
      <c r="E2362" s="407"/>
      <c r="F2362" s="408"/>
      <c r="G2362" s="623">
        <f>SUM(G2342:G2361)</f>
        <v>132808.20000000001</v>
      </c>
      <c r="H2362" s="265"/>
      <c r="I2362" s="235"/>
      <c r="J2362" s="9"/>
      <c r="K2362" s="9"/>
    </row>
    <row r="2363" spans="1:11" x14ac:dyDescent="0.25">
      <c r="A2363" s="240"/>
      <c r="B2363" s="438"/>
      <c r="C2363" s="429"/>
      <c r="D2363" s="406"/>
      <c r="E2363" s="407"/>
      <c r="F2363" s="408"/>
      <c r="G2363" s="251"/>
      <c r="H2363" s="265"/>
      <c r="I2363" s="235"/>
      <c r="J2363" s="9"/>
      <c r="K2363" s="9"/>
    </row>
    <row r="2364" spans="1:11" x14ac:dyDescent="0.25">
      <c r="A2364" s="240">
        <v>41914</v>
      </c>
      <c r="B2364" s="452" t="s">
        <v>1605</v>
      </c>
      <c r="C2364" s="453" t="s">
        <v>2506</v>
      </c>
      <c r="D2364" s="454" t="s">
        <v>87</v>
      </c>
      <c r="E2364" s="236">
        <v>30625</v>
      </c>
      <c r="F2364" s="294">
        <v>41919</v>
      </c>
      <c r="G2364" s="30">
        <v>30625</v>
      </c>
      <c r="H2364" s="238">
        <f t="shared" si="51"/>
        <v>0</v>
      </c>
      <c r="I2364" s="38"/>
      <c r="J2364" s="9"/>
      <c r="K2364" s="9"/>
    </row>
    <row r="2365" spans="1:11" x14ac:dyDescent="0.25">
      <c r="A2365" s="240">
        <v>41918</v>
      </c>
      <c r="B2365" s="241" t="s">
        <v>2049</v>
      </c>
      <c r="C2365" s="394" t="s">
        <v>2506</v>
      </c>
      <c r="D2365" s="8" t="s">
        <v>87</v>
      </c>
      <c r="E2365" s="252">
        <v>60000</v>
      </c>
      <c r="F2365" s="294">
        <v>41919</v>
      </c>
      <c r="G2365" s="30">
        <v>60000</v>
      </c>
      <c r="H2365" s="265">
        <f t="shared" si="51"/>
        <v>0</v>
      </c>
      <c r="I2365" s="8" t="s">
        <v>20</v>
      </c>
      <c r="J2365" s="9"/>
      <c r="K2365" s="9"/>
    </row>
    <row r="2366" spans="1:11" x14ac:dyDescent="0.25">
      <c r="A2366" s="240">
        <v>41920</v>
      </c>
      <c r="B2366" s="456" t="s">
        <v>1151</v>
      </c>
      <c r="C2366" s="457" t="s">
        <v>2764</v>
      </c>
      <c r="D2366" s="235" t="s">
        <v>87</v>
      </c>
      <c r="E2366" s="236">
        <v>122470</v>
      </c>
      <c r="F2366" s="294">
        <v>41931</v>
      </c>
      <c r="G2366" s="30">
        <v>122470</v>
      </c>
      <c r="H2366" s="265">
        <f t="shared" si="51"/>
        <v>0</v>
      </c>
      <c r="I2366" s="235" t="s">
        <v>20</v>
      </c>
      <c r="J2366" s="9"/>
      <c r="K2366" s="9"/>
    </row>
    <row r="2367" spans="1:11" x14ac:dyDescent="0.25">
      <c r="A2367" s="240"/>
      <c r="B2367" s="456"/>
      <c r="C2367" s="457"/>
      <c r="D2367" s="235"/>
      <c r="E2367" s="236"/>
      <c r="F2367" s="294"/>
      <c r="G2367" s="621">
        <f>SUM(G2364:G2366)</f>
        <v>213095</v>
      </c>
      <c r="H2367" s="265"/>
      <c r="I2367" s="235"/>
      <c r="J2367" s="9"/>
      <c r="K2367" s="9"/>
    </row>
    <row r="2368" spans="1:11" x14ac:dyDescent="0.25">
      <c r="A2368" s="240"/>
      <c r="B2368" s="456"/>
      <c r="C2368" s="457"/>
      <c r="D2368" s="235"/>
      <c r="E2368" s="236"/>
      <c r="F2368" s="294"/>
      <c r="G2368" s="30"/>
      <c r="H2368" s="265"/>
      <c r="I2368" s="235"/>
      <c r="J2368" s="9"/>
      <c r="K2368" s="9"/>
    </row>
    <row r="2369" spans="1:11" x14ac:dyDescent="0.25">
      <c r="A2369" s="240">
        <v>41943</v>
      </c>
      <c r="B2369" s="438" t="s">
        <v>4374</v>
      </c>
      <c r="C2369" s="429" t="s">
        <v>2506</v>
      </c>
      <c r="D2369" s="401" t="s">
        <v>2543</v>
      </c>
      <c r="E2369" s="402">
        <v>30297.3</v>
      </c>
      <c r="F2369" s="294">
        <v>41943</v>
      </c>
      <c r="G2369" s="621">
        <v>30297.3</v>
      </c>
      <c r="H2369" s="265">
        <f t="shared" si="51"/>
        <v>0</v>
      </c>
      <c r="I2369" s="8" t="s">
        <v>2508</v>
      </c>
      <c r="J2369" s="9"/>
      <c r="K2369" s="9"/>
    </row>
    <row r="2370" spans="1:11" x14ac:dyDescent="0.25">
      <c r="A2370" s="240"/>
      <c r="B2370" s="438"/>
      <c r="C2370" s="429"/>
      <c r="D2370" s="401"/>
      <c r="E2370" s="402"/>
      <c r="F2370" s="294"/>
      <c r="G2370" s="30"/>
      <c r="H2370" s="265"/>
      <c r="I2370" s="8"/>
      <c r="J2370" s="9"/>
      <c r="K2370" s="9"/>
    </row>
    <row r="2371" spans="1:11" x14ac:dyDescent="0.25">
      <c r="A2371" s="240">
        <v>41916</v>
      </c>
      <c r="B2371" s="241" t="s">
        <v>1854</v>
      </c>
      <c r="C2371" s="394" t="s">
        <v>2506</v>
      </c>
      <c r="D2371" s="235" t="s">
        <v>642</v>
      </c>
      <c r="E2371" s="236">
        <v>932.8</v>
      </c>
      <c r="F2371" s="294">
        <v>41917</v>
      </c>
      <c r="G2371" s="30">
        <v>932.8</v>
      </c>
      <c r="H2371" s="265">
        <f t="shared" si="51"/>
        <v>0</v>
      </c>
      <c r="I2371" s="235" t="s">
        <v>4</v>
      </c>
      <c r="J2371" s="9"/>
      <c r="K2371" s="9"/>
    </row>
    <row r="2372" spans="1:11" x14ac:dyDescent="0.25">
      <c r="A2372" s="240">
        <v>41935</v>
      </c>
      <c r="B2372" s="438" t="s">
        <v>3660</v>
      </c>
      <c r="C2372" s="429" t="s">
        <v>2506</v>
      </c>
      <c r="D2372" s="401" t="s">
        <v>642</v>
      </c>
      <c r="E2372" s="402">
        <v>871</v>
      </c>
      <c r="F2372" s="294">
        <v>41936</v>
      </c>
      <c r="G2372" s="30">
        <v>871</v>
      </c>
      <c r="H2372" s="265">
        <f t="shared" si="51"/>
        <v>0</v>
      </c>
      <c r="I2372" s="8" t="s">
        <v>2523</v>
      </c>
      <c r="J2372" s="9"/>
      <c r="K2372" s="9"/>
    </row>
    <row r="2373" spans="1:11" x14ac:dyDescent="0.25">
      <c r="A2373" s="240">
        <v>41940</v>
      </c>
      <c r="B2373" s="438" t="s">
        <v>4113</v>
      </c>
      <c r="C2373" s="429" t="s">
        <v>2506</v>
      </c>
      <c r="D2373" s="401" t="s">
        <v>642</v>
      </c>
      <c r="E2373" s="402">
        <v>370</v>
      </c>
      <c r="F2373" s="294">
        <v>41940</v>
      </c>
      <c r="G2373" s="30">
        <v>370</v>
      </c>
      <c r="H2373" s="265">
        <f t="shared" si="51"/>
        <v>0</v>
      </c>
      <c r="I2373" s="235" t="s">
        <v>2525</v>
      </c>
      <c r="J2373" s="9"/>
      <c r="K2373" s="9"/>
    </row>
    <row r="2374" spans="1:11" x14ac:dyDescent="0.25">
      <c r="A2374" s="240"/>
      <c r="B2374" s="438"/>
      <c r="C2374" s="429"/>
      <c r="D2374" s="401"/>
      <c r="E2374" s="402"/>
      <c r="F2374" s="294"/>
      <c r="G2374" s="30"/>
      <c r="H2374" s="265"/>
      <c r="I2374" s="235"/>
      <c r="J2374" s="9"/>
      <c r="K2374" s="9"/>
    </row>
    <row r="2375" spans="1:11" x14ac:dyDescent="0.25">
      <c r="A2375" s="240"/>
      <c r="B2375" s="438"/>
      <c r="C2375" s="429"/>
      <c r="D2375" s="401"/>
      <c r="E2375" s="402"/>
      <c r="F2375" s="294"/>
      <c r="G2375" s="30"/>
      <c r="H2375" s="265"/>
      <c r="I2375" s="235"/>
      <c r="J2375" s="9"/>
      <c r="K2375" s="9"/>
    </row>
    <row r="2376" spans="1:11" x14ac:dyDescent="0.25">
      <c r="A2376" s="240">
        <v>41914</v>
      </c>
      <c r="B2376" s="452" t="s">
        <v>1628</v>
      </c>
      <c r="C2376" s="453" t="s">
        <v>2506</v>
      </c>
      <c r="D2376" s="454" t="s">
        <v>2061</v>
      </c>
      <c r="E2376" s="236">
        <v>250</v>
      </c>
      <c r="F2376" s="294">
        <v>41914</v>
      </c>
      <c r="G2376" s="30">
        <v>250</v>
      </c>
      <c r="H2376" s="238">
        <f t="shared" si="51"/>
        <v>0</v>
      </c>
      <c r="I2376" s="38"/>
      <c r="J2376" s="9"/>
      <c r="K2376" s="9"/>
    </row>
    <row r="2377" spans="1:11" x14ac:dyDescent="0.25">
      <c r="A2377" s="240">
        <v>41921</v>
      </c>
      <c r="B2377" s="438" t="s">
        <v>2259</v>
      </c>
      <c r="C2377" s="429" t="s">
        <v>2506</v>
      </c>
      <c r="D2377" s="8" t="s">
        <v>2061</v>
      </c>
      <c r="E2377" s="252">
        <v>300</v>
      </c>
      <c r="F2377" s="294">
        <v>41921</v>
      </c>
      <c r="G2377" s="30">
        <v>300</v>
      </c>
      <c r="H2377" s="265">
        <f t="shared" si="51"/>
        <v>0</v>
      </c>
      <c r="I2377" s="8"/>
      <c r="J2377" s="9"/>
      <c r="K2377" s="9"/>
    </row>
    <row r="2378" spans="1:11" x14ac:dyDescent="0.25">
      <c r="A2378" s="240">
        <v>41937</v>
      </c>
      <c r="B2378" s="438" t="s">
        <v>3846</v>
      </c>
      <c r="C2378" s="429" t="s">
        <v>2506</v>
      </c>
      <c r="D2378" s="401" t="s">
        <v>3847</v>
      </c>
      <c r="E2378" s="402">
        <v>220</v>
      </c>
      <c r="F2378" s="294">
        <v>41937</v>
      </c>
      <c r="G2378" s="22">
        <v>220</v>
      </c>
      <c r="H2378" s="265">
        <f t="shared" si="51"/>
        <v>0</v>
      </c>
      <c r="I2378" s="431" t="s">
        <v>2508</v>
      </c>
      <c r="J2378" s="9"/>
      <c r="K2378" s="9"/>
    </row>
    <row r="2379" spans="1:11" x14ac:dyDescent="0.25">
      <c r="A2379" s="240"/>
      <c r="B2379" s="438"/>
      <c r="C2379" s="429"/>
      <c r="D2379" s="401"/>
      <c r="E2379" s="402"/>
      <c r="F2379" s="294"/>
      <c r="G2379" s="22"/>
      <c r="H2379" s="265"/>
      <c r="I2379" s="431"/>
      <c r="J2379" s="9"/>
      <c r="K2379" s="9"/>
    </row>
    <row r="2380" spans="1:11" x14ac:dyDescent="0.25">
      <c r="A2380" s="240">
        <v>41914</v>
      </c>
      <c r="B2380" s="452" t="s">
        <v>1617</v>
      </c>
      <c r="C2380" s="453" t="s">
        <v>2506</v>
      </c>
      <c r="D2380" s="454" t="s">
        <v>130</v>
      </c>
      <c r="E2380" s="236">
        <v>693.6</v>
      </c>
      <c r="F2380" s="294">
        <v>41915</v>
      </c>
      <c r="G2380" s="30">
        <v>693.6</v>
      </c>
      <c r="H2380" s="238">
        <f t="shared" si="51"/>
        <v>0</v>
      </c>
      <c r="I2380" s="38"/>
      <c r="J2380" s="9"/>
      <c r="K2380" s="9"/>
    </row>
    <row r="2381" spans="1:11" x14ac:dyDescent="0.25">
      <c r="A2381" s="240">
        <v>41915</v>
      </c>
      <c r="B2381" s="452" t="s">
        <v>1735</v>
      </c>
      <c r="C2381" s="453" t="s">
        <v>2506</v>
      </c>
      <c r="D2381" s="454" t="s">
        <v>130</v>
      </c>
      <c r="E2381" s="236">
        <v>2499.1999999999998</v>
      </c>
      <c r="F2381" s="294">
        <v>41916</v>
      </c>
      <c r="G2381" s="30">
        <v>2499.1999999999998</v>
      </c>
      <c r="H2381" s="265">
        <f t="shared" si="51"/>
        <v>0</v>
      </c>
      <c r="I2381" s="38" t="s">
        <v>4</v>
      </c>
      <c r="J2381" s="9"/>
      <c r="K2381" s="9"/>
    </row>
    <row r="2382" spans="1:11" x14ac:dyDescent="0.25">
      <c r="A2382" s="240">
        <v>41915</v>
      </c>
      <c r="B2382" s="452" t="s">
        <v>1740</v>
      </c>
      <c r="C2382" s="453" t="s">
        <v>2506</v>
      </c>
      <c r="D2382" s="454" t="s">
        <v>130</v>
      </c>
      <c r="E2382" s="236">
        <v>356.4</v>
      </c>
      <c r="F2382" s="294">
        <v>41916</v>
      </c>
      <c r="G2382" s="30">
        <v>356.4</v>
      </c>
      <c r="H2382" s="265">
        <f t="shared" si="51"/>
        <v>0</v>
      </c>
      <c r="I2382" s="38" t="s">
        <v>4</v>
      </c>
      <c r="J2382" s="9"/>
      <c r="K2382" s="9"/>
    </row>
    <row r="2383" spans="1:11" x14ac:dyDescent="0.25">
      <c r="A2383" s="240">
        <v>41918</v>
      </c>
      <c r="B2383" s="241" t="s">
        <v>2054</v>
      </c>
      <c r="C2383" s="394" t="s">
        <v>2506</v>
      </c>
      <c r="D2383" s="8" t="s">
        <v>130</v>
      </c>
      <c r="E2383" s="252">
        <v>1362.8</v>
      </c>
      <c r="F2383" s="294">
        <v>41919</v>
      </c>
      <c r="G2383" s="30">
        <v>1362.8</v>
      </c>
      <c r="H2383" s="265">
        <f t="shared" si="51"/>
        <v>0</v>
      </c>
      <c r="I2383" s="8"/>
      <c r="J2383" s="9"/>
      <c r="K2383" s="9"/>
    </row>
    <row r="2384" spans="1:11" x14ac:dyDescent="0.25">
      <c r="A2384" s="240">
        <v>41919</v>
      </c>
      <c r="B2384" s="241" t="s">
        <v>2140</v>
      </c>
      <c r="C2384" s="394" t="s">
        <v>2506</v>
      </c>
      <c r="D2384" s="8" t="s">
        <v>130</v>
      </c>
      <c r="E2384" s="252">
        <v>1886.4</v>
      </c>
      <c r="F2384" s="294">
        <v>41919</v>
      </c>
      <c r="G2384" s="30">
        <v>1886.4</v>
      </c>
      <c r="H2384" s="265">
        <f t="shared" si="51"/>
        <v>0</v>
      </c>
      <c r="I2384" s="8" t="s">
        <v>4</v>
      </c>
      <c r="J2384" s="9"/>
      <c r="K2384" s="9"/>
    </row>
    <row r="2385" spans="1:11" x14ac:dyDescent="0.25">
      <c r="A2385" s="240">
        <v>41922</v>
      </c>
      <c r="B2385" s="438" t="s">
        <v>1131</v>
      </c>
      <c r="C2385" s="429" t="s">
        <v>2506</v>
      </c>
      <c r="D2385" s="235" t="s">
        <v>130</v>
      </c>
      <c r="E2385" s="236">
        <v>3266.6</v>
      </c>
      <c r="F2385" s="294">
        <v>41923</v>
      </c>
      <c r="G2385" s="30">
        <v>3266.6</v>
      </c>
      <c r="H2385" s="265">
        <f t="shared" si="51"/>
        <v>0</v>
      </c>
      <c r="I2385" s="235" t="s">
        <v>196</v>
      </c>
      <c r="J2385" s="9"/>
      <c r="K2385" s="9"/>
    </row>
    <row r="2386" spans="1:11" x14ac:dyDescent="0.25">
      <c r="A2386" s="240">
        <v>41925</v>
      </c>
      <c r="B2386" s="438" t="s">
        <v>1394</v>
      </c>
      <c r="C2386" s="429" t="s">
        <v>2506</v>
      </c>
      <c r="D2386" s="401" t="s">
        <v>130</v>
      </c>
      <c r="E2386" s="402">
        <v>3418.7</v>
      </c>
      <c r="F2386" s="294">
        <v>41926</v>
      </c>
      <c r="G2386" s="30">
        <v>3418.7</v>
      </c>
      <c r="H2386" s="265">
        <f t="shared" si="51"/>
        <v>0</v>
      </c>
      <c r="I2386" s="8" t="s">
        <v>2520</v>
      </c>
      <c r="J2386" s="9"/>
      <c r="K2386" s="9"/>
    </row>
    <row r="2387" spans="1:11" x14ac:dyDescent="0.25">
      <c r="A2387" s="240">
        <v>41926</v>
      </c>
      <c r="B2387" s="438" t="s">
        <v>1517</v>
      </c>
      <c r="C2387" s="429" t="s">
        <v>2506</v>
      </c>
      <c r="D2387" s="401" t="s">
        <v>130</v>
      </c>
      <c r="E2387" s="402">
        <v>1080</v>
      </c>
      <c r="F2387" s="294">
        <v>41927</v>
      </c>
      <c r="G2387" s="30">
        <v>1080</v>
      </c>
      <c r="H2387" s="265">
        <f t="shared" si="51"/>
        <v>0</v>
      </c>
      <c r="I2387" s="235" t="s">
        <v>2525</v>
      </c>
      <c r="J2387" s="9"/>
      <c r="K2387" s="9"/>
    </row>
    <row r="2388" spans="1:11" x14ac:dyDescent="0.25">
      <c r="A2388" s="240">
        <v>41929</v>
      </c>
      <c r="B2388" s="438" t="s">
        <v>3149</v>
      </c>
      <c r="C2388" s="429" t="s">
        <v>2506</v>
      </c>
      <c r="D2388" s="8" t="s">
        <v>130</v>
      </c>
      <c r="E2388" s="252">
        <v>1449.6</v>
      </c>
      <c r="F2388" s="294">
        <v>41930</v>
      </c>
      <c r="G2388" s="251">
        <v>1449.6</v>
      </c>
      <c r="H2388" s="265">
        <f t="shared" si="51"/>
        <v>0</v>
      </c>
      <c r="I2388" s="8" t="s">
        <v>2525</v>
      </c>
      <c r="J2388" s="9"/>
      <c r="K2388" s="9"/>
    </row>
    <row r="2389" spans="1:11" x14ac:dyDescent="0.25">
      <c r="A2389" s="240">
        <v>41933</v>
      </c>
      <c r="B2389" s="438" t="s">
        <v>3484</v>
      </c>
      <c r="C2389" s="429" t="s">
        <v>2506</v>
      </c>
      <c r="D2389" s="8" t="s">
        <v>130</v>
      </c>
      <c r="E2389" s="252">
        <v>1052</v>
      </c>
      <c r="F2389" s="294">
        <v>41934</v>
      </c>
      <c r="G2389" s="22">
        <v>1052</v>
      </c>
      <c r="H2389" s="265">
        <f t="shared" si="51"/>
        <v>0</v>
      </c>
      <c r="I2389" s="431" t="s">
        <v>2520</v>
      </c>
      <c r="J2389" s="9"/>
      <c r="K2389" s="9"/>
    </row>
    <row r="2390" spans="1:11" x14ac:dyDescent="0.25">
      <c r="A2390" s="240">
        <v>41936</v>
      </c>
      <c r="B2390" s="438" t="s">
        <v>3761</v>
      </c>
      <c r="C2390" s="429" t="s">
        <v>2506</v>
      </c>
      <c r="D2390" s="401" t="s">
        <v>130</v>
      </c>
      <c r="E2390" s="402">
        <v>578.4</v>
      </c>
      <c r="F2390" s="294">
        <v>41937</v>
      </c>
      <c r="G2390" s="22">
        <v>578.4</v>
      </c>
      <c r="H2390" s="265">
        <f t="shared" si="51"/>
        <v>0</v>
      </c>
      <c r="I2390" s="20" t="s">
        <v>2523</v>
      </c>
      <c r="J2390" s="9"/>
      <c r="K2390" s="9"/>
    </row>
    <row r="2391" spans="1:11" x14ac:dyDescent="0.25">
      <c r="A2391" s="240">
        <v>41937</v>
      </c>
      <c r="B2391" s="438" t="s">
        <v>3843</v>
      </c>
      <c r="C2391" s="429" t="s">
        <v>2506</v>
      </c>
      <c r="D2391" s="401" t="s">
        <v>130</v>
      </c>
      <c r="E2391" s="402">
        <v>519.20000000000005</v>
      </c>
      <c r="F2391" s="294">
        <v>41937</v>
      </c>
      <c r="G2391" s="22">
        <v>519.20000000000005</v>
      </c>
      <c r="H2391" s="265">
        <f t="shared" si="51"/>
        <v>0</v>
      </c>
      <c r="I2391" s="431" t="s">
        <v>2531</v>
      </c>
      <c r="J2391" s="9"/>
      <c r="K2391" s="9"/>
    </row>
    <row r="2392" spans="1:11" x14ac:dyDescent="0.25">
      <c r="A2392" s="240">
        <v>41938</v>
      </c>
      <c r="B2392" s="438" t="s">
        <v>3915</v>
      </c>
      <c r="C2392" s="429" t="s">
        <v>2506</v>
      </c>
      <c r="D2392" s="439" t="s">
        <v>130</v>
      </c>
      <c r="E2392" s="295">
        <v>2686.4</v>
      </c>
      <c r="F2392" s="294">
        <v>41938</v>
      </c>
      <c r="G2392" s="30">
        <v>2686.4</v>
      </c>
      <c r="H2392" s="265">
        <f t="shared" si="51"/>
        <v>0</v>
      </c>
      <c r="I2392" s="24" t="s">
        <v>2508</v>
      </c>
      <c r="J2392" s="9"/>
      <c r="K2392" s="9"/>
    </row>
    <row r="2393" spans="1:11" x14ac:dyDescent="0.25">
      <c r="A2393" s="240">
        <v>41939</v>
      </c>
      <c r="B2393" s="438" t="s">
        <v>4002</v>
      </c>
      <c r="C2393" s="429" t="s">
        <v>2506</v>
      </c>
      <c r="D2393" s="439" t="s">
        <v>130</v>
      </c>
      <c r="E2393" s="295">
        <v>2269.1999999999998</v>
      </c>
      <c r="F2393" s="294">
        <v>41939</v>
      </c>
      <c r="G2393" s="22">
        <v>2269.1999999999998</v>
      </c>
      <c r="H2393" s="265">
        <f t="shared" si="51"/>
        <v>0</v>
      </c>
      <c r="I2393" s="24" t="s">
        <v>2508</v>
      </c>
      <c r="J2393" s="9"/>
      <c r="K2393" s="9"/>
    </row>
    <row r="2394" spans="1:11" x14ac:dyDescent="0.25">
      <c r="A2394" s="240">
        <v>41940</v>
      </c>
      <c r="B2394" s="438" t="s">
        <v>4107</v>
      </c>
      <c r="C2394" s="429" t="s">
        <v>2506</v>
      </c>
      <c r="D2394" s="401" t="s">
        <v>130</v>
      </c>
      <c r="E2394" s="402">
        <v>1569.6</v>
      </c>
      <c r="F2394" s="294">
        <v>41940</v>
      </c>
      <c r="G2394" s="30">
        <v>1569.6</v>
      </c>
      <c r="H2394" s="265">
        <f t="shared" si="51"/>
        <v>0</v>
      </c>
      <c r="I2394" s="235" t="s">
        <v>2525</v>
      </c>
      <c r="J2394" s="9"/>
      <c r="K2394" s="9"/>
    </row>
    <row r="2395" spans="1:11" x14ac:dyDescent="0.25">
      <c r="A2395" s="240">
        <v>41941</v>
      </c>
      <c r="B2395" s="438" t="s">
        <v>4189</v>
      </c>
      <c r="C2395" s="429" t="s">
        <v>2506</v>
      </c>
      <c r="D2395" s="401" t="s">
        <v>130</v>
      </c>
      <c r="E2395" s="402">
        <v>1566.4</v>
      </c>
      <c r="F2395" s="117">
        <v>41942</v>
      </c>
      <c r="G2395" s="30">
        <v>1566.4</v>
      </c>
      <c r="H2395" s="265">
        <f t="shared" si="51"/>
        <v>0</v>
      </c>
      <c r="I2395" s="8" t="s">
        <v>2520</v>
      </c>
      <c r="J2395" s="9"/>
      <c r="K2395" s="9"/>
    </row>
    <row r="2396" spans="1:11" x14ac:dyDescent="0.25">
      <c r="A2396" s="240">
        <v>41943</v>
      </c>
      <c r="B2396" s="438" t="s">
        <v>4385</v>
      </c>
      <c r="C2396" s="429" t="s">
        <v>2506</v>
      </c>
      <c r="D2396" s="401" t="s">
        <v>130</v>
      </c>
      <c r="E2396" s="402">
        <v>1595.2</v>
      </c>
      <c r="F2396" s="313">
        <v>41944</v>
      </c>
      <c r="G2396" s="247">
        <v>1595.2</v>
      </c>
      <c r="H2396" s="265">
        <f t="shared" si="51"/>
        <v>0</v>
      </c>
      <c r="I2396" s="8" t="s">
        <v>2520</v>
      </c>
      <c r="J2396" s="9"/>
      <c r="K2396" s="9"/>
    </row>
    <row r="2397" spans="1:11" x14ac:dyDescent="0.25">
      <c r="A2397" s="240"/>
      <c r="B2397" s="438"/>
      <c r="C2397" s="429"/>
      <c r="D2397" s="401"/>
      <c r="E2397" s="402"/>
      <c r="F2397" s="313"/>
      <c r="G2397" s="247">
        <f>SUM(G2380:G2396)</f>
        <v>27849.700000000008</v>
      </c>
      <c r="H2397" s="265"/>
      <c r="I2397" s="8"/>
      <c r="J2397" s="9"/>
      <c r="K2397" s="9"/>
    </row>
    <row r="2398" spans="1:11" x14ac:dyDescent="0.25">
      <c r="A2398" s="240"/>
      <c r="B2398" s="438"/>
      <c r="C2398" s="429"/>
      <c r="D2398" s="401"/>
      <c r="E2398" s="402"/>
      <c r="F2398" s="313"/>
      <c r="G2398" s="247"/>
      <c r="H2398" s="265"/>
      <c r="I2398" s="8"/>
      <c r="J2398" s="9"/>
      <c r="K2398" s="9"/>
    </row>
    <row r="2399" spans="1:11" x14ac:dyDescent="0.25">
      <c r="A2399" s="240">
        <v>41913</v>
      </c>
      <c r="B2399" s="448" t="s">
        <v>2249</v>
      </c>
      <c r="C2399" s="447" t="s">
        <v>2764</v>
      </c>
      <c r="D2399" s="235" t="s">
        <v>2571</v>
      </c>
      <c r="E2399" s="236">
        <v>11434</v>
      </c>
      <c r="F2399" s="294">
        <v>41914</v>
      </c>
      <c r="G2399" s="30">
        <v>11434</v>
      </c>
      <c r="H2399" s="238">
        <f t="shared" si="51"/>
        <v>0</v>
      </c>
      <c r="I2399" s="235" t="s">
        <v>23</v>
      </c>
      <c r="J2399" s="9"/>
      <c r="K2399" s="9"/>
    </row>
    <row r="2400" spans="1:11" x14ac:dyDescent="0.25">
      <c r="A2400" s="240">
        <v>41914</v>
      </c>
      <c r="B2400" s="452" t="s">
        <v>1568</v>
      </c>
      <c r="C2400" s="453" t="s">
        <v>2506</v>
      </c>
      <c r="D2400" s="454" t="s">
        <v>2571</v>
      </c>
      <c r="E2400" s="236">
        <v>16665</v>
      </c>
      <c r="F2400" s="294">
        <v>41914</v>
      </c>
      <c r="G2400" s="30">
        <v>16665</v>
      </c>
      <c r="H2400" s="238">
        <f t="shared" si="51"/>
        <v>0</v>
      </c>
      <c r="I2400" s="38" t="s">
        <v>23</v>
      </c>
      <c r="J2400" s="9"/>
      <c r="K2400" s="9"/>
    </row>
    <row r="2401" spans="1:11" x14ac:dyDescent="0.25">
      <c r="A2401" s="240">
        <v>41915</v>
      </c>
      <c r="B2401" s="452" t="s">
        <v>1684</v>
      </c>
      <c r="C2401" s="453" t="s">
        <v>2506</v>
      </c>
      <c r="D2401" s="454" t="s">
        <v>2571</v>
      </c>
      <c r="E2401" s="236">
        <v>12146.2</v>
      </c>
      <c r="F2401" s="294">
        <v>41915</v>
      </c>
      <c r="G2401" s="30">
        <v>12146.2</v>
      </c>
      <c r="H2401" s="265">
        <f t="shared" si="51"/>
        <v>0</v>
      </c>
      <c r="I2401" s="38" t="s">
        <v>23</v>
      </c>
      <c r="J2401" s="9"/>
      <c r="K2401" s="9"/>
    </row>
    <row r="2402" spans="1:11" x14ac:dyDescent="0.25">
      <c r="A2402" s="240">
        <v>41916</v>
      </c>
      <c r="B2402" s="241" t="s">
        <v>1819</v>
      </c>
      <c r="C2402" s="394" t="s">
        <v>2506</v>
      </c>
      <c r="D2402" s="235" t="s">
        <v>2571</v>
      </c>
      <c r="E2402" s="236">
        <v>10754.1</v>
      </c>
      <c r="F2402" s="294">
        <v>41916</v>
      </c>
      <c r="G2402" s="30">
        <v>10754.1</v>
      </c>
      <c r="H2402" s="265">
        <f t="shared" si="51"/>
        <v>0</v>
      </c>
      <c r="I2402" s="235" t="s">
        <v>23</v>
      </c>
      <c r="J2402" s="9"/>
      <c r="K2402" s="9"/>
    </row>
    <row r="2403" spans="1:11" x14ac:dyDescent="0.25">
      <c r="A2403" s="240">
        <v>41918</v>
      </c>
      <c r="B2403" s="241" t="s">
        <v>1981</v>
      </c>
      <c r="C2403" s="394" t="s">
        <v>2506</v>
      </c>
      <c r="D2403" s="8" t="s">
        <v>2571</v>
      </c>
      <c r="E2403" s="252">
        <v>9834</v>
      </c>
      <c r="F2403" s="294">
        <v>41918</v>
      </c>
      <c r="G2403" s="30">
        <v>9834</v>
      </c>
      <c r="H2403" s="265">
        <f t="shared" si="51"/>
        <v>0</v>
      </c>
      <c r="I2403" s="8" t="s">
        <v>23</v>
      </c>
      <c r="J2403" s="9"/>
      <c r="K2403" s="9"/>
    </row>
    <row r="2404" spans="1:11" x14ac:dyDescent="0.25">
      <c r="A2404" s="240">
        <v>41919</v>
      </c>
      <c r="B2404" s="241" t="s">
        <v>2146</v>
      </c>
      <c r="C2404" s="394" t="s">
        <v>2506</v>
      </c>
      <c r="D2404" s="8" t="s">
        <v>2571</v>
      </c>
      <c r="E2404" s="252">
        <v>11900.9</v>
      </c>
      <c r="F2404" s="294">
        <v>41919</v>
      </c>
      <c r="G2404" s="30">
        <v>11900.9</v>
      </c>
      <c r="H2404" s="265">
        <f t="shared" si="51"/>
        <v>0</v>
      </c>
      <c r="I2404" s="8" t="s">
        <v>23</v>
      </c>
      <c r="J2404" s="9"/>
      <c r="K2404" s="9"/>
    </row>
    <row r="2405" spans="1:11" x14ac:dyDescent="0.25">
      <c r="A2405" s="240">
        <v>41920</v>
      </c>
      <c r="B2405" s="241" t="s">
        <v>2192</v>
      </c>
      <c r="C2405" s="394" t="s">
        <v>2506</v>
      </c>
      <c r="D2405" s="8" t="s">
        <v>2571</v>
      </c>
      <c r="E2405" s="252">
        <v>11120.3</v>
      </c>
      <c r="F2405" s="294">
        <v>41921</v>
      </c>
      <c r="G2405" s="30">
        <v>11120.3</v>
      </c>
      <c r="H2405" s="265">
        <f t="shared" si="51"/>
        <v>0</v>
      </c>
      <c r="I2405" s="8" t="s">
        <v>23</v>
      </c>
      <c r="J2405" s="9"/>
      <c r="K2405" s="9"/>
    </row>
    <row r="2406" spans="1:11" x14ac:dyDescent="0.25">
      <c r="A2406" s="240">
        <v>41922</v>
      </c>
      <c r="B2406" s="438" t="s">
        <v>1066</v>
      </c>
      <c r="C2406" s="429" t="s">
        <v>2506</v>
      </c>
      <c r="D2406" s="235" t="s">
        <v>2571</v>
      </c>
      <c r="E2406" s="236">
        <v>10275</v>
      </c>
      <c r="F2406" s="294">
        <v>41922</v>
      </c>
      <c r="G2406" s="30">
        <v>10275</v>
      </c>
      <c r="H2406" s="265">
        <f t="shared" si="51"/>
        <v>0</v>
      </c>
      <c r="I2406" s="235" t="s">
        <v>23</v>
      </c>
      <c r="J2406" s="9"/>
      <c r="K2406" s="9"/>
    </row>
    <row r="2407" spans="1:11" x14ac:dyDescent="0.25">
      <c r="A2407" s="240">
        <v>41925</v>
      </c>
      <c r="B2407" s="438" t="s">
        <v>1346</v>
      </c>
      <c r="C2407" s="429" t="s">
        <v>2506</v>
      </c>
      <c r="D2407" s="8" t="s">
        <v>2571</v>
      </c>
      <c r="E2407" s="252">
        <v>9968.4</v>
      </c>
      <c r="F2407" s="294">
        <v>41925</v>
      </c>
      <c r="G2407" s="22">
        <v>9968.4</v>
      </c>
      <c r="H2407" s="265">
        <f t="shared" si="51"/>
        <v>0</v>
      </c>
      <c r="I2407" s="20" t="s">
        <v>2511</v>
      </c>
      <c r="J2407" s="9"/>
      <c r="K2407" s="9"/>
    </row>
    <row r="2408" spans="1:11" x14ac:dyDescent="0.25">
      <c r="A2408" s="240">
        <v>41925</v>
      </c>
      <c r="B2408" s="438" t="s">
        <v>1351</v>
      </c>
      <c r="C2408" s="429" t="s">
        <v>2506</v>
      </c>
      <c r="D2408" s="8" t="s">
        <v>2571</v>
      </c>
      <c r="E2408" s="252">
        <v>955.8</v>
      </c>
      <c r="F2408" s="294">
        <v>41925</v>
      </c>
      <c r="G2408" s="22">
        <v>955.8</v>
      </c>
      <c r="H2408" s="265">
        <f t="shared" si="51"/>
        <v>0</v>
      </c>
      <c r="I2408" s="20" t="s">
        <v>2511</v>
      </c>
      <c r="J2408" s="9"/>
      <c r="K2408" s="9"/>
    </row>
    <row r="2409" spans="1:11" x14ac:dyDescent="0.25">
      <c r="A2409" s="240">
        <v>41926</v>
      </c>
      <c r="B2409" s="438" t="s">
        <v>1474</v>
      </c>
      <c r="C2409" s="429" t="s">
        <v>2506</v>
      </c>
      <c r="D2409" s="401" t="s">
        <v>2571</v>
      </c>
      <c r="E2409" s="402">
        <v>9892.7999999999993</v>
      </c>
      <c r="F2409" s="294">
        <v>41926</v>
      </c>
      <c r="G2409" s="30">
        <v>9892.7999999999993</v>
      </c>
      <c r="H2409" s="265">
        <f t="shared" si="51"/>
        <v>0</v>
      </c>
      <c r="I2409" s="235" t="s">
        <v>2511</v>
      </c>
      <c r="J2409" s="9"/>
      <c r="K2409" s="9"/>
    </row>
    <row r="2410" spans="1:11" x14ac:dyDescent="0.25">
      <c r="A2410" s="240">
        <v>41927</v>
      </c>
      <c r="B2410" s="438" t="s">
        <v>2913</v>
      </c>
      <c r="C2410" s="429" t="s">
        <v>2506</v>
      </c>
      <c r="D2410" s="8" t="s">
        <v>2571</v>
      </c>
      <c r="E2410" s="252">
        <v>9055.7999999999993</v>
      </c>
      <c r="F2410" s="294">
        <v>41927</v>
      </c>
      <c r="G2410" s="30">
        <v>9055.7999999999993</v>
      </c>
      <c r="H2410" s="265">
        <f t="shared" si="51"/>
        <v>0</v>
      </c>
      <c r="I2410" s="8" t="s">
        <v>2511</v>
      </c>
      <c r="J2410" s="9"/>
      <c r="K2410" s="9"/>
    </row>
    <row r="2411" spans="1:11" x14ac:dyDescent="0.25">
      <c r="A2411" s="240">
        <v>41929</v>
      </c>
      <c r="B2411" s="438" t="s">
        <v>3110</v>
      </c>
      <c r="C2411" s="429" t="s">
        <v>2506</v>
      </c>
      <c r="D2411" s="8" t="s">
        <v>2571</v>
      </c>
      <c r="E2411" s="252">
        <v>9540</v>
      </c>
      <c r="F2411" s="294">
        <v>41930</v>
      </c>
      <c r="G2411" s="251">
        <v>9540</v>
      </c>
      <c r="H2411" s="265">
        <f t="shared" si="51"/>
        <v>0</v>
      </c>
      <c r="I2411" s="235" t="s">
        <v>2531</v>
      </c>
      <c r="J2411" s="9"/>
      <c r="K2411" s="9"/>
    </row>
    <row r="2412" spans="1:11" x14ac:dyDescent="0.25">
      <c r="A2412" s="240">
        <v>41932</v>
      </c>
      <c r="B2412" s="438" t="s">
        <v>3376</v>
      </c>
      <c r="C2412" s="429" t="s">
        <v>2506</v>
      </c>
      <c r="D2412" s="401" t="s">
        <v>2571</v>
      </c>
      <c r="E2412" s="402">
        <v>907.5</v>
      </c>
      <c r="F2412" s="294">
        <v>41932</v>
      </c>
      <c r="G2412" s="30">
        <v>907.5</v>
      </c>
      <c r="H2412" s="265">
        <f t="shared" si="51"/>
        <v>0</v>
      </c>
      <c r="I2412" s="235" t="s">
        <v>2511</v>
      </c>
      <c r="J2412" s="9"/>
      <c r="K2412" s="9"/>
    </row>
    <row r="2413" spans="1:11" x14ac:dyDescent="0.25">
      <c r="A2413" s="240">
        <v>41933</v>
      </c>
      <c r="B2413" s="438" t="s">
        <v>3455</v>
      </c>
      <c r="C2413" s="429" t="s">
        <v>2506</v>
      </c>
      <c r="D2413" s="8" t="s">
        <v>2571</v>
      </c>
      <c r="E2413" s="252">
        <v>10557.3</v>
      </c>
      <c r="F2413" s="294">
        <v>41934</v>
      </c>
      <c r="G2413" s="22">
        <v>10557.3</v>
      </c>
      <c r="H2413" s="265">
        <f t="shared" si="51"/>
        <v>0</v>
      </c>
      <c r="I2413" s="431" t="s">
        <v>2511</v>
      </c>
      <c r="J2413" s="9"/>
      <c r="K2413" s="9"/>
    </row>
    <row r="2414" spans="1:11" x14ac:dyDescent="0.25">
      <c r="A2414" s="240">
        <v>41934</v>
      </c>
      <c r="B2414" s="438" t="s">
        <v>3557</v>
      </c>
      <c r="C2414" s="429" t="s">
        <v>2506</v>
      </c>
      <c r="D2414" s="8" t="s">
        <v>2571</v>
      </c>
      <c r="E2414" s="252">
        <v>9126.6</v>
      </c>
      <c r="F2414" s="294">
        <v>41935</v>
      </c>
      <c r="G2414" s="22">
        <v>9126.6</v>
      </c>
      <c r="H2414" s="265">
        <f t="shared" si="51"/>
        <v>0</v>
      </c>
      <c r="I2414" s="20" t="s">
        <v>2511</v>
      </c>
      <c r="J2414" s="9"/>
      <c r="K2414" s="9"/>
    </row>
    <row r="2415" spans="1:11" x14ac:dyDescent="0.25">
      <c r="A2415" s="240">
        <v>41935</v>
      </c>
      <c r="B2415" s="438" t="s">
        <v>3650</v>
      </c>
      <c r="C2415" s="429" t="s">
        <v>2506</v>
      </c>
      <c r="D2415" s="401" t="s">
        <v>2571</v>
      </c>
      <c r="E2415" s="402">
        <v>11201.5</v>
      </c>
      <c r="F2415" s="294">
        <v>41935</v>
      </c>
      <c r="G2415" s="30">
        <v>11201.5</v>
      </c>
      <c r="H2415" s="265">
        <f t="shared" si="51"/>
        <v>0</v>
      </c>
      <c r="I2415" s="235" t="s">
        <v>2525</v>
      </c>
      <c r="J2415" s="9"/>
      <c r="K2415" s="9"/>
    </row>
    <row r="2416" spans="1:11" x14ac:dyDescent="0.25">
      <c r="A2416" s="240">
        <v>41936</v>
      </c>
      <c r="B2416" s="438" t="s">
        <v>3723</v>
      </c>
      <c r="C2416" s="429" t="s">
        <v>2506</v>
      </c>
      <c r="D2416" s="401" t="s">
        <v>2571</v>
      </c>
      <c r="E2416" s="402">
        <v>10793.12</v>
      </c>
      <c r="F2416" s="294">
        <v>41936</v>
      </c>
      <c r="G2416" s="22">
        <v>10793.12</v>
      </c>
      <c r="H2416" s="265">
        <f t="shared" si="51"/>
        <v>0</v>
      </c>
      <c r="I2416" s="20" t="s">
        <v>2511</v>
      </c>
      <c r="J2416" s="9"/>
      <c r="K2416" s="9"/>
    </row>
    <row r="2417" spans="1:11" x14ac:dyDescent="0.25">
      <c r="A2417" s="240">
        <v>41939</v>
      </c>
      <c r="B2417" s="438" t="s">
        <v>3952</v>
      </c>
      <c r="C2417" s="429" t="s">
        <v>2506</v>
      </c>
      <c r="D2417" s="439" t="s">
        <v>2571</v>
      </c>
      <c r="E2417" s="295">
        <v>9640.7999999999993</v>
      </c>
      <c r="F2417" s="294">
        <v>41939</v>
      </c>
      <c r="G2417" s="22">
        <v>9640.7999999999993</v>
      </c>
      <c r="H2417" s="265">
        <f t="shared" si="51"/>
        <v>0</v>
      </c>
      <c r="I2417" s="24" t="s">
        <v>2531</v>
      </c>
      <c r="J2417" s="9"/>
      <c r="K2417" s="9"/>
    </row>
    <row r="2418" spans="1:11" x14ac:dyDescent="0.25">
      <c r="A2418" s="240">
        <v>41940</v>
      </c>
      <c r="B2418" s="438" t="s">
        <v>4070</v>
      </c>
      <c r="C2418" s="429" t="s">
        <v>2506</v>
      </c>
      <c r="D2418" s="401" t="s">
        <v>2571</v>
      </c>
      <c r="E2418" s="402">
        <v>10626.8</v>
      </c>
      <c r="F2418" s="294">
        <v>41940</v>
      </c>
      <c r="G2418" s="30">
        <v>10626.8</v>
      </c>
      <c r="H2418" s="265">
        <f t="shared" si="51"/>
        <v>0</v>
      </c>
      <c r="I2418" s="235" t="s">
        <v>2511</v>
      </c>
      <c r="J2418" s="9"/>
      <c r="K2418" s="9"/>
    </row>
    <row r="2419" spans="1:11" x14ac:dyDescent="0.25">
      <c r="A2419" s="240">
        <v>41941</v>
      </c>
      <c r="B2419" s="438" t="s">
        <v>4156</v>
      </c>
      <c r="C2419" s="429" t="s">
        <v>2506</v>
      </c>
      <c r="D2419" s="401" t="s">
        <v>2571</v>
      </c>
      <c r="E2419" s="402">
        <v>1075</v>
      </c>
      <c r="F2419" s="117">
        <v>41941</v>
      </c>
      <c r="G2419" s="30">
        <v>1075</v>
      </c>
      <c r="H2419" s="265">
        <f t="shared" si="51"/>
        <v>0</v>
      </c>
      <c r="I2419" s="235" t="s">
        <v>2511</v>
      </c>
      <c r="J2419" s="9"/>
      <c r="K2419" s="9"/>
    </row>
    <row r="2420" spans="1:11" x14ac:dyDescent="0.25">
      <c r="A2420" s="240">
        <v>41942</v>
      </c>
      <c r="B2420" s="438" t="s">
        <v>4249</v>
      </c>
      <c r="C2420" s="429" t="s">
        <v>2506</v>
      </c>
      <c r="D2420" s="401" t="s">
        <v>2571</v>
      </c>
      <c r="E2420" s="402">
        <v>10452</v>
      </c>
      <c r="F2420" s="117">
        <v>41943</v>
      </c>
      <c r="G2420" s="30">
        <v>10452</v>
      </c>
      <c r="H2420" s="265">
        <f t="shared" ref="H2420:H2500" si="52">E2420-G2420</f>
        <v>0</v>
      </c>
      <c r="I2420" s="8" t="s">
        <v>2511</v>
      </c>
      <c r="J2420" s="9"/>
      <c r="K2420" s="9"/>
    </row>
    <row r="2421" spans="1:11" x14ac:dyDescent="0.25">
      <c r="A2421" s="240">
        <v>41943</v>
      </c>
      <c r="B2421" s="438" t="s">
        <v>4373</v>
      </c>
      <c r="C2421" s="429" t="s">
        <v>2506</v>
      </c>
      <c r="D2421" s="401" t="s">
        <v>2571</v>
      </c>
      <c r="E2421" s="402">
        <v>9516</v>
      </c>
      <c r="F2421" s="313">
        <v>41944</v>
      </c>
      <c r="G2421" s="247">
        <v>9516</v>
      </c>
      <c r="H2421" s="265">
        <f t="shared" si="52"/>
        <v>0</v>
      </c>
      <c r="I2421" s="8" t="s">
        <v>2511</v>
      </c>
      <c r="J2421" s="9"/>
      <c r="K2421" s="9"/>
    </row>
    <row r="2422" spans="1:11" x14ac:dyDescent="0.25">
      <c r="A2422" s="240"/>
      <c r="B2422" s="438"/>
      <c r="C2422" s="429"/>
      <c r="D2422" s="401"/>
      <c r="E2422" s="402"/>
      <c r="F2422" s="313"/>
      <c r="G2422" s="624">
        <f>SUM(G2399:G2421)</f>
        <v>217438.91999999995</v>
      </c>
      <c r="H2422" s="265"/>
      <c r="I2422" s="8"/>
      <c r="J2422" s="9"/>
      <c r="K2422" s="9"/>
    </row>
    <row r="2423" spans="1:11" x14ac:dyDescent="0.25">
      <c r="A2423" s="240"/>
      <c r="B2423" s="438"/>
      <c r="C2423" s="429"/>
      <c r="D2423" s="401"/>
      <c r="E2423" s="402"/>
      <c r="F2423" s="313"/>
      <c r="G2423" s="247"/>
      <c r="H2423" s="265"/>
      <c r="I2423" s="8"/>
      <c r="J2423" s="9"/>
      <c r="K2423" s="9"/>
    </row>
    <row r="2424" spans="1:11" x14ac:dyDescent="0.25">
      <c r="A2424" s="240">
        <v>41918</v>
      </c>
      <c r="B2424" s="241" t="s">
        <v>2075</v>
      </c>
      <c r="C2424" s="394" t="s">
        <v>2506</v>
      </c>
      <c r="D2424" s="8" t="s">
        <v>2828</v>
      </c>
      <c r="E2424" s="252">
        <v>10133.84</v>
      </c>
      <c r="F2424" s="313" t="s">
        <v>2829</v>
      </c>
      <c r="G2424" s="30">
        <v>10133.84</v>
      </c>
      <c r="H2424" s="265">
        <f t="shared" si="52"/>
        <v>0</v>
      </c>
      <c r="I2424" s="8" t="s">
        <v>2830</v>
      </c>
      <c r="J2424" s="9"/>
      <c r="K2424" s="9"/>
    </row>
    <row r="2425" spans="1:11" x14ac:dyDescent="0.25">
      <c r="A2425" s="240">
        <v>41925</v>
      </c>
      <c r="B2425" s="438" t="s">
        <v>1419</v>
      </c>
      <c r="C2425" s="429" t="s">
        <v>2506</v>
      </c>
      <c r="D2425" s="401" t="s">
        <v>2874</v>
      </c>
      <c r="E2425" s="402">
        <v>8811.4</v>
      </c>
      <c r="F2425" s="313" t="s">
        <v>2875</v>
      </c>
      <c r="G2425" s="30">
        <v>8811.4</v>
      </c>
      <c r="H2425" s="265">
        <f t="shared" si="52"/>
        <v>0</v>
      </c>
      <c r="I2425" s="8" t="s">
        <v>2508</v>
      </c>
      <c r="J2425" s="9"/>
      <c r="K2425" s="9"/>
    </row>
    <row r="2426" spans="1:11" x14ac:dyDescent="0.25">
      <c r="A2426" s="240">
        <v>41932</v>
      </c>
      <c r="B2426" s="438" t="s">
        <v>3426</v>
      </c>
      <c r="C2426" s="429" t="s">
        <v>2506</v>
      </c>
      <c r="D2426" s="460" t="s">
        <v>2583</v>
      </c>
      <c r="E2426" s="252">
        <v>6989.72</v>
      </c>
      <c r="F2426" s="313" t="s">
        <v>3427</v>
      </c>
      <c r="G2426" s="22">
        <v>6989.72</v>
      </c>
      <c r="H2426" s="265">
        <f t="shared" si="52"/>
        <v>0</v>
      </c>
      <c r="I2426" s="431" t="s">
        <v>2508</v>
      </c>
      <c r="J2426" s="9"/>
      <c r="K2426" s="9"/>
    </row>
    <row r="2427" spans="1:11" x14ac:dyDescent="0.25">
      <c r="A2427" s="240">
        <v>41939</v>
      </c>
      <c r="B2427" s="438" t="s">
        <v>4025</v>
      </c>
      <c r="C2427" s="429" t="s">
        <v>2506</v>
      </c>
      <c r="D2427" s="439" t="s">
        <v>2583</v>
      </c>
      <c r="E2427" s="295">
        <v>8157.84</v>
      </c>
      <c r="F2427" s="313" t="s">
        <v>4026</v>
      </c>
      <c r="G2427" s="28">
        <v>8157.84</v>
      </c>
      <c r="H2427" s="265">
        <f t="shared" si="52"/>
        <v>0</v>
      </c>
      <c r="I2427" s="24" t="s">
        <v>2508</v>
      </c>
      <c r="J2427" s="9"/>
      <c r="K2427" s="9"/>
    </row>
    <row r="2428" spans="1:11" x14ac:dyDescent="0.25">
      <c r="A2428" s="240"/>
      <c r="B2428" s="438"/>
      <c r="C2428" s="429"/>
      <c r="D2428" s="439"/>
      <c r="E2428" s="295"/>
      <c r="F2428" s="313"/>
      <c r="G2428" s="625">
        <f>SUM(G2424:G2427)</f>
        <v>34092.800000000003</v>
      </c>
      <c r="H2428" s="265"/>
      <c r="I2428" s="24"/>
      <c r="J2428" s="9"/>
      <c r="K2428" s="9"/>
    </row>
    <row r="2429" spans="1:11" x14ac:dyDescent="0.25">
      <c r="A2429" s="240"/>
      <c r="B2429" s="438"/>
      <c r="C2429" s="429"/>
      <c r="D2429" s="439"/>
      <c r="E2429" s="295"/>
      <c r="F2429" s="313"/>
      <c r="G2429" s="28"/>
      <c r="H2429" s="265"/>
      <c r="I2429" s="24"/>
      <c r="J2429" s="9"/>
      <c r="K2429" s="9"/>
    </row>
    <row r="2430" spans="1:11" x14ac:dyDescent="0.25">
      <c r="A2430" s="240">
        <v>41915</v>
      </c>
      <c r="B2430" s="452" t="s">
        <v>1737</v>
      </c>
      <c r="C2430" s="453" t="s">
        <v>2506</v>
      </c>
      <c r="D2430" s="454" t="s">
        <v>96</v>
      </c>
      <c r="E2430" s="236">
        <v>25350</v>
      </c>
      <c r="F2430" s="294">
        <v>41925</v>
      </c>
      <c r="G2430" s="30">
        <v>25350</v>
      </c>
      <c r="H2430" s="265">
        <f t="shared" si="52"/>
        <v>0</v>
      </c>
      <c r="I2430" s="38"/>
      <c r="J2430" s="9"/>
      <c r="K2430" s="9"/>
    </row>
    <row r="2431" spans="1:11" x14ac:dyDescent="0.25">
      <c r="A2431" s="240">
        <v>41915</v>
      </c>
      <c r="B2431" s="452" t="s">
        <v>1773</v>
      </c>
      <c r="C2431" s="453" t="s">
        <v>2506</v>
      </c>
      <c r="D2431" s="235" t="s">
        <v>96</v>
      </c>
      <c r="E2431" s="236">
        <v>163346.56</v>
      </c>
      <c r="F2431" s="294">
        <v>41925</v>
      </c>
      <c r="G2431" s="30">
        <v>163346.56</v>
      </c>
      <c r="H2431" s="265">
        <f t="shared" si="52"/>
        <v>0</v>
      </c>
      <c r="I2431" s="235" t="s">
        <v>196</v>
      </c>
      <c r="J2431" s="9"/>
      <c r="K2431" s="9"/>
    </row>
    <row r="2432" spans="1:11" x14ac:dyDescent="0.25">
      <c r="A2432" s="240">
        <v>41915</v>
      </c>
      <c r="B2432" s="452" t="s">
        <v>1774</v>
      </c>
      <c r="C2432" s="453" t="s">
        <v>2506</v>
      </c>
      <c r="D2432" s="235" t="s">
        <v>96</v>
      </c>
      <c r="E2432" s="236">
        <v>140600</v>
      </c>
      <c r="F2432" s="294">
        <v>41925</v>
      </c>
      <c r="G2432" s="30">
        <v>140600</v>
      </c>
      <c r="H2432" s="265">
        <f t="shared" si="52"/>
        <v>0</v>
      </c>
      <c r="I2432" s="235" t="s">
        <v>196</v>
      </c>
      <c r="J2432" s="9"/>
      <c r="K2432" s="9"/>
    </row>
    <row r="2433" spans="1:11" x14ac:dyDescent="0.25">
      <c r="A2433" s="240">
        <v>41919</v>
      </c>
      <c r="B2433" s="241" t="s">
        <v>2152</v>
      </c>
      <c r="C2433" s="394" t="s">
        <v>2506</v>
      </c>
      <c r="D2433" s="8" t="s">
        <v>96</v>
      </c>
      <c r="E2433" s="252">
        <v>477564</v>
      </c>
      <c r="F2433" s="294">
        <v>41928</v>
      </c>
      <c r="G2433" s="30">
        <v>477564</v>
      </c>
      <c r="H2433" s="265">
        <f t="shared" si="52"/>
        <v>0</v>
      </c>
      <c r="I2433" s="8"/>
      <c r="J2433" s="9"/>
      <c r="K2433" s="9"/>
    </row>
    <row r="2434" spans="1:11" x14ac:dyDescent="0.25">
      <c r="A2434" s="240">
        <v>41919</v>
      </c>
      <c r="B2434" s="241" t="s">
        <v>2154</v>
      </c>
      <c r="C2434" s="394" t="s">
        <v>2506</v>
      </c>
      <c r="D2434" s="8" t="s">
        <v>96</v>
      </c>
      <c r="E2434" s="252">
        <v>339255</v>
      </c>
      <c r="F2434" s="294">
        <v>41928</v>
      </c>
      <c r="G2434" s="30">
        <v>339255</v>
      </c>
      <c r="H2434" s="265">
        <f t="shared" si="52"/>
        <v>0</v>
      </c>
      <c r="I2434" s="8"/>
      <c r="J2434" s="9"/>
      <c r="K2434" s="9"/>
    </row>
    <row r="2435" spans="1:11" x14ac:dyDescent="0.25">
      <c r="A2435" s="240">
        <v>41919</v>
      </c>
      <c r="B2435" s="241" t="s">
        <v>2163</v>
      </c>
      <c r="C2435" s="394" t="s">
        <v>2506</v>
      </c>
      <c r="D2435" s="8" t="s">
        <v>96</v>
      </c>
      <c r="E2435" s="252">
        <v>15038.3</v>
      </c>
      <c r="F2435" s="294">
        <v>41928</v>
      </c>
      <c r="G2435" s="30">
        <v>15038.3</v>
      </c>
      <c r="H2435" s="265">
        <f t="shared" si="52"/>
        <v>0</v>
      </c>
      <c r="I2435" s="8" t="s">
        <v>57</v>
      </c>
      <c r="J2435" s="9"/>
      <c r="K2435" s="9"/>
    </row>
    <row r="2436" spans="1:11" x14ac:dyDescent="0.25">
      <c r="A2436" s="240">
        <v>41922</v>
      </c>
      <c r="B2436" s="438" t="s">
        <v>1138</v>
      </c>
      <c r="C2436" s="429" t="s">
        <v>2506</v>
      </c>
      <c r="D2436" s="235" t="s">
        <v>96</v>
      </c>
      <c r="E2436" s="236">
        <v>19477.5</v>
      </c>
      <c r="F2436" s="294">
        <v>41928</v>
      </c>
      <c r="G2436" s="30">
        <v>19477.5</v>
      </c>
      <c r="H2436" s="265">
        <f t="shared" si="52"/>
        <v>0</v>
      </c>
      <c r="I2436" s="235" t="s">
        <v>23</v>
      </c>
      <c r="J2436" s="9"/>
      <c r="K2436" s="9"/>
    </row>
    <row r="2437" spans="1:11" x14ac:dyDescent="0.25">
      <c r="A2437" s="240">
        <v>41922</v>
      </c>
      <c r="B2437" s="438" t="s">
        <v>1141</v>
      </c>
      <c r="C2437" s="429" t="s">
        <v>2506</v>
      </c>
      <c r="D2437" s="235" t="s">
        <v>96</v>
      </c>
      <c r="E2437" s="236">
        <v>466309</v>
      </c>
      <c r="F2437" s="294">
        <v>41934</v>
      </c>
      <c r="G2437" s="30">
        <v>466309</v>
      </c>
      <c r="H2437" s="265">
        <f t="shared" si="52"/>
        <v>0</v>
      </c>
      <c r="I2437" s="235"/>
      <c r="J2437" s="9"/>
      <c r="K2437" s="9"/>
    </row>
    <row r="2438" spans="1:11" x14ac:dyDescent="0.25">
      <c r="A2438" s="240">
        <v>41922</v>
      </c>
      <c r="B2438" s="456" t="s">
        <v>1233</v>
      </c>
      <c r="C2438" s="457" t="s">
        <v>2764</v>
      </c>
      <c r="D2438" s="235" t="s">
        <v>96</v>
      </c>
      <c r="E2438" s="236">
        <v>185962</v>
      </c>
      <c r="F2438" s="294">
        <v>41931</v>
      </c>
      <c r="G2438" s="30">
        <v>185962</v>
      </c>
      <c r="H2438" s="265">
        <f t="shared" si="52"/>
        <v>0</v>
      </c>
      <c r="I2438" s="235"/>
      <c r="J2438" s="9"/>
      <c r="K2438" s="9"/>
    </row>
    <row r="2439" spans="1:11" x14ac:dyDescent="0.25">
      <c r="A2439" s="240">
        <v>41922</v>
      </c>
      <c r="B2439" s="456" t="s">
        <v>1234</v>
      </c>
      <c r="C2439" s="457" t="s">
        <v>2764</v>
      </c>
      <c r="D2439" s="235" t="s">
        <v>96</v>
      </c>
      <c r="E2439" s="236">
        <v>182553</v>
      </c>
      <c r="F2439" s="294">
        <v>41931</v>
      </c>
      <c r="G2439" s="30">
        <v>182553</v>
      </c>
      <c r="H2439" s="265">
        <f t="shared" si="52"/>
        <v>0</v>
      </c>
      <c r="I2439" s="235"/>
      <c r="J2439" s="9"/>
      <c r="K2439" s="9"/>
    </row>
    <row r="2440" spans="1:11" x14ac:dyDescent="0.25">
      <c r="A2440" s="240">
        <v>41922</v>
      </c>
      <c r="B2440" s="456" t="s">
        <v>1235</v>
      </c>
      <c r="C2440" s="457" t="s">
        <v>2764</v>
      </c>
      <c r="D2440" s="235" t="s">
        <v>96</v>
      </c>
      <c r="E2440" s="236">
        <v>187033</v>
      </c>
      <c r="F2440" s="294">
        <v>41931</v>
      </c>
      <c r="G2440" s="30">
        <v>187033</v>
      </c>
      <c r="H2440" s="265">
        <f t="shared" si="52"/>
        <v>0</v>
      </c>
      <c r="I2440" s="235"/>
      <c r="J2440" s="9"/>
      <c r="K2440" s="9"/>
    </row>
    <row r="2441" spans="1:11" x14ac:dyDescent="0.25">
      <c r="A2441" s="240">
        <v>41925</v>
      </c>
      <c r="B2441" s="438" t="s">
        <v>1383</v>
      </c>
      <c r="C2441" s="429" t="s">
        <v>2506</v>
      </c>
      <c r="D2441" s="401" t="s">
        <v>96</v>
      </c>
      <c r="E2441" s="402">
        <v>60751.4</v>
      </c>
      <c r="F2441" s="294">
        <v>41930</v>
      </c>
      <c r="G2441" s="30">
        <v>60751.4</v>
      </c>
      <c r="H2441" s="265">
        <f t="shared" si="52"/>
        <v>0</v>
      </c>
      <c r="I2441" s="8" t="s">
        <v>2534</v>
      </c>
      <c r="J2441" s="9"/>
      <c r="K2441" s="9"/>
    </row>
    <row r="2442" spans="1:11" x14ac:dyDescent="0.25">
      <c r="A2442" s="240">
        <v>41925</v>
      </c>
      <c r="B2442" s="438" t="s">
        <v>1443</v>
      </c>
      <c r="C2442" s="429" t="s">
        <v>2506</v>
      </c>
      <c r="D2442" s="401" t="s">
        <v>96</v>
      </c>
      <c r="E2442" s="402">
        <v>381780</v>
      </c>
      <c r="F2442" s="294">
        <v>41930</v>
      </c>
      <c r="G2442" s="30">
        <v>381780</v>
      </c>
      <c r="H2442" s="265">
        <f t="shared" si="52"/>
        <v>0</v>
      </c>
      <c r="I2442" s="8" t="s">
        <v>2508</v>
      </c>
      <c r="J2442" s="9"/>
      <c r="K2442" s="9"/>
    </row>
    <row r="2443" spans="1:11" x14ac:dyDescent="0.25">
      <c r="A2443" s="240">
        <v>41926</v>
      </c>
      <c r="B2443" s="438" t="s">
        <v>1505</v>
      </c>
      <c r="C2443" s="429" t="s">
        <v>2506</v>
      </c>
      <c r="D2443" s="401" t="s">
        <v>96</v>
      </c>
      <c r="E2443" s="402">
        <v>21340.799999999999</v>
      </c>
      <c r="F2443" s="294">
        <v>41930</v>
      </c>
      <c r="G2443" s="30">
        <v>21340.799999999999</v>
      </c>
      <c r="H2443" s="265">
        <f t="shared" si="52"/>
        <v>0</v>
      </c>
      <c r="I2443" s="235" t="s">
        <v>2523</v>
      </c>
      <c r="J2443" s="9"/>
      <c r="K2443" s="9"/>
    </row>
    <row r="2444" spans="1:11" x14ac:dyDescent="0.25">
      <c r="A2444" s="240">
        <v>41927</v>
      </c>
      <c r="B2444" s="438" t="s">
        <v>2884</v>
      </c>
      <c r="C2444" s="429" t="s">
        <v>2506</v>
      </c>
      <c r="D2444" s="8" t="s">
        <v>96</v>
      </c>
      <c r="E2444" s="252">
        <v>65620</v>
      </c>
      <c r="F2444" s="294">
        <v>41930</v>
      </c>
      <c r="G2444" s="30">
        <v>65620</v>
      </c>
      <c r="H2444" s="265">
        <f t="shared" si="52"/>
        <v>0</v>
      </c>
      <c r="I2444" s="235" t="s">
        <v>2508</v>
      </c>
      <c r="J2444" s="9"/>
      <c r="K2444" s="9"/>
    </row>
    <row r="2445" spans="1:11" x14ac:dyDescent="0.25">
      <c r="A2445" s="240">
        <v>41931</v>
      </c>
      <c r="B2445" s="438" t="s">
        <v>3268</v>
      </c>
      <c r="C2445" s="429" t="s">
        <v>2506</v>
      </c>
      <c r="D2445" s="8" t="s">
        <v>96</v>
      </c>
      <c r="E2445" s="252">
        <v>64260</v>
      </c>
      <c r="F2445" s="294">
        <v>41934</v>
      </c>
      <c r="G2445" s="30">
        <v>64260</v>
      </c>
      <c r="H2445" s="265">
        <f t="shared" si="52"/>
        <v>0</v>
      </c>
      <c r="I2445" s="8" t="s">
        <v>2531</v>
      </c>
      <c r="J2445" s="9"/>
      <c r="K2445" s="9"/>
    </row>
    <row r="2446" spans="1:11" x14ac:dyDescent="0.25">
      <c r="A2446" s="240">
        <v>41931</v>
      </c>
      <c r="B2446" s="438" t="s">
        <v>3269</v>
      </c>
      <c r="C2446" s="429" t="s">
        <v>2506</v>
      </c>
      <c r="D2446" s="8" t="s">
        <v>96</v>
      </c>
      <c r="E2446" s="252">
        <v>189260</v>
      </c>
      <c r="F2446" s="294">
        <v>41934</v>
      </c>
      <c r="G2446" s="30">
        <v>189260</v>
      </c>
      <c r="H2446" s="265">
        <f t="shared" si="52"/>
        <v>0</v>
      </c>
      <c r="I2446" s="8" t="s">
        <v>2531</v>
      </c>
      <c r="J2446" s="9"/>
      <c r="K2446" s="9"/>
    </row>
    <row r="2447" spans="1:11" x14ac:dyDescent="0.25">
      <c r="A2447" s="240">
        <v>41931</v>
      </c>
      <c r="B2447" s="438" t="s">
        <v>3270</v>
      </c>
      <c r="C2447" s="429" t="s">
        <v>2506</v>
      </c>
      <c r="D2447" s="8" t="s">
        <v>96</v>
      </c>
      <c r="E2447" s="252">
        <v>367500</v>
      </c>
      <c r="F2447" s="294">
        <v>41942</v>
      </c>
      <c r="G2447" s="30">
        <v>367500</v>
      </c>
      <c r="H2447" s="265">
        <f t="shared" si="52"/>
        <v>0</v>
      </c>
      <c r="I2447" s="8" t="s">
        <v>2531</v>
      </c>
      <c r="J2447" s="9"/>
      <c r="K2447" s="9"/>
    </row>
    <row r="2448" spans="1:11" x14ac:dyDescent="0.25">
      <c r="A2448" s="240">
        <v>41932</v>
      </c>
      <c r="B2448" s="438" t="s">
        <v>3394</v>
      </c>
      <c r="C2448" s="429" t="s">
        <v>2506</v>
      </c>
      <c r="D2448" s="8" t="s">
        <v>96</v>
      </c>
      <c r="E2448" s="252">
        <v>263815</v>
      </c>
      <c r="F2448" s="294">
        <v>41942</v>
      </c>
      <c r="G2448" s="30">
        <v>263815</v>
      </c>
      <c r="H2448" s="265">
        <f t="shared" si="52"/>
        <v>0</v>
      </c>
      <c r="I2448" s="431" t="s">
        <v>2525</v>
      </c>
      <c r="J2448" s="9"/>
      <c r="K2448" s="9"/>
    </row>
    <row r="2449" spans="1:11" x14ac:dyDescent="0.25">
      <c r="A2449" s="240">
        <v>41934</v>
      </c>
      <c r="B2449" s="438" t="s">
        <v>3510</v>
      </c>
      <c r="C2449" s="429" t="s">
        <v>2506</v>
      </c>
      <c r="D2449" s="401" t="s">
        <v>96</v>
      </c>
      <c r="E2449" s="402">
        <v>178409</v>
      </c>
      <c r="F2449" s="294">
        <v>41942</v>
      </c>
      <c r="G2449" s="22">
        <v>178409</v>
      </c>
      <c r="H2449" s="265">
        <f t="shared" si="52"/>
        <v>0</v>
      </c>
      <c r="I2449" s="20" t="s">
        <v>2508</v>
      </c>
      <c r="J2449" s="9"/>
      <c r="K2449" s="9"/>
    </row>
    <row r="2450" spans="1:11" x14ac:dyDescent="0.25">
      <c r="A2450" s="240">
        <v>41934</v>
      </c>
      <c r="B2450" s="438" t="s">
        <v>3535</v>
      </c>
      <c r="C2450" s="429" t="s">
        <v>2506</v>
      </c>
      <c r="D2450" s="8" t="s">
        <v>96</v>
      </c>
      <c r="E2450" s="252">
        <v>8496</v>
      </c>
      <c r="F2450" s="294">
        <v>41942</v>
      </c>
      <c r="G2450" s="22">
        <v>8496</v>
      </c>
      <c r="H2450" s="265">
        <f t="shared" si="52"/>
        <v>0</v>
      </c>
      <c r="I2450" s="20" t="s">
        <v>2523</v>
      </c>
      <c r="J2450" s="9"/>
      <c r="K2450" s="9"/>
    </row>
    <row r="2451" spans="1:11" x14ac:dyDescent="0.25">
      <c r="A2451" s="240">
        <v>41934</v>
      </c>
      <c r="B2451" s="438" t="s">
        <v>3550</v>
      </c>
      <c r="C2451" s="429" t="s">
        <v>2506</v>
      </c>
      <c r="D2451" s="8" t="s">
        <v>96</v>
      </c>
      <c r="E2451" s="252">
        <v>7983.3</v>
      </c>
      <c r="F2451" s="294">
        <v>41942</v>
      </c>
      <c r="G2451" s="22">
        <v>7983.3</v>
      </c>
      <c r="H2451" s="265">
        <f t="shared" si="52"/>
        <v>0</v>
      </c>
      <c r="I2451" s="20" t="s">
        <v>2508</v>
      </c>
      <c r="J2451" s="9"/>
      <c r="K2451" s="9"/>
    </row>
    <row r="2452" spans="1:11" x14ac:dyDescent="0.25">
      <c r="A2452" s="240">
        <v>41936</v>
      </c>
      <c r="B2452" s="438" t="s">
        <v>3738</v>
      </c>
      <c r="C2452" s="429" t="s">
        <v>2506</v>
      </c>
      <c r="D2452" s="401" t="s">
        <v>96</v>
      </c>
      <c r="E2452" s="402">
        <v>14133.6</v>
      </c>
      <c r="F2452" s="294">
        <v>41942</v>
      </c>
      <c r="G2452" s="22">
        <v>14133.6</v>
      </c>
      <c r="H2452" s="265">
        <f t="shared" si="52"/>
        <v>0</v>
      </c>
      <c r="I2452" s="20" t="s">
        <v>2531</v>
      </c>
      <c r="J2452" s="9"/>
      <c r="K2452" s="9"/>
    </row>
    <row r="2453" spans="1:11" x14ac:dyDescent="0.25">
      <c r="A2453" s="240">
        <v>41936</v>
      </c>
      <c r="B2453" s="438" t="s">
        <v>3745</v>
      </c>
      <c r="C2453" s="429" t="s">
        <v>2506</v>
      </c>
      <c r="D2453" s="401" t="s">
        <v>96</v>
      </c>
      <c r="E2453" s="402">
        <v>316550</v>
      </c>
      <c r="F2453" s="294">
        <v>41942</v>
      </c>
      <c r="G2453" s="30">
        <v>316550</v>
      </c>
      <c r="H2453" s="265">
        <f t="shared" si="52"/>
        <v>0</v>
      </c>
      <c r="I2453" s="20" t="s">
        <v>2520</v>
      </c>
      <c r="J2453" s="9"/>
      <c r="K2453" s="9"/>
    </row>
    <row r="2454" spans="1:11" x14ac:dyDescent="0.25">
      <c r="A2454" s="240">
        <v>41938</v>
      </c>
      <c r="B2454" s="438" t="s">
        <v>3886</v>
      </c>
      <c r="C2454" s="429" t="s">
        <v>2506</v>
      </c>
      <c r="D2454" s="401" t="s">
        <v>96</v>
      </c>
      <c r="E2454" s="402">
        <v>6000</v>
      </c>
      <c r="F2454" s="294">
        <v>41942</v>
      </c>
      <c r="G2454" s="30">
        <v>6000</v>
      </c>
      <c r="H2454" s="265">
        <f t="shared" si="52"/>
        <v>0</v>
      </c>
      <c r="I2454" s="8" t="s">
        <v>2523</v>
      </c>
      <c r="J2454" s="9"/>
      <c r="K2454" s="9"/>
    </row>
    <row r="2455" spans="1:11" x14ac:dyDescent="0.25">
      <c r="A2455" s="240">
        <v>41938</v>
      </c>
      <c r="B2455" s="438" t="s">
        <v>3887</v>
      </c>
      <c r="C2455" s="429" t="s">
        <v>2506</v>
      </c>
      <c r="D2455" s="401" t="s">
        <v>96</v>
      </c>
      <c r="E2455" s="402">
        <v>390368</v>
      </c>
      <c r="F2455" s="313">
        <v>41944</v>
      </c>
      <c r="G2455" s="247">
        <v>390368</v>
      </c>
      <c r="H2455" s="265">
        <f t="shared" si="52"/>
        <v>0</v>
      </c>
      <c r="I2455" s="8" t="s">
        <v>2523</v>
      </c>
      <c r="J2455" s="9"/>
      <c r="K2455" s="9"/>
    </row>
    <row r="2456" spans="1:11" x14ac:dyDescent="0.25">
      <c r="A2456" s="240">
        <v>41939</v>
      </c>
      <c r="B2456" s="438" t="s">
        <v>4018</v>
      </c>
      <c r="C2456" s="429" t="s">
        <v>2506</v>
      </c>
      <c r="D2456" s="439" t="s">
        <v>96</v>
      </c>
      <c r="E2456" s="295">
        <v>173057</v>
      </c>
      <c r="F2456" s="313">
        <v>41944</v>
      </c>
      <c r="G2456" s="28">
        <v>173057</v>
      </c>
      <c r="H2456" s="265">
        <f t="shared" si="52"/>
        <v>0</v>
      </c>
      <c r="I2456" s="24" t="s">
        <v>2508</v>
      </c>
      <c r="J2456" s="9"/>
      <c r="K2456" s="9"/>
    </row>
    <row r="2457" spans="1:11" x14ac:dyDescent="0.25">
      <c r="A2457" s="240">
        <v>41939</v>
      </c>
      <c r="B2457" s="438" t="s">
        <v>4029</v>
      </c>
      <c r="C2457" s="429" t="s">
        <v>2506</v>
      </c>
      <c r="D2457" s="439" t="s">
        <v>96</v>
      </c>
      <c r="E2457" s="295">
        <v>389061</v>
      </c>
      <c r="F2457" s="313">
        <v>41944</v>
      </c>
      <c r="G2457" s="28">
        <v>389061</v>
      </c>
      <c r="H2457" s="265">
        <f t="shared" si="52"/>
        <v>0</v>
      </c>
      <c r="I2457" s="24" t="s">
        <v>2544</v>
      </c>
      <c r="J2457" s="9"/>
      <c r="K2457" s="9"/>
    </row>
    <row r="2458" spans="1:11" x14ac:dyDescent="0.25">
      <c r="A2458" s="240">
        <v>41942</v>
      </c>
      <c r="B2458" s="438" t="s">
        <v>4237</v>
      </c>
      <c r="C2458" s="429" t="s">
        <v>2506</v>
      </c>
      <c r="D2458" s="401" t="s">
        <v>96</v>
      </c>
      <c r="E2458" s="402">
        <v>35722.44</v>
      </c>
      <c r="F2458" s="461">
        <v>41956</v>
      </c>
      <c r="G2458" s="247">
        <v>35722.44</v>
      </c>
      <c r="H2458" s="265">
        <f t="shared" si="52"/>
        <v>0</v>
      </c>
      <c r="I2458" s="8" t="s">
        <v>2508</v>
      </c>
      <c r="J2458" s="9"/>
      <c r="K2458" s="9"/>
    </row>
    <row r="2459" spans="1:11" x14ac:dyDescent="0.25">
      <c r="A2459" s="240"/>
      <c r="B2459" s="438"/>
      <c r="C2459" s="429"/>
      <c r="D2459" s="401"/>
      <c r="E2459" s="402"/>
      <c r="F2459" s="461"/>
      <c r="G2459" s="624">
        <f>SUM(G2430:G2458)</f>
        <v>5136595.9000000004</v>
      </c>
      <c r="H2459" s="265"/>
      <c r="I2459" s="8"/>
      <c r="J2459" s="9"/>
      <c r="K2459" s="9"/>
    </row>
    <row r="2460" spans="1:11" x14ac:dyDescent="0.25">
      <c r="A2460" s="240"/>
      <c r="B2460" s="438"/>
      <c r="C2460" s="429"/>
      <c r="D2460" s="401"/>
      <c r="E2460" s="402"/>
      <c r="F2460" s="461"/>
      <c r="G2460" s="247"/>
      <c r="H2460" s="265"/>
      <c r="I2460" s="8"/>
      <c r="J2460" s="9"/>
      <c r="K2460" s="9"/>
    </row>
    <row r="2461" spans="1:11" x14ac:dyDescent="0.25">
      <c r="A2461" s="240">
        <v>41913</v>
      </c>
      <c r="B2461" s="448" t="s">
        <v>1065</v>
      </c>
      <c r="C2461" s="447" t="s">
        <v>2764</v>
      </c>
      <c r="D2461" s="235" t="s">
        <v>52</v>
      </c>
      <c r="E2461" s="236">
        <v>5234.97</v>
      </c>
      <c r="F2461" s="313" t="s">
        <v>2775</v>
      </c>
      <c r="G2461" s="30">
        <v>5234.97</v>
      </c>
      <c r="H2461" s="238">
        <f t="shared" si="52"/>
        <v>0</v>
      </c>
      <c r="I2461" s="235"/>
      <c r="J2461" s="9"/>
      <c r="K2461" s="9"/>
    </row>
    <row r="2462" spans="1:11" x14ac:dyDescent="0.25">
      <c r="A2462" s="240">
        <v>41920</v>
      </c>
      <c r="B2462" s="456" t="s">
        <v>1152</v>
      </c>
      <c r="C2462" s="457" t="s">
        <v>2764</v>
      </c>
      <c r="D2462" s="235" t="s">
        <v>52</v>
      </c>
      <c r="E2462" s="236">
        <v>3792</v>
      </c>
      <c r="F2462" s="313" t="s">
        <v>2841</v>
      </c>
      <c r="G2462" s="30">
        <v>3792</v>
      </c>
      <c r="H2462" s="265">
        <f t="shared" si="52"/>
        <v>0</v>
      </c>
      <c r="I2462" s="235"/>
      <c r="J2462" s="9"/>
      <c r="K2462" s="9"/>
    </row>
    <row r="2463" spans="1:11" x14ac:dyDescent="0.25">
      <c r="A2463" s="240">
        <v>41934</v>
      </c>
      <c r="B2463" s="438" t="s">
        <v>3574</v>
      </c>
      <c r="C2463" s="429" t="s">
        <v>2506</v>
      </c>
      <c r="D2463" s="401" t="s">
        <v>52</v>
      </c>
      <c r="E2463" s="402">
        <v>5817.24</v>
      </c>
      <c r="F2463" s="313" t="s">
        <v>3575</v>
      </c>
      <c r="G2463" s="22">
        <v>5817.24</v>
      </c>
      <c r="H2463" s="265">
        <f t="shared" si="52"/>
        <v>0</v>
      </c>
      <c r="I2463" s="20" t="s">
        <v>3576</v>
      </c>
      <c r="J2463" s="9"/>
      <c r="K2463" s="9"/>
    </row>
    <row r="2464" spans="1:11" x14ac:dyDescent="0.25">
      <c r="A2464" s="240">
        <v>41941</v>
      </c>
      <c r="B2464" s="438" t="s">
        <v>4173</v>
      </c>
      <c r="C2464" s="429" t="s">
        <v>2506</v>
      </c>
      <c r="D2464" s="401" t="s">
        <v>269</v>
      </c>
      <c r="E2464" s="402">
        <v>10779.21</v>
      </c>
      <c r="F2464" s="461">
        <v>41948</v>
      </c>
      <c r="G2464" s="247">
        <v>10779.21</v>
      </c>
      <c r="H2464" s="265">
        <f t="shared" si="52"/>
        <v>0</v>
      </c>
      <c r="I2464" s="8" t="s">
        <v>2508</v>
      </c>
      <c r="J2464" s="9"/>
      <c r="K2464" s="9"/>
    </row>
    <row r="2465" spans="1:11" x14ac:dyDescent="0.25">
      <c r="A2465" s="240">
        <v>41927</v>
      </c>
      <c r="B2465" s="438" t="s">
        <v>2939</v>
      </c>
      <c r="C2465" s="429" t="s">
        <v>2506</v>
      </c>
      <c r="D2465" s="8" t="s">
        <v>2618</v>
      </c>
      <c r="E2465" s="252">
        <v>6761.82</v>
      </c>
      <c r="F2465" s="313" t="s">
        <v>2940</v>
      </c>
      <c r="G2465" s="30">
        <v>6761.82</v>
      </c>
      <c r="H2465" s="265">
        <f t="shared" si="52"/>
        <v>0</v>
      </c>
      <c r="I2465" s="8" t="s">
        <v>2508</v>
      </c>
      <c r="J2465" s="9"/>
      <c r="K2465" s="9"/>
    </row>
    <row r="2466" spans="1:11" x14ac:dyDescent="0.25">
      <c r="A2466" s="240"/>
      <c r="B2466" s="438"/>
      <c r="C2466" s="429"/>
      <c r="D2466" s="8"/>
      <c r="E2466" s="252"/>
      <c r="F2466" s="313"/>
      <c r="G2466" s="621">
        <f>SUM(G2461:G2465)</f>
        <v>32385.239999999998</v>
      </c>
      <c r="H2466" s="265"/>
      <c r="I2466" s="8"/>
      <c r="J2466" s="9"/>
      <c r="K2466" s="9"/>
    </row>
    <row r="2467" spans="1:11" x14ac:dyDescent="0.25">
      <c r="A2467" s="240"/>
      <c r="B2467" s="438"/>
      <c r="C2467" s="429"/>
      <c r="D2467" s="8"/>
      <c r="E2467" s="252"/>
      <c r="F2467" s="313"/>
      <c r="G2467" s="30"/>
      <c r="H2467" s="265"/>
      <c r="I2467" s="8"/>
      <c r="J2467" s="9"/>
      <c r="K2467" s="9"/>
    </row>
    <row r="2468" spans="1:11" x14ac:dyDescent="0.25">
      <c r="A2468" s="240">
        <v>41918</v>
      </c>
      <c r="B2468" s="241" t="s">
        <v>1993</v>
      </c>
      <c r="C2468" s="394" t="s">
        <v>2506</v>
      </c>
      <c r="D2468" s="8" t="s">
        <v>2757</v>
      </c>
      <c r="E2468" s="252">
        <v>9457.9</v>
      </c>
      <c r="F2468" s="294">
        <v>41918</v>
      </c>
      <c r="G2468" s="30">
        <v>9457.9</v>
      </c>
      <c r="H2468" s="265">
        <f t="shared" si="52"/>
        <v>0</v>
      </c>
      <c r="I2468" s="8"/>
      <c r="J2468" s="9"/>
      <c r="K2468" s="9"/>
    </row>
    <row r="2469" spans="1:11" x14ac:dyDescent="0.25">
      <c r="A2469" s="240">
        <v>41929</v>
      </c>
      <c r="B2469" s="438" t="s">
        <v>3095</v>
      </c>
      <c r="C2469" s="429" t="s">
        <v>2506</v>
      </c>
      <c r="D2469" s="8" t="s">
        <v>2757</v>
      </c>
      <c r="E2469" s="252">
        <v>4355</v>
      </c>
      <c r="F2469" s="294">
        <v>41929</v>
      </c>
      <c r="G2469" s="251">
        <v>4355</v>
      </c>
      <c r="H2469" s="265">
        <f t="shared" si="52"/>
        <v>0</v>
      </c>
      <c r="I2469" s="235" t="s">
        <v>2508</v>
      </c>
      <c r="J2469" s="9"/>
      <c r="K2469" s="9"/>
    </row>
    <row r="2470" spans="1:11" x14ac:dyDescent="0.25">
      <c r="A2470" s="240"/>
      <c r="B2470" s="438"/>
      <c r="C2470" s="429"/>
      <c r="D2470" s="8"/>
      <c r="E2470" s="252"/>
      <c r="F2470" s="294"/>
      <c r="G2470" s="251"/>
      <c r="H2470" s="265"/>
      <c r="I2470" s="235"/>
      <c r="J2470" s="9"/>
      <c r="K2470" s="9"/>
    </row>
    <row r="2471" spans="1:11" x14ac:dyDescent="0.25">
      <c r="A2471" s="240">
        <v>41914</v>
      </c>
      <c r="B2471" s="452" t="s">
        <v>1600</v>
      </c>
      <c r="C2471" s="453" t="s">
        <v>2506</v>
      </c>
      <c r="D2471" s="454" t="s">
        <v>42</v>
      </c>
      <c r="E2471" s="236">
        <v>1065</v>
      </c>
      <c r="F2471" s="294">
        <v>41914</v>
      </c>
      <c r="G2471" s="30">
        <v>1065</v>
      </c>
      <c r="H2471" s="238">
        <f t="shared" si="52"/>
        <v>0</v>
      </c>
      <c r="I2471" s="38"/>
      <c r="J2471" s="9"/>
      <c r="K2471" s="9"/>
    </row>
    <row r="2472" spans="1:11" x14ac:dyDescent="0.25">
      <c r="A2472" s="240">
        <v>41916</v>
      </c>
      <c r="B2472" s="241" t="s">
        <v>1810</v>
      </c>
      <c r="C2472" s="394" t="s">
        <v>2506</v>
      </c>
      <c r="D2472" s="235" t="s">
        <v>42</v>
      </c>
      <c r="E2472" s="236">
        <v>3337</v>
      </c>
      <c r="F2472" s="294">
        <v>41916</v>
      </c>
      <c r="G2472" s="30">
        <v>3337</v>
      </c>
      <c r="H2472" s="265">
        <f t="shared" si="52"/>
        <v>0</v>
      </c>
      <c r="I2472" s="235"/>
      <c r="J2472" s="9"/>
      <c r="K2472" s="9"/>
    </row>
    <row r="2473" spans="1:11" x14ac:dyDescent="0.25">
      <c r="A2473" s="240">
        <v>41916</v>
      </c>
      <c r="B2473" s="241" t="s">
        <v>1815</v>
      </c>
      <c r="C2473" s="394" t="s">
        <v>2506</v>
      </c>
      <c r="D2473" s="235" t="s">
        <v>42</v>
      </c>
      <c r="E2473" s="236">
        <v>466.2</v>
      </c>
      <c r="F2473" s="294">
        <v>41916</v>
      </c>
      <c r="G2473" s="30">
        <v>466.2</v>
      </c>
      <c r="H2473" s="265">
        <f t="shared" si="52"/>
        <v>0</v>
      </c>
      <c r="I2473" s="235"/>
      <c r="J2473" s="9"/>
      <c r="K2473" s="9"/>
    </row>
    <row r="2474" spans="1:11" x14ac:dyDescent="0.25">
      <c r="A2474" s="240">
        <v>41919</v>
      </c>
      <c r="B2474" s="241" t="s">
        <v>2118</v>
      </c>
      <c r="C2474" s="394" t="s">
        <v>2506</v>
      </c>
      <c r="D2474" s="8" t="s">
        <v>42</v>
      </c>
      <c r="E2474" s="252">
        <v>7022</v>
      </c>
      <c r="F2474" s="294">
        <v>41919</v>
      </c>
      <c r="G2474" s="30">
        <v>7022</v>
      </c>
      <c r="H2474" s="265">
        <f t="shared" si="52"/>
        <v>0</v>
      </c>
      <c r="I2474" s="8"/>
      <c r="J2474" s="9"/>
      <c r="K2474" s="9"/>
    </row>
    <row r="2475" spans="1:11" x14ac:dyDescent="0.25">
      <c r="A2475" s="240">
        <v>41919</v>
      </c>
      <c r="B2475" s="241" t="s">
        <v>2164</v>
      </c>
      <c r="C2475" s="394" t="s">
        <v>2506</v>
      </c>
      <c r="D2475" s="8" t="s">
        <v>42</v>
      </c>
      <c r="E2475" s="252">
        <v>392</v>
      </c>
      <c r="F2475" s="294">
        <v>41919</v>
      </c>
      <c r="G2475" s="30">
        <v>392</v>
      </c>
      <c r="H2475" s="265">
        <f t="shared" si="52"/>
        <v>0</v>
      </c>
      <c r="I2475" s="8"/>
      <c r="J2475" s="9"/>
      <c r="K2475" s="9"/>
    </row>
    <row r="2476" spans="1:11" x14ac:dyDescent="0.25">
      <c r="A2476" s="240">
        <v>41927</v>
      </c>
      <c r="B2476" s="438" t="s">
        <v>2909</v>
      </c>
      <c r="C2476" s="429" t="s">
        <v>2506</v>
      </c>
      <c r="D2476" s="8" t="s">
        <v>42</v>
      </c>
      <c r="E2476" s="252">
        <v>3090</v>
      </c>
      <c r="F2476" s="294">
        <v>41927</v>
      </c>
      <c r="G2476" s="30">
        <v>3090</v>
      </c>
      <c r="H2476" s="265">
        <f t="shared" si="52"/>
        <v>0</v>
      </c>
      <c r="I2476" s="8" t="s">
        <v>2508</v>
      </c>
      <c r="J2476" s="9"/>
      <c r="K2476" s="9"/>
    </row>
    <row r="2477" spans="1:11" x14ac:dyDescent="0.25">
      <c r="A2477" s="240">
        <v>41927</v>
      </c>
      <c r="B2477" s="438" t="s">
        <v>2953</v>
      </c>
      <c r="C2477" s="429" t="s">
        <v>2506</v>
      </c>
      <c r="D2477" s="8" t="s">
        <v>42</v>
      </c>
      <c r="E2477" s="252">
        <v>481.6</v>
      </c>
      <c r="F2477" s="294">
        <v>41927</v>
      </c>
      <c r="G2477" s="30">
        <v>481.6</v>
      </c>
      <c r="H2477" s="265">
        <f t="shared" si="52"/>
        <v>0</v>
      </c>
      <c r="I2477" s="8" t="s">
        <v>2508</v>
      </c>
      <c r="J2477" s="9"/>
      <c r="K2477" s="9"/>
    </row>
    <row r="2478" spans="1:11" x14ac:dyDescent="0.25">
      <c r="A2478" s="240">
        <v>41932</v>
      </c>
      <c r="B2478" s="438" t="s">
        <v>3370</v>
      </c>
      <c r="C2478" s="429" t="s">
        <v>2506</v>
      </c>
      <c r="D2478" s="401" t="s">
        <v>42</v>
      </c>
      <c r="E2478" s="402">
        <v>4730.1000000000004</v>
      </c>
      <c r="F2478" s="294">
        <v>41932</v>
      </c>
      <c r="G2478" s="30">
        <v>4730.1000000000004</v>
      </c>
      <c r="H2478" s="265">
        <f t="shared" si="52"/>
        <v>0</v>
      </c>
      <c r="I2478" s="8" t="s">
        <v>2508</v>
      </c>
      <c r="J2478" s="9"/>
      <c r="K2478" s="9"/>
    </row>
    <row r="2479" spans="1:11" x14ac:dyDescent="0.25">
      <c r="A2479" s="240">
        <v>41938</v>
      </c>
      <c r="B2479" s="438" t="s">
        <v>3919</v>
      </c>
      <c r="C2479" s="429" t="s">
        <v>2506</v>
      </c>
      <c r="D2479" s="439" t="s">
        <v>42</v>
      </c>
      <c r="E2479" s="295">
        <v>3095.6</v>
      </c>
      <c r="F2479" s="294">
        <v>41938</v>
      </c>
      <c r="G2479" s="30">
        <v>3095.6</v>
      </c>
      <c r="H2479" s="265">
        <f t="shared" si="52"/>
        <v>0</v>
      </c>
      <c r="I2479" s="24" t="s">
        <v>2508</v>
      </c>
      <c r="J2479" s="9"/>
      <c r="K2479" s="9"/>
    </row>
    <row r="2480" spans="1:11" x14ac:dyDescent="0.25">
      <c r="A2480" s="240">
        <v>41942</v>
      </c>
      <c r="B2480" s="438" t="s">
        <v>4229</v>
      </c>
      <c r="C2480" s="429" t="s">
        <v>2506</v>
      </c>
      <c r="D2480" s="401" t="s">
        <v>42</v>
      </c>
      <c r="E2480" s="402">
        <v>5614.8</v>
      </c>
      <c r="F2480" s="117">
        <v>41942</v>
      </c>
      <c r="G2480" s="30">
        <v>5614.8</v>
      </c>
      <c r="H2480" s="265">
        <f t="shared" si="52"/>
        <v>0</v>
      </c>
      <c r="I2480" s="8" t="s">
        <v>2508</v>
      </c>
      <c r="J2480" s="9"/>
      <c r="K2480" s="9"/>
    </row>
    <row r="2481" spans="1:11" x14ac:dyDescent="0.25">
      <c r="A2481" s="240">
        <v>41942</v>
      </c>
      <c r="B2481" s="438" t="s">
        <v>4234</v>
      </c>
      <c r="C2481" s="429" t="s">
        <v>2506</v>
      </c>
      <c r="D2481" s="401" t="s">
        <v>42</v>
      </c>
      <c r="E2481" s="402">
        <v>640</v>
      </c>
      <c r="F2481" s="117">
        <v>41942</v>
      </c>
      <c r="G2481" s="30">
        <v>640</v>
      </c>
      <c r="H2481" s="265">
        <f t="shared" si="52"/>
        <v>0</v>
      </c>
      <c r="I2481" s="8" t="s">
        <v>2508</v>
      </c>
      <c r="J2481" s="9"/>
      <c r="K2481" s="9"/>
    </row>
    <row r="2482" spans="1:11" x14ac:dyDescent="0.25">
      <c r="A2482" s="240"/>
      <c r="B2482" s="438"/>
      <c r="C2482" s="429"/>
      <c r="D2482" s="401"/>
      <c r="E2482" s="402"/>
      <c r="F2482" s="117"/>
      <c r="G2482" s="621">
        <f>SUM(G2471:G2481)</f>
        <v>29934.3</v>
      </c>
      <c r="H2482" s="265"/>
      <c r="I2482" s="8"/>
      <c r="J2482" s="9"/>
      <c r="K2482" s="9"/>
    </row>
    <row r="2483" spans="1:11" x14ac:dyDescent="0.25">
      <c r="A2483" s="240"/>
      <c r="B2483" s="438"/>
      <c r="C2483" s="429"/>
      <c r="D2483" s="401"/>
      <c r="E2483" s="402"/>
      <c r="F2483" s="117"/>
      <c r="G2483" s="30"/>
      <c r="H2483" s="265"/>
      <c r="I2483" s="8"/>
      <c r="J2483" s="9"/>
      <c r="K2483" s="9"/>
    </row>
    <row r="2484" spans="1:11" x14ac:dyDescent="0.25">
      <c r="A2484" s="240">
        <v>41914</v>
      </c>
      <c r="B2484" s="452" t="s">
        <v>1598</v>
      </c>
      <c r="C2484" s="453" t="s">
        <v>2506</v>
      </c>
      <c r="D2484" s="454" t="s">
        <v>101</v>
      </c>
      <c r="E2484" s="236">
        <v>53906.6</v>
      </c>
      <c r="F2484" s="294">
        <v>41918</v>
      </c>
      <c r="G2484" s="30">
        <v>53906.6</v>
      </c>
      <c r="H2484" s="238">
        <f t="shared" si="52"/>
        <v>0</v>
      </c>
      <c r="I2484" s="38" t="s">
        <v>14</v>
      </c>
      <c r="J2484" s="9"/>
      <c r="K2484" s="9"/>
    </row>
    <row r="2485" spans="1:11" x14ac:dyDescent="0.25">
      <c r="A2485" s="240">
        <v>41935</v>
      </c>
      <c r="B2485" s="438" t="s">
        <v>3611</v>
      </c>
      <c r="C2485" s="429" t="s">
        <v>2506</v>
      </c>
      <c r="D2485" s="401" t="s">
        <v>101</v>
      </c>
      <c r="E2485" s="402">
        <v>45234</v>
      </c>
      <c r="F2485" s="461">
        <v>41944</v>
      </c>
      <c r="G2485" s="247">
        <v>45234</v>
      </c>
      <c r="H2485" s="265">
        <f t="shared" si="52"/>
        <v>0</v>
      </c>
      <c r="I2485" s="235" t="s">
        <v>2511</v>
      </c>
      <c r="J2485" s="9"/>
      <c r="K2485" s="9"/>
    </row>
    <row r="2486" spans="1:11" x14ac:dyDescent="0.25">
      <c r="A2486" s="240">
        <v>41935</v>
      </c>
      <c r="B2486" s="438" t="s">
        <v>3632</v>
      </c>
      <c r="C2486" s="429" t="s">
        <v>2506</v>
      </c>
      <c r="D2486" s="401" t="s">
        <v>101</v>
      </c>
      <c r="E2486" s="402">
        <v>3126.2</v>
      </c>
      <c r="F2486" s="461">
        <v>41944</v>
      </c>
      <c r="G2486" s="247">
        <v>3126.2</v>
      </c>
      <c r="H2486" s="265">
        <f t="shared" si="52"/>
        <v>0</v>
      </c>
      <c r="I2486" s="235" t="s">
        <v>2511</v>
      </c>
      <c r="J2486" s="9"/>
      <c r="K2486" s="9"/>
    </row>
    <row r="2487" spans="1:11" x14ac:dyDescent="0.25">
      <c r="A2487" s="240">
        <v>41937</v>
      </c>
      <c r="B2487" s="438" t="s">
        <v>3855</v>
      </c>
      <c r="C2487" s="429" t="s">
        <v>2506</v>
      </c>
      <c r="D2487" s="401" t="s">
        <v>101</v>
      </c>
      <c r="E2487" s="402">
        <v>47713.5</v>
      </c>
      <c r="F2487" s="313">
        <v>41944</v>
      </c>
      <c r="G2487" s="28">
        <v>47713.5</v>
      </c>
      <c r="H2487" s="265">
        <f t="shared" si="52"/>
        <v>0</v>
      </c>
      <c r="I2487" s="20" t="s">
        <v>2508</v>
      </c>
      <c r="J2487" s="9"/>
      <c r="K2487" s="9"/>
    </row>
    <row r="2488" spans="1:11" x14ac:dyDescent="0.25">
      <c r="A2488" s="240">
        <v>41943</v>
      </c>
      <c r="B2488" s="438" t="s">
        <v>4378</v>
      </c>
      <c r="C2488" s="429" t="s">
        <v>2506</v>
      </c>
      <c r="D2488" s="401" t="s">
        <v>101</v>
      </c>
      <c r="E2488" s="402">
        <v>22281</v>
      </c>
      <c r="F2488" s="313">
        <v>41944</v>
      </c>
      <c r="G2488" s="247">
        <v>22281</v>
      </c>
      <c r="H2488" s="265">
        <f t="shared" si="52"/>
        <v>0</v>
      </c>
      <c r="I2488" s="8" t="s">
        <v>2508</v>
      </c>
      <c r="J2488" s="9"/>
      <c r="K2488" s="9"/>
    </row>
    <row r="2489" spans="1:11" x14ac:dyDescent="0.25">
      <c r="A2489" s="240"/>
      <c r="B2489" s="438"/>
      <c r="C2489" s="429"/>
      <c r="D2489" s="401"/>
      <c r="E2489" s="402"/>
      <c r="F2489" s="313"/>
      <c r="G2489" s="624">
        <f>SUM(G2484:G2488)</f>
        <v>172261.3</v>
      </c>
      <c r="H2489" s="265"/>
      <c r="I2489" s="8"/>
      <c r="J2489" s="9"/>
      <c r="K2489" s="9"/>
    </row>
    <row r="2490" spans="1:11" x14ac:dyDescent="0.25">
      <c r="A2490" s="240"/>
      <c r="B2490" s="438"/>
      <c r="C2490" s="429"/>
      <c r="D2490" s="401"/>
      <c r="E2490" s="402"/>
      <c r="F2490" s="313"/>
      <c r="G2490" s="247"/>
      <c r="H2490" s="265"/>
      <c r="I2490" s="8"/>
      <c r="J2490" s="9"/>
      <c r="K2490" s="9"/>
    </row>
    <row r="2491" spans="1:11" x14ac:dyDescent="0.25">
      <c r="A2491" s="240">
        <v>41941</v>
      </c>
      <c r="B2491" s="438" t="s">
        <v>4186</v>
      </c>
      <c r="C2491" s="429" t="s">
        <v>2506</v>
      </c>
      <c r="D2491" s="401" t="s">
        <v>2535</v>
      </c>
      <c r="E2491" s="402">
        <v>4828.3999999999996</v>
      </c>
      <c r="F2491" s="117">
        <v>41942</v>
      </c>
      <c r="G2491" s="30">
        <v>4828.3999999999996</v>
      </c>
      <c r="H2491" s="265">
        <f t="shared" si="52"/>
        <v>0</v>
      </c>
      <c r="I2491" s="8" t="s">
        <v>2520</v>
      </c>
      <c r="J2491" s="9"/>
      <c r="K2491" s="9"/>
    </row>
    <row r="2492" spans="1:11" x14ac:dyDescent="0.25">
      <c r="A2492" s="240">
        <v>41943</v>
      </c>
      <c r="B2492" s="438" t="s">
        <v>4388</v>
      </c>
      <c r="C2492" s="429" t="s">
        <v>2506</v>
      </c>
      <c r="D2492" s="401" t="s">
        <v>2535</v>
      </c>
      <c r="E2492" s="402">
        <v>3362.4</v>
      </c>
      <c r="F2492" s="313">
        <v>41944</v>
      </c>
      <c r="G2492" s="247">
        <v>3362.4</v>
      </c>
      <c r="H2492" s="265">
        <f t="shared" si="52"/>
        <v>0</v>
      </c>
      <c r="I2492" s="8" t="s">
        <v>2520</v>
      </c>
      <c r="J2492" s="9"/>
      <c r="K2492" s="9"/>
    </row>
    <row r="2493" spans="1:11" x14ac:dyDescent="0.25">
      <c r="A2493" s="240"/>
      <c r="B2493" s="438"/>
      <c r="C2493" s="429"/>
      <c r="D2493" s="401"/>
      <c r="E2493" s="402"/>
      <c r="F2493" s="313"/>
      <c r="G2493" s="247"/>
      <c r="H2493" s="265"/>
      <c r="I2493" s="8"/>
      <c r="J2493" s="9"/>
      <c r="K2493" s="9"/>
    </row>
    <row r="2494" spans="1:11" x14ac:dyDescent="0.25">
      <c r="A2494" s="240">
        <v>41913</v>
      </c>
      <c r="B2494" s="448" t="s">
        <v>2273</v>
      </c>
      <c r="C2494" s="447" t="s">
        <v>2764</v>
      </c>
      <c r="D2494" s="235" t="s">
        <v>2478</v>
      </c>
      <c r="E2494" s="236">
        <v>25870</v>
      </c>
      <c r="F2494" s="294">
        <v>41913</v>
      </c>
      <c r="G2494" s="30">
        <v>25870</v>
      </c>
      <c r="H2494" s="238">
        <f t="shared" si="52"/>
        <v>0</v>
      </c>
      <c r="I2494" s="235"/>
      <c r="J2494" s="9"/>
      <c r="K2494" s="9"/>
    </row>
    <row r="2495" spans="1:11" x14ac:dyDescent="0.25">
      <c r="A2495" s="240">
        <v>41921</v>
      </c>
      <c r="B2495" s="438" t="s">
        <v>2226</v>
      </c>
      <c r="C2495" s="429" t="s">
        <v>2506</v>
      </c>
      <c r="D2495" s="235" t="s">
        <v>2478</v>
      </c>
      <c r="E2495" s="236">
        <v>16795</v>
      </c>
      <c r="F2495" s="294">
        <v>41922</v>
      </c>
      <c r="G2495" s="30">
        <v>16795</v>
      </c>
      <c r="H2495" s="265">
        <f t="shared" si="52"/>
        <v>0</v>
      </c>
      <c r="I2495" s="235" t="s">
        <v>20</v>
      </c>
      <c r="J2495" s="9"/>
      <c r="K2495" s="9"/>
    </row>
    <row r="2496" spans="1:11" x14ac:dyDescent="0.25">
      <c r="A2496" s="240"/>
      <c r="B2496" s="438"/>
      <c r="C2496" s="429"/>
      <c r="D2496" s="235"/>
      <c r="E2496" s="236"/>
      <c r="F2496" s="294"/>
      <c r="G2496" s="621">
        <f>SUM(G2494:G2495)</f>
        <v>42665</v>
      </c>
      <c r="H2496" s="265"/>
      <c r="I2496" s="235"/>
      <c r="J2496" s="9"/>
      <c r="K2496" s="9"/>
    </row>
    <row r="2497" spans="1:11" x14ac:dyDescent="0.25">
      <c r="A2497" s="240"/>
      <c r="B2497" s="438"/>
      <c r="C2497" s="429"/>
      <c r="D2497" s="235"/>
      <c r="E2497" s="236"/>
      <c r="F2497" s="294"/>
      <c r="G2497" s="30"/>
      <c r="H2497" s="265"/>
      <c r="I2497" s="235"/>
      <c r="J2497" s="9"/>
      <c r="K2497" s="9"/>
    </row>
    <row r="2498" spans="1:11" x14ac:dyDescent="0.25">
      <c r="A2498" s="240">
        <v>41922</v>
      </c>
      <c r="B2498" s="456" t="s">
        <v>1230</v>
      </c>
      <c r="C2498" s="457" t="s">
        <v>2764</v>
      </c>
      <c r="D2498" s="235" t="s">
        <v>51</v>
      </c>
      <c r="E2498" s="236">
        <v>20772</v>
      </c>
      <c r="F2498" s="294">
        <v>41923</v>
      </c>
      <c r="G2498" s="30">
        <v>20772</v>
      </c>
      <c r="H2498" s="265">
        <f t="shared" si="52"/>
        <v>0</v>
      </c>
      <c r="I2498" s="235" t="s">
        <v>14</v>
      </c>
      <c r="J2498" s="9"/>
      <c r="K2498" s="9"/>
    </row>
    <row r="2499" spans="1:11" x14ac:dyDescent="0.25">
      <c r="A2499" s="240"/>
      <c r="B2499" s="456"/>
      <c r="C2499" s="457"/>
      <c r="D2499" s="235"/>
      <c r="E2499" s="236"/>
      <c r="F2499" s="294"/>
      <c r="G2499" s="30"/>
      <c r="H2499" s="265"/>
      <c r="I2499" s="235"/>
      <c r="J2499" s="9"/>
      <c r="K2499" s="9"/>
    </row>
    <row r="2500" spans="1:11" x14ac:dyDescent="0.25">
      <c r="A2500" s="240">
        <v>41926</v>
      </c>
      <c r="B2500" s="438" t="s">
        <v>1530</v>
      </c>
      <c r="C2500" s="429" t="s">
        <v>2506</v>
      </c>
      <c r="D2500" s="401" t="s">
        <v>809</v>
      </c>
      <c r="E2500" s="402">
        <v>3710.4</v>
      </c>
      <c r="F2500" s="294">
        <v>41927</v>
      </c>
      <c r="G2500" s="30">
        <v>3710.4</v>
      </c>
      <c r="H2500" s="265">
        <f t="shared" si="52"/>
        <v>0</v>
      </c>
      <c r="I2500" s="235" t="s">
        <v>2508</v>
      </c>
      <c r="J2500" s="9"/>
      <c r="K2500" s="9"/>
    </row>
    <row r="2501" spans="1:11" x14ac:dyDescent="0.25">
      <c r="A2501" s="240"/>
      <c r="B2501" s="438"/>
      <c r="C2501" s="429"/>
      <c r="D2501" s="401"/>
      <c r="E2501" s="402"/>
      <c r="F2501" s="294"/>
      <c r="G2501" s="30"/>
      <c r="H2501" s="265"/>
      <c r="I2501" s="235"/>
      <c r="J2501" s="9"/>
      <c r="K2501" s="9"/>
    </row>
    <row r="2502" spans="1:11" x14ac:dyDescent="0.25">
      <c r="A2502" s="240">
        <v>41915</v>
      </c>
      <c r="B2502" s="452" t="s">
        <v>1694</v>
      </c>
      <c r="C2502" s="453" t="s">
        <v>2506</v>
      </c>
      <c r="D2502" s="454" t="s">
        <v>47</v>
      </c>
      <c r="E2502" s="236">
        <v>10965.6</v>
      </c>
      <c r="F2502" s="294">
        <v>41915</v>
      </c>
      <c r="G2502" s="30">
        <v>10965.6</v>
      </c>
      <c r="H2502" s="265">
        <f t="shared" ref="H2502:H2573" si="53">E2502-G2502</f>
        <v>0</v>
      </c>
      <c r="I2502" s="38"/>
      <c r="J2502" s="9"/>
      <c r="K2502" s="9"/>
    </row>
    <row r="2503" spans="1:11" x14ac:dyDescent="0.25">
      <c r="A2503" s="240">
        <v>41918</v>
      </c>
      <c r="B2503" s="241" t="s">
        <v>1996</v>
      </c>
      <c r="C2503" s="394" t="s">
        <v>2506</v>
      </c>
      <c r="D2503" s="8" t="s">
        <v>47</v>
      </c>
      <c r="E2503" s="252">
        <v>10643.9</v>
      </c>
      <c r="F2503" s="294">
        <v>41921</v>
      </c>
      <c r="G2503" s="30">
        <v>10643.9</v>
      </c>
      <c r="H2503" s="265">
        <f t="shared" si="53"/>
        <v>0</v>
      </c>
      <c r="I2503" s="8" t="s">
        <v>23</v>
      </c>
      <c r="J2503" s="9"/>
      <c r="K2503" s="9"/>
    </row>
    <row r="2504" spans="1:11" x14ac:dyDescent="0.25">
      <c r="A2504" s="240">
        <v>41920</v>
      </c>
      <c r="B2504" s="241" t="s">
        <v>2196</v>
      </c>
      <c r="C2504" s="394" t="s">
        <v>2506</v>
      </c>
      <c r="D2504" s="8" t="s">
        <v>47</v>
      </c>
      <c r="E2504" s="252">
        <v>8633.6</v>
      </c>
      <c r="F2504" s="294">
        <v>41921</v>
      </c>
      <c r="G2504" s="30">
        <v>8633.6</v>
      </c>
      <c r="H2504" s="265">
        <f t="shared" si="53"/>
        <v>0</v>
      </c>
      <c r="I2504" s="8" t="s">
        <v>23</v>
      </c>
      <c r="J2504" s="9"/>
      <c r="K2504" s="9"/>
    </row>
    <row r="2505" spans="1:11" x14ac:dyDescent="0.25">
      <c r="A2505" s="240">
        <v>41921</v>
      </c>
      <c r="B2505" s="456" t="s">
        <v>1220</v>
      </c>
      <c r="C2505" s="457" t="s">
        <v>2764</v>
      </c>
      <c r="D2505" s="235" t="s">
        <v>47</v>
      </c>
      <c r="E2505" s="236">
        <v>800</v>
      </c>
      <c r="F2505" s="294">
        <v>41921</v>
      </c>
      <c r="G2505" s="30">
        <v>800</v>
      </c>
      <c r="H2505" s="265">
        <f t="shared" si="53"/>
        <v>0</v>
      </c>
      <c r="I2505" s="235" t="s">
        <v>23</v>
      </c>
      <c r="J2505" s="9"/>
      <c r="K2505" s="9"/>
    </row>
    <row r="2506" spans="1:11" x14ac:dyDescent="0.25">
      <c r="A2506" s="240">
        <v>41922</v>
      </c>
      <c r="B2506" s="438" t="s">
        <v>1107</v>
      </c>
      <c r="C2506" s="429" t="s">
        <v>2506</v>
      </c>
      <c r="D2506" s="235" t="s">
        <v>47</v>
      </c>
      <c r="E2506" s="236">
        <v>7564.8</v>
      </c>
      <c r="F2506" s="294">
        <v>41923</v>
      </c>
      <c r="G2506" s="30">
        <v>7564.8</v>
      </c>
      <c r="H2506" s="265">
        <f t="shared" si="53"/>
        <v>0</v>
      </c>
      <c r="I2506" s="235" t="s">
        <v>196</v>
      </c>
      <c r="J2506" s="9"/>
      <c r="K2506" s="9"/>
    </row>
    <row r="2507" spans="1:11" x14ac:dyDescent="0.25">
      <c r="A2507" s="240">
        <v>41925</v>
      </c>
      <c r="B2507" s="438" t="s">
        <v>1379</v>
      </c>
      <c r="C2507" s="429" t="s">
        <v>2506</v>
      </c>
      <c r="D2507" s="401" t="s">
        <v>47</v>
      </c>
      <c r="E2507" s="402">
        <v>7930.8</v>
      </c>
      <c r="F2507" s="294">
        <v>41925</v>
      </c>
      <c r="G2507" s="30">
        <v>7930.8</v>
      </c>
      <c r="H2507" s="265">
        <f t="shared" si="53"/>
        <v>0</v>
      </c>
      <c r="I2507" s="8" t="s">
        <v>2511</v>
      </c>
      <c r="J2507" s="9"/>
      <c r="K2507" s="9"/>
    </row>
    <row r="2508" spans="1:11" x14ac:dyDescent="0.25">
      <c r="A2508" s="240">
        <v>41926</v>
      </c>
      <c r="B2508" s="438" t="s">
        <v>1486</v>
      </c>
      <c r="C2508" s="429" t="s">
        <v>2506</v>
      </c>
      <c r="D2508" s="401" t="s">
        <v>47</v>
      </c>
      <c r="E2508" s="402">
        <v>7245.9</v>
      </c>
      <c r="F2508" s="294">
        <v>41926</v>
      </c>
      <c r="G2508" s="30">
        <v>7245.9</v>
      </c>
      <c r="H2508" s="265">
        <f t="shared" si="53"/>
        <v>0</v>
      </c>
      <c r="I2508" s="235" t="s">
        <v>2511</v>
      </c>
      <c r="J2508" s="9"/>
      <c r="K2508" s="9"/>
    </row>
    <row r="2509" spans="1:11" x14ac:dyDescent="0.25">
      <c r="A2509" s="240">
        <v>41927</v>
      </c>
      <c r="B2509" s="438" t="s">
        <v>2920</v>
      </c>
      <c r="C2509" s="429" t="s">
        <v>2506</v>
      </c>
      <c r="D2509" s="8" t="s">
        <v>47</v>
      </c>
      <c r="E2509" s="252">
        <v>4905.6000000000004</v>
      </c>
      <c r="F2509" s="294">
        <v>41927</v>
      </c>
      <c r="G2509" s="30">
        <v>4905.6000000000004</v>
      </c>
      <c r="H2509" s="265">
        <f t="shared" si="53"/>
        <v>0</v>
      </c>
      <c r="I2509" s="8" t="s">
        <v>2511</v>
      </c>
      <c r="J2509" s="9"/>
      <c r="K2509" s="9"/>
    </row>
    <row r="2510" spans="1:11" x14ac:dyDescent="0.25">
      <c r="A2510" s="240">
        <v>41928</v>
      </c>
      <c r="B2510" s="438" t="s">
        <v>2999</v>
      </c>
      <c r="C2510" s="429" t="s">
        <v>2506</v>
      </c>
      <c r="D2510" s="8" t="s">
        <v>47</v>
      </c>
      <c r="E2510" s="252">
        <v>12417.1</v>
      </c>
      <c r="F2510" s="294">
        <v>41930</v>
      </c>
      <c r="G2510" s="251">
        <v>12417.1</v>
      </c>
      <c r="H2510" s="265">
        <f t="shared" si="53"/>
        <v>0</v>
      </c>
      <c r="I2510" s="235" t="s">
        <v>2</v>
      </c>
      <c r="J2510" s="9"/>
      <c r="K2510" s="9"/>
    </row>
    <row r="2511" spans="1:11" x14ac:dyDescent="0.25">
      <c r="A2511" s="240">
        <v>41933</v>
      </c>
      <c r="B2511" s="438" t="s">
        <v>3460</v>
      </c>
      <c r="C2511" s="429" t="s">
        <v>2506</v>
      </c>
      <c r="D2511" s="8" t="s">
        <v>47</v>
      </c>
      <c r="E2511" s="252">
        <v>9157</v>
      </c>
      <c r="F2511" s="294">
        <v>41935</v>
      </c>
      <c r="G2511" s="22">
        <v>9157</v>
      </c>
      <c r="H2511" s="265">
        <f t="shared" si="53"/>
        <v>0</v>
      </c>
      <c r="I2511" s="431" t="s">
        <v>2511</v>
      </c>
      <c r="J2511" s="9"/>
      <c r="K2511" s="9"/>
    </row>
    <row r="2512" spans="1:11" x14ac:dyDescent="0.25">
      <c r="A2512" s="240">
        <v>41935</v>
      </c>
      <c r="B2512" s="438" t="s">
        <v>3647</v>
      </c>
      <c r="C2512" s="429" t="s">
        <v>2506</v>
      </c>
      <c r="D2512" s="401" t="s">
        <v>47</v>
      </c>
      <c r="E2512" s="402">
        <v>7541.8</v>
      </c>
      <c r="F2512" s="117">
        <v>41935</v>
      </c>
      <c r="G2512" s="30">
        <v>7541.8</v>
      </c>
      <c r="H2512" s="265">
        <f t="shared" si="53"/>
        <v>0</v>
      </c>
      <c r="I2512" s="235" t="s">
        <v>2525</v>
      </c>
      <c r="J2512" s="9"/>
      <c r="K2512" s="9"/>
    </row>
    <row r="2513" spans="1:11" x14ac:dyDescent="0.25">
      <c r="A2513" s="240">
        <v>41937</v>
      </c>
      <c r="B2513" s="438" t="s">
        <v>3831</v>
      </c>
      <c r="C2513" s="429" t="s">
        <v>2506</v>
      </c>
      <c r="D2513" s="401" t="s">
        <v>47</v>
      </c>
      <c r="E2513" s="402">
        <v>10536.8</v>
      </c>
      <c r="F2513" s="294">
        <v>41937</v>
      </c>
      <c r="G2513" s="22">
        <v>10536.8</v>
      </c>
      <c r="H2513" s="265">
        <f t="shared" si="53"/>
        <v>0</v>
      </c>
      <c r="I2513" s="431" t="s">
        <v>2511</v>
      </c>
      <c r="J2513" s="9"/>
      <c r="K2513" s="9"/>
    </row>
    <row r="2514" spans="1:11" x14ac:dyDescent="0.25">
      <c r="A2514" s="240">
        <v>41939</v>
      </c>
      <c r="B2514" s="438" t="s">
        <v>4013</v>
      </c>
      <c r="C2514" s="429" t="s">
        <v>2506</v>
      </c>
      <c r="D2514" s="439" t="s">
        <v>47</v>
      </c>
      <c r="E2514" s="295">
        <v>9182.4</v>
      </c>
      <c r="F2514" s="294">
        <v>41940</v>
      </c>
      <c r="G2514" s="22">
        <v>9182.4</v>
      </c>
      <c r="H2514" s="265">
        <f t="shared" si="53"/>
        <v>0</v>
      </c>
      <c r="I2514" s="24" t="s">
        <v>2520</v>
      </c>
      <c r="J2514" s="9"/>
      <c r="K2514" s="9"/>
    </row>
    <row r="2515" spans="1:11" x14ac:dyDescent="0.25">
      <c r="A2515" s="240">
        <v>41941</v>
      </c>
      <c r="B2515" s="438" t="s">
        <v>4160</v>
      </c>
      <c r="C2515" s="429" t="s">
        <v>2506</v>
      </c>
      <c r="D2515" s="401" t="s">
        <v>47</v>
      </c>
      <c r="E2515" s="402">
        <v>7126.8</v>
      </c>
      <c r="F2515" s="117">
        <v>41941</v>
      </c>
      <c r="G2515" s="30">
        <v>7126.8</v>
      </c>
      <c r="H2515" s="265">
        <f t="shared" si="53"/>
        <v>0</v>
      </c>
      <c r="I2515" s="235" t="s">
        <v>2511</v>
      </c>
      <c r="J2515" s="9"/>
      <c r="K2515" s="9"/>
    </row>
    <row r="2516" spans="1:11" x14ac:dyDescent="0.25">
      <c r="A2516" s="240">
        <v>41942</v>
      </c>
      <c r="B2516" s="438" t="s">
        <v>4271</v>
      </c>
      <c r="C2516" s="429" t="s">
        <v>2506</v>
      </c>
      <c r="D2516" s="401" t="s">
        <v>47</v>
      </c>
      <c r="E2516" s="402">
        <v>1391</v>
      </c>
      <c r="F2516" s="117">
        <v>41943</v>
      </c>
      <c r="G2516" s="30">
        <v>1391</v>
      </c>
      <c r="H2516" s="265">
        <f t="shared" si="53"/>
        <v>0</v>
      </c>
      <c r="I2516" s="235" t="s">
        <v>2511</v>
      </c>
      <c r="J2516" s="9"/>
      <c r="K2516" s="9"/>
    </row>
    <row r="2517" spans="1:11" x14ac:dyDescent="0.25">
      <c r="A2517" s="240"/>
      <c r="B2517" s="438"/>
      <c r="C2517" s="429"/>
      <c r="D2517" s="401"/>
      <c r="E2517" s="402"/>
      <c r="F2517" s="117"/>
      <c r="G2517" s="621">
        <f>SUM(G2502:G2516)</f>
        <v>116043.1</v>
      </c>
      <c r="H2517" s="265"/>
      <c r="I2517" s="235"/>
      <c r="J2517" s="9"/>
      <c r="K2517" s="9"/>
    </row>
    <row r="2518" spans="1:11" x14ac:dyDescent="0.25">
      <c r="A2518" s="240"/>
      <c r="B2518" s="438"/>
      <c r="C2518" s="429"/>
      <c r="D2518" s="401"/>
      <c r="E2518" s="402"/>
      <c r="F2518" s="117"/>
      <c r="G2518" s="30"/>
      <c r="H2518" s="265"/>
      <c r="I2518" s="235"/>
      <c r="J2518" s="9"/>
      <c r="K2518" s="9"/>
    </row>
    <row r="2519" spans="1:11" x14ac:dyDescent="0.25">
      <c r="A2519" s="240">
        <v>41921</v>
      </c>
      <c r="B2519" s="456" t="s">
        <v>1212</v>
      </c>
      <c r="C2519" s="457" t="s">
        <v>2764</v>
      </c>
      <c r="D2519" s="454" t="s">
        <v>2614</v>
      </c>
      <c r="E2519" s="236">
        <v>9240.2000000000007</v>
      </c>
      <c r="F2519" s="294">
        <v>41921</v>
      </c>
      <c r="G2519" s="30">
        <v>9240.2000000000007</v>
      </c>
      <c r="H2519" s="265">
        <f t="shared" si="53"/>
        <v>0</v>
      </c>
      <c r="I2519" s="235"/>
      <c r="J2519" s="9"/>
      <c r="K2519" s="9"/>
    </row>
    <row r="2520" spans="1:11" x14ac:dyDescent="0.25">
      <c r="A2520" s="240">
        <v>41921</v>
      </c>
      <c r="B2520" s="456" t="s">
        <v>1213</v>
      </c>
      <c r="C2520" s="457" t="s">
        <v>2764</v>
      </c>
      <c r="D2520" s="454" t="s">
        <v>2614</v>
      </c>
      <c r="E2520" s="236">
        <v>336</v>
      </c>
      <c r="F2520" s="294">
        <v>41921</v>
      </c>
      <c r="G2520" s="30">
        <v>336</v>
      </c>
      <c r="H2520" s="265">
        <f t="shared" si="53"/>
        <v>0</v>
      </c>
      <c r="I2520" s="235"/>
      <c r="J2520" s="9"/>
      <c r="K2520" s="9"/>
    </row>
    <row r="2521" spans="1:11" x14ac:dyDescent="0.25">
      <c r="A2521" s="240">
        <v>41914</v>
      </c>
      <c r="B2521" s="452" t="s">
        <v>1596</v>
      </c>
      <c r="C2521" s="453" t="s">
        <v>2506</v>
      </c>
      <c r="D2521" s="454" t="s">
        <v>2614</v>
      </c>
      <c r="E2521" s="236">
        <v>882.4</v>
      </c>
      <c r="F2521" s="294">
        <v>41914</v>
      </c>
      <c r="G2521" s="30">
        <v>882.4</v>
      </c>
      <c r="H2521" s="238">
        <f t="shared" si="53"/>
        <v>0</v>
      </c>
      <c r="I2521" s="38"/>
      <c r="J2521" s="9"/>
      <c r="K2521" s="9"/>
    </row>
    <row r="2522" spans="1:11" x14ac:dyDescent="0.25">
      <c r="A2522" s="240">
        <v>41914</v>
      </c>
      <c r="B2522" s="452" t="s">
        <v>1599</v>
      </c>
      <c r="C2522" s="453" t="s">
        <v>2506</v>
      </c>
      <c r="D2522" s="454" t="s">
        <v>2614</v>
      </c>
      <c r="E2522" s="236">
        <v>9427.6</v>
      </c>
      <c r="F2522" s="294">
        <v>41914</v>
      </c>
      <c r="G2522" s="30">
        <v>9427.6</v>
      </c>
      <c r="H2522" s="238">
        <f t="shared" si="53"/>
        <v>0</v>
      </c>
      <c r="I2522" s="38"/>
      <c r="J2522" s="9"/>
      <c r="K2522" s="9"/>
    </row>
    <row r="2523" spans="1:11" x14ac:dyDescent="0.25">
      <c r="A2523" s="240">
        <v>41922</v>
      </c>
      <c r="B2523" s="438" t="s">
        <v>1095</v>
      </c>
      <c r="C2523" s="429" t="s">
        <v>2506</v>
      </c>
      <c r="D2523" s="235" t="s">
        <v>2614</v>
      </c>
      <c r="E2523" s="236">
        <v>47434.6</v>
      </c>
      <c r="F2523" s="294">
        <v>41922</v>
      </c>
      <c r="G2523" s="30">
        <v>47434.6</v>
      </c>
      <c r="H2523" s="265">
        <f t="shared" si="53"/>
        <v>0</v>
      </c>
      <c r="I2523" s="235"/>
      <c r="J2523" s="9"/>
      <c r="K2523" s="9"/>
    </row>
    <row r="2524" spans="1:11" x14ac:dyDescent="0.25">
      <c r="A2524" s="240">
        <v>41927</v>
      </c>
      <c r="B2524" s="438" t="s">
        <v>2927</v>
      </c>
      <c r="C2524" s="429" t="s">
        <v>2506</v>
      </c>
      <c r="D2524" s="8" t="s">
        <v>2614</v>
      </c>
      <c r="E2524" s="252">
        <v>526.6</v>
      </c>
      <c r="F2524" s="294">
        <v>41927</v>
      </c>
      <c r="G2524" s="30">
        <v>526.6</v>
      </c>
      <c r="H2524" s="265">
        <f t="shared" si="53"/>
        <v>0</v>
      </c>
      <c r="I2524" s="8" t="s">
        <v>2864</v>
      </c>
      <c r="J2524" s="9"/>
      <c r="K2524" s="9"/>
    </row>
    <row r="2525" spans="1:11" x14ac:dyDescent="0.25">
      <c r="A2525" s="240">
        <v>41930</v>
      </c>
      <c r="B2525" s="438" t="s">
        <v>3218</v>
      </c>
      <c r="C2525" s="429" t="s">
        <v>2506</v>
      </c>
      <c r="D2525" s="8" t="s">
        <v>2614</v>
      </c>
      <c r="E2525" s="252">
        <v>976.2</v>
      </c>
      <c r="F2525" s="294">
        <v>41930</v>
      </c>
      <c r="G2525" s="30">
        <v>976.2</v>
      </c>
      <c r="H2525" s="265">
        <f t="shared" si="53"/>
        <v>0</v>
      </c>
      <c r="I2525" s="8" t="s">
        <v>2508</v>
      </c>
      <c r="J2525" s="9"/>
      <c r="K2525" s="9"/>
    </row>
    <row r="2526" spans="1:11" x14ac:dyDescent="0.25">
      <c r="A2526" s="240">
        <v>41942</v>
      </c>
      <c r="B2526" s="438" t="s">
        <v>4253</v>
      </c>
      <c r="C2526" s="429" t="s">
        <v>2506</v>
      </c>
      <c r="D2526" s="401" t="s">
        <v>2614</v>
      </c>
      <c r="E2526" s="402">
        <v>12065.6</v>
      </c>
      <c r="F2526" s="117">
        <v>41942</v>
      </c>
      <c r="G2526" s="30">
        <v>12065.6</v>
      </c>
      <c r="H2526" s="265">
        <f t="shared" si="53"/>
        <v>0</v>
      </c>
      <c r="I2526" s="8" t="s">
        <v>2508</v>
      </c>
      <c r="J2526" s="9"/>
      <c r="K2526" s="9"/>
    </row>
    <row r="2527" spans="1:11" x14ac:dyDescent="0.25">
      <c r="A2527" s="240">
        <v>41943</v>
      </c>
      <c r="B2527" s="438" t="s">
        <v>4355</v>
      </c>
      <c r="C2527" s="429" t="s">
        <v>2506</v>
      </c>
      <c r="D2527" s="401" t="s">
        <v>2614</v>
      </c>
      <c r="E2527" s="402">
        <v>576</v>
      </c>
      <c r="F2527" s="294">
        <v>41943</v>
      </c>
      <c r="G2527" s="30">
        <v>576</v>
      </c>
      <c r="H2527" s="265">
        <f t="shared" si="53"/>
        <v>0</v>
      </c>
      <c r="I2527" s="8" t="s">
        <v>2531</v>
      </c>
      <c r="J2527" s="9"/>
      <c r="K2527" s="9"/>
    </row>
    <row r="2528" spans="1:11" x14ac:dyDescent="0.25">
      <c r="A2528" s="240"/>
      <c r="B2528" s="438"/>
      <c r="C2528" s="429"/>
      <c r="D2528" s="401"/>
      <c r="E2528" s="402"/>
      <c r="F2528" s="294"/>
      <c r="G2528" s="621">
        <f>SUM(G2519:G2527)</f>
        <v>81465.200000000012</v>
      </c>
      <c r="H2528" s="265"/>
      <c r="I2528" s="8"/>
      <c r="J2528" s="9"/>
      <c r="K2528" s="9"/>
    </row>
    <row r="2529" spans="1:11" x14ac:dyDescent="0.25">
      <c r="A2529" s="240"/>
      <c r="B2529" s="438"/>
      <c r="C2529" s="429"/>
      <c r="D2529" s="401"/>
      <c r="E2529" s="402"/>
      <c r="F2529" s="294"/>
      <c r="G2529" s="30"/>
      <c r="H2529" s="265"/>
      <c r="I2529" s="8"/>
      <c r="J2529" s="9"/>
      <c r="K2529" s="9"/>
    </row>
    <row r="2530" spans="1:11" x14ac:dyDescent="0.25">
      <c r="A2530" s="240">
        <v>41914</v>
      </c>
      <c r="B2530" s="448" t="s">
        <v>1089</v>
      </c>
      <c r="C2530" s="447" t="s">
        <v>2764</v>
      </c>
      <c r="D2530" s="8" t="s">
        <v>2539</v>
      </c>
      <c r="E2530" s="252">
        <v>5081.6000000000004</v>
      </c>
      <c r="F2530" s="294">
        <v>41914</v>
      </c>
      <c r="G2530" s="30">
        <v>5081.6000000000004</v>
      </c>
      <c r="H2530" s="238">
        <f t="shared" si="53"/>
        <v>0</v>
      </c>
      <c r="I2530" s="8"/>
      <c r="J2530" s="9"/>
      <c r="K2530" s="9"/>
    </row>
    <row r="2531" spans="1:11" x14ac:dyDescent="0.25">
      <c r="A2531" s="240">
        <v>41914</v>
      </c>
      <c r="B2531" s="448" t="s">
        <v>1097</v>
      </c>
      <c r="C2531" s="447" t="s">
        <v>2764</v>
      </c>
      <c r="D2531" s="8" t="s">
        <v>2539</v>
      </c>
      <c r="E2531" s="252">
        <v>7290</v>
      </c>
      <c r="F2531" s="294">
        <v>41914</v>
      </c>
      <c r="G2531" s="30">
        <v>7290</v>
      </c>
      <c r="H2531" s="238">
        <f t="shared" si="53"/>
        <v>0</v>
      </c>
      <c r="I2531" s="8"/>
      <c r="J2531" s="9"/>
      <c r="K2531" s="9"/>
    </row>
    <row r="2532" spans="1:11" x14ac:dyDescent="0.25">
      <c r="A2532" s="240">
        <v>41914</v>
      </c>
      <c r="B2532" s="448" t="s">
        <v>1101</v>
      </c>
      <c r="C2532" s="447" t="s">
        <v>2764</v>
      </c>
      <c r="D2532" s="8" t="s">
        <v>2539</v>
      </c>
      <c r="E2532" s="252">
        <v>367</v>
      </c>
      <c r="F2532" s="294">
        <v>41914</v>
      </c>
      <c r="G2532" s="30">
        <v>367</v>
      </c>
      <c r="H2532" s="238">
        <f t="shared" si="53"/>
        <v>0</v>
      </c>
      <c r="I2532" s="8"/>
      <c r="J2532" s="9"/>
      <c r="K2532" s="9"/>
    </row>
    <row r="2533" spans="1:11" x14ac:dyDescent="0.25">
      <c r="A2533" s="240">
        <v>41923</v>
      </c>
      <c r="B2533" s="438" t="s">
        <v>1167</v>
      </c>
      <c r="C2533" s="429" t="s">
        <v>2506</v>
      </c>
      <c r="D2533" s="8" t="s">
        <v>2539</v>
      </c>
      <c r="E2533" s="252">
        <v>3251.7</v>
      </c>
      <c r="F2533" s="294">
        <v>41925</v>
      </c>
      <c r="G2533" s="30">
        <v>3251.7</v>
      </c>
      <c r="H2533" s="265">
        <f t="shared" si="53"/>
        <v>0</v>
      </c>
      <c r="I2533" s="235" t="s">
        <v>2511</v>
      </c>
      <c r="J2533" s="9"/>
      <c r="K2533" s="9"/>
    </row>
    <row r="2534" spans="1:11" x14ac:dyDescent="0.25">
      <c r="A2534" s="240">
        <v>41925</v>
      </c>
      <c r="B2534" s="438" t="s">
        <v>1393</v>
      </c>
      <c r="C2534" s="429" t="s">
        <v>2506</v>
      </c>
      <c r="D2534" s="401" t="s">
        <v>2539</v>
      </c>
      <c r="E2534" s="402">
        <v>3199.2</v>
      </c>
      <c r="F2534" s="294">
        <v>41926</v>
      </c>
      <c r="G2534" s="30">
        <v>3199.2</v>
      </c>
      <c r="H2534" s="265">
        <f t="shared" si="53"/>
        <v>0</v>
      </c>
      <c r="I2534" s="8" t="s">
        <v>2520</v>
      </c>
      <c r="J2534" s="9"/>
      <c r="K2534" s="9"/>
    </row>
    <row r="2535" spans="1:11" x14ac:dyDescent="0.25">
      <c r="A2535" s="240">
        <v>41928</v>
      </c>
      <c r="B2535" s="438" t="s">
        <v>2978</v>
      </c>
      <c r="C2535" s="429" t="s">
        <v>2506</v>
      </c>
      <c r="D2535" s="401" t="s">
        <v>2539</v>
      </c>
      <c r="E2535" s="402">
        <v>1792</v>
      </c>
      <c r="F2535" s="294">
        <v>41928</v>
      </c>
      <c r="G2535" s="251">
        <v>1792</v>
      </c>
      <c r="H2535" s="265">
        <f t="shared" si="53"/>
        <v>0</v>
      </c>
      <c r="I2535" s="8" t="s">
        <v>2832</v>
      </c>
      <c r="J2535" s="9"/>
      <c r="K2535" s="9"/>
    </row>
    <row r="2536" spans="1:11" x14ac:dyDescent="0.25">
      <c r="A2536" s="240">
        <v>41928</v>
      </c>
      <c r="B2536" s="438" t="s">
        <v>2981</v>
      </c>
      <c r="C2536" s="429" t="s">
        <v>2506</v>
      </c>
      <c r="D2536" s="8" t="s">
        <v>2539</v>
      </c>
      <c r="E2536" s="252">
        <v>3754.2</v>
      </c>
      <c r="F2536" s="294">
        <v>41928</v>
      </c>
      <c r="G2536" s="251">
        <v>3754.2</v>
      </c>
      <c r="H2536" s="265">
        <f t="shared" si="53"/>
        <v>0</v>
      </c>
      <c r="I2536" s="8" t="s">
        <v>2508</v>
      </c>
      <c r="J2536" s="9"/>
      <c r="K2536" s="9"/>
    </row>
    <row r="2537" spans="1:11" x14ac:dyDescent="0.25">
      <c r="A2537" s="240">
        <v>41928</v>
      </c>
      <c r="B2537" s="438" t="s">
        <v>2991</v>
      </c>
      <c r="C2537" s="429" t="s">
        <v>2506</v>
      </c>
      <c r="D2537" s="8" t="s">
        <v>2539</v>
      </c>
      <c r="E2537" s="252">
        <v>1413.6</v>
      </c>
      <c r="F2537" s="294">
        <v>41928</v>
      </c>
      <c r="G2537" s="251">
        <v>1413.6</v>
      </c>
      <c r="H2537" s="265">
        <f t="shared" si="53"/>
        <v>0</v>
      </c>
      <c r="I2537" s="235" t="s">
        <v>2508</v>
      </c>
      <c r="J2537" s="9"/>
      <c r="K2537" s="9"/>
    </row>
    <row r="2538" spans="1:11" x14ac:dyDescent="0.25">
      <c r="A2538" s="240">
        <v>41928</v>
      </c>
      <c r="B2538" s="438" t="s">
        <v>2994</v>
      </c>
      <c r="C2538" s="429" t="s">
        <v>2506</v>
      </c>
      <c r="D2538" s="8" t="s">
        <v>2539</v>
      </c>
      <c r="E2538" s="252">
        <v>8604.5</v>
      </c>
      <c r="F2538" s="294">
        <v>41928</v>
      </c>
      <c r="G2538" s="251">
        <v>8604.5</v>
      </c>
      <c r="H2538" s="265">
        <f t="shared" si="53"/>
        <v>0</v>
      </c>
      <c r="I2538" s="235" t="s">
        <v>2508</v>
      </c>
      <c r="J2538" s="9"/>
      <c r="K2538" s="9"/>
    </row>
    <row r="2539" spans="1:11" x14ac:dyDescent="0.25">
      <c r="A2539" s="240">
        <v>41930</v>
      </c>
      <c r="B2539" s="438" t="s">
        <v>3256</v>
      </c>
      <c r="C2539" s="429" t="s">
        <v>2506</v>
      </c>
      <c r="D2539" s="8" t="s">
        <v>2539</v>
      </c>
      <c r="E2539" s="252">
        <v>1179.9000000000001</v>
      </c>
      <c r="F2539" s="294">
        <v>41930</v>
      </c>
      <c r="G2539" s="30">
        <v>1179.9000000000001</v>
      </c>
      <c r="H2539" s="265">
        <f t="shared" si="53"/>
        <v>0</v>
      </c>
      <c r="I2539" s="8" t="s">
        <v>2508</v>
      </c>
      <c r="J2539" s="9"/>
      <c r="K2539" s="9"/>
    </row>
    <row r="2540" spans="1:11" x14ac:dyDescent="0.25">
      <c r="A2540" s="240">
        <v>41932</v>
      </c>
      <c r="B2540" s="438" t="s">
        <v>3387</v>
      </c>
      <c r="C2540" s="429" t="s">
        <v>2506</v>
      </c>
      <c r="D2540" s="8" t="s">
        <v>2539</v>
      </c>
      <c r="E2540" s="252">
        <v>3724.8</v>
      </c>
      <c r="F2540" s="294">
        <v>41932</v>
      </c>
      <c r="G2540" s="30">
        <v>3724.8</v>
      </c>
      <c r="H2540" s="265">
        <f t="shared" si="53"/>
        <v>0</v>
      </c>
      <c r="I2540" s="235" t="s">
        <v>2531</v>
      </c>
      <c r="J2540" s="9"/>
      <c r="K2540" s="9"/>
    </row>
    <row r="2541" spans="1:11" x14ac:dyDescent="0.25">
      <c r="A2541" s="240">
        <v>41943</v>
      </c>
      <c r="B2541" s="438" t="s">
        <v>4371</v>
      </c>
      <c r="C2541" s="429" t="s">
        <v>2506</v>
      </c>
      <c r="D2541" s="401" t="s">
        <v>2539</v>
      </c>
      <c r="E2541" s="402">
        <v>2694.4</v>
      </c>
      <c r="F2541" s="313">
        <v>41944</v>
      </c>
      <c r="G2541" s="247">
        <v>2694.4</v>
      </c>
      <c r="H2541" s="265">
        <f t="shared" si="53"/>
        <v>0</v>
      </c>
      <c r="I2541" s="8" t="s">
        <v>2511</v>
      </c>
      <c r="J2541" s="9"/>
      <c r="K2541" s="9"/>
    </row>
    <row r="2542" spans="1:11" x14ac:dyDescent="0.25">
      <c r="A2542" s="240"/>
      <c r="B2542" s="438"/>
      <c r="C2542" s="429"/>
      <c r="D2542" s="401"/>
      <c r="E2542" s="402"/>
      <c r="F2542" s="313"/>
      <c r="G2542" s="624">
        <f>SUM(G2530:G2541)</f>
        <v>42352.900000000009</v>
      </c>
      <c r="H2542" s="265"/>
      <c r="I2542" s="8"/>
      <c r="J2542" s="9"/>
      <c r="K2542" s="9"/>
    </row>
    <row r="2543" spans="1:11" x14ac:dyDescent="0.25">
      <c r="A2543" s="240"/>
      <c r="B2543" s="438"/>
      <c r="C2543" s="429"/>
      <c r="D2543" s="401"/>
      <c r="E2543" s="402"/>
      <c r="F2543" s="313"/>
      <c r="G2543" s="247"/>
      <c r="H2543" s="265"/>
      <c r="I2543" s="8"/>
      <c r="J2543" s="9"/>
      <c r="K2543" s="9"/>
    </row>
    <row r="2544" spans="1:11" x14ac:dyDescent="0.25">
      <c r="A2544" s="240">
        <v>41916</v>
      </c>
      <c r="B2544" s="241" t="s">
        <v>1865</v>
      </c>
      <c r="C2544" s="394" t="s">
        <v>2506</v>
      </c>
      <c r="D2544" s="235" t="s">
        <v>2602</v>
      </c>
      <c r="E2544" s="236">
        <v>4605.2</v>
      </c>
      <c r="F2544" s="294">
        <v>41916</v>
      </c>
      <c r="G2544" s="30">
        <v>4605.2</v>
      </c>
      <c r="H2544" s="265">
        <f t="shared" si="53"/>
        <v>0</v>
      </c>
      <c r="I2544" s="235"/>
      <c r="J2544" s="9"/>
      <c r="K2544" s="9"/>
    </row>
    <row r="2545" spans="1:11" x14ac:dyDescent="0.25">
      <c r="A2545" s="240">
        <v>41917</v>
      </c>
      <c r="B2545" s="241" t="s">
        <v>1924</v>
      </c>
      <c r="C2545" s="394" t="s">
        <v>2506</v>
      </c>
      <c r="D2545" s="235" t="s">
        <v>2602</v>
      </c>
      <c r="E2545" s="236">
        <v>12356.4</v>
      </c>
      <c r="F2545" s="294">
        <v>41918</v>
      </c>
      <c r="G2545" s="30">
        <v>12356.4</v>
      </c>
      <c r="H2545" s="280">
        <f t="shared" si="53"/>
        <v>0</v>
      </c>
      <c r="I2545" s="235" t="s">
        <v>2781</v>
      </c>
      <c r="J2545" s="9"/>
      <c r="K2545" s="9"/>
    </row>
    <row r="2546" spans="1:11" x14ac:dyDescent="0.25">
      <c r="A2546" s="240">
        <v>41918</v>
      </c>
      <c r="B2546" s="241" t="s">
        <v>1997</v>
      </c>
      <c r="C2546" s="394" t="s">
        <v>2506</v>
      </c>
      <c r="D2546" s="8" t="s">
        <v>2602</v>
      </c>
      <c r="E2546" s="252">
        <v>11415.3</v>
      </c>
      <c r="F2546" s="294">
        <v>41922</v>
      </c>
      <c r="G2546" s="30">
        <v>11415.3</v>
      </c>
      <c r="H2546" s="265">
        <f t="shared" si="53"/>
        <v>0</v>
      </c>
      <c r="I2546" s="8" t="s">
        <v>14</v>
      </c>
      <c r="J2546" s="9"/>
      <c r="K2546" s="9"/>
    </row>
    <row r="2547" spans="1:11" x14ac:dyDescent="0.25">
      <c r="A2547" s="240">
        <v>41921</v>
      </c>
      <c r="B2547" s="456" t="s">
        <v>1196</v>
      </c>
      <c r="C2547" s="457" t="s">
        <v>2764</v>
      </c>
      <c r="D2547" s="235" t="s">
        <v>2602</v>
      </c>
      <c r="E2547" s="236">
        <v>5754</v>
      </c>
      <c r="F2547" s="294">
        <v>41921</v>
      </c>
      <c r="G2547" s="30">
        <v>5754</v>
      </c>
      <c r="H2547" s="265">
        <f t="shared" si="53"/>
        <v>0</v>
      </c>
      <c r="I2547" s="235"/>
      <c r="J2547" s="9"/>
      <c r="K2547" s="9"/>
    </row>
    <row r="2548" spans="1:11" x14ac:dyDescent="0.25">
      <c r="A2548" s="240">
        <v>41921</v>
      </c>
      <c r="B2548" s="456" t="s">
        <v>1200</v>
      </c>
      <c r="C2548" s="457" t="s">
        <v>2764</v>
      </c>
      <c r="D2548" s="235" t="s">
        <v>2602</v>
      </c>
      <c r="E2548" s="236">
        <v>7244</v>
      </c>
      <c r="F2548" s="294">
        <v>41921</v>
      </c>
      <c r="G2548" s="30">
        <v>7244</v>
      </c>
      <c r="H2548" s="265">
        <f t="shared" si="53"/>
        <v>0</v>
      </c>
      <c r="I2548" s="235"/>
      <c r="J2548" s="9"/>
      <c r="K2548" s="9"/>
    </row>
    <row r="2549" spans="1:11" x14ac:dyDescent="0.25">
      <c r="A2549" s="240">
        <v>41921</v>
      </c>
      <c r="B2549" s="456" t="s">
        <v>1202</v>
      </c>
      <c r="C2549" s="457" t="s">
        <v>2764</v>
      </c>
      <c r="D2549" s="235" t="s">
        <v>2602</v>
      </c>
      <c r="E2549" s="236">
        <v>1242</v>
      </c>
      <c r="F2549" s="294">
        <v>41921</v>
      </c>
      <c r="G2549" s="30">
        <v>1242</v>
      </c>
      <c r="H2549" s="265">
        <f t="shared" si="53"/>
        <v>0</v>
      </c>
      <c r="I2549" s="235"/>
      <c r="J2549" s="9"/>
      <c r="K2549" s="9"/>
    </row>
    <row r="2550" spans="1:11" x14ac:dyDescent="0.25">
      <c r="A2550" s="240">
        <v>41922</v>
      </c>
      <c r="B2550" s="456" t="s">
        <v>1225</v>
      </c>
      <c r="C2550" s="457" t="s">
        <v>2764</v>
      </c>
      <c r="D2550" s="235" t="s">
        <v>2602</v>
      </c>
      <c r="E2550" s="236">
        <v>11444.2</v>
      </c>
      <c r="F2550" s="294">
        <v>41925</v>
      </c>
      <c r="G2550" s="30">
        <v>11444.2</v>
      </c>
      <c r="H2550" s="265">
        <f t="shared" si="53"/>
        <v>0</v>
      </c>
      <c r="I2550" s="235" t="s">
        <v>14</v>
      </c>
      <c r="J2550" s="9"/>
      <c r="K2550" s="9"/>
    </row>
    <row r="2551" spans="1:11" x14ac:dyDescent="0.25">
      <c r="A2551" s="240">
        <v>41923</v>
      </c>
      <c r="B2551" s="438" t="s">
        <v>1226</v>
      </c>
      <c r="C2551" s="429" t="s">
        <v>2506</v>
      </c>
      <c r="D2551" s="8" t="s">
        <v>2602</v>
      </c>
      <c r="E2551" s="252">
        <v>4090.2</v>
      </c>
      <c r="F2551" s="294">
        <v>41924</v>
      </c>
      <c r="G2551" s="30">
        <v>4090.2</v>
      </c>
      <c r="H2551" s="265">
        <f t="shared" si="53"/>
        <v>0</v>
      </c>
      <c r="I2551" s="235" t="s">
        <v>2523</v>
      </c>
      <c r="J2551" s="9"/>
      <c r="K2551" s="9"/>
    </row>
    <row r="2552" spans="1:11" x14ac:dyDescent="0.25">
      <c r="A2552" s="240">
        <v>41924</v>
      </c>
      <c r="B2552" s="438" t="s">
        <v>1303</v>
      </c>
      <c r="C2552" s="429" t="s">
        <v>2506</v>
      </c>
      <c r="D2552" s="401" t="s">
        <v>2602</v>
      </c>
      <c r="E2552" s="402">
        <v>6628</v>
      </c>
      <c r="F2552" s="294">
        <v>41924</v>
      </c>
      <c r="G2552" s="30">
        <v>6628</v>
      </c>
      <c r="H2552" s="265">
        <f t="shared" si="53"/>
        <v>0</v>
      </c>
      <c r="I2552" s="20" t="s">
        <v>2508</v>
      </c>
      <c r="J2552" s="9"/>
      <c r="K2552" s="9"/>
    </row>
    <row r="2553" spans="1:11" x14ac:dyDescent="0.25">
      <c r="A2553" s="240">
        <v>41925</v>
      </c>
      <c r="B2553" s="438" t="s">
        <v>1361</v>
      </c>
      <c r="C2553" s="429" t="s">
        <v>2506</v>
      </c>
      <c r="D2553" s="8" t="s">
        <v>2602</v>
      </c>
      <c r="E2553" s="252">
        <v>7898.6</v>
      </c>
      <c r="F2553" s="294">
        <v>41926</v>
      </c>
      <c r="G2553" s="22">
        <v>7898.6</v>
      </c>
      <c r="H2553" s="265">
        <f t="shared" si="53"/>
        <v>0</v>
      </c>
      <c r="I2553" s="20" t="s">
        <v>2523</v>
      </c>
      <c r="J2553" s="9"/>
      <c r="K2553" s="9"/>
    </row>
    <row r="2554" spans="1:11" x14ac:dyDescent="0.25">
      <c r="A2554" s="240">
        <v>41925</v>
      </c>
      <c r="B2554" s="438" t="s">
        <v>1376</v>
      </c>
      <c r="C2554" s="429" t="s">
        <v>2506</v>
      </c>
      <c r="D2554" s="401" t="s">
        <v>2602</v>
      </c>
      <c r="E2554" s="402">
        <v>3990.4</v>
      </c>
      <c r="F2554" s="294">
        <v>41926</v>
      </c>
      <c r="G2554" s="30">
        <v>3990.4</v>
      </c>
      <c r="H2554" s="265">
        <f t="shared" si="53"/>
        <v>0</v>
      </c>
      <c r="I2554" s="8" t="s">
        <v>2</v>
      </c>
      <c r="J2554" s="9"/>
      <c r="K2554" s="9"/>
    </row>
    <row r="2555" spans="1:11" x14ac:dyDescent="0.25">
      <c r="A2555" s="240">
        <v>41929</v>
      </c>
      <c r="B2555" s="438" t="s">
        <v>3131</v>
      </c>
      <c r="C2555" s="429" t="s">
        <v>2506</v>
      </c>
      <c r="D2555" s="8" t="s">
        <v>2602</v>
      </c>
      <c r="E2555" s="252">
        <v>5509</v>
      </c>
      <c r="F2555" s="294">
        <v>41929</v>
      </c>
      <c r="G2555" s="251">
        <v>5509</v>
      </c>
      <c r="H2555" s="265">
        <f t="shared" si="53"/>
        <v>0</v>
      </c>
      <c r="I2555" s="8" t="s">
        <v>2508</v>
      </c>
      <c r="J2555" s="9"/>
      <c r="K2555" s="9"/>
    </row>
    <row r="2556" spans="1:11" x14ac:dyDescent="0.25">
      <c r="A2556" s="240">
        <v>41931</v>
      </c>
      <c r="B2556" s="438" t="s">
        <v>3299</v>
      </c>
      <c r="C2556" s="429" t="s">
        <v>2506</v>
      </c>
      <c r="D2556" s="8" t="s">
        <v>2602</v>
      </c>
      <c r="E2556" s="252">
        <v>13029.9</v>
      </c>
      <c r="F2556" s="294">
        <v>41935</v>
      </c>
      <c r="G2556" s="30">
        <v>13029.9</v>
      </c>
      <c r="H2556" s="265">
        <f t="shared" si="53"/>
        <v>0</v>
      </c>
      <c r="I2556" s="8" t="s">
        <v>2531</v>
      </c>
      <c r="J2556" s="9"/>
      <c r="K2556" s="9"/>
    </row>
    <row r="2557" spans="1:11" x14ac:dyDescent="0.25">
      <c r="A2557" s="240">
        <v>41934</v>
      </c>
      <c r="B2557" s="438" t="s">
        <v>3534</v>
      </c>
      <c r="C2557" s="429" t="s">
        <v>2506</v>
      </c>
      <c r="D2557" s="8" t="s">
        <v>2602</v>
      </c>
      <c r="E2557" s="252">
        <v>1170</v>
      </c>
      <c r="F2557" s="294">
        <v>41934</v>
      </c>
      <c r="G2557" s="22">
        <v>1170</v>
      </c>
      <c r="H2557" s="265">
        <f t="shared" si="53"/>
        <v>0</v>
      </c>
      <c r="I2557" s="20" t="s">
        <v>2523</v>
      </c>
      <c r="J2557" s="9"/>
      <c r="K2557" s="9"/>
    </row>
    <row r="2558" spans="1:11" x14ac:dyDescent="0.25">
      <c r="A2558" s="240">
        <v>41935</v>
      </c>
      <c r="B2558" s="438" t="s">
        <v>3600</v>
      </c>
      <c r="C2558" s="429" t="s">
        <v>2506</v>
      </c>
      <c r="D2558" s="401" t="s">
        <v>2602</v>
      </c>
      <c r="E2558" s="402">
        <v>4993.8</v>
      </c>
      <c r="F2558" s="117">
        <v>41935</v>
      </c>
      <c r="G2558" s="30">
        <v>4993.8</v>
      </c>
      <c r="H2558" s="265">
        <f t="shared" si="53"/>
        <v>0</v>
      </c>
      <c r="I2558" s="235" t="s">
        <v>2508</v>
      </c>
      <c r="J2558" s="9"/>
      <c r="K2558" s="9"/>
    </row>
    <row r="2559" spans="1:11" x14ac:dyDescent="0.25">
      <c r="A2559" s="240">
        <v>41935</v>
      </c>
      <c r="B2559" s="438" t="s">
        <v>3606</v>
      </c>
      <c r="C2559" s="429" t="s">
        <v>2506</v>
      </c>
      <c r="D2559" s="401" t="s">
        <v>2602</v>
      </c>
      <c r="E2559" s="402">
        <v>7732.2</v>
      </c>
      <c r="F2559" s="117">
        <v>41935</v>
      </c>
      <c r="G2559" s="30">
        <v>7732.2</v>
      </c>
      <c r="H2559" s="265">
        <f t="shared" si="53"/>
        <v>0</v>
      </c>
      <c r="I2559" s="235" t="s">
        <v>2508</v>
      </c>
      <c r="J2559" s="9"/>
      <c r="K2559" s="9"/>
    </row>
    <row r="2560" spans="1:11" x14ac:dyDescent="0.25">
      <c r="A2560" s="240">
        <v>41935</v>
      </c>
      <c r="B2560" s="438" t="s">
        <v>3637</v>
      </c>
      <c r="C2560" s="429" t="s">
        <v>2506</v>
      </c>
      <c r="D2560" s="401" t="s">
        <v>2602</v>
      </c>
      <c r="E2560" s="402">
        <v>10395.799999999999</v>
      </c>
      <c r="F2560" s="117">
        <v>41938</v>
      </c>
      <c r="G2560" s="30">
        <v>10395.799999999999</v>
      </c>
      <c r="H2560" s="265">
        <f t="shared" si="53"/>
        <v>0</v>
      </c>
      <c r="I2560" s="235" t="s">
        <v>2523</v>
      </c>
      <c r="J2560" s="9"/>
      <c r="K2560" s="9"/>
    </row>
    <row r="2561" spans="1:11" x14ac:dyDescent="0.25">
      <c r="A2561" s="240">
        <v>41935</v>
      </c>
      <c r="B2561" s="438" t="s">
        <v>3638</v>
      </c>
      <c r="C2561" s="429" t="s">
        <v>2506</v>
      </c>
      <c r="D2561" s="401" t="s">
        <v>2602</v>
      </c>
      <c r="E2561" s="402">
        <v>3009</v>
      </c>
      <c r="F2561" s="117">
        <v>41938</v>
      </c>
      <c r="G2561" s="30">
        <v>3009</v>
      </c>
      <c r="H2561" s="265">
        <f t="shared" si="53"/>
        <v>0</v>
      </c>
      <c r="I2561" s="235" t="s">
        <v>2523</v>
      </c>
      <c r="J2561" s="9"/>
      <c r="K2561" s="9"/>
    </row>
    <row r="2562" spans="1:11" x14ac:dyDescent="0.25">
      <c r="A2562" s="240">
        <v>41937</v>
      </c>
      <c r="B2562" s="438" t="s">
        <v>3836</v>
      </c>
      <c r="C2562" s="429" t="s">
        <v>2506</v>
      </c>
      <c r="D2562" s="401" t="s">
        <v>2602</v>
      </c>
      <c r="E2562" s="402">
        <v>327.60000000000002</v>
      </c>
      <c r="F2562" s="294">
        <v>41937</v>
      </c>
      <c r="G2562" s="22">
        <v>327.60000000000002</v>
      </c>
      <c r="H2562" s="265">
        <f t="shared" si="53"/>
        <v>0</v>
      </c>
      <c r="I2562" s="431" t="s">
        <v>2523</v>
      </c>
      <c r="J2562" s="9"/>
      <c r="K2562" s="9"/>
    </row>
    <row r="2563" spans="1:11" x14ac:dyDescent="0.25">
      <c r="A2563" s="240">
        <v>41938</v>
      </c>
      <c r="B2563" s="438" t="s">
        <v>3893</v>
      </c>
      <c r="C2563" s="429" t="s">
        <v>2506</v>
      </c>
      <c r="D2563" s="401" t="s">
        <v>2602</v>
      </c>
      <c r="E2563" s="402">
        <v>6685.2</v>
      </c>
      <c r="F2563" s="294">
        <v>41938</v>
      </c>
      <c r="G2563" s="30">
        <v>6685.2</v>
      </c>
      <c r="H2563" s="265">
        <f t="shared" si="53"/>
        <v>0</v>
      </c>
      <c r="I2563" s="8" t="s">
        <v>2508</v>
      </c>
      <c r="J2563" s="9"/>
      <c r="K2563" s="9"/>
    </row>
    <row r="2564" spans="1:11" x14ac:dyDescent="0.25">
      <c r="A2564" s="240">
        <v>41939</v>
      </c>
      <c r="B2564" s="438" t="s">
        <v>3973</v>
      </c>
      <c r="C2564" s="429" t="s">
        <v>2506</v>
      </c>
      <c r="D2564" s="5" t="s">
        <v>2602</v>
      </c>
      <c r="E2564" s="295">
        <v>10379.1</v>
      </c>
      <c r="F2564" s="294">
        <v>41942</v>
      </c>
      <c r="G2564" s="22">
        <v>10379.1</v>
      </c>
      <c r="H2564" s="265">
        <f t="shared" si="53"/>
        <v>0</v>
      </c>
      <c r="I2564" s="24" t="s">
        <v>2523</v>
      </c>
      <c r="J2564" s="9"/>
      <c r="K2564" s="9"/>
    </row>
    <row r="2565" spans="1:11" x14ac:dyDescent="0.25">
      <c r="A2565" s="240">
        <v>41941</v>
      </c>
      <c r="B2565" s="438" t="s">
        <v>4169</v>
      </c>
      <c r="C2565" s="429" t="s">
        <v>2506</v>
      </c>
      <c r="D2565" s="401" t="s">
        <v>2602</v>
      </c>
      <c r="E2565" s="402">
        <v>5839.3</v>
      </c>
      <c r="F2565" s="117">
        <v>41942</v>
      </c>
      <c r="G2565" s="30">
        <v>5839.3</v>
      </c>
      <c r="H2565" s="265">
        <f t="shared" si="53"/>
        <v>0</v>
      </c>
      <c r="I2565" s="8" t="s">
        <v>2523</v>
      </c>
      <c r="J2565" s="9"/>
      <c r="K2565" s="9"/>
    </row>
    <row r="2566" spans="1:11" x14ac:dyDescent="0.25">
      <c r="A2566" s="240">
        <v>41942</v>
      </c>
      <c r="B2566" s="438" t="s">
        <v>4228</v>
      </c>
      <c r="C2566" s="429" t="s">
        <v>2506</v>
      </c>
      <c r="D2566" s="401" t="s">
        <v>2602</v>
      </c>
      <c r="E2566" s="402">
        <v>4576</v>
      </c>
      <c r="F2566" s="117">
        <v>41942</v>
      </c>
      <c r="G2566" s="30">
        <v>4576</v>
      </c>
      <c r="H2566" s="265">
        <f t="shared" si="53"/>
        <v>0</v>
      </c>
      <c r="I2566" s="8" t="s">
        <v>2508</v>
      </c>
      <c r="J2566" s="9"/>
      <c r="K2566" s="9"/>
    </row>
    <row r="2567" spans="1:11" x14ac:dyDescent="0.25">
      <c r="A2567" s="240">
        <v>41942</v>
      </c>
      <c r="B2567" s="438" t="s">
        <v>4264</v>
      </c>
      <c r="C2567" s="429" t="s">
        <v>2506</v>
      </c>
      <c r="D2567" s="401" t="s">
        <v>2602</v>
      </c>
      <c r="E2567" s="402">
        <v>14724.7</v>
      </c>
      <c r="F2567" s="463" t="s">
        <v>4265</v>
      </c>
      <c r="G2567" s="247">
        <f>2042+12682.7</f>
        <v>14724.7</v>
      </c>
      <c r="H2567" s="265">
        <f t="shared" si="53"/>
        <v>0</v>
      </c>
      <c r="I2567" s="235" t="s">
        <v>2523</v>
      </c>
      <c r="J2567" s="9"/>
      <c r="K2567" s="9"/>
    </row>
    <row r="2568" spans="1:11" x14ac:dyDescent="0.25">
      <c r="A2568" s="240"/>
      <c r="B2568" s="438"/>
      <c r="C2568" s="429"/>
      <c r="D2568" s="401"/>
      <c r="E2568" s="402"/>
      <c r="F2568" s="463"/>
      <c r="G2568" s="624">
        <f>SUM(G2544:G2567)</f>
        <v>165039.9</v>
      </c>
      <c r="H2568" s="265"/>
      <c r="I2568" s="235"/>
      <c r="J2568" s="9"/>
      <c r="K2568" s="9"/>
    </row>
    <row r="2569" spans="1:11" x14ac:dyDescent="0.25">
      <c r="A2569" s="240"/>
      <c r="B2569" s="438"/>
      <c r="C2569" s="429"/>
      <c r="D2569" s="401"/>
      <c r="E2569" s="402"/>
      <c r="F2569" s="463"/>
      <c r="G2569" s="247"/>
      <c r="H2569" s="265"/>
      <c r="I2569" s="235"/>
      <c r="J2569" s="9"/>
      <c r="K2569" s="9"/>
    </row>
    <row r="2570" spans="1:11" x14ac:dyDescent="0.25">
      <c r="A2570" s="240">
        <v>41913</v>
      </c>
      <c r="B2570" s="448" t="s">
        <v>2251</v>
      </c>
      <c r="C2570" s="447" t="s">
        <v>2764</v>
      </c>
      <c r="D2570" s="235" t="s">
        <v>162</v>
      </c>
      <c r="E2570" s="236">
        <v>35700.400000000001</v>
      </c>
      <c r="F2570" s="294">
        <v>41914</v>
      </c>
      <c r="G2570" s="30">
        <v>35700.400000000001</v>
      </c>
      <c r="H2570" s="238">
        <f t="shared" si="53"/>
        <v>0</v>
      </c>
      <c r="I2570" s="235" t="s">
        <v>196</v>
      </c>
      <c r="J2570" s="9"/>
      <c r="K2570" s="9"/>
    </row>
    <row r="2571" spans="1:11" x14ac:dyDescent="0.25">
      <c r="A2571" s="240">
        <v>41914</v>
      </c>
      <c r="B2571" s="452" t="s">
        <v>1579</v>
      </c>
      <c r="C2571" s="453" t="s">
        <v>2506</v>
      </c>
      <c r="D2571" s="454" t="s">
        <v>162</v>
      </c>
      <c r="E2571" s="236">
        <v>35247</v>
      </c>
      <c r="F2571" s="294">
        <v>41914</v>
      </c>
      <c r="G2571" s="30">
        <v>35247</v>
      </c>
      <c r="H2571" s="238">
        <f t="shared" si="53"/>
        <v>0</v>
      </c>
      <c r="I2571" s="38"/>
      <c r="J2571" s="9"/>
      <c r="K2571" s="9"/>
    </row>
    <row r="2572" spans="1:11" x14ac:dyDescent="0.25">
      <c r="A2572" s="240">
        <v>41914</v>
      </c>
      <c r="B2572" s="452" t="s">
        <v>1623</v>
      </c>
      <c r="C2572" s="453" t="s">
        <v>2506</v>
      </c>
      <c r="D2572" s="454" t="s">
        <v>162</v>
      </c>
      <c r="E2572" s="236">
        <v>2162.9</v>
      </c>
      <c r="F2572" s="294">
        <v>41914</v>
      </c>
      <c r="G2572" s="30">
        <v>2162.9</v>
      </c>
      <c r="H2572" s="238">
        <f t="shared" si="53"/>
        <v>0</v>
      </c>
      <c r="I2572" s="38"/>
      <c r="J2572" s="9"/>
      <c r="K2572" s="9"/>
    </row>
    <row r="2573" spans="1:11" x14ac:dyDescent="0.25">
      <c r="A2573" s="240">
        <v>41915</v>
      </c>
      <c r="B2573" s="452" t="s">
        <v>1724</v>
      </c>
      <c r="C2573" s="453" t="s">
        <v>2506</v>
      </c>
      <c r="D2573" s="454" t="s">
        <v>162</v>
      </c>
      <c r="E2573" s="236">
        <v>36003</v>
      </c>
      <c r="F2573" s="294">
        <v>41916</v>
      </c>
      <c r="G2573" s="30">
        <v>36003</v>
      </c>
      <c r="H2573" s="265">
        <f t="shared" si="53"/>
        <v>0</v>
      </c>
      <c r="I2573" s="38" t="s">
        <v>57</v>
      </c>
      <c r="J2573" s="9"/>
      <c r="K2573" s="9"/>
    </row>
    <row r="2574" spans="1:11" x14ac:dyDescent="0.25">
      <c r="A2574" s="240">
        <v>41915</v>
      </c>
      <c r="B2574" s="452" t="s">
        <v>1725</v>
      </c>
      <c r="C2574" s="453" t="s">
        <v>2506</v>
      </c>
      <c r="D2574" s="454" t="s">
        <v>162</v>
      </c>
      <c r="E2574" s="236">
        <v>611.79999999999995</v>
      </c>
      <c r="F2574" s="294">
        <v>41916</v>
      </c>
      <c r="G2574" s="30">
        <v>611.79999999999995</v>
      </c>
      <c r="H2574" s="265">
        <f t="shared" ref="H2574:H2639" si="54">E2574-G2574</f>
        <v>0</v>
      </c>
      <c r="I2574" s="38" t="s">
        <v>57</v>
      </c>
      <c r="J2574" s="9"/>
      <c r="K2574" s="9"/>
    </row>
    <row r="2575" spans="1:11" x14ac:dyDescent="0.25">
      <c r="A2575" s="240">
        <v>41916</v>
      </c>
      <c r="B2575" s="241" t="s">
        <v>1834</v>
      </c>
      <c r="C2575" s="394" t="s">
        <v>2506</v>
      </c>
      <c r="D2575" s="235" t="s">
        <v>162</v>
      </c>
      <c r="E2575" s="236">
        <v>29072.9</v>
      </c>
      <c r="F2575" s="294">
        <v>41916</v>
      </c>
      <c r="G2575" s="30">
        <v>29072.9</v>
      </c>
      <c r="H2575" s="265">
        <f t="shared" si="54"/>
        <v>0</v>
      </c>
      <c r="I2575" s="235" t="s">
        <v>57</v>
      </c>
      <c r="J2575" s="9"/>
      <c r="K2575" s="9"/>
    </row>
    <row r="2576" spans="1:11" x14ac:dyDescent="0.25">
      <c r="A2576" s="240">
        <v>41916</v>
      </c>
      <c r="B2576" s="241" t="s">
        <v>1877</v>
      </c>
      <c r="C2576" s="394" t="s">
        <v>2506</v>
      </c>
      <c r="D2576" s="235" t="s">
        <v>162</v>
      </c>
      <c r="E2576" s="236">
        <v>14564</v>
      </c>
      <c r="F2576" s="294">
        <v>41916</v>
      </c>
      <c r="G2576" s="30">
        <v>14564</v>
      </c>
      <c r="H2576" s="265">
        <f t="shared" si="54"/>
        <v>0</v>
      </c>
      <c r="I2576" s="235"/>
      <c r="J2576" s="9"/>
      <c r="K2576" s="9"/>
    </row>
    <row r="2577" spans="1:11" x14ac:dyDescent="0.25">
      <c r="A2577" s="240">
        <v>41917</v>
      </c>
      <c r="B2577" s="241" t="s">
        <v>1906</v>
      </c>
      <c r="C2577" s="394" t="s">
        <v>2506</v>
      </c>
      <c r="D2577" s="235" t="s">
        <v>162</v>
      </c>
      <c r="E2577" s="236">
        <v>22664.799999999999</v>
      </c>
      <c r="F2577" s="294">
        <v>41918</v>
      </c>
      <c r="G2577" s="30">
        <v>22664.799999999999</v>
      </c>
      <c r="H2577" s="265">
        <f t="shared" si="54"/>
        <v>0</v>
      </c>
      <c r="I2577" s="235" t="s">
        <v>57</v>
      </c>
      <c r="J2577" s="9"/>
      <c r="K2577" s="9"/>
    </row>
    <row r="2578" spans="1:11" x14ac:dyDescent="0.25">
      <c r="A2578" s="240">
        <v>41918</v>
      </c>
      <c r="B2578" s="241" t="s">
        <v>2019</v>
      </c>
      <c r="C2578" s="394" t="s">
        <v>2506</v>
      </c>
      <c r="D2578" s="8" t="s">
        <v>162</v>
      </c>
      <c r="E2578" s="252">
        <v>20816.900000000001</v>
      </c>
      <c r="F2578" s="294">
        <v>41918</v>
      </c>
      <c r="G2578" s="30">
        <v>20816.900000000001</v>
      </c>
      <c r="H2578" s="265">
        <f t="shared" si="54"/>
        <v>0</v>
      </c>
      <c r="I2578" s="8"/>
      <c r="J2578" s="9"/>
      <c r="K2578" s="9"/>
    </row>
    <row r="2579" spans="1:11" x14ac:dyDescent="0.25">
      <c r="A2579" s="240">
        <v>41919</v>
      </c>
      <c r="B2579" s="241" t="s">
        <v>2131</v>
      </c>
      <c r="C2579" s="394" t="s">
        <v>2506</v>
      </c>
      <c r="D2579" s="8" t="s">
        <v>162</v>
      </c>
      <c r="E2579" s="252">
        <v>28455.9</v>
      </c>
      <c r="F2579" s="294">
        <v>41920</v>
      </c>
      <c r="G2579" s="30">
        <v>28455.9</v>
      </c>
      <c r="H2579" s="265">
        <f t="shared" si="54"/>
        <v>0</v>
      </c>
      <c r="I2579" s="8" t="s">
        <v>14</v>
      </c>
      <c r="J2579" s="9"/>
      <c r="K2579" s="9"/>
    </row>
    <row r="2580" spans="1:11" x14ac:dyDescent="0.25">
      <c r="A2580" s="240">
        <v>41920</v>
      </c>
      <c r="B2580" s="456" t="s">
        <v>1136</v>
      </c>
      <c r="C2580" s="457" t="s">
        <v>2764</v>
      </c>
      <c r="D2580" s="235" t="s">
        <v>162</v>
      </c>
      <c r="E2580" s="236">
        <v>15572</v>
      </c>
      <c r="F2580" s="294">
        <v>41920</v>
      </c>
      <c r="G2580" s="30">
        <v>15572</v>
      </c>
      <c r="H2580" s="265">
        <f t="shared" si="54"/>
        <v>0</v>
      </c>
      <c r="I2580" s="235" t="s">
        <v>57</v>
      </c>
      <c r="J2580" s="9"/>
      <c r="K2580" s="9"/>
    </row>
    <row r="2581" spans="1:11" x14ac:dyDescent="0.25">
      <c r="A2581" s="240">
        <v>41921</v>
      </c>
      <c r="B2581" s="456" t="s">
        <v>1189</v>
      </c>
      <c r="C2581" s="457" t="s">
        <v>2764</v>
      </c>
      <c r="D2581" s="235" t="s">
        <v>162</v>
      </c>
      <c r="E2581" s="236">
        <v>28748.5</v>
      </c>
      <c r="F2581" s="294">
        <v>41921</v>
      </c>
      <c r="G2581" s="30">
        <v>28748.5</v>
      </c>
      <c r="H2581" s="265">
        <f t="shared" si="54"/>
        <v>0</v>
      </c>
      <c r="I2581" s="235" t="s">
        <v>57</v>
      </c>
      <c r="J2581" s="9"/>
      <c r="K2581" s="9"/>
    </row>
    <row r="2582" spans="1:11" x14ac:dyDescent="0.25">
      <c r="A2582" s="240">
        <v>41922</v>
      </c>
      <c r="B2582" s="438" t="s">
        <v>1098</v>
      </c>
      <c r="C2582" s="429" t="s">
        <v>2506</v>
      </c>
      <c r="D2582" s="235" t="s">
        <v>162</v>
      </c>
      <c r="E2582" s="236">
        <v>32356.799999999999</v>
      </c>
      <c r="F2582" s="294">
        <v>41923</v>
      </c>
      <c r="G2582" s="30">
        <v>32356.799999999999</v>
      </c>
      <c r="H2582" s="265">
        <f t="shared" si="54"/>
        <v>0</v>
      </c>
      <c r="I2582" s="235" t="s">
        <v>57</v>
      </c>
      <c r="J2582" s="9"/>
      <c r="K2582" s="9"/>
    </row>
    <row r="2583" spans="1:11" x14ac:dyDescent="0.25">
      <c r="A2583" s="240">
        <v>41922</v>
      </c>
      <c r="B2583" s="438" t="s">
        <v>1105</v>
      </c>
      <c r="C2583" s="429" t="s">
        <v>2506</v>
      </c>
      <c r="D2583" s="235" t="s">
        <v>162</v>
      </c>
      <c r="E2583" s="236">
        <v>1634</v>
      </c>
      <c r="F2583" s="294">
        <v>41923</v>
      </c>
      <c r="G2583" s="30">
        <v>1634</v>
      </c>
      <c r="H2583" s="265">
        <f t="shared" si="54"/>
        <v>0</v>
      </c>
      <c r="I2583" s="235" t="s">
        <v>57</v>
      </c>
      <c r="J2583" s="9"/>
      <c r="K2583" s="9"/>
    </row>
    <row r="2584" spans="1:11" x14ac:dyDescent="0.25">
      <c r="A2584" s="240">
        <v>41922</v>
      </c>
      <c r="B2584" s="438" t="s">
        <v>1122</v>
      </c>
      <c r="C2584" s="429" t="s">
        <v>2506</v>
      </c>
      <c r="D2584" s="235" t="s">
        <v>162</v>
      </c>
      <c r="E2584" s="236">
        <v>10335.6</v>
      </c>
      <c r="F2584" s="294">
        <v>41922</v>
      </c>
      <c r="G2584" s="30">
        <v>10335.6</v>
      </c>
      <c r="H2584" s="265">
        <f t="shared" si="54"/>
        <v>0</v>
      </c>
      <c r="I2584" s="235"/>
      <c r="J2584" s="9"/>
      <c r="K2584" s="9"/>
    </row>
    <row r="2585" spans="1:11" x14ac:dyDescent="0.25">
      <c r="A2585" s="240">
        <v>41923</v>
      </c>
      <c r="B2585" s="438" t="s">
        <v>1201</v>
      </c>
      <c r="C2585" s="429" t="s">
        <v>2506</v>
      </c>
      <c r="D2585" s="8" t="s">
        <v>162</v>
      </c>
      <c r="E2585" s="252">
        <v>24564</v>
      </c>
      <c r="F2585" s="294">
        <v>41925</v>
      </c>
      <c r="G2585" s="30">
        <v>24564</v>
      </c>
      <c r="H2585" s="265">
        <f t="shared" si="54"/>
        <v>0</v>
      </c>
      <c r="I2585" s="235" t="s">
        <v>2520</v>
      </c>
      <c r="J2585" s="9"/>
      <c r="K2585" s="9"/>
    </row>
    <row r="2586" spans="1:11" x14ac:dyDescent="0.25">
      <c r="A2586" s="240">
        <v>41923</v>
      </c>
      <c r="B2586" s="438" t="s">
        <v>1233</v>
      </c>
      <c r="C2586" s="429" t="s">
        <v>2506</v>
      </c>
      <c r="D2586" s="8" t="s">
        <v>162</v>
      </c>
      <c r="E2586" s="252">
        <v>2369.3000000000002</v>
      </c>
      <c r="F2586" s="294">
        <v>41923</v>
      </c>
      <c r="G2586" s="30">
        <v>2369.3000000000002</v>
      </c>
      <c r="H2586" s="265">
        <f t="shared" si="54"/>
        <v>0</v>
      </c>
      <c r="I2586" s="235" t="s">
        <v>2508</v>
      </c>
      <c r="J2586" s="9"/>
      <c r="K2586" s="9"/>
    </row>
    <row r="2587" spans="1:11" x14ac:dyDescent="0.25">
      <c r="A2587" s="240">
        <v>41924</v>
      </c>
      <c r="B2587" s="438" t="s">
        <v>1261</v>
      </c>
      <c r="C2587" s="429" t="s">
        <v>2506</v>
      </c>
      <c r="D2587" s="8" t="s">
        <v>162</v>
      </c>
      <c r="E2587" s="252">
        <v>18524.400000000001</v>
      </c>
      <c r="F2587" s="294">
        <v>41925</v>
      </c>
      <c r="G2587" s="30">
        <v>18524.400000000001</v>
      </c>
      <c r="H2587" s="265">
        <f t="shared" si="54"/>
        <v>0</v>
      </c>
      <c r="I2587" s="235" t="s">
        <v>20</v>
      </c>
      <c r="J2587" s="9"/>
      <c r="K2587" s="9"/>
    </row>
    <row r="2588" spans="1:11" x14ac:dyDescent="0.25">
      <c r="A2588" s="240">
        <v>41926</v>
      </c>
      <c r="B2588" s="438" t="s">
        <v>1491</v>
      </c>
      <c r="C2588" s="429" t="s">
        <v>2506</v>
      </c>
      <c r="D2588" s="401" t="s">
        <v>162</v>
      </c>
      <c r="E2588" s="402">
        <v>17909.099999999999</v>
      </c>
      <c r="F2588" s="294">
        <v>41926</v>
      </c>
      <c r="G2588" s="30">
        <v>17909.099999999999</v>
      </c>
      <c r="H2588" s="265">
        <f t="shared" si="54"/>
        <v>0</v>
      </c>
      <c r="I2588" s="235" t="s">
        <v>2520</v>
      </c>
      <c r="J2588" s="9"/>
      <c r="K2588" s="9"/>
    </row>
    <row r="2589" spans="1:11" x14ac:dyDescent="0.25">
      <c r="A2589" s="240">
        <v>41927</v>
      </c>
      <c r="B2589" s="438" t="s">
        <v>2914</v>
      </c>
      <c r="C2589" s="429" t="s">
        <v>2506</v>
      </c>
      <c r="D2589" s="8" t="s">
        <v>162</v>
      </c>
      <c r="E2589" s="252">
        <v>13024.9</v>
      </c>
      <c r="F2589" s="294">
        <v>41927</v>
      </c>
      <c r="G2589" s="30">
        <v>13024.9</v>
      </c>
      <c r="H2589" s="265">
        <f t="shared" si="54"/>
        <v>0</v>
      </c>
      <c r="I2589" s="8" t="s">
        <v>2520</v>
      </c>
      <c r="J2589" s="9"/>
      <c r="K2589" s="9"/>
    </row>
    <row r="2590" spans="1:11" x14ac:dyDescent="0.25">
      <c r="A2590" s="240">
        <v>41928</v>
      </c>
      <c r="B2590" s="438" t="s">
        <v>2995</v>
      </c>
      <c r="C2590" s="429" t="s">
        <v>2506</v>
      </c>
      <c r="D2590" s="8" t="s">
        <v>162</v>
      </c>
      <c r="E2590" s="252">
        <v>16798.900000000001</v>
      </c>
      <c r="F2590" s="294">
        <v>41928</v>
      </c>
      <c r="G2590" s="251">
        <v>16798.900000000001</v>
      </c>
      <c r="H2590" s="265">
        <f t="shared" si="54"/>
        <v>0</v>
      </c>
      <c r="I2590" s="235" t="s">
        <v>2525</v>
      </c>
      <c r="J2590" s="9"/>
      <c r="K2590" s="9"/>
    </row>
    <row r="2591" spans="1:11" x14ac:dyDescent="0.25">
      <c r="A2591" s="240">
        <v>41929</v>
      </c>
      <c r="B2591" s="438" t="s">
        <v>3097</v>
      </c>
      <c r="C2591" s="429" t="s">
        <v>2506</v>
      </c>
      <c r="D2591" s="8" t="s">
        <v>162</v>
      </c>
      <c r="E2591" s="252">
        <v>19755.8</v>
      </c>
      <c r="F2591" s="294">
        <v>41929</v>
      </c>
      <c r="G2591" s="251">
        <v>19755.8</v>
      </c>
      <c r="H2591" s="265">
        <f t="shared" si="54"/>
        <v>0</v>
      </c>
      <c r="I2591" s="235" t="s">
        <v>2520</v>
      </c>
      <c r="J2591" s="9"/>
      <c r="K2591" s="9"/>
    </row>
    <row r="2592" spans="1:11" x14ac:dyDescent="0.25">
      <c r="A2592" s="240">
        <v>41929</v>
      </c>
      <c r="B2592" s="438" t="s">
        <v>3158</v>
      </c>
      <c r="C2592" s="429" t="s">
        <v>2506</v>
      </c>
      <c r="D2592" s="8" t="s">
        <v>162</v>
      </c>
      <c r="E2592" s="252">
        <v>1100</v>
      </c>
      <c r="F2592" s="294">
        <v>41929</v>
      </c>
      <c r="G2592" s="251">
        <v>1100</v>
      </c>
      <c r="H2592" s="265">
        <f t="shared" si="54"/>
        <v>0</v>
      </c>
      <c r="I2592" s="8" t="s">
        <v>2508</v>
      </c>
      <c r="J2592" s="9"/>
      <c r="K2592" s="9"/>
    </row>
    <row r="2593" spans="1:11" x14ac:dyDescent="0.25">
      <c r="A2593" s="240">
        <v>41930</v>
      </c>
      <c r="B2593" s="438" t="s">
        <v>3212</v>
      </c>
      <c r="C2593" s="429" t="s">
        <v>2506</v>
      </c>
      <c r="D2593" s="8" t="s">
        <v>162</v>
      </c>
      <c r="E2593" s="252">
        <v>16474.2</v>
      </c>
      <c r="F2593" s="294">
        <v>41930</v>
      </c>
      <c r="G2593" s="30">
        <v>16474.2</v>
      </c>
      <c r="H2593" s="265">
        <f t="shared" si="54"/>
        <v>0</v>
      </c>
      <c r="I2593" s="8" t="s">
        <v>2520</v>
      </c>
      <c r="J2593" s="9"/>
      <c r="K2593" s="9"/>
    </row>
    <row r="2594" spans="1:11" x14ac:dyDescent="0.25">
      <c r="A2594" s="240">
        <v>41931</v>
      </c>
      <c r="B2594" s="438" t="s">
        <v>3281</v>
      </c>
      <c r="C2594" s="429" t="s">
        <v>2506</v>
      </c>
      <c r="D2594" s="8" t="s">
        <v>162</v>
      </c>
      <c r="E2594" s="252">
        <v>18415.8</v>
      </c>
      <c r="F2594" s="294">
        <v>41932</v>
      </c>
      <c r="G2594" s="30">
        <v>18415.8</v>
      </c>
      <c r="H2594" s="265">
        <f t="shared" si="54"/>
        <v>0</v>
      </c>
      <c r="I2594" s="8" t="s">
        <v>2525</v>
      </c>
      <c r="J2594" s="9"/>
      <c r="K2594" s="9"/>
    </row>
    <row r="2595" spans="1:11" x14ac:dyDescent="0.25">
      <c r="A2595" s="240">
        <v>41931</v>
      </c>
      <c r="B2595" s="438" t="s">
        <v>3315</v>
      </c>
      <c r="C2595" s="429" t="s">
        <v>2506</v>
      </c>
      <c r="D2595" s="8" t="s">
        <v>162</v>
      </c>
      <c r="E2595" s="252">
        <v>9298.2000000000007</v>
      </c>
      <c r="F2595" s="294">
        <v>41931</v>
      </c>
      <c r="G2595" s="30">
        <v>9298.2000000000007</v>
      </c>
      <c r="H2595" s="265">
        <f t="shared" si="54"/>
        <v>0</v>
      </c>
      <c r="I2595" s="8" t="s">
        <v>2508</v>
      </c>
      <c r="J2595" s="9"/>
      <c r="K2595" s="9"/>
    </row>
    <row r="2596" spans="1:11" x14ac:dyDescent="0.25">
      <c r="A2596" s="240">
        <v>41932</v>
      </c>
      <c r="B2596" s="438" t="s">
        <v>3366</v>
      </c>
      <c r="C2596" s="429" t="s">
        <v>2506</v>
      </c>
      <c r="D2596" s="8" t="s">
        <v>162</v>
      </c>
      <c r="E2596" s="252">
        <v>18229.400000000001</v>
      </c>
      <c r="F2596" s="294">
        <v>41933</v>
      </c>
      <c r="G2596" s="30">
        <v>18229.400000000001</v>
      </c>
      <c r="H2596" s="265">
        <f t="shared" si="54"/>
        <v>0</v>
      </c>
      <c r="I2596" s="8" t="s">
        <v>2520</v>
      </c>
      <c r="J2596" s="9"/>
      <c r="K2596" s="9"/>
    </row>
    <row r="2597" spans="1:11" x14ac:dyDescent="0.25">
      <c r="A2597" s="240">
        <v>41933</v>
      </c>
      <c r="B2597" s="438" t="s">
        <v>3456</v>
      </c>
      <c r="C2597" s="429" t="s">
        <v>2506</v>
      </c>
      <c r="D2597" s="8" t="s">
        <v>162</v>
      </c>
      <c r="E2597" s="252">
        <v>21519</v>
      </c>
      <c r="F2597" s="294">
        <v>41933</v>
      </c>
      <c r="G2597" s="22">
        <v>21519</v>
      </c>
      <c r="H2597" s="265">
        <f t="shared" si="54"/>
        <v>0</v>
      </c>
      <c r="I2597" s="431" t="s">
        <v>2531</v>
      </c>
      <c r="J2597" s="9"/>
      <c r="K2597" s="9"/>
    </row>
    <row r="2598" spans="1:11" x14ac:dyDescent="0.25">
      <c r="A2598" s="240">
        <v>41933</v>
      </c>
      <c r="B2598" s="438" t="s">
        <v>3468</v>
      </c>
      <c r="C2598" s="429" t="s">
        <v>2506</v>
      </c>
      <c r="D2598" s="8" t="s">
        <v>162</v>
      </c>
      <c r="E2598" s="252">
        <v>156</v>
      </c>
      <c r="F2598" s="294">
        <v>41933</v>
      </c>
      <c r="G2598" s="22">
        <v>156</v>
      </c>
      <c r="H2598" s="265">
        <f t="shared" si="54"/>
        <v>0</v>
      </c>
      <c r="I2598" s="431" t="s">
        <v>2531</v>
      </c>
      <c r="J2598" s="9"/>
      <c r="K2598" s="9"/>
    </row>
    <row r="2599" spans="1:11" x14ac:dyDescent="0.25">
      <c r="A2599" s="240">
        <v>41935</v>
      </c>
      <c r="B2599" s="438" t="s">
        <v>3628</v>
      </c>
      <c r="C2599" s="429" t="s">
        <v>2506</v>
      </c>
      <c r="D2599" s="401" t="s">
        <v>162</v>
      </c>
      <c r="E2599" s="402">
        <v>14572.8</v>
      </c>
      <c r="F2599" s="117">
        <v>41936</v>
      </c>
      <c r="G2599" s="30">
        <v>14572.8</v>
      </c>
      <c r="H2599" s="265">
        <f t="shared" si="54"/>
        <v>0</v>
      </c>
      <c r="I2599" s="235" t="s">
        <v>2520</v>
      </c>
      <c r="J2599" s="9"/>
      <c r="K2599" s="9"/>
    </row>
    <row r="2600" spans="1:11" x14ac:dyDescent="0.25">
      <c r="A2600" s="240">
        <v>41936</v>
      </c>
      <c r="B2600" s="438" t="s">
        <v>3718</v>
      </c>
      <c r="C2600" s="429" t="s">
        <v>2506</v>
      </c>
      <c r="D2600" s="401" t="s">
        <v>162</v>
      </c>
      <c r="E2600" s="402">
        <v>19324.8</v>
      </c>
      <c r="F2600" s="294">
        <v>41936</v>
      </c>
      <c r="G2600" s="22">
        <v>19324.8</v>
      </c>
      <c r="H2600" s="265">
        <f t="shared" si="54"/>
        <v>0</v>
      </c>
      <c r="I2600" s="20" t="s">
        <v>2531</v>
      </c>
      <c r="J2600" s="9"/>
      <c r="K2600" s="9"/>
    </row>
    <row r="2601" spans="1:11" x14ac:dyDescent="0.25">
      <c r="A2601" s="240">
        <v>41937</v>
      </c>
      <c r="B2601" s="438" t="s">
        <v>3806</v>
      </c>
      <c r="C2601" s="429" t="s">
        <v>2506</v>
      </c>
      <c r="D2601" s="401" t="s">
        <v>162</v>
      </c>
      <c r="E2601" s="402">
        <v>14004</v>
      </c>
      <c r="F2601" s="294">
        <v>41937</v>
      </c>
      <c r="G2601" s="22">
        <v>14004</v>
      </c>
      <c r="H2601" s="265">
        <f t="shared" si="54"/>
        <v>0</v>
      </c>
      <c r="I2601" s="431" t="s">
        <v>2541</v>
      </c>
      <c r="J2601" s="9"/>
      <c r="K2601" s="9"/>
    </row>
    <row r="2602" spans="1:11" x14ac:dyDescent="0.25">
      <c r="A2602" s="240">
        <v>41937</v>
      </c>
      <c r="B2602" s="438" t="s">
        <v>3853</v>
      </c>
      <c r="C2602" s="429" t="s">
        <v>2506</v>
      </c>
      <c r="D2602" s="401" t="s">
        <v>162</v>
      </c>
      <c r="E2602" s="402">
        <v>19545.599999999999</v>
      </c>
      <c r="F2602" s="294">
        <v>41937</v>
      </c>
      <c r="G2602" s="22">
        <v>19545.599999999999</v>
      </c>
      <c r="H2602" s="265">
        <f t="shared" si="54"/>
        <v>0</v>
      </c>
      <c r="I2602" s="431" t="s">
        <v>2508</v>
      </c>
      <c r="J2602" s="9"/>
      <c r="K2602" s="9"/>
    </row>
    <row r="2603" spans="1:11" x14ac:dyDescent="0.25">
      <c r="A2603" s="240">
        <v>41938</v>
      </c>
      <c r="B2603" s="438" t="s">
        <v>3871</v>
      </c>
      <c r="C2603" s="429" t="s">
        <v>2506</v>
      </c>
      <c r="D2603" s="401" t="s">
        <v>162</v>
      </c>
      <c r="E2603" s="402">
        <v>19928</v>
      </c>
      <c r="F2603" s="294">
        <v>41939</v>
      </c>
      <c r="G2603" s="30">
        <v>19928</v>
      </c>
      <c r="H2603" s="265">
        <f t="shared" si="54"/>
        <v>0</v>
      </c>
      <c r="I2603" s="8" t="s">
        <v>2523</v>
      </c>
      <c r="J2603" s="9"/>
      <c r="K2603" s="9"/>
    </row>
    <row r="2604" spans="1:11" x14ac:dyDescent="0.25">
      <c r="A2604" s="240">
        <v>41939</v>
      </c>
      <c r="B2604" s="438" t="s">
        <v>3942</v>
      </c>
      <c r="C2604" s="429" t="s">
        <v>2506</v>
      </c>
      <c r="D2604" s="439" t="s">
        <v>162</v>
      </c>
      <c r="E2604" s="295">
        <v>14664</v>
      </c>
      <c r="F2604" s="294">
        <v>41939</v>
      </c>
      <c r="G2604" s="22">
        <v>14664</v>
      </c>
      <c r="H2604" s="265">
        <f t="shared" si="54"/>
        <v>0</v>
      </c>
      <c r="I2604" s="24" t="s">
        <v>2531</v>
      </c>
      <c r="J2604" s="9"/>
      <c r="K2604" s="9"/>
    </row>
    <row r="2605" spans="1:11" x14ac:dyDescent="0.25">
      <c r="A2605" s="240">
        <v>41941</v>
      </c>
      <c r="B2605" s="438" t="s">
        <v>4140</v>
      </c>
      <c r="C2605" s="429" t="s">
        <v>2506</v>
      </c>
      <c r="D2605" s="401" t="s">
        <v>162</v>
      </c>
      <c r="E2605" s="402">
        <v>28076.35</v>
      </c>
      <c r="F2605" s="294">
        <v>41941</v>
      </c>
      <c r="G2605" s="30">
        <v>28076.35</v>
      </c>
      <c r="H2605" s="265">
        <f t="shared" si="54"/>
        <v>0</v>
      </c>
      <c r="I2605" s="235" t="s">
        <v>2525</v>
      </c>
      <c r="J2605" s="9"/>
      <c r="K2605" s="9"/>
    </row>
    <row r="2606" spans="1:11" x14ac:dyDescent="0.25">
      <c r="A2606" s="240">
        <v>41942</v>
      </c>
      <c r="B2606" s="438" t="s">
        <v>4225</v>
      </c>
      <c r="C2606" s="429" t="s">
        <v>2506</v>
      </c>
      <c r="D2606" s="401" t="s">
        <v>162</v>
      </c>
      <c r="E2606" s="402">
        <v>16604.2</v>
      </c>
      <c r="F2606" s="117">
        <v>41943</v>
      </c>
      <c r="G2606" s="30">
        <v>16604.2</v>
      </c>
      <c r="H2606" s="265">
        <f t="shared" si="54"/>
        <v>0</v>
      </c>
      <c r="I2606" s="8" t="s">
        <v>2525</v>
      </c>
      <c r="J2606" s="9"/>
      <c r="K2606" s="9"/>
    </row>
    <row r="2607" spans="1:11" x14ac:dyDescent="0.25">
      <c r="A2607" s="240">
        <v>41942</v>
      </c>
      <c r="B2607" s="438" t="s">
        <v>4257</v>
      </c>
      <c r="C2607" s="429" t="s">
        <v>2506</v>
      </c>
      <c r="D2607" s="401" t="s">
        <v>162</v>
      </c>
      <c r="E2607" s="402">
        <v>38</v>
      </c>
      <c r="F2607" s="117">
        <v>41943</v>
      </c>
      <c r="G2607" s="30">
        <v>38</v>
      </c>
      <c r="H2607" s="265">
        <f t="shared" si="54"/>
        <v>0</v>
      </c>
      <c r="I2607" s="8" t="s">
        <v>2525</v>
      </c>
      <c r="J2607" s="9"/>
      <c r="K2607" s="9"/>
    </row>
    <row r="2608" spans="1:11" x14ac:dyDescent="0.25">
      <c r="A2608" s="240">
        <v>41943</v>
      </c>
      <c r="B2608" s="438" t="s">
        <v>4346</v>
      </c>
      <c r="C2608" s="429" t="s">
        <v>2506</v>
      </c>
      <c r="D2608" s="401" t="s">
        <v>162</v>
      </c>
      <c r="E2608" s="402">
        <v>25528.400000000001</v>
      </c>
      <c r="F2608" s="294">
        <v>41943</v>
      </c>
      <c r="G2608" s="30">
        <v>25528.400000000001</v>
      </c>
      <c r="H2608" s="265">
        <f t="shared" si="54"/>
        <v>0</v>
      </c>
      <c r="I2608" s="8" t="s">
        <v>2525</v>
      </c>
      <c r="J2608" s="9"/>
      <c r="K2608" s="9"/>
    </row>
    <row r="2609" spans="1:11" x14ac:dyDescent="0.25">
      <c r="A2609" s="240"/>
      <c r="B2609" s="438"/>
      <c r="C2609" s="429"/>
      <c r="D2609" s="401"/>
      <c r="E2609" s="402"/>
      <c r="F2609" s="294"/>
      <c r="G2609" s="621">
        <f>SUM(G2570:G2608)</f>
        <v>684371.65</v>
      </c>
      <c r="H2609" s="265"/>
      <c r="I2609" s="8"/>
      <c r="J2609" s="9"/>
      <c r="K2609" s="9"/>
    </row>
    <row r="2610" spans="1:11" x14ac:dyDescent="0.25">
      <c r="A2610" s="240"/>
      <c r="B2610" s="438"/>
      <c r="C2610" s="429"/>
      <c r="D2610" s="401"/>
      <c r="E2610" s="402"/>
      <c r="F2610" s="294"/>
      <c r="G2610" s="30"/>
      <c r="H2610" s="265"/>
      <c r="I2610" s="8"/>
      <c r="J2610" s="9"/>
      <c r="K2610" s="9"/>
    </row>
    <row r="2611" spans="1:11" x14ac:dyDescent="0.25">
      <c r="A2611" s="240">
        <v>41914</v>
      </c>
      <c r="B2611" s="452" t="s">
        <v>1588</v>
      </c>
      <c r="C2611" s="453" t="s">
        <v>2506</v>
      </c>
      <c r="D2611" s="454" t="s">
        <v>317</v>
      </c>
      <c r="E2611" s="236">
        <v>3572.4</v>
      </c>
      <c r="F2611" s="294">
        <v>41914</v>
      </c>
      <c r="G2611" s="30">
        <v>3572.4</v>
      </c>
      <c r="H2611" s="238">
        <f t="shared" si="54"/>
        <v>0</v>
      </c>
      <c r="I2611" s="38" t="s">
        <v>14</v>
      </c>
      <c r="J2611" s="9"/>
      <c r="K2611" s="9"/>
    </row>
    <row r="2612" spans="1:11" x14ac:dyDescent="0.25">
      <c r="A2612" s="240">
        <v>41915</v>
      </c>
      <c r="B2612" s="452" t="s">
        <v>1702</v>
      </c>
      <c r="C2612" s="453" t="s">
        <v>2506</v>
      </c>
      <c r="D2612" s="454" t="s">
        <v>317</v>
      </c>
      <c r="E2612" s="236">
        <v>3456</v>
      </c>
      <c r="F2612" s="294">
        <v>41915</v>
      </c>
      <c r="G2612" s="30">
        <v>3456</v>
      </c>
      <c r="H2612" s="265">
        <f t="shared" si="54"/>
        <v>0</v>
      </c>
      <c r="I2612" s="38" t="s">
        <v>14</v>
      </c>
      <c r="J2612" s="9"/>
      <c r="K2612" s="9"/>
    </row>
    <row r="2613" spans="1:11" x14ac:dyDescent="0.25">
      <c r="A2613" s="240">
        <v>41916</v>
      </c>
      <c r="B2613" s="241" t="s">
        <v>1846</v>
      </c>
      <c r="C2613" s="394" t="s">
        <v>2506</v>
      </c>
      <c r="D2613" s="454" t="s">
        <v>317</v>
      </c>
      <c r="E2613" s="236">
        <v>3627</v>
      </c>
      <c r="F2613" s="294">
        <v>41916</v>
      </c>
      <c r="G2613" s="30">
        <v>3627</v>
      </c>
      <c r="H2613" s="265">
        <f t="shared" si="54"/>
        <v>0</v>
      </c>
      <c r="I2613" s="235"/>
      <c r="J2613" s="9"/>
      <c r="K2613" s="9"/>
    </row>
    <row r="2614" spans="1:11" x14ac:dyDescent="0.25">
      <c r="A2614" s="240">
        <v>41918</v>
      </c>
      <c r="B2614" s="241" t="s">
        <v>1987</v>
      </c>
      <c r="C2614" s="394" t="s">
        <v>2506</v>
      </c>
      <c r="D2614" s="454" t="s">
        <v>317</v>
      </c>
      <c r="E2614" s="252">
        <v>3673.8</v>
      </c>
      <c r="F2614" s="294">
        <v>41918</v>
      </c>
      <c r="G2614" s="30">
        <v>3673.8</v>
      </c>
      <c r="H2614" s="265">
        <f t="shared" si="54"/>
        <v>0</v>
      </c>
      <c r="I2614" s="8" t="s">
        <v>14</v>
      </c>
      <c r="J2614" s="9"/>
      <c r="K2614" s="9"/>
    </row>
    <row r="2615" spans="1:11" x14ac:dyDescent="0.25">
      <c r="A2615" s="240">
        <v>41919</v>
      </c>
      <c r="B2615" s="241" t="s">
        <v>2137</v>
      </c>
      <c r="C2615" s="394" t="s">
        <v>2506</v>
      </c>
      <c r="D2615" s="454" t="s">
        <v>317</v>
      </c>
      <c r="E2615" s="252">
        <v>4446</v>
      </c>
      <c r="F2615" s="294">
        <v>41920</v>
      </c>
      <c r="G2615" s="30">
        <v>4446</v>
      </c>
      <c r="H2615" s="265">
        <f t="shared" si="54"/>
        <v>0</v>
      </c>
      <c r="I2615" s="8"/>
      <c r="J2615" s="9"/>
      <c r="K2615" s="9"/>
    </row>
    <row r="2616" spans="1:11" x14ac:dyDescent="0.25">
      <c r="A2616" s="240">
        <v>41920</v>
      </c>
      <c r="B2616" s="456" t="s">
        <v>1145</v>
      </c>
      <c r="C2616" s="457" t="s">
        <v>2764</v>
      </c>
      <c r="D2616" s="454" t="s">
        <v>317</v>
      </c>
      <c r="E2616" s="236">
        <v>3243</v>
      </c>
      <c r="F2616" s="294">
        <v>41921</v>
      </c>
      <c r="G2616" s="30">
        <v>3243</v>
      </c>
      <c r="H2616" s="265">
        <f t="shared" si="54"/>
        <v>0</v>
      </c>
      <c r="I2616" s="235" t="s">
        <v>14</v>
      </c>
      <c r="J2616" s="9"/>
      <c r="K2616" s="9"/>
    </row>
    <row r="2617" spans="1:11" x14ac:dyDescent="0.25">
      <c r="A2617" s="240">
        <v>41921</v>
      </c>
      <c r="B2617" s="438" t="s">
        <v>2214</v>
      </c>
      <c r="C2617" s="429" t="s">
        <v>2506</v>
      </c>
      <c r="D2617" s="454" t="s">
        <v>317</v>
      </c>
      <c r="E2617" s="236">
        <v>3169.2</v>
      </c>
      <c r="F2617" s="294">
        <v>41921</v>
      </c>
      <c r="G2617" s="30">
        <v>3169.2</v>
      </c>
      <c r="H2617" s="265">
        <f t="shared" si="54"/>
        <v>0</v>
      </c>
      <c r="I2617" s="235" t="s">
        <v>14</v>
      </c>
      <c r="J2617" s="9"/>
      <c r="K2617" s="9"/>
    </row>
    <row r="2618" spans="1:11" x14ac:dyDescent="0.25">
      <c r="A2618" s="240">
        <v>41922</v>
      </c>
      <c r="B2618" s="456" t="s">
        <v>1226</v>
      </c>
      <c r="C2618" s="457" t="s">
        <v>2764</v>
      </c>
      <c r="D2618" s="454" t="s">
        <v>317</v>
      </c>
      <c r="E2618" s="236">
        <v>4022</v>
      </c>
      <c r="F2618" s="294">
        <v>41922</v>
      </c>
      <c r="G2618" s="30">
        <v>4022</v>
      </c>
      <c r="H2618" s="265">
        <f t="shared" si="54"/>
        <v>0</v>
      </c>
      <c r="I2618" s="235" t="s">
        <v>14</v>
      </c>
      <c r="J2618" s="9"/>
      <c r="K2618" s="9"/>
    </row>
    <row r="2619" spans="1:11" x14ac:dyDescent="0.25">
      <c r="A2619" s="240">
        <v>41925</v>
      </c>
      <c r="B2619" s="438" t="s">
        <v>1356</v>
      </c>
      <c r="C2619" s="429" t="s">
        <v>2506</v>
      </c>
      <c r="D2619" s="454" t="s">
        <v>317</v>
      </c>
      <c r="E2619" s="252">
        <v>3478</v>
      </c>
      <c r="F2619" s="294">
        <v>41925</v>
      </c>
      <c r="G2619" s="22">
        <v>3478</v>
      </c>
      <c r="H2619" s="265">
        <f t="shared" si="54"/>
        <v>0</v>
      </c>
      <c r="I2619" s="20" t="s">
        <v>2523</v>
      </c>
      <c r="J2619" s="9"/>
      <c r="K2619" s="9"/>
    </row>
    <row r="2620" spans="1:11" x14ac:dyDescent="0.25">
      <c r="A2620" s="240">
        <v>41925</v>
      </c>
      <c r="B2620" s="438" t="s">
        <v>1378</v>
      </c>
      <c r="C2620" s="429" t="s">
        <v>2506</v>
      </c>
      <c r="D2620" s="454" t="s">
        <v>317</v>
      </c>
      <c r="E2620" s="402">
        <v>1177</v>
      </c>
      <c r="F2620" s="294">
        <v>41925</v>
      </c>
      <c r="G2620" s="30">
        <v>1177</v>
      </c>
      <c r="H2620" s="265">
        <f t="shared" si="54"/>
        <v>0</v>
      </c>
      <c r="I2620" s="8" t="s">
        <v>2508</v>
      </c>
      <c r="J2620" s="9"/>
      <c r="K2620" s="9"/>
    </row>
    <row r="2621" spans="1:11" x14ac:dyDescent="0.25">
      <c r="A2621" s="240">
        <v>41926</v>
      </c>
      <c r="B2621" s="438" t="s">
        <v>1503</v>
      </c>
      <c r="C2621" s="429" t="s">
        <v>2506</v>
      </c>
      <c r="D2621" s="454" t="s">
        <v>317</v>
      </c>
      <c r="E2621" s="402">
        <v>3344.8</v>
      </c>
      <c r="F2621" s="294">
        <v>41926</v>
      </c>
      <c r="G2621" s="30">
        <v>3344.8</v>
      </c>
      <c r="H2621" s="265">
        <f t="shared" si="54"/>
        <v>0</v>
      </c>
      <c r="I2621" s="235" t="s">
        <v>2523</v>
      </c>
      <c r="J2621" s="9"/>
      <c r="K2621" s="9"/>
    </row>
    <row r="2622" spans="1:11" x14ac:dyDescent="0.25">
      <c r="A2622" s="240">
        <v>41927</v>
      </c>
      <c r="B2622" s="438" t="s">
        <v>2928</v>
      </c>
      <c r="C2622" s="429" t="s">
        <v>2506</v>
      </c>
      <c r="D2622" s="454" t="s">
        <v>317</v>
      </c>
      <c r="E2622" s="252">
        <v>3293</v>
      </c>
      <c r="F2622" s="294">
        <v>41927</v>
      </c>
      <c r="G2622" s="30">
        <v>3293</v>
      </c>
      <c r="H2622" s="265">
        <f t="shared" si="54"/>
        <v>0</v>
      </c>
      <c r="I2622" s="8" t="s">
        <v>2534</v>
      </c>
      <c r="J2622" s="9"/>
      <c r="K2622" s="9"/>
    </row>
    <row r="2623" spans="1:11" x14ac:dyDescent="0.25">
      <c r="A2623" s="240">
        <v>41937</v>
      </c>
      <c r="B2623" s="438" t="s">
        <v>3821</v>
      </c>
      <c r="C2623" s="429" t="s">
        <v>2506</v>
      </c>
      <c r="D2623" s="454" t="s">
        <v>317</v>
      </c>
      <c r="E2623" s="402">
        <v>3395</v>
      </c>
      <c r="F2623" s="294">
        <v>41937</v>
      </c>
      <c r="G2623" s="22">
        <v>3395</v>
      </c>
      <c r="H2623" s="265">
        <f t="shared" si="54"/>
        <v>0</v>
      </c>
      <c r="I2623" s="431" t="s">
        <v>2523</v>
      </c>
      <c r="J2623" s="9"/>
      <c r="K2623" s="9"/>
    </row>
    <row r="2624" spans="1:11" x14ac:dyDescent="0.25">
      <c r="A2624" s="240">
        <v>41938</v>
      </c>
      <c r="B2624" s="438" t="s">
        <v>3878</v>
      </c>
      <c r="C2624" s="429" t="s">
        <v>2506</v>
      </c>
      <c r="D2624" s="454" t="s">
        <v>317</v>
      </c>
      <c r="E2624" s="402">
        <v>3128</v>
      </c>
      <c r="F2624" s="294">
        <v>41939</v>
      </c>
      <c r="G2624" s="30">
        <v>3128</v>
      </c>
      <c r="H2624" s="265">
        <f t="shared" si="54"/>
        <v>0</v>
      </c>
      <c r="I2624" s="8" t="s">
        <v>2508</v>
      </c>
      <c r="J2624" s="9"/>
      <c r="K2624" s="9"/>
    </row>
    <row r="2625" spans="1:11" x14ac:dyDescent="0.25">
      <c r="A2625" s="240">
        <v>41939</v>
      </c>
      <c r="B2625" s="438" t="s">
        <v>3971</v>
      </c>
      <c r="C2625" s="429" t="s">
        <v>2506</v>
      </c>
      <c r="D2625" s="454" t="s">
        <v>317</v>
      </c>
      <c r="E2625" s="295">
        <v>3039.69</v>
      </c>
      <c r="F2625" s="294">
        <v>41939</v>
      </c>
      <c r="G2625" s="22">
        <v>3039.69</v>
      </c>
      <c r="H2625" s="265">
        <f t="shared" si="54"/>
        <v>0</v>
      </c>
      <c r="I2625" s="24" t="s">
        <v>2523</v>
      </c>
      <c r="J2625" s="9"/>
      <c r="K2625" s="9"/>
    </row>
    <row r="2626" spans="1:11" x14ac:dyDescent="0.25">
      <c r="A2626" s="240">
        <v>41940</v>
      </c>
      <c r="B2626" s="438" t="s">
        <v>4065</v>
      </c>
      <c r="C2626" s="429" t="s">
        <v>2506</v>
      </c>
      <c r="D2626" s="454" t="s">
        <v>317</v>
      </c>
      <c r="E2626" s="402">
        <v>3046.4</v>
      </c>
      <c r="F2626" s="294">
        <v>41940</v>
      </c>
      <c r="G2626" s="30">
        <v>3046.4</v>
      </c>
      <c r="H2626" s="265">
        <f t="shared" si="54"/>
        <v>0</v>
      </c>
      <c r="I2626" s="235" t="s">
        <v>2523</v>
      </c>
      <c r="J2626" s="9"/>
      <c r="K2626" s="9"/>
    </row>
    <row r="2627" spans="1:11" x14ac:dyDescent="0.25">
      <c r="A2627" s="240">
        <v>41942</v>
      </c>
      <c r="B2627" s="438" t="s">
        <v>4260</v>
      </c>
      <c r="C2627" s="429" t="s">
        <v>2506</v>
      </c>
      <c r="D2627" s="454" t="s">
        <v>317</v>
      </c>
      <c r="E2627" s="402">
        <v>2944.4</v>
      </c>
      <c r="F2627" s="117">
        <v>41942</v>
      </c>
      <c r="G2627" s="30">
        <v>2944.4</v>
      </c>
      <c r="H2627" s="265">
        <f t="shared" si="54"/>
        <v>0</v>
      </c>
      <c r="I2627" s="235" t="s">
        <v>2523</v>
      </c>
      <c r="J2627" s="9"/>
      <c r="K2627" s="9"/>
    </row>
    <row r="2628" spans="1:11" x14ac:dyDescent="0.25">
      <c r="A2628" s="240">
        <v>41935</v>
      </c>
      <c r="B2628" s="438" t="s">
        <v>3640</v>
      </c>
      <c r="C2628" s="429" t="s">
        <v>2506</v>
      </c>
      <c r="D2628" s="454" t="s">
        <v>317</v>
      </c>
      <c r="E2628" s="402">
        <v>2772</v>
      </c>
      <c r="F2628" s="117">
        <v>41935</v>
      </c>
      <c r="G2628" s="30">
        <v>2772</v>
      </c>
      <c r="H2628" s="265">
        <f t="shared" si="54"/>
        <v>0</v>
      </c>
      <c r="I2628" s="235" t="s">
        <v>2523</v>
      </c>
      <c r="J2628" s="9"/>
      <c r="K2628" s="9"/>
    </row>
    <row r="2629" spans="1:11" x14ac:dyDescent="0.25">
      <c r="A2629" s="240">
        <v>41936</v>
      </c>
      <c r="B2629" s="438" t="s">
        <v>3731</v>
      </c>
      <c r="C2629" s="429" t="s">
        <v>2506</v>
      </c>
      <c r="D2629" s="454" t="s">
        <v>317</v>
      </c>
      <c r="E2629" s="402">
        <v>3139.5</v>
      </c>
      <c r="F2629" s="294">
        <v>41936</v>
      </c>
      <c r="G2629" s="22">
        <v>3139.5</v>
      </c>
      <c r="H2629" s="265">
        <f t="shared" si="54"/>
        <v>0</v>
      </c>
      <c r="I2629" s="20" t="s">
        <v>2523</v>
      </c>
      <c r="J2629" s="9"/>
      <c r="K2629" s="9"/>
    </row>
    <row r="2630" spans="1:11" x14ac:dyDescent="0.25">
      <c r="A2630" s="240">
        <v>41941</v>
      </c>
      <c r="B2630" s="438" t="s">
        <v>4168</v>
      </c>
      <c r="C2630" s="429" t="s">
        <v>2506</v>
      </c>
      <c r="D2630" s="454" t="s">
        <v>317</v>
      </c>
      <c r="E2630" s="402">
        <v>3189.2</v>
      </c>
      <c r="F2630" s="117">
        <v>41941</v>
      </c>
      <c r="G2630" s="30">
        <v>3189.2</v>
      </c>
      <c r="H2630" s="265">
        <f t="shared" si="54"/>
        <v>0</v>
      </c>
      <c r="I2630" s="8" t="s">
        <v>2523</v>
      </c>
      <c r="J2630" s="9"/>
      <c r="K2630" s="9"/>
    </row>
    <row r="2631" spans="1:11" x14ac:dyDescent="0.25">
      <c r="A2631" s="240">
        <v>41934</v>
      </c>
      <c r="B2631" s="438" t="s">
        <v>3579</v>
      </c>
      <c r="C2631" s="429" t="s">
        <v>2506</v>
      </c>
      <c r="D2631" s="454" t="s">
        <v>317</v>
      </c>
      <c r="E2631" s="402">
        <v>2880</v>
      </c>
      <c r="F2631" s="294">
        <v>41934</v>
      </c>
      <c r="G2631" s="22">
        <v>2880</v>
      </c>
      <c r="H2631" s="265">
        <f t="shared" si="54"/>
        <v>0</v>
      </c>
      <c r="I2631" s="20" t="s">
        <v>2523</v>
      </c>
      <c r="J2631" s="9"/>
      <c r="K2631" s="9"/>
    </row>
    <row r="2632" spans="1:11" x14ac:dyDescent="0.25">
      <c r="A2632" s="240">
        <v>41914</v>
      </c>
      <c r="B2632" s="452" t="s">
        <v>1612</v>
      </c>
      <c r="C2632" s="453" t="s">
        <v>2506</v>
      </c>
      <c r="D2632" s="454" t="s">
        <v>317</v>
      </c>
      <c r="E2632" s="236">
        <v>1850.96</v>
      </c>
      <c r="F2632" s="294">
        <v>41915</v>
      </c>
      <c r="G2632" s="30">
        <v>1850.96</v>
      </c>
      <c r="H2632" s="238">
        <f t="shared" si="54"/>
        <v>0</v>
      </c>
      <c r="I2632" s="38" t="s">
        <v>4</v>
      </c>
      <c r="J2632" s="9"/>
      <c r="K2632" s="9"/>
    </row>
    <row r="2633" spans="1:11" x14ac:dyDescent="0.25">
      <c r="A2633" s="240">
        <v>41921</v>
      </c>
      <c r="B2633" s="438" t="s">
        <v>2234</v>
      </c>
      <c r="C2633" s="429" t="s">
        <v>2506</v>
      </c>
      <c r="D2633" s="235" t="s">
        <v>317</v>
      </c>
      <c r="E2633" s="236">
        <v>2176.52</v>
      </c>
      <c r="F2633" s="294">
        <v>41922</v>
      </c>
      <c r="G2633" s="30">
        <v>2176.52</v>
      </c>
      <c r="H2633" s="265">
        <f t="shared" si="54"/>
        <v>0</v>
      </c>
      <c r="I2633" s="235"/>
      <c r="J2633" s="9"/>
      <c r="K2633" s="9"/>
    </row>
    <row r="2634" spans="1:11" x14ac:dyDescent="0.25">
      <c r="A2634" s="240">
        <v>41926</v>
      </c>
      <c r="B2634" s="438" t="s">
        <v>1523</v>
      </c>
      <c r="C2634" s="429" t="s">
        <v>2506</v>
      </c>
      <c r="D2634" s="401" t="s">
        <v>317</v>
      </c>
      <c r="E2634" s="402">
        <v>734.94</v>
      </c>
      <c r="F2634" s="294">
        <v>41927</v>
      </c>
      <c r="G2634" s="30">
        <v>734.94</v>
      </c>
      <c r="H2634" s="265">
        <f t="shared" si="54"/>
        <v>0</v>
      </c>
      <c r="I2634" s="235" t="s">
        <v>2525</v>
      </c>
      <c r="J2634" s="9"/>
      <c r="K2634" s="9"/>
    </row>
    <row r="2635" spans="1:11" x14ac:dyDescent="0.25">
      <c r="A2635" s="240">
        <v>41930</v>
      </c>
      <c r="B2635" s="438" t="s">
        <v>3236</v>
      </c>
      <c r="C2635" s="429" t="s">
        <v>2506</v>
      </c>
      <c r="D2635" s="8" t="s">
        <v>317</v>
      </c>
      <c r="E2635" s="252">
        <v>865.2</v>
      </c>
      <c r="F2635" s="294">
        <v>41931</v>
      </c>
      <c r="G2635" s="30">
        <v>865.2</v>
      </c>
      <c r="H2635" s="265">
        <f t="shared" si="54"/>
        <v>0</v>
      </c>
      <c r="I2635" s="8" t="s">
        <v>2525</v>
      </c>
      <c r="J2635" s="9"/>
      <c r="K2635" s="9"/>
    </row>
    <row r="2636" spans="1:11" x14ac:dyDescent="0.25">
      <c r="A2636" s="240">
        <v>41932</v>
      </c>
      <c r="B2636" s="438" t="s">
        <v>3329</v>
      </c>
      <c r="C2636" s="429" t="s">
        <v>2506</v>
      </c>
      <c r="D2636" s="8" t="s">
        <v>317</v>
      </c>
      <c r="E2636" s="252">
        <v>3581.6</v>
      </c>
      <c r="F2636" s="294">
        <v>41932</v>
      </c>
      <c r="G2636" s="30">
        <v>3581.6</v>
      </c>
      <c r="H2636" s="265">
        <f t="shared" si="54"/>
        <v>0</v>
      </c>
      <c r="I2636" s="8" t="s">
        <v>2523</v>
      </c>
      <c r="J2636" s="9"/>
      <c r="K2636" s="9"/>
    </row>
    <row r="2637" spans="1:11" x14ac:dyDescent="0.25">
      <c r="A2637" s="240">
        <v>41933</v>
      </c>
      <c r="B2637" s="438" t="s">
        <v>3475</v>
      </c>
      <c r="C2637" s="429" t="s">
        <v>2506</v>
      </c>
      <c r="D2637" s="8" t="s">
        <v>317</v>
      </c>
      <c r="E2637" s="252">
        <v>3241.2</v>
      </c>
      <c r="F2637" s="294">
        <v>41933</v>
      </c>
      <c r="G2637" s="22">
        <v>3241.2</v>
      </c>
      <c r="H2637" s="265">
        <f t="shared" si="54"/>
        <v>0</v>
      </c>
      <c r="I2637" s="431" t="s">
        <v>2523</v>
      </c>
      <c r="J2637" s="9"/>
      <c r="K2637" s="9"/>
    </row>
    <row r="2638" spans="1:11" x14ac:dyDescent="0.25">
      <c r="A2638" s="240">
        <v>41936</v>
      </c>
      <c r="B2638" s="438" t="s">
        <v>3762</v>
      </c>
      <c r="C2638" s="429" t="s">
        <v>2506</v>
      </c>
      <c r="D2638" s="401" t="s">
        <v>317</v>
      </c>
      <c r="E2638" s="402">
        <v>1755.3</v>
      </c>
      <c r="F2638" s="294">
        <v>41937</v>
      </c>
      <c r="G2638" s="22">
        <v>1755.3</v>
      </c>
      <c r="H2638" s="265">
        <f t="shared" si="54"/>
        <v>0</v>
      </c>
      <c r="I2638" s="20" t="s">
        <v>2508</v>
      </c>
      <c r="J2638" s="9"/>
      <c r="K2638" s="9"/>
    </row>
    <row r="2639" spans="1:11" x14ac:dyDescent="0.25">
      <c r="A2639" s="240">
        <v>41942</v>
      </c>
      <c r="B2639" s="438" t="s">
        <v>4301</v>
      </c>
      <c r="C2639" s="429" t="s">
        <v>2506</v>
      </c>
      <c r="D2639" s="401" t="s">
        <v>317</v>
      </c>
      <c r="E2639" s="402">
        <v>1457.68</v>
      </c>
      <c r="F2639" s="117">
        <v>41943</v>
      </c>
      <c r="G2639" s="30">
        <v>1457.68</v>
      </c>
      <c r="H2639" s="265">
        <f t="shared" si="54"/>
        <v>0</v>
      </c>
      <c r="I2639" s="235" t="s">
        <v>2520</v>
      </c>
      <c r="J2639" s="9"/>
      <c r="K2639" s="9"/>
    </row>
    <row r="2640" spans="1:11" x14ac:dyDescent="0.25">
      <c r="A2640" s="240">
        <v>41943</v>
      </c>
      <c r="B2640" s="438" t="s">
        <v>4357</v>
      </c>
      <c r="C2640" s="429" t="s">
        <v>2506</v>
      </c>
      <c r="D2640" s="406" t="s">
        <v>317</v>
      </c>
      <c r="E2640" s="407">
        <v>0</v>
      </c>
      <c r="F2640" s="408" t="s">
        <v>3706</v>
      </c>
      <c r="G2640" s="328">
        <v>0</v>
      </c>
      <c r="H2640" s="265">
        <f t="shared" ref="H2640:H2708" si="55">E2640-G2640</f>
        <v>0</v>
      </c>
      <c r="I2640" s="8" t="s">
        <v>2531</v>
      </c>
      <c r="J2640" s="9"/>
      <c r="K2640" s="9"/>
    </row>
    <row r="2641" spans="1:11" x14ac:dyDescent="0.25">
      <c r="A2641" s="240"/>
      <c r="B2641" s="438"/>
      <c r="C2641" s="429"/>
      <c r="D2641" s="406"/>
      <c r="E2641" s="407"/>
      <c r="F2641" s="408"/>
      <c r="G2641" s="623">
        <f>SUM(G2611:G2640)</f>
        <v>83699.790000000023</v>
      </c>
      <c r="H2641" s="265"/>
      <c r="I2641" s="8"/>
      <c r="J2641" s="9"/>
      <c r="K2641" s="9"/>
    </row>
    <row r="2642" spans="1:11" x14ac:dyDescent="0.25">
      <c r="A2642" s="240"/>
      <c r="B2642" s="438"/>
      <c r="C2642" s="429"/>
      <c r="D2642" s="406"/>
      <c r="E2642" s="407"/>
      <c r="F2642" s="408"/>
      <c r="G2642" s="328"/>
      <c r="H2642" s="265"/>
      <c r="I2642" s="8"/>
      <c r="J2642" s="9"/>
      <c r="K2642" s="9"/>
    </row>
    <row r="2643" spans="1:11" x14ac:dyDescent="0.25">
      <c r="A2643" s="240">
        <v>41918</v>
      </c>
      <c r="B2643" s="241" t="s">
        <v>1995</v>
      </c>
      <c r="C2643" s="394" t="s">
        <v>2506</v>
      </c>
      <c r="D2643" s="8" t="s">
        <v>2558</v>
      </c>
      <c r="E2643" s="252">
        <v>1509.2</v>
      </c>
      <c r="F2643" s="294">
        <v>41918</v>
      </c>
      <c r="G2643" s="30">
        <v>1509.2</v>
      </c>
      <c r="H2643" s="265">
        <f t="shared" si="55"/>
        <v>0</v>
      </c>
      <c r="I2643" s="8"/>
      <c r="J2643" s="9"/>
      <c r="K2643" s="9"/>
    </row>
    <row r="2644" spans="1:11" x14ac:dyDescent="0.25">
      <c r="A2644" s="240"/>
      <c r="B2644" s="241"/>
      <c r="C2644" s="394"/>
      <c r="D2644" s="8"/>
      <c r="E2644" s="252"/>
      <c r="F2644" s="294"/>
      <c r="G2644" s="30"/>
      <c r="H2644" s="265"/>
      <c r="I2644" s="8"/>
      <c r="J2644" s="9"/>
      <c r="K2644" s="9"/>
    </row>
    <row r="2645" spans="1:11" x14ac:dyDescent="0.25">
      <c r="A2645" s="240">
        <v>41925</v>
      </c>
      <c r="B2645" s="438" t="s">
        <v>1354</v>
      </c>
      <c r="C2645" s="429" t="s">
        <v>2506</v>
      </c>
      <c r="D2645" s="8" t="s">
        <v>58</v>
      </c>
      <c r="E2645" s="252">
        <v>1890</v>
      </c>
      <c r="F2645" s="294">
        <v>41925</v>
      </c>
      <c r="G2645" s="22">
        <v>1890</v>
      </c>
      <c r="H2645" s="265">
        <f t="shared" si="55"/>
        <v>0</v>
      </c>
      <c r="I2645" s="20" t="s">
        <v>2511</v>
      </c>
      <c r="J2645" s="9"/>
      <c r="K2645" s="9"/>
    </row>
    <row r="2646" spans="1:11" x14ac:dyDescent="0.25">
      <c r="A2646" s="240">
        <v>41925</v>
      </c>
      <c r="B2646" s="438" t="s">
        <v>1355</v>
      </c>
      <c r="C2646" s="429" t="s">
        <v>2506</v>
      </c>
      <c r="D2646" s="8" t="s">
        <v>58</v>
      </c>
      <c r="E2646" s="252">
        <v>2070</v>
      </c>
      <c r="F2646" s="294">
        <v>41925</v>
      </c>
      <c r="G2646" s="22">
        <v>2070</v>
      </c>
      <c r="H2646" s="265">
        <f t="shared" si="55"/>
        <v>0</v>
      </c>
      <c r="I2646" s="20" t="s">
        <v>2511</v>
      </c>
      <c r="J2646" s="9"/>
      <c r="K2646" s="9"/>
    </row>
    <row r="2647" spans="1:11" x14ac:dyDescent="0.25">
      <c r="A2647" s="240">
        <v>41926</v>
      </c>
      <c r="B2647" s="438" t="s">
        <v>1481</v>
      </c>
      <c r="C2647" s="429" t="s">
        <v>2506</v>
      </c>
      <c r="D2647" s="401" t="s">
        <v>58</v>
      </c>
      <c r="E2647" s="402">
        <v>2200.6999999999998</v>
      </c>
      <c r="F2647" s="294">
        <v>41926</v>
      </c>
      <c r="G2647" s="30">
        <v>2200.6999999999998</v>
      </c>
      <c r="H2647" s="265">
        <f t="shared" si="55"/>
        <v>0</v>
      </c>
      <c r="I2647" s="235" t="s">
        <v>2525</v>
      </c>
      <c r="J2647" s="9"/>
      <c r="K2647" s="9"/>
    </row>
    <row r="2648" spans="1:11" x14ac:dyDescent="0.25">
      <c r="A2648" s="240">
        <v>41926</v>
      </c>
      <c r="B2648" s="438" t="s">
        <v>1482</v>
      </c>
      <c r="C2648" s="429" t="s">
        <v>2506</v>
      </c>
      <c r="D2648" s="401" t="s">
        <v>58</v>
      </c>
      <c r="E2648" s="402">
        <v>1941.1</v>
      </c>
      <c r="F2648" s="294">
        <v>41926</v>
      </c>
      <c r="G2648" s="30">
        <v>1941.1</v>
      </c>
      <c r="H2648" s="265">
        <f t="shared" si="55"/>
        <v>0</v>
      </c>
      <c r="I2648" s="235" t="s">
        <v>2525</v>
      </c>
      <c r="J2648" s="9"/>
      <c r="K2648" s="9"/>
    </row>
    <row r="2649" spans="1:11" x14ac:dyDescent="0.25">
      <c r="A2649" s="240">
        <v>41926</v>
      </c>
      <c r="B2649" s="438" t="s">
        <v>1483</v>
      </c>
      <c r="C2649" s="429" t="s">
        <v>2506</v>
      </c>
      <c r="D2649" s="401" t="s">
        <v>58</v>
      </c>
      <c r="E2649" s="402">
        <v>1439.6</v>
      </c>
      <c r="F2649" s="294">
        <v>41926</v>
      </c>
      <c r="G2649" s="30">
        <v>1439.6</v>
      </c>
      <c r="H2649" s="265">
        <f t="shared" si="55"/>
        <v>0</v>
      </c>
      <c r="I2649" s="235" t="s">
        <v>2525</v>
      </c>
      <c r="J2649" s="9"/>
      <c r="K2649" s="9"/>
    </row>
    <row r="2650" spans="1:11" x14ac:dyDescent="0.25">
      <c r="A2650" s="240">
        <v>41928</v>
      </c>
      <c r="B2650" s="438" t="s">
        <v>3023</v>
      </c>
      <c r="C2650" s="429" t="s">
        <v>2506</v>
      </c>
      <c r="D2650" s="8" t="s">
        <v>58</v>
      </c>
      <c r="E2650" s="252">
        <v>2214</v>
      </c>
      <c r="F2650" s="294">
        <v>41928</v>
      </c>
      <c r="G2650" s="251">
        <v>2214</v>
      </c>
      <c r="H2650" s="265">
        <f t="shared" si="55"/>
        <v>0</v>
      </c>
      <c r="I2650" s="235" t="s">
        <v>2520</v>
      </c>
      <c r="J2650" s="9"/>
      <c r="K2650" s="9"/>
    </row>
    <row r="2651" spans="1:11" x14ac:dyDescent="0.25">
      <c r="A2651" s="240">
        <v>41928</v>
      </c>
      <c r="B2651" s="438" t="s">
        <v>3024</v>
      </c>
      <c r="C2651" s="429" t="s">
        <v>2506</v>
      </c>
      <c r="D2651" s="8" t="s">
        <v>58</v>
      </c>
      <c r="E2651" s="252">
        <v>2112</v>
      </c>
      <c r="F2651" s="294">
        <v>41928</v>
      </c>
      <c r="G2651" s="251">
        <v>2112</v>
      </c>
      <c r="H2651" s="265">
        <f t="shared" si="55"/>
        <v>0</v>
      </c>
      <c r="I2651" s="235" t="s">
        <v>2520</v>
      </c>
      <c r="J2651" s="9"/>
      <c r="K2651" s="9"/>
    </row>
    <row r="2652" spans="1:11" x14ac:dyDescent="0.25">
      <c r="A2652" s="240">
        <v>41929</v>
      </c>
      <c r="B2652" s="438" t="s">
        <v>3101</v>
      </c>
      <c r="C2652" s="429" t="s">
        <v>2506</v>
      </c>
      <c r="D2652" s="8" t="s">
        <v>58</v>
      </c>
      <c r="E2652" s="252">
        <v>1674.4</v>
      </c>
      <c r="F2652" s="294">
        <v>41929</v>
      </c>
      <c r="G2652" s="251">
        <v>1674.4</v>
      </c>
      <c r="H2652" s="265">
        <f t="shared" si="55"/>
        <v>0</v>
      </c>
      <c r="I2652" s="235" t="s">
        <v>2531</v>
      </c>
      <c r="J2652" s="9"/>
      <c r="K2652" s="9"/>
    </row>
    <row r="2653" spans="1:11" x14ac:dyDescent="0.25">
      <c r="A2653" s="240">
        <v>41935</v>
      </c>
      <c r="B2653" s="438" t="s">
        <v>3630</v>
      </c>
      <c r="C2653" s="429" t="s">
        <v>2506</v>
      </c>
      <c r="D2653" s="401" t="s">
        <v>58</v>
      </c>
      <c r="E2653" s="402">
        <v>2106.5</v>
      </c>
      <c r="F2653" s="117">
        <v>41935</v>
      </c>
      <c r="G2653" s="30">
        <v>2106.5</v>
      </c>
      <c r="H2653" s="265">
        <f t="shared" si="55"/>
        <v>0</v>
      </c>
      <c r="I2653" s="235" t="s">
        <v>2511</v>
      </c>
      <c r="J2653" s="9"/>
      <c r="K2653" s="9"/>
    </row>
    <row r="2654" spans="1:11" ht="15.75" x14ac:dyDescent="0.25">
      <c r="A2654" s="240">
        <v>41928</v>
      </c>
      <c r="B2654" s="438" t="s">
        <v>3045</v>
      </c>
      <c r="C2654" s="429" t="s">
        <v>2506</v>
      </c>
      <c r="D2654" s="406" t="s">
        <v>3046</v>
      </c>
      <c r="E2654" s="407">
        <v>0</v>
      </c>
      <c r="F2654" s="458" t="s">
        <v>3047</v>
      </c>
      <c r="G2654" s="251"/>
      <c r="H2654" s="265">
        <f t="shared" si="55"/>
        <v>0</v>
      </c>
      <c r="I2654" s="235" t="s">
        <v>2523</v>
      </c>
      <c r="J2654" s="9"/>
      <c r="K2654" s="9"/>
    </row>
    <row r="2655" spans="1:11" x14ac:dyDescent="0.25">
      <c r="A2655" s="240">
        <v>41914</v>
      </c>
      <c r="B2655" s="452" t="s">
        <v>1556</v>
      </c>
      <c r="C2655" s="453" t="s">
        <v>2506</v>
      </c>
      <c r="D2655" s="454" t="s">
        <v>604</v>
      </c>
      <c r="E2655" s="236">
        <v>1995</v>
      </c>
      <c r="F2655" s="294">
        <v>41914</v>
      </c>
      <c r="G2655" s="30">
        <v>1995</v>
      </c>
      <c r="H2655" s="238">
        <f t="shared" si="55"/>
        <v>0</v>
      </c>
      <c r="I2655" s="38" t="s">
        <v>57</v>
      </c>
      <c r="J2655" s="9"/>
      <c r="K2655" s="9"/>
    </row>
    <row r="2656" spans="1:11" x14ac:dyDescent="0.25">
      <c r="A2656" s="240">
        <v>41915</v>
      </c>
      <c r="B2656" s="452" t="s">
        <v>1715</v>
      </c>
      <c r="C2656" s="453" t="s">
        <v>2506</v>
      </c>
      <c r="D2656" s="454" t="s">
        <v>604</v>
      </c>
      <c r="E2656" s="236">
        <v>1801.2</v>
      </c>
      <c r="F2656" s="294">
        <v>41915</v>
      </c>
      <c r="G2656" s="30">
        <v>1801.2</v>
      </c>
      <c r="H2656" s="265">
        <f t="shared" si="55"/>
        <v>0</v>
      </c>
      <c r="I2656" s="38" t="s">
        <v>14</v>
      </c>
      <c r="J2656" s="9"/>
      <c r="K2656" s="9"/>
    </row>
    <row r="2657" spans="1:11" x14ac:dyDescent="0.25">
      <c r="A2657" s="240">
        <v>41918</v>
      </c>
      <c r="B2657" s="241" t="s">
        <v>2009</v>
      </c>
      <c r="C2657" s="394" t="s">
        <v>2506</v>
      </c>
      <c r="D2657" s="8" t="s">
        <v>604</v>
      </c>
      <c r="E2657" s="252">
        <v>1799.5</v>
      </c>
      <c r="F2657" s="294">
        <v>41918</v>
      </c>
      <c r="G2657" s="30">
        <v>1799.5</v>
      </c>
      <c r="H2657" s="265">
        <f t="shared" si="55"/>
        <v>0</v>
      </c>
      <c r="I2657" s="8" t="s">
        <v>4</v>
      </c>
      <c r="J2657" s="9"/>
      <c r="K2657" s="9"/>
    </row>
    <row r="2658" spans="1:11" x14ac:dyDescent="0.25">
      <c r="A2658" s="240">
        <v>41920</v>
      </c>
      <c r="B2658" s="241" t="s">
        <v>2206</v>
      </c>
      <c r="C2658" s="394" t="s">
        <v>2506</v>
      </c>
      <c r="D2658" s="8" t="s">
        <v>604</v>
      </c>
      <c r="E2658" s="252">
        <v>2525.1999999999998</v>
      </c>
      <c r="F2658" s="294">
        <v>41921</v>
      </c>
      <c r="G2658" s="30">
        <v>2525.1999999999998</v>
      </c>
      <c r="H2658" s="265">
        <f t="shared" si="55"/>
        <v>0</v>
      </c>
      <c r="I2658" s="8" t="s">
        <v>23</v>
      </c>
      <c r="J2658" s="9"/>
      <c r="K2658" s="9"/>
    </row>
    <row r="2659" spans="1:11" x14ac:dyDescent="0.25">
      <c r="A2659" s="240">
        <v>41922</v>
      </c>
      <c r="B2659" s="438" t="s">
        <v>1102</v>
      </c>
      <c r="C2659" s="429" t="s">
        <v>2506</v>
      </c>
      <c r="D2659" s="235" t="s">
        <v>604</v>
      </c>
      <c r="E2659" s="236">
        <v>1935.2</v>
      </c>
      <c r="F2659" s="294">
        <v>41923</v>
      </c>
      <c r="G2659" s="30">
        <v>1935.2</v>
      </c>
      <c r="H2659" s="265">
        <f t="shared" si="55"/>
        <v>0</v>
      </c>
      <c r="I2659" s="235" t="s">
        <v>196</v>
      </c>
      <c r="J2659" s="9"/>
      <c r="K2659" s="9"/>
    </row>
    <row r="2660" spans="1:11" x14ac:dyDescent="0.25">
      <c r="A2660" s="240">
        <v>41930</v>
      </c>
      <c r="B2660" s="438" t="s">
        <v>3227</v>
      </c>
      <c r="C2660" s="429" t="s">
        <v>2506</v>
      </c>
      <c r="D2660" s="8" t="s">
        <v>604</v>
      </c>
      <c r="E2660" s="252">
        <v>1568</v>
      </c>
      <c r="F2660" s="294">
        <v>41930</v>
      </c>
      <c r="G2660" s="30">
        <v>1568</v>
      </c>
      <c r="H2660" s="265">
        <f t="shared" si="55"/>
        <v>0</v>
      </c>
      <c r="I2660" s="8" t="s">
        <v>2531</v>
      </c>
      <c r="J2660" s="9"/>
      <c r="K2660" s="9"/>
    </row>
    <row r="2661" spans="1:11" x14ac:dyDescent="0.25">
      <c r="A2661" s="240">
        <v>41937</v>
      </c>
      <c r="B2661" s="438" t="s">
        <v>3828</v>
      </c>
      <c r="C2661" s="429" t="s">
        <v>2506</v>
      </c>
      <c r="D2661" s="401" t="s">
        <v>604</v>
      </c>
      <c r="E2661" s="402">
        <v>1225</v>
      </c>
      <c r="F2661" s="294">
        <v>41938</v>
      </c>
      <c r="G2661" s="22">
        <v>1225</v>
      </c>
      <c r="H2661" s="265">
        <f t="shared" si="55"/>
        <v>0</v>
      </c>
      <c r="I2661" s="431" t="s">
        <v>2520</v>
      </c>
      <c r="J2661" s="9"/>
      <c r="K2661" s="9"/>
    </row>
    <row r="2662" spans="1:11" x14ac:dyDescent="0.25">
      <c r="A2662" s="240">
        <v>41939</v>
      </c>
      <c r="B2662" s="438" t="s">
        <v>3957</v>
      </c>
      <c r="C2662" s="429" t="s">
        <v>2506</v>
      </c>
      <c r="D2662" s="439" t="s">
        <v>604</v>
      </c>
      <c r="E2662" s="295">
        <v>1932.9</v>
      </c>
      <c r="F2662" s="294">
        <v>41939</v>
      </c>
      <c r="G2662" s="22">
        <v>1932.9</v>
      </c>
      <c r="H2662" s="265">
        <f t="shared" si="55"/>
        <v>0</v>
      </c>
      <c r="I2662" s="24" t="s">
        <v>2508</v>
      </c>
      <c r="J2662" s="9"/>
      <c r="K2662" s="9"/>
    </row>
    <row r="2663" spans="1:11" x14ac:dyDescent="0.25">
      <c r="A2663" s="240">
        <v>41941</v>
      </c>
      <c r="B2663" s="438" t="s">
        <v>4164</v>
      </c>
      <c r="C2663" s="429" t="s">
        <v>2506</v>
      </c>
      <c r="D2663" s="401" t="s">
        <v>604</v>
      </c>
      <c r="E2663" s="402">
        <v>2065.5</v>
      </c>
      <c r="F2663" s="117">
        <v>41941</v>
      </c>
      <c r="G2663" s="30">
        <v>2065.5</v>
      </c>
      <c r="H2663" s="265">
        <f t="shared" si="55"/>
        <v>0</v>
      </c>
      <c r="I2663" s="235" t="s">
        <v>2534</v>
      </c>
      <c r="J2663" s="9"/>
      <c r="K2663" s="9"/>
    </row>
    <row r="2664" spans="1:11" x14ac:dyDescent="0.25">
      <c r="A2664" s="240">
        <v>41942</v>
      </c>
      <c r="B2664" s="438" t="s">
        <v>4274</v>
      </c>
      <c r="C2664" s="429" t="s">
        <v>2506</v>
      </c>
      <c r="D2664" s="401" t="s">
        <v>604</v>
      </c>
      <c r="E2664" s="402">
        <v>1841.1</v>
      </c>
      <c r="F2664" s="117">
        <v>41942</v>
      </c>
      <c r="G2664" s="30">
        <v>1841.1</v>
      </c>
      <c r="H2664" s="265">
        <f t="shared" si="55"/>
        <v>0</v>
      </c>
      <c r="I2664" s="235" t="s">
        <v>2520</v>
      </c>
      <c r="J2664" s="9"/>
      <c r="K2664" s="9"/>
    </row>
    <row r="2665" spans="1:11" x14ac:dyDescent="0.25">
      <c r="A2665" s="240">
        <v>41915</v>
      </c>
      <c r="B2665" s="452" t="s">
        <v>1711</v>
      </c>
      <c r="C2665" s="453" t="s">
        <v>2506</v>
      </c>
      <c r="D2665" s="454" t="s">
        <v>393</v>
      </c>
      <c r="E2665" s="236">
        <v>1806.9</v>
      </c>
      <c r="F2665" s="294">
        <v>41915</v>
      </c>
      <c r="G2665" s="30">
        <v>1806.9</v>
      </c>
      <c r="H2665" s="265">
        <f t="shared" si="55"/>
        <v>0</v>
      </c>
      <c r="I2665" s="38" t="s">
        <v>23</v>
      </c>
      <c r="J2665" s="9"/>
      <c r="K2665" s="9"/>
    </row>
    <row r="2666" spans="1:11" x14ac:dyDescent="0.25">
      <c r="A2666" s="240">
        <v>41919</v>
      </c>
      <c r="B2666" s="241" t="s">
        <v>2116</v>
      </c>
      <c r="C2666" s="394" t="s">
        <v>2506</v>
      </c>
      <c r="D2666" s="8" t="s">
        <v>393</v>
      </c>
      <c r="E2666" s="252">
        <v>2377.6999999999998</v>
      </c>
      <c r="F2666" s="294">
        <v>41919</v>
      </c>
      <c r="G2666" s="30">
        <v>2377.6999999999998</v>
      </c>
      <c r="H2666" s="265">
        <f t="shared" si="55"/>
        <v>0</v>
      </c>
      <c r="I2666" s="8" t="s">
        <v>23</v>
      </c>
      <c r="J2666" s="9"/>
      <c r="K2666" s="9"/>
    </row>
    <row r="2667" spans="1:11" x14ac:dyDescent="0.25">
      <c r="A2667" s="240">
        <v>41933</v>
      </c>
      <c r="B2667" s="438" t="s">
        <v>3462</v>
      </c>
      <c r="C2667" s="429" t="s">
        <v>2506</v>
      </c>
      <c r="D2667" s="8" t="s">
        <v>393</v>
      </c>
      <c r="E2667" s="252">
        <v>1991</v>
      </c>
      <c r="F2667" s="294">
        <v>41934</v>
      </c>
      <c r="G2667" s="22">
        <v>1991</v>
      </c>
      <c r="H2667" s="265">
        <f t="shared" si="55"/>
        <v>0</v>
      </c>
      <c r="I2667" s="431" t="s">
        <v>2511</v>
      </c>
      <c r="J2667" s="9"/>
      <c r="K2667" s="9"/>
    </row>
    <row r="2668" spans="1:11" x14ac:dyDescent="0.25">
      <c r="A2668" s="240">
        <v>41933</v>
      </c>
      <c r="B2668" s="438" t="s">
        <v>3480</v>
      </c>
      <c r="C2668" s="429" t="s">
        <v>2506</v>
      </c>
      <c r="D2668" s="8" t="s">
        <v>393</v>
      </c>
      <c r="E2668" s="252">
        <v>1441</v>
      </c>
      <c r="F2668" s="294">
        <v>41933</v>
      </c>
      <c r="G2668" s="22">
        <v>1441</v>
      </c>
      <c r="H2668" s="265">
        <f t="shared" si="55"/>
        <v>0</v>
      </c>
      <c r="I2668" s="431" t="s">
        <v>2525</v>
      </c>
      <c r="J2668" s="9"/>
      <c r="K2668" s="9"/>
    </row>
    <row r="2669" spans="1:11" x14ac:dyDescent="0.25">
      <c r="A2669" s="240">
        <v>41918</v>
      </c>
      <c r="B2669" s="241" t="s">
        <v>2010</v>
      </c>
      <c r="C2669" s="394" t="s">
        <v>2506</v>
      </c>
      <c r="D2669" s="8" t="s">
        <v>349</v>
      </c>
      <c r="E2669" s="252">
        <v>1929.3</v>
      </c>
      <c r="F2669" s="294">
        <v>41918</v>
      </c>
      <c r="G2669" s="30">
        <v>1929.3</v>
      </c>
      <c r="H2669" s="265">
        <f t="shared" si="55"/>
        <v>0</v>
      </c>
      <c r="I2669" s="8" t="s">
        <v>4</v>
      </c>
      <c r="J2669" s="9"/>
      <c r="K2669" s="9"/>
    </row>
    <row r="2670" spans="1:11" x14ac:dyDescent="0.25">
      <c r="A2670" s="240">
        <v>41922</v>
      </c>
      <c r="B2670" s="438" t="s">
        <v>1104</v>
      </c>
      <c r="C2670" s="429" t="s">
        <v>2506</v>
      </c>
      <c r="D2670" s="235" t="s">
        <v>349</v>
      </c>
      <c r="E2670" s="236">
        <v>2029.6</v>
      </c>
      <c r="F2670" s="294">
        <v>41923</v>
      </c>
      <c r="G2670" s="30">
        <v>2029.6</v>
      </c>
      <c r="H2670" s="265">
        <f t="shared" si="55"/>
        <v>0</v>
      </c>
      <c r="I2670" s="235" t="s">
        <v>196</v>
      </c>
      <c r="J2670" s="9"/>
      <c r="K2670" s="9"/>
    </row>
    <row r="2671" spans="1:11" x14ac:dyDescent="0.25">
      <c r="A2671" s="240">
        <v>41934</v>
      </c>
      <c r="B2671" s="438" t="s">
        <v>3591</v>
      </c>
      <c r="C2671" s="429" t="s">
        <v>2506</v>
      </c>
      <c r="D2671" s="401" t="s">
        <v>349</v>
      </c>
      <c r="E2671" s="402">
        <v>2222</v>
      </c>
      <c r="F2671" s="294">
        <v>41934</v>
      </c>
      <c r="G2671" s="30">
        <v>2222</v>
      </c>
      <c r="H2671" s="265">
        <f t="shared" si="55"/>
        <v>0</v>
      </c>
      <c r="I2671" s="8" t="s">
        <v>2534</v>
      </c>
      <c r="J2671" s="9"/>
      <c r="K2671" s="9"/>
    </row>
    <row r="2672" spans="1:11" x14ac:dyDescent="0.25">
      <c r="A2672" s="240">
        <v>41940</v>
      </c>
      <c r="B2672" s="438" t="s">
        <v>4079</v>
      </c>
      <c r="C2672" s="429" t="s">
        <v>2506</v>
      </c>
      <c r="D2672" s="401" t="s">
        <v>349</v>
      </c>
      <c r="E2672" s="402">
        <v>1652.4</v>
      </c>
      <c r="F2672" s="294">
        <v>41940</v>
      </c>
      <c r="G2672" s="30">
        <v>1652.4</v>
      </c>
      <c r="H2672" s="265">
        <f t="shared" si="55"/>
        <v>0</v>
      </c>
      <c r="I2672" s="235" t="s">
        <v>2520</v>
      </c>
      <c r="J2672" s="9"/>
      <c r="K2672" s="9"/>
    </row>
    <row r="2673" spans="1:11" x14ac:dyDescent="0.25">
      <c r="A2673" s="240">
        <v>41914</v>
      </c>
      <c r="B2673" s="452" t="s">
        <v>1555</v>
      </c>
      <c r="C2673" s="453" t="s">
        <v>2506</v>
      </c>
      <c r="D2673" s="454" t="s">
        <v>961</v>
      </c>
      <c r="E2673" s="236">
        <v>1863.9</v>
      </c>
      <c r="F2673" s="294">
        <v>41914</v>
      </c>
      <c r="G2673" s="30">
        <v>1863.9</v>
      </c>
      <c r="H2673" s="238">
        <f t="shared" si="55"/>
        <v>0</v>
      </c>
      <c r="I2673" s="38" t="s">
        <v>57</v>
      </c>
      <c r="J2673" s="9"/>
      <c r="K2673" s="9"/>
    </row>
    <row r="2674" spans="1:11" x14ac:dyDescent="0.25">
      <c r="A2674" s="240">
        <v>41918</v>
      </c>
      <c r="B2674" s="241" t="s">
        <v>2011</v>
      </c>
      <c r="C2674" s="394" t="s">
        <v>2506</v>
      </c>
      <c r="D2674" s="8" t="s">
        <v>961</v>
      </c>
      <c r="E2674" s="252">
        <v>1852.6</v>
      </c>
      <c r="F2674" s="294">
        <v>41918</v>
      </c>
      <c r="G2674" s="30">
        <v>1852.6</v>
      </c>
      <c r="H2674" s="265">
        <f t="shared" si="55"/>
        <v>0</v>
      </c>
      <c r="I2674" s="8" t="s">
        <v>4</v>
      </c>
      <c r="J2674" s="9"/>
      <c r="K2674" s="9"/>
    </row>
    <row r="2675" spans="1:11" x14ac:dyDescent="0.25">
      <c r="A2675" s="240">
        <v>41922</v>
      </c>
      <c r="B2675" s="438" t="s">
        <v>1081</v>
      </c>
      <c r="C2675" s="429" t="s">
        <v>2506</v>
      </c>
      <c r="D2675" s="235" t="s">
        <v>961</v>
      </c>
      <c r="E2675" s="236">
        <v>1734.6</v>
      </c>
      <c r="F2675" s="294">
        <v>41922</v>
      </c>
      <c r="G2675" s="30">
        <v>1734.6</v>
      </c>
      <c r="H2675" s="265">
        <f t="shared" si="55"/>
        <v>0</v>
      </c>
      <c r="I2675" s="235" t="s">
        <v>23</v>
      </c>
      <c r="J2675" s="9"/>
      <c r="K2675" s="9"/>
    </row>
    <row r="2676" spans="1:11" x14ac:dyDescent="0.25">
      <c r="A2676" s="240">
        <v>41934</v>
      </c>
      <c r="B2676" s="438" t="s">
        <v>3541</v>
      </c>
      <c r="C2676" s="429" t="s">
        <v>2506</v>
      </c>
      <c r="D2676" s="8" t="s">
        <v>961</v>
      </c>
      <c r="E2676" s="252">
        <v>2068</v>
      </c>
      <c r="F2676" s="294">
        <v>41934</v>
      </c>
      <c r="G2676" s="22">
        <v>2068</v>
      </c>
      <c r="H2676" s="265">
        <f t="shared" si="55"/>
        <v>0</v>
      </c>
      <c r="I2676" s="20" t="s">
        <v>2523</v>
      </c>
      <c r="J2676" s="9"/>
      <c r="K2676" s="9"/>
    </row>
    <row r="2677" spans="1:11" x14ac:dyDescent="0.25">
      <c r="A2677" s="240">
        <v>41937</v>
      </c>
      <c r="B2677" s="438" t="s">
        <v>3827</v>
      </c>
      <c r="C2677" s="429" t="s">
        <v>2506</v>
      </c>
      <c r="D2677" s="401" t="s">
        <v>961</v>
      </c>
      <c r="E2677" s="402">
        <v>1310</v>
      </c>
      <c r="F2677" s="294">
        <v>41938</v>
      </c>
      <c r="G2677" s="22">
        <v>1310</v>
      </c>
      <c r="H2677" s="265">
        <f t="shared" si="55"/>
        <v>0</v>
      </c>
      <c r="I2677" s="431" t="s">
        <v>2520</v>
      </c>
      <c r="J2677" s="9"/>
      <c r="K2677" s="9"/>
    </row>
    <row r="2678" spans="1:11" x14ac:dyDescent="0.25">
      <c r="A2678" s="240">
        <v>41939</v>
      </c>
      <c r="B2678" s="438" t="s">
        <v>3958</v>
      </c>
      <c r="C2678" s="429" t="s">
        <v>2506</v>
      </c>
      <c r="D2678" s="439" t="s">
        <v>961</v>
      </c>
      <c r="E2678" s="295">
        <v>1310.7</v>
      </c>
      <c r="F2678" s="294">
        <v>41939</v>
      </c>
      <c r="G2678" s="22">
        <v>1310.7</v>
      </c>
      <c r="H2678" s="265">
        <f t="shared" si="55"/>
        <v>0</v>
      </c>
      <c r="I2678" s="24" t="s">
        <v>2511</v>
      </c>
      <c r="J2678" s="9"/>
      <c r="K2678" s="9"/>
    </row>
    <row r="2679" spans="1:11" x14ac:dyDescent="0.25">
      <c r="A2679" s="240">
        <v>41940</v>
      </c>
      <c r="B2679" s="438" t="s">
        <v>4095</v>
      </c>
      <c r="C2679" s="429" t="s">
        <v>2506</v>
      </c>
      <c r="D2679" s="401" t="s">
        <v>961</v>
      </c>
      <c r="E2679" s="402">
        <v>2096.1</v>
      </c>
      <c r="F2679" s="294">
        <v>41940</v>
      </c>
      <c r="G2679" s="30">
        <v>2096.1</v>
      </c>
      <c r="H2679" s="265">
        <f t="shared" si="55"/>
        <v>0</v>
      </c>
      <c r="I2679" s="235" t="s">
        <v>2511</v>
      </c>
      <c r="J2679" s="9"/>
      <c r="K2679" s="9"/>
    </row>
    <row r="2680" spans="1:11" x14ac:dyDescent="0.25">
      <c r="A2680" s="240">
        <v>41943</v>
      </c>
      <c r="B2680" s="438" t="s">
        <v>4361</v>
      </c>
      <c r="C2680" s="429" t="s">
        <v>2506</v>
      </c>
      <c r="D2680" s="406" t="s">
        <v>961</v>
      </c>
      <c r="E2680" s="407">
        <v>0</v>
      </c>
      <c r="F2680" s="408" t="s">
        <v>3706</v>
      </c>
      <c r="G2680" s="328">
        <v>0</v>
      </c>
      <c r="H2680" s="265">
        <f t="shared" si="55"/>
        <v>0</v>
      </c>
      <c r="I2680" s="8" t="s">
        <v>2531</v>
      </c>
      <c r="J2680" s="9"/>
      <c r="K2680" s="9"/>
    </row>
    <row r="2681" spans="1:11" x14ac:dyDescent="0.25">
      <c r="A2681" s="240">
        <v>41930</v>
      </c>
      <c r="B2681" s="438" t="s">
        <v>3232</v>
      </c>
      <c r="C2681" s="429" t="s">
        <v>2506</v>
      </c>
      <c r="D2681" s="8" t="s">
        <v>3233</v>
      </c>
      <c r="E2681" s="252">
        <v>1808.8</v>
      </c>
      <c r="F2681" s="294">
        <v>41930</v>
      </c>
      <c r="G2681" s="30">
        <v>1808.8</v>
      </c>
      <c r="H2681" s="265">
        <f t="shared" si="55"/>
        <v>0</v>
      </c>
      <c r="I2681" s="8" t="s">
        <v>2531</v>
      </c>
      <c r="J2681" s="9"/>
      <c r="K2681" s="9"/>
    </row>
    <row r="2682" spans="1:11" x14ac:dyDescent="0.25">
      <c r="A2682" s="240"/>
      <c r="B2682" s="438"/>
      <c r="C2682" s="429"/>
      <c r="D2682" s="8"/>
      <c r="E2682" s="252"/>
      <c r="F2682" s="294"/>
      <c r="G2682" s="621">
        <f>SUM(G2655:G2681)</f>
        <v>48183.199999999997</v>
      </c>
      <c r="H2682" s="265"/>
      <c r="I2682" s="8"/>
      <c r="J2682" s="9"/>
      <c r="K2682" s="9"/>
    </row>
    <row r="2683" spans="1:11" x14ac:dyDescent="0.25">
      <c r="A2683" s="240"/>
      <c r="B2683" s="438"/>
      <c r="C2683" s="429"/>
      <c r="D2683" s="8"/>
      <c r="E2683" s="252"/>
      <c r="F2683" s="294"/>
      <c r="G2683" s="30"/>
      <c r="H2683" s="265"/>
      <c r="I2683" s="8"/>
      <c r="J2683" s="9"/>
      <c r="K2683" s="9"/>
    </row>
    <row r="2684" spans="1:11" x14ac:dyDescent="0.25">
      <c r="A2684" s="240">
        <v>41913</v>
      </c>
      <c r="B2684" s="448" t="s">
        <v>1060</v>
      </c>
      <c r="C2684" s="447" t="s">
        <v>2764</v>
      </c>
      <c r="D2684" s="235" t="s">
        <v>124</v>
      </c>
      <c r="E2684" s="236">
        <v>588</v>
      </c>
      <c r="F2684" s="294">
        <v>41913</v>
      </c>
      <c r="G2684" s="30">
        <v>588</v>
      </c>
      <c r="H2684" s="238">
        <f t="shared" si="55"/>
        <v>0</v>
      </c>
      <c r="I2684" s="235"/>
      <c r="J2684" s="9"/>
      <c r="K2684" s="9"/>
    </row>
    <row r="2685" spans="1:11" x14ac:dyDescent="0.25">
      <c r="A2685" s="240">
        <v>41915</v>
      </c>
      <c r="B2685" s="452" t="s">
        <v>1767</v>
      </c>
      <c r="C2685" s="453" t="s">
        <v>2506</v>
      </c>
      <c r="D2685" s="235" t="s">
        <v>124</v>
      </c>
      <c r="E2685" s="236">
        <v>2709.2</v>
      </c>
      <c r="F2685" s="294">
        <v>41915</v>
      </c>
      <c r="G2685" s="30">
        <v>2709.2</v>
      </c>
      <c r="H2685" s="265">
        <f t="shared" si="55"/>
        <v>0</v>
      </c>
      <c r="I2685" s="235"/>
      <c r="J2685" s="9"/>
      <c r="K2685" s="9"/>
    </row>
    <row r="2686" spans="1:11" x14ac:dyDescent="0.25">
      <c r="A2686" s="240">
        <v>41916</v>
      </c>
      <c r="B2686" s="241" t="s">
        <v>1873</v>
      </c>
      <c r="C2686" s="394" t="s">
        <v>2506</v>
      </c>
      <c r="D2686" s="235" t="s">
        <v>124</v>
      </c>
      <c r="E2686" s="236">
        <v>3280.4</v>
      </c>
      <c r="F2686" s="294">
        <v>41916</v>
      </c>
      <c r="G2686" s="30">
        <v>3280.4</v>
      </c>
      <c r="H2686" s="265">
        <f t="shared" si="55"/>
        <v>0</v>
      </c>
      <c r="I2686" s="235"/>
      <c r="J2686" s="9"/>
      <c r="K2686" s="9"/>
    </row>
    <row r="2687" spans="1:11" x14ac:dyDescent="0.25">
      <c r="A2687" s="240">
        <v>41916</v>
      </c>
      <c r="B2687" s="241" t="s">
        <v>1874</v>
      </c>
      <c r="C2687" s="394" t="s">
        <v>2506</v>
      </c>
      <c r="D2687" s="235" t="s">
        <v>124</v>
      </c>
      <c r="E2687" s="236">
        <v>648</v>
      </c>
      <c r="F2687" s="294">
        <v>41916</v>
      </c>
      <c r="G2687" s="30">
        <v>648</v>
      </c>
      <c r="H2687" s="265">
        <f t="shared" si="55"/>
        <v>0</v>
      </c>
      <c r="I2687" s="235"/>
      <c r="J2687" s="9"/>
      <c r="K2687" s="9"/>
    </row>
    <row r="2688" spans="1:11" x14ac:dyDescent="0.25">
      <c r="A2688" s="240">
        <v>41916</v>
      </c>
      <c r="B2688" s="241" t="s">
        <v>1876</v>
      </c>
      <c r="C2688" s="394" t="s">
        <v>2506</v>
      </c>
      <c r="D2688" s="235" t="s">
        <v>124</v>
      </c>
      <c r="E2688" s="236">
        <v>135</v>
      </c>
      <c r="F2688" s="294">
        <v>41916</v>
      </c>
      <c r="G2688" s="30">
        <v>135</v>
      </c>
      <c r="H2688" s="265">
        <f t="shared" si="55"/>
        <v>0</v>
      </c>
      <c r="I2688" s="235"/>
      <c r="J2688" s="9"/>
      <c r="K2688" s="9"/>
    </row>
    <row r="2689" spans="1:11" x14ac:dyDescent="0.25">
      <c r="A2689" s="240">
        <v>41917</v>
      </c>
      <c r="B2689" s="241" t="s">
        <v>1910</v>
      </c>
      <c r="C2689" s="394" t="s">
        <v>2506</v>
      </c>
      <c r="D2689" s="235" t="s">
        <v>124</v>
      </c>
      <c r="E2689" s="236">
        <v>3473.6</v>
      </c>
      <c r="F2689" s="294">
        <v>41917</v>
      </c>
      <c r="G2689" s="30">
        <v>3473.6</v>
      </c>
      <c r="H2689" s="265">
        <f t="shared" si="55"/>
        <v>0</v>
      </c>
      <c r="I2689" s="235"/>
      <c r="J2689" s="9"/>
      <c r="K2689" s="9"/>
    </row>
    <row r="2690" spans="1:11" x14ac:dyDescent="0.25">
      <c r="A2690" s="240">
        <v>41919</v>
      </c>
      <c r="B2690" s="241" t="s">
        <v>2128</v>
      </c>
      <c r="C2690" s="394" t="s">
        <v>2506</v>
      </c>
      <c r="D2690" s="8" t="s">
        <v>124</v>
      </c>
      <c r="E2690" s="252">
        <v>1035.2</v>
      </c>
      <c r="F2690" s="294">
        <v>41919</v>
      </c>
      <c r="G2690" s="30">
        <v>1035.2</v>
      </c>
      <c r="H2690" s="265">
        <f t="shared" si="55"/>
        <v>0</v>
      </c>
      <c r="I2690" s="8"/>
      <c r="J2690" s="9"/>
      <c r="K2690" s="9"/>
    </row>
    <row r="2691" spans="1:11" x14ac:dyDescent="0.25">
      <c r="A2691" s="240">
        <v>41920</v>
      </c>
      <c r="B2691" s="456" t="s">
        <v>1168</v>
      </c>
      <c r="C2691" s="457" t="s">
        <v>2764</v>
      </c>
      <c r="D2691" s="235" t="s">
        <v>124</v>
      </c>
      <c r="E2691" s="236">
        <v>398</v>
      </c>
      <c r="F2691" s="294">
        <v>41920</v>
      </c>
      <c r="G2691" s="30">
        <v>398</v>
      </c>
      <c r="H2691" s="265">
        <f t="shared" si="55"/>
        <v>0</v>
      </c>
      <c r="I2691" s="235"/>
      <c r="J2691" s="9"/>
      <c r="K2691" s="9"/>
    </row>
    <row r="2692" spans="1:11" x14ac:dyDescent="0.25">
      <c r="A2692" s="240">
        <v>41922</v>
      </c>
      <c r="B2692" s="438" t="s">
        <v>1119</v>
      </c>
      <c r="C2692" s="429" t="s">
        <v>2506</v>
      </c>
      <c r="D2692" s="235" t="s">
        <v>124</v>
      </c>
      <c r="E2692" s="236">
        <v>2662.4</v>
      </c>
      <c r="F2692" s="294">
        <v>41922</v>
      </c>
      <c r="G2692" s="30">
        <v>2662.4</v>
      </c>
      <c r="H2692" s="265">
        <f t="shared" si="55"/>
        <v>0</v>
      </c>
      <c r="I2692" s="235"/>
      <c r="J2692" s="9"/>
      <c r="K2692" s="9"/>
    </row>
    <row r="2693" spans="1:11" x14ac:dyDescent="0.25">
      <c r="A2693" s="240">
        <v>41923</v>
      </c>
      <c r="B2693" s="438" t="s">
        <v>1225</v>
      </c>
      <c r="C2693" s="429" t="s">
        <v>2506</v>
      </c>
      <c r="D2693" s="8" t="s">
        <v>124</v>
      </c>
      <c r="E2693" s="252">
        <v>2766.8</v>
      </c>
      <c r="F2693" s="294">
        <v>41923</v>
      </c>
      <c r="G2693" s="30">
        <v>2766.8</v>
      </c>
      <c r="H2693" s="265">
        <f t="shared" si="55"/>
        <v>0</v>
      </c>
      <c r="I2693" s="235" t="s">
        <v>2508</v>
      </c>
      <c r="J2693" s="9"/>
      <c r="K2693" s="9"/>
    </row>
    <row r="2694" spans="1:11" x14ac:dyDescent="0.25">
      <c r="A2694" s="240">
        <v>41924</v>
      </c>
      <c r="B2694" s="438" t="s">
        <v>1295</v>
      </c>
      <c r="C2694" s="429" t="s">
        <v>2506</v>
      </c>
      <c r="D2694" s="8" t="s">
        <v>124</v>
      </c>
      <c r="E2694" s="252">
        <v>2952.2</v>
      </c>
      <c r="F2694" s="420">
        <v>41924</v>
      </c>
      <c r="G2694" s="30">
        <v>2952.2</v>
      </c>
      <c r="H2694" s="265">
        <f t="shared" si="55"/>
        <v>0</v>
      </c>
      <c r="I2694" s="8" t="s">
        <v>2508</v>
      </c>
      <c r="J2694" s="9"/>
      <c r="K2694" s="9"/>
    </row>
    <row r="2695" spans="1:11" x14ac:dyDescent="0.25">
      <c r="A2695" s="240">
        <v>41924</v>
      </c>
      <c r="B2695" s="438" t="s">
        <v>1319</v>
      </c>
      <c r="C2695" s="429" t="s">
        <v>2506</v>
      </c>
      <c r="D2695" s="401" t="s">
        <v>124</v>
      </c>
      <c r="E2695" s="402">
        <v>911.4</v>
      </c>
      <c r="F2695" s="294">
        <v>41925</v>
      </c>
      <c r="G2695" s="22">
        <v>911.4</v>
      </c>
      <c r="H2695" s="265">
        <f t="shared" si="55"/>
        <v>0</v>
      </c>
      <c r="I2695" s="20" t="s">
        <v>2508</v>
      </c>
      <c r="J2695" s="9"/>
      <c r="K2695" s="9"/>
    </row>
    <row r="2696" spans="1:11" x14ac:dyDescent="0.25">
      <c r="A2696" s="240">
        <v>41925</v>
      </c>
      <c r="B2696" s="438" t="s">
        <v>1395</v>
      </c>
      <c r="C2696" s="429" t="s">
        <v>2506</v>
      </c>
      <c r="D2696" s="401" t="s">
        <v>124</v>
      </c>
      <c r="E2696" s="402">
        <v>204</v>
      </c>
      <c r="F2696" s="294">
        <v>41925</v>
      </c>
      <c r="G2696" s="30">
        <v>204</v>
      </c>
      <c r="H2696" s="265">
        <f t="shared" si="55"/>
        <v>0</v>
      </c>
      <c r="I2696" s="8" t="s">
        <v>2508</v>
      </c>
      <c r="J2696" s="9"/>
      <c r="K2696" s="9"/>
    </row>
    <row r="2697" spans="1:11" x14ac:dyDescent="0.25">
      <c r="A2697" s="240">
        <v>41926</v>
      </c>
      <c r="B2697" s="438" t="s">
        <v>1485</v>
      </c>
      <c r="C2697" s="429" t="s">
        <v>2506</v>
      </c>
      <c r="D2697" s="401" t="s">
        <v>124</v>
      </c>
      <c r="E2697" s="402">
        <v>2168.1999999999998</v>
      </c>
      <c r="F2697" s="294">
        <v>41926</v>
      </c>
      <c r="G2697" s="30">
        <v>2168.1999999999998</v>
      </c>
      <c r="H2697" s="265">
        <f t="shared" si="55"/>
        <v>0</v>
      </c>
      <c r="I2697" s="235" t="s">
        <v>2508</v>
      </c>
      <c r="J2697" s="9"/>
      <c r="K2697" s="9"/>
    </row>
    <row r="2698" spans="1:11" x14ac:dyDescent="0.25">
      <c r="A2698" s="240">
        <v>41927</v>
      </c>
      <c r="B2698" s="438" t="s">
        <v>2904</v>
      </c>
      <c r="C2698" s="429" t="s">
        <v>2506</v>
      </c>
      <c r="D2698" s="8" t="s">
        <v>124</v>
      </c>
      <c r="E2698" s="252">
        <v>1960.4</v>
      </c>
      <c r="F2698" s="294">
        <v>41927</v>
      </c>
      <c r="G2698" s="30">
        <v>1960.4</v>
      </c>
      <c r="H2698" s="265">
        <f t="shared" si="55"/>
        <v>0</v>
      </c>
      <c r="I2698" s="8" t="s">
        <v>2508</v>
      </c>
      <c r="J2698" s="9"/>
      <c r="K2698" s="9"/>
    </row>
    <row r="2699" spans="1:11" x14ac:dyDescent="0.25">
      <c r="A2699" s="240">
        <v>41929</v>
      </c>
      <c r="B2699" s="438" t="s">
        <v>3155</v>
      </c>
      <c r="C2699" s="429" t="s">
        <v>2506</v>
      </c>
      <c r="D2699" s="8" t="s">
        <v>124</v>
      </c>
      <c r="E2699" s="252">
        <v>2949.6</v>
      </c>
      <c r="F2699" s="294">
        <v>41929</v>
      </c>
      <c r="G2699" s="251">
        <v>2949.6</v>
      </c>
      <c r="H2699" s="265">
        <f t="shared" si="55"/>
        <v>0</v>
      </c>
      <c r="I2699" s="8" t="s">
        <v>2508</v>
      </c>
      <c r="J2699" s="9"/>
      <c r="K2699" s="9"/>
    </row>
    <row r="2700" spans="1:11" x14ac:dyDescent="0.25">
      <c r="A2700" s="240">
        <v>41930</v>
      </c>
      <c r="B2700" s="438" t="s">
        <v>3247</v>
      </c>
      <c r="C2700" s="429" t="s">
        <v>2506</v>
      </c>
      <c r="D2700" s="8" t="s">
        <v>124</v>
      </c>
      <c r="E2700" s="252">
        <v>3511.6</v>
      </c>
      <c r="F2700" s="294">
        <v>41930</v>
      </c>
      <c r="G2700" s="30">
        <v>3511.6</v>
      </c>
      <c r="H2700" s="265">
        <f t="shared" si="55"/>
        <v>0</v>
      </c>
      <c r="I2700" s="8" t="s">
        <v>2508</v>
      </c>
      <c r="J2700" s="9"/>
      <c r="K2700" s="9"/>
    </row>
    <row r="2701" spans="1:11" x14ac:dyDescent="0.25">
      <c r="A2701" s="240">
        <v>41930</v>
      </c>
      <c r="B2701" s="438" t="s">
        <v>3251</v>
      </c>
      <c r="C2701" s="429" t="s">
        <v>2506</v>
      </c>
      <c r="D2701" s="8" t="s">
        <v>124</v>
      </c>
      <c r="E2701" s="252">
        <v>600</v>
      </c>
      <c r="F2701" s="294">
        <v>41930</v>
      </c>
      <c r="G2701" s="30">
        <v>600</v>
      </c>
      <c r="H2701" s="265">
        <f t="shared" si="55"/>
        <v>0</v>
      </c>
      <c r="I2701" s="8" t="s">
        <v>2508</v>
      </c>
      <c r="J2701" s="9"/>
      <c r="K2701" s="9"/>
    </row>
    <row r="2702" spans="1:11" x14ac:dyDescent="0.25">
      <c r="A2702" s="240">
        <v>41932</v>
      </c>
      <c r="B2702" s="438" t="s">
        <v>3355</v>
      </c>
      <c r="C2702" s="429" t="s">
        <v>2506</v>
      </c>
      <c r="D2702" s="8" t="s">
        <v>124</v>
      </c>
      <c r="E2702" s="252">
        <v>2315.1</v>
      </c>
      <c r="F2702" s="294">
        <v>41932</v>
      </c>
      <c r="G2702" s="30">
        <v>2315.1</v>
      </c>
      <c r="H2702" s="265">
        <f t="shared" si="55"/>
        <v>0</v>
      </c>
      <c r="I2702" s="8" t="s">
        <v>2508</v>
      </c>
      <c r="J2702" s="9"/>
      <c r="K2702" s="9"/>
    </row>
    <row r="2703" spans="1:11" x14ac:dyDescent="0.25">
      <c r="A2703" s="240">
        <v>41933</v>
      </c>
      <c r="B2703" s="438" t="s">
        <v>3463</v>
      </c>
      <c r="C2703" s="429" t="s">
        <v>2506</v>
      </c>
      <c r="D2703" s="8" t="s">
        <v>124</v>
      </c>
      <c r="E2703" s="252">
        <v>1507.1</v>
      </c>
      <c r="F2703" s="294">
        <v>41933</v>
      </c>
      <c r="G2703" s="22">
        <v>1507.1</v>
      </c>
      <c r="H2703" s="265">
        <f t="shared" si="55"/>
        <v>0</v>
      </c>
      <c r="I2703" s="431" t="s">
        <v>2508</v>
      </c>
      <c r="J2703" s="9"/>
      <c r="K2703" s="9"/>
    </row>
    <row r="2704" spans="1:11" x14ac:dyDescent="0.25">
      <c r="A2704" s="240">
        <v>41934</v>
      </c>
      <c r="B2704" s="438" t="s">
        <v>3588</v>
      </c>
      <c r="C2704" s="429" t="s">
        <v>2506</v>
      </c>
      <c r="D2704" s="401" t="s">
        <v>124</v>
      </c>
      <c r="E2704" s="402">
        <v>470</v>
      </c>
      <c r="F2704" s="294">
        <v>41934</v>
      </c>
      <c r="G2704" s="30">
        <v>470</v>
      </c>
      <c r="H2704" s="265">
        <f t="shared" si="55"/>
        <v>0</v>
      </c>
      <c r="I2704" s="8" t="s">
        <v>2508</v>
      </c>
      <c r="J2704" s="9"/>
      <c r="K2704" s="9"/>
    </row>
    <row r="2705" spans="1:11" x14ac:dyDescent="0.25">
      <c r="A2705" s="240">
        <v>41936</v>
      </c>
      <c r="B2705" s="438" t="s">
        <v>3766</v>
      </c>
      <c r="C2705" s="429" t="s">
        <v>2506</v>
      </c>
      <c r="D2705" s="401" t="s">
        <v>124</v>
      </c>
      <c r="E2705" s="402">
        <v>3646.8</v>
      </c>
      <c r="F2705" s="294">
        <v>41936</v>
      </c>
      <c r="G2705" s="22">
        <v>3646.8</v>
      </c>
      <c r="H2705" s="265">
        <f t="shared" si="55"/>
        <v>0</v>
      </c>
      <c r="I2705" s="20" t="s">
        <v>2508</v>
      </c>
      <c r="J2705" s="9"/>
      <c r="K2705" s="9"/>
    </row>
    <row r="2706" spans="1:11" x14ac:dyDescent="0.25">
      <c r="A2706" s="240">
        <v>41937</v>
      </c>
      <c r="B2706" s="438" t="s">
        <v>3840</v>
      </c>
      <c r="C2706" s="429" t="s">
        <v>2506</v>
      </c>
      <c r="D2706" s="401" t="s">
        <v>124</v>
      </c>
      <c r="E2706" s="402">
        <v>3975.1</v>
      </c>
      <c r="F2706" s="294">
        <v>41937</v>
      </c>
      <c r="G2706" s="22">
        <v>3975.1</v>
      </c>
      <c r="H2706" s="265">
        <f t="shared" si="55"/>
        <v>0</v>
      </c>
      <c r="I2706" s="431" t="s">
        <v>2508</v>
      </c>
      <c r="J2706" s="9"/>
      <c r="K2706" s="9"/>
    </row>
    <row r="2707" spans="1:11" x14ac:dyDescent="0.25">
      <c r="A2707" s="240">
        <v>41938</v>
      </c>
      <c r="B2707" s="438" t="s">
        <v>3889</v>
      </c>
      <c r="C2707" s="429" t="s">
        <v>2506</v>
      </c>
      <c r="D2707" s="401" t="s">
        <v>124</v>
      </c>
      <c r="E2707" s="402">
        <v>2049.6</v>
      </c>
      <c r="F2707" s="294">
        <v>41938</v>
      </c>
      <c r="G2707" s="30">
        <v>2049.6</v>
      </c>
      <c r="H2707" s="265">
        <f t="shared" si="55"/>
        <v>0</v>
      </c>
      <c r="I2707" s="8" t="s">
        <v>2508</v>
      </c>
      <c r="J2707" s="9"/>
      <c r="K2707" s="9"/>
    </row>
    <row r="2708" spans="1:11" x14ac:dyDescent="0.25">
      <c r="A2708" s="240">
        <v>41938</v>
      </c>
      <c r="B2708" s="438" t="s">
        <v>3917</v>
      </c>
      <c r="C2708" s="429" t="s">
        <v>2506</v>
      </c>
      <c r="D2708" s="439" t="s">
        <v>124</v>
      </c>
      <c r="E2708" s="295">
        <v>2656.4</v>
      </c>
      <c r="F2708" s="294">
        <v>41938</v>
      </c>
      <c r="G2708" s="22">
        <v>2656.4</v>
      </c>
      <c r="H2708" s="265">
        <f t="shared" si="55"/>
        <v>0</v>
      </c>
      <c r="I2708" s="24" t="s">
        <v>2508</v>
      </c>
      <c r="J2708" s="9"/>
      <c r="K2708" s="9"/>
    </row>
    <row r="2709" spans="1:11" x14ac:dyDescent="0.25">
      <c r="A2709" s="240">
        <v>41939</v>
      </c>
      <c r="B2709" s="438" t="s">
        <v>3966</v>
      </c>
      <c r="C2709" s="429" t="s">
        <v>2506</v>
      </c>
      <c r="D2709" s="439" t="s">
        <v>124</v>
      </c>
      <c r="E2709" s="295">
        <v>1195</v>
      </c>
      <c r="F2709" s="294">
        <v>41939</v>
      </c>
      <c r="G2709" s="22">
        <v>1195</v>
      </c>
      <c r="H2709" s="265">
        <f t="shared" ref="H2709:H2793" si="56">E2709-G2709</f>
        <v>0</v>
      </c>
      <c r="I2709" s="24" t="s">
        <v>2508</v>
      </c>
      <c r="J2709" s="9"/>
      <c r="K2709" s="9"/>
    </row>
    <row r="2710" spans="1:11" x14ac:dyDescent="0.25">
      <c r="A2710" s="240">
        <v>41940</v>
      </c>
      <c r="B2710" s="438" t="s">
        <v>4091</v>
      </c>
      <c r="C2710" s="429" t="s">
        <v>2506</v>
      </c>
      <c r="D2710" s="401" t="s">
        <v>124</v>
      </c>
      <c r="E2710" s="402">
        <v>1761.5</v>
      </c>
      <c r="F2710" s="294">
        <v>41940</v>
      </c>
      <c r="G2710" s="30">
        <v>1761.5</v>
      </c>
      <c r="H2710" s="265">
        <f t="shared" si="56"/>
        <v>0</v>
      </c>
      <c r="I2710" s="235" t="s">
        <v>2508</v>
      </c>
      <c r="J2710" s="9"/>
      <c r="K2710" s="9"/>
    </row>
    <row r="2711" spans="1:11" x14ac:dyDescent="0.25">
      <c r="A2711" s="240">
        <v>41943</v>
      </c>
      <c r="B2711" s="438" t="s">
        <v>4389</v>
      </c>
      <c r="C2711" s="429" t="s">
        <v>2506</v>
      </c>
      <c r="D2711" s="401" t="s">
        <v>124</v>
      </c>
      <c r="E2711" s="402">
        <v>5444</v>
      </c>
      <c r="F2711" s="294">
        <v>41943</v>
      </c>
      <c r="G2711" s="30">
        <v>5444</v>
      </c>
      <c r="H2711" s="265">
        <f t="shared" si="56"/>
        <v>0</v>
      </c>
      <c r="I2711" s="8" t="s">
        <v>2508</v>
      </c>
      <c r="J2711" s="9"/>
      <c r="K2711" s="9"/>
    </row>
    <row r="2712" spans="1:11" x14ac:dyDescent="0.25">
      <c r="A2712" s="240"/>
      <c r="B2712" s="438"/>
      <c r="C2712" s="429"/>
      <c r="D2712" s="401"/>
      <c r="E2712" s="402"/>
      <c r="F2712" s="294"/>
      <c r="G2712" s="621">
        <f>SUM(G2684:G2711)</f>
        <v>57974.6</v>
      </c>
      <c r="H2712" s="265"/>
      <c r="I2712" s="8"/>
      <c r="J2712" s="9"/>
      <c r="K2712" s="9"/>
    </row>
    <row r="2713" spans="1:11" x14ac:dyDescent="0.25">
      <c r="A2713" s="240"/>
      <c r="B2713" s="438"/>
      <c r="C2713" s="429"/>
      <c r="D2713" s="401"/>
      <c r="E2713" s="402"/>
      <c r="F2713" s="294"/>
      <c r="G2713" s="30"/>
      <c r="H2713" s="265"/>
      <c r="I2713" s="8"/>
      <c r="J2713" s="9"/>
      <c r="K2713" s="9"/>
    </row>
    <row r="2714" spans="1:11" x14ac:dyDescent="0.25">
      <c r="A2714" s="240">
        <v>41914</v>
      </c>
      <c r="B2714" s="452" t="s">
        <v>1586</v>
      </c>
      <c r="C2714" s="453" t="s">
        <v>2506</v>
      </c>
      <c r="D2714" s="454" t="s">
        <v>1389</v>
      </c>
      <c r="E2714" s="236">
        <v>11689.2</v>
      </c>
      <c r="F2714" s="294">
        <v>41914</v>
      </c>
      <c r="G2714" s="30">
        <v>11689.2</v>
      </c>
      <c r="H2714" s="238">
        <f t="shared" si="56"/>
        <v>0</v>
      </c>
      <c r="I2714" s="38"/>
      <c r="J2714" s="9"/>
      <c r="K2714" s="9"/>
    </row>
    <row r="2715" spans="1:11" x14ac:dyDescent="0.25">
      <c r="A2715" s="240">
        <v>41914</v>
      </c>
      <c r="B2715" s="452" t="s">
        <v>1590</v>
      </c>
      <c r="C2715" s="453" t="s">
        <v>2506</v>
      </c>
      <c r="D2715" s="454" t="s">
        <v>1389</v>
      </c>
      <c r="E2715" s="236">
        <v>5054.3999999999996</v>
      </c>
      <c r="F2715" s="294">
        <v>41914</v>
      </c>
      <c r="G2715" s="30">
        <v>5054.3999999999996</v>
      </c>
      <c r="H2715" s="238">
        <f t="shared" si="56"/>
        <v>0</v>
      </c>
      <c r="I2715" s="38" t="s">
        <v>14</v>
      </c>
      <c r="J2715" s="9"/>
      <c r="K2715" s="9"/>
    </row>
    <row r="2716" spans="1:11" x14ac:dyDescent="0.25">
      <c r="A2716" s="240">
        <v>41915</v>
      </c>
      <c r="B2716" s="452" t="s">
        <v>1789</v>
      </c>
      <c r="C2716" s="453" t="s">
        <v>2506</v>
      </c>
      <c r="D2716" s="235" t="s">
        <v>1389</v>
      </c>
      <c r="E2716" s="236">
        <v>33106.800000000003</v>
      </c>
      <c r="F2716" s="294">
        <v>41916</v>
      </c>
      <c r="G2716" s="30">
        <v>33106.800000000003</v>
      </c>
      <c r="H2716" s="265">
        <f t="shared" si="56"/>
        <v>0</v>
      </c>
      <c r="I2716" s="235" t="s">
        <v>196</v>
      </c>
      <c r="J2716" s="9"/>
      <c r="K2716" s="9"/>
    </row>
    <row r="2717" spans="1:11" x14ac:dyDescent="0.25">
      <c r="A2717" s="240">
        <v>41927</v>
      </c>
      <c r="B2717" s="438" t="s">
        <v>2962</v>
      </c>
      <c r="C2717" s="429" t="s">
        <v>2506</v>
      </c>
      <c r="D2717" s="8" t="s">
        <v>1389</v>
      </c>
      <c r="E2717" s="252">
        <v>9976</v>
      </c>
      <c r="F2717" s="294">
        <v>41928</v>
      </c>
      <c r="G2717" s="30">
        <v>9976</v>
      </c>
      <c r="H2717" s="265">
        <f t="shared" si="56"/>
        <v>0</v>
      </c>
      <c r="I2717" s="8" t="s">
        <v>2511</v>
      </c>
      <c r="J2717" s="9"/>
      <c r="K2717" s="9"/>
    </row>
    <row r="2718" spans="1:11" x14ac:dyDescent="0.25">
      <c r="A2718" s="240">
        <v>41939</v>
      </c>
      <c r="B2718" s="438" t="s">
        <v>3967</v>
      </c>
      <c r="C2718" s="429" t="s">
        <v>2506</v>
      </c>
      <c r="D2718" s="439" t="s">
        <v>1389</v>
      </c>
      <c r="E2718" s="295">
        <v>5042.8</v>
      </c>
      <c r="F2718" s="294">
        <v>41939</v>
      </c>
      <c r="G2718" s="22">
        <v>5042.8</v>
      </c>
      <c r="H2718" s="265">
        <f t="shared" si="56"/>
        <v>0</v>
      </c>
      <c r="I2718" s="24" t="s">
        <v>2523</v>
      </c>
      <c r="J2718" s="9"/>
      <c r="K2718" s="9"/>
    </row>
    <row r="2719" spans="1:11" x14ac:dyDescent="0.25">
      <c r="A2719" s="240">
        <v>41940</v>
      </c>
      <c r="B2719" s="438" t="s">
        <v>4077</v>
      </c>
      <c r="C2719" s="429" t="s">
        <v>2506</v>
      </c>
      <c r="D2719" s="401" t="s">
        <v>1389</v>
      </c>
      <c r="E2719" s="402">
        <v>6647.2</v>
      </c>
      <c r="F2719" s="294">
        <v>41941</v>
      </c>
      <c r="G2719" s="30">
        <v>6647.2</v>
      </c>
      <c r="H2719" s="265">
        <f t="shared" si="56"/>
        <v>0</v>
      </c>
      <c r="I2719" s="235" t="s">
        <v>2508</v>
      </c>
      <c r="J2719" s="9"/>
      <c r="K2719" s="9"/>
    </row>
    <row r="2720" spans="1:11" x14ac:dyDescent="0.25">
      <c r="A2720" s="240">
        <v>41941</v>
      </c>
      <c r="B2720" s="438" t="s">
        <v>4157</v>
      </c>
      <c r="C2720" s="429" t="s">
        <v>2506</v>
      </c>
      <c r="D2720" s="401" t="s">
        <v>1389</v>
      </c>
      <c r="E2720" s="402">
        <v>3236.8</v>
      </c>
      <c r="F2720" s="117">
        <v>41941</v>
      </c>
      <c r="G2720" s="30">
        <v>3236.8</v>
      </c>
      <c r="H2720" s="265">
        <f t="shared" si="56"/>
        <v>0</v>
      </c>
      <c r="I2720" s="235" t="s">
        <v>2508</v>
      </c>
      <c r="J2720" s="9"/>
      <c r="K2720" s="9"/>
    </row>
    <row r="2721" spans="1:11" x14ac:dyDescent="0.25">
      <c r="A2721" s="240"/>
      <c r="B2721" s="438"/>
      <c r="C2721" s="429"/>
      <c r="D2721" s="401"/>
      <c r="E2721" s="402"/>
      <c r="F2721" s="117"/>
      <c r="G2721" s="621">
        <f>SUM(G2714:G2720)</f>
        <v>74753.200000000012</v>
      </c>
      <c r="H2721" s="265"/>
      <c r="I2721" s="235"/>
      <c r="J2721" s="9"/>
      <c r="K2721" s="9"/>
    </row>
    <row r="2722" spans="1:11" x14ac:dyDescent="0.25">
      <c r="A2722" s="240"/>
      <c r="B2722" s="438"/>
      <c r="C2722" s="429"/>
      <c r="D2722" s="401"/>
      <c r="E2722" s="402"/>
      <c r="F2722" s="117"/>
      <c r="G2722" s="30"/>
      <c r="H2722" s="265"/>
      <c r="I2722" s="235"/>
      <c r="J2722" s="9"/>
      <c r="K2722" s="9"/>
    </row>
    <row r="2723" spans="1:11" x14ac:dyDescent="0.25">
      <c r="A2723" s="240">
        <v>41920</v>
      </c>
      <c r="B2723" s="456" t="s">
        <v>1149</v>
      </c>
      <c r="C2723" s="457" t="s">
        <v>2764</v>
      </c>
      <c r="D2723" s="235" t="s">
        <v>769</v>
      </c>
      <c r="E2723" s="236">
        <v>2879</v>
      </c>
      <c r="F2723" s="294">
        <v>41921</v>
      </c>
      <c r="G2723" s="30">
        <v>2879</v>
      </c>
      <c r="H2723" s="265">
        <f t="shared" si="56"/>
        <v>0</v>
      </c>
      <c r="I2723" s="235" t="s">
        <v>20</v>
      </c>
      <c r="J2723" s="9"/>
      <c r="K2723" s="9"/>
    </row>
    <row r="2724" spans="1:11" x14ac:dyDescent="0.25">
      <c r="A2724" s="240">
        <v>41913</v>
      </c>
      <c r="B2724" s="448" t="s">
        <v>2262</v>
      </c>
      <c r="C2724" s="447" t="s">
        <v>2764</v>
      </c>
      <c r="D2724" s="235" t="s">
        <v>769</v>
      </c>
      <c r="E2724" s="236">
        <v>7931</v>
      </c>
      <c r="F2724" s="294">
        <v>41914</v>
      </c>
      <c r="G2724" s="30">
        <v>7931</v>
      </c>
      <c r="H2724" s="238">
        <f t="shared" si="56"/>
        <v>0</v>
      </c>
      <c r="I2724" s="235" t="s">
        <v>20</v>
      </c>
      <c r="J2724" s="9"/>
      <c r="K2724" s="9"/>
    </row>
    <row r="2725" spans="1:11" x14ac:dyDescent="0.25">
      <c r="A2725" s="240">
        <v>41915</v>
      </c>
      <c r="B2725" s="452" t="s">
        <v>1728</v>
      </c>
      <c r="C2725" s="453" t="s">
        <v>2506</v>
      </c>
      <c r="D2725" s="454" t="s">
        <v>769</v>
      </c>
      <c r="E2725" s="236">
        <v>14187.4</v>
      </c>
      <c r="F2725" s="299" t="s">
        <v>2797</v>
      </c>
      <c r="G2725" s="30">
        <v>14187.4</v>
      </c>
      <c r="H2725" s="265">
        <f t="shared" si="56"/>
        <v>0</v>
      </c>
      <c r="I2725" s="38" t="s">
        <v>20</v>
      </c>
      <c r="J2725" s="9"/>
      <c r="K2725" s="9"/>
    </row>
    <row r="2726" spans="1:11" x14ac:dyDescent="0.25">
      <c r="A2726" s="240">
        <v>41918</v>
      </c>
      <c r="B2726" s="241" t="s">
        <v>2023</v>
      </c>
      <c r="C2726" s="394" t="s">
        <v>2506</v>
      </c>
      <c r="D2726" s="8" t="s">
        <v>769</v>
      </c>
      <c r="E2726" s="252">
        <v>7262.8</v>
      </c>
      <c r="F2726" s="294">
        <v>41919</v>
      </c>
      <c r="G2726" s="30">
        <v>7262.8</v>
      </c>
      <c r="H2726" s="265">
        <f t="shared" si="56"/>
        <v>0</v>
      </c>
      <c r="I2726" s="8" t="s">
        <v>20</v>
      </c>
      <c r="J2726" s="9"/>
      <c r="K2726" s="9"/>
    </row>
    <row r="2727" spans="1:11" x14ac:dyDescent="0.25">
      <c r="A2727" s="240">
        <v>41922</v>
      </c>
      <c r="B2727" s="438" t="s">
        <v>1097</v>
      </c>
      <c r="C2727" s="429" t="s">
        <v>2506</v>
      </c>
      <c r="D2727" s="235" t="s">
        <v>769</v>
      </c>
      <c r="E2727" s="236">
        <v>7953.2</v>
      </c>
      <c r="F2727" s="294">
        <v>41925</v>
      </c>
      <c r="G2727" s="30">
        <v>7953.2</v>
      </c>
      <c r="H2727" s="265">
        <f t="shared" si="56"/>
        <v>0</v>
      </c>
      <c r="I2727" s="235" t="s">
        <v>20</v>
      </c>
      <c r="J2727" s="9"/>
      <c r="K2727" s="9"/>
    </row>
    <row r="2728" spans="1:11" x14ac:dyDescent="0.25">
      <c r="A2728" s="240">
        <v>41925</v>
      </c>
      <c r="B2728" s="438" t="s">
        <v>1400</v>
      </c>
      <c r="C2728" s="429" t="s">
        <v>2506</v>
      </c>
      <c r="D2728" s="401" t="s">
        <v>769</v>
      </c>
      <c r="E2728" s="402">
        <v>12706.8</v>
      </c>
      <c r="F2728" s="299" t="s">
        <v>2870</v>
      </c>
      <c r="G2728" s="30">
        <f>8200+4506.8</f>
        <v>12706.8</v>
      </c>
      <c r="H2728" s="265">
        <f t="shared" si="56"/>
        <v>0</v>
      </c>
      <c r="I2728" s="8" t="s">
        <v>2864</v>
      </c>
      <c r="J2728" s="9"/>
      <c r="K2728" s="9"/>
    </row>
    <row r="2729" spans="1:11" x14ac:dyDescent="0.25">
      <c r="A2729" s="240">
        <v>41928</v>
      </c>
      <c r="B2729" s="438" t="s">
        <v>3020</v>
      </c>
      <c r="C2729" s="429" t="s">
        <v>2506</v>
      </c>
      <c r="D2729" s="8" t="s">
        <v>769</v>
      </c>
      <c r="E2729" s="252">
        <v>2699.2</v>
      </c>
      <c r="F2729" s="294">
        <v>41929</v>
      </c>
      <c r="G2729" s="251">
        <v>2699.2</v>
      </c>
      <c r="H2729" s="265">
        <f t="shared" si="56"/>
        <v>0</v>
      </c>
      <c r="I2729" s="235" t="s">
        <v>2864</v>
      </c>
      <c r="J2729" s="9"/>
      <c r="K2729" s="9"/>
    </row>
    <row r="2730" spans="1:11" x14ac:dyDescent="0.25">
      <c r="A2730" s="240">
        <v>41929</v>
      </c>
      <c r="B2730" s="438" t="s">
        <v>3119</v>
      </c>
      <c r="C2730" s="429" t="s">
        <v>2506</v>
      </c>
      <c r="D2730" s="8" t="s">
        <v>769</v>
      </c>
      <c r="E2730" s="252">
        <v>7011.2</v>
      </c>
      <c r="F2730" s="294">
        <v>41930</v>
      </c>
      <c r="G2730" s="251">
        <v>7011.2</v>
      </c>
      <c r="H2730" s="265">
        <f t="shared" si="56"/>
        <v>0</v>
      </c>
      <c r="I2730" s="235" t="s">
        <v>2864</v>
      </c>
      <c r="J2730" s="9"/>
      <c r="K2730" s="9"/>
    </row>
    <row r="2731" spans="1:11" x14ac:dyDescent="0.25">
      <c r="A2731" s="240">
        <v>41929</v>
      </c>
      <c r="B2731" s="438" t="s">
        <v>3134</v>
      </c>
      <c r="C2731" s="429" t="s">
        <v>2506</v>
      </c>
      <c r="D2731" s="8" t="s">
        <v>769</v>
      </c>
      <c r="E2731" s="252">
        <v>1132.8</v>
      </c>
      <c r="F2731" s="294">
        <v>41930</v>
      </c>
      <c r="G2731" s="251">
        <v>1132.8</v>
      </c>
      <c r="H2731" s="265">
        <f t="shared" si="56"/>
        <v>0</v>
      </c>
      <c r="I2731" s="8" t="s">
        <v>2864</v>
      </c>
      <c r="J2731" s="9"/>
      <c r="K2731" s="9"/>
    </row>
    <row r="2732" spans="1:11" x14ac:dyDescent="0.25">
      <c r="A2732" s="240">
        <v>41932</v>
      </c>
      <c r="B2732" s="438" t="s">
        <v>3332</v>
      </c>
      <c r="C2732" s="429" t="s">
        <v>2506</v>
      </c>
      <c r="D2732" s="8" t="s">
        <v>769</v>
      </c>
      <c r="E2732" s="252">
        <v>6678</v>
      </c>
      <c r="F2732" s="294">
        <v>41933</v>
      </c>
      <c r="G2732" s="30">
        <v>6678</v>
      </c>
      <c r="H2732" s="265">
        <f t="shared" si="56"/>
        <v>0</v>
      </c>
      <c r="I2732" s="8" t="s">
        <v>2864</v>
      </c>
      <c r="J2732" s="9"/>
      <c r="K2732" s="9"/>
    </row>
    <row r="2733" spans="1:11" x14ac:dyDescent="0.25">
      <c r="A2733" s="240">
        <v>41934</v>
      </c>
      <c r="B2733" s="438" t="s">
        <v>3517</v>
      </c>
      <c r="C2733" s="429" t="s">
        <v>2506</v>
      </c>
      <c r="D2733" s="8" t="s">
        <v>769</v>
      </c>
      <c r="E2733" s="252">
        <v>2800</v>
      </c>
      <c r="F2733" s="294">
        <v>41935</v>
      </c>
      <c r="G2733" s="22">
        <v>2800</v>
      </c>
      <c r="H2733" s="265">
        <f t="shared" si="56"/>
        <v>0</v>
      </c>
      <c r="I2733" s="20" t="s">
        <v>2864</v>
      </c>
      <c r="J2733" s="9"/>
      <c r="K2733" s="9"/>
    </row>
    <row r="2734" spans="1:11" x14ac:dyDescent="0.25">
      <c r="A2734" s="240">
        <v>41936</v>
      </c>
      <c r="B2734" s="438" t="s">
        <v>3692</v>
      </c>
      <c r="C2734" s="429" t="s">
        <v>2506</v>
      </c>
      <c r="D2734" s="401" t="s">
        <v>769</v>
      </c>
      <c r="E2734" s="402">
        <v>9149.6</v>
      </c>
      <c r="F2734" s="294">
        <v>41939</v>
      </c>
      <c r="G2734" s="22">
        <v>9149.6</v>
      </c>
      <c r="H2734" s="265">
        <f t="shared" si="56"/>
        <v>0</v>
      </c>
      <c r="I2734" s="20" t="s">
        <v>2864</v>
      </c>
      <c r="J2734" s="9"/>
      <c r="K2734" s="9"/>
    </row>
    <row r="2735" spans="1:11" x14ac:dyDescent="0.25">
      <c r="A2735" s="240">
        <v>41939</v>
      </c>
      <c r="B2735" s="438" t="s">
        <v>3978</v>
      </c>
      <c r="C2735" s="429" t="s">
        <v>2506</v>
      </c>
      <c r="D2735" s="5" t="s">
        <v>769</v>
      </c>
      <c r="E2735" s="295">
        <v>13273.6</v>
      </c>
      <c r="F2735" s="299" t="s">
        <v>3979</v>
      </c>
      <c r="G2735" s="22">
        <f>10300+2973.6</f>
        <v>13273.6</v>
      </c>
      <c r="H2735" s="265">
        <f t="shared" si="56"/>
        <v>0</v>
      </c>
      <c r="I2735" s="24" t="s">
        <v>2544</v>
      </c>
      <c r="J2735" s="9"/>
      <c r="K2735" s="9"/>
    </row>
    <row r="2736" spans="1:11" x14ac:dyDescent="0.25">
      <c r="A2736" s="240">
        <v>41939</v>
      </c>
      <c r="B2736" s="438" t="s">
        <v>4009</v>
      </c>
      <c r="C2736" s="429" t="s">
        <v>2506</v>
      </c>
      <c r="D2736" s="439" t="s">
        <v>769</v>
      </c>
      <c r="E2736" s="295">
        <v>5529.6</v>
      </c>
      <c r="F2736" s="294">
        <v>41940</v>
      </c>
      <c r="G2736" s="22">
        <v>5529.6</v>
      </c>
      <c r="H2736" s="265">
        <f t="shared" si="56"/>
        <v>0</v>
      </c>
      <c r="I2736" s="24" t="s">
        <v>2544</v>
      </c>
      <c r="J2736" s="9"/>
      <c r="K2736" s="9"/>
    </row>
    <row r="2737" spans="1:11" x14ac:dyDescent="0.25">
      <c r="A2737" s="240">
        <v>41941</v>
      </c>
      <c r="B2737" s="438" t="s">
        <v>4182</v>
      </c>
      <c r="C2737" s="429" t="s">
        <v>2506</v>
      </c>
      <c r="D2737" s="401" t="s">
        <v>769</v>
      </c>
      <c r="E2737" s="402">
        <v>5438.8</v>
      </c>
      <c r="F2737" s="117">
        <v>41942</v>
      </c>
      <c r="G2737" s="30">
        <v>5438.8</v>
      </c>
      <c r="H2737" s="265">
        <f t="shared" si="56"/>
        <v>0</v>
      </c>
      <c r="I2737" s="8" t="s">
        <v>2544</v>
      </c>
      <c r="J2737" s="9"/>
      <c r="K2737" s="9"/>
    </row>
    <row r="2738" spans="1:11" x14ac:dyDescent="0.25">
      <c r="A2738" s="240">
        <v>41943</v>
      </c>
      <c r="B2738" s="438" t="s">
        <v>4326</v>
      </c>
      <c r="C2738" s="429" t="s">
        <v>2506</v>
      </c>
      <c r="D2738" s="401" t="s">
        <v>769</v>
      </c>
      <c r="E2738" s="402">
        <v>8945.6</v>
      </c>
      <c r="F2738" s="313">
        <v>41944</v>
      </c>
      <c r="G2738" s="247">
        <v>8945.6</v>
      </c>
      <c r="H2738" s="265">
        <f t="shared" si="56"/>
        <v>0</v>
      </c>
      <c r="I2738" s="235" t="s">
        <v>2544</v>
      </c>
      <c r="J2738" s="9"/>
      <c r="K2738" s="9"/>
    </row>
    <row r="2739" spans="1:11" x14ac:dyDescent="0.25">
      <c r="A2739" s="240"/>
      <c r="B2739" s="438"/>
      <c r="C2739" s="429"/>
      <c r="D2739" s="401"/>
      <c r="E2739" s="402"/>
      <c r="F2739" s="313"/>
      <c r="G2739" s="624">
        <f>SUM(G2723:G2738)</f>
        <v>115578.60000000002</v>
      </c>
      <c r="H2739" s="265"/>
      <c r="I2739" s="235"/>
      <c r="J2739" s="9"/>
      <c r="K2739" s="9"/>
    </row>
    <row r="2740" spans="1:11" x14ac:dyDescent="0.25">
      <c r="A2740" s="240"/>
      <c r="B2740" s="438"/>
      <c r="C2740" s="429"/>
      <c r="D2740" s="401"/>
      <c r="E2740" s="402"/>
      <c r="F2740" s="313"/>
      <c r="G2740" s="247"/>
      <c r="H2740" s="265"/>
      <c r="I2740" s="235"/>
      <c r="J2740" s="9"/>
      <c r="K2740" s="9"/>
    </row>
    <row r="2741" spans="1:11" x14ac:dyDescent="0.25">
      <c r="A2741" s="240">
        <v>41914</v>
      </c>
      <c r="B2741" s="448" t="s">
        <v>1110</v>
      </c>
      <c r="C2741" s="447" t="s">
        <v>2764</v>
      </c>
      <c r="D2741" s="8" t="s">
        <v>106</v>
      </c>
      <c r="E2741" s="252">
        <v>5540.6</v>
      </c>
      <c r="F2741" s="294">
        <v>41914</v>
      </c>
      <c r="G2741" s="30">
        <v>5540.6</v>
      </c>
      <c r="H2741" s="238">
        <f t="shared" si="56"/>
        <v>0</v>
      </c>
      <c r="I2741" s="8"/>
      <c r="J2741" s="9"/>
      <c r="K2741" s="9"/>
    </row>
    <row r="2742" spans="1:11" x14ac:dyDescent="0.25">
      <c r="A2742" s="240">
        <v>41914</v>
      </c>
      <c r="B2742" s="452" t="s">
        <v>1566</v>
      </c>
      <c r="C2742" s="453" t="s">
        <v>2506</v>
      </c>
      <c r="D2742" s="454" t="s">
        <v>106</v>
      </c>
      <c r="E2742" s="236">
        <v>10533.6</v>
      </c>
      <c r="F2742" s="294">
        <v>41914</v>
      </c>
      <c r="G2742" s="30">
        <v>10533.6</v>
      </c>
      <c r="H2742" s="238">
        <f t="shared" si="56"/>
        <v>0</v>
      </c>
      <c r="I2742" s="38" t="s">
        <v>146</v>
      </c>
      <c r="J2742" s="9"/>
      <c r="K2742" s="9"/>
    </row>
    <row r="2743" spans="1:11" x14ac:dyDescent="0.25">
      <c r="A2743" s="240">
        <v>41917</v>
      </c>
      <c r="B2743" s="241" t="s">
        <v>1896</v>
      </c>
      <c r="C2743" s="394" t="s">
        <v>2506</v>
      </c>
      <c r="D2743" s="235" t="s">
        <v>106</v>
      </c>
      <c r="E2743" s="236">
        <v>1143.24</v>
      </c>
      <c r="F2743" s="294">
        <v>41917</v>
      </c>
      <c r="G2743" s="30">
        <v>1143.24</v>
      </c>
      <c r="H2743" s="265">
        <f t="shared" si="56"/>
        <v>0</v>
      </c>
      <c r="I2743" s="235"/>
      <c r="J2743" s="9"/>
      <c r="K2743" s="9"/>
    </row>
    <row r="2744" spans="1:11" x14ac:dyDescent="0.25">
      <c r="A2744" s="240">
        <v>41920</v>
      </c>
      <c r="B2744" s="241" t="s">
        <v>2195</v>
      </c>
      <c r="C2744" s="394" t="s">
        <v>2506</v>
      </c>
      <c r="D2744" s="8" t="s">
        <v>106</v>
      </c>
      <c r="E2744" s="252">
        <v>5915</v>
      </c>
      <c r="F2744" s="294">
        <v>41920</v>
      </c>
      <c r="G2744" s="30">
        <v>5915</v>
      </c>
      <c r="H2744" s="265">
        <f t="shared" si="56"/>
        <v>0</v>
      </c>
      <c r="I2744" s="8"/>
      <c r="J2744" s="9"/>
      <c r="K2744" s="9"/>
    </row>
    <row r="2745" spans="1:11" x14ac:dyDescent="0.25">
      <c r="A2745" s="240">
        <v>41927</v>
      </c>
      <c r="B2745" s="438" t="s">
        <v>2893</v>
      </c>
      <c r="C2745" s="429" t="s">
        <v>2506</v>
      </c>
      <c r="D2745" s="8" t="s">
        <v>106</v>
      </c>
      <c r="E2745" s="252">
        <v>4755</v>
      </c>
      <c r="F2745" s="294">
        <v>41927</v>
      </c>
      <c r="G2745" s="30">
        <v>4755</v>
      </c>
      <c r="H2745" s="265">
        <f t="shared" si="56"/>
        <v>0</v>
      </c>
      <c r="I2745" s="8" t="s">
        <v>2864</v>
      </c>
      <c r="J2745" s="9"/>
      <c r="K2745" s="9"/>
    </row>
    <row r="2746" spans="1:11" x14ac:dyDescent="0.25">
      <c r="A2746" s="240">
        <v>41935</v>
      </c>
      <c r="B2746" s="438" t="s">
        <v>3607</v>
      </c>
      <c r="C2746" s="429" t="s">
        <v>2506</v>
      </c>
      <c r="D2746" s="401" t="s">
        <v>106</v>
      </c>
      <c r="E2746" s="402">
        <v>5914.7</v>
      </c>
      <c r="F2746" s="117">
        <v>41935</v>
      </c>
      <c r="G2746" s="30">
        <v>5914.7</v>
      </c>
      <c r="H2746" s="265">
        <f t="shared" si="56"/>
        <v>0</v>
      </c>
      <c r="I2746" s="235" t="s">
        <v>2508</v>
      </c>
      <c r="J2746" s="9"/>
      <c r="K2746" s="9"/>
    </row>
    <row r="2747" spans="1:11" x14ac:dyDescent="0.25">
      <c r="A2747" s="240">
        <v>41938</v>
      </c>
      <c r="B2747" s="438" t="s">
        <v>3864</v>
      </c>
      <c r="C2747" s="429" t="s">
        <v>2506</v>
      </c>
      <c r="D2747" s="401" t="s">
        <v>106</v>
      </c>
      <c r="E2747" s="402">
        <v>1689.7</v>
      </c>
      <c r="F2747" s="294">
        <v>41938</v>
      </c>
      <c r="G2747" s="30">
        <v>1689.7</v>
      </c>
      <c r="H2747" s="265">
        <f t="shared" si="56"/>
        <v>0</v>
      </c>
      <c r="I2747" s="8" t="s">
        <v>2508</v>
      </c>
      <c r="J2747" s="9"/>
      <c r="K2747" s="9"/>
    </row>
    <row r="2748" spans="1:11" x14ac:dyDescent="0.25">
      <c r="A2748" s="240">
        <v>41940</v>
      </c>
      <c r="B2748" s="438" t="s">
        <v>4067</v>
      </c>
      <c r="C2748" s="429" t="s">
        <v>2506</v>
      </c>
      <c r="D2748" s="401" t="s">
        <v>106</v>
      </c>
      <c r="E2748" s="402">
        <v>5004.0600000000004</v>
      </c>
      <c r="F2748" s="294">
        <v>41940</v>
      </c>
      <c r="G2748" s="30">
        <v>5004.0600000000004</v>
      </c>
      <c r="H2748" s="265">
        <f t="shared" si="56"/>
        <v>0</v>
      </c>
      <c r="I2748" s="235" t="s">
        <v>2508</v>
      </c>
      <c r="J2748" s="9"/>
      <c r="K2748" s="9"/>
    </row>
    <row r="2749" spans="1:11" x14ac:dyDescent="0.25">
      <c r="A2749" s="240"/>
      <c r="B2749" s="438"/>
      <c r="C2749" s="429"/>
      <c r="D2749" s="401"/>
      <c r="E2749" s="402"/>
      <c r="F2749" s="294"/>
      <c r="G2749" s="621">
        <f>SUM(G2741:G2748)</f>
        <v>40495.899999999994</v>
      </c>
      <c r="H2749" s="265"/>
      <c r="I2749" s="235"/>
      <c r="J2749" s="9"/>
      <c r="K2749" s="9"/>
    </row>
    <row r="2750" spans="1:11" x14ac:dyDescent="0.25">
      <c r="A2750" s="240"/>
      <c r="B2750" s="438"/>
      <c r="C2750" s="429"/>
      <c r="D2750" s="401"/>
      <c r="E2750" s="402"/>
      <c r="F2750" s="294"/>
      <c r="G2750" s="30"/>
      <c r="H2750" s="265"/>
      <c r="I2750" s="235"/>
      <c r="J2750" s="9"/>
      <c r="K2750" s="9"/>
    </row>
    <row r="2751" spans="1:11" x14ac:dyDescent="0.25">
      <c r="A2751" s="240">
        <v>41925</v>
      </c>
      <c r="B2751" s="438" t="s">
        <v>1431</v>
      </c>
      <c r="C2751" s="429" t="s">
        <v>2506</v>
      </c>
      <c r="D2751" s="8" t="s">
        <v>3420</v>
      </c>
      <c r="E2751" s="402">
        <v>2440.8000000000002</v>
      </c>
      <c r="F2751" s="294">
        <v>41927</v>
      </c>
      <c r="G2751" s="30">
        <v>2440.8000000000002</v>
      </c>
      <c r="H2751" s="265">
        <f t="shared" si="56"/>
        <v>0</v>
      </c>
      <c r="I2751" s="8" t="s">
        <v>2534</v>
      </c>
      <c r="J2751" s="9"/>
      <c r="K2751" s="9"/>
    </row>
    <row r="2752" spans="1:11" x14ac:dyDescent="0.25">
      <c r="A2752" s="240">
        <v>41932</v>
      </c>
      <c r="B2752" s="438" t="s">
        <v>3419</v>
      </c>
      <c r="C2752" s="429" t="s">
        <v>2506</v>
      </c>
      <c r="D2752" s="8" t="s">
        <v>3420</v>
      </c>
      <c r="E2752" s="252">
        <v>5300.2</v>
      </c>
      <c r="F2752" s="294">
        <v>41934</v>
      </c>
      <c r="G2752" s="22">
        <v>5300.2</v>
      </c>
      <c r="H2752" s="265">
        <f t="shared" si="56"/>
        <v>0</v>
      </c>
      <c r="I2752" s="431" t="s">
        <v>2534</v>
      </c>
      <c r="J2752" s="9"/>
      <c r="K2752" s="9"/>
    </row>
    <row r="2753" spans="1:11" x14ac:dyDescent="0.25">
      <c r="A2753" s="240">
        <v>41939</v>
      </c>
      <c r="B2753" s="438" t="s">
        <v>4023</v>
      </c>
      <c r="C2753" s="429" t="s">
        <v>2506</v>
      </c>
      <c r="D2753" s="439" t="s">
        <v>4024</v>
      </c>
      <c r="E2753" s="295">
        <v>11592.6</v>
      </c>
      <c r="F2753" s="294">
        <v>41941</v>
      </c>
      <c r="G2753" s="22">
        <v>11592.6</v>
      </c>
      <c r="H2753" s="265">
        <f t="shared" si="56"/>
        <v>0</v>
      </c>
      <c r="I2753" s="24" t="s">
        <v>2534</v>
      </c>
      <c r="J2753" s="9"/>
      <c r="K2753" s="9"/>
    </row>
    <row r="2754" spans="1:11" x14ac:dyDescent="0.25">
      <c r="A2754" s="240"/>
      <c r="B2754" s="438"/>
      <c r="C2754" s="429"/>
      <c r="D2754" s="439"/>
      <c r="E2754" s="295"/>
      <c r="F2754" s="294"/>
      <c r="G2754" s="620">
        <f>SUM(G2751:G2753)</f>
        <v>19333.599999999999</v>
      </c>
      <c r="H2754" s="265"/>
      <c r="I2754" s="24"/>
      <c r="J2754" s="9"/>
      <c r="K2754" s="9"/>
    </row>
    <row r="2755" spans="1:11" x14ac:dyDescent="0.25">
      <c r="A2755" s="240"/>
      <c r="B2755" s="438"/>
      <c r="C2755" s="429"/>
      <c r="D2755" s="439"/>
      <c r="E2755" s="295"/>
      <c r="F2755" s="294"/>
      <c r="G2755" s="22"/>
      <c r="H2755" s="265"/>
      <c r="I2755" s="24"/>
      <c r="J2755" s="9"/>
      <c r="K2755" s="9"/>
    </row>
    <row r="2756" spans="1:11" x14ac:dyDescent="0.25">
      <c r="A2756" s="240">
        <v>41931</v>
      </c>
      <c r="B2756" s="438" t="s">
        <v>3291</v>
      </c>
      <c r="C2756" s="429" t="s">
        <v>2506</v>
      </c>
      <c r="D2756" s="8" t="s">
        <v>1806</v>
      </c>
      <c r="E2756" s="252">
        <v>8945.7199999999993</v>
      </c>
      <c r="F2756" s="294">
        <v>41932</v>
      </c>
      <c r="G2756" s="30">
        <v>8945.7199999999993</v>
      </c>
      <c r="H2756" s="265">
        <f t="shared" si="56"/>
        <v>0</v>
      </c>
      <c r="I2756" s="8" t="s">
        <v>2</v>
      </c>
      <c r="J2756" s="9"/>
      <c r="K2756" s="9"/>
    </row>
    <row r="2757" spans="1:11" x14ac:dyDescent="0.25">
      <c r="A2757" s="240">
        <v>41934</v>
      </c>
      <c r="B2757" s="438" t="s">
        <v>3569</v>
      </c>
      <c r="C2757" s="429" t="s">
        <v>2506</v>
      </c>
      <c r="D2757" s="401" t="s">
        <v>1806</v>
      </c>
      <c r="E2757" s="402">
        <v>6028.84</v>
      </c>
      <c r="F2757" s="294">
        <v>41935</v>
      </c>
      <c r="G2757" s="22">
        <v>6028.84</v>
      </c>
      <c r="H2757" s="265">
        <f t="shared" si="56"/>
        <v>0</v>
      </c>
      <c r="I2757" s="20" t="s">
        <v>2508</v>
      </c>
      <c r="J2757" s="9"/>
      <c r="K2757" s="9"/>
    </row>
    <row r="2758" spans="1:11" x14ac:dyDescent="0.25">
      <c r="A2758" s="240">
        <v>41938</v>
      </c>
      <c r="B2758" s="438" t="s">
        <v>3900</v>
      </c>
      <c r="C2758" s="429" t="s">
        <v>2506</v>
      </c>
      <c r="D2758" s="401" t="s">
        <v>1806</v>
      </c>
      <c r="E2758" s="402">
        <v>11110.9</v>
      </c>
      <c r="F2758" s="294">
        <v>41938</v>
      </c>
      <c r="G2758" s="30">
        <v>11110.9</v>
      </c>
      <c r="H2758" s="265">
        <f t="shared" si="56"/>
        <v>0</v>
      </c>
      <c r="I2758" s="8" t="s">
        <v>2531</v>
      </c>
      <c r="J2758" s="9"/>
      <c r="K2758" s="9"/>
    </row>
    <row r="2759" spans="1:11" x14ac:dyDescent="0.25">
      <c r="A2759" s="240"/>
      <c r="B2759" s="438"/>
      <c r="C2759" s="429"/>
      <c r="D2759" s="401"/>
      <c r="E2759" s="402"/>
      <c r="F2759" s="294"/>
      <c r="G2759" s="630">
        <f>SUM(G2756:G2758)</f>
        <v>26085.46</v>
      </c>
      <c r="H2759" s="265"/>
      <c r="I2759" s="8"/>
      <c r="J2759" s="9"/>
      <c r="K2759" s="9"/>
    </row>
    <row r="2760" spans="1:11" x14ac:dyDescent="0.25">
      <c r="A2760" s="240"/>
      <c r="B2760" s="438"/>
      <c r="C2760" s="429"/>
      <c r="D2760" s="401"/>
      <c r="E2760" s="402"/>
      <c r="F2760" s="294"/>
      <c r="G2760" s="30"/>
      <c r="H2760" s="265"/>
      <c r="I2760" s="8"/>
      <c r="J2760" s="9"/>
      <c r="K2760" s="9"/>
    </row>
    <row r="2761" spans="1:11" x14ac:dyDescent="0.25">
      <c r="A2761" s="240">
        <v>41914</v>
      </c>
      <c r="B2761" s="452" t="s">
        <v>1663</v>
      </c>
      <c r="C2761" s="453" t="s">
        <v>2506</v>
      </c>
      <c r="D2761" s="454" t="s">
        <v>2795</v>
      </c>
      <c r="E2761" s="236">
        <v>17189.439999999999</v>
      </c>
      <c r="F2761" s="313" t="s">
        <v>2796</v>
      </c>
      <c r="G2761" s="30">
        <v>17189.439999999999</v>
      </c>
      <c r="H2761" s="265">
        <f t="shared" si="56"/>
        <v>0</v>
      </c>
      <c r="I2761" s="38" t="s">
        <v>146</v>
      </c>
      <c r="J2761" s="9"/>
      <c r="K2761" s="9"/>
    </row>
    <row r="2762" spans="1:11" x14ac:dyDescent="0.25">
      <c r="A2762" s="240">
        <v>41925</v>
      </c>
      <c r="B2762" s="438" t="s">
        <v>1436</v>
      </c>
      <c r="C2762" s="429" t="s">
        <v>2506</v>
      </c>
      <c r="D2762" s="401" t="s">
        <v>2795</v>
      </c>
      <c r="E2762" s="402">
        <v>13216.8</v>
      </c>
      <c r="F2762" s="313" t="s">
        <v>2878</v>
      </c>
      <c r="G2762" s="30">
        <v>13216.8</v>
      </c>
      <c r="H2762" s="265">
        <f t="shared" si="56"/>
        <v>0</v>
      </c>
      <c r="I2762" s="8" t="s">
        <v>2534</v>
      </c>
      <c r="J2762" s="9"/>
      <c r="K2762" s="9"/>
    </row>
    <row r="2763" spans="1:11" x14ac:dyDescent="0.25">
      <c r="A2763" s="240">
        <v>41939</v>
      </c>
      <c r="B2763" s="438" t="s">
        <v>4046</v>
      </c>
      <c r="C2763" s="429" t="s">
        <v>2506</v>
      </c>
      <c r="D2763" s="401" t="s">
        <v>2596</v>
      </c>
      <c r="E2763" s="402">
        <v>6134.8</v>
      </c>
      <c r="F2763" s="313" t="s">
        <v>4047</v>
      </c>
      <c r="G2763" s="30">
        <v>6134.8</v>
      </c>
      <c r="H2763" s="265">
        <f t="shared" si="56"/>
        <v>0</v>
      </c>
      <c r="I2763" s="8" t="s">
        <v>2534</v>
      </c>
      <c r="J2763" s="9"/>
      <c r="K2763" s="9"/>
    </row>
    <row r="2764" spans="1:11" x14ac:dyDescent="0.25">
      <c r="A2764" s="240">
        <v>41918</v>
      </c>
      <c r="B2764" s="241" t="s">
        <v>2074</v>
      </c>
      <c r="C2764" s="394" t="s">
        <v>2506</v>
      </c>
      <c r="D2764" s="8" t="s">
        <v>2826</v>
      </c>
      <c r="E2764" s="252">
        <v>4764.82</v>
      </c>
      <c r="F2764" s="313" t="s">
        <v>2827</v>
      </c>
      <c r="G2764" s="30">
        <v>4764.82</v>
      </c>
      <c r="H2764" s="265">
        <f>E2764-G2764</f>
        <v>0</v>
      </c>
      <c r="I2764" s="8" t="s">
        <v>146</v>
      </c>
      <c r="J2764" s="9"/>
      <c r="K2764" s="9"/>
    </row>
    <row r="2765" spans="1:11" x14ac:dyDescent="0.25">
      <c r="A2765" s="240">
        <v>41921</v>
      </c>
      <c r="B2765" s="438" t="s">
        <v>2277</v>
      </c>
      <c r="C2765" s="429" t="s">
        <v>2506</v>
      </c>
      <c r="D2765" s="8" t="s">
        <v>2826</v>
      </c>
      <c r="E2765" s="252">
        <v>11079.76</v>
      </c>
      <c r="F2765" s="294">
        <v>41927</v>
      </c>
      <c r="G2765" s="30">
        <v>11079.76</v>
      </c>
      <c r="H2765" s="265">
        <f>E2765-G2765</f>
        <v>0</v>
      </c>
      <c r="I2765" s="8" t="s">
        <v>146</v>
      </c>
      <c r="J2765" s="9"/>
      <c r="K2765" s="9"/>
    </row>
    <row r="2766" spans="1:11" x14ac:dyDescent="0.25">
      <c r="A2766" s="240">
        <v>41932</v>
      </c>
      <c r="B2766" s="438" t="s">
        <v>3423</v>
      </c>
      <c r="C2766" s="429" t="s">
        <v>2506</v>
      </c>
      <c r="D2766" s="8" t="s">
        <v>3424</v>
      </c>
      <c r="E2766" s="252">
        <v>1296</v>
      </c>
      <c r="F2766" s="313" t="s">
        <v>3425</v>
      </c>
      <c r="G2766" s="22">
        <v>1296</v>
      </c>
      <c r="H2766" s="265">
        <f>E2766-G2766</f>
        <v>0</v>
      </c>
      <c r="I2766" s="431" t="s">
        <v>2534</v>
      </c>
      <c r="J2766" s="9"/>
      <c r="K2766" s="9"/>
    </row>
    <row r="2767" spans="1:11" x14ac:dyDescent="0.25">
      <c r="A2767" s="240">
        <v>41932</v>
      </c>
      <c r="B2767" s="438" t="s">
        <v>3429</v>
      </c>
      <c r="C2767" s="429" t="s">
        <v>2506</v>
      </c>
      <c r="D2767" s="8" t="s">
        <v>3424</v>
      </c>
      <c r="E2767" s="252">
        <v>3200</v>
      </c>
      <c r="F2767" s="313" t="s">
        <v>3425</v>
      </c>
      <c r="G2767" s="22">
        <v>3200</v>
      </c>
      <c r="H2767" s="265">
        <f>E2767-G2767</f>
        <v>0</v>
      </c>
      <c r="I2767" s="431" t="s">
        <v>2534</v>
      </c>
      <c r="J2767" s="9"/>
      <c r="K2767" s="9"/>
    </row>
    <row r="2768" spans="1:11" x14ac:dyDescent="0.25">
      <c r="A2768" s="240">
        <v>41935</v>
      </c>
      <c r="B2768" s="438" t="s">
        <v>3671</v>
      </c>
      <c r="C2768" s="429" t="s">
        <v>2506</v>
      </c>
      <c r="D2768" s="401" t="s">
        <v>3424</v>
      </c>
      <c r="E2768" s="402">
        <v>8542.7999999999993</v>
      </c>
      <c r="F2768" s="313" t="s">
        <v>3672</v>
      </c>
      <c r="G2768" s="30">
        <v>8542.7999999999993</v>
      </c>
      <c r="H2768" s="265">
        <f>E2768-G2768</f>
        <v>0</v>
      </c>
      <c r="I2768" s="20" t="s">
        <v>2534</v>
      </c>
      <c r="J2768" s="9"/>
      <c r="K2768" s="9"/>
    </row>
    <row r="2769" spans="1:11" x14ac:dyDescent="0.25">
      <c r="A2769" s="240"/>
      <c r="B2769" s="438"/>
      <c r="C2769" s="429"/>
      <c r="D2769" s="401"/>
      <c r="E2769" s="402"/>
      <c r="F2769" s="313"/>
      <c r="G2769" s="621">
        <f>SUM(G2761:G2768)</f>
        <v>65424.42</v>
      </c>
      <c r="H2769" s="265"/>
      <c r="I2769" s="8"/>
      <c r="J2769" s="9"/>
      <c r="K2769" s="9"/>
    </row>
    <row r="2770" spans="1:11" x14ac:dyDescent="0.25">
      <c r="A2770" s="240"/>
      <c r="B2770" s="438"/>
      <c r="C2770" s="429"/>
      <c r="D2770" s="401"/>
      <c r="E2770" s="402"/>
      <c r="F2770" s="313"/>
      <c r="G2770" s="30"/>
      <c r="H2770" s="265"/>
      <c r="I2770" s="8"/>
      <c r="J2770" s="9"/>
      <c r="K2770" s="9"/>
    </row>
    <row r="2771" spans="1:11" x14ac:dyDescent="0.25">
      <c r="A2771" s="240">
        <v>41913</v>
      </c>
      <c r="B2771" s="448" t="s">
        <v>1075</v>
      </c>
      <c r="C2771" s="447" t="s">
        <v>2764</v>
      </c>
      <c r="D2771" s="454" t="s">
        <v>2594</v>
      </c>
      <c r="E2771" s="236">
        <v>999.84</v>
      </c>
      <c r="F2771" s="294">
        <v>41913</v>
      </c>
      <c r="G2771" s="30">
        <v>999.84</v>
      </c>
      <c r="H2771" s="238">
        <f t="shared" si="56"/>
        <v>0</v>
      </c>
      <c r="I2771" s="235" t="s">
        <v>436</v>
      </c>
      <c r="J2771" s="9"/>
      <c r="K2771" s="9"/>
    </row>
    <row r="2772" spans="1:11" x14ac:dyDescent="0.25">
      <c r="A2772" s="240">
        <v>41914</v>
      </c>
      <c r="B2772" s="452" t="s">
        <v>1656</v>
      </c>
      <c r="C2772" s="453" t="s">
        <v>2506</v>
      </c>
      <c r="D2772" s="454" t="s">
        <v>2594</v>
      </c>
      <c r="E2772" s="236">
        <v>19994</v>
      </c>
      <c r="F2772" s="294">
        <v>41916</v>
      </c>
      <c r="G2772" s="30">
        <v>19994</v>
      </c>
      <c r="H2772" s="265">
        <f t="shared" si="56"/>
        <v>0</v>
      </c>
      <c r="I2772" s="38" t="s">
        <v>146</v>
      </c>
      <c r="J2772" s="9"/>
      <c r="K2772" s="9"/>
    </row>
    <row r="2773" spans="1:11" x14ac:dyDescent="0.25">
      <c r="A2773" s="240">
        <v>41918</v>
      </c>
      <c r="B2773" s="241" t="s">
        <v>2076</v>
      </c>
      <c r="C2773" s="394" t="s">
        <v>2506</v>
      </c>
      <c r="D2773" s="8" t="s">
        <v>2594</v>
      </c>
      <c r="E2773" s="252">
        <v>33338.550000000003</v>
      </c>
      <c r="F2773" s="294">
        <v>41920</v>
      </c>
      <c r="G2773" s="30">
        <v>33338.550000000003</v>
      </c>
      <c r="H2773" s="265">
        <f t="shared" si="56"/>
        <v>0</v>
      </c>
      <c r="I2773" s="8" t="s">
        <v>146</v>
      </c>
      <c r="J2773" s="9"/>
      <c r="K2773" s="9"/>
    </row>
    <row r="2774" spans="1:11" x14ac:dyDescent="0.25">
      <c r="A2774" s="240">
        <v>41921</v>
      </c>
      <c r="B2774" s="438" t="s">
        <v>2272</v>
      </c>
      <c r="C2774" s="429" t="s">
        <v>2506</v>
      </c>
      <c r="D2774" s="8" t="s">
        <v>2594</v>
      </c>
      <c r="E2774" s="252">
        <v>21765.599999999999</v>
      </c>
      <c r="F2774" s="294">
        <v>41923</v>
      </c>
      <c r="G2774" s="30">
        <v>21765.599999999999</v>
      </c>
      <c r="H2774" s="265">
        <f t="shared" si="56"/>
        <v>0</v>
      </c>
      <c r="I2774" s="8" t="s">
        <v>146</v>
      </c>
      <c r="J2774" s="9"/>
      <c r="K2774" s="9"/>
    </row>
    <row r="2775" spans="1:11" x14ac:dyDescent="0.25">
      <c r="A2775" s="240">
        <v>41925</v>
      </c>
      <c r="B2775" s="438" t="s">
        <v>1446</v>
      </c>
      <c r="C2775" s="429" t="s">
        <v>2506</v>
      </c>
      <c r="D2775" s="401" t="s">
        <v>2594</v>
      </c>
      <c r="E2775" s="402">
        <v>24313.55</v>
      </c>
      <c r="F2775" s="294">
        <v>41927</v>
      </c>
      <c r="G2775" s="30">
        <v>24313.55</v>
      </c>
      <c r="H2775" s="265">
        <f t="shared" si="56"/>
        <v>0</v>
      </c>
      <c r="I2775" s="8" t="s">
        <v>2534</v>
      </c>
      <c r="J2775" s="9"/>
      <c r="K2775" s="9"/>
    </row>
    <row r="2776" spans="1:11" x14ac:dyDescent="0.25">
      <c r="A2776" s="240">
        <v>41928</v>
      </c>
      <c r="B2776" s="438" t="s">
        <v>3069</v>
      </c>
      <c r="C2776" s="429" t="s">
        <v>2506</v>
      </c>
      <c r="D2776" s="8" t="s">
        <v>2594</v>
      </c>
      <c r="E2776" s="252">
        <v>32004.75</v>
      </c>
      <c r="F2776" s="294">
        <v>41930</v>
      </c>
      <c r="G2776" s="251">
        <v>32004.75</v>
      </c>
      <c r="H2776" s="265">
        <f t="shared" si="56"/>
        <v>0</v>
      </c>
      <c r="I2776" s="235" t="s">
        <v>2534</v>
      </c>
      <c r="J2776" s="9"/>
      <c r="K2776" s="9"/>
    </row>
    <row r="2777" spans="1:11" x14ac:dyDescent="0.25">
      <c r="A2777" s="240">
        <v>41932</v>
      </c>
      <c r="B2777" s="438" t="s">
        <v>3428</v>
      </c>
      <c r="C2777" s="429" t="s">
        <v>2506</v>
      </c>
      <c r="D2777" s="8" t="s">
        <v>2594</v>
      </c>
      <c r="E2777" s="252">
        <v>27015.3</v>
      </c>
      <c r="F2777" s="294">
        <v>41934</v>
      </c>
      <c r="G2777" s="22">
        <v>27015.3</v>
      </c>
      <c r="H2777" s="265">
        <f t="shared" si="56"/>
        <v>0</v>
      </c>
      <c r="I2777" s="431" t="s">
        <v>2534</v>
      </c>
      <c r="J2777" s="9"/>
      <c r="K2777" s="9"/>
    </row>
    <row r="2778" spans="1:11" x14ac:dyDescent="0.25">
      <c r="A2778" s="240">
        <v>41935</v>
      </c>
      <c r="B2778" s="438" t="s">
        <v>3681</v>
      </c>
      <c r="C2778" s="429" t="s">
        <v>2506</v>
      </c>
      <c r="D2778" s="401" t="s">
        <v>2594</v>
      </c>
      <c r="E2778" s="402">
        <v>24541.5</v>
      </c>
      <c r="F2778" s="294">
        <v>41937</v>
      </c>
      <c r="G2778" s="22">
        <v>24541.5</v>
      </c>
      <c r="H2778" s="265">
        <f t="shared" si="56"/>
        <v>0</v>
      </c>
      <c r="I2778" s="20" t="s">
        <v>2534</v>
      </c>
      <c r="J2778" s="9"/>
      <c r="K2778" s="9"/>
    </row>
    <row r="2779" spans="1:11" x14ac:dyDescent="0.25">
      <c r="A2779" s="240">
        <v>41939</v>
      </c>
      <c r="B2779" s="438" t="s">
        <v>4053</v>
      </c>
      <c r="C2779" s="429" t="s">
        <v>2506</v>
      </c>
      <c r="D2779" s="401" t="s">
        <v>2594</v>
      </c>
      <c r="E2779" s="402">
        <v>19798.3</v>
      </c>
      <c r="F2779" s="294">
        <v>41941</v>
      </c>
      <c r="G2779" s="30">
        <v>19798.3</v>
      </c>
      <c r="H2779" s="265">
        <f t="shared" si="56"/>
        <v>0</v>
      </c>
      <c r="I2779" s="235" t="s">
        <v>2534</v>
      </c>
      <c r="J2779" s="9"/>
      <c r="K2779" s="9"/>
    </row>
    <row r="2780" spans="1:11" x14ac:dyDescent="0.25">
      <c r="A2780" s="240"/>
      <c r="B2780" s="438"/>
      <c r="C2780" s="429"/>
      <c r="D2780" s="401"/>
      <c r="E2780" s="402"/>
      <c r="F2780" s="294"/>
      <c r="G2780" s="621">
        <f>SUM(G2771:G2779)</f>
        <v>203771.38999999996</v>
      </c>
      <c r="H2780" s="265"/>
      <c r="I2780" s="235"/>
      <c r="J2780" s="9"/>
      <c r="K2780" s="9"/>
    </row>
    <row r="2781" spans="1:11" x14ac:dyDescent="0.25">
      <c r="A2781" s="240"/>
      <c r="B2781" s="438"/>
      <c r="C2781" s="429"/>
      <c r="D2781" s="401"/>
      <c r="E2781" s="402"/>
      <c r="F2781" s="294"/>
      <c r="G2781" s="30"/>
      <c r="H2781" s="265"/>
      <c r="I2781" s="235"/>
      <c r="J2781" s="9"/>
      <c r="K2781" s="9"/>
    </row>
    <row r="2782" spans="1:11" x14ac:dyDescent="0.25">
      <c r="A2782" s="240">
        <v>41913</v>
      </c>
      <c r="B2782" s="448" t="s">
        <v>2231</v>
      </c>
      <c r="C2782" s="447" t="s">
        <v>2764</v>
      </c>
      <c r="D2782" s="235" t="s">
        <v>21</v>
      </c>
      <c r="E2782" s="236">
        <v>13692</v>
      </c>
      <c r="F2782" s="294">
        <v>41913</v>
      </c>
      <c r="G2782" s="30">
        <v>13692</v>
      </c>
      <c r="H2782" s="238">
        <f t="shared" si="56"/>
        <v>0</v>
      </c>
      <c r="I2782" s="235"/>
      <c r="J2782" s="9"/>
      <c r="K2782" s="9"/>
    </row>
    <row r="2783" spans="1:11" x14ac:dyDescent="0.25">
      <c r="A2783" s="240">
        <v>41915</v>
      </c>
      <c r="B2783" s="452" t="s">
        <v>1691</v>
      </c>
      <c r="C2783" s="453" t="s">
        <v>2506</v>
      </c>
      <c r="D2783" s="454" t="s">
        <v>21</v>
      </c>
      <c r="E2783" s="236">
        <v>4301</v>
      </c>
      <c r="F2783" s="294">
        <v>41915</v>
      </c>
      <c r="G2783" s="30">
        <v>4301</v>
      </c>
      <c r="H2783" s="265">
        <f t="shared" si="56"/>
        <v>0</v>
      </c>
      <c r="I2783" s="38"/>
      <c r="J2783" s="9"/>
      <c r="K2783" s="9"/>
    </row>
    <row r="2784" spans="1:11" x14ac:dyDescent="0.25">
      <c r="A2784" s="240">
        <v>41915</v>
      </c>
      <c r="B2784" s="452" t="s">
        <v>1701</v>
      </c>
      <c r="C2784" s="453" t="s">
        <v>2506</v>
      </c>
      <c r="D2784" s="454" t="s">
        <v>21</v>
      </c>
      <c r="E2784" s="236">
        <v>8176.8</v>
      </c>
      <c r="F2784" s="294">
        <v>41915</v>
      </c>
      <c r="G2784" s="30">
        <v>8176.8</v>
      </c>
      <c r="H2784" s="265">
        <f t="shared" si="56"/>
        <v>0</v>
      </c>
      <c r="I2784" s="38" t="s">
        <v>23</v>
      </c>
      <c r="J2784" s="9"/>
      <c r="K2784" s="9"/>
    </row>
    <row r="2785" spans="1:11" x14ac:dyDescent="0.25">
      <c r="A2785" s="240">
        <v>41916</v>
      </c>
      <c r="B2785" s="241" t="s">
        <v>1795</v>
      </c>
      <c r="C2785" s="394" t="s">
        <v>2506</v>
      </c>
      <c r="D2785" s="235" t="s">
        <v>21</v>
      </c>
      <c r="E2785" s="236">
        <v>5608</v>
      </c>
      <c r="F2785" s="294">
        <v>41916</v>
      </c>
      <c r="G2785" s="30">
        <v>5608</v>
      </c>
      <c r="H2785" s="265">
        <f t="shared" si="56"/>
        <v>0</v>
      </c>
      <c r="I2785" s="235"/>
      <c r="J2785" s="9"/>
      <c r="K2785" s="9"/>
    </row>
    <row r="2786" spans="1:11" x14ac:dyDescent="0.25">
      <c r="A2786" s="240">
        <v>41916</v>
      </c>
      <c r="B2786" s="241" t="s">
        <v>1799</v>
      </c>
      <c r="C2786" s="394" t="s">
        <v>2506</v>
      </c>
      <c r="D2786" s="235" t="s">
        <v>21</v>
      </c>
      <c r="E2786" s="236">
        <v>5455.6</v>
      </c>
      <c r="F2786" s="294">
        <v>41916</v>
      </c>
      <c r="G2786" s="30">
        <v>5455.6</v>
      </c>
      <c r="H2786" s="265">
        <f t="shared" si="56"/>
        <v>0</v>
      </c>
      <c r="I2786" s="235"/>
      <c r="J2786" s="9"/>
      <c r="K2786" s="9"/>
    </row>
    <row r="2787" spans="1:11" x14ac:dyDescent="0.25">
      <c r="A2787" s="240">
        <v>41916</v>
      </c>
      <c r="B2787" s="241" t="s">
        <v>1882</v>
      </c>
      <c r="C2787" s="394" t="s">
        <v>2506</v>
      </c>
      <c r="D2787" s="235" t="s">
        <v>21</v>
      </c>
      <c r="E2787" s="236">
        <v>1470</v>
      </c>
      <c r="F2787" s="294">
        <v>41916</v>
      </c>
      <c r="G2787" s="30">
        <v>1470</v>
      </c>
      <c r="H2787" s="265">
        <f t="shared" si="56"/>
        <v>0</v>
      </c>
      <c r="I2787" s="235"/>
      <c r="J2787" s="9"/>
      <c r="K2787" s="9"/>
    </row>
    <row r="2788" spans="1:11" x14ac:dyDescent="0.25">
      <c r="A2788" s="240">
        <v>41917</v>
      </c>
      <c r="B2788" s="241" t="s">
        <v>1943</v>
      </c>
      <c r="C2788" s="394" t="s">
        <v>2506</v>
      </c>
      <c r="D2788" s="235" t="s">
        <v>21</v>
      </c>
      <c r="E2788" s="236">
        <v>4941.3999999999996</v>
      </c>
      <c r="F2788" s="294">
        <v>41917</v>
      </c>
      <c r="G2788" s="30">
        <v>4941.3999999999996</v>
      </c>
      <c r="H2788" s="265">
        <f t="shared" si="56"/>
        <v>0</v>
      </c>
      <c r="I2788" s="235"/>
      <c r="J2788" s="9"/>
      <c r="K2788" s="9"/>
    </row>
    <row r="2789" spans="1:11" x14ac:dyDescent="0.25">
      <c r="A2789" s="240">
        <v>41920</v>
      </c>
      <c r="B2789" s="241" t="s">
        <v>2189</v>
      </c>
      <c r="C2789" s="394" t="s">
        <v>2506</v>
      </c>
      <c r="D2789" s="8" t="s">
        <v>21</v>
      </c>
      <c r="E2789" s="252">
        <v>7651.8</v>
      </c>
      <c r="F2789" s="299" t="s">
        <v>2839</v>
      </c>
      <c r="G2789" s="30">
        <v>7651.8</v>
      </c>
      <c r="H2789" s="265">
        <f t="shared" si="56"/>
        <v>0</v>
      </c>
      <c r="I2789" s="8"/>
      <c r="J2789" s="9"/>
      <c r="K2789" s="9"/>
    </row>
    <row r="2790" spans="1:11" x14ac:dyDescent="0.25">
      <c r="A2790" s="240">
        <v>41921</v>
      </c>
      <c r="B2790" s="438" t="s">
        <v>2260</v>
      </c>
      <c r="C2790" s="429" t="s">
        <v>2506</v>
      </c>
      <c r="D2790" s="8" t="s">
        <v>21</v>
      </c>
      <c r="E2790" s="252">
        <v>1875.2</v>
      </c>
      <c r="F2790" s="294">
        <v>41921</v>
      </c>
      <c r="G2790" s="30">
        <v>1875.2</v>
      </c>
      <c r="H2790" s="265">
        <f t="shared" si="56"/>
        <v>0</v>
      </c>
      <c r="I2790" s="8"/>
      <c r="J2790" s="9"/>
      <c r="K2790" s="9"/>
    </row>
    <row r="2791" spans="1:11" x14ac:dyDescent="0.25">
      <c r="A2791" s="240">
        <v>41923</v>
      </c>
      <c r="B2791" s="438" t="s">
        <v>1154</v>
      </c>
      <c r="C2791" s="429" t="s">
        <v>2506</v>
      </c>
      <c r="D2791" s="8" t="s">
        <v>21</v>
      </c>
      <c r="E2791" s="252">
        <v>5082.6000000000004</v>
      </c>
      <c r="F2791" s="294">
        <v>41923</v>
      </c>
      <c r="G2791" s="30">
        <v>5082.6000000000004</v>
      </c>
      <c r="H2791" s="265">
        <f t="shared" si="56"/>
        <v>0</v>
      </c>
      <c r="I2791" s="8" t="s">
        <v>2508</v>
      </c>
      <c r="J2791" s="9"/>
      <c r="K2791" s="9"/>
    </row>
    <row r="2792" spans="1:11" x14ac:dyDescent="0.25">
      <c r="A2792" s="240">
        <v>41923</v>
      </c>
      <c r="B2792" s="438" t="s">
        <v>1175</v>
      </c>
      <c r="C2792" s="429" t="s">
        <v>2506</v>
      </c>
      <c r="D2792" s="8" t="s">
        <v>21</v>
      </c>
      <c r="E2792" s="252">
        <v>11658.4</v>
      </c>
      <c r="F2792" s="294">
        <v>41923</v>
      </c>
      <c r="G2792" s="30">
        <v>11658.4</v>
      </c>
      <c r="H2792" s="265">
        <f t="shared" si="56"/>
        <v>0</v>
      </c>
      <c r="I2792" s="235" t="s">
        <v>2508</v>
      </c>
      <c r="J2792" s="9"/>
      <c r="K2792" s="9"/>
    </row>
    <row r="2793" spans="1:11" x14ac:dyDescent="0.25">
      <c r="A2793" s="240">
        <v>41924</v>
      </c>
      <c r="B2793" s="438" t="s">
        <v>1254</v>
      </c>
      <c r="C2793" s="429" t="s">
        <v>2506</v>
      </c>
      <c r="D2793" s="8" t="s">
        <v>21</v>
      </c>
      <c r="E2793" s="252">
        <v>7508.4</v>
      </c>
      <c r="F2793" s="294">
        <v>41924</v>
      </c>
      <c r="G2793" s="30">
        <v>7508.4</v>
      </c>
      <c r="H2793" s="265">
        <f t="shared" si="56"/>
        <v>0</v>
      </c>
      <c r="I2793" s="235" t="s">
        <v>2508</v>
      </c>
      <c r="J2793" s="9"/>
      <c r="K2793" s="9"/>
    </row>
    <row r="2794" spans="1:11" x14ac:dyDescent="0.25">
      <c r="A2794" s="240">
        <v>41924</v>
      </c>
      <c r="B2794" s="438" t="s">
        <v>1256</v>
      </c>
      <c r="C2794" s="429" t="s">
        <v>2506</v>
      </c>
      <c r="D2794" s="8" t="s">
        <v>21</v>
      </c>
      <c r="E2794" s="252">
        <v>2450.4</v>
      </c>
      <c r="F2794" s="294">
        <v>41924</v>
      </c>
      <c r="G2794" s="30">
        <v>2450.4</v>
      </c>
      <c r="H2794" s="265">
        <f t="shared" ref="H2794:H2861" si="57">E2794-G2794</f>
        <v>0</v>
      </c>
      <c r="I2794" s="235" t="s">
        <v>2508</v>
      </c>
      <c r="J2794" s="9"/>
      <c r="K2794" s="9"/>
    </row>
    <row r="2795" spans="1:11" x14ac:dyDescent="0.25">
      <c r="A2795" s="240">
        <v>41925</v>
      </c>
      <c r="B2795" s="438" t="s">
        <v>1340</v>
      </c>
      <c r="C2795" s="429" t="s">
        <v>2506</v>
      </c>
      <c r="D2795" s="401" t="s">
        <v>21</v>
      </c>
      <c r="E2795" s="402">
        <v>8116.8</v>
      </c>
      <c r="F2795" s="294">
        <v>41925</v>
      </c>
      <c r="G2795" s="22">
        <v>8116.8</v>
      </c>
      <c r="H2795" s="265">
        <f t="shared" si="57"/>
        <v>0</v>
      </c>
      <c r="I2795" s="20" t="s">
        <v>2</v>
      </c>
      <c r="J2795" s="9"/>
      <c r="K2795" s="9"/>
    </row>
    <row r="2796" spans="1:11" x14ac:dyDescent="0.25">
      <c r="A2796" s="240">
        <v>41926</v>
      </c>
      <c r="B2796" s="438" t="s">
        <v>1456</v>
      </c>
      <c r="C2796" s="429" t="s">
        <v>2506</v>
      </c>
      <c r="D2796" s="8" t="s">
        <v>21</v>
      </c>
      <c r="E2796" s="252">
        <v>14807</v>
      </c>
      <c r="F2796" s="294">
        <v>41926</v>
      </c>
      <c r="G2796" s="30">
        <v>14807</v>
      </c>
      <c r="H2796" s="265">
        <f t="shared" si="57"/>
        <v>0</v>
      </c>
      <c r="I2796" s="235" t="s">
        <v>2508</v>
      </c>
      <c r="J2796" s="9"/>
      <c r="K2796" s="9"/>
    </row>
    <row r="2797" spans="1:11" x14ac:dyDescent="0.25">
      <c r="A2797" s="240">
        <v>41927</v>
      </c>
      <c r="B2797" s="438" t="s">
        <v>2892</v>
      </c>
      <c r="C2797" s="429" t="s">
        <v>2506</v>
      </c>
      <c r="D2797" s="8" t="s">
        <v>21</v>
      </c>
      <c r="E2797" s="252">
        <v>15361</v>
      </c>
      <c r="F2797" s="294">
        <v>41927</v>
      </c>
      <c r="G2797" s="30">
        <v>15361</v>
      </c>
      <c r="H2797" s="265">
        <f t="shared" si="57"/>
        <v>0</v>
      </c>
      <c r="I2797" s="235" t="s">
        <v>2508</v>
      </c>
      <c r="J2797" s="9"/>
      <c r="K2797" s="9"/>
    </row>
    <row r="2798" spans="1:11" x14ac:dyDescent="0.25">
      <c r="A2798" s="240">
        <v>41927</v>
      </c>
      <c r="B2798" s="438" t="s">
        <v>2945</v>
      </c>
      <c r="C2798" s="429" t="s">
        <v>2506</v>
      </c>
      <c r="D2798" s="8" t="s">
        <v>21</v>
      </c>
      <c r="E2798" s="252">
        <v>2534.4</v>
      </c>
      <c r="F2798" s="294">
        <v>41927</v>
      </c>
      <c r="G2798" s="30">
        <v>2534.4</v>
      </c>
      <c r="H2798" s="265">
        <f t="shared" si="57"/>
        <v>0</v>
      </c>
      <c r="I2798" s="8" t="s">
        <v>2508</v>
      </c>
      <c r="J2798" s="9"/>
      <c r="K2798" s="9"/>
    </row>
    <row r="2799" spans="1:11" x14ac:dyDescent="0.25">
      <c r="A2799" s="240">
        <v>41928</v>
      </c>
      <c r="B2799" s="438" t="s">
        <v>2973</v>
      </c>
      <c r="C2799" s="429" t="s">
        <v>2506</v>
      </c>
      <c r="D2799" s="8" t="s">
        <v>21</v>
      </c>
      <c r="E2799" s="252">
        <v>5069.2</v>
      </c>
      <c r="F2799" s="294">
        <v>41928</v>
      </c>
      <c r="G2799" s="251">
        <v>5069.2</v>
      </c>
      <c r="H2799" s="265">
        <f t="shared" si="57"/>
        <v>0</v>
      </c>
      <c r="I2799" s="8" t="s">
        <v>2508</v>
      </c>
      <c r="J2799" s="9"/>
      <c r="K2799" s="9"/>
    </row>
    <row r="2800" spans="1:11" x14ac:dyDescent="0.25">
      <c r="A2800" s="240">
        <v>41928</v>
      </c>
      <c r="B2800" s="438" t="s">
        <v>2996</v>
      </c>
      <c r="C2800" s="429" t="s">
        <v>2506</v>
      </c>
      <c r="D2800" s="8" t="s">
        <v>21</v>
      </c>
      <c r="E2800" s="252">
        <v>8804.4</v>
      </c>
      <c r="F2800" s="294">
        <v>41928</v>
      </c>
      <c r="G2800" s="251">
        <v>8804.4</v>
      </c>
      <c r="H2800" s="265">
        <f t="shared" si="57"/>
        <v>0</v>
      </c>
      <c r="I2800" s="235" t="s">
        <v>2508</v>
      </c>
      <c r="J2800" s="9"/>
      <c r="K2800" s="9"/>
    </row>
    <row r="2801" spans="1:11" x14ac:dyDescent="0.25">
      <c r="A2801" s="240">
        <v>41928</v>
      </c>
      <c r="B2801" s="438" t="s">
        <v>3049</v>
      </c>
      <c r="C2801" s="429" t="s">
        <v>2506</v>
      </c>
      <c r="D2801" s="8" t="s">
        <v>21</v>
      </c>
      <c r="E2801" s="252">
        <v>4961.96</v>
      </c>
      <c r="F2801" s="294">
        <v>41928</v>
      </c>
      <c r="G2801" s="251">
        <v>4961.96</v>
      </c>
      <c r="H2801" s="265">
        <f t="shared" si="57"/>
        <v>0</v>
      </c>
      <c r="I2801" s="235" t="s">
        <v>2508</v>
      </c>
      <c r="J2801" s="9"/>
      <c r="K2801" s="9"/>
    </row>
    <row r="2802" spans="1:11" x14ac:dyDescent="0.25">
      <c r="A2802" s="240">
        <v>41929</v>
      </c>
      <c r="B2802" s="438" t="s">
        <v>3102</v>
      </c>
      <c r="C2802" s="429" t="s">
        <v>2506</v>
      </c>
      <c r="D2802" s="8" t="s">
        <v>21</v>
      </c>
      <c r="E2802" s="252">
        <v>3399.4</v>
      </c>
      <c r="F2802" s="294">
        <v>41929</v>
      </c>
      <c r="G2802" s="251">
        <v>3399.4</v>
      </c>
      <c r="H2802" s="265">
        <f t="shared" si="57"/>
        <v>0</v>
      </c>
      <c r="I2802" s="235" t="s">
        <v>2508</v>
      </c>
      <c r="J2802" s="9"/>
      <c r="K2802" s="9"/>
    </row>
    <row r="2803" spans="1:11" x14ac:dyDescent="0.25">
      <c r="A2803" s="240">
        <v>41933</v>
      </c>
      <c r="B2803" s="438" t="s">
        <v>3466</v>
      </c>
      <c r="C2803" s="429" t="s">
        <v>2506</v>
      </c>
      <c r="D2803" s="8" t="s">
        <v>21</v>
      </c>
      <c r="E2803" s="252">
        <v>3835.6</v>
      </c>
      <c r="F2803" s="294">
        <v>41933</v>
      </c>
      <c r="G2803" s="22">
        <v>3835.6</v>
      </c>
      <c r="H2803" s="265">
        <f t="shared" si="57"/>
        <v>0</v>
      </c>
      <c r="I2803" s="431" t="s">
        <v>2508</v>
      </c>
      <c r="J2803" s="9"/>
      <c r="K2803" s="9"/>
    </row>
    <row r="2804" spans="1:11" x14ac:dyDescent="0.25">
      <c r="A2804" s="240">
        <v>41934</v>
      </c>
      <c r="B2804" s="438" t="s">
        <v>3589</v>
      </c>
      <c r="C2804" s="429" t="s">
        <v>2506</v>
      </c>
      <c r="D2804" s="401" t="s">
        <v>21</v>
      </c>
      <c r="E2804" s="402">
        <v>1211.5999999999999</v>
      </c>
      <c r="F2804" s="294">
        <v>41934</v>
      </c>
      <c r="G2804" s="30">
        <v>1211.5999999999999</v>
      </c>
      <c r="H2804" s="265">
        <f t="shared" si="57"/>
        <v>0</v>
      </c>
      <c r="I2804" s="8" t="s">
        <v>2508</v>
      </c>
      <c r="J2804" s="9"/>
      <c r="K2804" s="9"/>
    </row>
    <row r="2805" spans="1:11" x14ac:dyDescent="0.25">
      <c r="A2805" s="240">
        <v>41935</v>
      </c>
      <c r="B2805" s="438" t="s">
        <v>3598</v>
      </c>
      <c r="C2805" s="429" t="s">
        <v>2506</v>
      </c>
      <c r="D2805" s="401" t="s">
        <v>21</v>
      </c>
      <c r="E2805" s="402">
        <v>4017.6</v>
      </c>
      <c r="F2805" s="117">
        <v>41935</v>
      </c>
      <c r="G2805" s="30">
        <v>4017.6</v>
      </c>
      <c r="H2805" s="265">
        <f t="shared" si="57"/>
        <v>0</v>
      </c>
      <c r="I2805" s="235" t="s">
        <v>2508</v>
      </c>
      <c r="J2805" s="9"/>
      <c r="K2805" s="9"/>
    </row>
    <row r="2806" spans="1:11" x14ac:dyDescent="0.25">
      <c r="A2806" s="240">
        <v>41936</v>
      </c>
      <c r="B2806" s="438" t="s">
        <v>3712</v>
      </c>
      <c r="C2806" s="429" t="s">
        <v>2506</v>
      </c>
      <c r="D2806" s="401" t="s">
        <v>21</v>
      </c>
      <c r="E2806" s="402">
        <v>12023.6</v>
      </c>
      <c r="F2806" s="294">
        <v>41936</v>
      </c>
      <c r="G2806" s="22">
        <v>12023.6</v>
      </c>
      <c r="H2806" s="265">
        <f t="shared" si="57"/>
        <v>0</v>
      </c>
      <c r="I2806" s="20" t="s">
        <v>2508</v>
      </c>
      <c r="J2806" s="9"/>
      <c r="K2806" s="9"/>
    </row>
    <row r="2807" spans="1:11" x14ac:dyDescent="0.25">
      <c r="A2807" s="240">
        <v>41936</v>
      </c>
      <c r="B2807" s="438" t="s">
        <v>3756</v>
      </c>
      <c r="C2807" s="429" t="s">
        <v>2506</v>
      </c>
      <c r="D2807" s="401" t="s">
        <v>21</v>
      </c>
      <c r="E2807" s="402">
        <v>5937.2</v>
      </c>
      <c r="F2807" s="294">
        <v>41936</v>
      </c>
      <c r="G2807" s="22">
        <v>5937.2</v>
      </c>
      <c r="H2807" s="265">
        <f t="shared" si="57"/>
        <v>0</v>
      </c>
      <c r="I2807" s="20" t="s">
        <v>2508</v>
      </c>
      <c r="J2807" s="9"/>
      <c r="K2807" s="9"/>
    </row>
    <row r="2808" spans="1:11" x14ac:dyDescent="0.25">
      <c r="A2808" s="240">
        <v>41937</v>
      </c>
      <c r="B2808" s="438" t="s">
        <v>3782</v>
      </c>
      <c r="C2808" s="429" t="s">
        <v>2506</v>
      </c>
      <c r="D2808" s="401" t="s">
        <v>21</v>
      </c>
      <c r="E2808" s="402">
        <v>21433.599999999999</v>
      </c>
      <c r="F2808" s="294">
        <v>41937</v>
      </c>
      <c r="G2808" s="22">
        <v>21433.599999999999</v>
      </c>
      <c r="H2808" s="265">
        <f t="shared" si="57"/>
        <v>0</v>
      </c>
      <c r="I2808" s="20" t="s">
        <v>2508</v>
      </c>
      <c r="J2808" s="9"/>
      <c r="K2808" s="9"/>
    </row>
    <row r="2809" spans="1:11" x14ac:dyDescent="0.25">
      <c r="A2809" s="240">
        <v>41937</v>
      </c>
      <c r="B2809" s="438" t="s">
        <v>3783</v>
      </c>
      <c r="C2809" s="429" t="s">
        <v>2506</v>
      </c>
      <c r="D2809" s="401" t="s">
        <v>21</v>
      </c>
      <c r="E2809" s="402">
        <v>3027.2</v>
      </c>
      <c r="F2809" s="294">
        <v>41937</v>
      </c>
      <c r="G2809" s="22">
        <v>3027.2</v>
      </c>
      <c r="H2809" s="265">
        <f t="shared" si="57"/>
        <v>0</v>
      </c>
      <c r="I2809" s="20" t="s">
        <v>2508</v>
      </c>
      <c r="J2809" s="9"/>
      <c r="K2809" s="9"/>
    </row>
    <row r="2810" spans="1:11" x14ac:dyDescent="0.25">
      <c r="A2810" s="240">
        <v>41939</v>
      </c>
      <c r="B2810" s="438" t="s">
        <v>3930</v>
      </c>
      <c r="C2810" s="429" t="s">
        <v>2506</v>
      </c>
      <c r="D2810" s="439" t="s">
        <v>21</v>
      </c>
      <c r="E2810" s="295">
        <v>1753.6</v>
      </c>
      <c r="F2810" s="294">
        <v>41939</v>
      </c>
      <c r="G2810" s="22">
        <v>1753.6</v>
      </c>
      <c r="H2810" s="265">
        <f t="shared" si="57"/>
        <v>0</v>
      </c>
      <c r="I2810" s="24" t="s">
        <v>2508</v>
      </c>
      <c r="J2810" s="9"/>
      <c r="K2810" s="9"/>
    </row>
    <row r="2811" spans="1:11" x14ac:dyDescent="0.25">
      <c r="A2811" s="240">
        <v>41940</v>
      </c>
      <c r="B2811" s="438" t="s">
        <v>4056</v>
      </c>
      <c r="C2811" s="429" t="s">
        <v>2506</v>
      </c>
      <c r="D2811" s="401" t="s">
        <v>21</v>
      </c>
      <c r="E2811" s="402">
        <v>15000.3</v>
      </c>
      <c r="F2811" s="294">
        <v>41940</v>
      </c>
      <c r="G2811" s="30">
        <v>15000.3</v>
      </c>
      <c r="H2811" s="265">
        <f t="shared" si="57"/>
        <v>0</v>
      </c>
      <c r="I2811" s="235" t="s">
        <v>2508</v>
      </c>
      <c r="J2811" s="9"/>
      <c r="K2811" s="9"/>
    </row>
    <row r="2812" spans="1:11" x14ac:dyDescent="0.25">
      <c r="A2812" s="240">
        <v>41943</v>
      </c>
      <c r="B2812" s="438" t="s">
        <v>4329</v>
      </c>
      <c r="C2812" s="429" t="s">
        <v>2506</v>
      </c>
      <c r="D2812" s="401" t="s">
        <v>21</v>
      </c>
      <c r="E2812" s="402">
        <v>11804.8</v>
      </c>
      <c r="F2812" s="294">
        <v>41943</v>
      </c>
      <c r="G2812" s="30">
        <v>11804.8</v>
      </c>
      <c r="H2812" s="265">
        <f t="shared" si="57"/>
        <v>0</v>
      </c>
      <c r="I2812" s="235" t="s">
        <v>2508</v>
      </c>
      <c r="J2812" s="9"/>
      <c r="K2812" s="9"/>
    </row>
    <row r="2813" spans="1:11" x14ac:dyDescent="0.25">
      <c r="A2813" s="240">
        <v>41943</v>
      </c>
      <c r="B2813" s="438" t="s">
        <v>4391</v>
      </c>
      <c r="C2813" s="429" t="s">
        <v>2506</v>
      </c>
      <c r="D2813" s="401" t="s">
        <v>21</v>
      </c>
      <c r="E2813" s="402">
        <v>3209</v>
      </c>
      <c r="F2813" s="294">
        <v>41943</v>
      </c>
      <c r="G2813" s="30">
        <v>3209</v>
      </c>
      <c r="H2813" s="265">
        <f t="shared" si="57"/>
        <v>0</v>
      </c>
      <c r="I2813" s="8" t="s">
        <v>2508</v>
      </c>
      <c r="J2813" s="9"/>
      <c r="K2813" s="9"/>
    </row>
    <row r="2814" spans="1:11" x14ac:dyDescent="0.25">
      <c r="A2814" s="240">
        <v>41943</v>
      </c>
      <c r="B2814" s="438" t="s">
        <v>4397</v>
      </c>
      <c r="C2814" s="429" t="s">
        <v>2506</v>
      </c>
      <c r="D2814" s="401" t="s">
        <v>21</v>
      </c>
      <c r="E2814" s="402">
        <v>13095.88</v>
      </c>
      <c r="F2814" s="294">
        <v>41943</v>
      </c>
      <c r="G2814" s="30">
        <v>13095.88</v>
      </c>
      <c r="H2814" s="265">
        <f t="shared" si="57"/>
        <v>0</v>
      </c>
      <c r="I2814" s="8" t="s">
        <v>2508</v>
      </c>
      <c r="J2814" s="9"/>
      <c r="K2814" s="9"/>
    </row>
    <row r="2815" spans="1:11" x14ac:dyDescent="0.25">
      <c r="A2815" s="240">
        <v>41930</v>
      </c>
      <c r="B2815" s="438" t="s">
        <v>3175</v>
      </c>
      <c r="C2815" s="429" t="s">
        <v>2506</v>
      </c>
      <c r="D2815" s="8" t="s">
        <v>3176</v>
      </c>
      <c r="E2815" s="252">
        <v>6030</v>
      </c>
      <c r="F2815" s="294">
        <v>41932</v>
      </c>
      <c r="G2815" s="30">
        <v>6030</v>
      </c>
      <c r="H2815" s="280">
        <f t="shared" si="57"/>
        <v>0</v>
      </c>
      <c r="I2815" s="8" t="s">
        <v>2527</v>
      </c>
      <c r="J2815" s="9"/>
      <c r="K2815" s="9"/>
    </row>
    <row r="2816" spans="1:11" x14ac:dyDescent="0.25">
      <c r="A2816" s="240">
        <v>41918</v>
      </c>
      <c r="B2816" s="241" t="s">
        <v>1991</v>
      </c>
      <c r="C2816" s="394" t="s">
        <v>2506</v>
      </c>
      <c r="D2816" s="8" t="s">
        <v>340</v>
      </c>
      <c r="E2816" s="252">
        <v>24782.45</v>
      </c>
      <c r="F2816" s="294">
        <v>41918</v>
      </c>
      <c r="G2816" s="30">
        <v>24782.45</v>
      </c>
      <c r="H2816" s="265">
        <f t="shared" si="57"/>
        <v>0</v>
      </c>
      <c r="I2816" s="8"/>
      <c r="J2816" s="9"/>
      <c r="K2816" s="9"/>
    </row>
    <row r="2817" spans="1:11" x14ac:dyDescent="0.25">
      <c r="A2817" s="240">
        <v>41918</v>
      </c>
      <c r="B2817" s="241" t="s">
        <v>1994</v>
      </c>
      <c r="C2817" s="394" t="s">
        <v>2506</v>
      </c>
      <c r="D2817" s="8" t="s">
        <v>340</v>
      </c>
      <c r="E2817" s="252">
        <v>596.54999999999995</v>
      </c>
      <c r="F2817" s="294">
        <v>41918</v>
      </c>
      <c r="G2817" s="30">
        <v>596.54999999999995</v>
      </c>
      <c r="H2817" s="265">
        <f t="shared" si="57"/>
        <v>0</v>
      </c>
      <c r="I2817" s="8"/>
      <c r="J2817" s="9"/>
      <c r="K2817" s="9"/>
    </row>
    <row r="2818" spans="1:11" x14ac:dyDescent="0.25">
      <c r="A2818" s="240">
        <v>41918</v>
      </c>
      <c r="B2818" s="241" t="s">
        <v>2040</v>
      </c>
      <c r="C2818" s="394" t="s">
        <v>2506</v>
      </c>
      <c r="D2818" s="8" t="s">
        <v>340</v>
      </c>
      <c r="E2818" s="252">
        <v>16699.3</v>
      </c>
      <c r="F2818" s="294">
        <v>41918</v>
      </c>
      <c r="G2818" s="30">
        <v>16699.3</v>
      </c>
      <c r="H2818" s="265">
        <f t="shared" si="57"/>
        <v>0</v>
      </c>
      <c r="I2818" s="8"/>
      <c r="J2818" s="9"/>
      <c r="K2818" s="9"/>
    </row>
    <row r="2819" spans="1:11" x14ac:dyDescent="0.25">
      <c r="A2819" s="240">
        <v>41925</v>
      </c>
      <c r="B2819" s="438" t="s">
        <v>1328</v>
      </c>
      <c r="C2819" s="429" t="s">
        <v>2506</v>
      </c>
      <c r="D2819" s="401" t="s">
        <v>340</v>
      </c>
      <c r="E2819" s="402">
        <v>10170.299999999999</v>
      </c>
      <c r="F2819" s="294">
        <v>41925</v>
      </c>
      <c r="G2819" s="22">
        <v>10170.299999999999</v>
      </c>
      <c r="H2819" s="265">
        <f t="shared" si="57"/>
        <v>0</v>
      </c>
      <c r="I2819" s="20" t="s">
        <v>2508</v>
      </c>
      <c r="J2819" s="9"/>
      <c r="K2819" s="9"/>
    </row>
    <row r="2820" spans="1:11" x14ac:dyDescent="0.25">
      <c r="A2820" s="240">
        <v>41930</v>
      </c>
      <c r="B2820" s="438" t="s">
        <v>3245</v>
      </c>
      <c r="C2820" s="429" t="s">
        <v>2506</v>
      </c>
      <c r="D2820" s="8" t="s">
        <v>340</v>
      </c>
      <c r="E2820" s="252">
        <v>10424.4</v>
      </c>
      <c r="F2820" s="294">
        <v>41930</v>
      </c>
      <c r="G2820" s="30">
        <v>10424.4</v>
      </c>
      <c r="H2820" s="265">
        <f t="shared" si="57"/>
        <v>0</v>
      </c>
      <c r="I2820" s="8" t="s">
        <v>2508</v>
      </c>
      <c r="J2820" s="9"/>
      <c r="K2820" s="9"/>
    </row>
    <row r="2821" spans="1:11" x14ac:dyDescent="0.25">
      <c r="A2821" s="240">
        <v>41932</v>
      </c>
      <c r="B2821" s="438" t="s">
        <v>3360</v>
      </c>
      <c r="C2821" s="429" t="s">
        <v>2506</v>
      </c>
      <c r="D2821" s="8" t="s">
        <v>340</v>
      </c>
      <c r="E2821" s="252">
        <v>27938.400000000001</v>
      </c>
      <c r="F2821" s="294">
        <v>41932</v>
      </c>
      <c r="G2821" s="30">
        <v>27938.400000000001</v>
      </c>
      <c r="H2821" s="265">
        <f t="shared" si="57"/>
        <v>0</v>
      </c>
      <c r="I2821" s="8" t="s">
        <v>2508</v>
      </c>
      <c r="J2821" s="9"/>
      <c r="K2821" s="9"/>
    </row>
    <row r="2822" spans="1:11" x14ac:dyDescent="0.25">
      <c r="A2822" s="240">
        <v>41937</v>
      </c>
      <c r="B2822" s="438" t="s">
        <v>3795</v>
      </c>
      <c r="C2822" s="429" t="s">
        <v>2506</v>
      </c>
      <c r="D2822" s="401" t="s">
        <v>340</v>
      </c>
      <c r="E2822" s="402">
        <v>10277.4</v>
      </c>
      <c r="F2822" s="294">
        <v>41937</v>
      </c>
      <c r="G2822" s="22">
        <v>10277.4</v>
      </c>
      <c r="H2822" s="265">
        <f t="shared" si="57"/>
        <v>0</v>
      </c>
      <c r="I2822" s="431" t="s">
        <v>2508</v>
      </c>
      <c r="J2822" s="9"/>
      <c r="K2822" s="9"/>
    </row>
    <row r="2823" spans="1:11" x14ac:dyDescent="0.25">
      <c r="A2823" s="240"/>
      <c r="B2823" s="438"/>
      <c r="C2823" s="429"/>
      <c r="D2823" s="401"/>
      <c r="E2823" s="402"/>
      <c r="F2823" s="294"/>
      <c r="G2823" s="620">
        <f>SUM(G2782:G2822)</f>
        <v>346194.54000000004</v>
      </c>
      <c r="H2823" s="265"/>
      <c r="I2823" s="431"/>
      <c r="J2823" s="9"/>
      <c r="K2823" s="9"/>
    </row>
    <row r="2824" spans="1:11" x14ac:dyDescent="0.25">
      <c r="A2824" s="240"/>
      <c r="B2824" s="438"/>
      <c r="C2824" s="429"/>
      <c r="D2824" s="401"/>
      <c r="E2824" s="402"/>
      <c r="F2824" s="294"/>
      <c r="G2824" s="22"/>
      <c r="H2824" s="265"/>
      <c r="I2824" s="431"/>
      <c r="J2824" s="9"/>
      <c r="K2824" s="9"/>
    </row>
    <row r="2825" spans="1:11" x14ac:dyDescent="0.25">
      <c r="A2825" s="240">
        <v>41926</v>
      </c>
      <c r="B2825" s="438" t="s">
        <v>1511</v>
      </c>
      <c r="C2825" s="429" t="s">
        <v>2506</v>
      </c>
      <c r="D2825" s="401" t="s">
        <v>94</v>
      </c>
      <c r="E2825" s="402">
        <v>1927.61</v>
      </c>
      <c r="F2825" s="294">
        <v>41926</v>
      </c>
      <c r="G2825" s="30">
        <v>1927.61</v>
      </c>
      <c r="H2825" s="265">
        <f t="shared" si="57"/>
        <v>0</v>
      </c>
      <c r="I2825" s="235" t="s">
        <v>2508</v>
      </c>
      <c r="J2825" s="9"/>
      <c r="K2825" s="9"/>
    </row>
    <row r="2826" spans="1:11" x14ac:dyDescent="0.25">
      <c r="A2826" s="240">
        <v>41933</v>
      </c>
      <c r="B2826" s="438" t="s">
        <v>3487</v>
      </c>
      <c r="C2826" s="429" t="s">
        <v>2506</v>
      </c>
      <c r="D2826" s="8" t="s">
        <v>94</v>
      </c>
      <c r="E2826" s="252">
        <v>1092.8599999999999</v>
      </c>
      <c r="F2826" s="294">
        <v>41933</v>
      </c>
      <c r="G2826" s="22">
        <v>1092.8599999999999</v>
      </c>
      <c r="H2826" s="265">
        <f t="shared" si="57"/>
        <v>0</v>
      </c>
      <c r="I2826" s="431" t="s">
        <v>2508</v>
      </c>
      <c r="J2826" s="9"/>
      <c r="K2826" s="9"/>
    </row>
    <row r="2827" spans="1:11" x14ac:dyDescent="0.25">
      <c r="A2827" s="240"/>
      <c r="B2827" s="438"/>
      <c r="C2827" s="429"/>
      <c r="D2827" s="8"/>
      <c r="E2827" s="252"/>
      <c r="F2827" s="294"/>
      <c r="G2827" s="22"/>
      <c r="H2827" s="265"/>
      <c r="I2827" s="431"/>
      <c r="J2827" s="9"/>
      <c r="K2827" s="9"/>
    </row>
    <row r="2828" spans="1:11" x14ac:dyDescent="0.25">
      <c r="A2828" s="240">
        <v>41914</v>
      </c>
      <c r="B2828" s="452" t="s">
        <v>1627</v>
      </c>
      <c r="C2828" s="453" t="s">
        <v>2506</v>
      </c>
      <c r="D2828" s="454" t="s">
        <v>128</v>
      </c>
      <c r="E2828" s="236">
        <v>4567.2</v>
      </c>
      <c r="F2828" s="294">
        <v>41914</v>
      </c>
      <c r="G2828" s="30">
        <v>4567.2</v>
      </c>
      <c r="H2828" s="238">
        <f t="shared" ref="H2828:H2834" si="58">E2828-G2828</f>
        <v>0</v>
      </c>
      <c r="I2828" s="38"/>
      <c r="J2828" s="9"/>
      <c r="K2828" s="9"/>
    </row>
    <row r="2829" spans="1:11" x14ac:dyDescent="0.25">
      <c r="A2829" s="240">
        <v>41917</v>
      </c>
      <c r="B2829" s="241" t="s">
        <v>1946</v>
      </c>
      <c r="C2829" s="394" t="s">
        <v>2506</v>
      </c>
      <c r="D2829" s="235" t="s">
        <v>128</v>
      </c>
      <c r="E2829" s="236">
        <v>1081</v>
      </c>
      <c r="F2829" s="294">
        <v>41917</v>
      </c>
      <c r="G2829" s="30">
        <v>1081</v>
      </c>
      <c r="H2829" s="265">
        <f t="shared" si="58"/>
        <v>0</v>
      </c>
      <c r="I2829" s="235"/>
      <c r="J2829" s="9"/>
      <c r="K2829" s="9"/>
    </row>
    <row r="2830" spans="1:11" x14ac:dyDescent="0.25">
      <c r="A2830" s="240">
        <v>41921</v>
      </c>
      <c r="B2830" s="438" t="s">
        <v>2250</v>
      </c>
      <c r="C2830" s="429" t="s">
        <v>2506</v>
      </c>
      <c r="D2830" s="8" t="s">
        <v>128</v>
      </c>
      <c r="E2830" s="252">
        <v>6274</v>
      </c>
      <c r="F2830" s="294">
        <v>41921</v>
      </c>
      <c r="G2830" s="30">
        <v>6274</v>
      </c>
      <c r="H2830" s="265">
        <f t="shared" si="58"/>
        <v>0</v>
      </c>
      <c r="I2830" s="8"/>
      <c r="J2830" s="9"/>
      <c r="K2830" s="9"/>
    </row>
    <row r="2831" spans="1:11" x14ac:dyDescent="0.25">
      <c r="A2831" s="240">
        <v>41928</v>
      </c>
      <c r="B2831" s="438" t="s">
        <v>3038</v>
      </c>
      <c r="C2831" s="429" t="s">
        <v>2506</v>
      </c>
      <c r="D2831" s="8" t="s">
        <v>128</v>
      </c>
      <c r="E2831" s="252">
        <v>6152</v>
      </c>
      <c r="F2831" s="294">
        <v>41928</v>
      </c>
      <c r="G2831" s="251">
        <v>6152</v>
      </c>
      <c r="H2831" s="265">
        <f t="shared" si="58"/>
        <v>0</v>
      </c>
      <c r="I2831" s="235" t="s">
        <v>2508</v>
      </c>
      <c r="J2831" s="9"/>
      <c r="K2831" s="9"/>
    </row>
    <row r="2832" spans="1:11" x14ac:dyDescent="0.25">
      <c r="A2832" s="240">
        <v>41935</v>
      </c>
      <c r="B2832" s="438" t="s">
        <v>3657</v>
      </c>
      <c r="C2832" s="429" t="s">
        <v>2506</v>
      </c>
      <c r="D2832" s="401" t="s">
        <v>128</v>
      </c>
      <c r="E2832" s="402">
        <v>4391.7</v>
      </c>
      <c r="F2832" s="294">
        <v>41935</v>
      </c>
      <c r="G2832" s="30">
        <v>4391.7</v>
      </c>
      <c r="H2832" s="265">
        <f t="shared" si="58"/>
        <v>0</v>
      </c>
      <c r="I2832" s="8" t="s">
        <v>2508</v>
      </c>
      <c r="J2832" s="9"/>
      <c r="K2832" s="9"/>
    </row>
    <row r="2833" spans="1:11" x14ac:dyDescent="0.25">
      <c r="A2833" s="240">
        <v>41942</v>
      </c>
      <c r="B2833" s="438" t="s">
        <v>4297</v>
      </c>
      <c r="C2833" s="429" t="s">
        <v>2506</v>
      </c>
      <c r="D2833" s="401" t="s">
        <v>128</v>
      </c>
      <c r="E2833" s="402">
        <v>4628.3999999999996</v>
      </c>
      <c r="F2833" s="117">
        <v>41942</v>
      </c>
      <c r="G2833" s="30">
        <v>4628.3999999999996</v>
      </c>
      <c r="H2833" s="265">
        <f t="shared" si="58"/>
        <v>0</v>
      </c>
      <c r="I2833" s="235" t="s">
        <v>2508</v>
      </c>
      <c r="J2833" s="9"/>
      <c r="K2833" s="9"/>
    </row>
    <row r="2834" spans="1:11" x14ac:dyDescent="0.25">
      <c r="A2834" s="240">
        <v>41938</v>
      </c>
      <c r="B2834" s="438" t="s">
        <v>3921</v>
      </c>
      <c r="C2834" s="429" t="s">
        <v>2506</v>
      </c>
      <c r="D2834" s="439" t="s">
        <v>128</v>
      </c>
      <c r="E2834" s="295">
        <v>1014.8</v>
      </c>
      <c r="F2834" s="294">
        <v>41938</v>
      </c>
      <c r="G2834" s="30">
        <v>1014.8</v>
      </c>
      <c r="H2834" s="265">
        <f t="shared" si="58"/>
        <v>0</v>
      </c>
      <c r="I2834" s="24" t="s">
        <v>2508</v>
      </c>
      <c r="J2834" s="9"/>
      <c r="K2834" s="9"/>
    </row>
    <row r="2835" spans="1:11" x14ac:dyDescent="0.25">
      <c r="A2835" s="240"/>
      <c r="B2835" s="438"/>
      <c r="C2835" s="429"/>
      <c r="D2835" s="439"/>
      <c r="E2835" s="295"/>
      <c r="F2835" s="294"/>
      <c r="G2835" s="30">
        <f>SUM(G2828:G2834)</f>
        <v>28109.100000000002</v>
      </c>
      <c r="H2835" s="265"/>
      <c r="I2835" s="24"/>
      <c r="J2835" s="9"/>
      <c r="K2835" s="9"/>
    </row>
    <row r="2836" spans="1:11" x14ac:dyDescent="0.25">
      <c r="A2836" s="240"/>
      <c r="B2836" s="438"/>
      <c r="C2836" s="429"/>
      <c r="D2836" s="439"/>
      <c r="E2836" s="295"/>
      <c r="F2836" s="294"/>
      <c r="G2836" s="30"/>
      <c r="H2836" s="265"/>
      <c r="I2836" s="24"/>
      <c r="J2836" s="9"/>
      <c r="K2836" s="9"/>
    </row>
    <row r="2837" spans="1:11" x14ac:dyDescent="0.25">
      <c r="A2837" s="240">
        <v>41929</v>
      </c>
      <c r="B2837" s="438" t="s">
        <v>3116</v>
      </c>
      <c r="C2837" s="429" t="s">
        <v>2506</v>
      </c>
      <c r="D2837" s="8" t="s">
        <v>3117</v>
      </c>
      <c r="E2837" s="252">
        <v>2701</v>
      </c>
      <c r="F2837" s="294">
        <v>41929</v>
      </c>
      <c r="G2837" s="251">
        <v>2701</v>
      </c>
      <c r="H2837" s="265">
        <f>E2837-G2837</f>
        <v>0</v>
      </c>
      <c r="I2837" s="235" t="s">
        <v>2508</v>
      </c>
      <c r="J2837" s="9"/>
      <c r="K2837" s="9"/>
    </row>
    <row r="2838" spans="1:11" x14ac:dyDescent="0.25">
      <c r="A2838" s="240"/>
      <c r="B2838" s="438"/>
      <c r="C2838" s="429"/>
      <c r="D2838" s="8"/>
      <c r="E2838" s="252"/>
      <c r="F2838" s="294"/>
      <c r="G2838" s="251"/>
      <c r="H2838" s="265"/>
      <c r="I2838" s="235"/>
      <c r="J2838" s="9"/>
      <c r="K2838" s="9"/>
    </row>
    <row r="2839" spans="1:11" x14ac:dyDescent="0.25">
      <c r="A2839" s="240"/>
      <c r="B2839" s="438"/>
      <c r="C2839" s="429"/>
      <c r="D2839" s="8"/>
      <c r="E2839" s="252"/>
      <c r="F2839" s="294"/>
      <c r="G2839" s="251"/>
      <c r="H2839" s="265"/>
      <c r="I2839" s="235"/>
      <c r="J2839" s="9"/>
      <c r="K2839" s="9"/>
    </row>
    <row r="2840" spans="1:11" x14ac:dyDescent="0.25">
      <c r="A2840" s="240">
        <v>41915</v>
      </c>
      <c r="B2840" s="452" t="s">
        <v>1762</v>
      </c>
      <c r="C2840" s="453" t="s">
        <v>2506</v>
      </c>
      <c r="D2840" s="235" t="s">
        <v>2801</v>
      </c>
      <c r="E2840" s="236">
        <v>20671.2</v>
      </c>
      <c r="F2840" s="313" t="s">
        <v>2802</v>
      </c>
      <c r="G2840" s="30">
        <v>20671.2</v>
      </c>
      <c r="H2840" s="265">
        <f t="shared" si="57"/>
        <v>0</v>
      </c>
      <c r="I2840" s="235" t="s">
        <v>20</v>
      </c>
      <c r="J2840" s="9"/>
      <c r="K2840" s="9"/>
    </row>
    <row r="2841" spans="1:11" x14ac:dyDescent="0.25">
      <c r="A2841" s="240">
        <v>41918</v>
      </c>
      <c r="B2841" s="241" t="s">
        <v>2034</v>
      </c>
      <c r="C2841" s="394" t="s">
        <v>2506</v>
      </c>
      <c r="D2841" s="8" t="s">
        <v>2801</v>
      </c>
      <c r="E2841" s="252">
        <v>11460.8</v>
      </c>
      <c r="F2841" s="313" t="s">
        <v>2819</v>
      </c>
      <c r="G2841" s="30">
        <v>11460.8</v>
      </c>
      <c r="H2841" s="265">
        <f t="shared" si="57"/>
        <v>0</v>
      </c>
      <c r="I2841" s="8" t="s">
        <v>20</v>
      </c>
      <c r="J2841" s="9"/>
      <c r="K2841" s="9"/>
    </row>
    <row r="2842" spans="1:11" x14ac:dyDescent="0.25">
      <c r="A2842" s="240">
        <v>41919</v>
      </c>
      <c r="B2842" s="241" t="s">
        <v>2100</v>
      </c>
      <c r="C2842" s="394" t="s">
        <v>2506</v>
      </c>
      <c r="D2842" s="8" t="s">
        <v>2801</v>
      </c>
      <c r="E2842" s="252">
        <v>13509.6</v>
      </c>
      <c r="F2842" s="313" t="s">
        <v>2833</v>
      </c>
      <c r="G2842" s="30">
        <v>13509.6</v>
      </c>
      <c r="H2842" s="265">
        <f t="shared" si="57"/>
        <v>0</v>
      </c>
      <c r="I2842" s="8" t="s">
        <v>20</v>
      </c>
      <c r="J2842" s="9"/>
      <c r="K2842" s="9"/>
    </row>
    <row r="2843" spans="1:11" x14ac:dyDescent="0.25">
      <c r="A2843" s="240">
        <v>41922</v>
      </c>
      <c r="B2843" s="438" t="s">
        <v>1111</v>
      </c>
      <c r="C2843" s="429" t="s">
        <v>2506</v>
      </c>
      <c r="D2843" s="235" t="s">
        <v>2801</v>
      </c>
      <c r="E2843" s="236">
        <v>33701.14</v>
      </c>
      <c r="F2843" s="313" t="s">
        <v>2855</v>
      </c>
      <c r="G2843" s="30">
        <v>33701.14</v>
      </c>
      <c r="H2843" s="265">
        <f t="shared" si="57"/>
        <v>0</v>
      </c>
      <c r="I2843" s="235" t="s">
        <v>20</v>
      </c>
      <c r="J2843" s="9"/>
      <c r="K2843" s="9"/>
    </row>
    <row r="2844" spans="1:11" x14ac:dyDescent="0.25">
      <c r="A2844" s="240">
        <v>41925</v>
      </c>
      <c r="B2844" s="438" t="s">
        <v>1412</v>
      </c>
      <c r="C2844" s="429" t="s">
        <v>2506</v>
      </c>
      <c r="D2844" s="401" t="s">
        <v>2801</v>
      </c>
      <c r="E2844" s="402">
        <v>20003.400000000001</v>
      </c>
      <c r="F2844" s="313" t="s">
        <v>2873</v>
      </c>
      <c r="G2844" s="30">
        <v>20003.400000000001</v>
      </c>
      <c r="H2844" s="265">
        <f t="shared" si="57"/>
        <v>0</v>
      </c>
      <c r="I2844" s="8" t="s">
        <v>2864</v>
      </c>
      <c r="J2844" s="9"/>
      <c r="K2844" s="9"/>
    </row>
    <row r="2845" spans="1:11" x14ac:dyDescent="0.25">
      <c r="A2845" s="240">
        <v>41929</v>
      </c>
      <c r="B2845" s="438" t="s">
        <v>3129</v>
      </c>
      <c r="C2845" s="429" t="s">
        <v>2506</v>
      </c>
      <c r="D2845" s="8" t="s">
        <v>2801</v>
      </c>
      <c r="E2845" s="252">
        <v>19700.7</v>
      </c>
      <c r="F2845" s="313" t="s">
        <v>3130</v>
      </c>
      <c r="G2845" s="251">
        <v>19700.7</v>
      </c>
      <c r="H2845" s="265">
        <f t="shared" si="57"/>
        <v>0</v>
      </c>
      <c r="I2845" s="8" t="s">
        <v>2864</v>
      </c>
      <c r="J2845" s="9"/>
      <c r="K2845" s="9"/>
    </row>
    <row r="2846" spans="1:11" x14ac:dyDescent="0.25">
      <c r="A2846" s="240">
        <v>41932</v>
      </c>
      <c r="B2846" s="438" t="s">
        <v>3334</v>
      </c>
      <c r="C2846" s="429" t="s">
        <v>2506</v>
      </c>
      <c r="D2846" s="8" t="s">
        <v>2801</v>
      </c>
      <c r="E2846" s="252">
        <v>14923.16</v>
      </c>
      <c r="F2846" s="313" t="s">
        <v>3335</v>
      </c>
      <c r="G2846" s="247">
        <v>14923.16</v>
      </c>
      <c r="H2846" s="265">
        <f t="shared" si="57"/>
        <v>0</v>
      </c>
      <c r="I2846" s="8" t="s">
        <v>2864</v>
      </c>
      <c r="J2846" s="9"/>
      <c r="K2846" s="9"/>
    </row>
    <row r="2847" spans="1:11" x14ac:dyDescent="0.25">
      <c r="A2847" s="240">
        <v>41932</v>
      </c>
      <c r="B2847" s="438" t="s">
        <v>3338</v>
      </c>
      <c r="C2847" s="429" t="s">
        <v>2506</v>
      </c>
      <c r="D2847" s="8" t="s">
        <v>2801</v>
      </c>
      <c r="E2847" s="252">
        <v>11152.8</v>
      </c>
      <c r="F2847" s="313" t="s">
        <v>3339</v>
      </c>
      <c r="G2847" s="247">
        <v>11152.8</v>
      </c>
      <c r="H2847" s="265">
        <f t="shared" si="57"/>
        <v>0</v>
      </c>
      <c r="I2847" s="8" t="s">
        <v>2864</v>
      </c>
      <c r="J2847" s="9"/>
      <c r="K2847" s="9"/>
    </row>
    <row r="2848" spans="1:11" x14ac:dyDescent="0.25">
      <c r="A2848" s="240">
        <v>41936</v>
      </c>
      <c r="B2848" s="438" t="s">
        <v>3698</v>
      </c>
      <c r="C2848" s="429" t="s">
        <v>2506</v>
      </c>
      <c r="D2848" s="8" t="s">
        <v>2801</v>
      </c>
      <c r="E2848" s="252">
        <v>7760</v>
      </c>
      <c r="F2848" s="313" t="s">
        <v>3699</v>
      </c>
      <c r="G2848" s="28">
        <v>7760</v>
      </c>
      <c r="H2848" s="265">
        <f t="shared" si="57"/>
        <v>0</v>
      </c>
      <c r="I2848" s="20" t="s">
        <v>2864</v>
      </c>
      <c r="J2848" s="9"/>
      <c r="K2848" s="9"/>
    </row>
    <row r="2849" spans="1:11" x14ac:dyDescent="0.25">
      <c r="A2849" s="240">
        <v>41939</v>
      </c>
      <c r="B2849" s="438" t="s">
        <v>4003</v>
      </c>
      <c r="C2849" s="429" t="s">
        <v>2506</v>
      </c>
      <c r="D2849" s="439" t="s">
        <v>2801</v>
      </c>
      <c r="E2849" s="295">
        <v>19065.599999999999</v>
      </c>
      <c r="F2849" s="313" t="s">
        <v>4004</v>
      </c>
      <c r="G2849" s="28">
        <v>19065.599999999999</v>
      </c>
      <c r="H2849" s="265">
        <f t="shared" si="57"/>
        <v>0</v>
      </c>
      <c r="I2849" s="24" t="s">
        <v>2544</v>
      </c>
      <c r="J2849" s="9"/>
      <c r="K2849" s="9"/>
    </row>
    <row r="2850" spans="1:11" x14ac:dyDescent="0.25">
      <c r="A2850" s="240">
        <v>41943</v>
      </c>
      <c r="B2850" s="438" t="s">
        <v>4315</v>
      </c>
      <c r="C2850" s="429" t="s">
        <v>2506</v>
      </c>
      <c r="D2850" s="401" t="s">
        <v>2801</v>
      </c>
      <c r="E2850" s="402">
        <v>28219.439999999999</v>
      </c>
      <c r="F2850" s="461" t="s">
        <v>4316</v>
      </c>
      <c r="G2850" s="247">
        <v>28219.439999999999</v>
      </c>
      <c r="H2850" s="265">
        <f t="shared" si="57"/>
        <v>0</v>
      </c>
      <c r="I2850" s="235" t="s">
        <v>2544</v>
      </c>
      <c r="J2850" s="9"/>
      <c r="K2850" s="9"/>
    </row>
    <row r="2851" spans="1:11" x14ac:dyDescent="0.25">
      <c r="A2851" s="240"/>
      <c r="B2851" s="438"/>
      <c r="C2851" s="429"/>
      <c r="D2851" s="401"/>
      <c r="E2851" s="402"/>
      <c r="F2851" s="461"/>
      <c r="G2851" s="624">
        <f>SUM(G2840:G2850)</f>
        <v>200167.83999999997</v>
      </c>
      <c r="H2851" s="265"/>
      <c r="I2851" s="235"/>
      <c r="J2851" s="9"/>
      <c r="K2851" s="9"/>
    </row>
    <row r="2852" spans="1:11" x14ac:dyDescent="0.25">
      <c r="A2852" s="240"/>
      <c r="B2852" s="438"/>
      <c r="C2852" s="429"/>
      <c r="D2852" s="401"/>
      <c r="E2852" s="402"/>
      <c r="F2852" s="461"/>
      <c r="G2852" s="247"/>
      <c r="H2852" s="265"/>
      <c r="I2852" s="235"/>
      <c r="J2852" s="9"/>
      <c r="K2852" s="9"/>
    </row>
    <row r="2853" spans="1:11" x14ac:dyDescent="0.25">
      <c r="A2853" s="240">
        <v>41915</v>
      </c>
      <c r="B2853" s="452" t="s">
        <v>1760</v>
      </c>
      <c r="C2853" s="453" t="s">
        <v>2506</v>
      </c>
      <c r="D2853" s="235" t="s">
        <v>217</v>
      </c>
      <c r="E2853" s="236">
        <v>39843</v>
      </c>
      <c r="F2853" s="313" t="s">
        <v>2800</v>
      </c>
      <c r="G2853" s="30">
        <v>39843</v>
      </c>
      <c r="H2853" s="265">
        <f t="shared" si="57"/>
        <v>0</v>
      </c>
      <c r="I2853" s="235" t="s">
        <v>20</v>
      </c>
      <c r="J2853" s="9"/>
      <c r="K2853" s="9"/>
    </row>
    <row r="2854" spans="1:11" x14ac:dyDescent="0.25">
      <c r="A2854" s="240">
        <v>41918</v>
      </c>
      <c r="B2854" s="241" t="s">
        <v>2032</v>
      </c>
      <c r="C2854" s="394" t="s">
        <v>2506</v>
      </c>
      <c r="D2854" s="8" t="s">
        <v>217</v>
      </c>
      <c r="E2854" s="252">
        <v>38976</v>
      </c>
      <c r="F2854" s="313" t="s">
        <v>2818</v>
      </c>
      <c r="G2854" s="30">
        <v>38976</v>
      </c>
      <c r="H2854" s="265">
        <f t="shared" si="57"/>
        <v>0</v>
      </c>
      <c r="I2854" s="8" t="s">
        <v>20</v>
      </c>
      <c r="J2854" s="9"/>
      <c r="K2854" s="9"/>
    </row>
    <row r="2855" spans="1:11" x14ac:dyDescent="0.25">
      <c r="A2855" s="240">
        <v>41922</v>
      </c>
      <c r="B2855" s="438" t="s">
        <v>1065</v>
      </c>
      <c r="C2855" s="429" t="s">
        <v>2506</v>
      </c>
      <c r="D2855" s="235" t="s">
        <v>217</v>
      </c>
      <c r="E2855" s="236">
        <v>84719.6</v>
      </c>
      <c r="F2855" s="313" t="s">
        <v>2852</v>
      </c>
      <c r="G2855" s="30">
        <v>84719.6</v>
      </c>
      <c r="H2855" s="265">
        <f t="shared" si="57"/>
        <v>0</v>
      </c>
      <c r="I2855" s="235" t="s">
        <v>20</v>
      </c>
      <c r="J2855" s="9"/>
      <c r="K2855" s="9"/>
    </row>
    <row r="2856" spans="1:11" x14ac:dyDescent="0.25">
      <c r="A2856" s="240">
        <v>41925</v>
      </c>
      <c r="B2856" s="438" t="s">
        <v>1410</v>
      </c>
      <c r="C2856" s="429" t="s">
        <v>2506</v>
      </c>
      <c r="D2856" s="401" t="s">
        <v>217</v>
      </c>
      <c r="E2856" s="402">
        <v>52891.7</v>
      </c>
      <c r="F2856" s="313" t="s">
        <v>2872</v>
      </c>
      <c r="G2856" s="30">
        <v>52891.7</v>
      </c>
      <c r="H2856" s="265">
        <f t="shared" si="57"/>
        <v>0</v>
      </c>
      <c r="I2856" s="8" t="s">
        <v>2864</v>
      </c>
      <c r="J2856" s="9"/>
      <c r="K2856" s="9"/>
    </row>
    <row r="2857" spans="1:11" x14ac:dyDescent="0.25">
      <c r="A2857" s="240">
        <v>41925</v>
      </c>
      <c r="B2857" s="438" t="s">
        <v>1420</v>
      </c>
      <c r="C2857" s="429" t="s">
        <v>2506</v>
      </c>
      <c r="D2857" s="401" t="s">
        <v>217</v>
      </c>
      <c r="E2857" s="402">
        <v>19659.599999999999</v>
      </c>
      <c r="F2857" s="294">
        <v>41925</v>
      </c>
      <c r="G2857" s="30">
        <v>19659.599999999999</v>
      </c>
      <c r="H2857" s="265">
        <f t="shared" si="57"/>
        <v>0</v>
      </c>
      <c r="I2857" s="8" t="s">
        <v>2508</v>
      </c>
      <c r="J2857" s="9"/>
      <c r="K2857" s="9"/>
    </row>
    <row r="2858" spans="1:11" x14ac:dyDescent="0.25">
      <c r="A2858" s="240">
        <v>41929</v>
      </c>
      <c r="B2858" s="438" t="s">
        <v>3123</v>
      </c>
      <c r="C2858" s="429" t="s">
        <v>2506</v>
      </c>
      <c r="D2858" s="8" t="s">
        <v>217</v>
      </c>
      <c r="E2858" s="252">
        <v>76396</v>
      </c>
      <c r="F2858" s="313" t="s">
        <v>3124</v>
      </c>
      <c r="G2858" s="251">
        <v>76396</v>
      </c>
      <c r="H2858" s="265">
        <f t="shared" si="57"/>
        <v>0</v>
      </c>
      <c r="I2858" s="8" t="s">
        <v>2864</v>
      </c>
      <c r="J2858" s="9"/>
      <c r="K2858" s="9"/>
    </row>
    <row r="2859" spans="1:11" x14ac:dyDescent="0.25">
      <c r="A2859" s="240">
        <v>41932</v>
      </c>
      <c r="B2859" s="438" t="s">
        <v>3336</v>
      </c>
      <c r="C2859" s="429" t="s">
        <v>2506</v>
      </c>
      <c r="D2859" s="8" t="s">
        <v>217</v>
      </c>
      <c r="E2859" s="252">
        <v>53711.6</v>
      </c>
      <c r="F2859" s="313" t="s">
        <v>3337</v>
      </c>
      <c r="G2859" s="247">
        <v>53711.6</v>
      </c>
      <c r="H2859" s="265">
        <f t="shared" si="57"/>
        <v>0</v>
      </c>
      <c r="I2859" s="8" t="s">
        <v>2864</v>
      </c>
      <c r="J2859" s="9"/>
      <c r="K2859" s="9"/>
    </row>
    <row r="2860" spans="1:11" x14ac:dyDescent="0.25">
      <c r="A2860" s="240">
        <v>41936</v>
      </c>
      <c r="B2860" s="438" t="s">
        <v>3705</v>
      </c>
      <c r="C2860" s="429" t="s">
        <v>2506</v>
      </c>
      <c r="D2860" s="406" t="s">
        <v>217</v>
      </c>
      <c r="E2860" s="407">
        <v>0</v>
      </c>
      <c r="F2860" s="408" t="s">
        <v>3706</v>
      </c>
      <c r="G2860" s="34">
        <v>0</v>
      </c>
      <c r="H2860" s="265">
        <f t="shared" si="57"/>
        <v>0</v>
      </c>
      <c r="I2860" s="20" t="s">
        <v>2864</v>
      </c>
      <c r="J2860" s="9"/>
      <c r="K2860" s="9"/>
    </row>
    <row r="2861" spans="1:11" x14ac:dyDescent="0.25">
      <c r="A2861" s="240">
        <v>41939</v>
      </c>
      <c r="B2861" s="438" t="s">
        <v>3993</v>
      </c>
      <c r="C2861" s="429" t="s">
        <v>2506</v>
      </c>
      <c r="D2861" s="439" t="s">
        <v>217</v>
      </c>
      <c r="E2861" s="295">
        <v>55897.25</v>
      </c>
      <c r="F2861" s="313" t="s">
        <v>3994</v>
      </c>
      <c r="G2861" s="28">
        <v>55897.25</v>
      </c>
      <c r="H2861" s="265">
        <f t="shared" si="57"/>
        <v>0</v>
      </c>
      <c r="I2861" s="24" t="s">
        <v>2544</v>
      </c>
      <c r="J2861" s="9"/>
      <c r="K2861" s="9"/>
    </row>
    <row r="2862" spans="1:11" x14ac:dyDescent="0.25">
      <c r="A2862" s="240">
        <v>41939</v>
      </c>
      <c r="B2862" s="438" t="s">
        <v>3998</v>
      </c>
      <c r="C2862" s="429" t="s">
        <v>2506</v>
      </c>
      <c r="D2862" s="439" t="s">
        <v>217</v>
      </c>
      <c r="E2862" s="295">
        <v>78387.199999999997</v>
      </c>
      <c r="F2862" s="313" t="s">
        <v>3999</v>
      </c>
      <c r="G2862" s="28">
        <v>78387.199999999997</v>
      </c>
      <c r="H2862" s="265">
        <f t="shared" ref="H2862:H2959" si="59">E2862-G2862</f>
        <v>0</v>
      </c>
      <c r="I2862" s="24" t="s">
        <v>2544</v>
      </c>
      <c r="J2862" s="9"/>
      <c r="K2862" s="9"/>
    </row>
    <row r="2863" spans="1:11" x14ac:dyDescent="0.25">
      <c r="A2863" s="240">
        <v>41943</v>
      </c>
      <c r="B2863" s="438" t="s">
        <v>4321</v>
      </c>
      <c r="C2863" s="429" t="s">
        <v>2506</v>
      </c>
      <c r="D2863" s="401" t="s">
        <v>217</v>
      </c>
      <c r="E2863" s="402">
        <v>75302</v>
      </c>
      <c r="F2863" s="461" t="s">
        <v>4322</v>
      </c>
      <c r="G2863" s="247">
        <v>75302</v>
      </c>
      <c r="H2863" s="265">
        <f t="shared" si="59"/>
        <v>0</v>
      </c>
      <c r="I2863" s="235" t="s">
        <v>2544</v>
      </c>
      <c r="J2863" s="9"/>
      <c r="K2863" s="9"/>
    </row>
    <row r="2864" spans="1:11" x14ac:dyDescent="0.25">
      <c r="A2864" s="240"/>
      <c r="B2864" s="438"/>
      <c r="C2864" s="429"/>
      <c r="D2864" s="401"/>
      <c r="E2864" s="402"/>
      <c r="F2864" s="461"/>
      <c r="G2864" s="624">
        <f>SUM(G2853:G2863)</f>
        <v>575783.94999999995</v>
      </c>
      <c r="H2864" s="265"/>
      <c r="I2864" s="235"/>
      <c r="J2864" s="9"/>
      <c r="K2864" s="9"/>
    </row>
    <row r="2865" spans="1:11" x14ac:dyDescent="0.25">
      <c r="A2865" s="240"/>
      <c r="B2865" s="438"/>
      <c r="C2865" s="429"/>
      <c r="D2865" s="401"/>
      <c r="E2865" s="402"/>
      <c r="F2865" s="461"/>
      <c r="G2865" s="247"/>
      <c r="H2865" s="265"/>
      <c r="I2865" s="235"/>
      <c r="J2865" s="9"/>
      <c r="K2865" s="9"/>
    </row>
    <row r="2866" spans="1:11" x14ac:dyDescent="0.25">
      <c r="A2866" s="240">
        <v>41914</v>
      </c>
      <c r="B2866" s="452" t="s">
        <v>1557</v>
      </c>
      <c r="C2866" s="453" t="s">
        <v>2506</v>
      </c>
      <c r="D2866" s="454" t="s">
        <v>2784</v>
      </c>
      <c r="E2866" s="236">
        <v>1590</v>
      </c>
      <c r="F2866" s="294">
        <v>41914</v>
      </c>
      <c r="G2866" s="30">
        <v>1590</v>
      </c>
      <c r="H2866" s="238">
        <f t="shared" si="59"/>
        <v>0</v>
      </c>
      <c r="I2866" s="38" t="s">
        <v>23</v>
      </c>
      <c r="J2866" s="9"/>
      <c r="K2866" s="9"/>
    </row>
    <row r="2867" spans="1:11" x14ac:dyDescent="0.25">
      <c r="A2867" s="240">
        <v>41915</v>
      </c>
      <c r="B2867" s="452" t="s">
        <v>1692</v>
      </c>
      <c r="C2867" s="453" t="s">
        <v>2506</v>
      </c>
      <c r="D2867" s="454" t="s">
        <v>2784</v>
      </c>
      <c r="E2867" s="236">
        <v>1650</v>
      </c>
      <c r="F2867" s="294">
        <v>41915</v>
      </c>
      <c r="G2867" s="30">
        <v>1650</v>
      </c>
      <c r="H2867" s="265">
        <f t="shared" si="59"/>
        <v>0</v>
      </c>
      <c r="I2867" s="38" t="s">
        <v>23</v>
      </c>
      <c r="J2867" s="9"/>
      <c r="K2867" s="9"/>
    </row>
    <row r="2868" spans="1:11" x14ac:dyDescent="0.25">
      <c r="A2868" s="240">
        <v>41917</v>
      </c>
      <c r="B2868" s="241" t="s">
        <v>1897</v>
      </c>
      <c r="C2868" s="394" t="s">
        <v>2506</v>
      </c>
      <c r="D2868" s="235" t="s">
        <v>2784</v>
      </c>
      <c r="E2868" s="236">
        <v>2391.1999999999998</v>
      </c>
      <c r="F2868" s="294">
        <v>41917</v>
      </c>
      <c r="G2868" s="30">
        <v>2391.1999999999998</v>
      </c>
      <c r="H2868" s="265">
        <f t="shared" si="59"/>
        <v>0</v>
      </c>
      <c r="I2868" s="235" t="s">
        <v>4</v>
      </c>
      <c r="J2868" s="9"/>
      <c r="K2868" s="9"/>
    </row>
    <row r="2869" spans="1:11" x14ac:dyDescent="0.25">
      <c r="A2869" s="240">
        <v>41918</v>
      </c>
      <c r="B2869" s="241" t="s">
        <v>1983</v>
      </c>
      <c r="C2869" s="394" t="s">
        <v>2506</v>
      </c>
      <c r="D2869" s="8" t="s">
        <v>2784</v>
      </c>
      <c r="E2869" s="252">
        <v>2223.1999999999998</v>
      </c>
      <c r="F2869" s="294">
        <v>41918</v>
      </c>
      <c r="G2869" s="30">
        <v>2223.1999999999998</v>
      </c>
      <c r="H2869" s="265">
        <f t="shared" si="59"/>
        <v>0</v>
      </c>
      <c r="I2869" s="8" t="s">
        <v>23</v>
      </c>
      <c r="J2869" s="9"/>
      <c r="K2869" s="9"/>
    </row>
    <row r="2870" spans="1:11" x14ac:dyDescent="0.25">
      <c r="A2870" s="240">
        <v>41919</v>
      </c>
      <c r="B2870" s="241" t="s">
        <v>2125</v>
      </c>
      <c r="C2870" s="394" t="s">
        <v>2506</v>
      </c>
      <c r="D2870" s="8" t="s">
        <v>2784</v>
      </c>
      <c r="E2870" s="252">
        <v>1780.8</v>
      </c>
      <c r="F2870" s="294">
        <v>41919</v>
      </c>
      <c r="G2870" s="30">
        <v>1780.8</v>
      </c>
      <c r="H2870" s="265">
        <f t="shared" si="59"/>
        <v>0</v>
      </c>
      <c r="I2870" s="8" t="s">
        <v>23</v>
      </c>
      <c r="J2870" s="9"/>
      <c r="K2870" s="9"/>
    </row>
    <row r="2871" spans="1:11" x14ac:dyDescent="0.25">
      <c r="A2871" s="240">
        <v>41920</v>
      </c>
      <c r="B2871" s="241" t="s">
        <v>2185</v>
      </c>
      <c r="C2871" s="394" t="s">
        <v>2506</v>
      </c>
      <c r="D2871" s="8" t="s">
        <v>2784</v>
      </c>
      <c r="E2871" s="252">
        <v>1030.4000000000001</v>
      </c>
      <c r="F2871" s="294">
        <v>41921</v>
      </c>
      <c r="G2871" s="30">
        <v>1030.4000000000001</v>
      </c>
      <c r="H2871" s="265">
        <f t="shared" si="59"/>
        <v>0</v>
      </c>
      <c r="I2871" s="8" t="s">
        <v>23</v>
      </c>
      <c r="J2871" s="9"/>
      <c r="K2871" s="9"/>
    </row>
    <row r="2872" spans="1:11" x14ac:dyDescent="0.25">
      <c r="A2872" s="240">
        <v>41923</v>
      </c>
      <c r="B2872" s="438" t="s">
        <v>1183</v>
      </c>
      <c r="C2872" s="429" t="s">
        <v>2506</v>
      </c>
      <c r="D2872" s="8" t="s">
        <v>2784</v>
      </c>
      <c r="E2872" s="252">
        <v>1613.1</v>
      </c>
      <c r="F2872" s="294">
        <v>41925</v>
      </c>
      <c r="G2872" s="30">
        <v>1613.1</v>
      </c>
      <c r="H2872" s="265">
        <f t="shared" si="59"/>
        <v>0</v>
      </c>
      <c r="I2872" s="235" t="s">
        <v>2511</v>
      </c>
      <c r="J2872" s="9"/>
      <c r="K2872" s="9"/>
    </row>
    <row r="2873" spans="1:11" x14ac:dyDescent="0.25">
      <c r="A2873" s="240">
        <v>41925</v>
      </c>
      <c r="B2873" s="438" t="s">
        <v>1342</v>
      </c>
      <c r="C2873" s="429" t="s">
        <v>2506</v>
      </c>
      <c r="D2873" s="401" t="s">
        <v>2784</v>
      </c>
      <c r="E2873" s="402">
        <v>1846.8</v>
      </c>
      <c r="F2873" s="294">
        <v>41925</v>
      </c>
      <c r="G2873" s="22">
        <v>1846.8</v>
      </c>
      <c r="H2873" s="265">
        <f t="shared" si="59"/>
        <v>0</v>
      </c>
      <c r="I2873" s="20" t="s">
        <v>2511</v>
      </c>
      <c r="J2873" s="9"/>
      <c r="K2873" s="9"/>
    </row>
    <row r="2874" spans="1:11" x14ac:dyDescent="0.25">
      <c r="A2874" s="240"/>
      <c r="B2874" s="438"/>
      <c r="C2874" s="429"/>
      <c r="D2874" s="401"/>
      <c r="E2874" s="402"/>
      <c r="F2874" s="294"/>
      <c r="G2874" s="22">
        <f>SUM(G2866:G2873)</f>
        <v>14125.499999999998</v>
      </c>
      <c r="H2874" s="265"/>
      <c r="I2874" s="20"/>
      <c r="J2874" s="9"/>
      <c r="K2874" s="9"/>
    </row>
    <row r="2875" spans="1:11" x14ac:dyDescent="0.25">
      <c r="A2875" s="240"/>
      <c r="B2875" s="438"/>
      <c r="C2875" s="429"/>
      <c r="D2875" s="401"/>
      <c r="E2875" s="402"/>
      <c r="F2875" s="294"/>
      <c r="G2875" s="22"/>
      <c r="H2875" s="265"/>
      <c r="I2875" s="20"/>
      <c r="J2875" s="9"/>
      <c r="K2875" s="9"/>
    </row>
    <row r="2876" spans="1:11" x14ac:dyDescent="0.25">
      <c r="A2876" s="240">
        <v>41923</v>
      </c>
      <c r="B2876" s="438" t="s">
        <v>1170</v>
      </c>
      <c r="C2876" s="429" t="s">
        <v>2506</v>
      </c>
      <c r="D2876" s="8" t="s">
        <v>1088</v>
      </c>
      <c r="E2876" s="252">
        <v>1096</v>
      </c>
      <c r="F2876" s="294">
        <v>41925</v>
      </c>
      <c r="G2876" s="30">
        <v>1096</v>
      </c>
      <c r="H2876" s="265">
        <f t="shared" si="59"/>
        <v>0</v>
      </c>
      <c r="I2876" s="235" t="s">
        <v>2511</v>
      </c>
      <c r="J2876" s="9"/>
      <c r="K2876" s="9"/>
    </row>
    <row r="2877" spans="1:11" x14ac:dyDescent="0.25">
      <c r="A2877" s="240"/>
      <c r="B2877" s="438"/>
      <c r="C2877" s="429"/>
      <c r="D2877" s="8"/>
      <c r="E2877" s="252"/>
      <c r="F2877" s="294"/>
      <c r="G2877" s="30"/>
      <c r="H2877" s="265"/>
      <c r="I2877" s="235"/>
      <c r="J2877" s="9"/>
      <c r="K2877" s="9"/>
    </row>
    <row r="2878" spans="1:11" x14ac:dyDescent="0.25">
      <c r="A2878" s="240">
        <v>41913</v>
      </c>
      <c r="B2878" s="448" t="s">
        <v>2248</v>
      </c>
      <c r="C2878" s="447" t="s">
        <v>2764</v>
      </c>
      <c r="D2878" s="8" t="s">
        <v>1706</v>
      </c>
      <c r="E2878" s="236">
        <v>1204.2</v>
      </c>
      <c r="F2878" s="294">
        <v>41914</v>
      </c>
      <c r="G2878" s="30">
        <v>1204.2</v>
      </c>
      <c r="H2878" s="238">
        <f t="shared" ref="H2878:H2898" si="60">E2878-G2878</f>
        <v>0</v>
      </c>
      <c r="I2878" s="235" t="s">
        <v>23</v>
      </c>
      <c r="J2878" s="9"/>
      <c r="K2878" s="9"/>
    </row>
    <row r="2879" spans="1:11" x14ac:dyDescent="0.25">
      <c r="A2879" s="240">
        <v>41914</v>
      </c>
      <c r="B2879" s="452" t="s">
        <v>1570</v>
      </c>
      <c r="C2879" s="453" t="s">
        <v>2506</v>
      </c>
      <c r="D2879" s="8" t="s">
        <v>1706</v>
      </c>
      <c r="E2879" s="236">
        <v>1122</v>
      </c>
      <c r="F2879" s="294">
        <v>41914</v>
      </c>
      <c r="G2879" s="30">
        <v>1122</v>
      </c>
      <c r="H2879" s="238">
        <f t="shared" si="60"/>
        <v>0</v>
      </c>
      <c r="I2879" s="38"/>
      <c r="J2879" s="9"/>
      <c r="K2879" s="9"/>
    </row>
    <row r="2880" spans="1:11" x14ac:dyDescent="0.25">
      <c r="A2880" s="240">
        <v>41915</v>
      </c>
      <c r="B2880" s="452" t="s">
        <v>1693</v>
      </c>
      <c r="C2880" s="453" t="s">
        <v>2506</v>
      </c>
      <c r="D2880" s="8" t="s">
        <v>1706</v>
      </c>
      <c r="E2880" s="236">
        <v>1650</v>
      </c>
      <c r="F2880" s="294">
        <v>41915</v>
      </c>
      <c r="G2880" s="30">
        <v>1650</v>
      </c>
      <c r="H2880" s="265">
        <f t="shared" si="60"/>
        <v>0</v>
      </c>
      <c r="I2880" s="38" t="s">
        <v>23</v>
      </c>
      <c r="J2880" s="9"/>
      <c r="K2880" s="9"/>
    </row>
    <row r="2881" spans="1:11" x14ac:dyDescent="0.25">
      <c r="A2881" s="240">
        <v>41916</v>
      </c>
      <c r="B2881" s="241" t="s">
        <v>1811</v>
      </c>
      <c r="C2881" s="394" t="s">
        <v>2506</v>
      </c>
      <c r="D2881" s="8" t="s">
        <v>1706</v>
      </c>
      <c r="E2881" s="236">
        <v>3850</v>
      </c>
      <c r="F2881" s="294">
        <v>41916</v>
      </c>
      <c r="G2881" s="30">
        <v>3850</v>
      </c>
      <c r="H2881" s="265">
        <f t="shared" si="60"/>
        <v>0</v>
      </c>
      <c r="I2881" s="235" t="s">
        <v>23</v>
      </c>
      <c r="J2881" s="9"/>
      <c r="K2881" s="9"/>
    </row>
    <row r="2882" spans="1:11" x14ac:dyDescent="0.25">
      <c r="A2882" s="240">
        <v>41916</v>
      </c>
      <c r="B2882" s="241" t="s">
        <v>1814</v>
      </c>
      <c r="C2882" s="394" t="s">
        <v>2506</v>
      </c>
      <c r="D2882" s="8" t="s">
        <v>1706</v>
      </c>
      <c r="E2882" s="236">
        <v>1650</v>
      </c>
      <c r="F2882" s="294">
        <v>41916</v>
      </c>
      <c r="G2882" s="30">
        <v>1650</v>
      </c>
      <c r="H2882" s="265">
        <f t="shared" si="60"/>
        <v>0</v>
      </c>
      <c r="I2882" s="235"/>
      <c r="J2882" s="9"/>
      <c r="K2882" s="9"/>
    </row>
    <row r="2883" spans="1:11" x14ac:dyDescent="0.25">
      <c r="A2883" s="240">
        <v>41917</v>
      </c>
      <c r="B2883" s="241" t="s">
        <v>1901</v>
      </c>
      <c r="C2883" s="394" t="s">
        <v>2506</v>
      </c>
      <c r="D2883" s="8" t="s">
        <v>1706</v>
      </c>
      <c r="E2883" s="236">
        <v>2391.1999999999998</v>
      </c>
      <c r="F2883" s="294">
        <v>41917</v>
      </c>
      <c r="G2883" s="30">
        <v>2391.1999999999998</v>
      </c>
      <c r="H2883" s="265">
        <f t="shared" si="60"/>
        <v>0</v>
      </c>
      <c r="I2883" s="235" t="s">
        <v>4</v>
      </c>
      <c r="J2883" s="9"/>
      <c r="K2883" s="9"/>
    </row>
    <row r="2884" spans="1:11" x14ac:dyDescent="0.25">
      <c r="A2884" s="240">
        <v>41920</v>
      </c>
      <c r="B2884" s="241" t="s">
        <v>2186</v>
      </c>
      <c r="C2884" s="394" t="s">
        <v>2506</v>
      </c>
      <c r="D2884" s="8" t="s">
        <v>1706</v>
      </c>
      <c r="E2884" s="252">
        <v>1120</v>
      </c>
      <c r="F2884" s="294">
        <v>41921</v>
      </c>
      <c r="G2884" s="30">
        <v>1120</v>
      </c>
      <c r="H2884" s="265">
        <f t="shared" si="60"/>
        <v>0</v>
      </c>
      <c r="I2884" s="8" t="s">
        <v>23</v>
      </c>
      <c r="J2884" s="9"/>
      <c r="K2884" s="9"/>
    </row>
    <row r="2885" spans="1:11" x14ac:dyDescent="0.25">
      <c r="A2885" s="240">
        <v>41921</v>
      </c>
      <c r="B2885" s="456" t="s">
        <v>1215</v>
      </c>
      <c r="C2885" s="457" t="s">
        <v>2764</v>
      </c>
      <c r="D2885" s="8" t="s">
        <v>1706</v>
      </c>
      <c r="E2885" s="236">
        <v>1254</v>
      </c>
      <c r="F2885" s="294">
        <v>41921</v>
      </c>
      <c r="G2885" s="30">
        <v>1254</v>
      </c>
      <c r="H2885" s="265">
        <f t="shared" si="60"/>
        <v>0</v>
      </c>
      <c r="I2885" s="235" t="s">
        <v>23</v>
      </c>
      <c r="J2885" s="9"/>
      <c r="K2885" s="9"/>
    </row>
    <row r="2886" spans="1:11" x14ac:dyDescent="0.25">
      <c r="A2886" s="240">
        <v>41922</v>
      </c>
      <c r="B2886" s="438" t="s">
        <v>1062</v>
      </c>
      <c r="C2886" s="429" t="s">
        <v>2506</v>
      </c>
      <c r="D2886" s="8" t="s">
        <v>1706</v>
      </c>
      <c r="E2886" s="236">
        <v>1407.9</v>
      </c>
      <c r="F2886" s="294">
        <v>41922</v>
      </c>
      <c r="G2886" s="30">
        <v>1407.9</v>
      </c>
      <c r="H2886" s="265">
        <f t="shared" si="60"/>
        <v>0</v>
      </c>
      <c r="I2886" s="235" t="s">
        <v>23</v>
      </c>
      <c r="J2886" s="9"/>
      <c r="K2886" s="9"/>
    </row>
    <row r="2887" spans="1:11" x14ac:dyDescent="0.25">
      <c r="A2887" s="240">
        <v>41934</v>
      </c>
      <c r="B2887" s="438" t="s">
        <v>3551</v>
      </c>
      <c r="C2887" s="429" t="s">
        <v>2506</v>
      </c>
      <c r="D2887" s="8" t="s">
        <v>1706</v>
      </c>
      <c r="E2887" s="252">
        <v>2059.1999999999998</v>
      </c>
      <c r="F2887" s="294">
        <v>41935</v>
      </c>
      <c r="G2887" s="22">
        <v>2059.1999999999998</v>
      </c>
      <c r="H2887" s="265">
        <f t="shared" si="60"/>
        <v>0</v>
      </c>
      <c r="I2887" s="20" t="s">
        <v>2511</v>
      </c>
      <c r="J2887" s="9"/>
      <c r="K2887" s="9"/>
    </row>
    <row r="2888" spans="1:11" x14ac:dyDescent="0.25">
      <c r="A2888" s="240">
        <v>41935</v>
      </c>
      <c r="B2888" s="438" t="s">
        <v>3612</v>
      </c>
      <c r="C2888" s="429" t="s">
        <v>2506</v>
      </c>
      <c r="D2888" s="8" t="s">
        <v>1706</v>
      </c>
      <c r="E2888" s="402">
        <v>1040</v>
      </c>
      <c r="F2888" s="117">
        <v>41935</v>
      </c>
      <c r="G2888" s="30">
        <v>1040</v>
      </c>
      <c r="H2888" s="265">
        <f t="shared" si="60"/>
        <v>0</v>
      </c>
      <c r="I2888" s="235" t="s">
        <v>2511</v>
      </c>
      <c r="J2888" s="9"/>
      <c r="K2888" s="9"/>
    </row>
    <row r="2889" spans="1:11" x14ac:dyDescent="0.25">
      <c r="A2889" s="240">
        <v>41935</v>
      </c>
      <c r="B2889" s="438" t="s">
        <v>3614</v>
      </c>
      <c r="C2889" s="429" t="s">
        <v>2506</v>
      </c>
      <c r="D2889" s="8" t="s">
        <v>1706</v>
      </c>
      <c r="E2889" s="402">
        <v>676</v>
      </c>
      <c r="F2889" s="117">
        <v>41935</v>
      </c>
      <c r="G2889" s="30">
        <v>676</v>
      </c>
      <c r="H2889" s="265">
        <f t="shared" si="60"/>
        <v>0</v>
      </c>
      <c r="I2889" s="235" t="s">
        <v>2511</v>
      </c>
      <c r="J2889" s="9"/>
      <c r="K2889" s="9"/>
    </row>
    <row r="2890" spans="1:11" x14ac:dyDescent="0.25">
      <c r="A2890" s="240">
        <v>41936</v>
      </c>
      <c r="B2890" s="438" t="s">
        <v>3704</v>
      </c>
      <c r="C2890" s="429" t="s">
        <v>2506</v>
      </c>
      <c r="D2890" s="8" t="s">
        <v>1706</v>
      </c>
      <c r="E2890" s="252">
        <v>2107</v>
      </c>
      <c r="F2890" s="294">
        <v>41936</v>
      </c>
      <c r="G2890" s="22">
        <v>2107</v>
      </c>
      <c r="H2890" s="265">
        <f t="shared" si="60"/>
        <v>0</v>
      </c>
      <c r="I2890" s="20" t="s">
        <v>2511</v>
      </c>
      <c r="J2890" s="9"/>
      <c r="K2890" s="9"/>
    </row>
    <row r="2891" spans="1:11" x14ac:dyDescent="0.25">
      <c r="A2891" s="240">
        <v>41937</v>
      </c>
      <c r="B2891" s="438" t="s">
        <v>3815</v>
      </c>
      <c r="C2891" s="429" t="s">
        <v>2506</v>
      </c>
      <c r="D2891" s="8" t="s">
        <v>1706</v>
      </c>
      <c r="E2891" s="402">
        <v>5836.8</v>
      </c>
      <c r="F2891" s="294">
        <v>41937</v>
      </c>
      <c r="G2891" s="22">
        <v>5836.8</v>
      </c>
      <c r="H2891" s="265">
        <f t="shared" si="60"/>
        <v>0</v>
      </c>
      <c r="I2891" s="431" t="s">
        <v>2511</v>
      </c>
      <c r="J2891" s="9"/>
      <c r="K2891" s="9"/>
    </row>
    <row r="2892" spans="1:11" x14ac:dyDescent="0.25">
      <c r="A2892" s="240">
        <v>41937</v>
      </c>
      <c r="B2892" s="438" t="s">
        <v>3826</v>
      </c>
      <c r="C2892" s="429" t="s">
        <v>2506</v>
      </c>
      <c r="D2892" s="8" t="s">
        <v>1706</v>
      </c>
      <c r="E2892" s="402">
        <v>149.04</v>
      </c>
      <c r="F2892" s="294">
        <v>41937</v>
      </c>
      <c r="G2892" s="22">
        <v>149.04</v>
      </c>
      <c r="H2892" s="265">
        <f t="shared" si="60"/>
        <v>0</v>
      </c>
      <c r="I2892" s="431" t="s">
        <v>2511</v>
      </c>
      <c r="J2892" s="9"/>
      <c r="K2892" s="9"/>
    </row>
    <row r="2893" spans="1:11" x14ac:dyDescent="0.25">
      <c r="A2893" s="240">
        <v>41938</v>
      </c>
      <c r="B2893" s="438" t="s">
        <v>3895</v>
      </c>
      <c r="C2893" s="429" t="s">
        <v>2506</v>
      </c>
      <c r="D2893" s="8" t="s">
        <v>1706</v>
      </c>
      <c r="E2893" s="402">
        <v>2640</v>
      </c>
      <c r="F2893" s="294">
        <v>41938</v>
      </c>
      <c r="G2893" s="30">
        <v>2640</v>
      </c>
      <c r="H2893" s="265">
        <f t="shared" si="60"/>
        <v>0</v>
      </c>
      <c r="I2893" s="8" t="s">
        <v>2531</v>
      </c>
      <c r="J2893" s="9"/>
      <c r="K2893" s="9"/>
    </row>
    <row r="2894" spans="1:11" x14ac:dyDescent="0.25">
      <c r="A2894" s="240">
        <v>41939</v>
      </c>
      <c r="B2894" s="438" t="s">
        <v>3944</v>
      </c>
      <c r="C2894" s="429" t="s">
        <v>2506</v>
      </c>
      <c r="D2894" s="8" t="s">
        <v>1706</v>
      </c>
      <c r="E2894" s="295">
        <v>1723.2</v>
      </c>
      <c r="F2894" s="294">
        <v>41939</v>
      </c>
      <c r="G2894" s="22">
        <v>1723.2</v>
      </c>
      <c r="H2894" s="265">
        <f t="shared" si="60"/>
        <v>0</v>
      </c>
      <c r="I2894" s="24" t="s">
        <v>2511</v>
      </c>
      <c r="J2894" s="9"/>
      <c r="K2894" s="9"/>
    </row>
    <row r="2895" spans="1:11" x14ac:dyDescent="0.25">
      <c r="A2895" s="240">
        <v>41940</v>
      </c>
      <c r="B2895" s="438" t="s">
        <v>4074</v>
      </c>
      <c r="C2895" s="429" t="s">
        <v>2506</v>
      </c>
      <c r="D2895" s="8" t="s">
        <v>1706</v>
      </c>
      <c r="E2895" s="402">
        <v>1281.5999999999999</v>
      </c>
      <c r="F2895" s="294">
        <v>41940</v>
      </c>
      <c r="G2895" s="30">
        <v>1281.5999999999999</v>
      </c>
      <c r="H2895" s="265">
        <f t="shared" si="60"/>
        <v>0</v>
      </c>
      <c r="I2895" s="235" t="s">
        <v>2511</v>
      </c>
      <c r="J2895" s="9"/>
      <c r="K2895" s="9"/>
    </row>
    <row r="2896" spans="1:11" x14ac:dyDescent="0.25">
      <c r="A2896" s="240">
        <v>41941</v>
      </c>
      <c r="B2896" s="438" t="s">
        <v>4154</v>
      </c>
      <c r="C2896" s="429" t="s">
        <v>2506</v>
      </c>
      <c r="D2896" s="8" t="s">
        <v>1706</v>
      </c>
      <c r="E2896" s="402">
        <v>1496</v>
      </c>
      <c r="F2896" s="117">
        <v>41941</v>
      </c>
      <c r="G2896" s="30">
        <v>1496</v>
      </c>
      <c r="H2896" s="265">
        <f t="shared" si="60"/>
        <v>0</v>
      </c>
      <c r="I2896" s="235" t="s">
        <v>2508</v>
      </c>
      <c r="J2896" s="9"/>
      <c r="K2896" s="9"/>
    </row>
    <row r="2897" spans="1:11" x14ac:dyDescent="0.25">
      <c r="A2897" s="240">
        <v>41942</v>
      </c>
      <c r="B2897" s="438" t="s">
        <v>4254</v>
      </c>
      <c r="C2897" s="429" t="s">
        <v>2506</v>
      </c>
      <c r="D2897" s="8" t="s">
        <v>1706</v>
      </c>
      <c r="E2897" s="402">
        <v>1840</v>
      </c>
      <c r="F2897" s="117">
        <v>41943</v>
      </c>
      <c r="G2897" s="30">
        <v>1840</v>
      </c>
      <c r="H2897" s="265">
        <f t="shared" si="60"/>
        <v>0</v>
      </c>
      <c r="I2897" s="8" t="s">
        <v>2511</v>
      </c>
      <c r="J2897" s="9"/>
      <c r="K2897" s="9"/>
    </row>
    <row r="2898" spans="1:11" x14ac:dyDescent="0.25">
      <c r="A2898" s="240">
        <v>41943</v>
      </c>
      <c r="B2898" s="438" t="s">
        <v>4369</v>
      </c>
      <c r="C2898" s="429" t="s">
        <v>2506</v>
      </c>
      <c r="D2898" s="8" t="s">
        <v>1706</v>
      </c>
      <c r="E2898" s="402">
        <v>2718.6</v>
      </c>
      <c r="F2898" s="313">
        <v>41944</v>
      </c>
      <c r="G2898" s="247">
        <v>2718.6</v>
      </c>
      <c r="H2898" s="265">
        <f t="shared" si="60"/>
        <v>0</v>
      </c>
      <c r="I2898" s="8" t="s">
        <v>2511</v>
      </c>
      <c r="J2898" s="9"/>
      <c r="K2898" s="9"/>
    </row>
    <row r="2899" spans="1:11" x14ac:dyDescent="0.25">
      <c r="A2899" s="240">
        <v>41923</v>
      </c>
      <c r="B2899" s="438" t="s">
        <v>1173</v>
      </c>
      <c r="C2899" s="429" t="s">
        <v>2506</v>
      </c>
      <c r="D2899" s="8" t="s">
        <v>1706</v>
      </c>
      <c r="E2899" s="252">
        <v>3995.7</v>
      </c>
      <c r="F2899" s="294">
        <v>41925</v>
      </c>
      <c r="G2899" s="30">
        <v>3995.7</v>
      </c>
      <c r="H2899" s="265">
        <f t="shared" si="59"/>
        <v>0</v>
      </c>
      <c r="I2899" s="235" t="s">
        <v>2511</v>
      </c>
      <c r="J2899" s="9"/>
      <c r="K2899" s="9"/>
    </row>
    <row r="2900" spans="1:11" x14ac:dyDescent="0.25">
      <c r="A2900" s="240">
        <v>41923</v>
      </c>
      <c r="B2900" s="438" t="s">
        <v>1182</v>
      </c>
      <c r="C2900" s="429" t="s">
        <v>2506</v>
      </c>
      <c r="D2900" s="8" t="s">
        <v>1706</v>
      </c>
      <c r="E2900" s="252">
        <v>99.9</v>
      </c>
      <c r="F2900" s="294">
        <v>41925</v>
      </c>
      <c r="G2900" s="30">
        <v>99.9</v>
      </c>
      <c r="H2900" s="265">
        <f t="shared" si="59"/>
        <v>0</v>
      </c>
      <c r="I2900" s="235" t="s">
        <v>2511</v>
      </c>
      <c r="J2900" s="9"/>
      <c r="K2900" s="9"/>
    </row>
    <row r="2901" spans="1:11" x14ac:dyDescent="0.25">
      <c r="A2901" s="240">
        <v>41925</v>
      </c>
      <c r="B2901" s="438" t="s">
        <v>1339</v>
      </c>
      <c r="C2901" s="429" t="s">
        <v>2506</v>
      </c>
      <c r="D2901" s="401" t="s">
        <v>1706</v>
      </c>
      <c r="E2901" s="402">
        <v>1385.1</v>
      </c>
      <c r="F2901" s="294">
        <v>41925</v>
      </c>
      <c r="G2901" s="22">
        <v>1385.1</v>
      </c>
      <c r="H2901" s="265">
        <f t="shared" si="59"/>
        <v>0</v>
      </c>
      <c r="I2901" s="20" t="s">
        <v>2511</v>
      </c>
      <c r="J2901" s="9"/>
      <c r="K2901" s="9"/>
    </row>
    <row r="2902" spans="1:11" x14ac:dyDescent="0.25">
      <c r="A2902" s="240">
        <v>41926</v>
      </c>
      <c r="B2902" s="438" t="s">
        <v>1467</v>
      </c>
      <c r="C2902" s="429" t="s">
        <v>2506</v>
      </c>
      <c r="D2902" s="401" t="s">
        <v>1706</v>
      </c>
      <c r="E2902" s="402">
        <v>1265.4000000000001</v>
      </c>
      <c r="F2902" s="294">
        <v>41926</v>
      </c>
      <c r="G2902" s="30">
        <v>1265.4000000000001</v>
      </c>
      <c r="H2902" s="265">
        <f t="shared" si="59"/>
        <v>0</v>
      </c>
      <c r="I2902" s="235" t="s">
        <v>2511</v>
      </c>
      <c r="J2902" s="9"/>
      <c r="K2902" s="9"/>
    </row>
    <row r="2903" spans="1:11" x14ac:dyDescent="0.25">
      <c r="A2903" s="240">
        <v>41927</v>
      </c>
      <c r="B2903" s="438" t="s">
        <v>2908</v>
      </c>
      <c r="C2903" s="429" t="s">
        <v>2506</v>
      </c>
      <c r="D2903" s="8" t="s">
        <v>1706</v>
      </c>
      <c r="E2903" s="252">
        <v>1140</v>
      </c>
      <c r="F2903" s="294">
        <v>41927</v>
      </c>
      <c r="G2903" s="30">
        <v>1140</v>
      </c>
      <c r="H2903" s="265">
        <f t="shared" si="59"/>
        <v>0</v>
      </c>
      <c r="I2903" s="8" t="s">
        <v>2511</v>
      </c>
      <c r="J2903" s="9"/>
      <c r="K2903" s="9"/>
    </row>
    <row r="2904" spans="1:11" x14ac:dyDescent="0.25">
      <c r="A2904" s="240">
        <v>41928</v>
      </c>
      <c r="B2904" s="438" t="s">
        <v>3009</v>
      </c>
      <c r="C2904" s="429" t="s">
        <v>2506</v>
      </c>
      <c r="D2904" s="8" t="s">
        <v>1706</v>
      </c>
      <c r="E2904" s="252">
        <v>1644.45</v>
      </c>
      <c r="F2904" s="294">
        <v>41928</v>
      </c>
      <c r="G2904" s="251">
        <v>1644.45</v>
      </c>
      <c r="H2904" s="265">
        <f t="shared" si="59"/>
        <v>0</v>
      </c>
      <c r="I2904" s="235" t="s">
        <v>2730</v>
      </c>
      <c r="J2904" s="9"/>
      <c r="K2904" s="9"/>
    </row>
    <row r="2905" spans="1:11" x14ac:dyDescent="0.25">
      <c r="A2905" s="240">
        <v>41929</v>
      </c>
      <c r="B2905" s="438" t="s">
        <v>3105</v>
      </c>
      <c r="C2905" s="429" t="s">
        <v>2506</v>
      </c>
      <c r="D2905" s="8" t="s">
        <v>1706</v>
      </c>
      <c r="E2905" s="252">
        <v>1539</v>
      </c>
      <c r="F2905" s="294">
        <v>41929</v>
      </c>
      <c r="G2905" s="251">
        <v>1539</v>
      </c>
      <c r="H2905" s="265">
        <f t="shared" si="59"/>
        <v>0</v>
      </c>
      <c r="I2905" s="235" t="s">
        <v>2531</v>
      </c>
      <c r="J2905" s="9"/>
      <c r="K2905" s="9"/>
    </row>
    <row r="2906" spans="1:11" x14ac:dyDescent="0.25">
      <c r="A2906" s="240">
        <v>41931</v>
      </c>
      <c r="B2906" s="438" t="s">
        <v>3292</v>
      </c>
      <c r="C2906" s="429" t="s">
        <v>2506</v>
      </c>
      <c r="D2906" s="8" t="s">
        <v>1706</v>
      </c>
      <c r="E2906" s="252">
        <v>1393.2</v>
      </c>
      <c r="F2906" s="294">
        <v>41932</v>
      </c>
      <c r="G2906" s="30">
        <v>1393.2</v>
      </c>
      <c r="H2906" s="265">
        <f t="shared" si="59"/>
        <v>0</v>
      </c>
      <c r="I2906" s="8" t="s">
        <v>2531</v>
      </c>
      <c r="J2906" s="9"/>
      <c r="K2906" s="9"/>
    </row>
    <row r="2907" spans="1:11" x14ac:dyDescent="0.25">
      <c r="A2907" s="240">
        <v>41933</v>
      </c>
      <c r="B2907" s="438" t="s">
        <v>3447</v>
      </c>
      <c r="C2907" s="429" t="s">
        <v>2506</v>
      </c>
      <c r="D2907" s="8" t="s">
        <v>1706</v>
      </c>
      <c r="E2907" s="252">
        <v>1128.4000000000001</v>
      </c>
      <c r="F2907" s="294">
        <v>41934</v>
      </c>
      <c r="G2907" s="22">
        <v>1128.4000000000001</v>
      </c>
      <c r="H2907" s="265">
        <f t="shared" si="59"/>
        <v>0</v>
      </c>
      <c r="I2907" s="431" t="s">
        <v>2</v>
      </c>
      <c r="J2907" s="9"/>
      <c r="K2907" s="9"/>
    </row>
    <row r="2908" spans="1:11" x14ac:dyDescent="0.25">
      <c r="A2908" s="240"/>
      <c r="B2908" s="438"/>
      <c r="C2908" s="429"/>
      <c r="D2908" s="8"/>
      <c r="E2908" s="252"/>
      <c r="F2908" s="294"/>
      <c r="G2908" s="620">
        <f>SUM(G2878:G2907)</f>
        <v>52807.889999999992</v>
      </c>
      <c r="H2908" s="265"/>
      <c r="I2908" s="431"/>
      <c r="J2908" s="9"/>
      <c r="K2908" s="9"/>
    </row>
    <row r="2909" spans="1:11" x14ac:dyDescent="0.25">
      <c r="A2909" s="240"/>
      <c r="B2909" s="438"/>
      <c r="C2909" s="429"/>
      <c r="D2909" s="8"/>
      <c r="E2909" s="252"/>
      <c r="F2909" s="294"/>
      <c r="G2909" s="22"/>
      <c r="H2909" s="265"/>
      <c r="I2909" s="431"/>
      <c r="J2909" s="9"/>
      <c r="K2909" s="9"/>
    </row>
    <row r="2910" spans="1:11" x14ac:dyDescent="0.25">
      <c r="A2910" s="240">
        <v>41922</v>
      </c>
      <c r="B2910" s="438" t="s">
        <v>1103</v>
      </c>
      <c r="C2910" s="429" t="s">
        <v>2506</v>
      </c>
      <c r="D2910" s="235" t="s">
        <v>2853</v>
      </c>
      <c r="E2910" s="236">
        <v>564</v>
      </c>
      <c r="F2910" s="294">
        <v>41923</v>
      </c>
      <c r="G2910" s="30">
        <v>564</v>
      </c>
      <c r="H2910" s="265">
        <f t="shared" si="59"/>
        <v>0</v>
      </c>
      <c r="I2910" s="235" t="s">
        <v>196</v>
      </c>
      <c r="J2910" s="9"/>
      <c r="K2910" s="9"/>
    </row>
    <row r="2911" spans="1:11" x14ac:dyDescent="0.25">
      <c r="A2911" s="240">
        <v>41930</v>
      </c>
      <c r="B2911" s="438" t="s">
        <v>3225</v>
      </c>
      <c r="C2911" s="429" t="s">
        <v>2506</v>
      </c>
      <c r="D2911" s="8" t="s">
        <v>2853</v>
      </c>
      <c r="E2911" s="252">
        <v>414.4</v>
      </c>
      <c r="F2911" s="294">
        <v>41930</v>
      </c>
      <c r="G2911" s="30">
        <v>414.4</v>
      </c>
      <c r="H2911" s="265">
        <f t="shared" si="59"/>
        <v>0</v>
      </c>
      <c r="I2911" s="8" t="s">
        <v>2531</v>
      </c>
      <c r="J2911" s="9"/>
      <c r="K2911" s="9"/>
    </row>
    <row r="2912" spans="1:11" x14ac:dyDescent="0.25">
      <c r="A2912" s="240"/>
      <c r="B2912" s="438"/>
      <c r="C2912" s="429"/>
      <c r="D2912" s="8"/>
      <c r="E2912" s="252"/>
      <c r="F2912" s="294"/>
      <c r="G2912" s="30"/>
      <c r="H2912" s="265"/>
      <c r="I2912" s="8"/>
      <c r="J2912" s="9"/>
      <c r="K2912" s="9"/>
    </row>
    <row r="2913" spans="1:11" x14ac:dyDescent="0.25">
      <c r="A2913" s="240">
        <v>41914</v>
      </c>
      <c r="B2913" s="452" t="s">
        <v>1553</v>
      </c>
      <c r="C2913" s="453" t="s">
        <v>2506</v>
      </c>
      <c r="D2913" s="454" t="s">
        <v>282</v>
      </c>
      <c r="E2913" s="236">
        <v>7516.5</v>
      </c>
      <c r="F2913" s="294">
        <v>41914</v>
      </c>
      <c r="G2913" s="30">
        <v>7516.5</v>
      </c>
      <c r="H2913" s="238">
        <f t="shared" si="59"/>
        <v>0</v>
      </c>
      <c r="I2913" s="38"/>
      <c r="J2913" s="9"/>
      <c r="K2913" s="9"/>
    </row>
    <row r="2914" spans="1:11" x14ac:dyDescent="0.25">
      <c r="A2914" s="240">
        <v>41921</v>
      </c>
      <c r="B2914" s="438" t="s">
        <v>2236</v>
      </c>
      <c r="C2914" s="429" t="s">
        <v>2506</v>
      </c>
      <c r="D2914" s="235" t="s">
        <v>282</v>
      </c>
      <c r="E2914" s="236">
        <v>8968</v>
      </c>
      <c r="F2914" s="294">
        <v>41921</v>
      </c>
      <c r="G2914" s="30">
        <v>8968</v>
      </c>
      <c r="H2914" s="265">
        <f t="shared" si="59"/>
        <v>0</v>
      </c>
      <c r="I2914" s="235" t="s">
        <v>196</v>
      </c>
      <c r="J2914" s="9"/>
      <c r="K2914" s="9"/>
    </row>
    <row r="2915" spans="1:11" x14ac:dyDescent="0.25">
      <c r="A2915" s="240">
        <v>41928</v>
      </c>
      <c r="B2915" s="438" t="s">
        <v>3021</v>
      </c>
      <c r="C2915" s="429" t="s">
        <v>2506</v>
      </c>
      <c r="D2915" s="8" t="s">
        <v>282</v>
      </c>
      <c r="E2915" s="252">
        <v>11177.6</v>
      </c>
      <c r="F2915" s="294">
        <v>41928</v>
      </c>
      <c r="G2915" s="251">
        <v>11177.6</v>
      </c>
      <c r="H2915" s="265">
        <f t="shared" si="59"/>
        <v>0</v>
      </c>
      <c r="I2915" s="235" t="s">
        <v>2520</v>
      </c>
      <c r="J2915" s="9"/>
      <c r="K2915" s="9"/>
    </row>
    <row r="2916" spans="1:11" x14ac:dyDescent="0.25">
      <c r="A2916" s="240">
        <v>41929</v>
      </c>
      <c r="B2916" s="438" t="s">
        <v>3109</v>
      </c>
      <c r="C2916" s="429" t="s">
        <v>2506</v>
      </c>
      <c r="D2916" s="8" t="s">
        <v>282</v>
      </c>
      <c r="E2916" s="252">
        <v>1670.4</v>
      </c>
      <c r="F2916" s="294">
        <v>41929</v>
      </c>
      <c r="G2916" s="251">
        <v>1670.4</v>
      </c>
      <c r="H2916" s="265">
        <f t="shared" si="59"/>
        <v>0</v>
      </c>
      <c r="I2916" s="235" t="s">
        <v>2520</v>
      </c>
      <c r="J2916" s="9"/>
      <c r="K2916" s="9"/>
    </row>
    <row r="2917" spans="1:11" x14ac:dyDescent="0.25">
      <c r="A2917" s="240">
        <v>41935</v>
      </c>
      <c r="B2917" s="438" t="s">
        <v>3651</v>
      </c>
      <c r="C2917" s="429" t="s">
        <v>2506</v>
      </c>
      <c r="D2917" s="401" t="s">
        <v>282</v>
      </c>
      <c r="E2917" s="402">
        <v>10240</v>
      </c>
      <c r="F2917" s="294">
        <v>41935</v>
      </c>
      <c r="G2917" s="30">
        <v>10240</v>
      </c>
      <c r="H2917" s="265">
        <f t="shared" si="59"/>
        <v>0</v>
      </c>
      <c r="I2917" s="235" t="s">
        <v>2525</v>
      </c>
      <c r="J2917" s="9"/>
      <c r="K2917" s="9"/>
    </row>
    <row r="2918" spans="1:11" x14ac:dyDescent="0.25">
      <c r="A2918" s="240">
        <v>41930</v>
      </c>
      <c r="B2918" s="438" t="s">
        <v>3258</v>
      </c>
      <c r="C2918" s="429" t="s">
        <v>2506</v>
      </c>
      <c r="D2918" s="8" t="s">
        <v>3259</v>
      </c>
      <c r="E2918" s="252">
        <v>1625.6</v>
      </c>
      <c r="F2918" s="294">
        <v>41930</v>
      </c>
      <c r="G2918" s="30">
        <v>1625.6</v>
      </c>
      <c r="H2918" s="265">
        <f t="shared" si="59"/>
        <v>0</v>
      </c>
      <c r="I2918" s="8" t="s">
        <v>2523</v>
      </c>
      <c r="J2918" s="9"/>
      <c r="K2918" s="9"/>
    </row>
    <row r="2919" spans="1:11" x14ac:dyDescent="0.25">
      <c r="A2919" s="240">
        <v>41936</v>
      </c>
      <c r="B2919" s="438" t="s">
        <v>3774</v>
      </c>
      <c r="C2919" s="429" t="s">
        <v>2506</v>
      </c>
      <c r="D2919" s="401" t="s">
        <v>3259</v>
      </c>
      <c r="E2919" s="402">
        <v>365.5</v>
      </c>
      <c r="F2919" s="294">
        <v>41936</v>
      </c>
      <c r="G2919" s="22">
        <v>365.5</v>
      </c>
      <c r="H2919" s="265">
        <f t="shared" si="59"/>
        <v>0</v>
      </c>
      <c r="I2919" s="20" t="s">
        <v>2508</v>
      </c>
      <c r="J2919" s="9"/>
      <c r="K2919" s="9"/>
    </row>
    <row r="2920" spans="1:11" x14ac:dyDescent="0.25">
      <c r="A2920" s="240">
        <v>41936</v>
      </c>
      <c r="B2920" s="438" t="s">
        <v>3775</v>
      </c>
      <c r="C2920" s="429" t="s">
        <v>2506</v>
      </c>
      <c r="D2920" s="401" t="s">
        <v>3259</v>
      </c>
      <c r="E2920" s="402">
        <v>39.6</v>
      </c>
      <c r="F2920" s="294">
        <v>41936</v>
      </c>
      <c r="G2920" s="22">
        <v>39.6</v>
      </c>
      <c r="H2920" s="265">
        <f t="shared" si="59"/>
        <v>0</v>
      </c>
      <c r="I2920" s="20" t="s">
        <v>2508</v>
      </c>
      <c r="J2920" s="9"/>
      <c r="K2920" s="9"/>
    </row>
    <row r="2921" spans="1:11" x14ac:dyDescent="0.25">
      <c r="A2921" s="240">
        <v>41942</v>
      </c>
      <c r="B2921" s="438" t="s">
        <v>4272</v>
      </c>
      <c r="C2921" s="429" t="s">
        <v>2506</v>
      </c>
      <c r="D2921" s="401" t="s">
        <v>3259</v>
      </c>
      <c r="E2921" s="402">
        <v>10706.15</v>
      </c>
      <c r="F2921" s="117">
        <v>41942</v>
      </c>
      <c r="G2921" s="30">
        <v>10706.15</v>
      </c>
      <c r="H2921" s="265">
        <f t="shared" si="59"/>
        <v>0</v>
      </c>
      <c r="I2921" s="235" t="s">
        <v>2520</v>
      </c>
      <c r="J2921" s="9"/>
      <c r="K2921" s="9"/>
    </row>
    <row r="2922" spans="1:11" x14ac:dyDescent="0.25">
      <c r="A2922" s="240"/>
      <c r="B2922" s="438"/>
      <c r="C2922" s="429"/>
      <c r="D2922" s="401"/>
      <c r="E2922" s="402"/>
      <c r="F2922" s="117"/>
      <c r="G2922" s="621">
        <f>SUM(G2913:G2921)</f>
        <v>52309.35</v>
      </c>
      <c r="H2922" s="265"/>
      <c r="I2922" s="235"/>
      <c r="J2922" s="9"/>
      <c r="K2922" s="9"/>
    </row>
    <row r="2923" spans="1:11" x14ac:dyDescent="0.25">
      <c r="A2923" s="240"/>
      <c r="B2923" s="438"/>
      <c r="C2923" s="429"/>
      <c r="D2923" s="401"/>
      <c r="E2923" s="402"/>
      <c r="F2923" s="117"/>
      <c r="G2923" s="30"/>
      <c r="H2923" s="265"/>
      <c r="I2923" s="235"/>
      <c r="J2923" s="9"/>
      <c r="K2923" s="9"/>
    </row>
    <row r="2924" spans="1:11" x14ac:dyDescent="0.25">
      <c r="A2924" s="240">
        <v>41915</v>
      </c>
      <c r="B2924" s="455" t="s">
        <v>2805</v>
      </c>
      <c r="C2924" s="453" t="s">
        <v>2506</v>
      </c>
      <c r="D2924" s="235" t="s">
        <v>2806</v>
      </c>
      <c r="E2924" s="236">
        <v>6084.4</v>
      </c>
      <c r="F2924" s="294">
        <v>41915</v>
      </c>
      <c r="G2924" s="30">
        <v>6084.4</v>
      </c>
      <c r="H2924" s="265">
        <f t="shared" si="59"/>
        <v>0</v>
      </c>
      <c r="I2924" s="235"/>
      <c r="J2924" s="9"/>
      <c r="K2924" s="9"/>
    </row>
    <row r="2925" spans="1:11" x14ac:dyDescent="0.25">
      <c r="A2925" s="240">
        <v>41921</v>
      </c>
      <c r="B2925" s="456" t="s">
        <v>1194</v>
      </c>
      <c r="C2925" s="457" t="s">
        <v>2764</v>
      </c>
      <c r="D2925" s="235" t="s">
        <v>191</v>
      </c>
      <c r="E2925" s="236">
        <v>5089.6000000000004</v>
      </c>
      <c r="F2925" s="294">
        <v>41921</v>
      </c>
      <c r="G2925" s="30">
        <v>5089.6000000000004</v>
      </c>
      <c r="H2925" s="265">
        <f t="shared" si="59"/>
        <v>0</v>
      </c>
      <c r="I2925" s="235"/>
      <c r="J2925" s="9"/>
      <c r="K2925" s="9"/>
    </row>
    <row r="2926" spans="1:11" x14ac:dyDescent="0.25">
      <c r="A2926" s="240">
        <v>41913</v>
      </c>
      <c r="B2926" s="450" t="s">
        <v>1362</v>
      </c>
      <c r="C2926" s="450" t="s">
        <v>2777</v>
      </c>
      <c r="D2926" s="449" t="s">
        <v>2778</v>
      </c>
      <c r="E2926" s="451">
        <v>103683</v>
      </c>
      <c r="F2926" s="294">
        <v>41914</v>
      </c>
      <c r="G2926" s="413">
        <v>103683</v>
      </c>
      <c r="H2926" s="238">
        <f t="shared" si="59"/>
        <v>0</v>
      </c>
      <c r="I2926" s="235"/>
      <c r="J2926" s="9"/>
      <c r="K2926" s="9"/>
    </row>
    <row r="2927" spans="1:11" x14ac:dyDescent="0.25">
      <c r="A2927" s="240">
        <v>41920</v>
      </c>
      <c r="B2927" s="456" t="s">
        <v>1146</v>
      </c>
      <c r="C2927" s="457" t="s">
        <v>2764</v>
      </c>
      <c r="D2927" s="235" t="s">
        <v>107</v>
      </c>
      <c r="E2927" s="236">
        <v>4668</v>
      </c>
      <c r="F2927" s="294">
        <v>41923</v>
      </c>
      <c r="G2927" s="30">
        <v>4668</v>
      </c>
      <c r="H2927" s="265">
        <f t="shared" si="59"/>
        <v>0</v>
      </c>
      <c r="I2927" s="235" t="s">
        <v>14</v>
      </c>
      <c r="J2927" s="9"/>
      <c r="K2927" s="9"/>
    </row>
    <row r="2928" spans="1:11" x14ac:dyDescent="0.25">
      <c r="A2928" s="240"/>
      <c r="B2928" s="456"/>
      <c r="C2928" s="457"/>
      <c r="D2928" s="235"/>
      <c r="E2928" s="236"/>
      <c r="F2928" s="294"/>
      <c r="G2928" s="30"/>
      <c r="H2928" s="265"/>
      <c r="I2928" s="235"/>
      <c r="J2928" s="9"/>
      <c r="K2928" s="9"/>
    </row>
    <row r="2929" spans="1:11" x14ac:dyDescent="0.25">
      <c r="A2929" s="240">
        <v>41919</v>
      </c>
      <c r="B2929" s="241" t="s">
        <v>2136</v>
      </c>
      <c r="C2929" s="394" t="s">
        <v>2506</v>
      </c>
      <c r="D2929" s="8" t="s">
        <v>2627</v>
      </c>
      <c r="E2929" s="252">
        <v>1490</v>
      </c>
      <c r="F2929" s="294">
        <v>41919</v>
      </c>
      <c r="G2929" s="30">
        <v>1490</v>
      </c>
      <c r="H2929" s="265">
        <f t="shared" si="59"/>
        <v>0</v>
      </c>
      <c r="I2929" s="8" t="s">
        <v>23</v>
      </c>
      <c r="J2929" s="9"/>
      <c r="K2929" s="9"/>
    </row>
    <row r="2930" spans="1:11" x14ac:dyDescent="0.25">
      <c r="A2930" s="240">
        <v>41920</v>
      </c>
      <c r="B2930" s="241" t="s">
        <v>2207</v>
      </c>
      <c r="C2930" s="394" t="s">
        <v>2506</v>
      </c>
      <c r="D2930" s="8" t="s">
        <v>2627</v>
      </c>
      <c r="E2930" s="252">
        <v>1500</v>
      </c>
      <c r="F2930" s="294">
        <v>41921</v>
      </c>
      <c r="G2930" s="30">
        <v>1500</v>
      </c>
      <c r="H2930" s="265">
        <f t="shared" si="59"/>
        <v>0</v>
      </c>
      <c r="I2930" s="8" t="s">
        <v>23</v>
      </c>
      <c r="J2930" s="9"/>
      <c r="K2930" s="9"/>
    </row>
    <row r="2931" spans="1:11" x14ac:dyDescent="0.25">
      <c r="A2931" s="240">
        <v>41933</v>
      </c>
      <c r="B2931" s="438" t="s">
        <v>3454</v>
      </c>
      <c r="C2931" s="429" t="s">
        <v>2506</v>
      </c>
      <c r="D2931" s="8" t="s">
        <v>2627</v>
      </c>
      <c r="E2931" s="252">
        <v>976</v>
      </c>
      <c r="F2931" s="294">
        <v>41934</v>
      </c>
      <c r="G2931" s="22">
        <v>976</v>
      </c>
      <c r="H2931" s="265">
        <f t="shared" si="59"/>
        <v>0</v>
      </c>
      <c r="I2931" s="431" t="s">
        <v>2</v>
      </c>
      <c r="J2931" s="9"/>
      <c r="K2931" s="9"/>
    </row>
    <row r="2932" spans="1:11" x14ac:dyDescent="0.25">
      <c r="A2932" s="240">
        <v>41916</v>
      </c>
      <c r="B2932" s="241" t="s">
        <v>1831</v>
      </c>
      <c r="C2932" s="394" t="s">
        <v>2506</v>
      </c>
      <c r="D2932" s="235" t="s">
        <v>2809</v>
      </c>
      <c r="E2932" s="236">
        <v>723.2</v>
      </c>
      <c r="F2932" s="294">
        <v>41916</v>
      </c>
      <c r="G2932" s="30">
        <v>723.2</v>
      </c>
      <c r="H2932" s="265">
        <f t="shared" si="59"/>
        <v>0</v>
      </c>
      <c r="I2932" s="235" t="s">
        <v>23</v>
      </c>
      <c r="J2932" s="9"/>
      <c r="K2932" s="9"/>
    </row>
    <row r="2933" spans="1:11" x14ac:dyDescent="0.25">
      <c r="A2933" s="240">
        <v>41925</v>
      </c>
      <c r="B2933" s="438" t="s">
        <v>1386</v>
      </c>
      <c r="C2933" s="429" t="s">
        <v>2506</v>
      </c>
      <c r="D2933" s="401" t="s">
        <v>2809</v>
      </c>
      <c r="E2933" s="402">
        <v>1009</v>
      </c>
      <c r="F2933" s="294">
        <v>41925</v>
      </c>
      <c r="G2933" s="30">
        <v>1009</v>
      </c>
      <c r="H2933" s="265">
        <f t="shared" si="59"/>
        <v>0</v>
      </c>
      <c r="I2933" s="8" t="s">
        <v>2511</v>
      </c>
      <c r="J2933" s="9"/>
      <c r="K2933" s="9"/>
    </row>
    <row r="2934" spans="1:11" x14ac:dyDescent="0.25">
      <c r="A2934" s="240">
        <v>41941</v>
      </c>
      <c r="B2934" s="438" t="s">
        <v>4148</v>
      </c>
      <c r="C2934" s="429" t="s">
        <v>2506</v>
      </c>
      <c r="D2934" s="401" t="s">
        <v>2809</v>
      </c>
      <c r="E2934" s="402">
        <v>804</v>
      </c>
      <c r="F2934" s="294">
        <v>41941</v>
      </c>
      <c r="G2934" s="30">
        <v>804</v>
      </c>
      <c r="H2934" s="265">
        <f t="shared" si="59"/>
        <v>0</v>
      </c>
      <c r="I2934" s="235" t="s">
        <v>2511</v>
      </c>
      <c r="J2934" s="9"/>
      <c r="K2934" s="9"/>
    </row>
    <row r="2935" spans="1:11" x14ac:dyDescent="0.25">
      <c r="A2935" s="240">
        <v>41943</v>
      </c>
      <c r="B2935" s="438" t="s">
        <v>4375</v>
      </c>
      <c r="C2935" s="429" t="s">
        <v>2506</v>
      </c>
      <c r="D2935" s="401" t="s">
        <v>2809</v>
      </c>
      <c r="E2935" s="402">
        <v>816.4</v>
      </c>
      <c r="F2935" s="313">
        <v>41944</v>
      </c>
      <c r="G2935" s="247">
        <v>816.4</v>
      </c>
      <c r="H2935" s="265">
        <f t="shared" si="59"/>
        <v>0</v>
      </c>
      <c r="I2935" s="8" t="s">
        <v>2511</v>
      </c>
      <c r="J2935" s="9"/>
      <c r="K2935" s="9"/>
    </row>
    <row r="2936" spans="1:11" x14ac:dyDescent="0.25">
      <c r="A2936" s="240"/>
      <c r="B2936" s="438"/>
      <c r="C2936" s="429"/>
      <c r="D2936" s="401"/>
      <c r="E2936" s="402"/>
      <c r="F2936" s="313"/>
      <c r="G2936" s="247">
        <f>SUM(G2929:G2935)</f>
        <v>7318.5999999999995</v>
      </c>
      <c r="H2936" s="265"/>
      <c r="I2936" s="8"/>
      <c r="J2936" s="9"/>
      <c r="K2936" s="9"/>
    </row>
    <row r="2937" spans="1:11" x14ac:dyDescent="0.25">
      <c r="A2937" s="240"/>
      <c r="B2937" s="438"/>
      <c r="C2937" s="429"/>
      <c r="D2937" s="401"/>
      <c r="E2937" s="402"/>
      <c r="F2937" s="313"/>
      <c r="G2937" s="247"/>
      <c r="H2937" s="265"/>
      <c r="I2937" s="8"/>
      <c r="J2937" s="9"/>
      <c r="K2937" s="9"/>
    </row>
    <row r="2938" spans="1:11" x14ac:dyDescent="0.25">
      <c r="A2938" s="240">
        <v>41913</v>
      </c>
      <c r="B2938" s="448" t="s">
        <v>2250</v>
      </c>
      <c r="C2938" s="447" t="s">
        <v>2764</v>
      </c>
      <c r="D2938" s="235" t="s">
        <v>2532</v>
      </c>
      <c r="E2938" s="236">
        <v>1763.8</v>
      </c>
      <c r="F2938" s="294">
        <v>41915</v>
      </c>
      <c r="G2938" s="30">
        <v>1763.8</v>
      </c>
      <c r="H2938" s="238">
        <f t="shared" si="59"/>
        <v>0</v>
      </c>
      <c r="I2938" s="235" t="s">
        <v>23</v>
      </c>
      <c r="J2938" s="9"/>
      <c r="K2938" s="9"/>
    </row>
    <row r="2939" spans="1:11" x14ac:dyDescent="0.25">
      <c r="A2939" s="240">
        <v>41915</v>
      </c>
      <c r="B2939" s="452" t="s">
        <v>1712</v>
      </c>
      <c r="C2939" s="453" t="s">
        <v>2506</v>
      </c>
      <c r="D2939" s="454" t="s">
        <v>2532</v>
      </c>
      <c r="E2939" s="236">
        <v>2043</v>
      </c>
      <c r="F2939" s="294">
        <v>41915</v>
      </c>
      <c r="G2939" s="30">
        <v>2043</v>
      </c>
      <c r="H2939" s="265">
        <f t="shared" si="59"/>
        <v>0</v>
      </c>
      <c r="I2939" s="38" t="s">
        <v>14</v>
      </c>
      <c r="J2939" s="9"/>
      <c r="K2939" s="9"/>
    </row>
    <row r="2940" spans="1:11" x14ac:dyDescent="0.25">
      <c r="A2940" s="240">
        <v>41915</v>
      </c>
      <c r="B2940" s="452" t="s">
        <v>1772</v>
      </c>
      <c r="C2940" s="453" t="s">
        <v>2506</v>
      </c>
      <c r="D2940" s="235" t="s">
        <v>2532</v>
      </c>
      <c r="E2940" s="236">
        <v>1811.7</v>
      </c>
      <c r="F2940" s="294">
        <v>41915</v>
      </c>
      <c r="G2940" s="30">
        <v>1811.7</v>
      </c>
      <c r="H2940" s="265">
        <f t="shared" si="59"/>
        <v>0</v>
      </c>
      <c r="I2940" s="235" t="s">
        <v>14</v>
      </c>
      <c r="J2940" s="9"/>
      <c r="K2940" s="9"/>
    </row>
    <row r="2941" spans="1:11" x14ac:dyDescent="0.25">
      <c r="A2941" s="240">
        <v>41916</v>
      </c>
      <c r="B2941" s="241" t="s">
        <v>1860</v>
      </c>
      <c r="C2941" s="394" t="s">
        <v>2506</v>
      </c>
      <c r="D2941" s="235" t="s">
        <v>2532</v>
      </c>
      <c r="E2941" s="236">
        <v>2921.4</v>
      </c>
      <c r="F2941" s="294">
        <v>41916</v>
      </c>
      <c r="G2941" s="30">
        <v>2921.4</v>
      </c>
      <c r="H2941" s="265">
        <f t="shared" si="59"/>
        <v>0</v>
      </c>
      <c r="I2941" s="235" t="s">
        <v>196</v>
      </c>
      <c r="J2941" s="9"/>
      <c r="K2941" s="9"/>
    </row>
    <row r="2942" spans="1:11" x14ac:dyDescent="0.25">
      <c r="A2942" s="240">
        <v>41917</v>
      </c>
      <c r="B2942" s="241" t="s">
        <v>1894</v>
      </c>
      <c r="C2942" s="394" t="s">
        <v>2506</v>
      </c>
      <c r="D2942" s="235" t="s">
        <v>2532</v>
      </c>
      <c r="E2942" s="236">
        <v>2246.4</v>
      </c>
      <c r="F2942" s="294">
        <v>41917</v>
      </c>
      <c r="G2942" s="30">
        <v>2246.4</v>
      </c>
      <c r="H2942" s="265">
        <f t="shared" si="59"/>
        <v>0</v>
      </c>
      <c r="I2942" s="235" t="s">
        <v>20</v>
      </c>
      <c r="J2942" s="9"/>
      <c r="K2942" s="9"/>
    </row>
    <row r="2943" spans="1:11" x14ac:dyDescent="0.25">
      <c r="A2943" s="240">
        <v>41918</v>
      </c>
      <c r="B2943" s="241" t="s">
        <v>2005</v>
      </c>
      <c r="C2943" s="394" t="s">
        <v>2506</v>
      </c>
      <c r="D2943" s="8" t="s">
        <v>2532</v>
      </c>
      <c r="E2943" s="252">
        <v>462</v>
      </c>
      <c r="F2943" s="294">
        <v>41918</v>
      </c>
      <c r="G2943" s="30">
        <v>462</v>
      </c>
      <c r="H2943" s="265">
        <f t="shared" si="59"/>
        <v>0</v>
      </c>
      <c r="I2943" s="8" t="s">
        <v>23</v>
      </c>
      <c r="J2943" s="9"/>
      <c r="K2943" s="9"/>
    </row>
    <row r="2944" spans="1:11" x14ac:dyDescent="0.25">
      <c r="A2944" s="240">
        <v>41919</v>
      </c>
      <c r="B2944" s="241" t="s">
        <v>2114</v>
      </c>
      <c r="C2944" s="394" t="s">
        <v>2506</v>
      </c>
      <c r="D2944" s="8" t="s">
        <v>2532</v>
      </c>
      <c r="E2944" s="252">
        <v>4298.3999999999996</v>
      </c>
      <c r="F2944" s="294">
        <v>41919</v>
      </c>
      <c r="G2944" s="30">
        <v>4298.3999999999996</v>
      </c>
      <c r="H2944" s="265">
        <f t="shared" si="59"/>
        <v>0</v>
      </c>
      <c r="I2944" s="8" t="s">
        <v>4</v>
      </c>
      <c r="J2944" s="9"/>
      <c r="K2944" s="9"/>
    </row>
    <row r="2945" spans="1:11" x14ac:dyDescent="0.25">
      <c r="A2945" s="240">
        <v>41920</v>
      </c>
      <c r="B2945" s="241" t="s">
        <v>2199</v>
      </c>
      <c r="C2945" s="394" t="s">
        <v>2506</v>
      </c>
      <c r="D2945" s="8" t="s">
        <v>2532</v>
      </c>
      <c r="E2945" s="252">
        <v>437</v>
      </c>
      <c r="F2945" s="294">
        <v>41921</v>
      </c>
      <c r="G2945" s="30">
        <v>437</v>
      </c>
      <c r="H2945" s="265">
        <f t="shared" si="59"/>
        <v>0</v>
      </c>
      <c r="I2945" s="8" t="s">
        <v>23</v>
      </c>
      <c r="J2945" s="9"/>
      <c r="K2945" s="9"/>
    </row>
    <row r="2946" spans="1:11" x14ac:dyDescent="0.25">
      <c r="A2946" s="240">
        <v>41921</v>
      </c>
      <c r="B2946" s="438" t="s">
        <v>2219</v>
      </c>
      <c r="C2946" s="429" t="s">
        <v>2506</v>
      </c>
      <c r="D2946" s="235" t="s">
        <v>2532</v>
      </c>
      <c r="E2946" s="236">
        <v>2538</v>
      </c>
      <c r="F2946" s="294">
        <v>41921</v>
      </c>
      <c r="G2946" s="30">
        <v>2538</v>
      </c>
      <c r="H2946" s="265">
        <f t="shared" si="59"/>
        <v>0</v>
      </c>
      <c r="I2946" s="235" t="s">
        <v>14</v>
      </c>
      <c r="J2946" s="9"/>
      <c r="K2946" s="9"/>
    </row>
    <row r="2947" spans="1:11" x14ac:dyDescent="0.25">
      <c r="A2947" s="240">
        <v>41921</v>
      </c>
      <c r="B2947" s="438" t="s">
        <v>2220</v>
      </c>
      <c r="C2947" s="429" t="s">
        <v>2506</v>
      </c>
      <c r="D2947" s="235" t="s">
        <v>2532</v>
      </c>
      <c r="E2947" s="236">
        <v>869.4</v>
      </c>
      <c r="F2947" s="294">
        <v>41921</v>
      </c>
      <c r="G2947" s="30">
        <v>869.4</v>
      </c>
      <c r="H2947" s="265">
        <f t="shared" si="59"/>
        <v>0</v>
      </c>
      <c r="I2947" s="235" t="s">
        <v>14</v>
      </c>
      <c r="J2947" s="9"/>
      <c r="K2947" s="9"/>
    </row>
    <row r="2948" spans="1:11" x14ac:dyDescent="0.25">
      <c r="A2948" s="240">
        <v>41923</v>
      </c>
      <c r="B2948" s="438" t="s">
        <v>1169</v>
      </c>
      <c r="C2948" s="429" t="s">
        <v>2506</v>
      </c>
      <c r="D2948" s="8" t="s">
        <v>2532</v>
      </c>
      <c r="E2948" s="252">
        <v>3085</v>
      </c>
      <c r="F2948" s="294">
        <v>41925</v>
      </c>
      <c r="G2948" s="30">
        <v>3085</v>
      </c>
      <c r="H2948" s="265">
        <f t="shared" si="59"/>
        <v>0</v>
      </c>
      <c r="I2948" s="235" t="s">
        <v>2511</v>
      </c>
      <c r="J2948" s="9"/>
      <c r="K2948" s="9"/>
    </row>
    <row r="2949" spans="1:11" x14ac:dyDescent="0.25">
      <c r="A2949" s="240">
        <v>41926</v>
      </c>
      <c r="B2949" s="438" t="s">
        <v>1473</v>
      </c>
      <c r="C2949" s="429" t="s">
        <v>2506</v>
      </c>
      <c r="D2949" s="401" t="s">
        <v>2532</v>
      </c>
      <c r="E2949" s="402">
        <v>5959.2</v>
      </c>
      <c r="F2949" s="294">
        <v>41926</v>
      </c>
      <c r="G2949" s="30">
        <v>5959.2</v>
      </c>
      <c r="H2949" s="280">
        <f t="shared" si="59"/>
        <v>0</v>
      </c>
      <c r="I2949" s="235" t="s">
        <v>2525</v>
      </c>
      <c r="J2949" s="9"/>
      <c r="K2949" s="9"/>
    </row>
    <row r="2950" spans="1:11" x14ac:dyDescent="0.25">
      <c r="A2950" s="240">
        <v>41928</v>
      </c>
      <c r="B2950" s="438" t="s">
        <v>3015</v>
      </c>
      <c r="C2950" s="429" t="s">
        <v>2506</v>
      </c>
      <c r="D2950" s="8" t="s">
        <v>2532</v>
      </c>
      <c r="E2950" s="252">
        <v>3595.6</v>
      </c>
      <c r="F2950" s="294">
        <v>41928</v>
      </c>
      <c r="G2950" s="251">
        <v>3595.6</v>
      </c>
      <c r="H2950" s="265">
        <f t="shared" si="59"/>
        <v>0</v>
      </c>
      <c r="I2950" s="235" t="s">
        <v>2520</v>
      </c>
      <c r="J2950" s="9"/>
      <c r="K2950" s="9"/>
    </row>
    <row r="2951" spans="1:11" x14ac:dyDescent="0.25">
      <c r="A2951" s="240">
        <v>41931</v>
      </c>
      <c r="B2951" s="438" t="s">
        <v>3298</v>
      </c>
      <c r="C2951" s="429" t="s">
        <v>2506</v>
      </c>
      <c r="D2951" s="8" t="s">
        <v>2532</v>
      </c>
      <c r="E2951" s="252">
        <v>5147.3999999999996</v>
      </c>
      <c r="F2951" s="294">
        <v>41932</v>
      </c>
      <c r="G2951" s="30">
        <v>5147.3999999999996</v>
      </c>
      <c r="H2951" s="265">
        <f t="shared" si="59"/>
        <v>0</v>
      </c>
      <c r="I2951" s="8" t="s">
        <v>2523</v>
      </c>
      <c r="J2951" s="9"/>
      <c r="K2951" s="9"/>
    </row>
    <row r="2952" spans="1:11" x14ac:dyDescent="0.25">
      <c r="A2952" s="240">
        <v>41932</v>
      </c>
      <c r="B2952" s="438" t="s">
        <v>3396</v>
      </c>
      <c r="C2952" s="429" t="s">
        <v>2506</v>
      </c>
      <c r="D2952" s="8" t="s">
        <v>2532</v>
      </c>
      <c r="E2952" s="252">
        <v>2125</v>
      </c>
      <c r="F2952" s="294">
        <v>41933</v>
      </c>
      <c r="G2952" s="30">
        <v>2125</v>
      </c>
      <c r="H2952" s="265">
        <f t="shared" si="59"/>
        <v>0</v>
      </c>
      <c r="I2952" s="431" t="s">
        <v>2525</v>
      </c>
      <c r="J2952" s="9"/>
      <c r="K2952" s="9"/>
    </row>
    <row r="2953" spans="1:11" x14ac:dyDescent="0.25">
      <c r="A2953" s="240">
        <v>41932</v>
      </c>
      <c r="B2953" s="438" t="s">
        <v>3422</v>
      </c>
      <c r="C2953" s="429" t="s">
        <v>2506</v>
      </c>
      <c r="D2953" s="8" t="s">
        <v>2532</v>
      </c>
      <c r="E2953" s="252">
        <v>6576</v>
      </c>
      <c r="F2953" s="294">
        <v>41934</v>
      </c>
      <c r="G2953" s="22">
        <v>6576</v>
      </c>
      <c r="H2953" s="265">
        <f t="shared" si="59"/>
        <v>0</v>
      </c>
      <c r="I2953" s="431" t="s">
        <v>2534</v>
      </c>
      <c r="J2953" s="9"/>
      <c r="K2953" s="9"/>
    </row>
    <row r="2954" spans="1:11" x14ac:dyDescent="0.25">
      <c r="A2954" s="240">
        <v>41934</v>
      </c>
      <c r="B2954" s="438" t="s">
        <v>3542</v>
      </c>
      <c r="C2954" s="429" t="s">
        <v>2506</v>
      </c>
      <c r="D2954" s="8" t="s">
        <v>2532</v>
      </c>
      <c r="E2954" s="252">
        <v>5256.4</v>
      </c>
      <c r="F2954" s="294">
        <v>41934</v>
      </c>
      <c r="G2954" s="22">
        <v>5256.4</v>
      </c>
      <c r="H2954" s="265">
        <f t="shared" si="59"/>
        <v>0</v>
      </c>
      <c r="I2954" s="20" t="s">
        <v>2523</v>
      </c>
      <c r="J2954" s="9"/>
      <c r="K2954" s="9"/>
    </row>
    <row r="2955" spans="1:11" x14ac:dyDescent="0.25">
      <c r="A2955" s="240">
        <v>41935</v>
      </c>
      <c r="B2955" s="438" t="s">
        <v>3636</v>
      </c>
      <c r="C2955" s="429" t="s">
        <v>2506</v>
      </c>
      <c r="D2955" s="401" t="s">
        <v>2532</v>
      </c>
      <c r="E2955" s="402">
        <v>8336.7999999999993</v>
      </c>
      <c r="F2955" s="117">
        <v>41935</v>
      </c>
      <c r="G2955" s="30">
        <v>8336.7999999999993</v>
      </c>
      <c r="H2955" s="265">
        <f t="shared" si="59"/>
        <v>0</v>
      </c>
      <c r="I2955" s="235" t="s">
        <v>2523</v>
      </c>
      <c r="J2955" s="9"/>
      <c r="K2955" s="9"/>
    </row>
    <row r="2956" spans="1:11" x14ac:dyDescent="0.25">
      <c r="A2956" s="240">
        <v>41939</v>
      </c>
      <c r="B2956" s="438" t="s">
        <v>4022</v>
      </c>
      <c r="C2956" s="429" t="s">
        <v>2506</v>
      </c>
      <c r="D2956" s="439" t="s">
        <v>2532</v>
      </c>
      <c r="E2956" s="295">
        <v>9268.6</v>
      </c>
      <c r="F2956" s="313">
        <v>41944</v>
      </c>
      <c r="G2956" s="28">
        <v>9268.6</v>
      </c>
      <c r="H2956" s="265">
        <f t="shared" si="59"/>
        <v>0</v>
      </c>
      <c r="I2956" s="24" t="s">
        <v>2534</v>
      </c>
      <c r="J2956" s="9"/>
      <c r="K2956" s="9"/>
    </row>
    <row r="2957" spans="1:11" x14ac:dyDescent="0.25">
      <c r="A2957" s="240">
        <v>41940</v>
      </c>
      <c r="B2957" s="438" t="s">
        <v>4096</v>
      </c>
      <c r="C2957" s="429" t="s">
        <v>2506</v>
      </c>
      <c r="D2957" s="401" t="s">
        <v>2532</v>
      </c>
      <c r="E2957" s="402">
        <v>2988</v>
      </c>
      <c r="F2957" s="294">
        <v>41940</v>
      </c>
      <c r="G2957" s="30">
        <v>2988</v>
      </c>
      <c r="H2957" s="265">
        <f t="shared" si="59"/>
        <v>0</v>
      </c>
      <c r="I2957" s="235" t="s">
        <v>2511</v>
      </c>
      <c r="J2957" s="9"/>
      <c r="K2957" s="9"/>
    </row>
    <row r="2958" spans="1:11" x14ac:dyDescent="0.25">
      <c r="A2958" s="240">
        <v>41941</v>
      </c>
      <c r="B2958" s="438" t="s">
        <v>4163</v>
      </c>
      <c r="C2958" s="429" t="s">
        <v>2506</v>
      </c>
      <c r="D2958" s="401" t="s">
        <v>2532</v>
      </c>
      <c r="E2958" s="402">
        <v>3055</v>
      </c>
      <c r="F2958" s="117">
        <v>41941</v>
      </c>
      <c r="G2958" s="30">
        <v>3055</v>
      </c>
      <c r="H2958" s="265">
        <f t="shared" si="59"/>
        <v>0</v>
      </c>
      <c r="I2958" s="235" t="s">
        <v>2534</v>
      </c>
      <c r="J2958" s="9"/>
      <c r="K2958" s="9"/>
    </row>
    <row r="2959" spans="1:11" x14ac:dyDescent="0.25">
      <c r="A2959" s="240">
        <v>41943</v>
      </c>
      <c r="B2959" s="438" t="s">
        <v>4351</v>
      </c>
      <c r="C2959" s="429" t="s">
        <v>2506</v>
      </c>
      <c r="D2959" s="401" t="s">
        <v>2532</v>
      </c>
      <c r="E2959" s="402">
        <v>2477.1999999999998</v>
      </c>
      <c r="F2959" s="313">
        <v>41944</v>
      </c>
      <c r="G2959" s="247">
        <v>2477.1999999999998</v>
      </c>
      <c r="H2959" s="265">
        <f t="shared" si="59"/>
        <v>0</v>
      </c>
      <c r="I2959" s="8" t="s">
        <v>2508</v>
      </c>
      <c r="J2959" s="9"/>
      <c r="K2959" s="9"/>
    </row>
    <row r="2960" spans="1:11" x14ac:dyDescent="0.25">
      <c r="A2960" s="240">
        <v>41943</v>
      </c>
      <c r="B2960" s="438" t="s">
        <v>4354</v>
      </c>
      <c r="C2960" s="429" t="s">
        <v>2506</v>
      </c>
      <c r="D2960" s="401" t="s">
        <v>2532</v>
      </c>
      <c r="E2960" s="402">
        <v>7229.5</v>
      </c>
      <c r="F2960" s="313">
        <v>41944</v>
      </c>
      <c r="G2960" s="247">
        <v>7229.5</v>
      </c>
      <c r="H2960" s="265">
        <f t="shared" ref="H2960:H3010" si="61">E2960-G2960</f>
        <v>0</v>
      </c>
      <c r="I2960" s="8" t="s">
        <v>2531</v>
      </c>
      <c r="J2960" s="9"/>
      <c r="K2960" s="9"/>
    </row>
    <row r="2961" spans="1:11" x14ac:dyDescent="0.25">
      <c r="A2961" s="240"/>
      <c r="B2961" s="438"/>
      <c r="C2961" s="429"/>
      <c r="D2961" s="401"/>
      <c r="E2961" s="402"/>
      <c r="F2961" s="313"/>
      <c r="G2961" s="624">
        <f>SUM(G2938:G2960)</f>
        <v>84490.8</v>
      </c>
      <c r="H2961" s="265"/>
      <c r="I2961" s="8"/>
      <c r="J2961" s="9"/>
      <c r="K2961" s="9"/>
    </row>
    <row r="2962" spans="1:11" x14ac:dyDescent="0.25">
      <c r="A2962" s="240"/>
      <c r="B2962" s="438"/>
      <c r="C2962" s="429"/>
      <c r="D2962" s="401"/>
      <c r="E2962" s="402"/>
      <c r="F2962" s="313"/>
      <c r="G2962" s="247"/>
      <c r="H2962" s="265"/>
      <c r="I2962" s="8"/>
      <c r="J2962" s="9"/>
      <c r="K2962" s="9"/>
    </row>
    <row r="2963" spans="1:11" x14ac:dyDescent="0.25">
      <c r="A2963" s="240">
        <v>41942</v>
      </c>
      <c r="B2963" s="438" t="s">
        <v>4287</v>
      </c>
      <c r="C2963" s="429" t="s">
        <v>2506</v>
      </c>
      <c r="D2963" s="454" t="s">
        <v>2590</v>
      </c>
      <c r="E2963" s="402">
        <v>28693.5</v>
      </c>
      <c r="F2963" s="461">
        <v>41948</v>
      </c>
      <c r="G2963" s="247">
        <v>28693.5</v>
      </c>
      <c r="H2963" s="265">
        <f t="shared" si="61"/>
        <v>0</v>
      </c>
      <c r="I2963" s="235" t="s">
        <v>2508</v>
      </c>
      <c r="J2963" s="9"/>
      <c r="K2963" s="9"/>
    </row>
    <row r="2964" spans="1:11" x14ac:dyDescent="0.25">
      <c r="A2964" s="240">
        <v>41914</v>
      </c>
      <c r="B2964" s="452" t="s">
        <v>1648</v>
      </c>
      <c r="C2964" s="453" t="s">
        <v>2506</v>
      </c>
      <c r="D2964" s="454" t="s">
        <v>2590</v>
      </c>
      <c r="E2964" s="236">
        <v>47491.65</v>
      </c>
      <c r="F2964" s="294">
        <v>41920</v>
      </c>
      <c r="G2964" s="30">
        <v>47491.65</v>
      </c>
      <c r="H2964" s="265">
        <f t="shared" si="61"/>
        <v>0</v>
      </c>
      <c r="I2964" s="38" t="s">
        <v>146</v>
      </c>
      <c r="J2964" s="9"/>
      <c r="K2964" s="9"/>
    </row>
    <row r="2965" spans="1:11" x14ac:dyDescent="0.25">
      <c r="A2965" s="240">
        <v>41928</v>
      </c>
      <c r="B2965" s="438" t="s">
        <v>3051</v>
      </c>
      <c r="C2965" s="429" t="s">
        <v>2506</v>
      </c>
      <c r="D2965" s="8" t="s">
        <v>2590</v>
      </c>
      <c r="E2965" s="252">
        <v>42946.2</v>
      </c>
      <c r="F2965" s="299" t="s">
        <v>3052</v>
      </c>
      <c r="G2965" s="251">
        <f>17000+25946.2</f>
        <v>42946.2</v>
      </c>
      <c r="H2965" s="265">
        <f t="shared" si="61"/>
        <v>0</v>
      </c>
      <c r="I2965" s="235" t="s">
        <v>2534</v>
      </c>
      <c r="J2965" s="9"/>
      <c r="K2965" s="9"/>
    </row>
    <row r="2966" spans="1:11" ht="23.25" x14ac:dyDescent="0.25">
      <c r="A2966" s="240">
        <v>41918</v>
      </c>
      <c r="B2966" s="241" t="s">
        <v>2068</v>
      </c>
      <c r="C2966" s="394" t="s">
        <v>2506</v>
      </c>
      <c r="D2966" s="8" t="s">
        <v>2823</v>
      </c>
      <c r="E2966" s="252">
        <v>45741.3</v>
      </c>
      <c r="F2966" s="349" t="s">
        <v>2824</v>
      </c>
      <c r="G2966" s="30">
        <v>45741.3</v>
      </c>
      <c r="H2966" s="265">
        <f t="shared" si="61"/>
        <v>0</v>
      </c>
      <c r="I2966" s="8" t="s">
        <v>146</v>
      </c>
      <c r="J2966" s="9"/>
      <c r="K2966" s="9"/>
    </row>
    <row r="2967" spans="1:11" x14ac:dyDescent="0.25">
      <c r="A2967" s="240"/>
      <c r="B2967" s="241"/>
      <c r="C2967" s="394"/>
      <c r="D2967" s="8"/>
      <c r="E2967" s="252"/>
      <c r="F2967" s="349"/>
      <c r="G2967" s="621">
        <f>SUM(G2963:G2966)</f>
        <v>164872.65</v>
      </c>
      <c r="H2967" s="265"/>
      <c r="I2967" s="8"/>
      <c r="J2967" s="9"/>
      <c r="K2967" s="9"/>
    </row>
    <row r="2968" spans="1:11" x14ac:dyDescent="0.25">
      <c r="A2968" s="240"/>
      <c r="B2968" s="241"/>
      <c r="C2968" s="394"/>
      <c r="D2968" s="8"/>
      <c r="E2968" s="252"/>
      <c r="F2968" s="349"/>
      <c r="G2968" s="30"/>
      <c r="H2968" s="265"/>
      <c r="I2968" s="8"/>
      <c r="J2968" s="9"/>
      <c r="K2968" s="9"/>
    </row>
    <row r="2969" spans="1:11" x14ac:dyDescent="0.25">
      <c r="A2969" s="240">
        <v>41913</v>
      </c>
      <c r="B2969" s="448" t="s">
        <v>2225</v>
      </c>
      <c r="C2969" s="447" t="s">
        <v>2764</v>
      </c>
      <c r="D2969" s="235" t="s">
        <v>5</v>
      </c>
      <c r="E2969" s="236">
        <v>2650</v>
      </c>
      <c r="F2969" s="294">
        <v>41913</v>
      </c>
      <c r="G2969" s="30">
        <v>2650</v>
      </c>
      <c r="H2969" s="238">
        <f t="shared" si="61"/>
        <v>0</v>
      </c>
      <c r="I2969" s="235" t="s">
        <v>14</v>
      </c>
      <c r="J2969" s="9"/>
      <c r="K2969" s="9"/>
    </row>
    <row r="2970" spans="1:11" x14ac:dyDescent="0.25">
      <c r="A2970" s="240">
        <v>41914</v>
      </c>
      <c r="B2970" s="448" t="s">
        <v>1087</v>
      </c>
      <c r="C2970" s="447" t="s">
        <v>2764</v>
      </c>
      <c r="D2970" s="8" t="s">
        <v>5</v>
      </c>
      <c r="E2970" s="252">
        <v>2970</v>
      </c>
      <c r="F2970" s="294">
        <v>41914</v>
      </c>
      <c r="G2970" s="30">
        <v>2970</v>
      </c>
      <c r="H2970" s="238">
        <f t="shared" si="61"/>
        <v>0</v>
      </c>
      <c r="I2970" s="8" t="s">
        <v>196</v>
      </c>
      <c r="J2970" s="9"/>
      <c r="K2970" s="9"/>
    </row>
    <row r="2971" spans="1:11" x14ac:dyDescent="0.25">
      <c r="A2971" s="240">
        <v>41915</v>
      </c>
      <c r="B2971" s="452" t="s">
        <v>1676</v>
      </c>
      <c r="C2971" s="453" t="s">
        <v>2506</v>
      </c>
      <c r="D2971" s="454" t="s">
        <v>5</v>
      </c>
      <c r="E2971" s="236">
        <v>4006.8</v>
      </c>
      <c r="F2971" s="294">
        <v>41915</v>
      </c>
      <c r="G2971" s="30">
        <v>4006.8</v>
      </c>
      <c r="H2971" s="265">
        <f t="shared" si="61"/>
        <v>0</v>
      </c>
      <c r="I2971" s="38"/>
      <c r="J2971" s="9"/>
      <c r="K2971" s="9"/>
    </row>
    <row r="2972" spans="1:11" x14ac:dyDescent="0.25">
      <c r="A2972" s="240">
        <v>41916</v>
      </c>
      <c r="B2972" s="241" t="s">
        <v>1793</v>
      </c>
      <c r="C2972" s="394" t="s">
        <v>2506</v>
      </c>
      <c r="D2972" s="235" t="s">
        <v>5</v>
      </c>
      <c r="E2972" s="236">
        <v>5389.2</v>
      </c>
      <c r="F2972" s="294">
        <v>41916</v>
      </c>
      <c r="G2972" s="30">
        <v>5389.2</v>
      </c>
      <c r="H2972" s="265">
        <f t="shared" si="61"/>
        <v>0</v>
      </c>
      <c r="I2972" s="235" t="s">
        <v>14</v>
      </c>
      <c r="J2972" s="9"/>
      <c r="K2972" s="9"/>
    </row>
    <row r="2973" spans="1:11" x14ac:dyDescent="0.25">
      <c r="A2973" s="240">
        <v>41917</v>
      </c>
      <c r="B2973" s="241" t="s">
        <v>1891</v>
      </c>
      <c r="C2973" s="394" t="s">
        <v>2506</v>
      </c>
      <c r="D2973" s="235" t="s">
        <v>5</v>
      </c>
      <c r="E2973" s="236">
        <v>10080</v>
      </c>
      <c r="F2973" s="294">
        <v>41917</v>
      </c>
      <c r="G2973" s="30">
        <v>10080</v>
      </c>
      <c r="H2973" s="265">
        <f t="shared" si="61"/>
        <v>0</v>
      </c>
      <c r="I2973" s="235"/>
      <c r="J2973" s="9"/>
      <c r="K2973" s="9"/>
    </row>
    <row r="2974" spans="1:11" x14ac:dyDescent="0.25">
      <c r="A2974" s="240">
        <v>41918</v>
      </c>
      <c r="B2974" s="241" t="s">
        <v>2035</v>
      </c>
      <c r="C2974" s="394" t="s">
        <v>2506</v>
      </c>
      <c r="D2974" s="8" t="s">
        <v>5</v>
      </c>
      <c r="E2974" s="252">
        <v>3320.8</v>
      </c>
      <c r="F2974" s="294">
        <v>41918</v>
      </c>
      <c r="G2974" s="30">
        <v>3320.8</v>
      </c>
      <c r="H2974" s="265">
        <f t="shared" si="61"/>
        <v>0</v>
      </c>
      <c r="I2974" s="8"/>
      <c r="J2974" s="9"/>
      <c r="K2974" s="9"/>
    </row>
    <row r="2975" spans="1:11" x14ac:dyDescent="0.25">
      <c r="A2975" s="240">
        <v>41920</v>
      </c>
      <c r="B2975" s="241" t="s">
        <v>2181</v>
      </c>
      <c r="C2975" s="394" t="s">
        <v>2506</v>
      </c>
      <c r="D2975" s="8" t="s">
        <v>5</v>
      </c>
      <c r="E2975" s="252">
        <v>2256.8000000000002</v>
      </c>
      <c r="F2975" s="294">
        <v>41921</v>
      </c>
      <c r="G2975" s="30">
        <v>2256.8000000000002</v>
      </c>
      <c r="H2975" s="265">
        <f t="shared" si="61"/>
        <v>0</v>
      </c>
      <c r="I2975" s="8" t="s">
        <v>196</v>
      </c>
      <c r="J2975" s="9"/>
      <c r="K2975" s="9"/>
    </row>
    <row r="2976" spans="1:11" x14ac:dyDescent="0.25">
      <c r="A2976" s="240">
        <v>41921</v>
      </c>
      <c r="B2976" s="456" t="s">
        <v>1182</v>
      </c>
      <c r="C2976" s="457" t="s">
        <v>2764</v>
      </c>
      <c r="D2976" s="235" t="s">
        <v>5</v>
      </c>
      <c r="E2976" s="236">
        <v>4166.3999999999996</v>
      </c>
      <c r="F2976" s="294">
        <v>41921</v>
      </c>
      <c r="G2976" s="30">
        <v>4166.3999999999996</v>
      </c>
      <c r="H2976" s="265">
        <f t="shared" si="61"/>
        <v>0</v>
      </c>
      <c r="I2976" s="235" t="s">
        <v>196</v>
      </c>
      <c r="J2976" s="9"/>
      <c r="K2976" s="9"/>
    </row>
    <row r="2977" spans="1:11" x14ac:dyDescent="0.25">
      <c r="A2977" s="240">
        <v>41922</v>
      </c>
      <c r="B2977" s="438" t="s">
        <v>1054</v>
      </c>
      <c r="C2977" s="429" t="s">
        <v>2506</v>
      </c>
      <c r="D2977" s="235" t="s">
        <v>5</v>
      </c>
      <c r="E2977" s="236">
        <v>4047</v>
      </c>
      <c r="F2977" s="294">
        <v>41922</v>
      </c>
      <c r="G2977" s="30">
        <v>4047</v>
      </c>
      <c r="H2977" s="265">
        <f t="shared" si="61"/>
        <v>0</v>
      </c>
      <c r="I2977" s="235"/>
      <c r="J2977" s="9"/>
      <c r="K2977" s="9"/>
    </row>
    <row r="2978" spans="1:11" x14ac:dyDescent="0.25">
      <c r="A2978" s="240">
        <v>41923</v>
      </c>
      <c r="B2978" s="438" t="s">
        <v>1150</v>
      </c>
      <c r="C2978" s="429" t="s">
        <v>2506</v>
      </c>
      <c r="D2978" s="8" t="s">
        <v>5</v>
      </c>
      <c r="E2978" s="252">
        <v>5734.2</v>
      </c>
      <c r="F2978" s="294">
        <v>41923</v>
      </c>
      <c r="G2978" s="30">
        <v>5734.2</v>
      </c>
      <c r="H2978" s="265">
        <f t="shared" si="61"/>
        <v>0</v>
      </c>
      <c r="I2978" s="8" t="s">
        <v>196</v>
      </c>
      <c r="J2978" s="9"/>
      <c r="K2978" s="9"/>
    </row>
    <row r="2979" spans="1:11" x14ac:dyDescent="0.25">
      <c r="A2979" s="240">
        <v>41924</v>
      </c>
      <c r="B2979" s="438" t="s">
        <v>1260</v>
      </c>
      <c r="C2979" s="429" t="s">
        <v>2506</v>
      </c>
      <c r="D2979" s="8" t="s">
        <v>5</v>
      </c>
      <c r="E2979" s="252">
        <v>6292.8</v>
      </c>
      <c r="F2979" s="294">
        <v>41924</v>
      </c>
      <c r="G2979" s="30">
        <v>6292.8</v>
      </c>
      <c r="H2979" s="265">
        <f t="shared" si="61"/>
        <v>0</v>
      </c>
      <c r="I2979" s="235" t="s">
        <v>2508</v>
      </c>
      <c r="J2979" s="9"/>
      <c r="K2979" s="9"/>
    </row>
    <row r="2980" spans="1:11" x14ac:dyDescent="0.25">
      <c r="A2980" s="240">
        <v>41927</v>
      </c>
      <c r="B2980" s="438" t="s">
        <v>1544</v>
      </c>
      <c r="C2980" s="429" t="s">
        <v>2506</v>
      </c>
      <c r="D2980" s="401" t="s">
        <v>5</v>
      </c>
      <c r="E2980" s="402">
        <v>3100.8</v>
      </c>
      <c r="F2980" s="294">
        <v>41927</v>
      </c>
      <c r="G2980" s="30">
        <v>3100.8</v>
      </c>
      <c r="H2980" s="265">
        <f t="shared" si="61"/>
        <v>0</v>
      </c>
      <c r="I2980" s="235" t="s">
        <v>2</v>
      </c>
      <c r="J2980" s="9"/>
      <c r="K2980" s="9"/>
    </row>
    <row r="2981" spans="1:11" x14ac:dyDescent="0.25">
      <c r="A2981" s="240">
        <v>41929</v>
      </c>
      <c r="B2981" s="438" t="s">
        <v>3078</v>
      </c>
      <c r="C2981" s="429" t="s">
        <v>2506</v>
      </c>
      <c r="D2981" s="8" t="s">
        <v>5</v>
      </c>
      <c r="E2981" s="252">
        <v>4444.2</v>
      </c>
      <c r="F2981" s="294">
        <v>41929</v>
      </c>
      <c r="G2981" s="251">
        <v>4444.2</v>
      </c>
      <c r="H2981" s="265">
        <f t="shared" si="61"/>
        <v>0</v>
      </c>
      <c r="I2981" s="235" t="s">
        <v>2523</v>
      </c>
      <c r="J2981" s="9"/>
      <c r="K2981" s="9"/>
    </row>
    <row r="2982" spans="1:11" x14ac:dyDescent="0.25">
      <c r="A2982" s="240">
        <v>41930</v>
      </c>
      <c r="B2982" s="438" t="s">
        <v>3189</v>
      </c>
      <c r="C2982" s="429" t="s">
        <v>2506</v>
      </c>
      <c r="D2982" s="8" t="s">
        <v>5</v>
      </c>
      <c r="E2982" s="252">
        <v>8640</v>
      </c>
      <c r="F2982" s="294">
        <v>41930</v>
      </c>
      <c r="G2982" s="30">
        <v>8640</v>
      </c>
      <c r="H2982" s="265">
        <f t="shared" si="61"/>
        <v>0</v>
      </c>
      <c r="I2982" s="8" t="s">
        <v>2523</v>
      </c>
      <c r="J2982" s="9"/>
      <c r="K2982" s="9"/>
    </row>
    <row r="2983" spans="1:11" x14ac:dyDescent="0.25">
      <c r="A2983" s="240">
        <v>41932</v>
      </c>
      <c r="B2983" s="438" t="s">
        <v>3347</v>
      </c>
      <c r="C2983" s="429" t="s">
        <v>2506</v>
      </c>
      <c r="D2983" s="8" t="s">
        <v>5</v>
      </c>
      <c r="E2983" s="252">
        <v>2257.1999999999998</v>
      </c>
      <c r="F2983" s="294">
        <v>41932</v>
      </c>
      <c r="G2983" s="30">
        <v>2257.1999999999998</v>
      </c>
      <c r="H2983" s="265">
        <f t="shared" si="61"/>
        <v>0</v>
      </c>
      <c r="I2983" s="8" t="s">
        <v>2</v>
      </c>
      <c r="J2983" s="9"/>
      <c r="K2983" s="9"/>
    </row>
    <row r="2984" spans="1:11" x14ac:dyDescent="0.25">
      <c r="A2984" s="240">
        <v>41934</v>
      </c>
      <c r="B2984" s="438" t="s">
        <v>3514</v>
      </c>
      <c r="C2984" s="429" t="s">
        <v>2506</v>
      </c>
      <c r="D2984" s="8" t="s">
        <v>5</v>
      </c>
      <c r="E2984" s="252">
        <v>2295</v>
      </c>
      <c r="F2984" s="294">
        <v>41934</v>
      </c>
      <c r="G2984" s="22">
        <v>2295</v>
      </c>
      <c r="H2984" s="265">
        <f t="shared" si="61"/>
        <v>0</v>
      </c>
      <c r="I2984" s="20" t="s">
        <v>2520</v>
      </c>
      <c r="J2984" s="9"/>
      <c r="K2984" s="9"/>
    </row>
    <row r="2985" spans="1:11" x14ac:dyDescent="0.25">
      <c r="A2985" s="240">
        <v>41936</v>
      </c>
      <c r="B2985" s="438" t="s">
        <v>3702</v>
      </c>
      <c r="C2985" s="429" t="s">
        <v>2506</v>
      </c>
      <c r="D2985" s="8" t="s">
        <v>5</v>
      </c>
      <c r="E2985" s="252">
        <v>4224.1000000000004</v>
      </c>
      <c r="F2985" s="294">
        <v>41936</v>
      </c>
      <c r="G2985" s="22">
        <v>4224.1000000000004</v>
      </c>
      <c r="H2985" s="265">
        <f t="shared" si="61"/>
        <v>0</v>
      </c>
      <c r="I2985" s="20" t="s">
        <v>2523</v>
      </c>
      <c r="J2985" s="9"/>
      <c r="K2985" s="9"/>
    </row>
    <row r="2986" spans="1:11" x14ac:dyDescent="0.25">
      <c r="A2986" s="240">
        <v>41937</v>
      </c>
      <c r="B2986" s="438" t="s">
        <v>3784</v>
      </c>
      <c r="C2986" s="429" t="s">
        <v>2506</v>
      </c>
      <c r="D2986" s="401" t="s">
        <v>5</v>
      </c>
      <c r="E2986" s="402">
        <v>4876.8</v>
      </c>
      <c r="F2986" s="294">
        <v>41937</v>
      </c>
      <c r="G2986" s="22">
        <v>4876.8</v>
      </c>
      <c r="H2986" s="265">
        <f t="shared" si="61"/>
        <v>0</v>
      </c>
      <c r="I2986" s="20" t="s">
        <v>2520</v>
      </c>
      <c r="J2986" s="9"/>
      <c r="K2986" s="9"/>
    </row>
    <row r="2987" spans="1:11" x14ac:dyDescent="0.25">
      <c r="A2987" s="240">
        <v>41938</v>
      </c>
      <c r="B2987" s="438" t="s">
        <v>3868</v>
      </c>
      <c r="C2987" s="429" t="s">
        <v>2506</v>
      </c>
      <c r="D2987" s="401" t="s">
        <v>5</v>
      </c>
      <c r="E2987" s="402">
        <v>4700</v>
      </c>
      <c r="F2987" s="294">
        <v>41938</v>
      </c>
      <c r="G2987" s="30">
        <v>4700</v>
      </c>
      <c r="H2987" s="265">
        <f t="shared" si="61"/>
        <v>0</v>
      </c>
      <c r="I2987" s="8" t="s">
        <v>2531</v>
      </c>
      <c r="J2987" s="9"/>
      <c r="K2987" s="9"/>
    </row>
    <row r="2988" spans="1:11" x14ac:dyDescent="0.25">
      <c r="A2988" s="240">
        <v>41939</v>
      </c>
      <c r="B2988" s="438" t="s">
        <v>3929</v>
      </c>
      <c r="C2988" s="429" t="s">
        <v>2506</v>
      </c>
      <c r="D2988" s="439" t="s">
        <v>5</v>
      </c>
      <c r="E2988" s="295">
        <v>2025.7</v>
      </c>
      <c r="F2988" s="294">
        <v>41939</v>
      </c>
      <c r="G2988" s="22">
        <v>2025.7</v>
      </c>
      <c r="H2988" s="265">
        <f t="shared" si="61"/>
        <v>0</v>
      </c>
      <c r="I2988" s="24" t="s">
        <v>2511</v>
      </c>
      <c r="J2988" s="9"/>
      <c r="K2988" s="9"/>
    </row>
    <row r="2989" spans="1:11" x14ac:dyDescent="0.25">
      <c r="A2989" s="240">
        <v>41941</v>
      </c>
      <c r="B2989" s="438" t="s">
        <v>4130</v>
      </c>
      <c r="C2989" s="429" t="s">
        <v>2506</v>
      </c>
      <c r="D2989" s="401" t="s">
        <v>5</v>
      </c>
      <c r="E2989" s="402">
        <v>1863</v>
      </c>
      <c r="F2989" s="294">
        <v>41941</v>
      </c>
      <c r="G2989" s="30">
        <v>1863</v>
      </c>
      <c r="H2989" s="265">
        <f t="shared" si="61"/>
        <v>0</v>
      </c>
      <c r="I2989" s="235" t="s">
        <v>2568</v>
      </c>
      <c r="J2989" s="9"/>
      <c r="K2989" s="9"/>
    </row>
    <row r="2990" spans="1:11" x14ac:dyDescent="0.25">
      <c r="A2990" s="240">
        <v>41942</v>
      </c>
      <c r="B2990" s="438" t="s">
        <v>4226</v>
      </c>
      <c r="C2990" s="429" t="s">
        <v>2506</v>
      </c>
      <c r="D2990" s="401" t="s">
        <v>5</v>
      </c>
      <c r="E2990" s="402">
        <v>3132</v>
      </c>
      <c r="F2990" s="117">
        <v>41942</v>
      </c>
      <c r="G2990" s="30">
        <v>3132</v>
      </c>
      <c r="H2990" s="265">
        <f t="shared" si="61"/>
        <v>0</v>
      </c>
      <c r="I2990" s="8" t="s">
        <v>2531</v>
      </c>
      <c r="J2990" s="9"/>
      <c r="K2990" s="9"/>
    </row>
    <row r="2991" spans="1:11" x14ac:dyDescent="0.25">
      <c r="A2991" s="240">
        <v>41943</v>
      </c>
      <c r="B2991" s="438" t="s">
        <v>4342</v>
      </c>
      <c r="C2991" s="429" t="s">
        <v>2506</v>
      </c>
      <c r="D2991" s="401" t="s">
        <v>5</v>
      </c>
      <c r="E2991" s="402">
        <v>3685.5</v>
      </c>
      <c r="F2991" s="294">
        <v>41943</v>
      </c>
      <c r="G2991" s="30">
        <v>3685.5</v>
      </c>
      <c r="H2991" s="265">
        <f t="shared" si="61"/>
        <v>0</v>
      </c>
      <c r="I2991" s="8" t="s">
        <v>2520</v>
      </c>
      <c r="J2991" s="9"/>
      <c r="K2991" s="9"/>
    </row>
    <row r="2992" spans="1:11" x14ac:dyDescent="0.25">
      <c r="A2992" s="240"/>
      <c r="B2992" s="438"/>
      <c r="C2992" s="429"/>
      <c r="D2992" s="401"/>
      <c r="E2992" s="402"/>
      <c r="F2992" s="294"/>
      <c r="G2992" s="621">
        <f>SUM(G2969:G2991)</f>
        <v>96158.3</v>
      </c>
      <c r="H2992" s="265"/>
      <c r="I2992" s="8"/>
      <c r="J2992" s="9"/>
      <c r="K2992" s="9"/>
    </row>
    <row r="2993" spans="1:11" x14ac:dyDescent="0.25">
      <c r="A2993" s="240"/>
      <c r="B2993" s="438"/>
      <c r="C2993" s="429"/>
      <c r="D2993" s="401"/>
      <c r="E2993" s="402"/>
      <c r="F2993" s="294"/>
      <c r="G2993" s="30"/>
      <c r="H2993" s="265"/>
      <c r="I2993" s="8"/>
      <c r="J2993" s="9"/>
      <c r="K2993" s="9"/>
    </row>
    <row r="2994" spans="1:11" x14ac:dyDescent="0.25">
      <c r="A2994" s="240">
        <v>41930</v>
      </c>
      <c r="B2994" s="438" t="s">
        <v>3248</v>
      </c>
      <c r="C2994" s="429" t="s">
        <v>2506</v>
      </c>
      <c r="D2994" s="8" t="s">
        <v>1792</v>
      </c>
      <c r="E2994" s="252">
        <v>1024</v>
      </c>
      <c r="F2994" s="294">
        <v>41930</v>
      </c>
      <c r="G2994" s="30">
        <v>1024</v>
      </c>
      <c r="H2994" s="265">
        <f t="shared" si="61"/>
        <v>0</v>
      </c>
      <c r="I2994" s="8" t="s">
        <v>2508</v>
      </c>
      <c r="J2994" s="9"/>
      <c r="K2994" s="9"/>
    </row>
    <row r="2995" spans="1:11" x14ac:dyDescent="0.25">
      <c r="A2995" s="240">
        <v>41943</v>
      </c>
      <c r="B2995" s="438" t="s">
        <v>4345</v>
      </c>
      <c r="C2995" s="429" t="s">
        <v>2506</v>
      </c>
      <c r="D2995" s="401" t="s">
        <v>1792</v>
      </c>
      <c r="E2995" s="402">
        <v>4543</v>
      </c>
      <c r="F2995" s="294">
        <v>41943</v>
      </c>
      <c r="G2995" s="30">
        <v>4543</v>
      </c>
      <c r="H2995" s="265">
        <f t="shared" si="61"/>
        <v>0</v>
      </c>
      <c r="I2995" s="8" t="s">
        <v>2508</v>
      </c>
      <c r="J2995" s="9"/>
      <c r="K2995" s="9"/>
    </row>
    <row r="2996" spans="1:11" x14ac:dyDescent="0.25">
      <c r="A2996" s="240"/>
      <c r="B2996" s="438"/>
      <c r="C2996" s="429"/>
      <c r="D2996" s="401"/>
      <c r="E2996" s="402"/>
      <c r="F2996" s="294"/>
      <c r="G2996" s="30"/>
      <c r="H2996" s="265"/>
      <c r="I2996" s="8"/>
      <c r="J2996" s="9"/>
      <c r="K2996" s="9"/>
    </row>
    <row r="2997" spans="1:11" x14ac:dyDescent="0.25">
      <c r="A2997" s="240">
        <v>41916</v>
      </c>
      <c r="B2997" s="241" t="s">
        <v>1856</v>
      </c>
      <c r="C2997" s="394" t="s">
        <v>2506</v>
      </c>
      <c r="D2997" s="235" t="s">
        <v>318</v>
      </c>
      <c r="E2997" s="236">
        <v>3916.8</v>
      </c>
      <c r="F2997" s="294">
        <v>41917</v>
      </c>
      <c r="G2997" s="30">
        <v>3916.8</v>
      </c>
      <c r="H2997" s="265">
        <f t="shared" si="61"/>
        <v>0</v>
      </c>
      <c r="I2997" s="235" t="s">
        <v>345</v>
      </c>
      <c r="J2997" s="9"/>
      <c r="K2997" s="9"/>
    </row>
    <row r="2998" spans="1:11" x14ac:dyDescent="0.25">
      <c r="A2998" s="240">
        <v>41922</v>
      </c>
      <c r="B2998" s="438" t="s">
        <v>1130</v>
      </c>
      <c r="C2998" s="429" t="s">
        <v>2506</v>
      </c>
      <c r="D2998" s="235" t="s">
        <v>318</v>
      </c>
      <c r="E2998" s="236">
        <v>5076.8</v>
      </c>
      <c r="F2998" s="294">
        <v>41923</v>
      </c>
      <c r="G2998" s="30">
        <v>5076.8</v>
      </c>
      <c r="H2998" s="265">
        <f t="shared" si="61"/>
        <v>0</v>
      </c>
      <c r="I2998" s="235" t="s">
        <v>196</v>
      </c>
      <c r="J2998" s="9"/>
      <c r="K2998" s="9"/>
    </row>
    <row r="2999" spans="1:11" x14ac:dyDescent="0.25">
      <c r="A2999" s="240">
        <v>41928</v>
      </c>
      <c r="B2999" s="438" t="s">
        <v>3001</v>
      </c>
      <c r="C2999" s="429" t="s">
        <v>2506</v>
      </c>
      <c r="D2999" s="8" t="s">
        <v>318</v>
      </c>
      <c r="E2999" s="252">
        <v>5109.8</v>
      </c>
      <c r="F2999" s="294">
        <v>41928</v>
      </c>
      <c r="G2999" s="251">
        <v>5109.8</v>
      </c>
      <c r="H2999" s="265">
        <f t="shared" si="61"/>
        <v>0</v>
      </c>
      <c r="I2999" s="235" t="s">
        <v>2508</v>
      </c>
      <c r="J2999" s="9"/>
      <c r="K2999" s="9"/>
    </row>
    <row r="3000" spans="1:11" x14ac:dyDescent="0.25">
      <c r="A3000" s="240">
        <v>41934</v>
      </c>
      <c r="B3000" s="438" t="s">
        <v>3544</v>
      </c>
      <c r="C3000" s="429" t="s">
        <v>2506</v>
      </c>
      <c r="D3000" s="401" t="s">
        <v>318</v>
      </c>
      <c r="E3000" s="402">
        <v>3038</v>
      </c>
      <c r="F3000" s="294">
        <v>41935</v>
      </c>
      <c r="G3000" s="22">
        <v>3038</v>
      </c>
      <c r="H3000" s="265">
        <f t="shared" si="61"/>
        <v>0</v>
      </c>
      <c r="I3000" s="20" t="s">
        <v>2511</v>
      </c>
      <c r="J3000" s="9"/>
      <c r="K3000" s="9"/>
    </row>
    <row r="3001" spans="1:11" x14ac:dyDescent="0.25">
      <c r="A3001" s="240">
        <v>41939</v>
      </c>
      <c r="B3001" s="438" t="s">
        <v>4010</v>
      </c>
      <c r="C3001" s="429" t="s">
        <v>2506</v>
      </c>
      <c r="D3001" s="439" t="s">
        <v>318</v>
      </c>
      <c r="E3001" s="295">
        <v>3086.4</v>
      </c>
      <c r="F3001" s="294">
        <v>41940</v>
      </c>
      <c r="G3001" s="22">
        <v>3086.4</v>
      </c>
      <c r="H3001" s="265">
        <f t="shared" si="61"/>
        <v>0</v>
      </c>
      <c r="I3001" s="24" t="s">
        <v>2520</v>
      </c>
      <c r="J3001" s="9"/>
      <c r="K3001" s="9"/>
    </row>
    <row r="3002" spans="1:11" x14ac:dyDescent="0.25">
      <c r="A3002" s="240">
        <v>41942</v>
      </c>
      <c r="B3002" s="438" t="s">
        <v>4293</v>
      </c>
      <c r="C3002" s="429" t="s">
        <v>2506</v>
      </c>
      <c r="D3002" s="401" t="s">
        <v>318</v>
      </c>
      <c r="E3002" s="402">
        <v>3844.8</v>
      </c>
      <c r="F3002" s="117">
        <v>41943</v>
      </c>
      <c r="G3002" s="30">
        <v>3844.8</v>
      </c>
      <c r="H3002" s="265">
        <f t="shared" si="61"/>
        <v>0</v>
      </c>
      <c r="I3002" s="235" t="s">
        <v>2520</v>
      </c>
      <c r="J3002" s="9"/>
      <c r="K3002" s="9"/>
    </row>
    <row r="3003" spans="1:11" x14ac:dyDescent="0.25">
      <c r="A3003" s="240"/>
      <c r="B3003" s="438"/>
      <c r="C3003" s="429"/>
      <c r="D3003" s="401"/>
      <c r="E3003" s="402"/>
      <c r="F3003" s="117"/>
      <c r="G3003" s="621">
        <f>SUM(G2997:G3002)</f>
        <v>24072.600000000002</v>
      </c>
      <c r="H3003" s="265"/>
      <c r="I3003" s="235"/>
      <c r="J3003" s="9"/>
      <c r="K3003" s="9"/>
    </row>
    <row r="3004" spans="1:11" x14ac:dyDescent="0.25">
      <c r="A3004" s="240"/>
      <c r="B3004" s="438"/>
      <c r="C3004" s="429"/>
      <c r="D3004" s="401"/>
      <c r="E3004" s="402"/>
      <c r="F3004" s="117"/>
      <c r="G3004" s="30"/>
      <c r="H3004" s="265"/>
      <c r="I3004" s="235"/>
      <c r="J3004" s="9"/>
      <c r="K3004" s="9"/>
    </row>
    <row r="3005" spans="1:11" x14ac:dyDescent="0.25">
      <c r="A3005" s="240">
        <v>41929</v>
      </c>
      <c r="B3005" s="438" t="s">
        <v>3076</v>
      </c>
      <c r="C3005" s="429" t="s">
        <v>2506</v>
      </c>
      <c r="D3005" s="8" t="s">
        <v>2693</v>
      </c>
      <c r="E3005" s="252">
        <v>4898.3999999999996</v>
      </c>
      <c r="F3005" s="294">
        <v>41929</v>
      </c>
      <c r="G3005" s="251">
        <v>4898.3999999999996</v>
      </c>
      <c r="H3005" s="265">
        <f t="shared" si="61"/>
        <v>0</v>
      </c>
      <c r="I3005" s="235" t="s">
        <v>2523</v>
      </c>
      <c r="J3005" s="9"/>
      <c r="K3005" s="9"/>
    </row>
    <row r="3006" spans="1:11" x14ac:dyDescent="0.25">
      <c r="A3006" s="240"/>
      <c r="B3006" s="438"/>
      <c r="C3006" s="429"/>
      <c r="D3006" s="8"/>
      <c r="E3006" s="252"/>
      <c r="F3006" s="294"/>
      <c r="G3006" s="251"/>
      <c r="H3006" s="265"/>
      <c r="I3006" s="235"/>
      <c r="J3006" s="9"/>
      <c r="K3006" s="9"/>
    </row>
    <row r="3007" spans="1:11" x14ac:dyDescent="0.25">
      <c r="A3007" s="240">
        <v>41921</v>
      </c>
      <c r="B3007" s="438" t="s">
        <v>2235</v>
      </c>
      <c r="C3007" s="429" t="s">
        <v>2506</v>
      </c>
      <c r="D3007" s="235" t="s">
        <v>873</v>
      </c>
      <c r="E3007" s="236">
        <v>5967</v>
      </c>
      <c r="F3007" s="294">
        <v>41922</v>
      </c>
      <c r="G3007" s="30">
        <v>5967</v>
      </c>
      <c r="H3007" s="265">
        <f t="shared" si="61"/>
        <v>0</v>
      </c>
      <c r="I3007" s="235" t="s">
        <v>20</v>
      </c>
      <c r="J3007" s="9"/>
      <c r="K3007" s="9"/>
    </row>
    <row r="3008" spans="1:11" x14ac:dyDescent="0.25">
      <c r="A3008" s="240">
        <v>41926</v>
      </c>
      <c r="B3008" s="438" t="s">
        <v>1498</v>
      </c>
      <c r="C3008" s="429" t="s">
        <v>2506</v>
      </c>
      <c r="D3008" s="401" t="s">
        <v>873</v>
      </c>
      <c r="E3008" s="402">
        <v>6525</v>
      </c>
      <c r="F3008" s="294">
        <v>41927</v>
      </c>
      <c r="G3008" s="30">
        <v>6525</v>
      </c>
      <c r="H3008" s="265">
        <f t="shared" si="61"/>
        <v>0</v>
      </c>
      <c r="I3008" s="235" t="s">
        <v>2</v>
      </c>
      <c r="J3008" s="9"/>
      <c r="K3008" s="9"/>
    </row>
    <row r="3009" spans="1:11" x14ac:dyDescent="0.25">
      <c r="A3009" s="240">
        <v>41935</v>
      </c>
      <c r="B3009" s="438" t="s">
        <v>3608</v>
      </c>
      <c r="C3009" s="429" t="s">
        <v>2506</v>
      </c>
      <c r="D3009" s="401" t="s">
        <v>873</v>
      </c>
      <c r="E3009" s="402">
        <v>6022.8</v>
      </c>
      <c r="F3009" s="117">
        <v>41935</v>
      </c>
      <c r="G3009" s="30">
        <v>6022.8</v>
      </c>
      <c r="H3009" s="265">
        <f t="shared" si="61"/>
        <v>0</v>
      </c>
      <c r="I3009" s="235" t="s">
        <v>2511</v>
      </c>
      <c r="J3009" s="9"/>
      <c r="K3009" s="9"/>
    </row>
    <row r="3010" spans="1:11" x14ac:dyDescent="0.25">
      <c r="A3010" s="240">
        <v>41940</v>
      </c>
      <c r="B3010" s="438" t="s">
        <v>4071</v>
      </c>
      <c r="C3010" s="429" t="s">
        <v>2506</v>
      </c>
      <c r="D3010" s="401" t="s">
        <v>873</v>
      </c>
      <c r="E3010" s="402">
        <v>7921.8</v>
      </c>
      <c r="F3010" s="294">
        <v>41940</v>
      </c>
      <c r="G3010" s="30">
        <v>7921.8</v>
      </c>
      <c r="H3010" s="265">
        <f t="shared" si="61"/>
        <v>0</v>
      </c>
      <c r="I3010" s="235" t="s">
        <v>2511</v>
      </c>
      <c r="J3010" s="9"/>
      <c r="K3010" s="9"/>
    </row>
    <row r="3011" spans="1:11" x14ac:dyDescent="0.25">
      <c r="A3011" s="240"/>
      <c r="B3011" s="233"/>
      <c r="C3011" s="241"/>
      <c r="D3011" s="21" t="s">
        <v>2762</v>
      </c>
      <c r="E3011" s="440"/>
      <c r="F3011" s="117"/>
      <c r="G3011" s="620">
        <f>SUM(G3007:G3010)</f>
        <v>26436.6</v>
      </c>
      <c r="H3011" s="265">
        <f t="shared" ref="H3011:H3013" si="62">E3011-G3011</f>
        <v>-26436.6</v>
      </c>
      <c r="J3011" s="9"/>
      <c r="K3011" s="9"/>
    </row>
    <row r="3012" spans="1:11" ht="15.75" x14ac:dyDescent="0.25">
      <c r="A3012" s="240"/>
      <c r="B3012" s="233"/>
      <c r="C3012" s="281"/>
      <c r="D3012" s="350" t="s">
        <v>2762</v>
      </c>
      <c r="E3012" s="441"/>
      <c r="F3012" s="19"/>
      <c r="G3012" s="24"/>
      <c r="H3012" s="238">
        <f t="shared" si="62"/>
        <v>0</v>
      </c>
      <c r="J3012" s="9"/>
      <c r="K3012" s="9"/>
    </row>
    <row r="3013" spans="1:11" ht="16.5" thickBot="1" x14ac:dyDescent="0.3">
      <c r="A3013" s="240"/>
      <c r="B3013" s="233"/>
      <c r="C3013" s="281"/>
      <c r="D3013" s="350" t="s">
        <v>2762</v>
      </c>
      <c r="E3013" s="441"/>
      <c r="F3013" s="19"/>
      <c r="G3013" s="24"/>
      <c r="H3013" s="238">
        <f t="shared" si="62"/>
        <v>0</v>
      </c>
      <c r="J3013" s="9"/>
      <c r="K3013" s="9"/>
    </row>
    <row r="3014" spans="1:11" x14ac:dyDescent="0.25">
      <c r="A3014" s="359"/>
      <c r="B3014" s="360"/>
      <c r="C3014" s="361"/>
      <c r="D3014" s="216"/>
      <c r="E3014" s="364">
        <f>SUM(E5:E3013)</f>
        <v>33614671.67999997</v>
      </c>
      <c r="F3014" s="442"/>
      <c r="G3014" s="364">
        <f>SUM(G5:G3013)</f>
        <v>62029661.070000008</v>
      </c>
      <c r="H3014" s="443"/>
      <c r="J3014" s="9"/>
      <c r="K3014" s="9"/>
    </row>
    <row r="3015" spans="1:11" ht="15.75" thickBot="1" x14ac:dyDescent="0.3">
      <c r="A3015" s="359"/>
      <c r="B3015" s="360"/>
      <c r="C3015" s="361"/>
      <c r="D3015" s="216"/>
      <c r="E3015" s="367"/>
      <c r="F3015" s="442"/>
      <c r="G3015" s="367"/>
      <c r="H3015" s="443"/>
      <c r="J3015" s="9"/>
      <c r="K3015" s="9"/>
    </row>
    <row r="3016" spans="1:11" x14ac:dyDescent="0.25">
      <c r="A3016" s="359"/>
      <c r="B3016" s="360"/>
      <c r="C3016" s="361"/>
      <c r="D3016" s="216"/>
      <c r="E3016" s="368"/>
      <c r="F3016" s="442"/>
      <c r="G3016" s="368"/>
      <c r="H3016" s="443"/>
      <c r="J3016" s="9"/>
      <c r="K3016" s="9"/>
    </row>
    <row r="3017" spans="1:11" ht="31.5" x14ac:dyDescent="0.25">
      <c r="A3017" s="359"/>
      <c r="B3017" s="360"/>
      <c r="C3017" s="361"/>
      <c r="D3017" s="13"/>
      <c r="E3017" s="444" t="s">
        <v>1048</v>
      </c>
      <c r="F3017" s="442"/>
      <c r="G3017" s="370" t="s">
        <v>1049</v>
      </c>
      <c r="H3017" s="443"/>
      <c r="J3017" s="9"/>
      <c r="K3017" s="9"/>
    </row>
    <row r="3018" spans="1:11" x14ac:dyDescent="0.25">
      <c r="A3018" s="359"/>
      <c r="B3018" s="360"/>
      <c r="C3018" s="361"/>
      <c r="D3018" s="216"/>
      <c r="E3018" s="368"/>
      <c r="F3018" s="442"/>
      <c r="G3018" s="368"/>
      <c r="H3018" s="443"/>
      <c r="J3018" s="9"/>
      <c r="K3018" s="9"/>
    </row>
    <row r="3019" spans="1:11" x14ac:dyDescent="0.25">
      <c r="A3019" s="359"/>
      <c r="B3019" s="360"/>
      <c r="C3019" s="361"/>
      <c r="D3019" s="216"/>
      <c r="E3019" s="368"/>
      <c r="F3019" s="442"/>
      <c r="G3019" s="368"/>
      <c r="H3019" s="443"/>
      <c r="J3019" s="9"/>
      <c r="K3019" s="9"/>
    </row>
    <row r="3020" spans="1:11" x14ac:dyDescent="0.25">
      <c r="A3020" s="359"/>
      <c r="B3020" s="360"/>
      <c r="C3020" s="361"/>
      <c r="D3020" s="216"/>
      <c r="E3020" s="368"/>
      <c r="F3020" s="442"/>
      <c r="G3020" s="368"/>
      <c r="H3020" s="443"/>
      <c r="J3020" s="9"/>
      <c r="K3020" s="9"/>
    </row>
    <row r="3021" spans="1:11" ht="21" x14ac:dyDescent="0.35">
      <c r="A3021" s="359"/>
      <c r="B3021" s="360"/>
      <c r="C3021" s="361"/>
      <c r="D3021" s="216"/>
      <c r="E3021" s="666">
        <f>E3014-G3014</f>
        <v>-28414989.390000038</v>
      </c>
      <c r="F3021" s="667"/>
      <c r="G3021" s="667"/>
      <c r="H3021" s="443"/>
      <c r="J3021" s="9"/>
      <c r="K3021" s="9"/>
    </row>
    <row r="3022" spans="1:11" x14ac:dyDescent="0.25">
      <c r="A3022" s="359"/>
      <c r="B3022" s="360"/>
      <c r="C3022" s="361"/>
      <c r="D3022" s="216"/>
      <c r="E3022" s="368"/>
      <c r="F3022" s="442"/>
      <c r="G3022" s="368"/>
      <c r="H3022" s="443"/>
      <c r="J3022" s="9"/>
      <c r="K3022" s="9"/>
    </row>
    <row r="3023" spans="1:11" ht="18.75" x14ac:dyDescent="0.3">
      <c r="A3023" s="359"/>
      <c r="B3023" s="360"/>
      <c r="C3023" s="361"/>
      <c r="D3023" s="216"/>
      <c r="E3023" s="679" t="s">
        <v>2504</v>
      </c>
      <c r="F3023" s="679"/>
      <c r="G3023" s="679"/>
      <c r="H3023" s="443"/>
      <c r="J3023" s="9"/>
      <c r="K3023" s="9"/>
    </row>
    <row r="3024" spans="1:11" x14ac:dyDescent="0.25">
      <c r="A3024" s="359"/>
      <c r="B3024" s="360"/>
      <c r="C3024" s="361"/>
      <c r="D3024" s="216"/>
      <c r="E3024" s="368"/>
      <c r="F3024" s="442"/>
      <c r="G3024" s="368"/>
      <c r="H3024" s="443"/>
      <c r="J3024" s="9"/>
      <c r="K3024" s="9"/>
    </row>
    <row r="3025" spans="1:11" x14ac:dyDescent="0.25">
      <c r="A3025" s="359"/>
      <c r="B3025" s="360"/>
      <c r="C3025" s="361"/>
      <c r="D3025" s="216"/>
      <c r="E3025" s="368"/>
      <c r="F3025" s="442"/>
      <c r="G3025" s="368"/>
      <c r="H3025" s="443"/>
      <c r="J3025" s="9"/>
      <c r="K3025" s="9"/>
    </row>
    <row r="3026" spans="1:11" x14ac:dyDescent="0.25">
      <c r="A3026" s="359"/>
      <c r="B3026" s="360"/>
      <c r="C3026" s="361"/>
      <c r="D3026" s="216"/>
      <c r="E3026" s="368"/>
      <c r="F3026" s="442"/>
      <c r="G3026" s="368"/>
      <c r="H3026" s="443"/>
      <c r="J3026" s="9"/>
      <c r="K3026" s="9"/>
    </row>
  </sheetData>
  <sortState ref="A2829:I2836">
    <sortCondition ref="D2829:D2836"/>
  </sortState>
  <mergeCells count="3">
    <mergeCell ref="A1:F1"/>
    <mergeCell ref="E3021:G3021"/>
    <mergeCell ref="E3023:G3023"/>
  </mergeCells>
  <pageMargins left="0.7" right="0.7" top="0.75" bottom="0.75" header="0.3" footer="0.3"/>
  <pageSetup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23"/>
  <sheetViews>
    <sheetView topLeftCell="A273" workbookViewId="0">
      <selection activeCell="D288" sqref="D288"/>
    </sheetView>
  </sheetViews>
  <sheetFormatPr baseColWidth="10" defaultRowHeight="15" x14ac:dyDescent="0.25"/>
  <cols>
    <col min="1" max="1" width="11.28515625" style="352" customWidth="1"/>
    <col min="2" max="2" width="9.28515625" style="353" customWidth="1"/>
    <col min="3" max="3" width="5.5703125" style="354" customWidth="1"/>
    <col min="4" max="4" width="30.85546875" style="9" customWidth="1"/>
    <col min="5" max="5" width="14.7109375" style="372" customWidth="1"/>
    <col min="6" max="6" width="24.5703125" style="445" customWidth="1"/>
    <col min="7" max="7" width="26.7109375" style="372" bestFit="1" customWidth="1"/>
    <col min="8" max="8" width="15.28515625" style="21" customWidth="1"/>
    <col min="9" max="9" width="11.42578125" style="9"/>
    <col min="10" max="11" width="11.42578125" style="13"/>
    <col min="12" max="12" width="15.5703125" style="9" bestFit="1" customWidth="1"/>
    <col min="13" max="13" width="11.85546875" style="389" bestFit="1" customWidth="1"/>
    <col min="14" max="14" width="17.28515625" style="9" bestFit="1" customWidth="1"/>
    <col min="15" max="16384" width="11.42578125" style="9"/>
  </cols>
  <sheetData>
    <row r="1" spans="1:14" ht="18.75" x14ac:dyDescent="0.3">
      <c r="A1" s="678" t="s">
        <v>2505</v>
      </c>
      <c r="B1" s="678"/>
      <c r="C1" s="678"/>
      <c r="D1" s="678"/>
      <c r="E1" s="678"/>
      <c r="F1" s="678"/>
      <c r="G1" s="222"/>
      <c r="H1" s="388"/>
    </row>
    <row r="2" spans="1:14" ht="35.25" thickBot="1" x14ac:dyDescent="0.35">
      <c r="A2" s="224" t="s">
        <v>653</v>
      </c>
      <c r="B2" s="225" t="s">
        <v>654</v>
      </c>
      <c r="C2" s="226"/>
      <c r="D2" s="227" t="s">
        <v>1051</v>
      </c>
      <c r="E2" s="390" t="s">
        <v>656</v>
      </c>
      <c r="F2" s="391" t="s">
        <v>657</v>
      </c>
      <c r="G2" s="392" t="s">
        <v>658</v>
      </c>
      <c r="H2" s="393" t="s">
        <v>659</v>
      </c>
    </row>
    <row r="3" spans="1:14" ht="15.75" thickTop="1" x14ac:dyDescent="0.25">
      <c r="A3" s="232">
        <v>41965</v>
      </c>
      <c r="B3" s="233">
        <v>4192</v>
      </c>
      <c r="C3" s="429" t="s">
        <v>2506</v>
      </c>
      <c r="D3" s="401" t="s">
        <v>2756</v>
      </c>
      <c r="E3" s="439">
        <v>1623.8</v>
      </c>
      <c r="F3" s="395">
        <v>41965</v>
      </c>
      <c r="G3" s="619">
        <v>1623.8</v>
      </c>
      <c r="H3" s="609">
        <f>E3-G3</f>
        <v>0</v>
      </c>
      <c r="I3" s="20" t="s">
        <v>2508</v>
      </c>
    </row>
    <row r="4" spans="1:14" x14ac:dyDescent="0.25">
      <c r="A4" s="232"/>
      <c r="B4" s="241"/>
      <c r="C4" s="429"/>
      <c r="D4" s="401"/>
      <c r="E4" s="402"/>
      <c r="F4" s="294"/>
      <c r="G4" s="22"/>
      <c r="H4" s="609"/>
      <c r="I4" s="20"/>
    </row>
    <row r="5" spans="1:14" x14ac:dyDescent="0.25">
      <c r="A5" s="240">
        <v>41944</v>
      </c>
      <c r="B5" s="241">
        <v>2462</v>
      </c>
      <c r="C5" s="394" t="s">
        <v>2506</v>
      </c>
      <c r="D5" s="401" t="s">
        <v>105</v>
      </c>
      <c r="E5" s="402">
        <v>8588.4</v>
      </c>
      <c r="F5" s="294">
        <v>41944</v>
      </c>
      <c r="G5" s="30">
        <v>8588.4</v>
      </c>
      <c r="H5" s="238">
        <f>E5-G5</f>
        <v>0</v>
      </c>
      <c r="I5" s="235" t="s">
        <v>2508</v>
      </c>
    </row>
    <row r="6" spans="1:14" x14ac:dyDescent="0.25">
      <c r="A6" s="232">
        <v>41946</v>
      </c>
      <c r="B6" s="241">
        <v>2604</v>
      </c>
      <c r="C6" s="394" t="s">
        <v>2506</v>
      </c>
      <c r="D6" s="414" t="s">
        <v>105</v>
      </c>
      <c r="E6" s="402">
        <v>12724</v>
      </c>
      <c r="F6" s="294">
        <v>41946</v>
      </c>
      <c r="G6" s="30">
        <v>12724</v>
      </c>
      <c r="H6" s="265">
        <f>E6-G6</f>
        <v>0</v>
      </c>
      <c r="I6" s="38" t="s">
        <v>2508</v>
      </c>
    </row>
    <row r="7" spans="1:14" ht="15" customHeight="1" x14ac:dyDescent="0.35">
      <c r="A7" s="240">
        <v>41957</v>
      </c>
      <c r="B7" s="241">
        <v>3541</v>
      </c>
      <c r="C7" s="394" t="s">
        <v>2506</v>
      </c>
      <c r="D7" s="401" t="s">
        <v>105</v>
      </c>
      <c r="E7" s="402">
        <v>2648.1</v>
      </c>
      <c r="F7" s="294">
        <v>41957</v>
      </c>
      <c r="G7" s="30">
        <v>2648.1</v>
      </c>
      <c r="H7" s="265">
        <f>E7-G7</f>
        <v>0</v>
      </c>
      <c r="I7" s="235" t="s">
        <v>2508</v>
      </c>
      <c r="L7" s="397"/>
      <c r="M7" s="398"/>
      <c r="N7" s="397"/>
    </row>
    <row r="8" spans="1:14" ht="15" customHeight="1" x14ac:dyDescent="0.35">
      <c r="A8" s="232">
        <v>41964</v>
      </c>
      <c r="B8" s="241">
        <v>4092</v>
      </c>
      <c r="C8" s="429" t="s">
        <v>2506</v>
      </c>
      <c r="D8" s="401" t="s">
        <v>105</v>
      </c>
      <c r="E8" s="402">
        <v>1161</v>
      </c>
      <c r="F8" s="294">
        <v>41964</v>
      </c>
      <c r="G8" s="22">
        <v>1161</v>
      </c>
      <c r="H8" s="265">
        <f>E8-G8</f>
        <v>0</v>
      </c>
      <c r="I8" s="431" t="s">
        <v>2508</v>
      </c>
      <c r="L8" s="399"/>
      <c r="M8" s="400"/>
      <c r="N8" s="399"/>
    </row>
    <row r="9" spans="1:14" ht="15" customHeight="1" x14ac:dyDescent="0.35">
      <c r="A9" s="240">
        <v>41964</v>
      </c>
      <c r="B9" s="241">
        <v>4094</v>
      </c>
      <c r="C9" s="429" t="s">
        <v>2506</v>
      </c>
      <c r="D9" s="401" t="s">
        <v>105</v>
      </c>
      <c r="E9" s="402">
        <v>9920.7000000000007</v>
      </c>
      <c r="F9" s="294">
        <v>41964</v>
      </c>
      <c r="G9" s="22">
        <v>9920.7000000000007</v>
      </c>
      <c r="H9" s="265">
        <f>E9-G9</f>
        <v>0</v>
      </c>
      <c r="I9" s="431" t="s">
        <v>2508</v>
      </c>
      <c r="L9" s="400"/>
      <c r="M9" s="400"/>
      <c r="N9" s="400"/>
    </row>
    <row r="10" spans="1:14" ht="15" customHeight="1" x14ac:dyDescent="0.35">
      <c r="A10" s="232"/>
      <c r="B10" s="241"/>
      <c r="C10" s="429"/>
      <c r="D10" s="401"/>
      <c r="E10" s="402"/>
      <c r="F10" s="294"/>
      <c r="G10" s="620">
        <f>SUM(G5:G9)</f>
        <v>35042.199999999997</v>
      </c>
      <c r="H10" s="265"/>
      <c r="I10" s="431"/>
      <c r="L10" s="400"/>
      <c r="M10" s="400"/>
      <c r="N10" s="400"/>
    </row>
    <row r="11" spans="1:14" ht="15" customHeight="1" x14ac:dyDescent="0.35">
      <c r="A11" s="232"/>
      <c r="B11" s="241"/>
      <c r="C11" s="429"/>
      <c r="D11" s="401"/>
      <c r="E11" s="402"/>
      <c r="F11" s="294"/>
      <c r="G11" s="22"/>
      <c r="H11" s="265"/>
      <c r="I11" s="431"/>
      <c r="L11" s="400"/>
      <c r="M11" s="400"/>
      <c r="N11" s="400"/>
    </row>
    <row r="12" spans="1:14" ht="15" customHeight="1" x14ac:dyDescent="0.35">
      <c r="A12" s="232">
        <v>41960</v>
      </c>
      <c r="B12" s="241">
        <v>3754</v>
      </c>
      <c r="C12" s="394" t="s">
        <v>2506</v>
      </c>
      <c r="D12" s="8" t="s">
        <v>2746</v>
      </c>
      <c r="E12" s="252">
        <v>5526.8</v>
      </c>
      <c r="F12" s="294">
        <v>41962</v>
      </c>
      <c r="G12" s="251">
        <v>5526.8</v>
      </c>
      <c r="H12" s="265">
        <f>E12-G12</f>
        <v>0</v>
      </c>
      <c r="I12" s="235" t="s">
        <v>2534</v>
      </c>
      <c r="L12" s="403"/>
      <c r="M12" s="400"/>
      <c r="N12" s="403"/>
    </row>
    <row r="13" spans="1:14" ht="15" customHeight="1" x14ac:dyDescent="0.35">
      <c r="A13" s="240">
        <v>41953</v>
      </c>
      <c r="B13" s="241">
        <v>3188</v>
      </c>
      <c r="C13" s="394" t="s">
        <v>2506</v>
      </c>
      <c r="D13" s="8" t="s">
        <v>2746</v>
      </c>
      <c r="E13" s="252">
        <v>10844.9</v>
      </c>
      <c r="F13" s="294">
        <v>41955</v>
      </c>
      <c r="G13" s="30">
        <v>10844.9</v>
      </c>
      <c r="H13" s="265">
        <f>E13-G13</f>
        <v>0</v>
      </c>
      <c r="I13" s="235" t="s">
        <v>2534</v>
      </c>
      <c r="L13" s="403"/>
      <c r="M13" s="400"/>
      <c r="N13" s="403"/>
    </row>
    <row r="14" spans="1:14" ht="15" customHeight="1" x14ac:dyDescent="0.35">
      <c r="A14" s="232">
        <v>41956</v>
      </c>
      <c r="B14" s="241">
        <v>3456</v>
      </c>
      <c r="C14" s="394" t="s">
        <v>2506</v>
      </c>
      <c r="D14" s="8" t="s">
        <v>2746</v>
      </c>
      <c r="E14" s="252">
        <v>4328.5</v>
      </c>
      <c r="F14" s="294">
        <v>41958</v>
      </c>
      <c r="G14" s="22">
        <v>4328.5</v>
      </c>
      <c r="H14" s="265">
        <f>E14-G14</f>
        <v>0</v>
      </c>
      <c r="I14" s="20" t="s">
        <v>2534</v>
      </c>
      <c r="L14" s="403"/>
      <c r="M14" s="400"/>
      <c r="N14" s="403"/>
    </row>
    <row r="15" spans="1:14" ht="15" customHeight="1" x14ac:dyDescent="0.35">
      <c r="A15" s="240">
        <v>41963</v>
      </c>
      <c r="B15" s="241">
        <v>4011</v>
      </c>
      <c r="C15" s="429" t="s">
        <v>2506</v>
      </c>
      <c r="D15" s="401" t="s">
        <v>2746</v>
      </c>
      <c r="E15" s="402">
        <v>1907.72</v>
      </c>
      <c r="F15" s="294">
        <v>41965</v>
      </c>
      <c r="G15" s="30">
        <v>1907.72</v>
      </c>
      <c r="H15" s="265">
        <f>E15-G15</f>
        <v>0</v>
      </c>
      <c r="I15" s="8" t="s">
        <v>2534</v>
      </c>
      <c r="L15" s="403"/>
      <c r="M15" s="400"/>
      <c r="N15" s="403"/>
    </row>
    <row r="16" spans="1:14" ht="15" customHeight="1" x14ac:dyDescent="0.35">
      <c r="A16" s="232">
        <v>41967</v>
      </c>
      <c r="B16" s="241">
        <v>4344</v>
      </c>
      <c r="C16" s="429" t="s">
        <v>2506</v>
      </c>
      <c r="D16" s="401" t="s">
        <v>2746</v>
      </c>
      <c r="E16" s="402">
        <v>4809.6000000000004</v>
      </c>
      <c r="F16" s="300"/>
      <c r="G16" s="100">
        <v>0</v>
      </c>
      <c r="H16" s="265">
        <f>E16-G16</f>
        <v>4809.6000000000004</v>
      </c>
      <c r="I16" s="20" t="s">
        <v>2534</v>
      </c>
      <c r="K16" s="21"/>
      <c r="L16" s="403"/>
      <c r="M16" s="400"/>
      <c r="N16" s="403"/>
    </row>
    <row r="17" spans="1:14" ht="15" customHeight="1" x14ac:dyDescent="0.35">
      <c r="A17" s="232"/>
      <c r="B17" s="241"/>
      <c r="C17" s="429"/>
      <c r="D17" s="401"/>
      <c r="E17" s="622">
        <f>SUM(E12:E16)</f>
        <v>27417.520000000004</v>
      </c>
      <c r="F17" s="294"/>
      <c r="G17" s="22"/>
      <c r="H17" s="265"/>
      <c r="I17" s="20"/>
      <c r="K17" s="21"/>
      <c r="L17" s="403"/>
      <c r="M17" s="400"/>
      <c r="N17" s="403"/>
    </row>
    <row r="18" spans="1:14" ht="15" customHeight="1" x14ac:dyDescent="0.35">
      <c r="A18" s="232"/>
      <c r="B18" s="241"/>
      <c r="C18" s="429"/>
      <c r="D18" s="401"/>
      <c r="E18" s="402"/>
      <c r="F18" s="294"/>
      <c r="G18" s="22"/>
      <c r="H18" s="265"/>
      <c r="I18" s="20"/>
      <c r="K18" s="21"/>
      <c r="L18" s="403"/>
      <c r="M18" s="400"/>
      <c r="N18" s="403"/>
    </row>
    <row r="19" spans="1:14" ht="15" customHeight="1" x14ac:dyDescent="0.35">
      <c r="A19" s="240">
        <v>41954</v>
      </c>
      <c r="B19" s="241">
        <v>3278</v>
      </c>
      <c r="C19" s="394" t="s">
        <v>2506</v>
      </c>
      <c r="D19" s="8" t="s">
        <v>2691</v>
      </c>
      <c r="E19" s="252">
        <v>2100</v>
      </c>
      <c r="F19" s="294">
        <v>41954</v>
      </c>
      <c r="G19" s="30">
        <v>2100</v>
      </c>
      <c r="H19" s="265">
        <f>E19-G19</f>
        <v>0</v>
      </c>
      <c r="I19" s="235" t="s">
        <v>2544</v>
      </c>
      <c r="L19" s="403"/>
      <c r="M19" s="400"/>
      <c r="N19" s="403"/>
    </row>
    <row r="20" spans="1:14" ht="15" customHeight="1" x14ac:dyDescent="0.35">
      <c r="A20" s="232">
        <v>41967</v>
      </c>
      <c r="B20" s="241">
        <v>4290</v>
      </c>
      <c r="C20" s="429" t="s">
        <v>2506</v>
      </c>
      <c r="D20" s="401" t="s">
        <v>2691</v>
      </c>
      <c r="E20" s="402">
        <v>18562</v>
      </c>
      <c r="F20" s="117">
        <v>41967</v>
      </c>
      <c r="G20" s="30">
        <v>18562</v>
      </c>
      <c r="H20" s="265">
        <f>E20-G20</f>
        <v>0</v>
      </c>
      <c r="I20" s="235" t="s">
        <v>2508</v>
      </c>
      <c r="L20" s="403"/>
      <c r="M20" s="400"/>
      <c r="N20" s="403"/>
    </row>
    <row r="21" spans="1:14" ht="15" customHeight="1" x14ac:dyDescent="0.35">
      <c r="A21" s="232"/>
      <c r="B21" s="241"/>
      <c r="C21" s="429"/>
      <c r="D21" s="401"/>
      <c r="E21" s="402"/>
      <c r="F21" s="117"/>
      <c r="G21" s="621">
        <f>SUM(G19:G20)</f>
        <v>20662</v>
      </c>
      <c r="H21" s="265"/>
      <c r="I21" s="235"/>
      <c r="L21" s="403"/>
      <c r="M21" s="400"/>
      <c r="N21" s="403"/>
    </row>
    <row r="22" spans="1:14" ht="15" customHeight="1" x14ac:dyDescent="0.35">
      <c r="A22" s="232"/>
      <c r="B22" s="241"/>
      <c r="C22" s="429"/>
      <c r="D22" s="401"/>
      <c r="E22" s="402"/>
      <c r="F22" s="117"/>
      <c r="G22" s="30"/>
      <c r="H22" s="265"/>
      <c r="I22" s="235"/>
      <c r="L22" s="403"/>
      <c r="M22" s="400"/>
      <c r="N22" s="403"/>
    </row>
    <row r="23" spans="1:14" ht="15" customHeight="1" x14ac:dyDescent="0.35">
      <c r="A23" s="240">
        <v>41958</v>
      </c>
      <c r="B23" s="241">
        <v>3560</v>
      </c>
      <c r="C23" s="394" t="s">
        <v>2506</v>
      </c>
      <c r="D23" s="401" t="s">
        <v>11</v>
      </c>
      <c r="E23" s="402">
        <v>12000</v>
      </c>
      <c r="F23" s="294">
        <v>41958</v>
      </c>
      <c r="G23" s="30">
        <v>12000</v>
      </c>
      <c r="H23" s="265">
        <f>E23-G23</f>
        <v>0</v>
      </c>
      <c r="I23" s="235" t="s">
        <v>2520</v>
      </c>
      <c r="L23" s="403"/>
      <c r="M23" s="400"/>
      <c r="N23" s="403"/>
    </row>
    <row r="24" spans="1:14" ht="15" customHeight="1" x14ac:dyDescent="0.35">
      <c r="A24" s="232">
        <v>41960</v>
      </c>
      <c r="B24" s="241">
        <v>3748</v>
      </c>
      <c r="C24" s="394" t="s">
        <v>2506</v>
      </c>
      <c r="D24" s="8" t="s">
        <v>11</v>
      </c>
      <c r="E24" s="252">
        <v>33482.9</v>
      </c>
      <c r="F24" s="294">
        <v>41960</v>
      </c>
      <c r="G24" s="251">
        <v>33482.9</v>
      </c>
      <c r="H24" s="265">
        <f>E24-G24</f>
        <v>0</v>
      </c>
      <c r="I24" s="235" t="s">
        <v>2511</v>
      </c>
      <c r="L24" s="403"/>
      <c r="M24" s="400"/>
      <c r="N24" s="403"/>
    </row>
    <row r="25" spans="1:14" ht="15" customHeight="1" x14ac:dyDescent="0.35">
      <c r="A25" s="232"/>
      <c r="B25" s="241"/>
      <c r="C25" s="394"/>
      <c r="D25" s="8"/>
      <c r="E25" s="252"/>
      <c r="F25" s="294"/>
      <c r="G25" s="623">
        <f>SUM(G23:G24)</f>
        <v>45482.9</v>
      </c>
      <c r="H25" s="265"/>
      <c r="I25" s="235"/>
      <c r="L25" s="403"/>
      <c r="M25" s="400"/>
      <c r="N25" s="403"/>
    </row>
    <row r="26" spans="1:14" ht="15" customHeight="1" x14ac:dyDescent="0.35">
      <c r="A26" s="232"/>
      <c r="B26" s="241"/>
      <c r="C26" s="394"/>
      <c r="D26" s="8"/>
      <c r="E26" s="252"/>
      <c r="F26" s="294"/>
      <c r="G26" s="251"/>
      <c r="H26" s="265"/>
      <c r="I26" s="235"/>
      <c r="L26" s="403"/>
      <c r="M26" s="400"/>
      <c r="N26" s="403"/>
    </row>
    <row r="27" spans="1:14" ht="15" customHeight="1" x14ac:dyDescent="0.35">
      <c r="A27" s="240">
        <v>41946</v>
      </c>
      <c r="B27" s="241">
        <v>2632</v>
      </c>
      <c r="C27" s="394" t="s">
        <v>2506</v>
      </c>
      <c r="D27" s="414" t="s">
        <v>2591</v>
      </c>
      <c r="E27" s="402">
        <v>25055.8</v>
      </c>
      <c r="F27" s="294">
        <v>41946</v>
      </c>
      <c r="G27" s="30">
        <v>25055.8</v>
      </c>
      <c r="H27" s="265">
        <f>E27-G27</f>
        <v>0</v>
      </c>
      <c r="I27" s="38" t="s">
        <v>2508</v>
      </c>
      <c r="L27" s="403"/>
      <c r="M27" s="400"/>
      <c r="N27" s="403"/>
    </row>
    <row r="28" spans="1:14" ht="15" customHeight="1" x14ac:dyDescent="0.35">
      <c r="A28" s="232">
        <v>41953</v>
      </c>
      <c r="B28" s="241">
        <v>3202</v>
      </c>
      <c r="C28" s="394" t="s">
        <v>2506</v>
      </c>
      <c r="D28" s="8" t="s">
        <v>2591</v>
      </c>
      <c r="E28" s="252">
        <v>21025.200000000001</v>
      </c>
      <c r="F28" s="294">
        <v>41953</v>
      </c>
      <c r="G28" s="30">
        <v>21025.200000000001</v>
      </c>
      <c r="H28" s="265">
        <f>E28-G28</f>
        <v>0</v>
      </c>
      <c r="I28" s="235" t="s">
        <v>2508</v>
      </c>
      <c r="L28" s="399"/>
      <c r="M28" s="400"/>
      <c r="N28" s="403"/>
    </row>
    <row r="29" spans="1:14" ht="15" customHeight="1" x14ac:dyDescent="0.35">
      <c r="A29" s="240">
        <v>41953</v>
      </c>
      <c r="B29" s="241">
        <v>3206</v>
      </c>
      <c r="C29" s="394" t="s">
        <v>2506</v>
      </c>
      <c r="D29" s="8" t="s">
        <v>2591</v>
      </c>
      <c r="E29" s="252">
        <v>1131.5999999999999</v>
      </c>
      <c r="F29" s="294">
        <v>41953</v>
      </c>
      <c r="G29" s="30">
        <v>1131.5999999999999</v>
      </c>
      <c r="H29" s="265">
        <f>E29-G29</f>
        <v>0</v>
      </c>
      <c r="I29" s="235" t="s">
        <v>2508</v>
      </c>
      <c r="L29" s="399"/>
      <c r="M29" s="400"/>
      <c r="N29" s="403"/>
    </row>
    <row r="30" spans="1:14" ht="15" customHeight="1" x14ac:dyDescent="0.25">
      <c r="A30" s="232">
        <v>41955</v>
      </c>
      <c r="B30" s="241">
        <v>3360</v>
      </c>
      <c r="C30" s="394" t="s">
        <v>2506</v>
      </c>
      <c r="D30" s="8" t="s">
        <v>5736</v>
      </c>
      <c r="E30" s="252">
        <v>1328.6</v>
      </c>
      <c r="F30" s="294">
        <v>41955</v>
      </c>
      <c r="G30" s="30">
        <v>1328.6</v>
      </c>
      <c r="H30" s="265">
        <f>E30-G30</f>
        <v>0</v>
      </c>
      <c r="I30" s="235" t="s">
        <v>2508</v>
      </c>
      <c r="N30" s="404"/>
    </row>
    <row r="31" spans="1:14" ht="15" customHeight="1" x14ac:dyDescent="0.25">
      <c r="A31" s="232"/>
      <c r="B31" s="241"/>
      <c r="C31" s="394"/>
      <c r="D31" s="8"/>
      <c r="E31" s="252"/>
      <c r="F31" s="294"/>
      <c r="G31" s="621">
        <f>SUM(G27:G30)</f>
        <v>48541.2</v>
      </c>
      <c r="H31" s="265"/>
      <c r="I31" s="235"/>
      <c r="N31" s="404"/>
    </row>
    <row r="32" spans="1:14" ht="15" customHeight="1" x14ac:dyDescent="0.25">
      <c r="A32" s="232"/>
      <c r="B32" s="241"/>
      <c r="C32" s="394"/>
      <c r="D32" s="8"/>
      <c r="E32" s="252"/>
      <c r="F32" s="294"/>
      <c r="G32" s="30"/>
      <c r="H32" s="265"/>
      <c r="I32" s="235"/>
      <c r="N32" s="404"/>
    </row>
    <row r="33" spans="1:13" ht="15" customHeight="1" x14ac:dyDescent="0.25">
      <c r="A33" s="240">
        <v>41946</v>
      </c>
      <c r="B33" s="241">
        <v>2622</v>
      </c>
      <c r="C33" s="394" t="s">
        <v>2506</v>
      </c>
      <c r="D33" s="414" t="s">
        <v>2587</v>
      </c>
      <c r="E33" s="402">
        <v>10510.4</v>
      </c>
      <c r="F33" s="294">
        <v>41948</v>
      </c>
      <c r="G33" s="30">
        <v>10510.4</v>
      </c>
      <c r="H33" s="265">
        <f t="shared" ref="H33:H116" si="0">E33-G33</f>
        <v>0</v>
      </c>
      <c r="I33" s="38" t="s">
        <v>2534</v>
      </c>
    </row>
    <row r="34" spans="1:13" x14ac:dyDescent="0.25">
      <c r="A34" s="232">
        <v>41953</v>
      </c>
      <c r="B34" s="241">
        <v>3205</v>
      </c>
      <c r="C34" s="394" t="s">
        <v>2506</v>
      </c>
      <c r="D34" s="8" t="s">
        <v>2682</v>
      </c>
      <c r="E34" s="252">
        <v>10589.1</v>
      </c>
      <c r="F34" s="294">
        <v>41955</v>
      </c>
      <c r="G34" s="30">
        <v>10589.1</v>
      </c>
      <c r="H34" s="265">
        <f t="shared" si="0"/>
        <v>0</v>
      </c>
      <c r="I34" s="235" t="s">
        <v>2534</v>
      </c>
    </row>
    <row r="35" spans="1:13" x14ac:dyDescent="0.25">
      <c r="A35" s="240">
        <v>41956</v>
      </c>
      <c r="B35" s="241">
        <v>3455</v>
      </c>
      <c r="C35" s="394" t="s">
        <v>2506</v>
      </c>
      <c r="D35" s="8" t="s">
        <v>2682</v>
      </c>
      <c r="E35" s="252">
        <v>1766.7</v>
      </c>
      <c r="F35" s="294">
        <v>41958</v>
      </c>
      <c r="G35" s="22">
        <v>1766.7</v>
      </c>
      <c r="H35" s="265">
        <f t="shared" si="0"/>
        <v>0</v>
      </c>
      <c r="I35" s="20" t="s">
        <v>2534</v>
      </c>
    </row>
    <row r="36" spans="1:13" x14ac:dyDescent="0.25">
      <c r="A36" s="232">
        <v>41960</v>
      </c>
      <c r="B36" s="241">
        <v>3755</v>
      </c>
      <c r="C36" s="394" t="s">
        <v>2506</v>
      </c>
      <c r="D36" s="401" t="s">
        <v>2682</v>
      </c>
      <c r="E36" s="402">
        <v>14101.1</v>
      </c>
      <c r="F36" s="294">
        <v>41962</v>
      </c>
      <c r="G36" s="251">
        <v>14101.1</v>
      </c>
      <c r="H36" s="265">
        <f t="shared" si="0"/>
        <v>0</v>
      </c>
      <c r="I36" s="235" t="s">
        <v>2534</v>
      </c>
    </row>
    <row r="37" spans="1:13" x14ac:dyDescent="0.25">
      <c r="A37" s="240">
        <v>41960</v>
      </c>
      <c r="B37" s="241">
        <v>3757</v>
      </c>
      <c r="C37" s="394" t="s">
        <v>2506</v>
      </c>
      <c r="D37" s="8" t="s">
        <v>2682</v>
      </c>
      <c r="E37" s="252">
        <v>1043</v>
      </c>
      <c r="F37" s="294">
        <v>41962</v>
      </c>
      <c r="G37" s="251">
        <v>1043</v>
      </c>
      <c r="H37" s="265">
        <f t="shared" si="0"/>
        <v>0</v>
      </c>
      <c r="I37" s="235" t="s">
        <v>2534</v>
      </c>
    </row>
    <row r="38" spans="1:13" x14ac:dyDescent="0.25">
      <c r="A38" s="232">
        <v>41963</v>
      </c>
      <c r="B38" s="241">
        <v>4004</v>
      </c>
      <c r="C38" s="429" t="s">
        <v>2506</v>
      </c>
      <c r="D38" s="401" t="s">
        <v>2682</v>
      </c>
      <c r="E38" s="402">
        <v>1599.4</v>
      </c>
      <c r="F38" s="294">
        <v>41965</v>
      </c>
      <c r="G38" s="30">
        <v>1599.4</v>
      </c>
      <c r="H38" s="265">
        <f t="shared" si="0"/>
        <v>0</v>
      </c>
      <c r="I38" s="8" t="s">
        <v>2534</v>
      </c>
    </row>
    <row r="39" spans="1:13" x14ac:dyDescent="0.25">
      <c r="A39" s="240">
        <v>41963</v>
      </c>
      <c r="B39" s="241">
        <v>4018</v>
      </c>
      <c r="C39" s="429" t="s">
        <v>2506</v>
      </c>
      <c r="D39" s="428" t="s">
        <v>2682</v>
      </c>
      <c r="E39" s="402">
        <v>26660.3</v>
      </c>
      <c r="F39" s="294">
        <v>41965</v>
      </c>
      <c r="G39" s="30">
        <v>26660.3</v>
      </c>
      <c r="H39" s="265">
        <f t="shared" si="0"/>
        <v>0</v>
      </c>
      <c r="I39" s="8" t="s">
        <v>2534</v>
      </c>
    </row>
    <row r="40" spans="1:13" x14ac:dyDescent="0.25">
      <c r="A40" s="232">
        <v>41967</v>
      </c>
      <c r="B40" s="241">
        <v>4349</v>
      </c>
      <c r="C40" s="429" t="s">
        <v>2506</v>
      </c>
      <c r="D40" s="401" t="s">
        <v>2682</v>
      </c>
      <c r="E40" s="402">
        <v>14548.4</v>
      </c>
      <c r="F40" s="300"/>
      <c r="G40" s="100">
        <v>0</v>
      </c>
      <c r="H40" s="265">
        <f t="shared" si="0"/>
        <v>14548.4</v>
      </c>
      <c r="I40" s="20" t="s">
        <v>2534</v>
      </c>
    </row>
    <row r="41" spans="1:13" x14ac:dyDescent="0.25">
      <c r="A41" s="240">
        <v>41944</v>
      </c>
      <c r="B41" s="241">
        <v>2475</v>
      </c>
      <c r="C41" s="394" t="s">
        <v>2506</v>
      </c>
      <c r="D41" s="401" t="s">
        <v>2547</v>
      </c>
      <c r="E41" s="402">
        <v>1613.2</v>
      </c>
      <c r="F41" s="294">
        <v>41944</v>
      </c>
      <c r="G41" s="410">
        <v>1613.2</v>
      </c>
      <c r="H41" s="238">
        <f t="shared" si="0"/>
        <v>0</v>
      </c>
      <c r="I41" s="235" t="s">
        <v>2508</v>
      </c>
    </row>
    <row r="42" spans="1:13" x14ac:dyDescent="0.25">
      <c r="A42" s="232">
        <v>41953</v>
      </c>
      <c r="B42" s="241">
        <v>3192</v>
      </c>
      <c r="C42" s="394" t="s">
        <v>2506</v>
      </c>
      <c r="D42" s="8" t="s">
        <v>2547</v>
      </c>
      <c r="E42" s="252">
        <v>415</v>
      </c>
      <c r="F42" s="294">
        <v>41953</v>
      </c>
      <c r="G42" s="30">
        <v>415</v>
      </c>
      <c r="H42" s="265">
        <f t="shared" si="0"/>
        <v>0</v>
      </c>
      <c r="I42" s="235" t="s">
        <v>2508</v>
      </c>
      <c r="K42" s="21"/>
    </row>
    <row r="43" spans="1:13" x14ac:dyDescent="0.25">
      <c r="A43" s="240">
        <v>41955</v>
      </c>
      <c r="B43" s="241">
        <v>3358</v>
      </c>
      <c r="C43" s="394" t="s">
        <v>2506</v>
      </c>
      <c r="D43" s="8" t="s">
        <v>2547</v>
      </c>
      <c r="E43" s="252">
        <v>622.20000000000005</v>
      </c>
      <c r="F43" s="294">
        <v>41955</v>
      </c>
      <c r="G43" s="30">
        <v>622.20000000000005</v>
      </c>
      <c r="H43" s="265">
        <f t="shared" si="0"/>
        <v>0</v>
      </c>
      <c r="I43" s="235" t="s">
        <v>2508</v>
      </c>
    </row>
    <row r="44" spans="1:13" x14ac:dyDescent="0.25">
      <c r="A44" s="232">
        <v>41956</v>
      </c>
      <c r="B44" s="241">
        <v>3453</v>
      </c>
      <c r="C44" s="394" t="s">
        <v>2506</v>
      </c>
      <c r="D44" s="8" t="s">
        <v>2547</v>
      </c>
      <c r="E44" s="252">
        <v>29068.2</v>
      </c>
      <c r="F44" s="294">
        <v>41958</v>
      </c>
      <c r="G44" s="22">
        <v>29066.2</v>
      </c>
      <c r="H44" s="265">
        <f t="shared" si="0"/>
        <v>2</v>
      </c>
      <c r="I44" s="20" t="s">
        <v>2534</v>
      </c>
      <c r="M44" s="9"/>
    </row>
    <row r="45" spans="1:13" x14ac:dyDescent="0.25">
      <c r="A45" s="240">
        <v>41949</v>
      </c>
      <c r="B45" s="241">
        <v>2872</v>
      </c>
      <c r="C45" s="394" t="s">
        <v>2506</v>
      </c>
      <c r="D45" s="401" t="s">
        <v>2636</v>
      </c>
      <c r="E45" s="402">
        <v>15120.8</v>
      </c>
      <c r="F45" s="294">
        <v>41951</v>
      </c>
      <c r="G45" s="30">
        <v>15120.8</v>
      </c>
      <c r="H45" s="265">
        <f t="shared" si="0"/>
        <v>0</v>
      </c>
      <c r="I45" s="8" t="s">
        <v>2534</v>
      </c>
      <c r="M45" s="9"/>
    </row>
    <row r="46" spans="1:13" x14ac:dyDescent="0.25">
      <c r="A46" s="232">
        <v>41949</v>
      </c>
      <c r="B46" s="241">
        <v>2873</v>
      </c>
      <c r="C46" s="394" t="s">
        <v>2506</v>
      </c>
      <c r="D46" s="401" t="s">
        <v>2636</v>
      </c>
      <c r="E46" s="402">
        <v>1887.4</v>
      </c>
      <c r="F46" s="294">
        <v>41951</v>
      </c>
      <c r="G46" s="30">
        <v>1887.4</v>
      </c>
      <c r="H46" s="265">
        <f t="shared" si="0"/>
        <v>0</v>
      </c>
      <c r="I46" s="8" t="s">
        <v>2534</v>
      </c>
      <c r="M46" s="9"/>
    </row>
    <row r="47" spans="1:13" x14ac:dyDescent="0.25">
      <c r="A47" s="232"/>
      <c r="B47" s="241"/>
      <c r="C47" s="394"/>
      <c r="D47" s="401"/>
      <c r="E47" s="402"/>
      <c r="F47" s="294"/>
      <c r="G47" s="621">
        <f>SUM(G33:G46)</f>
        <v>114994.79999999999</v>
      </c>
      <c r="H47" s="265"/>
      <c r="I47" s="8"/>
      <c r="M47" s="9"/>
    </row>
    <row r="48" spans="1:13" x14ac:dyDescent="0.25">
      <c r="A48" s="232"/>
      <c r="B48" s="241"/>
      <c r="C48" s="394"/>
      <c r="D48" s="401"/>
      <c r="E48" s="402"/>
      <c r="F48" s="294"/>
      <c r="G48" s="30"/>
      <c r="H48" s="265"/>
      <c r="I48" s="8"/>
      <c r="M48" s="9"/>
    </row>
    <row r="49" spans="1:13" x14ac:dyDescent="0.25">
      <c r="A49" s="240">
        <v>41963</v>
      </c>
      <c r="B49" s="241">
        <v>4013</v>
      </c>
      <c r="C49" s="429" t="s">
        <v>2506</v>
      </c>
      <c r="D49" s="401" t="s">
        <v>2747</v>
      </c>
      <c r="E49" s="402">
        <v>11665.6</v>
      </c>
      <c r="F49" s="294">
        <v>41965</v>
      </c>
      <c r="G49" s="30">
        <v>11665.6</v>
      </c>
      <c r="H49" s="265">
        <f t="shared" si="0"/>
        <v>0</v>
      </c>
      <c r="I49" s="8" t="s">
        <v>2534</v>
      </c>
      <c r="M49" s="9"/>
    </row>
    <row r="50" spans="1:13" x14ac:dyDescent="0.25">
      <c r="A50" s="232"/>
      <c r="B50" s="241"/>
      <c r="C50" s="429"/>
      <c r="D50" s="401"/>
      <c r="E50" s="402"/>
      <c r="F50" s="294"/>
      <c r="G50" s="30"/>
      <c r="H50" s="265"/>
      <c r="I50" s="8"/>
      <c r="M50" s="9"/>
    </row>
    <row r="51" spans="1:13" x14ac:dyDescent="0.25">
      <c r="A51" s="232">
        <v>41944</v>
      </c>
      <c r="B51" s="241">
        <v>2420</v>
      </c>
      <c r="C51" s="394" t="s">
        <v>2506</v>
      </c>
      <c r="D51" s="8" t="s">
        <v>2410</v>
      </c>
      <c r="E51" s="252">
        <v>53737.8</v>
      </c>
      <c r="F51" s="294">
        <v>41950</v>
      </c>
      <c r="G51" s="30">
        <v>53737.8</v>
      </c>
      <c r="H51" s="238">
        <f t="shared" si="0"/>
        <v>0</v>
      </c>
      <c r="I51" s="235" t="s">
        <v>2523</v>
      </c>
      <c r="M51" s="9"/>
    </row>
    <row r="52" spans="1:13" x14ac:dyDescent="0.25">
      <c r="A52" s="240">
        <v>41953</v>
      </c>
      <c r="B52" s="241">
        <v>3130</v>
      </c>
      <c r="C52" s="394" t="s">
        <v>2506</v>
      </c>
      <c r="D52" s="8" t="s">
        <v>2410</v>
      </c>
      <c r="E52" s="252">
        <v>67077.7</v>
      </c>
      <c r="F52" s="294">
        <v>41964</v>
      </c>
      <c r="G52" s="30">
        <v>67077.7</v>
      </c>
      <c r="H52" s="265">
        <f t="shared" si="0"/>
        <v>0</v>
      </c>
      <c r="I52" s="8" t="s">
        <v>2525</v>
      </c>
      <c r="K52" s="21"/>
      <c r="M52" s="9"/>
    </row>
    <row r="53" spans="1:13" x14ac:dyDescent="0.25">
      <c r="A53" s="232">
        <v>41963</v>
      </c>
      <c r="B53" s="241">
        <v>3946</v>
      </c>
      <c r="C53" s="394" t="s">
        <v>2506</v>
      </c>
      <c r="D53" s="401" t="s">
        <v>2410</v>
      </c>
      <c r="E53" s="402">
        <v>72005.399999999994</v>
      </c>
      <c r="F53" s="294">
        <v>41968</v>
      </c>
      <c r="G53" s="418">
        <v>66174.31</v>
      </c>
      <c r="H53" s="419">
        <f t="shared" si="0"/>
        <v>5831.0899999999965</v>
      </c>
      <c r="I53" s="8" t="s">
        <v>2520</v>
      </c>
      <c r="M53" s="9"/>
    </row>
    <row r="54" spans="1:13" x14ac:dyDescent="0.25">
      <c r="A54" s="240">
        <v>41966</v>
      </c>
      <c r="B54" s="241">
        <v>4236</v>
      </c>
      <c r="C54" s="429" t="s">
        <v>2506</v>
      </c>
      <c r="D54" s="401" t="s">
        <v>2410</v>
      </c>
      <c r="E54" s="402">
        <v>23674</v>
      </c>
      <c r="F54" s="433"/>
      <c r="G54" s="100">
        <v>0</v>
      </c>
      <c r="H54" s="265">
        <f t="shared" si="0"/>
        <v>23674</v>
      </c>
      <c r="I54" s="20" t="s">
        <v>2525</v>
      </c>
      <c r="M54" s="9"/>
    </row>
    <row r="55" spans="1:13" x14ac:dyDescent="0.25">
      <c r="A55" s="232">
        <v>41967</v>
      </c>
      <c r="B55" s="241">
        <v>4281</v>
      </c>
      <c r="C55" s="429" t="s">
        <v>2506</v>
      </c>
      <c r="D55" s="401" t="s">
        <v>2410</v>
      </c>
      <c r="E55" s="402">
        <v>44309.5</v>
      </c>
      <c r="F55" s="434"/>
      <c r="G55" s="277">
        <v>0</v>
      </c>
      <c r="H55" s="265">
        <f t="shared" si="0"/>
        <v>44309.5</v>
      </c>
      <c r="I55" s="235" t="s">
        <v>2511</v>
      </c>
      <c r="M55" s="9"/>
    </row>
    <row r="56" spans="1:13" x14ac:dyDescent="0.25">
      <c r="A56" s="232"/>
      <c r="B56" s="241"/>
      <c r="C56" s="429"/>
      <c r="D56" s="401"/>
      <c r="E56" s="402"/>
      <c r="F56" s="117"/>
      <c r="G56" s="621">
        <f>SUM(G51:G55)</f>
        <v>186989.81</v>
      </c>
      <c r="H56" s="265"/>
      <c r="I56" s="235"/>
      <c r="M56" s="9"/>
    </row>
    <row r="57" spans="1:13" x14ac:dyDescent="0.25">
      <c r="A57" s="232"/>
      <c r="B57" s="241"/>
      <c r="C57" s="429"/>
      <c r="D57" s="401"/>
      <c r="E57" s="402"/>
      <c r="F57" s="117"/>
      <c r="G57" s="30"/>
      <c r="H57" s="265"/>
      <c r="I57" s="235"/>
      <c r="M57" s="9"/>
    </row>
    <row r="58" spans="1:13" x14ac:dyDescent="0.25">
      <c r="A58" s="240">
        <v>41946</v>
      </c>
      <c r="B58" s="241">
        <v>2623</v>
      </c>
      <c r="C58" s="394" t="s">
        <v>2506</v>
      </c>
      <c r="D58" s="414" t="s">
        <v>2588</v>
      </c>
      <c r="E58" s="402">
        <v>32691.599999999999</v>
      </c>
      <c r="F58" s="294">
        <v>41947</v>
      </c>
      <c r="G58" s="30">
        <v>32691.599999999999</v>
      </c>
      <c r="H58" s="265">
        <f t="shared" si="0"/>
        <v>0</v>
      </c>
      <c r="I58" s="38" t="s">
        <v>2525</v>
      </c>
      <c r="M58" s="9"/>
    </row>
    <row r="59" spans="1:13" x14ac:dyDescent="0.25">
      <c r="A59" s="232">
        <v>41960</v>
      </c>
      <c r="B59" s="241">
        <v>3686</v>
      </c>
      <c r="C59" s="394" t="s">
        <v>2506</v>
      </c>
      <c r="D59" s="8" t="s">
        <v>2588</v>
      </c>
      <c r="E59" s="252">
        <v>34171.199999999997</v>
      </c>
      <c r="F59" s="294">
        <v>41960</v>
      </c>
      <c r="G59" s="30">
        <v>34171.199999999997</v>
      </c>
      <c r="H59" s="265">
        <f t="shared" si="0"/>
        <v>0</v>
      </c>
      <c r="I59" s="8" t="s">
        <v>2544</v>
      </c>
      <c r="M59" s="9"/>
    </row>
    <row r="60" spans="1:13" x14ac:dyDescent="0.25">
      <c r="A60" s="232"/>
      <c r="B60" s="241"/>
      <c r="C60" s="394"/>
      <c r="D60" s="8"/>
      <c r="E60" s="252"/>
      <c r="F60" s="294"/>
      <c r="G60" s="621">
        <f>SUM(G58:G59)</f>
        <v>66862.799999999988</v>
      </c>
      <c r="H60" s="265"/>
      <c r="I60" s="8"/>
      <c r="M60" s="9"/>
    </row>
    <row r="61" spans="1:13" x14ac:dyDescent="0.25">
      <c r="A61" s="232"/>
      <c r="B61" s="241"/>
      <c r="C61" s="394"/>
      <c r="D61" s="8"/>
      <c r="E61" s="252"/>
      <c r="F61" s="294"/>
      <c r="G61" s="30"/>
      <c r="H61" s="265"/>
      <c r="I61" s="8"/>
      <c r="M61" s="9"/>
    </row>
    <row r="62" spans="1:13" x14ac:dyDescent="0.25">
      <c r="A62" s="240">
        <v>41953</v>
      </c>
      <c r="B62" s="241">
        <v>3110</v>
      </c>
      <c r="C62" s="394" t="s">
        <v>2506</v>
      </c>
      <c r="D62" s="401" t="s">
        <v>2671</v>
      </c>
      <c r="E62" s="402">
        <v>9696.7999999999993</v>
      </c>
      <c r="F62" s="294">
        <v>41953</v>
      </c>
      <c r="G62" s="30">
        <v>9696.7999999999993</v>
      </c>
      <c r="H62" s="265">
        <f t="shared" si="0"/>
        <v>0</v>
      </c>
      <c r="I62" s="235" t="s">
        <v>2508</v>
      </c>
      <c r="M62" s="9"/>
    </row>
    <row r="63" spans="1:13" x14ac:dyDescent="0.25">
      <c r="A63" s="232"/>
      <c r="B63" s="241"/>
      <c r="C63" s="394"/>
      <c r="D63" s="401"/>
      <c r="E63" s="402"/>
      <c r="F63" s="294"/>
      <c r="G63" s="30"/>
      <c r="H63" s="265"/>
      <c r="I63" s="235"/>
      <c r="M63" s="9"/>
    </row>
    <row r="64" spans="1:13" x14ac:dyDescent="0.25">
      <c r="A64" s="232">
        <v>41945</v>
      </c>
      <c r="B64" s="241">
        <v>2528</v>
      </c>
      <c r="C64" s="394" t="s">
        <v>2506</v>
      </c>
      <c r="D64" s="414" t="s">
        <v>129</v>
      </c>
      <c r="E64" s="402">
        <v>6154</v>
      </c>
      <c r="F64" s="294">
        <v>41945</v>
      </c>
      <c r="G64" s="30">
        <v>6154</v>
      </c>
      <c r="H64" s="238">
        <f t="shared" si="0"/>
        <v>0</v>
      </c>
      <c r="I64" s="38" t="s">
        <v>2508</v>
      </c>
      <c r="M64" s="9"/>
    </row>
    <row r="65" spans="1:13" x14ac:dyDescent="0.25">
      <c r="A65" s="240">
        <v>41953</v>
      </c>
      <c r="B65" s="241">
        <v>3164</v>
      </c>
      <c r="C65" s="394" t="s">
        <v>2506</v>
      </c>
      <c r="D65" s="8" t="s">
        <v>129</v>
      </c>
      <c r="E65" s="252">
        <v>2769</v>
      </c>
      <c r="F65" s="294">
        <v>41953</v>
      </c>
      <c r="G65" s="30">
        <v>2769</v>
      </c>
      <c r="H65" s="265">
        <f t="shared" si="0"/>
        <v>0</v>
      </c>
      <c r="I65" s="235" t="s">
        <v>2508</v>
      </c>
      <c r="M65" s="9"/>
    </row>
    <row r="66" spans="1:13" x14ac:dyDescent="0.25">
      <c r="A66" s="232"/>
      <c r="B66" s="241"/>
      <c r="C66" s="394"/>
      <c r="D66" s="8"/>
      <c r="E66" s="252"/>
      <c r="F66" s="294"/>
      <c r="G66" s="30"/>
      <c r="H66" s="265"/>
      <c r="I66" s="235"/>
      <c r="M66" s="9"/>
    </row>
    <row r="67" spans="1:13" x14ac:dyDescent="0.25">
      <c r="A67" s="232">
        <v>41946</v>
      </c>
      <c r="B67" s="241">
        <v>2617</v>
      </c>
      <c r="C67" s="394" t="s">
        <v>2506</v>
      </c>
      <c r="D67" s="414" t="s">
        <v>2582</v>
      </c>
      <c r="E67" s="402">
        <v>5556.6</v>
      </c>
      <c r="F67" s="294">
        <v>41948</v>
      </c>
      <c r="G67" s="30">
        <v>5556.6</v>
      </c>
      <c r="H67" s="265">
        <f t="shared" si="0"/>
        <v>0</v>
      </c>
      <c r="I67" s="38" t="s">
        <v>2534</v>
      </c>
      <c r="M67" s="9"/>
    </row>
    <row r="68" spans="1:13" x14ac:dyDescent="0.25">
      <c r="A68" s="240">
        <v>41960</v>
      </c>
      <c r="B68" s="241">
        <v>3756</v>
      </c>
      <c r="C68" s="394" t="s">
        <v>2506</v>
      </c>
      <c r="D68" s="8" t="s">
        <v>2724</v>
      </c>
      <c r="E68" s="252">
        <v>7214.4</v>
      </c>
      <c r="F68" s="294">
        <v>41962</v>
      </c>
      <c r="G68" s="251">
        <v>7214.4</v>
      </c>
      <c r="H68" s="265">
        <f t="shared" si="0"/>
        <v>0</v>
      </c>
      <c r="I68" s="235" t="s">
        <v>2534</v>
      </c>
      <c r="M68" s="9"/>
    </row>
    <row r="69" spans="1:13" x14ac:dyDescent="0.25">
      <c r="A69" s="232">
        <v>41967</v>
      </c>
      <c r="B69" s="241">
        <v>4343</v>
      </c>
      <c r="C69" s="429" t="s">
        <v>2506</v>
      </c>
      <c r="D69" s="401" t="s">
        <v>2582</v>
      </c>
      <c r="E69" s="402">
        <v>9892.4</v>
      </c>
      <c r="F69" s="300"/>
      <c r="G69" s="100">
        <v>0</v>
      </c>
      <c r="H69" s="265">
        <f t="shared" si="0"/>
        <v>9892.4</v>
      </c>
      <c r="I69" s="20" t="s">
        <v>2534</v>
      </c>
      <c r="J69" s="9"/>
      <c r="K69" s="9"/>
      <c r="M69" s="9"/>
    </row>
    <row r="70" spans="1:13" x14ac:dyDescent="0.25">
      <c r="A70" s="240">
        <v>41953</v>
      </c>
      <c r="B70" s="241">
        <v>3193</v>
      </c>
      <c r="C70" s="394" t="s">
        <v>2506</v>
      </c>
      <c r="D70" s="8" t="s">
        <v>2678</v>
      </c>
      <c r="E70" s="252">
        <v>11659.8</v>
      </c>
      <c r="F70" s="294">
        <v>41955</v>
      </c>
      <c r="G70" s="30">
        <v>11659.8</v>
      </c>
      <c r="H70" s="265">
        <f t="shared" si="0"/>
        <v>0</v>
      </c>
      <c r="I70" s="235" t="s">
        <v>2534</v>
      </c>
      <c r="J70" s="9"/>
      <c r="K70" s="9"/>
      <c r="M70" s="9"/>
    </row>
    <row r="71" spans="1:13" x14ac:dyDescent="0.25">
      <c r="A71" s="232"/>
      <c r="B71" s="241"/>
      <c r="C71" s="394"/>
      <c r="D71" s="8"/>
      <c r="E71" s="252"/>
      <c r="F71" s="294"/>
      <c r="G71" s="621">
        <f>SUM(G67:G70)</f>
        <v>24430.799999999999</v>
      </c>
      <c r="H71" s="265"/>
      <c r="I71" s="235"/>
      <c r="J71" s="9"/>
      <c r="K71" s="9"/>
      <c r="M71" s="9"/>
    </row>
    <row r="72" spans="1:13" x14ac:dyDescent="0.25">
      <c r="A72" s="232"/>
      <c r="B72" s="241"/>
      <c r="C72" s="394"/>
      <c r="D72" s="8"/>
      <c r="E72" s="252"/>
      <c r="F72" s="294"/>
      <c r="G72" s="30"/>
      <c r="H72" s="265"/>
      <c r="I72" s="235"/>
      <c r="J72" s="9"/>
      <c r="K72" s="9"/>
      <c r="M72" s="9"/>
    </row>
    <row r="73" spans="1:13" x14ac:dyDescent="0.25">
      <c r="A73" s="232">
        <v>41958</v>
      </c>
      <c r="B73" s="241">
        <v>3593</v>
      </c>
      <c r="C73" s="394" t="s">
        <v>2506</v>
      </c>
      <c r="D73" s="401" t="s">
        <v>2717</v>
      </c>
      <c r="E73" s="402">
        <v>4695.3999999999996</v>
      </c>
      <c r="F73" s="294">
        <v>41958</v>
      </c>
      <c r="G73" s="30">
        <v>4695.3999999999996</v>
      </c>
      <c r="H73" s="265">
        <f t="shared" si="0"/>
        <v>0</v>
      </c>
      <c r="I73" s="235" t="s">
        <v>2508</v>
      </c>
      <c r="J73" s="9"/>
      <c r="K73" s="9"/>
      <c r="M73" s="9"/>
    </row>
    <row r="74" spans="1:13" x14ac:dyDescent="0.25">
      <c r="A74" s="240">
        <v>41958</v>
      </c>
      <c r="B74" s="241">
        <v>3570</v>
      </c>
      <c r="C74" s="394" t="s">
        <v>2506</v>
      </c>
      <c r="D74" s="401" t="s">
        <v>2717</v>
      </c>
      <c r="E74" s="402">
        <v>5351.6</v>
      </c>
      <c r="F74" s="294">
        <v>41958</v>
      </c>
      <c r="G74" s="30">
        <v>5351.6</v>
      </c>
      <c r="H74" s="265">
        <f t="shared" si="0"/>
        <v>0</v>
      </c>
      <c r="I74" s="235" t="s">
        <v>2508</v>
      </c>
      <c r="J74" s="9"/>
      <c r="K74" s="9"/>
      <c r="M74" s="9"/>
    </row>
    <row r="75" spans="1:13" x14ac:dyDescent="0.25">
      <c r="A75" s="232">
        <v>41959</v>
      </c>
      <c r="B75" s="241">
        <v>3640</v>
      </c>
      <c r="C75" s="394" t="s">
        <v>2506</v>
      </c>
      <c r="D75" s="8" t="s">
        <v>2722</v>
      </c>
      <c r="E75" s="252">
        <v>2754</v>
      </c>
      <c r="F75" s="294">
        <v>41959</v>
      </c>
      <c r="G75" s="30">
        <v>2754</v>
      </c>
      <c r="H75" s="265">
        <f t="shared" si="0"/>
        <v>0</v>
      </c>
      <c r="I75" s="8" t="s">
        <v>2508</v>
      </c>
      <c r="J75" s="9"/>
      <c r="K75" s="9"/>
      <c r="M75" s="9"/>
    </row>
    <row r="76" spans="1:13" x14ac:dyDescent="0.25">
      <c r="A76" s="240">
        <v>41961</v>
      </c>
      <c r="B76" s="241">
        <v>3787</v>
      </c>
      <c r="C76" s="394" t="s">
        <v>2506</v>
      </c>
      <c r="D76" s="405" t="s">
        <v>2722</v>
      </c>
      <c r="E76" s="252">
        <v>2835.6</v>
      </c>
      <c r="F76" s="294">
        <v>41961</v>
      </c>
      <c r="G76" s="251">
        <v>2835.6</v>
      </c>
      <c r="H76" s="265">
        <f t="shared" si="0"/>
        <v>0</v>
      </c>
      <c r="I76" s="235" t="s">
        <v>2508</v>
      </c>
      <c r="J76" s="9"/>
      <c r="K76" s="9"/>
      <c r="M76" s="9"/>
    </row>
    <row r="77" spans="1:13" x14ac:dyDescent="0.25">
      <c r="A77" s="232"/>
      <c r="B77" s="241"/>
      <c r="C77" s="394"/>
      <c r="D77" s="405"/>
      <c r="E77" s="252"/>
      <c r="F77" s="294"/>
      <c r="G77" s="251">
        <f>SUM(G73:G76)</f>
        <v>15636.6</v>
      </c>
      <c r="H77" s="265"/>
      <c r="I77" s="235"/>
      <c r="J77" s="9"/>
      <c r="K77" s="9"/>
      <c r="M77" s="9"/>
    </row>
    <row r="78" spans="1:13" x14ac:dyDescent="0.25">
      <c r="A78" s="232"/>
      <c r="B78" s="241"/>
      <c r="C78" s="394"/>
      <c r="D78" s="405"/>
      <c r="E78" s="252"/>
      <c r="F78" s="294"/>
      <c r="G78" s="251"/>
      <c r="H78" s="265"/>
      <c r="I78" s="235"/>
      <c r="J78" s="9"/>
      <c r="K78" s="9"/>
      <c r="M78" s="9"/>
    </row>
    <row r="79" spans="1:13" x14ac:dyDescent="0.25">
      <c r="A79" s="232">
        <v>41951</v>
      </c>
      <c r="B79" s="241">
        <v>3047</v>
      </c>
      <c r="C79" s="394" t="s">
        <v>2506</v>
      </c>
      <c r="D79" s="405" t="s">
        <v>2662</v>
      </c>
      <c r="E79" s="252">
        <v>6000</v>
      </c>
      <c r="F79" s="294">
        <v>41956</v>
      </c>
      <c r="G79" s="30">
        <v>6000</v>
      </c>
      <c r="H79" s="265">
        <f t="shared" si="0"/>
        <v>0</v>
      </c>
      <c r="I79" s="8" t="s">
        <v>2508</v>
      </c>
      <c r="J79" s="9"/>
      <c r="K79" s="9"/>
      <c r="M79" s="9"/>
    </row>
    <row r="80" spans="1:13" x14ac:dyDescent="0.25">
      <c r="A80" s="240">
        <v>41951</v>
      </c>
      <c r="B80" s="241">
        <v>3048</v>
      </c>
      <c r="C80" s="394" t="s">
        <v>2506</v>
      </c>
      <c r="D80" s="405" t="s">
        <v>2662</v>
      </c>
      <c r="E80" s="252">
        <v>59088.15</v>
      </c>
      <c r="F80" s="294">
        <v>41956</v>
      </c>
      <c r="G80" s="30">
        <v>59088.15</v>
      </c>
      <c r="H80" s="265">
        <f t="shared" si="0"/>
        <v>0</v>
      </c>
      <c r="I80" s="8" t="s">
        <v>2508</v>
      </c>
      <c r="J80" s="9"/>
      <c r="K80" s="9"/>
      <c r="M80" s="9"/>
    </row>
    <row r="81" spans="1:13" x14ac:dyDescent="0.25">
      <c r="A81" s="232">
        <v>41953</v>
      </c>
      <c r="B81" s="241">
        <v>3177</v>
      </c>
      <c r="C81" s="394" t="s">
        <v>2506</v>
      </c>
      <c r="D81" s="405" t="s">
        <v>2662</v>
      </c>
      <c r="E81" s="252">
        <v>30025</v>
      </c>
      <c r="F81" s="294">
        <v>41956</v>
      </c>
      <c r="G81" s="30">
        <v>30025</v>
      </c>
      <c r="H81" s="265">
        <f t="shared" si="0"/>
        <v>0</v>
      </c>
      <c r="I81" s="235" t="s">
        <v>2508</v>
      </c>
      <c r="J81" s="9"/>
      <c r="K81" s="9"/>
      <c r="M81" s="9"/>
    </row>
    <row r="82" spans="1:13" x14ac:dyDescent="0.25">
      <c r="A82" s="240">
        <v>41953</v>
      </c>
      <c r="B82" s="241">
        <v>3191</v>
      </c>
      <c r="C82" s="394" t="s">
        <v>2506</v>
      </c>
      <c r="D82" s="405" t="s">
        <v>2662</v>
      </c>
      <c r="E82" s="252">
        <v>29962.560000000001</v>
      </c>
      <c r="F82" s="294">
        <v>41956</v>
      </c>
      <c r="G82" s="30">
        <v>29962.560000000001</v>
      </c>
      <c r="H82" s="265">
        <f t="shared" si="0"/>
        <v>0</v>
      </c>
      <c r="I82" s="235" t="s">
        <v>2508</v>
      </c>
      <c r="J82" s="9"/>
      <c r="K82" s="9"/>
      <c r="M82" s="9"/>
    </row>
    <row r="83" spans="1:13" x14ac:dyDescent="0.25">
      <c r="A83" s="232">
        <v>41958</v>
      </c>
      <c r="B83" s="241">
        <v>3599</v>
      </c>
      <c r="C83" s="394" t="s">
        <v>2506</v>
      </c>
      <c r="D83" s="428" t="s">
        <v>2662</v>
      </c>
      <c r="E83" s="402">
        <v>3568</v>
      </c>
      <c r="F83" s="300"/>
      <c r="G83" s="277">
        <v>0</v>
      </c>
      <c r="H83" s="265">
        <f t="shared" si="0"/>
        <v>3568</v>
      </c>
      <c r="I83" s="235" t="s">
        <v>2508</v>
      </c>
      <c r="J83" s="9"/>
      <c r="K83" s="9"/>
      <c r="M83" s="9"/>
    </row>
    <row r="84" spans="1:13" x14ac:dyDescent="0.25">
      <c r="A84" s="240">
        <v>41958</v>
      </c>
      <c r="B84" s="241">
        <v>3600</v>
      </c>
      <c r="C84" s="394" t="s">
        <v>2506</v>
      </c>
      <c r="D84" s="428" t="s">
        <v>2662</v>
      </c>
      <c r="E84" s="402">
        <v>60083.75</v>
      </c>
      <c r="F84" s="300"/>
      <c r="G84" s="277">
        <v>0</v>
      </c>
      <c r="H84" s="265">
        <f t="shared" si="0"/>
        <v>60083.75</v>
      </c>
      <c r="I84" s="235" t="s">
        <v>2508</v>
      </c>
      <c r="J84" s="9"/>
      <c r="K84" s="9"/>
      <c r="M84" s="9"/>
    </row>
    <row r="85" spans="1:13" x14ac:dyDescent="0.25">
      <c r="A85" s="232">
        <v>41961</v>
      </c>
      <c r="B85" s="241">
        <v>3859</v>
      </c>
      <c r="C85" s="394" t="s">
        <v>2506</v>
      </c>
      <c r="D85" s="428" t="s">
        <v>2662</v>
      </c>
      <c r="E85" s="402">
        <v>9000</v>
      </c>
      <c r="F85" s="300"/>
      <c r="G85" s="424">
        <v>0</v>
      </c>
      <c r="H85" s="265">
        <f t="shared" si="0"/>
        <v>9000</v>
      </c>
      <c r="I85" s="8" t="s">
        <v>2508</v>
      </c>
      <c r="J85" s="9"/>
      <c r="K85" s="9"/>
      <c r="M85" s="9"/>
    </row>
    <row r="86" spans="1:13" x14ac:dyDescent="0.25">
      <c r="A86" s="240">
        <v>41962</v>
      </c>
      <c r="B86" s="241">
        <v>3911</v>
      </c>
      <c r="C86" s="394" t="s">
        <v>2506</v>
      </c>
      <c r="D86" s="428" t="s">
        <v>2662</v>
      </c>
      <c r="E86" s="402">
        <v>135003.6</v>
      </c>
      <c r="F86" s="294">
        <v>41965</v>
      </c>
      <c r="G86" s="30">
        <v>135003.6</v>
      </c>
      <c r="H86" s="265">
        <f t="shared" si="0"/>
        <v>0</v>
      </c>
      <c r="I86" s="8" t="s">
        <v>2738</v>
      </c>
      <c r="J86" s="9"/>
      <c r="K86" s="9"/>
      <c r="M86" s="9"/>
    </row>
    <row r="87" spans="1:13" x14ac:dyDescent="0.25">
      <c r="A87" s="232">
        <v>41962</v>
      </c>
      <c r="B87" s="241">
        <v>3925</v>
      </c>
      <c r="C87" s="394" t="s">
        <v>2506</v>
      </c>
      <c r="D87" s="428" t="s">
        <v>2662</v>
      </c>
      <c r="E87" s="402">
        <v>124383.6</v>
      </c>
      <c r="F87" s="294">
        <v>41965</v>
      </c>
      <c r="G87" s="30">
        <v>124383.6</v>
      </c>
      <c r="H87" s="265">
        <f t="shared" si="0"/>
        <v>0</v>
      </c>
      <c r="I87" s="8" t="s">
        <v>2508</v>
      </c>
      <c r="J87" s="9"/>
      <c r="K87" s="9"/>
      <c r="M87" s="9"/>
    </row>
    <row r="88" spans="1:13" x14ac:dyDescent="0.25">
      <c r="A88" s="240">
        <v>41962</v>
      </c>
      <c r="B88" s="241">
        <v>3929</v>
      </c>
      <c r="C88" s="394" t="s">
        <v>2506</v>
      </c>
      <c r="D88" s="428" t="s">
        <v>2662</v>
      </c>
      <c r="E88" s="402">
        <v>33670.800000000003</v>
      </c>
      <c r="F88" s="313" t="s">
        <v>2741</v>
      </c>
      <c r="G88" s="30">
        <v>33670.800000000003</v>
      </c>
      <c r="H88" s="265">
        <f t="shared" si="0"/>
        <v>0</v>
      </c>
      <c r="I88" s="8" t="s">
        <v>2508</v>
      </c>
      <c r="J88" s="9"/>
      <c r="K88" s="9"/>
      <c r="M88" s="9"/>
    </row>
    <row r="89" spans="1:13" x14ac:dyDescent="0.25">
      <c r="A89" s="232">
        <v>41963</v>
      </c>
      <c r="B89" s="241">
        <v>4000</v>
      </c>
      <c r="C89" s="429" t="s">
        <v>2506</v>
      </c>
      <c r="D89" s="428" t="s">
        <v>2662</v>
      </c>
      <c r="E89" s="402">
        <v>30514.32</v>
      </c>
      <c r="F89" s="294">
        <v>41965</v>
      </c>
      <c r="G89" s="30">
        <v>30514.32</v>
      </c>
      <c r="H89" s="265">
        <f t="shared" si="0"/>
        <v>0</v>
      </c>
      <c r="I89" s="8" t="s">
        <v>2508</v>
      </c>
      <c r="M89" s="9"/>
    </row>
    <row r="90" spans="1:13" x14ac:dyDescent="0.25">
      <c r="A90" s="240">
        <v>41968</v>
      </c>
      <c r="B90" s="241">
        <v>4370</v>
      </c>
      <c r="C90" s="429" t="s">
        <v>2506</v>
      </c>
      <c r="D90" s="428" t="s">
        <v>2662</v>
      </c>
      <c r="E90" s="402">
        <v>4359.6000000000004</v>
      </c>
      <c r="F90" s="300"/>
      <c r="G90" s="100"/>
      <c r="H90" s="265">
        <f t="shared" si="0"/>
        <v>4359.6000000000004</v>
      </c>
      <c r="I90" s="20" t="s">
        <v>2520</v>
      </c>
      <c r="K90" s="21"/>
      <c r="M90" s="9"/>
    </row>
    <row r="91" spans="1:13" x14ac:dyDescent="0.25">
      <c r="A91" s="232"/>
      <c r="B91" s="241"/>
      <c r="C91" s="429"/>
      <c r="D91" s="428"/>
      <c r="E91" s="622">
        <f>SUM(E79:E90)</f>
        <v>525659.38</v>
      </c>
      <c r="F91" s="300"/>
      <c r="G91" s="100"/>
      <c r="H91" s="265"/>
      <c r="I91" s="20"/>
      <c r="K91" s="21"/>
      <c r="M91" s="9"/>
    </row>
    <row r="92" spans="1:13" x14ac:dyDescent="0.25">
      <c r="A92" s="232"/>
      <c r="B92" s="241"/>
      <c r="C92" s="429"/>
      <c r="D92" s="428"/>
      <c r="E92" s="402"/>
      <c r="F92" s="300"/>
      <c r="G92" s="100"/>
      <c r="H92" s="265"/>
      <c r="I92" s="20"/>
      <c r="K92" s="21"/>
      <c r="M92" s="9"/>
    </row>
    <row r="93" spans="1:13" x14ac:dyDescent="0.25">
      <c r="A93" s="232">
        <v>41946</v>
      </c>
      <c r="B93" s="241">
        <v>2640</v>
      </c>
      <c r="C93" s="394" t="s">
        <v>2506</v>
      </c>
      <c r="D93" s="414" t="s">
        <v>2597</v>
      </c>
      <c r="E93" s="402">
        <v>15784.74</v>
      </c>
      <c r="F93" s="294">
        <v>41948</v>
      </c>
      <c r="G93" s="30">
        <v>15784.74</v>
      </c>
      <c r="H93" s="265">
        <f t="shared" si="0"/>
        <v>0</v>
      </c>
      <c r="I93" s="38" t="s">
        <v>2534</v>
      </c>
      <c r="M93" s="9"/>
    </row>
    <row r="94" spans="1:13" x14ac:dyDescent="0.25">
      <c r="A94" s="240">
        <v>41953</v>
      </c>
      <c r="B94" s="241">
        <v>3204</v>
      </c>
      <c r="C94" s="394" t="s">
        <v>2506</v>
      </c>
      <c r="D94" s="8" t="s">
        <v>2597</v>
      </c>
      <c r="E94" s="252">
        <v>4755</v>
      </c>
      <c r="F94" s="294">
        <v>41955</v>
      </c>
      <c r="G94" s="30">
        <v>4755</v>
      </c>
      <c r="H94" s="265">
        <f t="shared" si="0"/>
        <v>0</v>
      </c>
      <c r="I94" s="235" t="s">
        <v>2534</v>
      </c>
      <c r="M94" s="9"/>
    </row>
    <row r="95" spans="1:13" x14ac:dyDescent="0.25">
      <c r="A95" s="232">
        <v>41960</v>
      </c>
      <c r="B95" s="241">
        <v>3761</v>
      </c>
      <c r="C95" s="394" t="s">
        <v>2506</v>
      </c>
      <c r="D95" s="8" t="s">
        <v>2597</v>
      </c>
      <c r="E95" s="252">
        <v>9876.44</v>
      </c>
      <c r="F95" s="294">
        <v>41962</v>
      </c>
      <c r="G95" s="251">
        <v>9876.44</v>
      </c>
      <c r="H95" s="409">
        <f t="shared" si="0"/>
        <v>0</v>
      </c>
      <c r="I95" s="235" t="s">
        <v>2534</v>
      </c>
      <c r="M95" s="9"/>
    </row>
    <row r="96" spans="1:13" x14ac:dyDescent="0.25">
      <c r="A96" s="240">
        <v>41967</v>
      </c>
      <c r="B96" s="241">
        <v>4357</v>
      </c>
      <c r="C96" s="429" t="s">
        <v>2506</v>
      </c>
      <c r="D96" s="8" t="s">
        <v>2597</v>
      </c>
      <c r="E96" s="252">
        <v>10801.8</v>
      </c>
      <c r="F96" s="300"/>
      <c r="G96" s="100">
        <v>0</v>
      </c>
      <c r="H96" s="265">
        <f t="shared" si="0"/>
        <v>10801.8</v>
      </c>
      <c r="I96" s="20" t="s">
        <v>2534</v>
      </c>
      <c r="M96" s="9"/>
    </row>
    <row r="97" spans="1:13" x14ac:dyDescent="0.25">
      <c r="A97" s="232"/>
      <c r="B97" s="241"/>
      <c r="C97" s="429"/>
      <c r="D97" s="8"/>
      <c r="E97" s="252"/>
      <c r="F97" s="294"/>
      <c r="G97" s="22">
        <f>SUM(G93:G96)</f>
        <v>30416.18</v>
      </c>
      <c r="H97" s="265"/>
      <c r="I97" s="20"/>
      <c r="M97" s="9"/>
    </row>
    <row r="98" spans="1:13" x14ac:dyDescent="0.25">
      <c r="A98" s="232"/>
      <c r="B98" s="241"/>
      <c r="C98" s="429"/>
      <c r="D98" s="8"/>
      <c r="E98" s="252"/>
      <c r="F98" s="294"/>
      <c r="G98" s="22"/>
      <c r="H98" s="265"/>
      <c r="I98" s="20"/>
      <c r="M98" s="9"/>
    </row>
    <row r="99" spans="1:13" x14ac:dyDescent="0.25">
      <c r="A99" s="232">
        <v>41946</v>
      </c>
      <c r="B99" s="241">
        <v>2599</v>
      </c>
      <c r="C99" s="394" t="s">
        <v>2506</v>
      </c>
      <c r="D99" s="414" t="s">
        <v>82</v>
      </c>
      <c r="E99" s="402">
        <v>6834</v>
      </c>
      <c r="F99" s="294">
        <v>41947</v>
      </c>
      <c r="G99" s="251">
        <v>6834</v>
      </c>
      <c r="H99" s="238">
        <f t="shared" si="0"/>
        <v>0</v>
      </c>
      <c r="I99" s="38" t="s">
        <v>2544</v>
      </c>
      <c r="M99" s="9"/>
    </row>
    <row r="100" spans="1:13" x14ac:dyDescent="0.25">
      <c r="A100" s="240">
        <v>41948</v>
      </c>
      <c r="B100" s="241">
        <v>2709</v>
      </c>
      <c r="C100" s="394" t="s">
        <v>2506</v>
      </c>
      <c r="D100" s="401" t="s">
        <v>82</v>
      </c>
      <c r="E100" s="402">
        <v>17734.2</v>
      </c>
      <c r="F100" s="299" t="s">
        <v>2606</v>
      </c>
      <c r="G100" s="30">
        <f>7521.5+10212.7</f>
        <v>17734.2</v>
      </c>
      <c r="H100" s="265">
        <f t="shared" si="0"/>
        <v>0</v>
      </c>
      <c r="I100" s="235" t="s">
        <v>2525</v>
      </c>
      <c r="M100" s="9"/>
    </row>
    <row r="101" spans="1:13" x14ac:dyDescent="0.25">
      <c r="A101" s="232">
        <v>41948</v>
      </c>
      <c r="B101" s="241">
        <v>2762</v>
      </c>
      <c r="C101" s="394" t="s">
        <v>2506</v>
      </c>
      <c r="D101" s="401" t="s">
        <v>82</v>
      </c>
      <c r="E101" s="402">
        <v>31815</v>
      </c>
      <c r="F101" s="294">
        <v>41949</v>
      </c>
      <c r="G101" s="30">
        <v>31815</v>
      </c>
      <c r="H101" s="265">
        <f t="shared" si="0"/>
        <v>0</v>
      </c>
      <c r="I101" s="235" t="s">
        <v>2511</v>
      </c>
      <c r="M101" s="9"/>
    </row>
    <row r="102" spans="1:13" x14ac:dyDescent="0.25">
      <c r="A102" s="240">
        <v>41955</v>
      </c>
      <c r="B102" s="241">
        <v>3349</v>
      </c>
      <c r="C102" s="394" t="s">
        <v>2506</v>
      </c>
      <c r="D102" s="8" t="s">
        <v>82</v>
      </c>
      <c r="E102" s="252">
        <v>4544</v>
      </c>
      <c r="F102" s="294">
        <v>41956</v>
      </c>
      <c r="G102" s="30">
        <v>4544</v>
      </c>
      <c r="H102" s="265">
        <f t="shared" si="0"/>
        <v>0</v>
      </c>
      <c r="I102" s="235" t="s">
        <v>2544</v>
      </c>
      <c r="M102" s="9"/>
    </row>
    <row r="103" spans="1:13" x14ac:dyDescent="0.25">
      <c r="A103" s="232">
        <v>41955</v>
      </c>
      <c r="B103" s="241">
        <v>3353</v>
      </c>
      <c r="C103" s="394" t="s">
        <v>2506</v>
      </c>
      <c r="D103" s="8" t="s">
        <v>82</v>
      </c>
      <c r="E103" s="252">
        <v>2590</v>
      </c>
      <c r="F103" s="294">
        <v>41956</v>
      </c>
      <c r="G103" s="30">
        <v>2590</v>
      </c>
      <c r="H103" s="265">
        <f t="shared" si="0"/>
        <v>0</v>
      </c>
      <c r="I103" s="235" t="s">
        <v>2544</v>
      </c>
      <c r="M103" s="9"/>
    </row>
    <row r="104" spans="1:13" x14ac:dyDescent="0.25">
      <c r="A104" s="232"/>
      <c r="B104" s="241"/>
      <c r="C104" s="394"/>
      <c r="D104" s="8"/>
      <c r="E104" s="252"/>
      <c r="F104" s="294"/>
      <c r="G104" s="621">
        <f>SUM(G99:G103)</f>
        <v>63517.2</v>
      </c>
      <c r="H104" s="265"/>
      <c r="I104" s="235"/>
      <c r="M104" s="9"/>
    </row>
    <row r="105" spans="1:13" x14ac:dyDescent="0.25">
      <c r="A105" s="232"/>
      <c r="B105" s="241"/>
      <c r="C105" s="394"/>
      <c r="D105" s="8"/>
      <c r="E105" s="252"/>
      <c r="F105" s="294"/>
      <c r="G105" s="30"/>
      <c r="H105" s="265"/>
      <c r="I105" s="235"/>
      <c r="M105" s="9"/>
    </row>
    <row r="106" spans="1:13" x14ac:dyDescent="0.25">
      <c r="A106" s="240">
        <v>41963</v>
      </c>
      <c r="B106" s="241">
        <v>3951</v>
      </c>
      <c r="C106" s="394" t="s">
        <v>2506</v>
      </c>
      <c r="D106" s="401" t="s">
        <v>625</v>
      </c>
      <c r="E106" s="402">
        <v>12400</v>
      </c>
      <c r="F106" s="294">
        <v>41963</v>
      </c>
      <c r="G106" s="30">
        <v>12400</v>
      </c>
      <c r="H106" s="265">
        <f t="shared" si="0"/>
        <v>0</v>
      </c>
      <c r="I106" s="8" t="s">
        <v>2531</v>
      </c>
      <c r="M106" s="9"/>
    </row>
    <row r="107" spans="1:13" x14ac:dyDescent="0.25">
      <c r="A107" s="232"/>
      <c r="B107" s="241"/>
      <c r="C107" s="394"/>
      <c r="D107" s="401"/>
      <c r="E107" s="402"/>
      <c r="F107" s="294"/>
      <c r="G107" s="30"/>
      <c r="H107" s="265"/>
      <c r="I107" s="8"/>
      <c r="M107" s="9"/>
    </row>
    <row r="108" spans="1:13" x14ac:dyDescent="0.25">
      <c r="A108" s="232">
        <v>41947</v>
      </c>
      <c r="B108" s="241">
        <v>2660</v>
      </c>
      <c r="C108" s="394" t="s">
        <v>2506</v>
      </c>
      <c r="D108" s="414" t="s">
        <v>18</v>
      </c>
      <c r="E108" s="402">
        <v>6691.2</v>
      </c>
      <c r="F108" s="294">
        <v>41947</v>
      </c>
      <c r="G108" s="30">
        <v>6691.2</v>
      </c>
      <c r="H108" s="265">
        <f t="shared" si="0"/>
        <v>0</v>
      </c>
      <c r="I108" s="38" t="s">
        <v>2525</v>
      </c>
      <c r="M108" s="9"/>
    </row>
    <row r="109" spans="1:13" x14ac:dyDescent="0.25">
      <c r="A109" s="240">
        <v>41951</v>
      </c>
      <c r="B109" s="241">
        <v>3006</v>
      </c>
      <c r="C109" s="394" t="s">
        <v>2506</v>
      </c>
      <c r="D109" s="8" t="s">
        <v>18</v>
      </c>
      <c r="E109" s="252">
        <v>2798.4</v>
      </c>
      <c r="F109" s="294">
        <v>41951</v>
      </c>
      <c r="G109" s="30">
        <v>2798.4</v>
      </c>
      <c r="H109" s="265">
        <f t="shared" si="0"/>
        <v>0</v>
      </c>
      <c r="I109" s="8" t="s">
        <v>2525</v>
      </c>
      <c r="M109" s="9"/>
    </row>
    <row r="110" spans="1:13" x14ac:dyDescent="0.25">
      <c r="A110" s="232">
        <v>41952</v>
      </c>
      <c r="B110" s="241">
        <v>3084</v>
      </c>
      <c r="C110" s="394" t="s">
        <v>2506</v>
      </c>
      <c r="D110" s="8" t="s">
        <v>18</v>
      </c>
      <c r="E110" s="252">
        <v>6872.8</v>
      </c>
      <c r="F110" s="294">
        <v>41953</v>
      </c>
      <c r="G110" s="30">
        <v>6872.8</v>
      </c>
      <c r="H110" s="265">
        <f t="shared" si="0"/>
        <v>0</v>
      </c>
      <c r="I110" s="235" t="s">
        <v>2525</v>
      </c>
      <c r="M110" s="9"/>
    </row>
    <row r="111" spans="1:13" x14ac:dyDescent="0.25">
      <c r="A111" s="240">
        <v>41955</v>
      </c>
      <c r="B111" s="241">
        <v>3310</v>
      </c>
      <c r="C111" s="394" t="s">
        <v>2506</v>
      </c>
      <c r="D111" s="8" t="s">
        <v>18</v>
      </c>
      <c r="E111" s="252">
        <v>3141.6</v>
      </c>
      <c r="F111" s="294">
        <v>41955</v>
      </c>
      <c r="G111" s="30">
        <v>3141.6</v>
      </c>
      <c r="H111" s="265">
        <f t="shared" si="0"/>
        <v>0</v>
      </c>
      <c r="I111" s="235" t="s">
        <v>2508</v>
      </c>
      <c r="M111" s="9"/>
    </row>
    <row r="112" spans="1:13" x14ac:dyDescent="0.25">
      <c r="A112" s="232">
        <v>41956</v>
      </c>
      <c r="B112" s="241">
        <v>3388</v>
      </c>
      <c r="C112" s="394" t="s">
        <v>2506</v>
      </c>
      <c r="D112" s="8" t="s">
        <v>18</v>
      </c>
      <c r="E112" s="252">
        <v>8984.7999999999993</v>
      </c>
      <c r="F112" s="294">
        <v>41957</v>
      </c>
      <c r="G112" s="30">
        <v>8984.7999999999993</v>
      </c>
      <c r="H112" s="265">
        <f t="shared" si="0"/>
        <v>0</v>
      </c>
      <c r="I112" s="235" t="s">
        <v>2525</v>
      </c>
      <c r="M112" s="9"/>
    </row>
    <row r="113" spans="1:13" x14ac:dyDescent="0.25">
      <c r="A113" s="240">
        <v>41957</v>
      </c>
      <c r="B113" s="241">
        <v>3481</v>
      </c>
      <c r="C113" s="394" t="s">
        <v>2506</v>
      </c>
      <c r="D113" s="401" t="s">
        <v>18</v>
      </c>
      <c r="E113" s="439">
        <v>10511.4</v>
      </c>
      <c r="F113" s="395">
        <v>41958</v>
      </c>
      <c r="G113" s="396">
        <v>10511.4</v>
      </c>
      <c r="H113" s="265">
        <f t="shared" si="0"/>
        <v>0</v>
      </c>
      <c r="I113" s="8" t="s">
        <v>2508</v>
      </c>
      <c r="M113" s="9"/>
    </row>
    <row r="114" spans="1:13" x14ac:dyDescent="0.25">
      <c r="A114" s="232">
        <v>41959</v>
      </c>
      <c r="B114" s="241">
        <v>3663</v>
      </c>
      <c r="C114" s="394" t="s">
        <v>2506</v>
      </c>
      <c r="D114" s="8" t="s">
        <v>18</v>
      </c>
      <c r="E114" s="252">
        <v>6133.6</v>
      </c>
      <c r="F114" s="294">
        <v>41960</v>
      </c>
      <c r="G114" s="30">
        <v>6133.6</v>
      </c>
      <c r="H114" s="265">
        <f t="shared" si="0"/>
        <v>0</v>
      </c>
      <c r="I114" s="8" t="s">
        <v>2525</v>
      </c>
      <c r="M114" s="9"/>
    </row>
    <row r="115" spans="1:13" x14ac:dyDescent="0.25">
      <c r="A115" s="240">
        <v>41961</v>
      </c>
      <c r="B115" s="241">
        <v>3780</v>
      </c>
      <c r="C115" s="394" t="s">
        <v>2506</v>
      </c>
      <c r="D115" s="8" t="s">
        <v>18</v>
      </c>
      <c r="E115" s="252">
        <v>9207</v>
      </c>
      <c r="F115" s="294">
        <v>41961</v>
      </c>
      <c r="G115" s="251">
        <v>9207</v>
      </c>
      <c r="H115" s="265">
        <f t="shared" si="0"/>
        <v>0</v>
      </c>
      <c r="I115" s="235" t="s">
        <v>2525</v>
      </c>
      <c r="M115" s="9"/>
    </row>
    <row r="116" spans="1:13" x14ac:dyDescent="0.25">
      <c r="A116" s="232">
        <v>41963</v>
      </c>
      <c r="B116" s="241">
        <v>3966</v>
      </c>
      <c r="C116" s="394" t="s">
        <v>2506</v>
      </c>
      <c r="D116" s="401" t="s">
        <v>18</v>
      </c>
      <c r="E116" s="402">
        <v>9932.4</v>
      </c>
      <c r="F116" s="294">
        <v>41963</v>
      </c>
      <c r="G116" s="30">
        <v>9932.4</v>
      </c>
      <c r="H116" s="265">
        <f t="shared" si="0"/>
        <v>0</v>
      </c>
      <c r="I116" s="8" t="s">
        <v>2525</v>
      </c>
      <c r="M116" s="9"/>
    </row>
    <row r="117" spans="1:13" x14ac:dyDescent="0.25">
      <c r="A117" s="240">
        <v>41965</v>
      </c>
      <c r="B117" s="241">
        <v>4153</v>
      </c>
      <c r="C117" s="429" t="s">
        <v>2506</v>
      </c>
      <c r="D117" s="401" t="s">
        <v>18</v>
      </c>
      <c r="E117" s="402">
        <v>6723</v>
      </c>
      <c r="F117" s="294">
        <v>41965</v>
      </c>
      <c r="G117" s="22">
        <v>6723</v>
      </c>
      <c r="H117" s="265">
        <f t="shared" ref="H117:H198" si="1">E117-G117</f>
        <v>0</v>
      </c>
      <c r="I117" s="431" t="s">
        <v>2525</v>
      </c>
      <c r="M117" s="9"/>
    </row>
    <row r="118" spans="1:13" x14ac:dyDescent="0.25">
      <c r="A118" s="232"/>
      <c r="B118" s="241"/>
      <c r="C118" s="429"/>
      <c r="D118" s="401"/>
      <c r="E118" s="402"/>
      <c r="F118" s="294"/>
      <c r="G118" s="620">
        <f>SUM(G108:G117)</f>
        <v>70996.2</v>
      </c>
      <c r="H118" s="265"/>
      <c r="I118" s="431"/>
      <c r="M118" s="9"/>
    </row>
    <row r="119" spans="1:13" x14ac:dyDescent="0.25">
      <c r="A119" s="232"/>
      <c r="B119" s="241"/>
      <c r="C119" s="429"/>
      <c r="D119" s="401"/>
      <c r="E119" s="402"/>
      <c r="F119" s="294"/>
      <c r="G119" s="22"/>
      <c r="H119" s="265"/>
      <c r="I119" s="431"/>
      <c r="M119" s="9"/>
    </row>
    <row r="120" spans="1:13" x14ac:dyDescent="0.25">
      <c r="A120" s="232">
        <v>41953</v>
      </c>
      <c r="B120" s="241">
        <v>3186</v>
      </c>
      <c r="C120" s="394" t="s">
        <v>2506</v>
      </c>
      <c r="D120" s="8" t="s">
        <v>924</v>
      </c>
      <c r="E120" s="252">
        <v>278.2</v>
      </c>
      <c r="F120" s="294">
        <v>41954</v>
      </c>
      <c r="G120" s="30">
        <v>278.2</v>
      </c>
      <c r="H120" s="265">
        <f t="shared" si="1"/>
        <v>0</v>
      </c>
      <c r="I120" s="235" t="s">
        <v>2511</v>
      </c>
      <c r="M120" s="9"/>
    </row>
    <row r="121" spans="1:13" x14ac:dyDescent="0.25">
      <c r="A121" s="232"/>
      <c r="B121" s="241"/>
      <c r="C121" s="394"/>
      <c r="D121" s="8"/>
      <c r="E121" s="252"/>
      <c r="F121" s="294"/>
      <c r="G121" s="30"/>
      <c r="H121" s="265"/>
      <c r="I121" s="235"/>
      <c r="M121" s="9"/>
    </row>
    <row r="122" spans="1:13" x14ac:dyDescent="0.25">
      <c r="A122" s="240">
        <v>41949</v>
      </c>
      <c r="B122" s="241">
        <v>2828</v>
      </c>
      <c r="C122" s="394" t="s">
        <v>2506</v>
      </c>
      <c r="D122" s="401" t="s">
        <v>2448</v>
      </c>
      <c r="E122" s="402">
        <v>1361.6</v>
      </c>
      <c r="F122" s="294">
        <v>41949</v>
      </c>
      <c r="G122" s="30">
        <v>1361.6</v>
      </c>
      <c r="H122" s="265">
        <f t="shared" si="1"/>
        <v>0</v>
      </c>
      <c r="I122" s="235" t="s">
        <v>2508</v>
      </c>
      <c r="M122" s="9"/>
    </row>
    <row r="123" spans="1:13" x14ac:dyDescent="0.25">
      <c r="A123" s="232">
        <v>41956</v>
      </c>
      <c r="B123" s="241">
        <v>3401</v>
      </c>
      <c r="C123" s="394" t="s">
        <v>2506</v>
      </c>
      <c r="D123" s="8" t="s">
        <v>2448</v>
      </c>
      <c r="E123" s="252">
        <v>1591.6</v>
      </c>
      <c r="F123" s="294">
        <v>41956</v>
      </c>
      <c r="G123" s="30">
        <v>1591.6</v>
      </c>
      <c r="H123" s="265">
        <f t="shared" si="1"/>
        <v>0</v>
      </c>
      <c r="I123" s="8" t="s">
        <v>2508</v>
      </c>
      <c r="K123" s="21"/>
      <c r="M123" s="9"/>
    </row>
    <row r="124" spans="1:13" x14ac:dyDescent="0.25">
      <c r="A124" s="240">
        <v>41962</v>
      </c>
      <c r="B124" s="241">
        <v>3910</v>
      </c>
      <c r="C124" s="394" t="s">
        <v>2506</v>
      </c>
      <c r="D124" s="401" t="s">
        <v>2448</v>
      </c>
      <c r="E124" s="402">
        <v>593.4</v>
      </c>
      <c r="F124" s="294">
        <v>41962</v>
      </c>
      <c r="G124" s="30">
        <v>593.4</v>
      </c>
      <c r="H124" s="265">
        <f t="shared" si="1"/>
        <v>0</v>
      </c>
      <c r="I124" s="8" t="s">
        <v>2508</v>
      </c>
      <c r="M124" s="9"/>
    </row>
    <row r="125" spans="1:13" x14ac:dyDescent="0.25">
      <c r="A125" s="232"/>
      <c r="B125" s="241"/>
      <c r="C125" s="394"/>
      <c r="D125" s="401"/>
      <c r="E125" s="402"/>
      <c r="F125" s="294"/>
      <c r="G125" s="30">
        <f>SUM(G122:G124)</f>
        <v>3546.6</v>
      </c>
      <c r="H125" s="265"/>
      <c r="I125" s="8"/>
      <c r="M125" s="9"/>
    </row>
    <row r="126" spans="1:13" x14ac:dyDescent="0.25">
      <c r="A126" s="232"/>
      <c r="B126" s="241"/>
      <c r="C126" s="394"/>
      <c r="D126" s="401"/>
      <c r="E126" s="402"/>
      <c r="F126" s="294"/>
      <c r="G126" s="30"/>
      <c r="H126" s="265"/>
      <c r="I126" s="8"/>
      <c r="M126" s="9"/>
    </row>
    <row r="127" spans="1:13" x14ac:dyDescent="0.25">
      <c r="A127" s="232">
        <v>41951</v>
      </c>
      <c r="B127" s="241">
        <v>3019</v>
      </c>
      <c r="C127" s="394" t="s">
        <v>2506</v>
      </c>
      <c r="D127" s="8" t="s">
        <v>2659</v>
      </c>
      <c r="E127" s="252">
        <v>9367.2000000000007</v>
      </c>
      <c r="F127" s="294">
        <v>41951</v>
      </c>
      <c r="G127" s="30">
        <v>9367.2000000000007</v>
      </c>
      <c r="H127" s="265">
        <f t="shared" si="1"/>
        <v>0</v>
      </c>
      <c r="I127" s="8" t="s">
        <v>2508</v>
      </c>
      <c r="M127" s="9"/>
    </row>
    <row r="128" spans="1:13" x14ac:dyDescent="0.25">
      <c r="A128" s="240">
        <v>41953</v>
      </c>
      <c r="B128" s="241">
        <v>3120</v>
      </c>
      <c r="C128" s="394" t="s">
        <v>2506</v>
      </c>
      <c r="D128" s="8" t="s">
        <v>2659</v>
      </c>
      <c r="E128" s="252">
        <v>9604.7999999999993</v>
      </c>
      <c r="F128" s="294">
        <v>41953</v>
      </c>
      <c r="G128" s="30">
        <v>9604.7999999999993</v>
      </c>
      <c r="H128" s="265">
        <f t="shared" si="1"/>
        <v>0</v>
      </c>
      <c r="I128" s="235" t="s">
        <v>2508</v>
      </c>
      <c r="M128" s="9"/>
    </row>
    <row r="129" spans="1:13" x14ac:dyDescent="0.25">
      <c r="A129" s="232">
        <v>41958</v>
      </c>
      <c r="B129" s="241">
        <v>3573</v>
      </c>
      <c r="C129" s="394" t="s">
        <v>2506</v>
      </c>
      <c r="D129" s="401" t="s">
        <v>2659</v>
      </c>
      <c r="E129" s="402">
        <v>2611.1999999999998</v>
      </c>
      <c r="F129" s="294">
        <v>41958</v>
      </c>
      <c r="G129" s="30">
        <v>2611.1999999999998</v>
      </c>
      <c r="H129" s="265">
        <f t="shared" si="1"/>
        <v>0</v>
      </c>
      <c r="I129" s="235" t="s">
        <v>2508</v>
      </c>
      <c r="M129" s="9"/>
    </row>
    <row r="130" spans="1:13" x14ac:dyDescent="0.25">
      <c r="A130" s="240">
        <v>41967</v>
      </c>
      <c r="B130" s="241">
        <v>4274</v>
      </c>
      <c r="C130" s="429" t="s">
        <v>2506</v>
      </c>
      <c r="D130" s="401" t="s">
        <v>2659</v>
      </c>
      <c r="E130" s="402">
        <v>9151.9</v>
      </c>
      <c r="F130" s="117">
        <v>41967</v>
      </c>
      <c r="G130" s="30">
        <v>9151.9</v>
      </c>
      <c r="H130" s="265">
        <f t="shared" si="1"/>
        <v>0</v>
      </c>
      <c r="I130" s="235" t="s">
        <v>2508</v>
      </c>
      <c r="M130" s="9"/>
    </row>
    <row r="131" spans="1:13" x14ac:dyDescent="0.25">
      <c r="A131" s="232"/>
      <c r="B131" s="241"/>
      <c r="C131" s="429"/>
      <c r="D131" s="401"/>
      <c r="E131" s="402"/>
      <c r="F131" s="117"/>
      <c r="G131" s="621">
        <f>SUM(G127:G130)</f>
        <v>30735.1</v>
      </c>
      <c r="H131" s="265"/>
      <c r="I131" s="235"/>
      <c r="M131" s="9"/>
    </row>
    <row r="132" spans="1:13" x14ac:dyDescent="0.25">
      <c r="A132" s="232"/>
      <c r="B132" s="241"/>
      <c r="C132" s="429"/>
      <c r="D132" s="401"/>
      <c r="E132" s="402"/>
      <c r="F132" s="117"/>
      <c r="G132" s="30"/>
      <c r="H132" s="265"/>
      <c r="I132" s="235"/>
      <c r="M132" s="9"/>
    </row>
    <row r="133" spans="1:13" x14ac:dyDescent="0.25">
      <c r="A133" s="232">
        <v>41956</v>
      </c>
      <c r="B133" s="241">
        <v>3421</v>
      </c>
      <c r="C133" s="394" t="s">
        <v>2506</v>
      </c>
      <c r="D133" s="401" t="s">
        <v>2698</v>
      </c>
      <c r="E133" s="402">
        <v>8070</v>
      </c>
      <c r="F133" s="294">
        <v>41956</v>
      </c>
      <c r="G133" s="22">
        <v>8070</v>
      </c>
      <c r="H133" s="265">
        <f t="shared" si="1"/>
        <v>0</v>
      </c>
      <c r="I133" s="20" t="s">
        <v>2565</v>
      </c>
      <c r="M133" s="9"/>
    </row>
    <row r="134" spans="1:13" x14ac:dyDescent="0.25">
      <c r="A134" s="232"/>
      <c r="B134" s="241"/>
      <c r="C134" s="394"/>
      <c r="D134" s="401"/>
      <c r="E134" s="402"/>
      <c r="F134" s="294"/>
      <c r="G134" s="22"/>
      <c r="H134" s="265"/>
      <c r="I134" s="20"/>
      <c r="M134" s="9"/>
    </row>
    <row r="135" spans="1:13" x14ac:dyDescent="0.25">
      <c r="A135" s="240">
        <v>41944</v>
      </c>
      <c r="B135" s="241">
        <v>2466</v>
      </c>
      <c r="C135" s="394" t="s">
        <v>2506</v>
      </c>
      <c r="D135" s="401" t="s">
        <v>1532</v>
      </c>
      <c r="E135" s="402">
        <v>3473.8</v>
      </c>
      <c r="F135" s="294">
        <v>41944</v>
      </c>
      <c r="G135" s="30">
        <v>3473.8</v>
      </c>
      <c r="H135" s="238">
        <f t="shared" si="1"/>
        <v>0</v>
      </c>
      <c r="I135" s="235" t="s">
        <v>2544</v>
      </c>
      <c r="M135" s="9"/>
    </row>
    <row r="136" spans="1:13" x14ac:dyDescent="0.25">
      <c r="A136" s="232">
        <v>41945</v>
      </c>
      <c r="B136" s="241">
        <v>2526</v>
      </c>
      <c r="C136" s="394" t="s">
        <v>2506</v>
      </c>
      <c r="D136" s="414" t="s">
        <v>1532</v>
      </c>
      <c r="E136" s="402">
        <v>2880.4</v>
      </c>
      <c r="F136" s="294">
        <v>41945</v>
      </c>
      <c r="G136" s="30">
        <v>2880.4</v>
      </c>
      <c r="H136" s="238">
        <f t="shared" si="1"/>
        <v>0</v>
      </c>
      <c r="I136" s="38" t="s">
        <v>2508</v>
      </c>
      <c r="M136" s="9"/>
    </row>
    <row r="137" spans="1:13" x14ac:dyDescent="0.25">
      <c r="A137" s="240">
        <v>41946</v>
      </c>
      <c r="B137" s="241">
        <v>2598</v>
      </c>
      <c r="C137" s="394" t="s">
        <v>2506</v>
      </c>
      <c r="D137" s="414" t="s">
        <v>1532</v>
      </c>
      <c r="E137" s="402">
        <v>2193.1999999999998</v>
      </c>
      <c r="F137" s="294">
        <v>41946</v>
      </c>
      <c r="G137" s="30">
        <v>2193.1999999999998</v>
      </c>
      <c r="H137" s="238">
        <f t="shared" si="1"/>
        <v>0</v>
      </c>
      <c r="I137" s="38" t="s">
        <v>2508</v>
      </c>
      <c r="J137" s="9"/>
      <c r="K137" s="9"/>
      <c r="M137" s="9"/>
    </row>
    <row r="138" spans="1:13" x14ac:dyDescent="0.25">
      <c r="A138" s="232">
        <v>41947</v>
      </c>
      <c r="B138" s="241">
        <v>2696</v>
      </c>
      <c r="C138" s="394" t="s">
        <v>2506</v>
      </c>
      <c r="D138" s="401" t="s">
        <v>1532</v>
      </c>
      <c r="E138" s="402">
        <v>3137.8</v>
      </c>
      <c r="F138" s="294">
        <v>41947</v>
      </c>
      <c r="G138" s="30">
        <v>3137.8</v>
      </c>
      <c r="H138" s="265">
        <f t="shared" si="1"/>
        <v>0</v>
      </c>
      <c r="I138" s="235" t="s">
        <v>2508</v>
      </c>
      <c r="J138" s="9"/>
      <c r="K138" s="9"/>
      <c r="M138" s="9"/>
    </row>
    <row r="139" spans="1:13" x14ac:dyDescent="0.25">
      <c r="A139" s="240">
        <v>41948</v>
      </c>
      <c r="B139" s="241">
        <v>2759</v>
      </c>
      <c r="C139" s="394" t="s">
        <v>2506</v>
      </c>
      <c r="D139" s="401" t="s">
        <v>1532</v>
      </c>
      <c r="E139" s="402">
        <v>5339.2</v>
      </c>
      <c r="F139" s="294">
        <v>41948</v>
      </c>
      <c r="G139" s="30">
        <v>5339.2</v>
      </c>
      <c r="H139" s="265">
        <f t="shared" si="1"/>
        <v>0</v>
      </c>
      <c r="I139" s="235" t="s">
        <v>2508</v>
      </c>
      <c r="J139" s="9"/>
      <c r="K139" s="9"/>
      <c r="M139" s="9"/>
    </row>
    <row r="140" spans="1:13" x14ac:dyDescent="0.25">
      <c r="A140" s="232">
        <v>41949</v>
      </c>
      <c r="B140" s="241">
        <v>2845</v>
      </c>
      <c r="C140" s="394" t="s">
        <v>2506</v>
      </c>
      <c r="D140" s="401" t="s">
        <v>1532</v>
      </c>
      <c r="E140" s="402">
        <v>3055.2</v>
      </c>
      <c r="F140" s="294">
        <v>41949</v>
      </c>
      <c r="G140" s="30">
        <v>3055.2</v>
      </c>
      <c r="H140" s="265">
        <f t="shared" si="1"/>
        <v>0</v>
      </c>
      <c r="I140" s="235" t="s">
        <v>2508</v>
      </c>
      <c r="J140" s="9"/>
      <c r="K140" s="9"/>
      <c r="M140" s="9"/>
    </row>
    <row r="141" spans="1:13" x14ac:dyDescent="0.25">
      <c r="A141" s="240">
        <v>41950</v>
      </c>
      <c r="B141" s="241">
        <v>2947</v>
      </c>
      <c r="C141" s="394" t="s">
        <v>2506</v>
      </c>
      <c r="D141" s="401" t="s">
        <v>1532</v>
      </c>
      <c r="E141" s="402">
        <v>2966.5</v>
      </c>
      <c r="F141" s="294">
        <v>41950</v>
      </c>
      <c r="G141" s="30">
        <v>2966.5</v>
      </c>
      <c r="H141" s="265">
        <f t="shared" si="1"/>
        <v>0</v>
      </c>
      <c r="I141" s="8" t="s">
        <v>2508</v>
      </c>
      <c r="J141" s="9"/>
      <c r="K141" s="9"/>
      <c r="M141" s="9"/>
    </row>
    <row r="142" spans="1:13" x14ac:dyDescent="0.25">
      <c r="A142" s="232">
        <v>41951</v>
      </c>
      <c r="B142" s="241">
        <v>3036</v>
      </c>
      <c r="C142" s="394" t="s">
        <v>2506</v>
      </c>
      <c r="D142" s="8" t="s">
        <v>1532</v>
      </c>
      <c r="E142" s="252">
        <v>5883</v>
      </c>
      <c r="F142" s="294">
        <v>41951</v>
      </c>
      <c r="G142" s="30">
        <v>5883</v>
      </c>
      <c r="H142" s="265">
        <f t="shared" si="1"/>
        <v>0</v>
      </c>
      <c r="I142" s="8" t="s">
        <v>2508</v>
      </c>
      <c r="J142" s="9"/>
      <c r="K142" s="9"/>
      <c r="M142" s="9"/>
    </row>
    <row r="143" spans="1:13" x14ac:dyDescent="0.25">
      <c r="A143" s="240">
        <v>41954</v>
      </c>
      <c r="B143" s="241">
        <v>3271</v>
      </c>
      <c r="C143" s="394" t="s">
        <v>2506</v>
      </c>
      <c r="D143" s="8" t="s">
        <v>1532</v>
      </c>
      <c r="E143" s="252">
        <v>4353</v>
      </c>
      <c r="F143" s="294">
        <v>41954</v>
      </c>
      <c r="G143" s="30">
        <v>4353</v>
      </c>
      <c r="H143" s="265">
        <f t="shared" si="1"/>
        <v>0</v>
      </c>
      <c r="I143" s="235" t="s">
        <v>2508</v>
      </c>
      <c r="J143" s="9"/>
      <c r="K143" s="9"/>
      <c r="M143" s="9"/>
    </row>
    <row r="144" spans="1:13" x14ac:dyDescent="0.25">
      <c r="A144" s="240">
        <v>41955</v>
      </c>
      <c r="B144" s="241">
        <v>3342</v>
      </c>
      <c r="C144" s="394" t="s">
        <v>2506</v>
      </c>
      <c r="D144" s="8" t="s">
        <v>1532</v>
      </c>
      <c r="E144" s="252">
        <v>4303</v>
      </c>
      <c r="F144" s="294">
        <v>41955</v>
      </c>
      <c r="G144" s="30">
        <v>4303</v>
      </c>
      <c r="H144" s="265">
        <f t="shared" si="1"/>
        <v>0</v>
      </c>
      <c r="I144" s="235" t="s">
        <v>2508</v>
      </c>
      <c r="J144" s="9"/>
      <c r="K144" s="9"/>
      <c r="M144" s="9"/>
    </row>
    <row r="145" spans="1:13" x14ac:dyDescent="0.25">
      <c r="A145" s="240">
        <v>41955</v>
      </c>
      <c r="B145" s="241">
        <v>3343</v>
      </c>
      <c r="C145" s="394" t="s">
        <v>2506</v>
      </c>
      <c r="D145" s="8" t="s">
        <v>1532</v>
      </c>
      <c r="E145" s="252">
        <v>400</v>
      </c>
      <c r="F145" s="294">
        <v>41955</v>
      </c>
      <c r="G145" s="30">
        <v>400</v>
      </c>
      <c r="H145" s="265">
        <f t="shared" si="1"/>
        <v>0</v>
      </c>
      <c r="I145" s="235" t="s">
        <v>2508</v>
      </c>
      <c r="J145" s="9"/>
      <c r="K145" s="9"/>
      <c r="M145" s="9"/>
    </row>
    <row r="146" spans="1:13" x14ac:dyDescent="0.25">
      <c r="A146" s="240">
        <v>41956</v>
      </c>
      <c r="B146" s="241">
        <v>3420</v>
      </c>
      <c r="C146" s="394" t="s">
        <v>2506</v>
      </c>
      <c r="D146" s="401" t="s">
        <v>1532</v>
      </c>
      <c r="E146" s="402">
        <v>4783.6000000000004</v>
      </c>
      <c r="F146" s="294">
        <v>41956</v>
      </c>
      <c r="G146" s="30">
        <v>4783.6000000000004</v>
      </c>
      <c r="H146" s="265">
        <f t="shared" si="1"/>
        <v>0</v>
      </c>
      <c r="I146" s="20" t="s">
        <v>2508</v>
      </c>
      <c r="J146" s="9"/>
      <c r="K146" s="9"/>
      <c r="M146" s="9"/>
    </row>
    <row r="147" spans="1:13" x14ac:dyDescent="0.25">
      <c r="A147" s="240">
        <v>41957</v>
      </c>
      <c r="B147" s="241">
        <v>3524</v>
      </c>
      <c r="C147" s="394" t="s">
        <v>2506</v>
      </c>
      <c r="D147" s="401" t="s">
        <v>1532</v>
      </c>
      <c r="E147" s="402">
        <v>4105.7</v>
      </c>
      <c r="F147" s="313">
        <v>41957</v>
      </c>
      <c r="G147" s="30">
        <v>4105.7</v>
      </c>
      <c r="H147" s="265">
        <f t="shared" si="1"/>
        <v>0</v>
      </c>
      <c r="I147" s="8" t="s">
        <v>2508</v>
      </c>
      <c r="J147" s="9"/>
      <c r="K147" s="9"/>
      <c r="M147" s="9"/>
    </row>
    <row r="148" spans="1:13" x14ac:dyDescent="0.25">
      <c r="A148" s="240">
        <v>41958</v>
      </c>
      <c r="B148" s="241">
        <v>3610</v>
      </c>
      <c r="C148" s="394" t="s">
        <v>2506</v>
      </c>
      <c r="D148" s="8" t="s">
        <v>1532</v>
      </c>
      <c r="E148" s="252">
        <v>6287.6</v>
      </c>
      <c r="F148" s="294">
        <v>41958</v>
      </c>
      <c r="G148" s="30">
        <v>6287.6</v>
      </c>
      <c r="H148" s="265">
        <f t="shared" si="1"/>
        <v>0</v>
      </c>
      <c r="I148" s="235" t="s">
        <v>2508</v>
      </c>
      <c r="J148" s="9"/>
      <c r="K148" s="9"/>
      <c r="M148" s="9"/>
    </row>
    <row r="149" spans="1:13" x14ac:dyDescent="0.25">
      <c r="A149" s="240">
        <v>41959</v>
      </c>
      <c r="B149" s="241">
        <v>3668</v>
      </c>
      <c r="C149" s="394" t="s">
        <v>2506</v>
      </c>
      <c r="D149" s="8" t="s">
        <v>1532</v>
      </c>
      <c r="E149" s="252">
        <v>5047.8</v>
      </c>
      <c r="F149" s="294">
        <v>41959</v>
      </c>
      <c r="G149" s="30">
        <v>5047.8</v>
      </c>
      <c r="H149" s="265">
        <f t="shared" si="1"/>
        <v>0</v>
      </c>
      <c r="I149" s="8" t="s">
        <v>2508</v>
      </c>
      <c r="J149" s="9"/>
      <c r="K149" s="9"/>
      <c r="M149" s="9"/>
    </row>
    <row r="150" spans="1:13" x14ac:dyDescent="0.25">
      <c r="A150" s="240">
        <v>41961</v>
      </c>
      <c r="B150" s="241">
        <v>3834</v>
      </c>
      <c r="C150" s="394" t="s">
        <v>2506</v>
      </c>
      <c r="D150" s="401" t="s">
        <v>1532</v>
      </c>
      <c r="E150" s="402">
        <v>2632</v>
      </c>
      <c r="F150" s="294">
        <v>41961</v>
      </c>
      <c r="G150" s="251">
        <v>2632</v>
      </c>
      <c r="H150" s="265">
        <f t="shared" si="1"/>
        <v>0</v>
      </c>
      <c r="I150" s="8" t="s">
        <v>2508</v>
      </c>
      <c r="J150" s="9"/>
      <c r="K150" s="9"/>
      <c r="M150" s="9"/>
    </row>
    <row r="151" spans="1:13" x14ac:dyDescent="0.25">
      <c r="A151" s="240">
        <v>41962</v>
      </c>
      <c r="B151" s="241">
        <v>3905</v>
      </c>
      <c r="C151" s="394" t="s">
        <v>2506</v>
      </c>
      <c r="D151" s="401" t="s">
        <v>1532</v>
      </c>
      <c r="E151" s="402">
        <v>3145.7</v>
      </c>
      <c r="F151" s="294">
        <v>1911</v>
      </c>
      <c r="G151" s="30">
        <v>3145.7</v>
      </c>
      <c r="H151" s="265">
        <f t="shared" si="1"/>
        <v>0</v>
      </c>
      <c r="I151" s="8" t="s">
        <v>2508</v>
      </c>
      <c r="J151" s="9"/>
      <c r="K151" s="9"/>
      <c r="M151" s="9"/>
    </row>
    <row r="152" spans="1:13" x14ac:dyDescent="0.25">
      <c r="A152" s="240">
        <v>41963</v>
      </c>
      <c r="B152" s="241">
        <v>3988</v>
      </c>
      <c r="C152" s="394" t="s">
        <v>2506</v>
      </c>
      <c r="D152" s="401" t="s">
        <v>1532</v>
      </c>
      <c r="E152" s="402">
        <v>2879</v>
      </c>
      <c r="F152" s="294">
        <v>41963</v>
      </c>
      <c r="G152" s="30">
        <v>2879</v>
      </c>
      <c r="H152" s="265">
        <f t="shared" si="1"/>
        <v>0</v>
      </c>
      <c r="I152" s="8" t="s">
        <v>2508</v>
      </c>
      <c r="J152" s="9"/>
      <c r="K152" s="9"/>
      <c r="M152" s="9"/>
    </row>
    <row r="153" spans="1:13" x14ac:dyDescent="0.25">
      <c r="A153" s="240">
        <v>41964</v>
      </c>
      <c r="B153" s="241">
        <v>4089</v>
      </c>
      <c r="C153" s="429" t="s">
        <v>2506</v>
      </c>
      <c r="D153" s="401" t="s">
        <v>1532</v>
      </c>
      <c r="E153" s="402">
        <v>3629.6</v>
      </c>
      <c r="F153" s="294">
        <v>41964</v>
      </c>
      <c r="G153" s="30">
        <v>3629.6</v>
      </c>
      <c r="H153" s="265">
        <f t="shared" si="1"/>
        <v>0</v>
      </c>
      <c r="I153" s="431" t="s">
        <v>2508</v>
      </c>
      <c r="J153" s="9"/>
      <c r="K153" s="9"/>
      <c r="M153" s="9"/>
    </row>
    <row r="154" spans="1:13" x14ac:dyDescent="0.25">
      <c r="A154" s="240">
        <v>41965</v>
      </c>
      <c r="B154" s="241">
        <v>4181</v>
      </c>
      <c r="C154" s="429" t="s">
        <v>2506</v>
      </c>
      <c r="D154" s="401" t="s">
        <v>1532</v>
      </c>
      <c r="E154" s="402">
        <v>4041.05</v>
      </c>
      <c r="F154" s="294">
        <v>41965</v>
      </c>
      <c r="G154" s="22">
        <v>4041.05</v>
      </c>
      <c r="H154" s="265">
        <f t="shared" si="1"/>
        <v>0</v>
      </c>
      <c r="I154" s="20" t="s">
        <v>2508</v>
      </c>
      <c r="J154" s="9"/>
      <c r="K154" s="9"/>
      <c r="M154" s="9"/>
    </row>
    <row r="155" spans="1:13" x14ac:dyDescent="0.25">
      <c r="A155" s="240">
        <v>41967</v>
      </c>
      <c r="B155" s="241">
        <v>4314</v>
      </c>
      <c r="C155" s="429" t="s">
        <v>2506</v>
      </c>
      <c r="D155" s="401" t="s">
        <v>1532</v>
      </c>
      <c r="E155" s="402">
        <v>4878.3</v>
      </c>
      <c r="F155" s="117">
        <v>41967</v>
      </c>
      <c r="G155" s="30">
        <v>4878.3</v>
      </c>
      <c r="H155" s="265">
        <f t="shared" si="1"/>
        <v>0</v>
      </c>
      <c r="I155" s="235" t="s">
        <v>2508</v>
      </c>
      <c r="J155" s="9"/>
      <c r="K155" s="9"/>
      <c r="M155" s="9"/>
    </row>
    <row r="156" spans="1:13" x14ac:dyDescent="0.25">
      <c r="A156" s="240">
        <v>41968</v>
      </c>
      <c r="B156" s="241">
        <v>4407</v>
      </c>
      <c r="C156" s="429" t="s">
        <v>2506</v>
      </c>
      <c r="D156" s="401" t="s">
        <v>1532</v>
      </c>
      <c r="E156" s="402">
        <v>5072</v>
      </c>
      <c r="F156" s="294">
        <v>41968</v>
      </c>
      <c r="G156" s="22">
        <v>5072</v>
      </c>
      <c r="H156" s="265">
        <f t="shared" si="1"/>
        <v>0</v>
      </c>
      <c r="I156" s="20" t="s">
        <v>2508</v>
      </c>
      <c r="J156" s="9"/>
      <c r="K156" s="9"/>
      <c r="M156" s="9"/>
    </row>
    <row r="157" spans="1:13" x14ac:dyDescent="0.25">
      <c r="A157" s="240"/>
      <c r="B157" s="241"/>
      <c r="C157" s="429"/>
      <c r="D157" s="401"/>
      <c r="E157" s="402"/>
      <c r="F157" s="294"/>
      <c r="G157" s="620">
        <f>SUM(G135:G156)</f>
        <v>84487.450000000012</v>
      </c>
      <c r="H157" s="265"/>
      <c r="I157" s="20"/>
      <c r="J157" s="9"/>
      <c r="K157" s="9"/>
      <c r="M157" s="9"/>
    </row>
    <row r="158" spans="1:13" x14ac:dyDescent="0.25">
      <c r="A158" s="240"/>
      <c r="B158" s="241"/>
      <c r="C158" s="429"/>
      <c r="D158" s="401"/>
      <c r="E158" s="402"/>
      <c r="F158" s="294"/>
      <c r="G158" s="22"/>
      <c r="H158" s="265"/>
      <c r="I158" s="20"/>
      <c r="J158" s="9"/>
      <c r="K158" s="9"/>
      <c r="M158" s="9"/>
    </row>
    <row r="159" spans="1:13" x14ac:dyDescent="0.25">
      <c r="A159" s="240">
        <v>41949</v>
      </c>
      <c r="B159" s="241">
        <v>2809</v>
      </c>
      <c r="C159" s="394" t="s">
        <v>2506</v>
      </c>
      <c r="D159" s="401" t="s">
        <v>260</v>
      </c>
      <c r="E159" s="402">
        <v>2208</v>
      </c>
      <c r="F159" s="294">
        <v>41950</v>
      </c>
      <c r="G159" s="30">
        <v>2208</v>
      </c>
      <c r="H159" s="265">
        <f t="shared" si="1"/>
        <v>0</v>
      </c>
      <c r="I159" s="235" t="s">
        <v>2531</v>
      </c>
      <c r="J159" s="9"/>
      <c r="K159" s="9"/>
      <c r="M159" s="9"/>
    </row>
    <row r="160" spans="1:13" x14ac:dyDescent="0.25">
      <c r="A160" s="240">
        <v>41949</v>
      </c>
      <c r="B160" s="241">
        <v>2824</v>
      </c>
      <c r="C160" s="394" t="s">
        <v>2506</v>
      </c>
      <c r="D160" s="401" t="s">
        <v>260</v>
      </c>
      <c r="E160" s="402">
        <v>432.4</v>
      </c>
      <c r="F160" s="294">
        <v>41950</v>
      </c>
      <c r="G160" s="30">
        <v>432.4</v>
      </c>
      <c r="H160" s="265">
        <f t="shared" si="1"/>
        <v>0</v>
      </c>
      <c r="I160" s="235" t="s">
        <v>2525</v>
      </c>
      <c r="J160" s="9"/>
      <c r="K160" s="9"/>
      <c r="M160" s="9"/>
    </row>
    <row r="161" spans="1:13" x14ac:dyDescent="0.25">
      <c r="A161" s="240">
        <v>41957</v>
      </c>
      <c r="B161" s="241">
        <v>3506</v>
      </c>
      <c r="C161" s="394" t="s">
        <v>2506</v>
      </c>
      <c r="D161" s="401" t="s">
        <v>260</v>
      </c>
      <c r="E161" s="402">
        <v>3628.8</v>
      </c>
      <c r="F161" s="294">
        <v>41958</v>
      </c>
      <c r="G161" s="30">
        <v>3628.8</v>
      </c>
      <c r="H161" s="265">
        <f t="shared" si="1"/>
        <v>0</v>
      </c>
      <c r="I161" s="8" t="s">
        <v>2531</v>
      </c>
      <c r="J161" s="9"/>
      <c r="K161" s="9"/>
      <c r="M161" s="9"/>
    </row>
    <row r="162" spans="1:13" x14ac:dyDescent="0.25">
      <c r="A162" s="240">
        <v>41960</v>
      </c>
      <c r="B162" s="241">
        <v>3713</v>
      </c>
      <c r="C162" s="394" t="s">
        <v>2506</v>
      </c>
      <c r="D162" s="8" t="s">
        <v>260</v>
      </c>
      <c r="E162" s="252">
        <v>3196.8</v>
      </c>
      <c r="F162" s="294">
        <v>41960</v>
      </c>
      <c r="G162" s="251">
        <v>3196.8</v>
      </c>
      <c r="H162" s="265">
        <f t="shared" si="1"/>
        <v>0</v>
      </c>
      <c r="I162" s="235" t="s">
        <v>2531</v>
      </c>
      <c r="J162" s="9"/>
      <c r="K162" s="9"/>
      <c r="M162" s="9"/>
    </row>
    <row r="163" spans="1:13" x14ac:dyDescent="0.25">
      <c r="A163" s="240">
        <v>41965</v>
      </c>
      <c r="B163" s="241">
        <v>4159</v>
      </c>
      <c r="C163" s="429" t="s">
        <v>2506</v>
      </c>
      <c r="D163" s="401" t="s">
        <v>260</v>
      </c>
      <c r="E163" s="402">
        <v>2484</v>
      </c>
      <c r="F163" s="294">
        <v>41966</v>
      </c>
      <c r="G163" s="22">
        <v>2484</v>
      </c>
      <c r="H163" s="265">
        <f t="shared" si="1"/>
        <v>0</v>
      </c>
      <c r="I163" s="431" t="s">
        <v>2531</v>
      </c>
      <c r="J163" s="9"/>
      <c r="K163" s="9"/>
      <c r="M163" s="9"/>
    </row>
    <row r="164" spans="1:13" x14ac:dyDescent="0.25">
      <c r="A164" s="240"/>
      <c r="B164" s="241"/>
      <c r="C164" s="429"/>
      <c r="D164" s="401"/>
      <c r="E164" s="402"/>
      <c r="F164" s="294"/>
      <c r="G164" s="620">
        <f>SUM(G159:G163)</f>
        <v>11950</v>
      </c>
      <c r="H164" s="265"/>
      <c r="I164" s="431"/>
      <c r="J164" s="9"/>
      <c r="K164" s="9"/>
      <c r="M164" s="9"/>
    </row>
    <row r="165" spans="1:13" x14ac:dyDescent="0.25">
      <c r="A165" s="240"/>
      <c r="B165" s="241"/>
      <c r="C165" s="429"/>
      <c r="D165" s="401"/>
      <c r="E165" s="402"/>
      <c r="F165" s="294"/>
      <c r="G165" s="22"/>
      <c r="H165" s="265"/>
      <c r="I165" s="431"/>
      <c r="J165" s="9"/>
      <c r="K165" s="9"/>
      <c r="M165" s="9"/>
    </row>
    <row r="166" spans="1:13" x14ac:dyDescent="0.25">
      <c r="A166" s="240">
        <v>41949</v>
      </c>
      <c r="B166" s="241">
        <v>2832</v>
      </c>
      <c r="C166" s="394" t="s">
        <v>2506</v>
      </c>
      <c r="D166" s="401" t="s">
        <v>59</v>
      </c>
      <c r="E166" s="402">
        <v>4012</v>
      </c>
      <c r="F166" s="294">
        <v>41949</v>
      </c>
      <c r="G166" s="30">
        <v>4012</v>
      </c>
      <c r="H166" s="265">
        <f t="shared" si="1"/>
        <v>0</v>
      </c>
      <c r="I166" s="235" t="s">
        <v>2525</v>
      </c>
      <c r="J166" s="9"/>
      <c r="K166" s="9"/>
      <c r="M166" s="9"/>
    </row>
    <row r="167" spans="1:13" x14ac:dyDescent="0.25">
      <c r="A167" s="240">
        <v>41950</v>
      </c>
      <c r="B167" s="241">
        <v>2914</v>
      </c>
      <c r="C167" s="394" t="s">
        <v>2506</v>
      </c>
      <c r="D167" s="401" t="s">
        <v>59</v>
      </c>
      <c r="E167" s="402">
        <v>650</v>
      </c>
      <c r="F167" s="294">
        <v>41951</v>
      </c>
      <c r="G167" s="30">
        <v>650</v>
      </c>
      <c r="H167" s="265">
        <f t="shared" si="1"/>
        <v>0</v>
      </c>
      <c r="I167" s="8" t="s">
        <v>2544</v>
      </c>
      <c r="J167" s="9"/>
      <c r="K167" s="9"/>
      <c r="M167" s="9"/>
    </row>
    <row r="168" spans="1:13" x14ac:dyDescent="0.25">
      <c r="A168" s="240">
        <v>41956</v>
      </c>
      <c r="B168" s="241">
        <v>3408</v>
      </c>
      <c r="C168" s="394" t="s">
        <v>2506</v>
      </c>
      <c r="D168" s="8" t="s">
        <v>59</v>
      </c>
      <c r="E168" s="252">
        <v>4094.6</v>
      </c>
      <c r="F168" s="423">
        <v>41956</v>
      </c>
      <c r="G168" s="30">
        <v>4094.6</v>
      </c>
      <c r="H168" s="265">
        <f t="shared" si="1"/>
        <v>0</v>
      </c>
      <c r="I168" s="8" t="s">
        <v>2531</v>
      </c>
      <c r="J168" s="9"/>
      <c r="K168" s="9"/>
      <c r="M168" s="9"/>
    </row>
    <row r="169" spans="1:13" x14ac:dyDescent="0.25">
      <c r="A169" s="240">
        <v>41957</v>
      </c>
      <c r="B169" s="241">
        <v>3546</v>
      </c>
      <c r="C169" s="394" t="s">
        <v>2506</v>
      </c>
      <c r="D169" s="401" t="s">
        <v>59</v>
      </c>
      <c r="E169" s="402">
        <v>4405.8</v>
      </c>
      <c r="F169" s="294">
        <v>41958</v>
      </c>
      <c r="G169" s="30">
        <v>4405.8</v>
      </c>
      <c r="H169" s="265">
        <f t="shared" si="1"/>
        <v>0</v>
      </c>
      <c r="I169" s="235" t="s">
        <v>2520</v>
      </c>
      <c r="J169" s="9"/>
      <c r="K169" s="9"/>
      <c r="M169" s="9"/>
    </row>
    <row r="170" spans="1:13" x14ac:dyDescent="0.25">
      <c r="A170" s="240">
        <v>41960</v>
      </c>
      <c r="B170" s="241">
        <v>3718</v>
      </c>
      <c r="C170" s="394" t="s">
        <v>2506</v>
      </c>
      <c r="D170" s="8" t="s">
        <v>59</v>
      </c>
      <c r="E170" s="252">
        <v>3068</v>
      </c>
      <c r="F170" s="294">
        <v>41960</v>
      </c>
      <c r="G170" s="251">
        <v>3068</v>
      </c>
      <c r="H170" s="265">
        <f t="shared" si="1"/>
        <v>0</v>
      </c>
      <c r="I170" s="235" t="s">
        <v>2511</v>
      </c>
      <c r="J170" s="9"/>
      <c r="K170" s="9"/>
      <c r="M170" s="9"/>
    </row>
    <row r="171" spans="1:13" x14ac:dyDescent="0.25">
      <c r="A171" s="240">
        <v>41962</v>
      </c>
      <c r="B171" s="241">
        <v>3878</v>
      </c>
      <c r="C171" s="394" t="s">
        <v>2506</v>
      </c>
      <c r="D171" s="401" t="s">
        <v>59</v>
      </c>
      <c r="E171" s="402">
        <v>6251.4</v>
      </c>
      <c r="F171" s="294">
        <v>41968</v>
      </c>
      <c r="G171" s="30">
        <v>6251.4</v>
      </c>
      <c r="H171" s="265">
        <f t="shared" si="1"/>
        <v>0</v>
      </c>
      <c r="I171" s="8" t="s">
        <v>2525</v>
      </c>
      <c r="J171" s="9"/>
      <c r="K171" s="9"/>
      <c r="M171" s="9"/>
    </row>
    <row r="172" spans="1:13" x14ac:dyDescent="0.25">
      <c r="A172" s="240">
        <v>41964</v>
      </c>
      <c r="B172" s="241">
        <v>4054</v>
      </c>
      <c r="C172" s="429" t="s">
        <v>2506</v>
      </c>
      <c r="D172" s="401" t="s">
        <v>59</v>
      </c>
      <c r="E172" s="402">
        <v>1322.4</v>
      </c>
      <c r="F172" s="294">
        <v>41964</v>
      </c>
      <c r="G172" s="30">
        <v>1322.4</v>
      </c>
      <c r="H172" s="265">
        <f t="shared" si="1"/>
        <v>0</v>
      </c>
      <c r="I172" s="8" t="s">
        <v>2511</v>
      </c>
      <c r="J172" s="9"/>
      <c r="K172" s="9"/>
      <c r="M172" s="9"/>
    </row>
    <row r="173" spans="1:13" x14ac:dyDescent="0.25">
      <c r="A173" s="240">
        <v>41965</v>
      </c>
      <c r="B173" s="241">
        <v>4141</v>
      </c>
      <c r="C173" s="429" t="s">
        <v>2506</v>
      </c>
      <c r="D173" s="401" t="s">
        <v>59</v>
      </c>
      <c r="E173" s="402">
        <v>4215.6000000000004</v>
      </c>
      <c r="F173" s="294">
        <v>41965</v>
      </c>
      <c r="G173" s="22">
        <v>4215.6000000000004</v>
      </c>
      <c r="H173" s="265">
        <f t="shared" si="1"/>
        <v>0</v>
      </c>
      <c r="I173" s="431" t="s">
        <v>2511</v>
      </c>
      <c r="M173" s="9"/>
    </row>
    <row r="174" spans="1:13" x14ac:dyDescent="0.25">
      <c r="A174" s="240"/>
      <c r="B174" s="241"/>
      <c r="C174" s="429"/>
      <c r="D174" s="401"/>
      <c r="E174" s="402"/>
      <c r="F174" s="294"/>
      <c r="G174" s="620">
        <f>SUM(G166:G173)</f>
        <v>28019.800000000003</v>
      </c>
      <c r="H174" s="265"/>
      <c r="I174" s="431"/>
      <c r="M174" s="9"/>
    </row>
    <row r="175" spans="1:13" x14ac:dyDescent="0.25">
      <c r="A175" s="240"/>
      <c r="B175" s="241"/>
      <c r="C175" s="429"/>
      <c r="D175" s="401"/>
      <c r="E175" s="402"/>
      <c r="F175" s="294"/>
      <c r="G175" s="22"/>
      <c r="H175" s="265"/>
      <c r="I175" s="431"/>
      <c r="M175" s="9"/>
    </row>
    <row r="176" spans="1:13" x14ac:dyDescent="0.25">
      <c r="A176" s="240">
        <v>41949</v>
      </c>
      <c r="B176" s="241">
        <v>2874</v>
      </c>
      <c r="C176" s="394" t="s">
        <v>2506</v>
      </c>
      <c r="D176" s="401" t="s">
        <v>2637</v>
      </c>
      <c r="E176" s="402">
        <v>3399.2</v>
      </c>
      <c r="F176" s="294">
        <v>41951</v>
      </c>
      <c r="G176" s="30">
        <v>3399.2</v>
      </c>
      <c r="H176" s="265">
        <f t="shared" si="1"/>
        <v>0</v>
      </c>
      <c r="I176" s="8" t="s">
        <v>2534</v>
      </c>
      <c r="K176" s="21"/>
      <c r="M176" s="9"/>
    </row>
    <row r="177" spans="1:13" x14ac:dyDescent="0.25">
      <c r="A177" s="240">
        <v>41953</v>
      </c>
      <c r="B177" s="241">
        <v>3215</v>
      </c>
      <c r="C177" s="394" t="s">
        <v>2506</v>
      </c>
      <c r="D177" s="8" t="s">
        <v>2637</v>
      </c>
      <c r="E177" s="252">
        <v>1673.6</v>
      </c>
      <c r="F177" s="294">
        <v>41955</v>
      </c>
      <c r="G177" s="30">
        <v>1673.6</v>
      </c>
      <c r="H177" s="265">
        <f t="shared" si="1"/>
        <v>0</v>
      </c>
      <c r="I177" s="235" t="s">
        <v>2534</v>
      </c>
      <c r="K177" s="21"/>
      <c r="M177" s="9"/>
    </row>
    <row r="178" spans="1:13" x14ac:dyDescent="0.25">
      <c r="A178" s="240">
        <v>41960</v>
      </c>
      <c r="B178" s="241">
        <v>3762</v>
      </c>
      <c r="C178" s="394" t="s">
        <v>2506</v>
      </c>
      <c r="D178" s="8" t="s">
        <v>2637</v>
      </c>
      <c r="E178" s="252">
        <v>5243.2</v>
      </c>
      <c r="F178" s="294">
        <v>41962</v>
      </c>
      <c r="G178" s="251">
        <v>5243.2</v>
      </c>
      <c r="H178" s="409">
        <f t="shared" si="1"/>
        <v>0</v>
      </c>
      <c r="I178" s="235" t="s">
        <v>2534</v>
      </c>
      <c r="M178" s="9"/>
    </row>
    <row r="179" spans="1:13" x14ac:dyDescent="0.25">
      <c r="A179" s="240">
        <v>41967</v>
      </c>
      <c r="B179" s="241">
        <v>4350</v>
      </c>
      <c r="C179" s="429" t="s">
        <v>2506</v>
      </c>
      <c r="D179" s="401" t="s">
        <v>2637</v>
      </c>
      <c r="E179" s="402">
        <v>2475.4</v>
      </c>
      <c r="F179" s="300"/>
      <c r="G179" s="100"/>
      <c r="H179" s="265">
        <f t="shared" si="1"/>
        <v>2475.4</v>
      </c>
      <c r="I179" s="20" t="s">
        <v>2534</v>
      </c>
      <c r="M179" s="9"/>
    </row>
    <row r="180" spans="1:13" x14ac:dyDescent="0.25">
      <c r="A180" s="240"/>
      <c r="B180" s="241"/>
      <c r="C180" s="429"/>
      <c r="D180" s="401"/>
      <c r="E180" s="402"/>
      <c r="F180" s="294"/>
      <c r="G180" s="22"/>
      <c r="H180" s="265"/>
      <c r="I180" s="20"/>
      <c r="M180" s="9"/>
    </row>
    <row r="181" spans="1:13" x14ac:dyDescent="0.25">
      <c r="A181" s="240"/>
      <c r="B181" s="241"/>
      <c r="C181" s="429"/>
      <c r="D181" s="401"/>
      <c r="E181" s="402"/>
      <c r="F181" s="294"/>
      <c r="G181" s="22"/>
      <c r="H181" s="265"/>
      <c r="I181" s="20"/>
      <c r="M181" s="9"/>
    </row>
    <row r="182" spans="1:13" x14ac:dyDescent="0.25">
      <c r="A182" s="240">
        <v>41945</v>
      </c>
      <c r="B182" s="241">
        <v>2501</v>
      </c>
      <c r="C182" s="394" t="s">
        <v>2506</v>
      </c>
      <c r="D182" s="401" t="s">
        <v>445</v>
      </c>
      <c r="E182" s="402">
        <v>2916.8</v>
      </c>
      <c r="F182" s="294">
        <v>41945</v>
      </c>
      <c r="G182" s="30">
        <v>2916.8</v>
      </c>
      <c r="H182" s="238">
        <f t="shared" si="1"/>
        <v>0</v>
      </c>
      <c r="I182" s="8" t="s">
        <v>2508</v>
      </c>
      <c r="M182" s="9"/>
    </row>
    <row r="183" spans="1:13" x14ac:dyDescent="0.25">
      <c r="A183" s="240">
        <v>41945</v>
      </c>
      <c r="B183" s="241">
        <v>2502</v>
      </c>
      <c r="C183" s="394" t="s">
        <v>2506</v>
      </c>
      <c r="D183" s="401" t="s">
        <v>445</v>
      </c>
      <c r="E183" s="402">
        <v>360</v>
      </c>
      <c r="F183" s="294">
        <v>41945</v>
      </c>
      <c r="G183" s="30">
        <v>360</v>
      </c>
      <c r="H183" s="238">
        <f t="shared" si="1"/>
        <v>0</v>
      </c>
      <c r="I183" s="8" t="s">
        <v>2508</v>
      </c>
      <c r="M183" s="9"/>
    </row>
    <row r="184" spans="1:13" x14ac:dyDescent="0.25">
      <c r="A184" s="240">
        <v>41946</v>
      </c>
      <c r="B184" s="241">
        <v>2574</v>
      </c>
      <c r="C184" s="394" t="s">
        <v>2506</v>
      </c>
      <c r="D184" s="414" t="s">
        <v>445</v>
      </c>
      <c r="E184" s="402">
        <v>2090.4</v>
      </c>
      <c r="F184" s="294">
        <v>41946</v>
      </c>
      <c r="G184" s="30">
        <v>2090.4</v>
      </c>
      <c r="H184" s="238">
        <f t="shared" si="1"/>
        <v>0</v>
      </c>
      <c r="I184" s="38" t="s">
        <v>2508</v>
      </c>
      <c r="M184" s="9"/>
    </row>
    <row r="185" spans="1:13" x14ac:dyDescent="0.25">
      <c r="A185" s="240">
        <v>41953</v>
      </c>
      <c r="B185" s="241">
        <v>3113</v>
      </c>
      <c r="C185" s="394" t="s">
        <v>2506</v>
      </c>
      <c r="D185" s="8" t="s">
        <v>445</v>
      </c>
      <c r="E185" s="252">
        <v>3108.6</v>
      </c>
      <c r="F185" s="294">
        <v>41953</v>
      </c>
      <c r="G185" s="30">
        <v>3108.6</v>
      </c>
      <c r="H185" s="265">
        <f t="shared" si="1"/>
        <v>0</v>
      </c>
      <c r="I185" s="235" t="s">
        <v>2508</v>
      </c>
      <c r="M185" s="9"/>
    </row>
    <row r="186" spans="1:13" x14ac:dyDescent="0.25">
      <c r="A186" s="240">
        <v>41954</v>
      </c>
      <c r="B186" s="241">
        <v>3223</v>
      </c>
      <c r="C186" s="394" t="s">
        <v>2506</v>
      </c>
      <c r="D186" s="8" t="s">
        <v>445</v>
      </c>
      <c r="E186" s="252">
        <v>1865.6</v>
      </c>
      <c r="F186" s="294">
        <v>41954</v>
      </c>
      <c r="G186" s="30">
        <v>1865.6</v>
      </c>
      <c r="H186" s="265">
        <f t="shared" si="1"/>
        <v>0</v>
      </c>
      <c r="I186" s="235" t="s">
        <v>2508</v>
      </c>
      <c r="M186" s="9"/>
    </row>
    <row r="187" spans="1:13" x14ac:dyDescent="0.25">
      <c r="A187" s="240">
        <v>41955</v>
      </c>
      <c r="B187" s="241">
        <v>3302</v>
      </c>
      <c r="C187" s="394" t="s">
        <v>2506</v>
      </c>
      <c r="D187" s="8" t="s">
        <v>445</v>
      </c>
      <c r="E187" s="252">
        <v>2706.8</v>
      </c>
      <c r="F187" s="294">
        <v>41955</v>
      </c>
      <c r="G187" s="30">
        <v>2706.8</v>
      </c>
      <c r="H187" s="265">
        <f t="shared" si="1"/>
        <v>0</v>
      </c>
      <c r="I187" s="8" t="s">
        <v>2508</v>
      </c>
      <c r="M187" s="9"/>
    </row>
    <row r="188" spans="1:13" x14ac:dyDescent="0.25">
      <c r="A188" s="240">
        <v>41958</v>
      </c>
      <c r="B188" s="241">
        <v>3558</v>
      </c>
      <c r="C188" s="394" t="s">
        <v>2506</v>
      </c>
      <c r="D188" s="401" t="s">
        <v>445</v>
      </c>
      <c r="E188" s="402">
        <v>3429.2</v>
      </c>
      <c r="F188" s="294">
        <v>41958</v>
      </c>
      <c r="G188" s="30">
        <v>3429.2</v>
      </c>
      <c r="H188" s="265">
        <f t="shared" si="1"/>
        <v>0</v>
      </c>
      <c r="I188" s="235" t="s">
        <v>2508</v>
      </c>
      <c r="M188" s="9"/>
    </row>
    <row r="189" spans="1:13" x14ac:dyDescent="0.25">
      <c r="A189" s="240">
        <v>41967</v>
      </c>
      <c r="B189" s="241">
        <v>4263</v>
      </c>
      <c r="C189" s="429" t="s">
        <v>2506</v>
      </c>
      <c r="D189" s="401" t="s">
        <v>445</v>
      </c>
      <c r="E189" s="402">
        <v>3517.8</v>
      </c>
      <c r="F189" s="117">
        <v>41967</v>
      </c>
      <c r="G189" s="30">
        <v>3517.8</v>
      </c>
      <c r="H189" s="265">
        <f t="shared" si="1"/>
        <v>0</v>
      </c>
      <c r="I189" s="8" t="s">
        <v>2508</v>
      </c>
      <c r="M189" s="9"/>
    </row>
    <row r="190" spans="1:13" x14ac:dyDescent="0.25">
      <c r="A190" s="240"/>
      <c r="B190" s="241"/>
      <c r="C190" s="429"/>
      <c r="D190" s="401"/>
      <c r="E190" s="402"/>
      <c r="F190" s="117"/>
      <c r="G190" s="30">
        <f>SUM(G182:G189)</f>
        <v>19995.2</v>
      </c>
      <c r="H190" s="265"/>
      <c r="I190" s="8"/>
      <c r="M190" s="9"/>
    </row>
    <row r="191" spans="1:13" x14ac:dyDescent="0.25">
      <c r="A191" s="240"/>
      <c r="B191" s="241"/>
      <c r="C191" s="429"/>
      <c r="D191" s="401"/>
      <c r="E191" s="402"/>
      <c r="F191" s="117"/>
      <c r="G191" s="30"/>
      <c r="H191" s="265"/>
      <c r="I191" s="8"/>
      <c r="M191" s="9"/>
    </row>
    <row r="192" spans="1:13" x14ac:dyDescent="0.25">
      <c r="A192" s="240">
        <v>41944</v>
      </c>
      <c r="B192" s="241">
        <v>2493</v>
      </c>
      <c r="C192" s="394" t="s">
        <v>2506</v>
      </c>
      <c r="D192" s="401" t="s">
        <v>2553</v>
      </c>
      <c r="E192" s="402">
        <v>11250</v>
      </c>
      <c r="F192" s="294">
        <v>41948</v>
      </c>
      <c r="G192" s="30">
        <v>11250</v>
      </c>
      <c r="H192" s="238">
        <f t="shared" si="1"/>
        <v>0</v>
      </c>
      <c r="I192" s="8" t="s">
        <v>2520</v>
      </c>
      <c r="M192" s="9"/>
    </row>
    <row r="193" spans="1:13" x14ac:dyDescent="0.25">
      <c r="A193" s="240">
        <v>41944</v>
      </c>
      <c r="B193" s="241">
        <v>2494</v>
      </c>
      <c r="C193" s="394" t="s">
        <v>2506</v>
      </c>
      <c r="D193" s="401" t="s">
        <v>2553</v>
      </c>
      <c r="E193" s="402">
        <v>2250</v>
      </c>
      <c r="F193" s="294">
        <v>41948</v>
      </c>
      <c r="G193" s="30">
        <v>2250</v>
      </c>
      <c r="H193" s="238">
        <f t="shared" si="1"/>
        <v>0</v>
      </c>
      <c r="I193" s="8" t="s">
        <v>2520</v>
      </c>
      <c r="M193" s="9"/>
    </row>
    <row r="194" spans="1:13" x14ac:dyDescent="0.25">
      <c r="A194" s="240">
        <v>41944</v>
      </c>
      <c r="B194" s="241">
        <v>2495</v>
      </c>
      <c r="C194" s="394" t="s">
        <v>2506</v>
      </c>
      <c r="D194" s="401" t="s">
        <v>2553</v>
      </c>
      <c r="E194" s="402">
        <v>2250</v>
      </c>
      <c r="F194" s="294">
        <v>41948</v>
      </c>
      <c r="G194" s="30">
        <v>2250</v>
      </c>
      <c r="H194" s="238">
        <f t="shared" si="1"/>
        <v>0</v>
      </c>
      <c r="I194" s="8" t="s">
        <v>2520</v>
      </c>
    </row>
    <row r="195" spans="1:13" x14ac:dyDescent="0.25">
      <c r="A195" s="240">
        <v>41945</v>
      </c>
      <c r="B195" s="241">
        <v>2532</v>
      </c>
      <c r="C195" s="394" t="s">
        <v>2506</v>
      </c>
      <c r="D195" s="414" t="s">
        <v>2553</v>
      </c>
      <c r="E195" s="402">
        <v>4500</v>
      </c>
      <c r="F195" s="294">
        <v>41960</v>
      </c>
      <c r="G195" s="30">
        <v>4500</v>
      </c>
      <c r="H195" s="238">
        <f t="shared" si="1"/>
        <v>0</v>
      </c>
      <c r="I195" s="38" t="s">
        <v>2544</v>
      </c>
    </row>
    <row r="196" spans="1:13" x14ac:dyDescent="0.25">
      <c r="A196" s="240">
        <v>41946</v>
      </c>
      <c r="B196" s="241">
        <v>2627</v>
      </c>
      <c r="C196" s="394" t="s">
        <v>2506</v>
      </c>
      <c r="D196" s="414" t="s">
        <v>2553</v>
      </c>
      <c r="E196" s="402">
        <v>3150</v>
      </c>
      <c r="F196" s="294">
        <v>41958</v>
      </c>
      <c r="G196" s="30">
        <v>3150</v>
      </c>
      <c r="H196" s="265">
        <f t="shared" si="1"/>
        <v>0</v>
      </c>
      <c r="I196" s="38" t="s">
        <v>2523</v>
      </c>
    </row>
    <row r="197" spans="1:13" x14ac:dyDescent="0.25">
      <c r="A197" s="240">
        <v>41947</v>
      </c>
      <c r="B197" s="241">
        <v>2701</v>
      </c>
      <c r="C197" s="394" t="s">
        <v>2506</v>
      </c>
      <c r="D197" s="401" t="s">
        <v>2553</v>
      </c>
      <c r="E197" s="402">
        <v>3150</v>
      </c>
      <c r="F197" s="294">
        <v>41960</v>
      </c>
      <c r="G197" s="30">
        <v>3150</v>
      </c>
      <c r="H197" s="265">
        <f t="shared" si="1"/>
        <v>0</v>
      </c>
      <c r="I197" s="235" t="s">
        <v>2520</v>
      </c>
    </row>
    <row r="198" spans="1:13" x14ac:dyDescent="0.25">
      <c r="A198" s="240">
        <v>41948</v>
      </c>
      <c r="B198" s="241">
        <v>2780</v>
      </c>
      <c r="C198" s="394" t="s">
        <v>2506</v>
      </c>
      <c r="D198" s="401" t="s">
        <v>2553</v>
      </c>
      <c r="E198" s="402">
        <v>3600</v>
      </c>
      <c r="F198" s="294">
        <v>41960</v>
      </c>
      <c r="G198" s="30">
        <v>3600</v>
      </c>
      <c r="H198" s="265">
        <f t="shared" si="1"/>
        <v>0</v>
      </c>
      <c r="I198" s="235" t="s">
        <v>2520</v>
      </c>
    </row>
    <row r="199" spans="1:13" x14ac:dyDescent="0.25">
      <c r="A199" s="240">
        <v>41949</v>
      </c>
      <c r="B199" s="241">
        <v>2869</v>
      </c>
      <c r="C199" s="394" t="s">
        <v>2506</v>
      </c>
      <c r="D199" s="401" t="s">
        <v>2553</v>
      </c>
      <c r="E199" s="402">
        <v>9900</v>
      </c>
      <c r="F199" s="294">
        <v>41960</v>
      </c>
      <c r="G199" s="30">
        <v>9900</v>
      </c>
      <c r="H199" s="265">
        <f t="shared" ref="H199:H262" si="2">E199-G199</f>
        <v>0</v>
      </c>
      <c r="I199" s="8" t="s">
        <v>2544</v>
      </c>
    </row>
    <row r="200" spans="1:13" x14ac:dyDescent="0.25">
      <c r="A200" s="240">
        <v>41950</v>
      </c>
      <c r="B200" s="241">
        <v>2967</v>
      </c>
      <c r="C200" s="394" t="s">
        <v>2506</v>
      </c>
      <c r="D200" s="8" t="s">
        <v>2553</v>
      </c>
      <c r="E200" s="252">
        <v>9000</v>
      </c>
      <c r="F200" s="294">
        <v>41960</v>
      </c>
      <c r="G200" s="251">
        <v>9000</v>
      </c>
      <c r="H200" s="265">
        <f t="shared" si="2"/>
        <v>0</v>
      </c>
      <c r="I200" s="8" t="s">
        <v>2511</v>
      </c>
    </row>
    <row r="201" spans="1:13" x14ac:dyDescent="0.25">
      <c r="A201" s="240">
        <v>41951</v>
      </c>
      <c r="B201" s="241">
        <v>3057</v>
      </c>
      <c r="C201" s="394" t="s">
        <v>2506</v>
      </c>
      <c r="D201" s="8" t="s">
        <v>2553</v>
      </c>
      <c r="E201" s="252">
        <v>7650</v>
      </c>
      <c r="F201" s="294">
        <v>41960</v>
      </c>
      <c r="G201" s="30">
        <v>7650</v>
      </c>
      <c r="H201" s="265">
        <f t="shared" si="2"/>
        <v>0</v>
      </c>
      <c r="I201" s="8" t="s">
        <v>2523</v>
      </c>
    </row>
    <row r="202" spans="1:13" x14ac:dyDescent="0.25">
      <c r="A202" s="240">
        <v>41952</v>
      </c>
      <c r="B202" s="241">
        <v>3105</v>
      </c>
      <c r="C202" s="394" t="s">
        <v>2506</v>
      </c>
      <c r="D202" s="8" t="s">
        <v>2553</v>
      </c>
      <c r="E202" s="252">
        <v>4500</v>
      </c>
      <c r="F202" s="294">
        <v>41961</v>
      </c>
      <c r="G202" s="30">
        <v>4500</v>
      </c>
      <c r="H202" s="265">
        <f t="shared" si="2"/>
        <v>0</v>
      </c>
      <c r="I202" s="235" t="s">
        <v>2544</v>
      </c>
    </row>
    <row r="203" spans="1:13" x14ac:dyDescent="0.25">
      <c r="A203" s="240">
        <v>41953</v>
      </c>
      <c r="B203" s="241">
        <v>3200</v>
      </c>
      <c r="C203" s="394" t="s">
        <v>2506</v>
      </c>
      <c r="D203" s="8" t="s">
        <v>2553</v>
      </c>
      <c r="E203" s="252">
        <v>3600</v>
      </c>
      <c r="F203" s="294">
        <v>41961</v>
      </c>
      <c r="G203" s="30">
        <v>3600</v>
      </c>
      <c r="H203" s="265">
        <f t="shared" si="2"/>
        <v>0</v>
      </c>
      <c r="I203" s="235" t="s">
        <v>2523</v>
      </c>
    </row>
    <row r="204" spans="1:13" x14ac:dyDescent="0.25">
      <c r="A204" s="240">
        <v>41954</v>
      </c>
      <c r="B204" s="241">
        <v>3282</v>
      </c>
      <c r="C204" s="394" t="s">
        <v>2506</v>
      </c>
      <c r="D204" s="8" t="s">
        <v>2553</v>
      </c>
      <c r="E204" s="252">
        <v>3600</v>
      </c>
      <c r="F204" s="294">
        <v>41961</v>
      </c>
      <c r="G204" s="30">
        <v>3600</v>
      </c>
      <c r="H204" s="265">
        <f t="shared" si="2"/>
        <v>0</v>
      </c>
      <c r="I204" s="235" t="s">
        <v>2511</v>
      </c>
    </row>
    <row r="205" spans="1:13" x14ac:dyDescent="0.25">
      <c r="A205" s="240">
        <v>41955</v>
      </c>
      <c r="B205" s="241">
        <v>3290</v>
      </c>
      <c r="C205" s="394" t="s">
        <v>2506</v>
      </c>
      <c r="D205" s="401" t="s">
        <v>2553</v>
      </c>
      <c r="E205" s="402">
        <v>9000</v>
      </c>
      <c r="F205" s="294">
        <v>41961</v>
      </c>
      <c r="G205" s="30">
        <v>9000</v>
      </c>
      <c r="H205" s="265">
        <f t="shared" si="2"/>
        <v>0</v>
      </c>
      <c r="I205" s="8" t="s">
        <v>2508</v>
      </c>
    </row>
    <row r="206" spans="1:13" s="13" customFormat="1" x14ac:dyDescent="0.25">
      <c r="A206" s="240">
        <v>41956</v>
      </c>
      <c r="B206" s="241">
        <v>3445</v>
      </c>
      <c r="C206" s="394" t="s">
        <v>2506</v>
      </c>
      <c r="D206" s="8" t="s">
        <v>2553</v>
      </c>
      <c r="E206" s="252">
        <v>9000</v>
      </c>
      <c r="F206" s="294">
        <v>41961</v>
      </c>
      <c r="G206" s="22">
        <v>9000</v>
      </c>
      <c r="H206" s="265">
        <f t="shared" si="2"/>
        <v>0</v>
      </c>
      <c r="I206" s="20" t="s">
        <v>2523</v>
      </c>
      <c r="M206" s="415"/>
    </row>
    <row r="207" spans="1:13" s="13" customFormat="1" x14ac:dyDescent="0.25">
      <c r="A207" s="240">
        <v>41957</v>
      </c>
      <c r="B207" s="241">
        <v>3545</v>
      </c>
      <c r="C207" s="394" t="s">
        <v>2506</v>
      </c>
      <c r="D207" s="401" t="s">
        <v>2553</v>
      </c>
      <c r="E207" s="402">
        <v>9900</v>
      </c>
      <c r="F207" s="294">
        <v>41961</v>
      </c>
      <c r="G207" s="30">
        <v>9900</v>
      </c>
      <c r="H207" s="265">
        <f t="shared" si="2"/>
        <v>0</v>
      </c>
      <c r="I207" s="235" t="s">
        <v>2520</v>
      </c>
      <c r="K207" s="21"/>
      <c r="M207" s="415"/>
    </row>
    <row r="208" spans="1:13" s="13" customFormat="1" x14ac:dyDescent="0.25">
      <c r="A208" s="240">
        <v>41958</v>
      </c>
      <c r="B208" s="241">
        <v>3603</v>
      </c>
      <c r="C208" s="394" t="s">
        <v>2506</v>
      </c>
      <c r="D208" s="401" t="s">
        <v>2553</v>
      </c>
      <c r="E208" s="402">
        <v>11250</v>
      </c>
      <c r="F208" s="294">
        <v>41961</v>
      </c>
      <c r="G208" s="30">
        <v>11250</v>
      </c>
      <c r="H208" s="265">
        <f t="shared" si="2"/>
        <v>0</v>
      </c>
      <c r="I208" s="235" t="s">
        <v>2508</v>
      </c>
      <c r="M208" s="415"/>
    </row>
    <row r="209" spans="1:13" s="13" customFormat="1" x14ac:dyDescent="0.25">
      <c r="A209" s="240">
        <v>41959</v>
      </c>
      <c r="B209" s="241">
        <v>3673</v>
      </c>
      <c r="C209" s="394" t="s">
        <v>2506</v>
      </c>
      <c r="D209" s="8" t="s">
        <v>2553</v>
      </c>
      <c r="E209" s="252">
        <v>10800</v>
      </c>
      <c r="F209" s="294">
        <v>41968</v>
      </c>
      <c r="G209" s="30">
        <v>10800</v>
      </c>
      <c r="H209" s="265">
        <f t="shared" si="2"/>
        <v>0</v>
      </c>
      <c r="I209" s="8" t="s">
        <v>2544</v>
      </c>
      <c r="M209" s="415"/>
    </row>
    <row r="210" spans="1:13" s="13" customFormat="1" x14ac:dyDescent="0.25">
      <c r="A210" s="240">
        <v>41960</v>
      </c>
      <c r="B210" s="241">
        <v>3706</v>
      </c>
      <c r="C210" s="394" t="s">
        <v>2506</v>
      </c>
      <c r="D210" s="401" t="s">
        <v>2553</v>
      </c>
      <c r="E210" s="402">
        <v>5400</v>
      </c>
      <c r="F210" s="294">
        <v>41968</v>
      </c>
      <c r="G210" s="251">
        <v>5400</v>
      </c>
      <c r="H210" s="265">
        <f t="shared" si="2"/>
        <v>0</v>
      </c>
      <c r="I210" s="235" t="s">
        <v>2511</v>
      </c>
      <c r="K210" s="21"/>
      <c r="M210" s="415"/>
    </row>
    <row r="211" spans="1:13" s="13" customFormat="1" x14ac:dyDescent="0.25">
      <c r="A211" s="240">
        <v>41961</v>
      </c>
      <c r="B211" s="241">
        <v>3790</v>
      </c>
      <c r="C211" s="394" t="s">
        <v>2506</v>
      </c>
      <c r="D211" s="8" t="s">
        <v>2553</v>
      </c>
      <c r="E211" s="252">
        <v>3600</v>
      </c>
      <c r="F211" s="294">
        <v>41968</v>
      </c>
      <c r="G211" s="251">
        <v>3600</v>
      </c>
      <c r="H211" s="265">
        <f t="shared" si="2"/>
        <v>0</v>
      </c>
      <c r="I211" s="235" t="s">
        <v>2520</v>
      </c>
      <c r="M211" s="415"/>
    </row>
    <row r="212" spans="1:13" s="13" customFormat="1" x14ac:dyDescent="0.25">
      <c r="A212" s="240">
        <v>41962</v>
      </c>
      <c r="B212" s="241">
        <v>3921</v>
      </c>
      <c r="C212" s="394" t="s">
        <v>2506</v>
      </c>
      <c r="D212" s="401" t="s">
        <v>2553</v>
      </c>
      <c r="E212" s="402">
        <v>3600</v>
      </c>
      <c r="F212" s="294">
        <v>41968</v>
      </c>
      <c r="G212" s="30">
        <v>3600</v>
      </c>
      <c r="H212" s="265">
        <f t="shared" si="2"/>
        <v>0</v>
      </c>
      <c r="I212" s="8" t="s">
        <v>2511</v>
      </c>
      <c r="M212" s="415"/>
    </row>
    <row r="213" spans="1:13" s="13" customFormat="1" x14ac:dyDescent="0.25">
      <c r="A213" s="240">
        <v>41963</v>
      </c>
      <c r="B213" s="241">
        <v>3969</v>
      </c>
      <c r="C213" s="394" t="s">
        <v>2506</v>
      </c>
      <c r="D213" s="401" t="s">
        <v>2553</v>
      </c>
      <c r="E213" s="402">
        <v>4050</v>
      </c>
      <c r="F213" s="294">
        <v>41968</v>
      </c>
      <c r="G213" s="30">
        <v>4050</v>
      </c>
      <c r="H213" s="265">
        <f t="shared" si="2"/>
        <v>0</v>
      </c>
      <c r="I213" s="8" t="s">
        <v>2544</v>
      </c>
      <c r="M213" s="415"/>
    </row>
    <row r="214" spans="1:13" s="13" customFormat="1" x14ac:dyDescent="0.25">
      <c r="A214" s="240">
        <v>41964</v>
      </c>
      <c r="B214" s="241">
        <v>4053</v>
      </c>
      <c r="C214" s="429" t="s">
        <v>2506</v>
      </c>
      <c r="D214" s="401" t="s">
        <v>2553</v>
      </c>
      <c r="E214" s="402">
        <v>10350</v>
      </c>
      <c r="F214" s="294">
        <v>41968</v>
      </c>
      <c r="G214" s="30">
        <v>10350</v>
      </c>
      <c r="H214" s="265">
        <f t="shared" si="2"/>
        <v>0</v>
      </c>
      <c r="I214" s="8" t="s">
        <v>2511</v>
      </c>
      <c r="M214" s="415"/>
    </row>
    <row r="215" spans="1:13" s="13" customFormat="1" x14ac:dyDescent="0.25">
      <c r="A215" s="240">
        <v>41965</v>
      </c>
      <c r="B215" s="241">
        <v>4133</v>
      </c>
      <c r="C215" s="429" t="s">
        <v>2506</v>
      </c>
      <c r="D215" s="401" t="s">
        <v>2553</v>
      </c>
      <c r="E215" s="402">
        <v>11250</v>
      </c>
      <c r="F215" s="294">
        <v>41968</v>
      </c>
      <c r="G215" s="22">
        <v>11250</v>
      </c>
      <c r="H215" s="265">
        <f t="shared" si="2"/>
        <v>0</v>
      </c>
      <c r="I215" s="431" t="s">
        <v>2511</v>
      </c>
      <c r="M215" s="415"/>
    </row>
    <row r="216" spans="1:13" s="13" customFormat="1" x14ac:dyDescent="0.25">
      <c r="A216" s="240">
        <v>41966</v>
      </c>
      <c r="B216" s="241">
        <v>4209</v>
      </c>
      <c r="C216" s="429" t="s">
        <v>2506</v>
      </c>
      <c r="D216" s="401" t="s">
        <v>2553</v>
      </c>
      <c r="E216" s="402">
        <v>8100</v>
      </c>
      <c r="F216" s="300"/>
      <c r="G216" s="100"/>
      <c r="H216" s="265">
        <f t="shared" si="2"/>
        <v>8100</v>
      </c>
      <c r="I216" s="20" t="s">
        <v>2508</v>
      </c>
      <c r="M216" s="415"/>
    </row>
    <row r="217" spans="1:13" x14ac:dyDescent="0.25">
      <c r="A217" s="240">
        <v>41967</v>
      </c>
      <c r="B217" s="241">
        <v>4282</v>
      </c>
      <c r="C217" s="429" t="s">
        <v>2506</v>
      </c>
      <c r="D217" s="401" t="s">
        <v>2553</v>
      </c>
      <c r="E217" s="402">
        <v>4500</v>
      </c>
      <c r="F217" s="434"/>
      <c r="G217" s="277"/>
      <c r="H217" s="265">
        <f t="shared" si="2"/>
        <v>4500</v>
      </c>
      <c r="I217" s="235" t="s">
        <v>2523</v>
      </c>
      <c r="J217" s="9"/>
      <c r="K217" s="9"/>
    </row>
    <row r="218" spans="1:13" x14ac:dyDescent="0.25">
      <c r="A218" s="240">
        <v>41968</v>
      </c>
      <c r="B218" s="241">
        <v>4391</v>
      </c>
      <c r="C218" s="429" t="s">
        <v>2506</v>
      </c>
      <c r="D218" s="401" t="s">
        <v>2553</v>
      </c>
      <c r="E218" s="402">
        <v>3150</v>
      </c>
      <c r="F218" s="300"/>
      <c r="G218" s="100"/>
      <c r="H218" s="265">
        <f t="shared" si="2"/>
        <v>3150</v>
      </c>
      <c r="I218" s="20" t="s">
        <v>2544</v>
      </c>
      <c r="J218" s="9"/>
      <c r="K218" s="9"/>
    </row>
    <row r="219" spans="1:13" x14ac:dyDescent="0.25">
      <c r="A219" s="240">
        <v>41945</v>
      </c>
      <c r="B219" s="241">
        <v>2533</v>
      </c>
      <c r="C219" s="394" t="s">
        <v>2506</v>
      </c>
      <c r="D219" s="414" t="s">
        <v>2562</v>
      </c>
      <c r="E219" s="402">
        <v>1350</v>
      </c>
      <c r="F219" s="294">
        <v>41960</v>
      </c>
      <c r="G219" s="30">
        <v>1350</v>
      </c>
      <c r="H219" s="238">
        <f t="shared" si="2"/>
        <v>0</v>
      </c>
      <c r="I219" s="38" t="s">
        <v>2544</v>
      </c>
      <c r="J219" s="9"/>
      <c r="K219" s="9"/>
    </row>
    <row r="220" spans="1:13" x14ac:dyDescent="0.25">
      <c r="A220" s="240">
        <v>41946</v>
      </c>
      <c r="B220" s="241">
        <v>2634</v>
      </c>
      <c r="C220" s="394" t="s">
        <v>2506</v>
      </c>
      <c r="D220" s="414" t="s">
        <v>2562</v>
      </c>
      <c r="E220" s="402">
        <v>1350</v>
      </c>
      <c r="F220" s="294">
        <v>41960</v>
      </c>
      <c r="G220" s="30">
        <v>1350</v>
      </c>
      <c r="H220" s="265">
        <f t="shared" si="2"/>
        <v>0</v>
      </c>
      <c r="I220" s="38" t="s">
        <v>2531</v>
      </c>
      <c r="J220" s="9"/>
      <c r="K220" s="9"/>
    </row>
    <row r="221" spans="1:13" x14ac:dyDescent="0.25">
      <c r="A221" s="240">
        <v>41947</v>
      </c>
      <c r="B221" s="241">
        <v>2671</v>
      </c>
      <c r="C221" s="394" t="s">
        <v>2506</v>
      </c>
      <c r="D221" s="414" t="s">
        <v>2562</v>
      </c>
      <c r="E221" s="402">
        <v>1350</v>
      </c>
      <c r="F221" s="294">
        <v>41960</v>
      </c>
      <c r="G221" s="30">
        <v>1350</v>
      </c>
      <c r="H221" s="265">
        <f t="shared" si="2"/>
        <v>0</v>
      </c>
      <c r="I221" s="38" t="s">
        <v>2531</v>
      </c>
      <c r="J221" s="9"/>
      <c r="K221" s="9"/>
    </row>
    <row r="222" spans="1:13" x14ac:dyDescent="0.25">
      <c r="A222" s="240">
        <v>41948</v>
      </c>
      <c r="B222" s="241">
        <v>2781</v>
      </c>
      <c r="C222" s="394" t="s">
        <v>2506</v>
      </c>
      <c r="D222" s="401" t="s">
        <v>2562</v>
      </c>
      <c r="E222" s="402">
        <v>1350</v>
      </c>
      <c r="F222" s="294">
        <v>41960</v>
      </c>
      <c r="G222" s="30">
        <v>1350</v>
      </c>
      <c r="H222" s="265">
        <f t="shared" si="2"/>
        <v>0</v>
      </c>
      <c r="I222" s="235" t="s">
        <v>2520</v>
      </c>
      <c r="J222" s="9"/>
      <c r="K222" s="9"/>
    </row>
    <row r="223" spans="1:13" x14ac:dyDescent="0.25">
      <c r="A223" s="240">
        <v>41949</v>
      </c>
      <c r="B223" s="241">
        <v>2810</v>
      </c>
      <c r="C223" s="394" t="s">
        <v>2506</v>
      </c>
      <c r="D223" s="401" t="s">
        <v>2562</v>
      </c>
      <c r="E223" s="402">
        <v>2250</v>
      </c>
      <c r="F223" s="294">
        <v>41960</v>
      </c>
      <c r="G223" s="30">
        <v>2250</v>
      </c>
      <c r="H223" s="265">
        <f t="shared" si="2"/>
        <v>0</v>
      </c>
      <c r="I223" s="235" t="s">
        <v>2531</v>
      </c>
      <c r="J223" s="9"/>
      <c r="K223" s="9"/>
    </row>
    <row r="224" spans="1:13" x14ac:dyDescent="0.25">
      <c r="A224" s="240">
        <v>41951</v>
      </c>
      <c r="B224" s="241">
        <v>3001</v>
      </c>
      <c r="C224" s="394" t="s">
        <v>2506</v>
      </c>
      <c r="D224" s="8" t="s">
        <v>2562</v>
      </c>
      <c r="E224" s="252">
        <v>1800</v>
      </c>
      <c r="F224" s="294">
        <v>41960</v>
      </c>
      <c r="G224" s="30">
        <v>1800</v>
      </c>
      <c r="H224" s="265">
        <f t="shared" si="2"/>
        <v>0</v>
      </c>
      <c r="I224" s="8" t="s">
        <v>2531</v>
      </c>
      <c r="J224" s="9"/>
      <c r="K224" s="9"/>
    </row>
    <row r="225" spans="1:13" x14ac:dyDescent="0.25">
      <c r="A225" s="240">
        <v>41951</v>
      </c>
      <c r="B225" s="241">
        <v>3023</v>
      </c>
      <c r="C225" s="394" t="s">
        <v>2506</v>
      </c>
      <c r="D225" s="8" t="s">
        <v>2562</v>
      </c>
      <c r="E225" s="252">
        <v>2700</v>
      </c>
      <c r="F225" s="294">
        <v>41960</v>
      </c>
      <c r="G225" s="30">
        <v>2700</v>
      </c>
      <c r="H225" s="265">
        <f t="shared" si="2"/>
        <v>0</v>
      </c>
      <c r="I225" s="8" t="s">
        <v>2531</v>
      </c>
      <c r="J225" s="9"/>
      <c r="K225" s="9"/>
    </row>
    <row r="226" spans="1:13" x14ac:dyDescent="0.25">
      <c r="A226" s="240">
        <v>41952</v>
      </c>
      <c r="B226" s="241">
        <v>3076</v>
      </c>
      <c r="C226" s="394" t="s">
        <v>2506</v>
      </c>
      <c r="D226" s="8" t="s">
        <v>2562</v>
      </c>
      <c r="E226" s="252">
        <v>2250</v>
      </c>
      <c r="F226" s="294">
        <v>41961</v>
      </c>
      <c r="G226" s="30">
        <v>2250</v>
      </c>
      <c r="H226" s="265">
        <f t="shared" si="2"/>
        <v>0</v>
      </c>
      <c r="I226" s="235" t="s">
        <v>2531</v>
      </c>
      <c r="J226" s="9"/>
      <c r="K226" s="9"/>
      <c r="M226" s="9"/>
    </row>
    <row r="227" spans="1:13" x14ac:dyDescent="0.25">
      <c r="A227" s="240">
        <v>41953</v>
      </c>
      <c r="B227" s="241">
        <v>3124</v>
      </c>
      <c r="C227" s="394" t="s">
        <v>2506</v>
      </c>
      <c r="D227" s="8" t="s">
        <v>2562</v>
      </c>
      <c r="E227" s="252">
        <v>1350</v>
      </c>
      <c r="F227" s="294">
        <v>41961</v>
      </c>
      <c r="G227" s="30">
        <v>1350</v>
      </c>
      <c r="H227" s="265">
        <f t="shared" si="2"/>
        <v>0</v>
      </c>
      <c r="I227" s="235" t="s">
        <v>2531</v>
      </c>
      <c r="J227" s="9"/>
      <c r="K227" s="9"/>
      <c r="M227" s="9"/>
    </row>
    <row r="228" spans="1:13" x14ac:dyDescent="0.25">
      <c r="A228" s="240">
        <v>41954</v>
      </c>
      <c r="B228" s="241">
        <v>3247</v>
      </c>
      <c r="C228" s="394" t="s">
        <v>2506</v>
      </c>
      <c r="D228" s="8" t="s">
        <v>2562</v>
      </c>
      <c r="E228" s="252">
        <v>1350</v>
      </c>
      <c r="F228" s="294">
        <v>41961</v>
      </c>
      <c r="G228" s="30">
        <v>1350</v>
      </c>
      <c r="H228" s="265">
        <f t="shared" si="2"/>
        <v>0</v>
      </c>
      <c r="I228" s="235" t="s">
        <v>2531</v>
      </c>
      <c r="J228" s="9"/>
      <c r="K228" s="9"/>
      <c r="M228" s="9"/>
    </row>
    <row r="229" spans="1:13" x14ac:dyDescent="0.25">
      <c r="A229" s="240">
        <v>41955</v>
      </c>
      <c r="B229" s="241">
        <v>3291</v>
      </c>
      <c r="C229" s="394" t="s">
        <v>2506</v>
      </c>
      <c r="D229" s="8" t="s">
        <v>2562</v>
      </c>
      <c r="E229" s="252">
        <v>1350</v>
      </c>
      <c r="F229" s="294">
        <v>41961</v>
      </c>
      <c r="G229" s="30">
        <v>1350</v>
      </c>
      <c r="H229" s="265">
        <f t="shared" si="2"/>
        <v>0</v>
      </c>
      <c r="I229" s="8" t="s">
        <v>2508</v>
      </c>
      <c r="J229" s="9"/>
      <c r="K229" s="9"/>
      <c r="M229" s="9"/>
    </row>
    <row r="230" spans="1:13" x14ac:dyDescent="0.25">
      <c r="A230" s="240">
        <v>41956</v>
      </c>
      <c r="B230" s="241">
        <v>3438</v>
      </c>
      <c r="C230" s="394" t="s">
        <v>2506</v>
      </c>
      <c r="D230" s="401" t="s">
        <v>2562</v>
      </c>
      <c r="E230" s="402">
        <v>2250</v>
      </c>
      <c r="F230" s="294">
        <v>41961</v>
      </c>
      <c r="G230" s="22">
        <v>2250</v>
      </c>
      <c r="H230" s="265">
        <f t="shared" si="2"/>
        <v>0</v>
      </c>
      <c r="I230" s="20" t="s">
        <v>2544</v>
      </c>
      <c r="J230" s="9"/>
      <c r="K230" s="9"/>
      <c r="M230" s="9"/>
    </row>
    <row r="231" spans="1:13" x14ac:dyDescent="0.25">
      <c r="A231" s="240">
        <v>41957</v>
      </c>
      <c r="B231" s="241">
        <v>3500</v>
      </c>
      <c r="C231" s="394" t="s">
        <v>2506</v>
      </c>
      <c r="D231" s="401" t="s">
        <v>2562</v>
      </c>
      <c r="E231" s="402">
        <v>3600</v>
      </c>
      <c r="F231" s="294">
        <v>41961</v>
      </c>
      <c r="G231" s="30">
        <v>3600</v>
      </c>
      <c r="H231" s="265">
        <f t="shared" si="2"/>
        <v>0</v>
      </c>
      <c r="I231" s="8" t="s">
        <v>2531</v>
      </c>
      <c r="J231" s="9"/>
      <c r="K231" s="9"/>
      <c r="M231" s="9"/>
    </row>
    <row r="232" spans="1:13" x14ac:dyDescent="0.25">
      <c r="A232" s="240">
        <v>41958</v>
      </c>
      <c r="B232" s="241">
        <v>3582</v>
      </c>
      <c r="C232" s="394" t="s">
        <v>2506</v>
      </c>
      <c r="D232" s="401" t="s">
        <v>2562</v>
      </c>
      <c r="E232" s="402">
        <v>3600</v>
      </c>
      <c r="F232" s="294">
        <v>41961</v>
      </c>
      <c r="G232" s="30">
        <v>3600</v>
      </c>
      <c r="H232" s="265">
        <f t="shared" si="2"/>
        <v>0</v>
      </c>
      <c r="I232" s="235" t="s">
        <v>2531</v>
      </c>
      <c r="J232" s="9"/>
      <c r="K232" s="9"/>
      <c r="M232" s="9"/>
    </row>
    <row r="233" spans="1:13" x14ac:dyDescent="0.25">
      <c r="A233" s="240">
        <v>41960</v>
      </c>
      <c r="B233" s="241">
        <v>3710</v>
      </c>
      <c r="C233" s="394" t="s">
        <v>2506</v>
      </c>
      <c r="D233" s="8" t="s">
        <v>2562</v>
      </c>
      <c r="E233" s="252">
        <v>1350</v>
      </c>
      <c r="F233" s="294">
        <v>41968</v>
      </c>
      <c r="G233" s="251">
        <v>1350</v>
      </c>
      <c r="H233" s="265">
        <f t="shared" si="2"/>
        <v>0</v>
      </c>
      <c r="I233" s="235" t="s">
        <v>2531</v>
      </c>
      <c r="J233" s="9"/>
      <c r="K233" s="9"/>
      <c r="M233" s="9"/>
    </row>
    <row r="234" spans="1:13" x14ac:dyDescent="0.25">
      <c r="A234" s="240">
        <v>41961</v>
      </c>
      <c r="B234" s="241">
        <v>3791</v>
      </c>
      <c r="C234" s="394" t="s">
        <v>2506</v>
      </c>
      <c r="D234" s="8" t="s">
        <v>2562</v>
      </c>
      <c r="E234" s="252">
        <v>1350</v>
      </c>
      <c r="F234" s="294">
        <v>41968</v>
      </c>
      <c r="G234" s="251">
        <v>1350</v>
      </c>
      <c r="H234" s="265">
        <f t="shared" si="2"/>
        <v>0</v>
      </c>
      <c r="I234" s="235" t="s">
        <v>2531</v>
      </c>
      <c r="J234" s="9"/>
      <c r="K234" s="9"/>
      <c r="M234" s="9"/>
    </row>
    <row r="235" spans="1:13" x14ac:dyDescent="0.25">
      <c r="A235" s="240">
        <v>41962</v>
      </c>
      <c r="B235" s="241">
        <v>3899</v>
      </c>
      <c r="C235" s="394" t="s">
        <v>2506</v>
      </c>
      <c r="D235" s="401" t="s">
        <v>2562</v>
      </c>
      <c r="E235" s="402">
        <v>1350</v>
      </c>
      <c r="F235" s="294">
        <v>41968</v>
      </c>
      <c r="G235" s="30">
        <v>1350</v>
      </c>
      <c r="H235" s="265">
        <f t="shared" si="2"/>
        <v>0</v>
      </c>
      <c r="I235" s="8" t="s">
        <v>2544</v>
      </c>
      <c r="J235" s="9"/>
      <c r="K235" s="9"/>
      <c r="M235" s="9"/>
    </row>
    <row r="236" spans="1:13" x14ac:dyDescent="0.25">
      <c r="A236" s="240">
        <v>41963</v>
      </c>
      <c r="B236" s="241">
        <v>3970</v>
      </c>
      <c r="C236" s="394" t="s">
        <v>2506</v>
      </c>
      <c r="D236" s="401" t="s">
        <v>2562</v>
      </c>
      <c r="E236" s="402">
        <v>1350</v>
      </c>
      <c r="F236" s="294">
        <v>41968</v>
      </c>
      <c r="G236" s="30">
        <v>1350</v>
      </c>
      <c r="H236" s="265">
        <f t="shared" si="2"/>
        <v>0</v>
      </c>
      <c r="I236" s="8" t="s">
        <v>2544</v>
      </c>
      <c r="J236" s="9"/>
      <c r="K236" s="9"/>
      <c r="M236" s="9"/>
    </row>
    <row r="237" spans="1:13" x14ac:dyDescent="0.25">
      <c r="A237" s="240">
        <v>41964</v>
      </c>
      <c r="B237" s="241">
        <v>4047</v>
      </c>
      <c r="C237" s="429" t="s">
        <v>2506</v>
      </c>
      <c r="D237" s="401" t="s">
        <v>2562</v>
      </c>
      <c r="E237" s="402">
        <v>1350</v>
      </c>
      <c r="F237" s="294">
        <v>41968</v>
      </c>
      <c r="G237" s="30">
        <v>1350</v>
      </c>
      <c r="H237" s="265">
        <f t="shared" si="2"/>
        <v>0</v>
      </c>
      <c r="I237" s="8" t="s">
        <v>2531</v>
      </c>
      <c r="J237" s="9"/>
      <c r="K237" s="9"/>
      <c r="M237" s="9"/>
    </row>
    <row r="238" spans="1:13" x14ac:dyDescent="0.25">
      <c r="A238" s="240">
        <v>41965</v>
      </c>
      <c r="B238" s="241">
        <v>4168</v>
      </c>
      <c r="C238" s="429" t="s">
        <v>2506</v>
      </c>
      <c r="D238" s="401" t="s">
        <v>2562</v>
      </c>
      <c r="E238" s="402">
        <v>1800</v>
      </c>
      <c r="F238" s="294">
        <v>41968</v>
      </c>
      <c r="G238" s="22">
        <v>1800</v>
      </c>
      <c r="H238" s="265">
        <f t="shared" si="2"/>
        <v>0</v>
      </c>
      <c r="I238" s="431" t="s">
        <v>2531</v>
      </c>
      <c r="J238" s="9"/>
      <c r="K238" s="9"/>
      <c r="M238" s="9"/>
    </row>
    <row r="239" spans="1:13" x14ac:dyDescent="0.25">
      <c r="A239" s="240">
        <v>41966</v>
      </c>
      <c r="B239" s="241">
        <v>4210</v>
      </c>
      <c r="C239" s="429" t="s">
        <v>2506</v>
      </c>
      <c r="D239" s="8" t="s">
        <v>2562</v>
      </c>
      <c r="E239" s="252">
        <v>1350</v>
      </c>
      <c r="F239" s="300"/>
      <c r="G239" s="100"/>
      <c r="H239" s="265">
        <f t="shared" si="2"/>
        <v>1350</v>
      </c>
      <c r="I239" s="20" t="s">
        <v>2508</v>
      </c>
      <c r="J239" s="9"/>
      <c r="K239" s="9"/>
      <c r="M239" s="9"/>
    </row>
    <row r="240" spans="1:13" x14ac:dyDescent="0.25">
      <c r="A240" s="240">
        <v>41967</v>
      </c>
      <c r="B240" s="241">
        <v>4278</v>
      </c>
      <c r="C240" s="429" t="s">
        <v>2506</v>
      </c>
      <c r="D240" s="401" t="s">
        <v>2562</v>
      </c>
      <c r="E240" s="402">
        <v>1350</v>
      </c>
      <c r="F240" s="434"/>
      <c r="G240" s="277"/>
      <c r="H240" s="265">
        <f t="shared" si="2"/>
        <v>1350</v>
      </c>
      <c r="I240" s="235" t="s">
        <v>2531</v>
      </c>
      <c r="J240" s="9"/>
      <c r="K240" s="9"/>
      <c r="M240" s="9"/>
    </row>
    <row r="241" spans="1:13" x14ac:dyDescent="0.25">
      <c r="A241" s="240">
        <v>41968</v>
      </c>
      <c r="B241" s="241">
        <v>4368</v>
      </c>
      <c r="C241" s="429" t="s">
        <v>2506</v>
      </c>
      <c r="D241" s="401" t="s">
        <v>2562</v>
      </c>
      <c r="E241" s="402">
        <v>1350</v>
      </c>
      <c r="F241" s="300"/>
      <c r="G241" s="100"/>
      <c r="H241" s="265">
        <f t="shared" si="2"/>
        <v>1350</v>
      </c>
      <c r="I241" s="20" t="s">
        <v>2531</v>
      </c>
      <c r="J241" s="9"/>
      <c r="K241" s="9"/>
      <c r="M241" s="9"/>
    </row>
    <row r="242" spans="1:13" x14ac:dyDescent="0.25">
      <c r="A242" s="240">
        <v>41945</v>
      </c>
      <c r="B242" s="241">
        <v>2534</v>
      </c>
      <c r="C242" s="394" t="s">
        <v>2506</v>
      </c>
      <c r="D242" s="414" t="s">
        <v>2563</v>
      </c>
      <c r="E242" s="402">
        <v>1350</v>
      </c>
      <c r="F242" s="294">
        <v>41960</v>
      </c>
      <c r="G242" s="30">
        <v>1350</v>
      </c>
      <c r="H242" s="238">
        <f t="shared" si="2"/>
        <v>0</v>
      </c>
      <c r="I242" s="38" t="s">
        <v>2544</v>
      </c>
      <c r="J242" s="9"/>
      <c r="K242" s="9"/>
      <c r="M242" s="9"/>
    </row>
    <row r="243" spans="1:13" x14ac:dyDescent="0.25">
      <c r="A243" s="240">
        <v>41946</v>
      </c>
      <c r="B243" s="241">
        <v>2635</v>
      </c>
      <c r="C243" s="394" t="s">
        <v>2506</v>
      </c>
      <c r="D243" s="414" t="s">
        <v>2563</v>
      </c>
      <c r="E243" s="402">
        <v>1350</v>
      </c>
      <c r="F243" s="294">
        <v>41960</v>
      </c>
      <c r="G243" s="30">
        <v>1350</v>
      </c>
      <c r="H243" s="265">
        <f t="shared" si="2"/>
        <v>0</v>
      </c>
      <c r="I243" s="38" t="s">
        <v>2531</v>
      </c>
      <c r="J243" s="9"/>
      <c r="K243" s="9"/>
      <c r="M243" s="9"/>
    </row>
    <row r="244" spans="1:13" x14ac:dyDescent="0.25">
      <c r="A244" s="240">
        <v>41947</v>
      </c>
      <c r="B244" s="241">
        <v>2670</v>
      </c>
      <c r="C244" s="394" t="s">
        <v>2506</v>
      </c>
      <c r="D244" s="414" t="s">
        <v>2563</v>
      </c>
      <c r="E244" s="402">
        <v>1350</v>
      </c>
      <c r="F244" s="294">
        <v>41960</v>
      </c>
      <c r="G244" s="30">
        <v>1350</v>
      </c>
      <c r="H244" s="265">
        <f t="shared" si="2"/>
        <v>0</v>
      </c>
      <c r="I244" s="38" t="s">
        <v>2531</v>
      </c>
      <c r="J244" s="9"/>
      <c r="K244" s="9"/>
      <c r="M244" s="9"/>
    </row>
    <row r="245" spans="1:13" x14ac:dyDescent="0.25">
      <c r="A245" s="240">
        <v>41948</v>
      </c>
      <c r="B245" s="241">
        <v>2782</v>
      </c>
      <c r="C245" s="394" t="s">
        <v>2506</v>
      </c>
      <c r="D245" s="401" t="s">
        <v>2563</v>
      </c>
      <c r="E245" s="402">
        <v>1350</v>
      </c>
      <c r="F245" s="294">
        <v>41960</v>
      </c>
      <c r="G245" s="30">
        <v>1350</v>
      </c>
      <c r="H245" s="265">
        <f t="shared" si="2"/>
        <v>0</v>
      </c>
      <c r="I245" s="235" t="s">
        <v>2520</v>
      </c>
      <c r="J245" s="9"/>
      <c r="K245" s="9"/>
      <c r="M245" s="9"/>
    </row>
    <row r="246" spans="1:13" x14ac:dyDescent="0.25">
      <c r="A246" s="240">
        <v>41949</v>
      </c>
      <c r="B246" s="241">
        <v>2811</v>
      </c>
      <c r="C246" s="394" t="s">
        <v>2506</v>
      </c>
      <c r="D246" s="401" t="s">
        <v>2563</v>
      </c>
      <c r="E246" s="402">
        <v>2250</v>
      </c>
      <c r="F246" s="294">
        <v>41960</v>
      </c>
      <c r="G246" s="30">
        <v>2250</v>
      </c>
      <c r="H246" s="265">
        <f t="shared" si="2"/>
        <v>0</v>
      </c>
      <c r="I246" s="235" t="s">
        <v>2531</v>
      </c>
      <c r="J246" s="9"/>
      <c r="K246" s="9"/>
      <c r="M246" s="9"/>
    </row>
    <row r="247" spans="1:13" x14ac:dyDescent="0.25">
      <c r="A247" s="240">
        <v>41951</v>
      </c>
      <c r="B247" s="241">
        <v>3002</v>
      </c>
      <c r="C247" s="394" t="s">
        <v>2506</v>
      </c>
      <c r="D247" s="8" t="s">
        <v>2563</v>
      </c>
      <c r="E247" s="252">
        <v>1800</v>
      </c>
      <c r="F247" s="294">
        <v>41960</v>
      </c>
      <c r="G247" s="30">
        <v>1800</v>
      </c>
      <c r="H247" s="265">
        <f t="shared" si="2"/>
        <v>0</v>
      </c>
      <c r="I247" s="8" t="s">
        <v>2531</v>
      </c>
      <c r="J247" s="9"/>
      <c r="K247" s="9"/>
      <c r="M247" s="9"/>
    </row>
    <row r="248" spans="1:13" x14ac:dyDescent="0.25">
      <c r="A248" s="240">
        <v>41952</v>
      </c>
      <c r="B248" s="241">
        <v>3077</v>
      </c>
      <c r="C248" s="394" t="s">
        <v>2506</v>
      </c>
      <c r="D248" s="8" t="s">
        <v>2563</v>
      </c>
      <c r="E248" s="252">
        <v>1350</v>
      </c>
      <c r="F248" s="294">
        <v>41961</v>
      </c>
      <c r="G248" s="30">
        <v>1350</v>
      </c>
      <c r="H248" s="265">
        <f t="shared" si="2"/>
        <v>0</v>
      </c>
      <c r="I248" s="235" t="s">
        <v>2531</v>
      </c>
      <c r="J248" s="9"/>
      <c r="K248" s="9"/>
      <c r="M248" s="9"/>
    </row>
    <row r="249" spans="1:13" x14ac:dyDescent="0.25">
      <c r="A249" s="240">
        <v>41953</v>
      </c>
      <c r="B249" s="241">
        <v>3125</v>
      </c>
      <c r="C249" s="394" t="s">
        <v>2506</v>
      </c>
      <c r="D249" s="8" t="s">
        <v>2563</v>
      </c>
      <c r="E249" s="252">
        <v>1350</v>
      </c>
      <c r="F249" s="294">
        <v>41961</v>
      </c>
      <c r="G249" s="30">
        <v>1350</v>
      </c>
      <c r="H249" s="265">
        <f t="shared" si="2"/>
        <v>0</v>
      </c>
      <c r="I249" s="235" t="s">
        <v>2531</v>
      </c>
      <c r="J249" s="9"/>
      <c r="K249" s="9"/>
      <c r="M249" s="9"/>
    </row>
    <row r="250" spans="1:13" x14ac:dyDescent="0.25">
      <c r="A250" s="240">
        <v>41954</v>
      </c>
      <c r="B250" s="241">
        <v>3249</v>
      </c>
      <c r="C250" s="394" t="s">
        <v>2506</v>
      </c>
      <c r="D250" s="8" t="s">
        <v>2563</v>
      </c>
      <c r="E250" s="252">
        <v>1350</v>
      </c>
      <c r="F250" s="294">
        <v>41961</v>
      </c>
      <c r="G250" s="30">
        <v>1350</v>
      </c>
      <c r="H250" s="265">
        <f t="shared" si="2"/>
        <v>0</v>
      </c>
      <c r="I250" s="235" t="s">
        <v>2531</v>
      </c>
      <c r="J250" s="9"/>
      <c r="K250" s="9"/>
      <c r="M250" s="9"/>
    </row>
    <row r="251" spans="1:13" x14ac:dyDescent="0.25">
      <c r="A251" s="240">
        <v>41955</v>
      </c>
      <c r="B251" s="241">
        <v>3292</v>
      </c>
      <c r="C251" s="394" t="s">
        <v>2506</v>
      </c>
      <c r="D251" s="8" t="s">
        <v>2563</v>
      </c>
      <c r="E251" s="252">
        <v>1350</v>
      </c>
      <c r="F251" s="294">
        <v>41961</v>
      </c>
      <c r="G251" s="30">
        <v>1350</v>
      </c>
      <c r="H251" s="265">
        <f t="shared" si="2"/>
        <v>0</v>
      </c>
      <c r="I251" s="8" t="s">
        <v>2508</v>
      </c>
      <c r="J251" s="9"/>
      <c r="K251" s="9"/>
      <c r="M251" s="9"/>
    </row>
    <row r="252" spans="1:13" x14ac:dyDescent="0.25">
      <c r="A252" s="240">
        <v>41956</v>
      </c>
      <c r="B252" s="241">
        <v>3439</v>
      </c>
      <c r="C252" s="394" t="s">
        <v>2506</v>
      </c>
      <c r="D252" s="401" t="s">
        <v>2563</v>
      </c>
      <c r="E252" s="402">
        <v>4500</v>
      </c>
      <c r="F252" s="294">
        <v>41961</v>
      </c>
      <c r="G252" s="22">
        <v>4500</v>
      </c>
      <c r="H252" s="265">
        <f t="shared" si="2"/>
        <v>0</v>
      </c>
      <c r="I252" s="20" t="s">
        <v>2544</v>
      </c>
      <c r="J252" s="9"/>
      <c r="K252" s="9"/>
      <c r="M252" s="9"/>
    </row>
    <row r="253" spans="1:13" x14ac:dyDescent="0.25">
      <c r="A253" s="240">
        <v>41957</v>
      </c>
      <c r="B253" s="241">
        <v>3505</v>
      </c>
      <c r="C253" s="394" t="s">
        <v>2506</v>
      </c>
      <c r="D253" s="401" t="s">
        <v>2563</v>
      </c>
      <c r="E253" s="402">
        <v>2250</v>
      </c>
      <c r="F253" s="294">
        <v>41961</v>
      </c>
      <c r="G253" s="30">
        <v>2250</v>
      </c>
      <c r="H253" s="265">
        <f t="shared" si="2"/>
        <v>0</v>
      </c>
      <c r="I253" s="8" t="s">
        <v>2508</v>
      </c>
      <c r="J253" s="9"/>
      <c r="K253" s="9"/>
      <c r="M253" s="9"/>
    </row>
    <row r="254" spans="1:13" x14ac:dyDescent="0.25">
      <c r="A254" s="240">
        <v>41958</v>
      </c>
      <c r="B254" s="241">
        <v>3583</v>
      </c>
      <c r="C254" s="394" t="s">
        <v>2506</v>
      </c>
      <c r="D254" s="401" t="s">
        <v>2563</v>
      </c>
      <c r="E254" s="402">
        <v>3600</v>
      </c>
      <c r="F254" s="294">
        <v>41961</v>
      </c>
      <c r="G254" s="30">
        <v>3600</v>
      </c>
      <c r="H254" s="265">
        <f t="shared" si="2"/>
        <v>0</v>
      </c>
      <c r="I254" s="235" t="s">
        <v>2531</v>
      </c>
      <c r="J254" s="9"/>
      <c r="K254" s="9"/>
      <c r="M254" s="9"/>
    </row>
    <row r="255" spans="1:13" x14ac:dyDescent="0.25">
      <c r="A255" s="240">
        <v>41960</v>
      </c>
      <c r="B255" s="241">
        <v>3711</v>
      </c>
      <c r="C255" s="394" t="s">
        <v>2506</v>
      </c>
      <c r="D255" s="8" t="s">
        <v>2563</v>
      </c>
      <c r="E255" s="252">
        <v>1800</v>
      </c>
      <c r="F255" s="294">
        <v>41968</v>
      </c>
      <c r="G255" s="251">
        <v>1800</v>
      </c>
      <c r="H255" s="265">
        <f t="shared" si="2"/>
        <v>0</v>
      </c>
      <c r="I255" s="235" t="s">
        <v>2531</v>
      </c>
      <c r="J255" s="9"/>
      <c r="K255" s="9"/>
      <c r="M255" s="9"/>
    </row>
    <row r="256" spans="1:13" x14ac:dyDescent="0.25">
      <c r="A256" s="240">
        <v>41961</v>
      </c>
      <c r="B256" s="241">
        <v>3792</v>
      </c>
      <c r="C256" s="394" t="s">
        <v>2506</v>
      </c>
      <c r="D256" s="8" t="s">
        <v>2563</v>
      </c>
      <c r="E256" s="252">
        <v>1350</v>
      </c>
      <c r="F256" s="294">
        <v>41968</v>
      </c>
      <c r="G256" s="251">
        <v>1350</v>
      </c>
      <c r="H256" s="265">
        <f t="shared" si="2"/>
        <v>0</v>
      </c>
      <c r="I256" s="235" t="s">
        <v>2531</v>
      </c>
      <c r="J256" s="9"/>
      <c r="K256" s="9"/>
      <c r="M256" s="9"/>
    </row>
    <row r="257" spans="1:13" x14ac:dyDescent="0.25">
      <c r="A257" s="240">
        <v>41962</v>
      </c>
      <c r="B257" s="241">
        <v>3900</v>
      </c>
      <c r="C257" s="394" t="s">
        <v>2506</v>
      </c>
      <c r="D257" s="401" t="s">
        <v>2563</v>
      </c>
      <c r="E257" s="402">
        <v>1350</v>
      </c>
      <c r="F257" s="294">
        <v>41968</v>
      </c>
      <c r="G257" s="30">
        <v>1350</v>
      </c>
      <c r="H257" s="265">
        <f t="shared" si="2"/>
        <v>0</v>
      </c>
      <c r="I257" s="8" t="s">
        <v>2544</v>
      </c>
      <c r="J257" s="9"/>
      <c r="K257" s="9"/>
      <c r="M257" s="9"/>
    </row>
    <row r="258" spans="1:13" x14ac:dyDescent="0.25">
      <c r="A258" s="240">
        <v>41963</v>
      </c>
      <c r="B258" s="241">
        <v>3971</v>
      </c>
      <c r="C258" s="394" t="s">
        <v>2506</v>
      </c>
      <c r="D258" s="401" t="s">
        <v>2563</v>
      </c>
      <c r="E258" s="402">
        <v>1350</v>
      </c>
      <c r="F258" s="294">
        <v>41968</v>
      </c>
      <c r="G258" s="30">
        <v>1350</v>
      </c>
      <c r="H258" s="265">
        <f t="shared" si="2"/>
        <v>0</v>
      </c>
      <c r="I258" s="8" t="s">
        <v>2544</v>
      </c>
      <c r="J258" s="9"/>
      <c r="K258" s="9"/>
      <c r="M258" s="9"/>
    </row>
    <row r="259" spans="1:13" x14ac:dyDescent="0.25">
      <c r="A259" s="240">
        <v>41964</v>
      </c>
      <c r="B259" s="241">
        <v>4048</v>
      </c>
      <c r="C259" s="429" t="s">
        <v>2506</v>
      </c>
      <c r="D259" s="401" t="s">
        <v>2563</v>
      </c>
      <c r="E259" s="402">
        <v>1350</v>
      </c>
      <c r="F259" s="294">
        <v>41968</v>
      </c>
      <c r="G259" s="30">
        <v>1350</v>
      </c>
      <c r="H259" s="265">
        <f t="shared" si="2"/>
        <v>0</v>
      </c>
      <c r="I259" s="8" t="s">
        <v>2531</v>
      </c>
      <c r="J259" s="9"/>
      <c r="K259" s="9"/>
      <c r="M259" s="9"/>
    </row>
    <row r="260" spans="1:13" x14ac:dyDescent="0.25">
      <c r="A260" s="240">
        <v>41965</v>
      </c>
      <c r="B260" s="241">
        <v>4169</v>
      </c>
      <c r="C260" s="429" t="s">
        <v>2506</v>
      </c>
      <c r="D260" s="401" t="s">
        <v>2563</v>
      </c>
      <c r="E260" s="402">
        <v>3150</v>
      </c>
      <c r="F260" s="294">
        <v>41968</v>
      </c>
      <c r="G260" s="22">
        <v>3150</v>
      </c>
      <c r="H260" s="265">
        <f t="shared" si="2"/>
        <v>0</v>
      </c>
      <c r="I260" s="431" t="s">
        <v>2531</v>
      </c>
      <c r="J260" s="9"/>
      <c r="K260" s="9"/>
      <c r="M260" s="9"/>
    </row>
    <row r="261" spans="1:13" x14ac:dyDescent="0.25">
      <c r="A261" s="240">
        <v>41966</v>
      </c>
      <c r="B261" s="241">
        <v>4211</v>
      </c>
      <c r="C261" s="429" t="s">
        <v>2506</v>
      </c>
      <c r="D261" s="8" t="s">
        <v>2563</v>
      </c>
      <c r="E261" s="252">
        <v>1800</v>
      </c>
      <c r="F261" s="300"/>
      <c r="G261" s="100"/>
      <c r="H261" s="265">
        <f t="shared" si="2"/>
        <v>1800</v>
      </c>
      <c r="I261" s="20" t="s">
        <v>2508</v>
      </c>
      <c r="J261" s="9"/>
      <c r="K261" s="9"/>
      <c r="M261" s="9"/>
    </row>
    <row r="262" spans="1:13" x14ac:dyDescent="0.25">
      <c r="A262" s="240">
        <v>41967</v>
      </c>
      <c r="B262" s="241">
        <v>4277</v>
      </c>
      <c r="C262" s="429" t="s">
        <v>2506</v>
      </c>
      <c r="D262" s="401" t="s">
        <v>2563</v>
      </c>
      <c r="E262" s="402">
        <v>1350</v>
      </c>
      <c r="F262" s="434"/>
      <c r="G262" s="277"/>
      <c r="H262" s="265">
        <f t="shared" si="2"/>
        <v>1350</v>
      </c>
      <c r="I262" s="235" t="s">
        <v>2531</v>
      </c>
      <c r="J262" s="9"/>
      <c r="K262" s="9"/>
      <c r="M262" s="9"/>
    </row>
    <row r="263" spans="1:13" x14ac:dyDescent="0.25">
      <c r="A263" s="240"/>
      <c r="B263" s="241"/>
      <c r="C263" s="429"/>
      <c r="D263" s="401"/>
      <c r="E263" s="622">
        <f>SUM(E192:E262)</f>
        <v>251550</v>
      </c>
      <c r="F263" s="434"/>
      <c r="G263" s="277"/>
      <c r="H263" s="265"/>
      <c r="I263" s="235"/>
      <c r="J263" s="9"/>
      <c r="K263" s="9"/>
      <c r="M263" s="9"/>
    </row>
    <row r="264" spans="1:13" x14ac:dyDescent="0.25">
      <c r="A264" s="240"/>
      <c r="B264" s="241"/>
      <c r="C264" s="429"/>
      <c r="D264" s="401"/>
      <c r="E264" s="402"/>
      <c r="F264" s="434"/>
      <c r="G264" s="277"/>
      <c r="H264" s="265"/>
      <c r="I264" s="235"/>
      <c r="J264" s="9"/>
      <c r="K264" s="9"/>
      <c r="M264" s="9"/>
    </row>
    <row r="265" spans="1:13" x14ac:dyDescent="0.25">
      <c r="A265" s="240">
        <v>41946</v>
      </c>
      <c r="B265" s="241">
        <v>2548</v>
      </c>
      <c r="C265" s="394" t="s">
        <v>2506</v>
      </c>
      <c r="D265" s="414" t="s">
        <v>2566</v>
      </c>
      <c r="E265" s="402">
        <v>28944.3</v>
      </c>
      <c r="F265" s="294">
        <v>41947</v>
      </c>
      <c r="G265" s="30">
        <v>28944.3</v>
      </c>
      <c r="H265" s="238">
        <f t="shared" ref="H265:H341" si="3">E265-G265</f>
        <v>0</v>
      </c>
      <c r="I265" s="38" t="s">
        <v>2531</v>
      </c>
      <c r="J265" s="9"/>
      <c r="K265" s="9"/>
      <c r="M265" s="9"/>
    </row>
    <row r="266" spans="1:13" x14ac:dyDescent="0.25">
      <c r="A266" s="240">
        <v>41947</v>
      </c>
      <c r="B266" s="241">
        <v>2675</v>
      </c>
      <c r="C266" s="394" t="s">
        <v>2506</v>
      </c>
      <c r="D266" s="414" t="s">
        <v>2566</v>
      </c>
      <c r="E266" s="402">
        <v>4873.3999999999996</v>
      </c>
      <c r="F266" s="294">
        <v>41948</v>
      </c>
      <c r="G266" s="30">
        <v>4873.3999999999996</v>
      </c>
      <c r="H266" s="265">
        <f t="shared" si="3"/>
        <v>0</v>
      </c>
      <c r="I266" s="38" t="s">
        <v>2531</v>
      </c>
      <c r="J266" s="9"/>
      <c r="K266" s="9"/>
      <c r="M266" s="9"/>
    </row>
    <row r="267" spans="1:13" x14ac:dyDescent="0.25">
      <c r="A267" s="240">
        <v>41948</v>
      </c>
      <c r="B267" s="241">
        <v>2728</v>
      </c>
      <c r="C267" s="394" t="s">
        <v>2506</v>
      </c>
      <c r="D267" s="401" t="s">
        <v>2566</v>
      </c>
      <c r="E267" s="402">
        <v>30416.1</v>
      </c>
      <c r="F267" s="294">
        <v>41949</v>
      </c>
      <c r="G267" s="30">
        <v>30416.1</v>
      </c>
      <c r="H267" s="265">
        <f t="shared" si="3"/>
        <v>0</v>
      </c>
      <c r="I267" s="235" t="s">
        <v>2523</v>
      </c>
      <c r="J267" s="9"/>
      <c r="K267" s="9"/>
      <c r="M267" s="9"/>
    </row>
    <row r="268" spans="1:13" x14ac:dyDescent="0.25">
      <c r="A268" s="240">
        <v>41949</v>
      </c>
      <c r="B268" s="241">
        <v>2796</v>
      </c>
      <c r="C268" s="394" t="s">
        <v>2506</v>
      </c>
      <c r="D268" s="401" t="s">
        <v>2566</v>
      </c>
      <c r="E268" s="402">
        <v>30365.94</v>
      </c>
      <c r="F268" s="294">
        <v>41950</v>
      </c>
      <c r="G268" s="30">
        <v>30365.94</v>
      </c>
      <c r="H268" s="265">
        <f t="shared" si="3"/>
        <v>0</v>
      </c>
      <c r="I268" s="235" t="s">
        <v>2531</v>
      </c>
      <c r="J268" s="9"/>
      <c r="K268" s="9"/>
      <c r="M268" s="9"/>
    </row>
    <row r="269" spans="1:13" x14ac:dyDescent="0.25">
      <c r="A269" s="240">
        <v>41951</v>
      </c>
      <c r="B269" s="241">
        <v>3017</v>
      </c>
      <c r="C269" s="394" t="s">
        <v>2506</v>
      </c>
      <c r="D269" s="8" t="s">
        <v>2566</v>
      </c>
      <c r="E269" s="252">
        <v>30639.45</v>
      </c>
      <c r="F269" s="294">
        <v>41951</v>
      </c>
      <c r="G269" s="30">
        <v>30639.45</v>
      </c>
      <c r="H269" s="265">
        <f t="shared" si="3"/>
        <v>0</v>
      </c>
      <c r="I269" s="8" t="s">
        <v>2534</v>
      </c>
      <c r="J269" s="9"/>
      <c r="K269" s="9"/>
      <c r="M269" s="9"/>
    </row>
    <row r="270" spans="1:13" x14ac:dyDescent="0.25">
      <c r="A270" s="240">
        <v>41953</v>
      </c>
      <c r="B270" s="241">
        <v>3123</v>
      </c>
      <c r="C270" s="394" t="s">
        <v>2506</v>
      </c>
      <c r="D270" s="8" t="s">
        <v>2566</v>
      </c>
      <c r="E270" s="252">
        <v>28163.38</v>
      </c>
      <c r="F270" s="294">
        <v>41953</v>
      </c>
      <c r="G270" s="30">
        <v>28163.38</v>
      </c>
      <c r="H270" s="265">
        <f t="shared" si="3"/>
        <v>0</v>
      </c>
      <c r="I270" s="235" t="s">
        <v>2531</v>
      </c>
      <c r="J270" s="9"/>
      <c r="K270" s="9"/>
      <c r="M270" s="9"/>
    </row>
    <row r="271" spans="1:13" x14ac:dyDescent="0.25">
      <c r="A271" s="240">
        <v>41954</v>
      </c>
      <c r="B271" s="241">
        <v>3235</v>
      </c>
      <c r="C271" s="394" t="s">
        <v>2506</v>
      </c>
      <c r="D271" s="8" t="s">
        <v>2566</v>
      </c>
      <c r="E271" s="252">
        <v>4000.2</v>
      </c>
      <c r="F271" s="294">
        <v>41955</v>
      </c>
      <c r="G271" s="30">
        <v>4000.2</v>
      </c>
      <c r="H271" s="265">
        <f t="shared" si="3"/>
        <v>0</v>
      </c>
      <c r="I271" s="235" t="s">
        <v>2531</v>
      </c>
      <c r="J271" s="9"/>
      <c r="K271" s="9"/>
      <c r="M271" s="9"/>
    </row>
    <row r="272" spans="1:13" x14ac:dyDescent="0.25">
      <c r="A272" s="240">
        <v>41958</v>
      </c>
      <c r="B272" s="241">
        <v>3572</v>
      </c>
      <c r="C272" s="394" t="s">
        <v>2506</v>
      </c>
      <c r="D272" s="401" t="s">
        <v>2566</v>
      </c>
      <c r="E272" s="402">
        <v>12287.3</v>
      </c>
      <c r="F272" s="294">
        <v>41960</v>
      </c>
      <c r="G272" s="30">
        <v>12287.3</v>
      </c>
      <c r="H272" s="265">
        <f t="shared" si="3"/>
        <v>0</v>
      </c>
      <c r="I272" s="235" t="s">
        <v>2531</v>
      </c>
      <c r="J272" s="9"/>
      <c r="K272" s="9"/>
      <c r="M272" s="9"/>
    </row>
    <row r="273" spans="1:13" x14ac:dyDescent="0.25">
      <c r="A273" s="240">
        <v>41965</v>
      </c>
      <c r="B273" s="241">
        <v>4154</v>
      </c>
      <c r="C273" s="429" t="s">
        <v>2506</v>
      </c>
      <c r="D273" s="401" t="s">
        <v>2566</v>
      </c>
      <c r="E273" s="402">
        <v>3918</v>
      </c>
      <c r="F273" s="294">
        <v>41966</v>
      </c>
      <c r="G273" s="22">
        <v>3918</v>
      </c>
      <c r="H273" s="265">
        <f t="shared" si="3"/>
        <v>0</v>
      </c>
      <c r="I273" s="431" t="s">
        <v>2531</v>
      </c>
      <c r="J273" s="9"/>
      <c r="K273" s="9"/>
      <c r="M273" s="9"/>
    </row>
    <row r="274" spans="1:13" x14ac:dyDescent="0.25">
      <c r="A274" s="240">
        <v>41965</v>
      </c>
      <c r="B274" s="241">
        <v>4204</v>
      </c>
      <c r="C274" s="429" t="s">
        <v>2506</v>
      </c>
      <c r="D274" s="401" t="s">
        <v>2566</v>
      </c>
      <c r="E274" s="402">
        <v>31577.85</v>
      </c>
      <c r="F274" s="294">
        <v>41966</v>
      </c>
      <c r="G274" s="22">
        <v>31577.85</v>
      </c>
      <c r="H274" s="265">
        <f t="shared" si="3"/>
        <v>0</v>
      </c>
      <c r="I274" s="20" t="s">
        <v>2520</v>
      </c>
      <c r="J274" s="9"/>
      <c r="K274" s="9"/>
      <c r="M274" s="9"/>
    </row>
    <row r="275" spans="1:13" x14ac:dyDescent="0.25">
      <c r="A275" s="240">
        <v>41968</v>
      </c>
      <c r="B275" s="241">
        <v>4366</v>
      </c>
      <c r="C275" s="429" t="s">
        <v>2506</v>
      </c>
      <c r="D275" s="401" t="s">
        <v>2566</v>
      </c>
      <c r="E275" s="402">
        <v>35892.97</v>
      </c>
      <c r="F275" s="294">
        <v>41968</v>
      </c>
      <c r="G275" s="22">
        <v>35892.97</v>
      </c>
      <c r="H275" s="265">
        <f t="shared" si="3"/>
        <v>0</v>
      </c>
      <c r="I275" s="20" t="s">
        <v>2531</v>
      </c>
      <c r="J275" s="9"/>
      <c r="K275" s="9"/>
      <c r="M275" s="9"/>
    </row>
    <row r="276" spans="1:13" x14ac:dyDescent="0.25">
      <c r="A276" s="240"/>
      <c r="B276" s="241"/>
      <c r="C276" s="429"/>
      <c r="D276" s="401"/>
      <c r="E276" s="402"/>
      <c r="F276" s="294"/>
      <c r="G276" s="620">
        <f>SUM(G265:G275)</f>
        <v>241078.88999999998</v>
      </c>
      <c r="H276" s="265"/>
      <c r="I276" s="20"/>
      <c r="J276" s="9"/>
      <c r="K276" s="9"/>
      <c r="M276" s="9"/>
    </row>
    <row r="277" spans="1:13" x14ac:dyDescent="0.25">
      <c r="A277" s="240"/>
      <c r="B277" s="241"/>
      <c r="C277" s="429"/>
      <c r="D277" s="401"/>
      <c r="E277" s="402"/>
      <c r="F277" s="294"/>
      <c r="G277" s="22"/>
      <c r="H277" s="265"/>
      <c r="I277" s="20"/>
      <c r="J277" s="9"/>
      <c r="K277" s="9"/>
      <c r="M277" s="9"/>
    </row>
    <row r="278" spans="1:13" x14ac:dyDescent="0.25">
      <c r="A278" s="240">
        <v>41944</v>
      </c>
      <c r="B278" s="241">
        <v>2467</v>
      </c>
      <c r="C278" s="394" t="s">
        <v>2506</v>
      </c>
      <c r="D278" s="401" t="s">
        <v>2546</v>
      </c>
      <c r="E278" s="402">
        <v>3283.2</v>
      </c>
      <c r="F278" s="294">
        <v>41944</v>
      </c>
      <c r="G278" s="30">
        <v>3283.2</v>
      </c>
      <c r="H278" s="238">
        <f t="shared" si="3"/>
        <v>0</v>
      </c>
      <c r="I278" s="235" t="s">
        <v>2508</v>
      </c>
      <c r="J278" s="9"/>
      <c r="K278" s="9"/>
      <c r="M278" s="9"/>
    </row>
    <row r="279" spans="1:13" x14ac:dyDescent="0.25">
      <c r="A279" s="240">
        <v>41944</v>
      </c>
      <c r="B279" s="241">
        <v>2468</v>
      </c>
      <c r="C279" s="394" t="s">
        <v>2506</v>
      </c>
      <c r="D279" s="401" t="s">
        <v>2546</v>
      </c>
      <c r="E279" s="402">
        <v>315.2</v>
      </c>
      <c r="F279" s="294">
        <v>41944</v>
      </c>
      <c r="G279" s="30">
        <v>315.2</v>
      </c>
      <c r="H279" s="238">
        <f t="shared" si="3"/>
        <v>0</v>
      </c>
      <c r="I279" s="235" t="s">
        <v>2508</v>
      </c>
      <c r="M279" s="9"/>
    </row>
    <row r="280" spans="1:13" x14ac:dyDescent="0.25">
      <c r="A280" s="240">
        <v>41948</v>
      </c>
      <c r="B280" s="241">
        <v>2771</v>
      </c>
      <c r="C280" s="394" t="s">
        <v>2506</v>
      </c>
      <c r="D280" s="401" t="s">
        <v>2546</v>
      </c>
      <c r="E280" s="402">
        <v>33309.839999999997</v>
      </c>
      <c r="F280" s="294">
        <v>41949</v>
      </c>
      <c r="G280" s="30">
        <v>33309.839999999997</v>
      </c>
      <c r="H280" s="265">
        <f t="shared" si="3"/>
        <v>0</v>
      </c>
      <c r="I280" s="235" t="s">
        <v>2511</v>
      </c>
      <c r="M280" s="9"/>
    </row>
    <row r="281" spans="1:13" x14ac:dyDescent="0.25">
      <c r="A281" s="240">
        <v>41950</v>
      </c>
      <c r="B281" s="241">
        <v>2945</v>
      </c>
      <c r="C281" s="394" t="s">
        <v>2506</v>
      </c>
      <c r="D281" s="401" t="s">
        <v>2546</v>
      </c>
      <c r="E281" s="402">
        <v>8151</v>
      </c>
      <c r="F281" s="294" t="s">
        <v>2650</v>
      </c>
      <c r="G281" s="251">
        <v>8151</v>
      </c>
      <c r="H281" s="265">
        <f t="shared" si="3"/>
        <v>0</v>
      </c>
      <c r="I281" s="8" t="s">
        <v>2520</v>
      </c>
      <c r="M281" s="9"/>
    </row>
    <row r="282" spans="1:13" x14ac:dyDescent="0.25">
      <c r="A282" s="240">
        <v>41953</v>
      </c>
      <c r="B282" s="241">
        <v>3166</v>
      </c>
      <c r="C282" s="394" t="s">
        <v>2506</v>
      </c>
      <c r="D282" s="8" t="s">
        <v>2546</v>
      </c>
      <c r="E282" s="252">
        <v>13509</v>
      </c>
      <c r="F282" s="294">
        <v>41954</v>
      </c>
      <c r="G282" s="30">
        <v>13509</v>
      </c>
      <c r="H282" s="265">
        <f t="shared" si="3"/>
        <v>0</v>
      </c>
      <c r="I282" s="235" t="s">
        <v>2544</v>
      </c>
      <c r="M282" s="9"/>
    </row>
    <row r="283" spans="1:13" x14ac:dyDescent="0.25">
      <c r="A283" s="240">
        <v>41957</v>
      </c>
      <c r="B283" s="241">
        <v>3528</v>
      </c>
      <c r="C283" s="394" t="s">
        <v>2506</v>
      </c>
      <c r="D283" s="401" t="s">
        <v>2546</v>
      </c>
      <c r="E283" s="402">
        <v>11084.48</v>
      </c>
      <c r="F283" s="294">
        <v>41958</v>
      </c>
      <c r="G283" s="30">
        <v>11084.48</v>
      </c>
      <c r="H283" s="265">
        <f t="shared" si="3"/>
        <v>0</v>
      </c>
      <c r="I283" s="235" t="s">
        <v>2544</v>
      </c>
      <c r="K283" s="21"/>
      <c r="M283" s="9"/>
    </row>
    <row r="284" spans="1:13" x14ac:dyDescent="0.25">
      <c r="A284" s="240">
        <v>41964</v>
      </c>
      <c r="B284" s="241">
        <v>4034</v>
      </c>
      <c r="C284" s="429" t="s">
        <v>2506</v>
      </c>
      <c r="D284" s="401" t="s">
        <v>2546</v>
      </c>
      <c r="E284" s="402">
        <v>12090.4</v>
      </c>
      <c r="F284" s="294">
        <v>41966</v>
      </c>
      <c r="G284" s="30">
        <v>12090.4</v>
      </c>
      <c r="H284" s="265">
        <f t="shared" si="3"/>
        <v>0</v>
      </c>
      <c r="I284" s="8" t="s">
        <v>2508</v>
      </c>
      <c r="M284" s="9"/>
    </row>
    <row r="285" spans="1:13" x14ac:dyDescent="0.25">
      <c r="A285" s="240">
        <v>41967</v>
      </c>
      <c r="B285" s="241">
        <v>4306</v>
      </c>
      <c r="C285" s="429" t="s">
        <v>2506</v>
      </c>
      <c r="D285" s="401" t="s">
        <v>2546</v>
      </c>
      <c r="E285" s="402">
        <v>707.72</v>
      </c>
      <c r="F285" s="117">
        <v>41968</v>
      </c>
      <c r="G285" s="251">
        <v>707.72</v>
      </c>
      <c r="H285" s="265">
        <f t="shared" si="3"/>
        <v>0</v>
      </c>
      <c r="I285" s="235" t="s">
        <v>2544</v>
      </c>
      <c r="M285" s="9"/>
    </row>
    <row r="286" spans="1:13" x14ac:dyDescent="0.25">
      <c r="A286" s="240"/>
      <c r="B286" s="241"/>
      <c r="C286" s="429"/>
      <c r="D286" s="401"/>
      <c r="E286" s="402"/>
      <c r="F286" s="117"/>
      <c r="G286" s="623">
        <f>SUM(G278:G285)</f>
        <v>82450.84</v>
      </c>
      <c r="H286" s="265"/>
      <c r="I286" s="235"/>
      <c r="M286" s="9"/>
    </row>
    <row r="287" spans="1:13" x14ac:dyDescent="0.25">
      <c r="A287" s="240"/>
      <c r="B287" s="241"/>
      <c r="C287" s="429"/>
      <c r="D287" s="401"/>
      <c r="E287" s="402"/>
      <c r="F287" s="117"/>
      <c r="G287" s="251"/>
      <c r="H287" s="265"/>
      <c r="I287" s="235"/>
      <c r="M287" s="9"/>
    </row>
    <row r="288" spans="1:13" x14ac:dyDescent="0.25">
      <c r="A288" s="240">
        <v>41949</v>
      </c>
      <c r="B288" s="241">
        <v>2866</v>
      </c>
      <c r="C288" s="394" t="s">
        <v>2506</v>
      </c>
      <c r="D288" s="401" t="s">
        <v>2634</v>
      </c>
      <c r="E288" s="402">
        <v>4550</v>
      </c>
      <c r="F288" s="299" t="s">
        <v>2635</v>
      </c>
      <c r="G288" s="418">
        <f>2942+500</f>
        <v>3442</v>
      </c>
      <c r="H288" s="419">
        <f t="shared" si="3"/>
        <v>1108</v>
      </c>
      <c r="I288" s="8" t="s">
        <v>2508</v>
      </c>
      <c r="M288" s="9"/>
    </row>
    <row r="289" spans="1:13" x14ac:dyDescent="0.25">
      <c r="A289" s="240"/>
      <c r="B289" s="241"/>
      <c r="C289" s="394"/>
      <c r="D289" s="401"/>
      <c r="E289" s="402"/>
      <c r="F289" s="299"/>
      <c r="G289" s="418"/>
      <c r="H289" s="419"/>
      <c r="I289" s="8"/>
      <c r="M289" s="9"/>
    </row>
    <row r="290" spans="1:13" x14ac:dyDescent="0.25">
      <c r="A290" s="240">
        <v>41944</v>
      </c>
      <c r="B290" s="241">
        <v>2430</v>
      </c>
      <c r="C290" s="394" t="s">
        <v>2506</v>
      </c>
      <c r="D290" s="8" t="s">
        <v>1440</v>
      </c>
      <c r="E290" s="252">
        <v>1920</v>
      </c>
      <c r="F290" s="294">
        <v>41944</v>
      </c>
      <c r="G290" s="30">
        <v>1920</v>
      </c>
      <c r="H290" s="238">
        <f t="shared" si="3"/>
        <v>0</v>
      </c>
      <c r="I290" s="235" t="s">
        <v>2525</v>
      </c>
      <c r="M290" s="9"/>
    </row>
    <row r="291" spans="1:13" x14ac:dyDescent="0.25">
      <c r="A291" s="240">
        <v>41959</v>
      </c>
      <c r="B291" s="241">
        <v>3659</v>
      </c>
      <c r="C291" s="394" t="s">
        <v>2506</v>
      </c>
      <c r="D291" s="401" t="s">
        <v>1440</v>
      </c>
      <c r="E291" s="402">
        <v>1920</v>
      </c>
      <c r="F291" s="294">
        <v>41960</v>
      </c>
      <c r="G291" s="30">
        <v>1920</v>
      </c>
      <c r="H291" s="265">
        <f t="shared" si="3"/>
        <v>0</v>
      </c>
      <c r="I291" s="8" t="s">
        <v>2525</v>
      </c>
      <c r="M291" s="9"/>
    </row>
    <row r="292" spans="1:13" x14ac:dyDescent="0.25">
      <c r="A292" s="240">
        <v>41964</v>
      </c>
      <c r="B292" s="241">
        <v>4082</v>
      </c>
      <c r="C292" s="429" t="s">
        <v>2506</v>
      </c>
      <c r="D292" s="401" t="s">
        <v>1440</v>
      </c>
      <c r="E292" s="402">
        <v>12440.4</v>
      </c>
      <c r="F292" s="294">
        <v>41964</v>
      </c>
      <c r="G292" s="30">
        <v>12440.4</v>
      </c>
      <c r="H292" s="265">
        <f t="shared" si="3"/>
        <v>0</v>
      </c>
      <c r="I292" s="431" t="s">
        <v>2525</v>
      </c>
      <c r="M292" s="9"/>
    </row>
    <row r="293" spans="1:13" x14ac:dyDescent="0.25">
      <c r="A293" s="240">
        <v>41968</v>
      </c>
      <c r="B293" s="241">
        <v>4415</v>
      </c>
      <c r="C293" s="429" t="s">
        <v>2506</v>
      </c>
      <c r="D293" s="401" t="s">
        <v>1440</v>
      </c>
      <c r="E293" s="402">
        <v>27600</v>
      </c>
      <c r="F293" s="300"/>
      <c r="G293" s="100"/>
      <c r="H293" s="265">
        <f t="shared" si="3"/>
        <v>27600</v>
      </c>
      <c r="I293" s="20" t="s">
        <v>2525</v>
      </c>
      <c r="M293" s="9"/>
    </row>
    <row r="294" spans="1:13" x14ac:dyDescent="0.25">
      <c r="A294" s="240"/>
      <c r="B294" s="241"/>
      <c r="C294" s="429"/>
      <c r="D294" s="401"/>
      <c r="E294" s="622">
        <f>SUM(E290:E293)</f>
        <v>43880.4</v>
      </c>
      <c r="F294" s="300"/>
      <c r="G294" s="100"/>
      <c r="H294" s="265"/>
      <c r="I294" s="20"/>
      <c r="M294" s="9"/>
    </row>
    <row r="295" spans="1:13" x14ac:dyDescent="0.25">
      <c r="A295" s="240"/>
      <c r="B295" s="241"/>
      <c r="C295" s="429"/>
      <c r="D295" s="401"/>
      <c r="E295" s="402"/>
      <c r="F295" s="300"/>
      <c r="G295" s="100"/>
      <c r="H295" s="265"/>
      <c r="I295" s="20"/>
      <c r="M295" s="9"/>
    </row>
    <row r="296" spans="1:13" x14ac:dyDescent="0.25">
      <c r="A296" s="240">
        <v>41952</v>
      </c>
      <c r="B296" s="241">
        <v>3072</v>
      </c>
      <c r="C296" s="394" t="s">
        <v>2506</v>
      </c>
      <c r="D296" s="8" t="s">
        <v>2669</v>
      </c>
      <c r="E296" s="252">
        <v>2367.1999999999998</v>
      </c>
      <c r="F296" s="294">
        <v>41953</v>
      </c>
      <c r="G296" s="30">
        <v>2367.1999999999998</v>
      </c>
      <c r="H296" s="265">
        <f t="shared" si="3"/>
        <v>0</v>
      </c>
      <c r="I296" s="235" t="s">
        <v>2531</v>
      </c>
      <c r="M296" s="9"/>
    </row>
    <row r="297" spans="1:13" x14ac:dyDescent="0.25">
      <c r="A297" s="240">
        <v>41944</v>
      </c>
      <c r="B297" s="241">
        <v>2448</v>
      </c>
      <c r="C297" s="394" t="s">
        <v>2506</v>
      </c>
      <c r="D297" s="401" t="s">
        <v>2111</v>
      </c>
      <c r="E297" s="402">
        <v>4651.2</v>
      </c>
      <c r="F297" s="294">
        <v>41946</v>
      </c>
      <c r="G297" s="30">
        <v>4651.2</v>
      </c>
      <c r="H297" s="238">
        <f t="shared" si="3"/>
        <v>0</v>
      </c>
      <c r="I297" s="235" t="s">
        <v>2534</v>
      </c>
      <c r="M297" s="9"/>
    </row>
    <row r="298" spans="1:13" x14ac:dyDescent="0.25">
      <c r="A298" s="240">
        <v>41945</v>
      </c>
      <c r="B298" s="241">
        <v>2518</v>
      </c>
      <c r="C298" s="394" t="s">
        <v>2506</v>
      </c>
      <c r="D298" s="414" t="s">
        <v>2111</v>
      </c>
      <c r="E298" s="402">
        <v>1935</v>
      </c>
      <c r="F298" s="294">
        <v>41945</v>
      </c>
      <c r="G298" s="30">
        <v>1935</v>
      </c>
      <c r="H298" s="238">
        <f t="shared" si="3"/>
        <v>0</v>
      </c>
      <c r="I298" s="38" t="s">
        <v>2531</v>
      </c>
      <c r="M298" s="9"/>
    </row>
    <row r="299" spans="1:13" x14ac:dyDescent="0.25">
      <c r="A299" s="240">
        <v>41947</v>
      </c>
      <c r="B299" s="241">
        <v>2680</v>
      </c>
      <c r="C299" s="394" t="s">
        <v>2506</v>
      </c>
      <c r="D299" s="414" t="s">
        <v>2111</v>
      </c>
      <c r="E299" s="402">
        <v>1108.8</v>
      </c>
      <c r="F299" s="294">
        <v>41947</v>
      </c>
      <c r="G299" s="30">
        <v>1108.8</v>
      </c>
      <c r="H299" s="265">
        <f t="shared" si="3"/>
        <v>0</v>
      </c>
      <c r="I299" s="38" t="s">
        <v>2531</v>
      </c>
      <c r="M299" s="9"/>
    </row>
    <row r="300" spans="1:13" x14ac:dyDescent="0.25">
      <c r="A300" s="240">
        <v>41948</v>
      </c>
      <c r="B300" s="241">
        <v>2734</v>
      </c>
      <c r="C300" s="394" t="s">
        <v>2506</v>
      </c>
      <c r="D300" s="401" t="s">
        <v>2111</v>
      </c>
      <c r="E300" s="402">
        <v>880</v>
      </c>
      <c r="F300" s="294">
        <v>41949</v>
      </c>
      <c r="G300" s="30">
        <v>880</v>
      </c>
      <c r="H300" s="265">
        <f t="shared" si="3"/>
        <v>0</v>
      </c>
      <c r="I300" s="235" t="s">
        <v>2523</v>
      </c>
      <c r="J300" s="9"/>
      <c r="K300" s="9"/>
      <c r="M300" s="9"/>
    </row>
    <row r="301" spans="1:13" x14ac:dyDescent="0.25">
      <c r="A301" s="240">
        <v>41949</v>
      </c>
      <c r="B301" s="241">
        <v>2816</v>
      </c>
      <c r="C301" s="394" t="s">
        <v>2506</v>
      </c>
      <c r="D301" s="401" t="s">
        <v>2111</v>
      </c>
      <c r="E301" s="402">
        <v>1267.2</v>
      </c>
      <c r="F301" s="294">
        <v>41950</v>
      </c>
      <c r="G301" s="30">
        <v>1267.2</v>
      </c>
      <c r="H301" s="265">
        <f t="shared" si="3"/>
        <v>0</v>
      </c>
      <c r="I301" s="235" t="s">
        <v>2531</v>
      </c>
      <c r="J301" s="9"/>
      <c r="K301" s="9"/>
      <c r="M301" s="9"/>
    </row>
    <row r="302" spans="1:13" x14ac:dyDescent="0.25">
      <c r="A302" s="240">
        <v>41950</v>
      </c>
      <c r="B302" s="241">
        <v>2909</v>
      </c>
      <c r="C302" s="394" t="s">
        <v>2506</v>
      </c>
      <c r="D302" s="401" t="s">
        <v>2111</v>
      </c>
      <c r="E302" s="402">
        <v>1157.2</v>
      </c>
      <c r="F302" s="294">
        <v>41950</v>
      </c>
      <c r="G302" s="30">
        <v>1157.2</v>
      </c>
      <c r="H302" s="265">
        <f t="shared" si="3"/>
        <v>0</v>
      </c>
      <c r="I302" s="8" t="s">
        <v>2531</v>
      </c>
      <c r="J302" s="9"/>
      <c r="K302" s="9"/>
      <c r="M302" s="9"/>
    </row>
    <row r="303" spans="1:13" x14ac:dyDescent="0.25">
      <c r="A303" s="240">
        <v>41951</v>
      </c>
      <c r="B303" s="241">
        <v>3000</v>
      </c>
      <c r="C303" s="394" t="s">
        <v>2506</v>
      </c>
      <c r="D303" s="8" t="s">
        <v>2111</v>
      </c>
      <c r="E303" s="252">
        <v>3097.6</v>
      </c>
      <c r="F303" s="294">
        <v>41951</v>
      </c>
      <c r="G303" s="30">
        <v>3097.6</v>
      </c>
      <c r="H303" s="265">
        <f t="shared" si="3"/>
        <v>0</v>
      </c>
      <c r="I303" s="8" t="s">
        <v>2531</v>
      </c>
      <c r="J303" s="9"/>
      <c r="K303" s="9"/>
      <c r="M303" s="9"/>
    </row>
    <row r="304" spans="1:13" x14ac:dyDescent="0.25">
      <c r="A304" s="240">
        <v>41953</v>
      </c>
      <c r="B304" s="241">
        <v>3135</v>
      </c>
      <c r="C304" s="394" t="s">
        <v>2506</v>
      </c>
      <c r="D304" s="8" t="s">
        <v>2111</v>
      </c>
      <c r="E304" s="252">
        <v>1214.4000000000001</v>
      </c>
      <c r="F304" s="294">
        <v>41953</v>
      </c>
      <c r="G304" s="30">
        <v>1214.4000000000001</v>
      </c>
      <c r="H304" s="265">
        <f t="shared" si="3"/>
        <v>0</v>
      </c>
      <c r="I304" s="8" t="s">
        <v>2531</v>
      </c>
      <c r="J304" s="9"/>
      <c r="K304" s="9"/>
      <c r="M304" s="9"/>
    </row>
    <row r="305" spans="1:13" x14ac:dyDescent="0.25">
      <c r="A305" s="240">
        <v>41954</v>
      </c>
      <c r="B305" s="241">
        <v>3234</v>
      </c>
      <c r="C305" s="394" t="s">
        <v>2506</v>
      </c>
      <c r="D305" s="8" t="s">
        <v>2111</v>
      </c>
      <c r="E305" s="252">
        <v>1188</v>
      </c>
      <c r="F305" s="294">
        <v>41955</v>
      </c>
      <c r="G305" s="30">
        <v>1188</v>
      </c>
      <c r="H305" s="265">
        <f t="shared" si="3"/>
        <v>0</v>
      </c>
      <c r="I305" s="235" t="s">
        <v>2531</v>
      </c>
      <c r="J305" s="9"/>
      <c r="K305" s="9"/>
      <c r="M305" s="9"/>
    </row>
    <row r="306" spans="1:13" x14ac:dyDescent="0.25">
      <c r="A306" s="240">
        <v>41956</v>
      </c>
      <c r="B306" s="241">
        <v>3396</v>
      </c>
      <c r="C306" s="394" t="s">
        <v>2506</v>
      </c>
      <c r="D306" s="8" t="s">
        <v>2111</v>
      </c>
      <c r="E306" s="252">
        <v>1251</v>
      </c>
      <c r="F306" s="294">
        <v>41956</v>
      </c>
      <c r="G306" s="30">
        <v>1251</v>
      </c>
      <c r="H306" s="265">
        <f t="shared" si="3"/>
        <v>0</v>
      </c>
      <c r="I306" s="235" t="s">
        <v>2531</v>
      </c>
      <c r="J306" s="9"/>
      <c r="K306" s="9"/>
      <c r="M306" s="9"/>
    </row>
    <row r="307" spans="1:13" x14ac:dyDescent="0.25">
      <c r="A307" s="240">
        <v>41962</v>
      </c>
      <c r="B307" s="241">
        <v>3891</v>
      </c>
      <c r="C307" s="394" t="s">
        <v>2506</v>
      </c>
      <c r="D307" s="401" t="s">
        <v>2111</v>
      </c>
      <c r="E307" s="402">
        <v>1395.9</v>
      </c>
      <c r="F307" s="294">
        <v>41962</v>
      </c>
      <c r="G307" s="30">
        <v>1395.9</v>
      </c>
      <c r="H307" s="265">
        <f t="shared" si="3"/>
        <v>0</v>
      </c>
      <c r="I307" s="8" t="s">
        <v>2544</v>
      </c>
      <c r="J307" s="9"/>
      <c r="K307" s="9"/>
      <c r="M307" s="9"/>
    </row>
    <row r="308" spans="1:13" x14ac:dyDescent="0.25">
      <c r="A308" s="240">
        <v>41963</v>
      </c>
      <c r="B308" s="241">
        <v>3954</v>
      </c>
      <c r="C308" s="394" t="s">
        <v>2506</v>
      </c>
      <c r="D308" s="401" t="s">
        <v>2111</v>
      </c>
      <c r="E308" s="402">
        <v>920</v>
      </c>
      <c r="F308" s="294">
        <v>41963</v>
      </c>
      <c r="G308" s="30">
        <v>920</v>
      </c>
      <c r="H308" s="265">
        <f t="shared" si="3"/>
        <v>0</v>
      </c>
      <c r="I308" s="8" t="s">
        <v>2531</v>
      </c>
      <c r="J308" s="9"/>
      <c r="K308" s="9"/>
      <c r="M308" s="9"/>
    </row>
    <row r="309" spans="1:13" x14ac:dyDescent="0.25">
      <c r="A309" s="240">
        <v>41964</v>
      </c>
      <c r="B309" s="241">
        <v>4073</v>
      </c>
      <c r="C309" s="429" t="s">
        <v>2506</v>
      </c>
      <c r="D309" s="401" t="s">
        <v>2111</v>
      </c>
      <c r="E309" s="402">
        <v>1345.5</v>
      </c>
      <c r="F309" s="294">
        <v>41965</v>
      </c>
      <c r="G309" s="30">
        <v>1345.5</v>
      </c>
      <c r="H309" s="265">
        <f t="shared" si="3"/>
        <v>0</v>
      </c>
      <c r="I309" s="235" t="s">
        <v>2531</v>
      </c>
      <c r="J309" s="9"/>
      <c r="K309" s="9"/>
      <c r="M309" s="9"/>
    </row>
    <row r="310" spans="1:13" x14ac:dyDescent="0.25">
      <c r="A310" s="240">
        <v>41965</v>
      </c>
      <c r="B310" s="241">
        <v>4167</v>
      </c>
      <c r="C310" s="429" t="s">
        <v>2506</v>
      </c>
      <c r="D310" s="401" t="s">
        <v>2111</v>
      </c>
      <c r="E310" s="402">
        <v>3283.5</v>
      </c>
      <c r="F310" s="294">
        <v>41966</v>
      </c>
      <c r="G310" s="22">
        <v>3283.5</v>
      </c>
      <c r="H310" s="265">
        <f t="shared" si="3"/>
        <v>0</v>
      </c>
      <c r="I310" s="431" t="s">
        <v>2531</v>
      </c>
      <c r="J310" s="9"/>
      <c r="K310" s="9"/>
      <c r="M310" s="9"/>
    </row>
    <row r="311" spans="1:13" x14ac:dyDescent="0.25">
      <c r="A311" s="240">
        <v>41966</v>
      </c>
      <c r="B311" s="241">
        <v>4219</v>
      </c>
      <c r="C311" s="429" t="s">
        <v>2506</v>
      </c>
      <c r="D311" s="8" t="s">
        <v>2111</v>
      </c>
      <c r="E311" s="252">
        <v>2574</v>
      </c>
      <c r="F311" s="294">
        <v>41966</v>
      </c>
      <c r="G311" s="22">
        <v>2574</v>
      </c>
      <c r="H311" s="265">
        <f t="shared" si="3"/>
        <v>0</v>
      </c>
      <c r="I311" s="20" t="s">
        <v>2531</v>
      </c>
      <c r="J311" s="9"/>
      <c r="K311" s="9"/>
      <c r="M311" s="9"/>
    </row>
    <row r="312" spans="1:13" x14ac:dyDescent="0.25">
      <c r="A312" s="240">
        <v>41967</v>
      </c>
      <c r="B312" s="241">
        <v>4268</v>
      </c>
      <c r="C312" s="429" t="s">
        <v>2506</v>
      </c>
      <c r="D312" s="401" t="s">
        <v>2111</v>
      </c>
      <c r="E312" s="402">
        <v>1410.4</v>
      </c>
      <c r="F312" s="117">
        <v>41967</v>
      </c>
      <c r="G312" s="30">
        <v>1410.4</v>
      </c>
      <c r="H312" s="265">
        <f t="shared" si="3"/>
        <v>0</v>
      </c>
      <c r="I312" s="235" t="s">
        <v>2531</v>
      </c>
      <c r="J312" s="9"/>
      <c r="K312" s="9"/>
      <c r="M312" s="9"/>
    </row>
    <row r="313" spans="1:13" x14ac:dyDescent="0.25">
      <c r="A313" s="240">
        <v>41957</v>
      </c>
      <c r="B313" s="241">
        <v>3498</v>
      </c>
      <c r="C313" s="394" t="s">
        <v>2506</v>
      </c>
      <c r="D313" s="401" t="s">
        <v>2710</v>
      </c>
      <c r="E313" s="402">
        <v>1315.6</v>
      </c>
      <c r="F313" s="294">
        <v>41958</v>
      </c>
      <c r="G313" s="30">
        <v>1315.6</v>
      </c>
      <c r="H313" s="265">
        <f t="shared" si="3"/>
        <v>0</v>
      </c>
      <c r="I313" s="8" t="s">
        <v>2531</v>
      </c>
      <c r="J313" s="9"/>
      <c r="K313" s="9"/>
      <c r="M313" s="9"/>
    </row>
    <row r="314" spans="1:13" x14ac:dyDescent="0.25">
      <c r="A314" s="240">
        <v>41958</v>
      </c>
      <c r="B314" s="241">
        <v>3575</v>
      </c>
      <c r="C314" s="394" t="s">
        <v>2506</v>
      </c>
      <c r="D314" s="401" t="s">
        <v>2710</v>
      </c>
      <c r="E314" s="402">
        <v>3547.6</v>
      </c>
      <c r="F314" s="294">
        <v>41960</v>
      </c>
      <c r="G314" s="30">
        <v>3547.6</v>
      </c>
      <c r="H314" s="265">
        <f t="shared" si="3"/>
        <v>0</v>
      </c>
      <c r="I314" s="235" t="s">
        <v>2508</v>
      </c>
      <c r="J314" s="9"/>
      <c r="K314" s="9"/>
      <c r="M314" s="9"/>
    </row>
    <row r="315" spans="1:13" x14ac:dyDescent="0.25">
      <c r="A315" s="240">
        <v>41959</v>
      </c>
      <c r="B315" s="241">
        <v>3648</v>
      </c>
      <c r="C315" s="394" t="s">
        <v>2506</v>
      </c>
      <c r="D315" s="8" t="s">
        <v>2710</v>
      </c>
      <c r="E315" s="252">
        <v>2566.1999999999998</v>
      </c>
      <c r="F315" s="294">
        <v>41960</v>
      </c>
      <c r="G315" s="30">
        <v>2566.1999999999998</v>
      </c>
      <c r="H315" s="265">
        <f t="shared" si="3"/>
        <v>0</v>
      </c>
      <c r="I315" s="8" t="s">
        <v>2531</v>
      </c>
      <c r="J315" s="9"/>
      <c r="K315" s="9"/>
      <c r="M315" s="9"/>
    </row>
    <row r="316" spans="1:13" x14ac:dyDescent="0.25">
      <c r="A316" s="240">
        <v>41960</v>
      </c>
      <c r="B316" s="241">
        <v>3705</v>
      </c>
      <c r="C316" s="394" t="s">
        <v>2506</v>
      </c>
      <c r="D316" s="8" t="s">
        <v>2710</v>
      </c>
      <c r="E316" s="252">
        <v>1426</v>
      </c>
      <c r="F316" s="294">
        <v>41960</v>
      </c>
      <c r="G316" s="251">
        <v>1426</v>
      </c>
      <c r="H316" s="265">
        <f t="shared" si="3"/>
        <v>0</v>
      </c>
      <c r="I316" s="45" t="s">
        <v>2531</v>
      </c>
      <c r="J316" s="9"/>
      <c r="K316" s="9"/>
      <c r="M316" s="9"/>
    </row>
    <row r="317" spans="1:13" x14ac:dyDescent="0.25">
      <c r="A317" s="240"/>
      <c r="B317" s="241"/>
      <c r="C317" s="394"/>
      <c r="D317" s="8"/>
      <c r="E317" s="252"/>
      <c r="F317" s="294"/>
      <c r="G317" s="623">
        <f>SUM(G296:G316)</f>
        <v>39902.300000000003</v>
      </c>
      <c r="H317" s="265"/>
      <c r="I317" s="45"/>
      <c r="J317" s="9"/>
      <c r="K317" s="9"/>
      <c r="M317" s="9"/>
    </row>
    <row r="318" spans="1:13" x14ac:dyDescent="0.25">
      <c r="A318" s="240"/>
      <c r="B318" s="241"/>
      <c r="C318" s="394"/>
      <c r="D318" s="8"/>
      <c r="E318" s="252"/>
      <c r="F318" s="294"/>
      <c r="G318" s="251"/>
      <c r="H318" s="265"/>
      <c r="I318" s="45"/>
      <c r="J318" s="9"/>
      <c r="K318" s="9"/>
      <c r="M318" s="9"/>
    </row>
    <row r="319" spans="1:13" x14ac:dyDescent="0.25">
      <c r="A319" s="240">
        <v>41944</v>
      </c>
      <c r="B319" s="241">
        <v>2440</v>
      </c>
      <c r="C319" s="394" t="s">
        <v>2506</v>
      </c>
      <c r="D319" s="401" t="s">
        <v>49</v>
      </c>
      <c r="E319" s="402">
        <v>1350</v>
      </c>
      <c r="F319" s="294">
        <v>41946</v>
      </c>
      <c r="G319" s="30">
        <v>1350</v>
      </c>
      <c r="H319" s="238">
        <f t="shared" si="3"/>
        <v>0</v>
      </c>
      <c r="I319" s="235" t="s">
        <v>2534</v>
      </c>
      <c r="J319" s="9"/>
      <c r="K319" s="9"/>
      <c r="M319" s="9"/>
    </row>
    <row r="320" spans="1:13" x14ac:dyDescent="0.25">
      <c r="A320" s="240">
        <v>41946</v>
      </c>
      <c r="B320" s="241">
        <v>2561</v>
      </c>
      <c r="C320" s="394" t="s">
        <v>2506</v>
      </c>
      <c r="D320" s="414" t="s">
        <v>49</v>
      </c>
      <c r="E320" s="402">
        <v>1350</v>
      </c>
      <c r="F320" s="294">
        <v>41947</v>
      </c>
      <c r="G320" s="30">
        <v>1350</v>
      </c>
      <c r="H320" s="238">
        <f t="shared" si="3"/>
        <v>0</v>
      </c>
      <c r="I320" s="38" t="s">
        <v>2531</v>
      </c>
      <c r="J320" s="9"/>
      <c r="K320" s="9"/>
      <c r="M320" s="9"/>
    </row>
    <row r="321" spans="1:13" x14ac:dyDescent="0.25">
      <c r="A321" s="240">
        <v>41947</v>
      </c>
      <c r="B321" s="241">
        <v>2668</v>
      </c>
      <c r="C321" s="394" t="s">
        <v>2506</v>
      </c>
      <c r="D321" s="414" t="s">
        <v>49</v>
      </c>
      <c r="E321" s="402">
        <v>675</v>
      </c>
      <c r="F321" s="294">
        <v>41947</v>
      </c>
      <c r="G321" s="30">
        <v>675</v>
      </c>
      <c r="H321" s="265">
        <f t="shared" si="3"/>
        <v>0</v>
      </c>
      <c r="I321" s="38" t="s">
        <v>2531</v>
      </c>
      <c r="J321" s="9"/>
      <c r="K321" s="9"/>
      <c r="M321" s="9"/>
    </row>
    <row r="322" spans="1:13" x14ac:dyDescent="0.25">
      <c r="A322" s="240">
        <v>41948</v>
      </c>
      <c r="B322" s="241">
        <v>2735</v>
      </c>
      <c r="C322" s="394" t="s">
        <v>2506</v>
      </c>
      <c r="D322" s="401" t="s">
        <v>49</v>
      </c>
      <c r="E322" s="402">
        <v>1350</v>
      </c>
      <c r="F322" s="294">
        <v>41949</v>
      </c>
      <c r="G322" s="30">
        <v>1350</v>
      </c>
      <c r="H322" s="265">
        <f t="shared" si="3"/>
        <v>0</v>
      </c>
      <c r="I322" s="235" t="s">
        <v>2523</v>
      </c>
      <c r="J322" s="9"/>
      <c r="K322" s="9"/>
      <c r="M322" s="9"/>
    </row>
    <row r="323" spans="1:13" x14ac:dyDescent="0.25">
      <c r="A323" s="240">
        <v>41949</v>
      </c>
      <c r="B323" s="241">
        <v>2806</v>
      </c>
      <c r="C323" s="394" t="s">
        <v>2506</v>
      </c>
      <c r="D323" s="401" t="s">
        <v>49</v>
      </c>
      <c r="E323" s="402">
        <v>1575</v>
      </c>
      <c r="F323" s="294">
        <v>41950</v>
      </c>
      <c r="G323" s="30">
        <v>1575</v>
      </c>
      <c r="H323" s="265">
        <f t="shared" si="3"/>
        <v>0</v>
      </c>
      <c r="I323" s="235" t="s">
        <v>2531</v>
      </c>
      <c r="J323" s="9"/>
      <c r="K323" s="9"/>
      <c r="M323" s="9"/>
    </row>
    <row r="324" spans="1:13" x14ac:dyDescent="0.25">
      <c r="A324" s="240">
        <v>41950</v>
      </c>
      <c r="B324" s="241">
        <v>2899</v>
      </c>
      <c r="C324" s="394" t="s">
        <v>2506</v>
      </c>
      <c r="D324" s="401" t="s">
        <v>49</v>
      </c>
      <c r="E324" s="402">
        <v>900</v>
      </c>
      <c r="F324" s="294">
        <v>41950</v>
      </c>
      <c r="G324" s="30">
        <v>900</v>
      </c>
      <c r="H324" s="265">
        <f t="shared" si="3"/>
        <v>0</v>
      </c>
      <c r="I324" s="8" t="s">
        <v>2508</v>
      </c>
      <c r="J324" s="9"/>
      <c r="K324" s="9"/>
      <c r="M324" s="9"/>
    </row>
    <row r="325" spans="1:13" x14ac:dyDescent="0.25">
      <c r="A325" s="240">
        <v>41951</v>
      </c>
      <c r="B325" s="241">
        <v>3014</v>
      </c>
      <c r="C325" s="394" t="s">
        <v>2506</v>
      </c>
      <c r="D325" s="8" t="s">
        <v>49</v>
      </c>
      <c r="E325" s="252">
        <v>1800</v>
      </c>
      <c r="F325" s="294">
        <v>41951</v>
      </c>
      <c r="G325" s="30">
        <v>1800</v>
      </c>
      <c r="H325" s="265">
        <f t="shared" si="3"/>
        <v>0</v>
      </c>
      <c r="I325" s="8" t="s">
        <v>2531</v>
      </c>
      <c r="J325" s="9"/>
      <c r="K325" s="9"/>
      <c r="M325" s="9"/>
    </row>
    <row r="326" spans="1:13" x14ac:dyDescent="0.25">
      <c r="A326" s="240">
        <v>41954</v>
      </c>
      <c r="B326" s="241">
        <v>3242</v>
      </c>
      <c r="C326" s="394" t="s">
        <v>2506</v>
      </c>
      <c r="D326" s="8" t="s">
        <v>49</v>
      </c>
      <c r="E326" s="252">
        <v>1575</v>
      </c>
      <c r="F326" s="294">
        <v>41955</v>
      </c>
      <c r="G326" s="30">
        <v>1575</v>
      </c>
      <c r="H326" s="265">
        <f t="shared" si="3"/>
        <v>0</v>
      </c>
      <c r="I326" s="235" t="s">
        <v>2531</v>
      </c>
      <c r="J326" s="9"/>
      <c r="K326" s="9"/>
      <c r="M326" s="9"/>
    </row>
    <row r="327" spans="1:13" x14ac:dyDescent="0.25">
      <c r="A327" s="240">
        <v>41956</v>
      </c>
      <c r="B327" s="241">
        <v>3411</v>
      </c>
      <c r="C327" s="394" t="s">
        <v>2506</v>
      </c>
      <c r="D327" s="8" t="s">
        <v>49</v>
      </c>
      <c r="E327" s="252">
        <v>1575</v>
      </c>
      <c r="F327" s="294">
        <v>41956</v>
      </c>
      <c r="G327" s="30">
        <v>1575</v>
      </c>
      <c r="H327" s="265">
        <f t="shared" si="3"/>
        <v>0</v>
      </c>
      <c r="I327" s="8" t="s">
        <v>2508</v>
      </c>
      <c r="J327" s="9"/>
      <c r="K327" s="9"/>
      <c r="M327" s="9"/>
    </row>
    <row r="328" spans="1:13" x14ac:dyDescent="0.25">
      <c r="A328" s="240">
        <v>41957</v>
      </c>
      <c r="B328" s="241">
        <v>3488</v>
      </c>
      <c r="C328" s="394" t="s">
        <v>2506</v>
      </c>
      <c r="D328" s="401" t="s">
        <v>49</v>
      </c>
      <c r="E328" s="402">
        <v>1840</v>
      </c>
      <c r="F328" s="294">
        <v>41958</v>
      </c>
      <c r="G328" s="30">
        <v>1840</v>
      </c>
      <c r="H328" s="265">
        <f t="shared" si="3"/>
        <v>0</v>
      </c>
      <c r="I328" s="8" t="s">
        <v>2531</v>
      </c>
      <c r="J328" s="9"/>
      <c r="K328" s="9"/>
      <c r="M328" s="9"/>
    </row>
    <row r="329" spans="1:13" x14ac:dyDescent="0.25">
      <c r="A329" s="240">
        <v>41965</v>
      </c>
      <c r="B329" s="241">
        <v>4160</v>
      </c>
      <c r="C329" s="429" t="s">
        <v>2506</v>
      </c>
      <c r="D329" s="401" t="s">
        <v>49</v>
      </c>
      <c r="E329" s="402">
        <v>1980</v>
      </c>
      <c r="F329" s="294">
        <v>41966</v>
      </c>
      <c r="G329" s="22">
        <v>1980</v>
      </c>
      <c r="H329" s="265">
        <f t="shared" si="3"/>
        <v>0</v>
      </c>
      <c r="I329" s="431" t="s">
        <v>2508</v>
      </c>
      <c r="J329" s="9"/>
      <c r="K329" s="9"/>
      <c r="M329" s="9"/>
    </row>
    <row r="330" spans="1:13" x14ac:dyDescent="0.25">
      <c r="A330" s="240">
        <v>41967</v>
      </c>
      <c r="B330" s="241">
        <v>4272</v>
      </c>
      <c r="C330" s="429" t="s">
        <v>2506</v>
      </c>
      <c r="D330" s="401" t="s">
        <v>49</v>
      </c>
      <c r="E330" s="402">
        <v>1540</v>
      </c>
      <c r="F330" s="117">
        <v>41967</v>
      </c>
      <c r="G330" s="30">
        <v>1540</v>
      </c>
      <c r="H330" s="265">
        <f t="shared" si="3"/>
        <v>0</v>
      </c>
      <c r="I330" s="235" t="s">
        <v>2531</v>
      </c>
      <c r="J330" s="9"/>
      <c r="K330" s="9"/>
      <c r="M330" s="9"/>
    </row>
    <row r="331" spans="1:13" x14ac:dyDescent="0.25">
      <c r="A331" s="240"/>
      <c r="B331" s="241"/>
      <c r="C331" s="429"/>
      <c r="D331" s="401"/>
      <c r="E331" s="402"/>
      <c r="F331" s="117"/>
      <c r="G331" s="30">
        <f>SUM(G319:G330)</f>
        <v>17510</v>
      </c>
      <c r="H331" s="265"/>
      <c r="I331" s="235"/>
      <c r="J331" s="9"/>
      <c r="K331" s="9"/>
      <c r="M331" s="9"/>
    </row>
    <row r="332" spans="1:13" x14ac:dyDescent="0.25">
      <c r="A332" s="240"/>
      <c r="B332" s="241"/>
      <c r="C332" s="429"/>
      <c r="D332" s="401"/>
      <c r="E332" s="402"/>
      <c r="F332" s="117"/>
      <c r="G332" s="30"/>
      <c r="H332" s="265"/>
      <c r="I332" s="235"/>
      <c r="J332" s="9"/>
      <c r="K332" s="9"/>
      <c r="M332" s="9"/>
    </row>
    <row r="333" spans="1:13" x14ac:dyDescent="0.25">
      <c r="A333" s="240">
        <v>41949</v>
      </c>
      <c r="B333" s="241">
        <v>2875</v>
      </c>
      <c r="C333" s="394" t="s">
        <v>2506</v>
      </c>
      <c r="D333" s="401" t="s">
        <v>2638</v>
      </c>
      <c r="E333" s="402">
        <v>29813.8</v>
      </c>
      <c r="F333" s="313" t="s">
        <v>2639</v>
      </c>
      <c r="G333" s="30">
        <v>29813.8</v>
      </c>
      <c r="H333" s="265">
        <f t="shared" si="3"/>
        <v>0</v>
      </c>
      <c r="I333" s="8" t="s">
        <v>2534</v>
      </c>
      <c r="J333" s="9"/>
      <c r="K333" s="9"/>
      <c r="M333" s="9"/>
    </row>
    <row r="334" spans="1:13" x14ac:dyDescent="0.25">
      <c r="A334" s="240">
        <v>41956</v>
      </c>
      <c r="B334" s="241">
        <v>3451</v>
      </c>
      <c r="C334" s="394" t="s">
        <v>2506</v>
      </c>
      <c r="D334" s="8" t="s">
        <v>2638</v>
      </c>
      <c r="E334" s="252">
        <v>30930.68</v>
      </c>
      <c r="F334" s="313" t="s">
        <v>2702</v>
      </c>
      <c r="G334" s="22">
        <v>30930.68</v>
      </c>
      <c r="H334" s="265">
        <f t="shared" si="3"/>
        <v>0</v>
      </c>
      <c r="I334" s="20" t="s">
        <v>2534</v>
      </c>
      <c r="J334" s="9"/>
      <c r="K334" s="9"/>
      <c r="M334" s="9"/>
    </row>
    <row r="335" spans="1:13" x14ac:dyDescent="0.25">
      <c r="A335" s="240">
        <v>41963</v>
      </c>
      <c r="B335" s="241">
        <v>4015</v>
      </c>
      <c r="C335" s="429" t="s">
        <v>2506</v>
      </c>
      <c r="D335" s="401" t="s">
        <v>2638</v>
      </c>
      <c r="E335" s="402">
        <v>19444</v>
      </c>
      <c r="F335" s="300"/>
      <c r="G335" s="277"/>
      <c r="H335" s="265">
        <f t="shared" si="3"/>
        <v>19444</v>
      </c>
      <c r="I335" s="8" t="s">
        <v>2534</v>
      </c>
      <c r="J335" s="9"/>
      <c r="K335" s="9"/>
      <c r="M335" s="9"/>
    </row>
    <row r="336" spans="1:13" x14ac:dyDescent="0.25">
      <c r="A336" s="240">
        <v>41967</v>
      </c>
      <c r="B336" s="241">
        <v>4359</v>
      </c>
      <c r="C336" s="429" t="s">
        <v>2506</v>
      </c>
      <c r="D336" s="8" t="s">
        <v>2638</v>
      </c>
      <c r="E336" s="252">
        <v>10402.799999999999</v>
      </c>
      <c r="F336" s="300"/>
      <c r="G336" s="100"/>
      <c r="H336" s="265">
        <f t="shared" si="3"/>
        <v>10402.799999999999</v>
      </c>
      <c r="I336" s="20" t="s">
        <v>2534</v>
      </c>
      <c r="J336" s="9"/>
      <c r="K336" s="9"/>
      <c r="M336" s="9"/>
    </row>
    <row r="337" spans="1:13" x14ac:dyDescent="0.25">
      <c r="A337" s="240"/>
      <c r="B337" s="241"/>
      <c r="C337" s="429"/>
      <c r="D337" s="8"/>
      <c r="E337" s="473">
        <f>SUM(E333:E336)</f>
        <v>90591.28</v>
      </c>
      <c r="F337" s="300"/>
      <c r="G337" s="100"/>
      <c r="H337" s="265"/>
      <c r="I337" s="20"/>
      <c r="J337" s="9"/>
      <c r="K337" s="9"/>
      <c r="M337" s="9"/>
    </row>
    <row r="338" spans="1:13" x14ac:dyDescent="0.25">
      <c r="A338" s="240"/>
      <c r="B338" s="241"/>
      <c r="C338" s="429"/>
      <c r="D338" s="8"/>
      <c r="E338" s="252"/>
      <c r="F338" s="300"/>
      <c r="G338" s="100"/>
      <c r="H338" s="265"/>
      <c r="I338" s="20"/>
      <c r="J338" s="9"/>
      <c r="K338" s="9"/>
      <c r="M338" s="9"/>
    </row>
    <row r="339" spans="1:13" x14ac:dyDescent="0.25">
      <c r="A339" s="240">
        <v>41947</v>
      </c>
      <c r="B339" s="241">
        <v>2679</v>
      </c>
      <c r="C339" s="394" t="s">
        <v>2506</v>
      </c>
      <c r="D339" s="414" t="s">
        <v>286</v>
      </c>
      <c r="E339" s="402">
        <v>640</v>
      </c>
      <c r="F339" s="294">
        <v>41947</v>
      </c>
      <c r="G339" s="30">
        <v>640</v>
      </c>
      <c r="H339" s="265">
        <f t="shared" si="3"/>
        <v>0</v>
      </c>
      <c r="I339" s="38" t="s">
        <v>2531</v>
      </c>
      <c r="J339" s="9"/>
      <c r="K339" s="9"/>
      <c r="M339" s="9"/>
    </row>
    <row r="340" spans="1:13" x14ac:dyDescent="0.25">
      <c r="A340" s="240">
        <v>41948</v>
      </c>
      <c r="B340" s="241">
        <v>2730</v>
      </c>
      <c r="C340" s="394" t="s">
        <v>2506</v>
      </c>
      <c r="D340" s="401" t="s">
        <v>286</v>
      </c>
      <c r="E340" s="402">
        <v>571.20000000000005</v>
      </c>
      <c r="F340" s="294">
        <v>41949</v>
      </c>
      <c r="G340" s="30">
        <v>571.20000000000005</v>
      </c>
      <c r="H340" s="265">
        <f t="shared" si="3"/>
        <v>0</v>
      </c>
      <c r="I340" s="235" t="s">
        <v>2523</v>
      </c>
      <c r="J340" s="9"/>
      <c r="K340" s="9"/>
      <c r="M340" s="9"/>
    </row>
    <row r="341" spans="1:13" x14ac:dyDescent="0.25">
      <c r="A341" s="240">
        <v>41958</v>
      </c>
      <c r="B341" s="241">
        <v>3574</v>
      </c>
      <c r="C341" s="394" t="s">
        <v>2506</v>
      </c>
      <c r="D341" s="401" t="s">
        <v>286</v>
      </c>
      <c r="E341" s="402">
        <v>956.8</v>
      </c>
      <c r="F341" s="294">
        <v>41960</v>
      </c>
      <c r="G341" s="30">
        <v>956.8</v>
      </c>
      <c r="H341" s="265">
        <f t="shared" si="3"/>
        <v>0</v>
      </c>
      <c r="I341" s="235" t="s">
        <v>2531</v>
      </c>
      <c r="J341" s="9"/>
      <c r="K341" s="9"/>
      <c r="M341" s="9"/>
    </row>
    <row r="342" spans="1:13" x14ac:dyDescent="0.25">
      <c r="A342" s="240"/>
      <c r="B342" s="241"/>
      <c r="C342" s="394"/>
      <c r="D342" s="401"/>
      <c r="E342" s="402"/>
      <c r="F342" s="294"/>
      <c r="G342" s="30"/>
      <c r="H342" s="265"/>
      <c r="I342" s="235"/>
      <c r="J342" s="9"/>
      <c r="K342" s="9"/>
      <c r="M342" s="9"/>
    </row>
    <row r="343" spans="1:13" x14ac:dyDescent="0.25">
      <c r="A343" s="240"/>
      <c r="B343" s="241"/>
      <c r="C343" s="394"/>
      <c r="D343" s="401"/>
      <c r="E343" s="402"/>
      <c r="F343" s="294"/>
      <c r="G343" s="30"/>
      <c r="H343" s="265"/>
      <c r="I343" s="235"/>
      <c r="J343" s="9"/>
      <c r="K343" s="9"/>
      <c r="M343" s="9"/>
    </row>
    <row r="344" spans="1:13" x14ac:dyDescent="0.25">
      <c r="A344" s="240">
        <v>41956</v>
      </c>
      <c r="B344" s="241">
        <v>3457</v>
      </c>
      <c r="C344" s="394" t="s">
        <v>2506</v>
      </c>
      <c r="D344" s="8" t="s">
        <v>157</v>
      </c>
      <c r="E344" s="252">
        <v>13098</v>
      </c>
      <c r="F344" s="420">
        <v>41958</v>
      </c>
      <c r="G344" s="22">
        <v>13098</v>
      </c>
      <c r="H344" s="265">
        <f t="shared" ref="H344:H420" si="4">E344-G344</f>
        <v>0</v>
      </c>
      <c r="I344" s="20" t="s">
        <v>2534</v>
      </c>
      <c r="J344" s="9"/>
      <c r="K344" s="9"/>
      <c r="M344" s="9"/>
    </row>
    <row r="345" spans="1:13" x14ac:dyDescent="0.25">
      <c r="A345" s="240">
        <v>41960</v>
      </c>
      <c r="B345" s="241">
        <v>3772</v>
      </c>
      <c r="C345" s="394" t="s">
        <v>2506</v>
      </c>
      <c r="D345" s="8" t="s">
        <v>157</v>
      </c>
      <c r="E345" s="252">
        <v>28430.2</v>
      </c>
      <c r="F345" s="294">
        <v>41962</v>
      </c>
      <c r="G345" s="251">
        <v>28430.2</v>
      </c>
      <c r="H345" s="265">
        <f t="shared" si="4"/>
        <v>0</v>
      </c>
      <c r="I345" s="235" t="s">
        <v>2534</v>
      </c>
      <c r="J345" s="9"/>
      <c r="K345" s="9"/>
      <c r="M345" s="9"/>
    </row>
    <row r="346" spans="1:13" x14ac:dyDescent="0.25">
      <c r="A346" s="240">
        <v>41963</v>
      </c>
      <c r="B346" s="241">
        <v>4020</v>
      </c>
      <c r="C346" s="429" t="s">
        <v>2506</v>
      </c>
      <c r="D346" s="401" t="s">
        <v>157</v>
      </c>
      <c r="E346" s="402">
        <v>26730.400000000001</v>
      </c>
      <c r="F346" s="294">
        <v>41967</v>
      </c>
      <c r="G346" s="30">
        <v>26730.400000000001</v>
      </c>
      <c r="H346" s="265">
        <f t="shared" si="4"/>
        <v>0</v>
      </c>
      <c r="I346" s="8" t="s">
        <v>2534</v>
      </c>
      <c r="J346" s="9"/>
      <c r="K346" s="9"/>
      <c r="M346" s="9"/>
    </row>
    <row r="347" spans="1:13" x14ac:dyDescent="0.25">
      <c r="A347" s="240">
        <v>41967</v>
      </c>
      <c r="B347" s="241">
        <v>4345</v>
      </c>
      <c r="C347" s="429" t="s">
        <v>2506</v>
      </c>
      <c r="D347" s="401" t="s">
        <v>157</v>
      </c>
      <c r="E347" s="402">
        <v>2580.8000000000002</v>
      </c>
      <c r="F347" s="300"/>
      <c r="G347" s="100"/>
      <c r="H347" s="265">
        <f t="shared" si="4"/>
        <v>2580.8000000000002</v>
      </c>
      <c r="I347" s="20" t="s">
        <v>2534</v>
      </c>
      <c r="J347" s="9"/>
      <c r="K347" s="9"/>
      <c r="M347" s="9"/>
    </row>
    <row r="348" spans="1:13" x14ac:dyDescent="0.25">
      <c r="A348" s="240"/>
      <c r="B348" s="241"/>
      <c r="C348" s="429"/>
      <c r="D348" s="401"/>
      <c r="E348" s="622">
        <f>SUM(E344:E347)</f>
        <v>70839.400000000009</v>
      </c>
      <c r="F348" s="300"/>
      <c r="G348" s="100"/>
      <c r="H348" s="265"/>
      <c r="I348" s="20"/>
      <c r="J348" s="9"/>
      <c r="K348" s="9"/>
      <c r="M348" s="9"/>
    </row>
    <row r="349" spans="1:13" x14ac:dyDescent="0.25">
      <c r="A349" s="240"/>
      <c r="B349" s="241"/>
      <c r="C349" s="429"/>
      <c r="D349" s="401"/>
      <c r="E349" s="402"/>
      <c r="F349" s="300"/>
      <c r="G349" s="100"/>
      <c r="H349" s="265"/>
      <c r="I349" s="20"/>
      <c r="J349" s="9"/>
      <c r="K349" s="9"/>
      <c r="M349" s="9"/>
    </row>
    <row r="350" spans="1:13" x14ac:dyDescent="0.25">
      <c r="A350" s="240">
        <v>41949</v>
      </c>
      <c r="B350" s="241">
        <v>2841</v>
      </c>
      <c r="C350" s="394" t="s">
        <v>2506</v>
      </c>
      <c r="D350" s="401" t="s">
        <v>70</v>
      </c>
      <c r="E350" s="402">
        <v>8109</v>
      </c>
      <c r="F350" s="294">
        <v>41949</v>
      </c>
      <c r="G350" s="30">
        <v>8109</v>
      </c>
      <c r="H350" s="265">
        <f t="shared" si="4"/>
        <v>0</v>
      </c>
      <c r="I350" s="235" t="s">
        <v>2523</v>
      </c>
      <c r="J350" s="9"/>
      <c r="K350" s="9"/>
      <c r="M350" s="9"/>
    </row>
    <row r="351" spans="1:13" x14ac:dyDescent="0.25">
      <c r="A351" s="240">
        <v>41956</v>
      </c>
      <c r="B351" s="241">
        <v>3389</v>
      </c>
      <c r="C351" s="394" t="s">
        <v>2506</v>
      </c>
      <c r="D351" s="8" t="s">
        <v>70</v>
      </c>
      <c r="E351" s="252">
        <v>27234</v>
      </c>
      <c r="F351" s="294">
        <v>41956</v>
      </c>
      <c r="G351" s="30">
        <v>27234</v>
      </c>
      <c r="H351" s="265">
        <f t="shared" si="4"/>
        <v>0</v>
      </c>
      <c r="I351" s="235" t="s">
        <v>2508</v>
      </c>
      <c r="J351" s="9"/>
      <c r="K351" s="9"/>
      <c r="M351" s="9"/>
    </row>
    <row r="352" spans="1:13" x14ac:dyDescent="0.25">
      <c r="A352" s="240">
        <v>41963</v>
      </c>
      <c r="B352" s="241">
        <v>3990</v>
      </c>
      <c r="C352" s="394" t="s">
        <v>2506</v>
      </c>
      <c r="D352" s="401" t="s">
        <v>70</v>
      </c>
      <c r="E352" s="402">
        <v>16539.599999999999</v>
      </c>
      <c r="F352" s="294">
        <v>41964</v>
      </c>
      <c r="G352" s="30">
        <v>16539.599999999999</v>
      </c>
      <c r="H352" s="265">
        <f t="shared" si="4"/>
        <v>0</v>
      </c>
      <c r="I352" s="8" t="s">
        <v>2520</v>
      </c>
      <c r="J352" s="9"/>
      <c r="K352" s="9"/>
      <c r="M352" s="9"/>
    </row>
    <row r="353" spans="1:13" x14ac:dyDescent="0.25">
      <c r="A353" s="240">
        <v>41967</v>
      </c>
      <c r="B353" s="241">
        <v>4316</v>
      </c>
      <c r="C353" s="429" t="s">
        <v>2506</v>
      </c>
      <c r="D353" s="401" t="s">
        <v>70</v>
      </c>
      <c r="E353" s="402">
        <v>13622.4</v>
      </c>
      <c r="F353" s="294">
        <v>41968</v>
      </c>
      <c r="G353" s="30">
        <v>13622.4</v>
      </c>
      <c r="H353" s="265">
        <f t="shared" si="4"/>
        <v>0</v>
      </c>
      <c r="I353" s="235" t="s">
        <v>2520</v>
      </c>
      <c r="J353" s="9"/>
      <c r="K353" s="9"/>
      <c r="M353" s="9"/>
    </row>
    <row r="354" spans="1:13" x14ac:dyDescent="0.25">
      <c r="A354" s="240">
        <v>41968</v>
      </c>
      <c r="B354" s="241">
        <v>4384</v>
      </c>
      <c r="C354" s="429" t="s">
        <v>2506</v>
      </c>
      <c r="D354" s="401" t="s">
        <v>70</v>
      </c>
      <c r="E354" s="402">
        <v>57218.239999999998</v>
      </c>
      <c r="F354" s="300"/>
      <c r="G354" s="100"/>
      <c r="H354" s="265">
        <f t="shared" si="4"/>
        <v>57218.239999999998</v>
      </c>
      <c r="I354" s="20" t="s">
        <v>2520</v>
      </c>
      <c r="J354" s="9"/>
      <c r="K354" s="9"/>
      <c r="M354" s="9"/>
    </row>
    <row r="355" spans="1:13" x14ac:dyDescent="0.25">
      <c r="A355" s="240">
        <v>41968</v>
      </c>
      <c r="B355" s="241">
        <v>4427</v>
      </c>
      <c r="C355" s="429" t="s">
        <v>2506</v>
      </c>
      <c r="D355" s="401" t="s">
        <v>70</v>
      </c>
      <c r="E355" s="402">
        <v>21744.799999999999</v>
      </c>
      <c r="F355" s="300"/>
      <c r="G355" s="100"/>
      <c r="H355" s="265">
        <f t="shared" si="4"/>
        <v>21744.799999999999</v>
      </c>
      <c r="I355" s="20" t="s">
        <v>2520</v>
      </c>
      <c r="J355" s="9"/>
      <c r="K355" s="9"/>
      <c r="M355" s="9"/>
    </row>
    <row r="356" spans="1:13" x14ac:dyDescent="0.25">
      <c r="A356" s="240"/>
      <c r="B356" s="241"/>
      <c r="C356" s="429"/>
      <c r="D356" s="401"/>
      <c r="E356" s="622">
        <f>SUM(E350:E355)</f>
        <v>144468.03999999998</v>
      </c>
      <c r="F356" s="300"/>
      <c r="G356" s="100"/>
      <c r="H356" s="265"/>
      <c r="I356" s="20"/>
      <c r="J356" s="9"/>
      <c r="K356" s="9"/>
      <c r="M356" s="9"/>
    </row>
    <row r="357" spans="1:13" x14ac:dyDescent="0.25">
      <c r="A357" s="240"/>
      <c r="B357" s="241"/>
      <c r="C357" s="429"/>
      <c r="D357" s="401"/>
      <c r="E357" s="402"/>
      <c r="F357" s="300"/>
      <c r="G357" s="100"/>
      <c r="H357" s="265"/>
      <c r="I357" s="20"/>
      <c r="J357" s="9"/>
      <c r="K357" s="9"/>
      <c r="M357" s="9"/>
    </row>
    <row r="358" spans="1:13" x14ac:dyDescent="0.25">
      <c r="A358" s="240">
        <v>41944</v>
      </c>
      <c r="B358" s="241">
        <v>2422</v>
      </c>
      <c r="C358" s="394" t="s">
        <v>2506</v>
      </c>
      <c r="D358" s="406" t="s">
        <v>46</v>
      </c>
      <c r="E358" s="407">
        <v>0</v>
      </c>
      <c r="F358" s="408" t="s">
        <v>2526</v>
      </c>
      <c r="G358" s="30"/>
      <c r="H358" s="238">
        <f t="shared" si="4"/>
        <v>0</v>
      </c>
      <c r="I358" s="235" t="s">
        <v>2527</v>
      </c>
      <c r="J358" s="9"/>
      <c r="K358" s="9"/>
      <c r="M358" s="9"/>
    </row>
    <row r="359" spans="1:13" x14ac:dyDescent="0.25">
      <c r="A359" s="240">
        <v>41944</v>
      </c>
      <c r="B359" s="241">
        <v>2442</v>
      </c>
      <c r="C359" s="394" t="s">
        <v>2506</v>
      </c>
      <c r="D359" s="406" t="s">
        <v>46</v>
      </c>
      <c r="E359" s="407">
        <v>0</v>
      </c>
      <c r="F359" s="408" t="s">
        <v>2538</v>
      </c>
      <c r="G359" s="30"/>
      <c r="H359" s="238">
        <f t="shared" si="4"/>
        <v>0</v>
      </c>
      <c r="I359" s="235" t="s">
        <v>2527</v>
      </c>
      <c r="J359" s="9"/>
      <c r="K359" s="9"/>
      <c r="M359" s="9"/>
    </row>
    <row r="360" spans="1:13" x14ac:dyDescent="0.25">
      <c r="A360" s="240">
        <v>41948</v>
      </c>
      <c r="B360" s="241">
        <v>2720</v>
      </c>
      <c r="C360" s="394" t="s">
        <v>2506</v>
      </c>
      <c r="D360" s="406" t="s">
        <v>46</v>
      </c>
      <c r="E360" s="407">
        <v>0</v>
      </c>
      <c r="F360" s="408" t="s">
        <v>2609</v>
      </c>
      <c r="G360" s="30"/>
      <c r="H360" s="265">
        <f t="shared" si="4"/>
        <v>0</v>
      </c>
      <c r="I360" s="235" t="s">
        <v>2527</v>
      </c>
      <c r="J360" s="9"/>
      <c r="K360" s="9"/>
      <c r="M360" s="9"/>
    </row>
    <row r="361" spans="1:13" x14ac:dyDescent="0.25">
      <c r="A361" s="240">
        <v>41955</v>
      </c>
      <c r="B361" s="241">
        <v>3289</v>
      </c>
      <c r="C361" s="394" t="s">
        <v>2506</v>
      </c>
      <c r="D361" s="406" t="s">
        <v>46</v>
      </c>
      <c r="E361" s="407">
        <v>0</v>
      </c>
      <c r="F361" s="294"/>
      <c r="G361" s="30"/>
      <c r="H361" s="265">
        <f t="shared" si="4"/>
        <v>0</v>
      </c>
      <c r="I361" s="8" t="s">
        <v>2527</v>
      </c>
      <c r="J361" s="9"/>
      <c r="K361" s="9"/>
      <c r="M361" s="9"/>
    </row>
    <row r="362" spans="1:13" x14ac:dyDescent="0.25">
      <c r="A362" s="240">
        <v>41955</v>
      </c>
      <c r="B362" s="241">
        <v>3309</v>
      </c>
      <c r="C362" s="394" t="s">
        <v>2506</v>
      </c>
      <c r="D362" s="406" t="s">
        <v>46</v>
      </c>
      <c r="E362" s="407">
        <v>0</v>
      </c>
      <c r="F362" s="294"/>
      <c r="G362" s="30"/>
      <c r="H362" s="265">
        <f t="shared" si="4"/>
        <v>0</v>
      </c>
      <c r="I362" s="235" t="s">
        <v>2527</v>
      </c>
      <c r="J362" s="9"/>
      <c r="K362" s="9"/>
      <c r="M362" s="9"/>
    </row>
    <row r="363" spans="1:13" x14ac:dyDescent="0.25">
      <c r="A363" s="240">
        <v>41956</v>
      </c>
      <c r="B363" s="241">
        <v>3437</v>
      </c>
      <c r="C363" s="394" t="s">
        <v>2506</v>
      </c>
      <c r="D363" s="406" t="s">
        <v>46</v>
      </c>
      <c r="E363" s="407">
        <v>0</v>
      </c>
      <c r="F363" s="294"/>
      <c r="G363" s="22"/>
      <c r="H363" s="265">
        <f t="shared" si="4"/>
        <v>0</v>
      </c>
      <c r="I363" s="20" t="s">
        <v>2527</v>
      </c>
      <c r="J363" s="9"/>
      <c r="K363" s="9"/>
      <c r="M363" s="9"/>
    </row>
    <row r="364" spans="1:13" x14ac:dyDescent="0.25">
      <c r="A364" s="240">
        <v>41957</v>
      </c>
      <c r="B364" s="241">
        <v>3482</v>
      </c>
      <c r="C364" s="394" t="s">
        <v>2506</v>
      </c>
      <c r="D364" s="406" t="s">
        <v>46</v>
      </c>
      <c r="E364" s="407">
        <v>0</v>
      </c>
      <c r="F364" s="294"/>
      <c r="G364" s="30"/>
      <c r="H364" s="265">
        <f t="shared" si="4"/>
        <v>0</v>
      </c>
      <c r="I364" s="8" t="s">
        <v>2527</v>
      </c>
      <c r="J364" s="9"/>
      <c r="K364" s="9"/>
      <c r="M364" s="9"/>
    </row>
    <row r="365" spans="1:13" x14ac:dyDescent="0.25">
      <c r="A365" s="240">
        <v>41957</v>
      </c>
      <c r="B365" s="241">
        <v>3551</v>
      </c>
      <c r="C365" s="394" t="s">
        <v>2506</v>
      </c>
      <c r="D365" s="406" t="s">
        <v>46</v>
      </c>
      <c r="E365" s="407">
        <v>0</v>
      </c>
      <c r="F365" s="408" t="s">
        <v>2716</v>
      </c>
      <c r="G365" s="30"/>
      <c r="H365" s="265">
        <f t="shared" si="4"/>
        <v>0</v>
      </c>
      <c r="I365" s="235" t="s">
        <v>2527</v>
      </c>
      <c r="J365" s="9"/>
      <c r="K365" s="9"/>
      <c r="M365" s="9"/>
    </row>
    <row r="366" spans="1:13" x14ac:dyDescent="0.25">
      <c r="A366" s="240">
        <v>41958</v>
      </c>
      <c r="B366" s="241">
        <v>3594</v>
      </c>
      <c r="C366" s="394" t="s">
        <v>2506</v>
      </c>
      <c r="D366" s="406" t="s">
        <v>46</v>
      </c>
      <c r="E366" s="407">
        <v>0</v>
      </c>
      <c r="F366" s="294"/>
      <c r="G366" s="30"/>
      <c r="H366" s="265">
        <f t="shared" si="4"/>
        <v>0</v>
      </c>
      <c r="I366" s="235" t="s">
        <v>2527</v>
      </c>
      <c r="J366" s="9"/>
      <c r="K366" s="9"/>
      <c r="M366" s="9"/>
    </row>
    <row r="367" spans="1:13" x14ac:dyDescent="0.25">
      <c r="A367" s="240">
        <v>41961</v>
      </c>
      <c r="B367" s="241">
        <v>3839</v>
      </c>
      <c r="C367" s="394" t="s">
        <v>2506</v>
      </c>
      <c r="D367" s="406" t="s">
        <v>46</v>
      </c>
      <c r="E367" s="407">
        <v>0</v>
      </c>
      <c r="F367" s="294" t="s">
        <v>2734</v>
      </c>
      <c r="G367" s="251"/>
      <c r="H367" s="265">
        <f t="shared" si="4"/>
        <v>0</v>
      </c>
      <c r="I367" s="8" t="s">
        <v>2527</v>
      </c>
      <c r="J367" s="9"/>
      <c r="K367" s="9"/>
      <c r="M367" s="9"/>
    </row>
    <row r="368" spans="1:13" x14ac:dyDescent="0.25">
      <c r="A368" s="240">
        <v>41962</v>
      </c>
      <c r="B368" s="241">
        <v>3914</v>
      </c>
      <c r="C368" s="394" t="s">
        <v>2506</v>
      </c>
      <c r="D368" s="406" t="s">
        <v>46</v>
      </c>
      <c r="E368" s="407">
        <v>0</v>
      </c>
      <c r="F368" s="294" t="s">
        <v>2739</v>
      </c>
      <c r="G368" s="30"/>
      <c r="H368" s="265">
        <f t="shared" si="4"/>
        <v>0</v>
      </c>
      <c r="I368" s="8" t="s">
        <v>2527</v>
      </c>
      <c r="J368" s="9"/>
      <c r="K368" s="9"/>
      <c r="M368" s="9"/>
    </row>
    <row r="369" spans="1:13" x14ac:dyDescent="0.25">
      <c r="A369" s="240">
        <v>41964</v>
      </c>
      <c r="B369" s="241">
        <v>4058</v>
      </c>
      <c r="C369" s="429" t="s">
        <v>2506</v>
      </c>
      <c r="D369" s="406" t="s">
        <v>46</v>
      </c>
      <c r="E369" s="407">
        <v>0</v>
      </c>
      <c r="F369" s="294"/>
      <c r="G369" s="30"/>
      <c r="H369" s="265">
        <f t="shared" si="4"/>
        <v>0</v>
      </c>
      <c r="I369" s="8"/>
      <c r="J369" s="9"/>
      <c r="K369" s="9"/>
      <c r="M369" s="9"/>
    </row>
    <row r="370" spans="1:13" x14ac:dyDescent="0.25">
      <c r="A370" s="240">
        <v>41964</v>
      </c>
      <c r="B370" s="241">
        <v>4100</v>
      </c>
      <c r="C370" s="429" t="s">
        <v>2506</v>
      </c>
      <c r="D370" s="406" t="s">
        <v>46</v>
      </c>
      <c r="E370" s="407">
        <v>0</v>
      </c>
      <c r="F370" s="294" t="s">
        <v>2753</v>
      </c>
      <c r="G370" s="22"/>
      <c r="H370" s="265">
        <f t="shared" si="4"/>
        <v>0</v>
      </c>
      <c r="I370" s="431" t="s">
        <v>2527</v>
      </c>
      <c r="J370" s="9"/>
      <c r="K370" s="9"/>
      <c r="M370" s="9"/>
    </row>
    <row r="371" spans="1:13" x14ac:dyDescent="0.25">
      <c r="A371" s="240">
        <v>41965</v>
      </c>
      <c r="B371" s="241">
        <v>4138</v>
      </c>
      <c r="C371" s="429" t="s">
        <v>2506</v>
      </c>
      <c r="D371" s="406" t="s">
        <v>46</v>
      </c>
      <c r="E371" s="407">
        <v>0</v>
      </c>
      <c r="F371" s="294"/>
      <c r="G371" s="22"/>
      <c r="H371" s="265">
        <f t="shared" si="4"/>
        <v>0</v>
      </c>
      <c r="I371" s="431" t="s">
        <v>2527</v>
      </c>
      <c r="J371" s="9"/>
      <c r="K371" s="9"/>
      <c r="M371" s="9"/>
    </row>
    <row r="372" spans="1:13" x14ac:dyDescent="0.25">
      <c r="A372" s="240">
        <v>41965</v>
      </c>
      <c r="B372" s="241">
        <v>4172</v>
      </c>
      <c r="C372" s="429" t="s">
        <v>2506</v>
      </c>
      <c r="D372" s="406" t="s">
        <v>46</v>
      </c>
      <c r="E372" s="407">
        <v>0</v>
      </c>
      <c r="F372" s="294"/>
      <c r="G372" s="22"/>
      <c r="H372" s="265">
        <f t="shared" si="4"/>
        <v>0</v>
      </c>
      <c r="I372" s="431" t="s">
        <v>2527</v>
      </c>
      <c r="J372" s="9"/>
      <c r="K372" s="9"/>
      <c r="M372" s="9"/>
    </row>
    <row r="373" spans="1:13" x14ac:dyDescent="0.25">
      <c r="A373" s="240">
        <v>41967</v>
      </c>
      <c r="B373" s="241">
        <v>4273</v>
      </c>
      <c r="C373" s="429" t="s">
        <v>2506</v>
      </c>
      <c r="D373" s="406" t="s">
        <v>46</v>
      </c>
      <c r="E373" s="407">
        <v>0</v>
      </c>
      <c r="F373" s="117"/>
      <c r="G373" s="30"/>
      <c r="H373" s="265">
        <f t="shared" si="4"/>
        <v>0</v>
      </c>
      <c r="I373" s="235" t="s">
        <v>2527</v>
      </c>
      <c r="J373" s="9"/>
      <c r="K373" s="9"/>
      <c r="M373" s="9"/>
    </row>
    <row r="374" spans="1:13" x14ac:dyDescent="0.25">
      <c r="A374" s="240">
        <v>41967</v>
      </c>
      <c r="B374" s="241">
        <v>4301</v>
      </c>
      <c r="C374" s="429" t="s">
        <v>2506</v>
      </c>
      <c r="D374" s="406" t="s">
        <v>46</v>
      </c>
      <c r="E374" s="407">
        <v>0</v>
      </c>
      <c r="F374" s="117"/>
      <c r="G374" s="30"/>
      <c r="H374" s="265">
        <f t="shared" si="4"/>
        <v>0</v>
      </c>
      <c r="I374" s="235" t="s">
        <v>2527</v>
      </c>
      <c r="J374" s="9"/>
      <c r="K374" s="9"/>
      <c r="M374" s="9"/>
    </row>
    <row r="375" spans="1:13" x14ac:dyDescent="0.25">
      <c r="A375" s="240">
        <v>41967</v>
      </c>
      <c r="B375" s="241">
        <v>4330</v>
      </c>
      <c r="C375" s="429" t="s">
        <v>2506</v>
      </c>
      <c r="D375" s="406" t="s">
        <v>46</v>
      </c>
      <c r="E375" s="407">
        <v>0</v>
      </c>
      <c r="F375" s="294"/>
      <c r="G375" s="30"/>
      <c r="H375" s="265">
        <f t="shared" si="4"/>
        <v>0</v>
      </c>
      <c r="I375" s="8" t="s">
        <v>2527</v>
      </c>
      <c r="J375" s="9"/>
      <c r="K375" s="9"/>
      <c r="M375" s="9"/>
    </row>
    <row r="376" spans="1:13" x14ac:dyDescent="0.25">
      <c r="A376" s="240">
        <v>41946</v>
      </c>
      <c r="B376" s="241">
        <v>2564</v>
      </c>
      <c r="C376" s="394" t="s">
        <v>2506</v>
      </c>
      <c r="D376" s="416" t="s">
        <v>2569</v>
      </c>
      <c r="E376" s="407">
        <v>0</v>
      </c>
      <c r="F376" s="408" t="s">
        <v>2570</v>
      </c>
      <c r="G376" s="30"/>
      <c r="H376" s="238">
        <f t="shared" si="4"/>
        <v>0</v>
      </c>
      <c r="I376" s="38" t="s">
        <v>2527</v>
      </c>
      <c r="J376" s="9"/>
      <c r="K376" s="9"/>
      <c r="M376" s="9"/>
    </row>
    <row r="377" spans="1:13" x14ac:dyDescent="0.25">
      <c r="A377" s="240">
        <v>41949</v>
      </c>
      <c r="B377" s="241">
        <v>2851</v>
      </c>
      <c r="C377" s="394" t="s">
        <v>2506</v>
      </c>
      <c r="D377" s="406" t="s">
        <v>2569</v>
      </c>
      <c r="E377" s="407">
        <v>0</v>
      </c>
      <c r="F377" s="294"/>
      <c r="G377" s="30"/>
      <c r="H377" s="265">
        <f t="shared" si="4"/>
        <v>0</v>
      </c>
      <c r="I377" s="8" t="s">
        <v>2527</v>
      </c>
      <c r="J377" s="9"/>
      <c r="K377" s="9"/>
      <c r="M377" s="9"/>
    </row>
    <row r="378" spans="1:13" x14ac:dyDescent="0.25">
      <c r="A378" s="240">
        <v>41950</v>
      </c>
      <c r="B378" s="241">
        <v>2951</v>
      </c>
      <c r="C378" s="394" t="s">
        <v>2506</v>
      </c>
      <c r="D378" s="406" t="s">
        <v>2569</v>
      </c>
      <c r="E378" s="407">
        <v>0</v>
      </c>
      <c r="F378" s="408" t="s">
        <v>2651</v>
      </c>
      <c r="G378" s="30"/>
      <c r="H378" s="265">
        <f t="shared" si="4"/>
        <v>0</v>
      </c>
      <c r="I378" s="8" t="s">
        <v>2527</v>
      </c>
      <c r="J378" s="9"/>
      <c r="K378" s="9"/>
      <c r="M378" s="9"/>
    </row>
    <row r="379" spans="1:13" x14ac:dyDescent="0.25">
      <c r="A379" s="240">
        <v>41951</v>
      </c>
      <c r="B379" s="241">
        <v>3041</v>
      </c>
      <c r="C379" s="394" t="s">
        <v>2506</v>
      </c>
      <c r="D379" s="406" t="s">
        <v>2569</v>
      </c>
      <c r="E379" s="407">
        <v>0</v>
      </c>
      <c r="F379" s="294"/>
      <c r="G379" s="30"/>
      <c r="H379" s="265">
        <f t="shared" si="4"/>
        <v>0</v>
      </c>
      <c r="I379" s="8" t="s">
        <v>2527</v>
      </c>
      <c r="J379" s="9"/>
      <c r="K379" s="9"/>
      <c r="M379" s="9"/>
    </row>
    <row r="380" spans="1:13" x14ac:dyDescent="0.25">
      <c r="A380" s="240">
        <v>41961</v>
      </c>
      <c r="B380" s="241">
        <v>3812</v>
      </c>
      <c r="C380" s="394" t="s">
        <v>2506</v>
      </c>
      <c r="D380" s="406" t="s">
        <v>2732</v>
      </c>
      <c r="E380" s="407">
        <v>0</v>
      </c>
      <c r="F380" s="294"/>
      <c r="G380" s="251"/>
      <c r="H380" s="265">
        <f t="shared" si="4"/>
        <v>0</v>
      </c>
      <c r="I380" s="235" t="s">
        <v>2527</v>
      </c>
      <c r="J380" s="9"/>
      <c r="K380" s="9"/>
      <c r="M380" s="9"/>
    </row>
    <row r="381" spans="1:13" x14ac:dyDescent="0.25">
      <c r="A381" s="240">
        <v>41961</v>
      </c>
      <c r="B381" s="241">
        <v>3825</v>
      </c>
      <c r="C381" s="394" t="s">
        <v>2506</v>
      </c>
      <c r="D381" s="406" t="s">
        <v>2732</v>
      </c>
      <c r="E381" s="407">
        <v>0</v>
      </c>
      <c r="F381" s="294"/>
      <c r="G381" s="251"/>
      <c r="H381" s="265">
        <f t="shared" si="4"/>
        <v>0</v>
      </c>
      <c r="I381" s="235" t="s">
        <v>2527</v>
      </c>
      <c r="J381" s="9"/>
      <c r="K381" s="9"/>
      <c r="M381" s="9"/>
    </row>
    <row r="382" spans="1:13" x14ac:dyDescent="0.25">
      <c r="A382" s="240">
        <v>41948</v>
      </c>
      <c r="B382" s="241">
        <v>2785</v>
      </c>
      <c r="C382" s="394" t="s">
        <v>2506</v>
      </c>
      <c r="D382" s="401" t="s">
        <v>2623</v>
      </c>
      <c r="E382" s="402">
        <v>3026.8</v>
      </c>
      <c r="F382" s="294">
        <v>41948</v>
      </c>
      <c r="G382" s="30">
        <v>3026.8</v>
      </c>
      <c r="H382" s="265">
        <f t="shared" si="4"/>
        <v>0</v>
      </c>
      <c r="I382" s="235" t="s">
        <v>2508</v>
      </c>
      <c r="J382" s="9"/>
      <c r="K382" s="9"/>
      <c r="M382" s="9"/>
    </row>
    <row r="383" spans="1:13" x14ac:dyDescent="0.25">
      <c r="A383" s="240">
        <v>41948</v>
      </c>
      <c r="B383" s="241">
        <v>2789</v>
      </c>
      <c r="C383" s="394" t="s">
        <v>2506</v>
      </c>
      <c r="D383" s="401" t="s">
        <v>2623</v>
      </c>
      <c r="E383" s="402">
        <v>2930.2</v>
      </c>
      <c r="F383" s="294">
        <v>41948</v>
      </c>
      <c r="G383" s="30">
        <v>2930.2</v>
      </c>
      <c r="H383" s="265">
        <f t="shared" si="4"/>
        <v>0</v>
      </c>
      <c r="I383" s="235" t="s">
        <v>2508</v>
      </c>
      <c r="J383" s="9"/>
      <c r="K383" s="9"/>
      <c r="M383" s="9"/>
    </row>
    <row r="384" spans="1:13" x14ac:dyDescent="0.25">
      <c r="A384" s="240">
        <v>41951</v>
      </c>
      <c r="B384" s="241">
        <v>3058</v>
      </c>
      <c r="C384" s="394" t="s">
        <v>2506</v>
      </c>
      <c r="D384" s="8" t="s">
        <v>2623</v>
      </c>
      <c r="E384" s="252">
        <v>2024</v>
      </c>
      <c r="F384" s="294">
        <v>41951</v>
      </c>
      <c r="G384" s="30">
        <v>2024</v>
      </c>
      <c r="H384" s="265">
        <f t="shared" si="4"/>
        <v>0</v>
      </c>
      <c r="I384" s="8" t="s">
        <v>2508</v>
      </c>
      <c r="J384" s="9"/>
      <c r="K384" s="9"/>
      <c r="M384" s="9"/>
    </row>
    <row r="385" spans="1:13" x14ac:dyDescent="0.25">
      <c r="A385" s="240">
        <v>41954</v>
      </c>
      <c r="B385" s="241">
        <v>3259</v>
      </c>
      <c r="C385" s="394" t="s">
        <v>2506</v>
      </c>
      <c r="D385" s="8" t="s">
        <v>2623</v>
      </c>
      <c r="E385" s="252">
        <v>3008</v>
      </c>
      <c r="F385" s="294">
        <v>41954</v>
      </c>
      <c r="G385" s="30">
        <v>3008</v>
      </c>
      <c r="H385" s="265">
        <f t="shared" si="4"/>
        <v>0</v>
      </c>
      <c r="I385" s="235" t="s">
        <v>2508</v>
      </c>
      <c r="J385" s="9"/>
      <c r="K385" s="9"/>
      <c r="M385" s="9"/>
    </row>
    <row r="386" spans="1:13" x14ac:dyDescent="0.25">
      <c r="A386" s="240">
        <v>41956</v>
      </c>
      <c r="B386" s="241">
        <v>3405</v>
      </c>
      <c r="C386" s="394" t="s">
        <v>2506</v>
      </c>
      <c r="D386" s="8" t="s">
        <v>2623</v>
      </c>
      <c r="E386" s="252">
        <v>3807</v>
      </c>
      <c r="F386" s="294">
        <v>41956</v>
      </c>
      <c r="G386" s="30">
        <v>3807</v>
      </c>
      <c r="H386" s="265">
        <f t="shared" si="4"/>
        <v>0</v>
      </c>
      <c r="I386" s="8" t="s">
        <v>2508</v>
      </c>
      <c r="J386" s="9"/>
      <c r="K386" s="9"/>
      <c r="M386" s="9"/>
    </row>
    <row r="387" spans="1:13" x14ac:dyDescent="0.25">
      <c r="A387" s="240">
        <v>41958</v>
      </c>
      <c r="B387" s="241">
        <v>3597</v>
      </c>
      <c r="C387" s="394" t="s">
        <v>2506</v>
      </c>
      <c r="D387" s="401" t="s">
        <v>2623</v>
      </c>
      <c r="E387" s="402">
        <v>4517.3999999999996</v>
      </c>
      <c r="F387" s="294">
        <v>41958</v>
      </c>
      <c r="G387" s="30">
        <v>4517.3999999999996</v>
      </c>
      <c r="H387" s="265">
        <f t="shared" si="4"/>
        <v>0</v>
      </c>
      <c r="I387" s="235" t="s">
        <v>2508</v>
      </c>
      <c r="J387" s="9"/>
      <c r="K387" s="9"/>
      <c r="M387" s="9"/>
    </row>
    <row r="388" spans="1:13" x14ac:dyDescent="0.25">
      <c r="A388" s="240">
        <v>41962</v>
      </c>
      <c r="B388" s="241">
        <v>3926</v>
      </c>
      <c r="C388" s="394" t="s">
        <v>2506</v>
      </c>
      <c r="D388" s="401" t="s">
        <v>2623</v>
      </c>
      <c r="E388" s="402">
        <v>2544</v>
      </c>
      <c r="F388" s="294">
        <v>41962</v>
      </c>
      <c r="G388" s="30">
        <v>2544</v>
      </c>
      <c r="H388" s="265">
        <f t="shared" si="4"/>
        <v>0</v>
      </c>
      <c r="I388" s="8" t="s">
        <v>2508</v>
      </c>
      <c r="J388" s="9"/>
      <c r="K388" s="9"/>
      <c r="M388" s="9"/>
    </row>
    <row r="389" spans="1:13" x14ac:dyDescent="0.25">
      <c r="A389" s="240">
        <v>41964</v>
      </c>
      <c r="B389" s="241">
        <v>4091</v>
      </c>
      <c r="C389" s="429" t="s">
        <v>2506</v>
      </c>
      <c r="D389" s="401" t="s">
        <v>2623</v>
      </c>
      <c r="E389" s="402">
        <v>1140.8</v>
      </c>
      <c r="F389" s="294">
        <v>41964</v>
      </c>
      <c r="G389" s="30">
        <v>1140.8</v>
      </c>
      <c r="H389" s="265">
        <f t="shared" si="4"/>
        <v>0</v>
      </c>
      <c r="I389" s="431" t="s">
        <v>2508</v>
      </c>
      <c r="J389" s="9"/>
      <c r="K389" s="9"/>
      <c r="M389" s="9"/>
    </row>
    <row r="390" spans="1:13" x14ac:dyDescent="0.25">
      <c r="A390" s="240">
        <v>41965</v>
      </c>
      <c r="B390" s="241">
        <v>4188</v>
      </c>
      <c r="C390" s="429" t="s">
        <v>2506</v>
      </c>
      <c r="D390" s="401" t="s">
        <v>2623</v>
      </c>
      <c r="E390" s="402">
        <v>1163.8</v>
      </c>
      <c r="F390" s="294">
        <v>41965</v>
      </c>
      <c r="G390" s="22">
        <v>1163.8</v>
      </c>
      <c r="H390" s="265">
        <f t="shared" si="4"/>
        <v>0</v>
      </c>
      <c r="I390" s="20" t="s">
        <v>2508</v>
      </c>
      <c r="J390" s="9"/>
      <c r="K390" s="9"/>
      <c r="M390" s="9"/>
    </row>
    <row r="391" spans="1:13" x14ac:dyDescent="0.25">
      <c r="A391" s="240">
        <v>41966</v>
      </c>
      <c r="B391" s="241">
        <v>4252</v>
      </c>
      <c r="C391" s="429" t="s">
        <v>2506</v>
      </c>
      <c r="D391" s="401" t="s">
        <v>2623</v>
      </c>
      <c r="E391" s="402">
        <v>1205.2</v>
      </c>
      <c r="F391" s="294">
        <v>41966</v>
      </c>
      <c r="G391" s="22">
        <v>1205.2</v>
      </c>
      <c r="H391" s="265">
        <f t="shared" si="4"/>
        <v>0</v>
      </c>
      <c r="I391" s="20" t="s">
        <v>2508</v>
      </c>
      <c r="J391" s="9"/>
      <c r="K391" s="9"/>
      <c r="M391" s="9"/>
    </row>
    <row r="392" spans="1:13" x14ac:dyDescent="0.25">
      <c r="A392" s="240">
        <v>41967</v>
      </c>
      <c r="B392" s="241">
        <v>4336</v>
      </c>
      <c r="C392" s="429" t="s">
        <v>2506</v>
      </c>
      <c r="D392" s="401" t="s">
        <v>2623</v>
      </c>
      <c r="E392" s="402">
        <v>786.6</v>
      </c>
      <c r="F392" s="294">
        <v>41967</v>
      </c>
      <c r="G392" s="22">
        <v>786.6</v>
      </c>
      <c r="H392" s="265">
        <f t="shared" si="4"/>
        <v>0</v>
      </c>
      <c r="I392" s="20" t="s">
        <v>2508</v>
      </c>
      <c r="J392" s="9"/>
      <c r="K392" s="9"/>
      <c r="M392" s="9"/>
    </row>
    <row r="393" spans="1:13" x14ac:dyDescent="0.25">
      <c r="A393" s="240">
        <v>41968</v>
      </c>
      <c r="B393" s="241">
        <v>4393</v>
      </c>
      <c r="C393" s="429" t="s">
        <v>2506</v>
      </c>
      <c r="D393" s="401" t="s">
        <v>2623</v>
      </c>
      <c r="E393" s="402">
        <v>3385.6</v>
      </c>
      <c r="F393" s="294">
        <v>41968</v>
      </c>
      <c r="G393" s="22">
        <v>3385.6</v>
      </c>
      <c r="H393" s="265">
        <f t="shared" si="4"/>
        <v>0</v>
      </c>
      <c r="I393" s="20" t="s">
        <v>2508</v>
      </c>
      <c r="J393" s="9"/>
      <c r="K393" s="9"/>
      <c r="M393" s="9"/>
    </row>
    <row r="394" spans="1:13" x14ac:dyDescent="0.25">
      <c r="A394" s="240"/>
      <c r="B394" s="241"/>
      <c r="C394" s="429"/>
      <c r="D394" s="401"/>
      <c r="E394" s="402"/>
      <c r="F394" s="294"/>
      <c r="G394" s="22">
        <f>SUM(G382:G393)</f>
        <v>29539.399999999998</v>
      </c>
      <c r="H394" s="265"/>
      <c r="I394" s="20"/>
      <c r="J394" s="9"/>
      <c r="K394" s="9"/>
      <c r="M394" s="9"/>
    </row>
    <row r="395" spans="1:13" x14ac:dyDescent="0.25">
      <c r="A395" s="240"/>
      <c r="B395" s="241"/>
      <c r="C395" s="429"/>
      <c r="D395" s="401"/>
      <c r="E395" s="402"/>
      <c r="F395" s="294"/>
      <c r="G395" s="22"/>
      <c r="H395" s="265"/>
      <c r="I395" s="20"/>
      <c r="J395" s="9"/>
      <c r="K395" s="9"/>
      <c r="M395" s="9"/>
    </row>
    <row r="396" spans="1:13" x14ac:dyDescent="0.25">
      <c r="A396" s="240">
        <v>41944</v>
      </c>
      <c r="B396" s="241">
        <v>2476</v>
      </c>
      <c r="C396" s="394" t="s">
        <v>2506</v>
      </c>
      <c r="D396" s="411" t="s">
        <v>2548</v>
      </c>
      <c r="E396" s="412">
        <v>2794.8</v>
      </c>
      <c r="F396" s="294">
        <v>41944</v>
      </c>
      <c r="G396" s="413">
        <v>2794.8</v>
      </c>
      <c r="H396" s="238">
        <f t="shared" si="4"/>
        <v>0</v>
      </c>
      <c r="I396" s="235" t="s">
        <v>2508</v>
      </c>
      <c r="J396" s="9"/>
      <c r="K396" s="9"/>
      <c r="M396" s="9"/>
    </row>
    <row r="397" spans="1:13" x14ac:dyDescent="0.25">
      <c r="A397" s="240">
        <v>41953</v>
      </c>
      <c r="B397" s="241">
        <v>3144</v>
      </c>
      <c r="C397" s="394" t="s">
        <v>2506</v>
      </c>
      <c r="D397" s="8" t="s">
        <v>2548</v>
      </c>
      <c r="E397" s="252">
        <v>2917.2</v>
      </c>
      <c r="F397" s="294">
        <v>41953</v>
      </c>
      <c r="G397" s="30">
        <v>2917.2</v>
      </c>
      <c r="H397" s="265">
        <f t="shared" si="4"/>
        <v>0</v>
      </c>
      <c r="I397" s="8" t="s">
        <v>2523</v>
      </c>
      <c r="J397" s="9"/>
      <c r="K397" s="9"/>
      <c r="M397" s="9"/>
    </row>
    <row r="398" spans="1:13" x14ac:dyDescent="0.25">
      <c r="A398" s="240">
        <v>41958</v>
      </c>
      <c r="B398" s="241">
        <v>3601</v>
      </c>
      <c r="C398" s="394" t="s">
        <v>2506</v>
      </c>
      <c r="D398" s="401" t="s">
        <v>2548</v>
      </c>
      <c r="E398" s="402">
        <v>2454.8000000000002</v>
      </c>
      <c r="F398" s="294">
        <v>41958</v>
      </c>
      <c r="G398" s="30">
        <v>2454.8000000000002</v>
      </c>
      <c r="H398" s="265">
        <f t="shared" si="4"/>
        <v>0</v>
      </c>
      <c r="I398" s="235" t="s">
        <v>2508</v>
      </c>
      <c r="J398" s="9"/>
      <c r="K398" s="9"/>
      <c r="M398" s="9"/>
    </row>
    <row r="399" spans="1:13" x14ac:dyDescent="0.25">
      <c r="A399" s="240">
        <v>41965</v>
      </c>
      <c r="B399" s="241">
        <v>4194</v>
      </c>
      <c r="C399" s="429" t="s">
        <v>2506</v>
      </c>
      <c r="D399" s="401" t="s">
        <v>2548</v>
      </c>
      <c r="E399" s="402">
        <v>3189.2</v>
      </c>
      <c r="F399" s="294">
        <v>41965</v>
      </c>
      <c r="G399" s="22">
        <v>3189.2</v>
      </c>
      <c r="H399" s="265">
        <f t="shared" si="4"/>
        <v>0</v>
      </c>
      <c r="I399" s="20" t="s">
        <v>2508</v>
      </c>
      <c r="J399" s="9"/>
      <c r="K399" s="9"/>
      <c r="M399" s="9"/>
    </row>
    <row r="400" spans="1:13" x14ac:dyDescent="0.25">
      <c r="A400" s="240"/>
      <c r="B400" s="241"/>
      <c r="C400" s="429"/>
      <c r="D400" s="401"/>
      <c r="E400" s="402"/>
      <c r="F400" s="294"/>
      <c r="G400" s="22">
        <f>SUM(G396:G399)</f>
        <v>11356</v>
      </c>
      <c r="H400" s="265"/>
      <c r="I400" s="20"/>
      <c r="J400" s="9"/>
      <c r="K400" s="9"/>
      <c r="M400" s="9"/>
    </row>
    <row r="401" spans="1:13" x14ac:dyDescent="0.25">
      <c r="A401" s="240"/>
      <c r="B401" s="241"/>
      <c r="C401" s="429"/>
      <c r="D401" s="401"/>
      <c r="E401" s="402"/>
      <c r="F401" s="294"/>
      <c r="G401" s="22"/>
      <c r="H401" s="265"/>
      <c r="I401" s="20"/>
      <c r="J401" s="9"/>
      <c r="K401" s="9"/>
      <c r="M401" s="9"/>
    </row>
    <row r="402" spans="1:13" x14ac:dyDescent="0.25">
      <c r="A402" s="240">
        <v>41947</v>
      </c>
      <c r="B402" s="241">
        <v>2648</v>
      </c>
      <c r="C402" s="394" t="s">
        <v>2506</v>
      </c>
      <c r="D402" s="414" t="s">
        <v>2600</v>
      </c>
      <c r="E402" s="402">
        <v>640</v>
      </c>
      <c r="F402" s="294">
        <v>41947</v>
      </c>
      <c r="G402" s="30">
        <v>640</v>
      </c>
      <c r="H402" s="265">
        <f t="shared" si="4"/>
        <v>0</v>
      </c>
      <c r="I402" s="38" t="s">
        <v>2508</v>
      </c>
      <c r="J402" s="9"/>
      <c r="K402" s="9"/>
      <c r="M402" s="9"/>
    </row>
    <row r="403" spans="1:13" x14ac:dyDescent="0.25">
      <c r="A403" s="240">
        <v>41961</v>
      </c>
      <c r="B403" s="241">
        <v>3833</v>
      </c>
      <c r="C403" s="394" t="s">
        <v>2506</v>
      </c>
      <c r="D403" s="401" t="s">
        <v>2600</v>
      </c>
      <c r="E403" s="402">
        <v>2906.4</v>
      </c>
      <c r="F403" s="294">
        <v>41961</v>
      </c>
      <c r="G403" s="251">
        <v>2906.4</v>
      </c>
      <c r="H403" s="265">
        <f t="shared" si="4"/>
        <v>0</v>
      </c>
      <c r="I403" s="8" t="s">
        <v>2508</v>
      </c>
      <c r="J403" s="9"/>
      <c r="K403" s="9"/>
      <c r="M403" s="9"/>
    </row>
    <row r="404" spans="1:13" x14ac:dyDescent="0.25">
      <c r="A404" s="240"/>
      <c r="B404" s="241"/>
      <c r="C404" s="394"/>
      <c r="D404" s="401"/>
      <c r="E404" s="402"/>
      <c r="F404" s="294"/>
      <c r="G404" s="251"/>
      <c r="H404" s="265"/>
      <c r="I404" s="8"/>
      <c r="J404" s="9"/>
      <c r="K404" s="9"/>
      <c r="M404" s="9"/>
    </row>
    <row r="405" spans="1:13" x14ac:dyDescent="0.25">
      <c r="A405" s="240">
        <v>41946</v>
      </c>
      <c r="B405" s="241">
        <v>2641</v>
      </c>
      <c r="C405" s="394" t="s">
        <v>2506</v>
      </c>
      <c r="D405" s="414" t="s">
        <v>2598</v>
      </c>
      <c r="E405" s="402">
        <v>37302.800000000003</v>
      </c>
      <c r="F405" s="294">
        <v>41948</v>
      </c>
      <c r="G405" s="30">
        <v>37302.800000000003</v>
      </c>
      <c r="H405" s="265">
        <f t="shared" si="4"/>
        <v>0</v>
      </c>
      <c r="I405" s="38" t="s">
        <v>2534</v>
      </c>
      <c r="J405" s="9"/>
      <c r="K405" s="9"/>
      <c r="M405" s="9"/>
    </row>
    <row r="406" spans="1:13" x14ac:dyDescent="0.25">
      <c r="A406" s="240">
        <v>41949</v>
      </c>
      <c r="B406" s="241">
        <v>2861</v>
      </c>
      <c r="C406" s="394" t="s">
        <v>2506</v>
      </c>
      <c r="D406" s="401" t="s">
        <v>2598</v>
      </c>
      <c r="E406" s="402">
        <v>17960</v>
      </c>
      <c r="F406" s="294">
        <v>41951</v>
      </c>
      <c r="G406" s="30">
        <v>17960</v>
      </c>
      <c r="H406" s="265">
        <f t="shared" si="4"/>
        <v>0</v>
      </c>
      <c r="I406" s="8" t="s">
        <v>436</v>
      </c>
      <c r="J406" s="9"/>
      <c r="K406" s="9"/>
      <c r="M406" s="9"/>
    </row>
    <row r="407" spans="1:13" x14ac:dyDescent="0.25">
      <c r="A407" s="240">
        <v>41949</v>
      </c>
      <c r="B407" s="241">
        <v>2880</v>
      </c>
      <c r="C407" s="394" t="s">
        <v>2506</v>
      </c>
      <c r="D407" s="401" t="s">
        <v>2598</v>
      </c>
      <c r="E407" s="402">
        <v>19867.8</v>
      </c>
      <c r="F407" s="294">
        <v>41951</v>
      </c>
      <c r="G407" s="30">
        <v>19867.8</v>
      </c>
      <c r="H407" s="265">
        <f t="shared" si="4"/>
        <v>0</v>
      </c>
      <c r="I407" s="8" t="s">
        <v>2534</v>
      </c>
      <c r="J407" s="9"/>
      <c r="K407" s="9"/>
      <c r="M407" s="9"/>
    </row>
    <row r="408" spans="1:13" x14ac:dyDescent="0.25">
      <c r="A408" s="240">
        <v>41953</v>
      </c>
      <c r="B408" s="241">
        <v>3213</v>
      </c>
      <c r="C408" s="394" t="s">
        <v>2506</v>
      </c>
      <c r="D408" s="8" t="s">
        <v>2686</v>
      </c>
      <c r="E408" s="252">
        <v>30948.2</v>
      </c>
      <c r="F408" s="294">
        <v>41955</v>
      </c>
      <c r="G408" s="30">
        <v>30948.2</v>
      </c>
      <c r="H408" s="265">
        <f t="shared" si="4"/>
        <v>0</v>
      </c>
      <c r="I408" s="235" t="s">
        <v>2534</v>
      </c>
      <c r="J408" s="9"/>
      <c r="K408" s="9"/>
      <c r="M408" s="9"/>
    </row>
    <row r="409" spans="1:13" x14ac:dyDescent="0.25">
      <c r="A409" s="240">
        <v>41960</v>
      </c>
      <c r="B409" s="241">
        <v>3771</v>
      </c>
      <c r="C409" s="394" t="s">
        <v>2506</v>
      </c>
      <c r="D409" s="8" t="s">
        <v>2686</v>
      </c>
      <c r="E409" s="252">
        <v>32417.4</v>
      </c>
      <c r="F409" s="294">
        <v>41962</v>
      </c>
      <c r="G409" s="251">
        <v>32417.4</v>
      </c>
      <c r="H409" s="265">
        <f t="shared" si="4"/>
        <v>0</v>
      </c>
      <c r="I409" s="235" t="s">
        <v>2534</v>
      </c>
      <c r="J409" s="9"/>
      <c r="K409" s="9"/>
      <c r="M409" s="9"/>
    </row>
    <row r="410" spans="1:13" x14ac:dyDescent="0.25">
      <c r="A410" s="240">
        <v>41963</v>
      </c>
      <c r="B410" s="241">
        <v>4017</v>
      </c>
      <c r="C410" s="429" t="s">
        <v>2506</v>
      </c>
      <c r="D410" s="401" t="s">
        <v>2686</v>
      </c>
      <c r="E410" s="402">
        <v>22377.9</v>
      </c>
      <c r="F410" s="294">
        <v>41965</v>
      </c>
      <c r="G410" s="30">
        <v>22377.9</v>
      </c>
      <c r="H410" s="265">
        <f t="shared" si="4"/>
        <v>0</v>
      </c>
      <c r="I410" s="8" t="s">
        <v>2534</v>
      </c>
      <c r="J410" s="9"/>
      <c r="K410" s="9"/>
      <c r="M410" s="9"/>
    </row>
    <row r="411" spans="1:13" x14ac:dyDescent="0.25">
      <c r="A411" s="240">
        <v>41967</v>
      </c>
      <c r="B411" s="241">
        <v>4354</v>
      </c>
      <c r="C411" s="429" t="s">
        <v>2506</v>
      </c>
      <c r="D411" s="8" t="s">
        <v>2686</v>
      </c>
      <c r="E411" s="252">
        <v>36241.9</v>
      </c>
      <c r="F411" s="300"/>
      <c r="G411" s="100"/>
      <c r="H411" s="265">
        <f t="shared" si="4"/>
        <v>36241.9</v>
      </c>
      <c r="I411" s="20" t="s">
        <v>2534</v>
      </c>
      <c r="J411" s="9"/>
      <c r="K411" s="9"/>
      <c r="M411" s="9"/>
    </row>
    <row r="412" spans="1:13" x14ac:dyDescent="0.25">
      <c r="A412" s="240"/>
      <c r="B412" s="241"/>
      <c r="C412" s="429"/>
      <c r="D412" s="8"/>
      <c r="E412" s="473">
        <f>SUM(E405:E411)</f>
        <v>197116</v>
      </c>
      <c r="F412" s="300"/>
      <c r="G412" s="100"/>
      <c r="H412" s="265"/>
      <c r="I412" s="20"/>
      <c r="J412" s="9"/>
      <c r="K412" s="9"/>
      <c r="M412" s="9"/>
    </row>
    <row r="413" spans="1:13" x14ac:dyDescent="0.25">
      <c r="A413" s="240"/>
      <c r="B413" s="241"/>
      <c r="C413" s="429"/>
      <c r="D413" s="8"/>
      <c r="E413" s="252"/>
      <c r="F413" s="300"/>
      <c r="G413" s="100"/>
      <c r="H413" s="265"/>
      <c r="I413" s="20"/>
      <c r="J413" s="9"/>
      <c r="K413" s="9"/>
      <c r="M413" s="9"/>
    </row>
    <row r="414" spans="1:13" x14ac:dyDescent="0.25">
      <c r="A414" s="240">
        <v>41950</v>
      </c>
      <c r="B414" s="241">
        <v>2963</v>
      </c>
      <c r="C414" s="394" t="s">
        <v>2506</v>
      </c>
      <c r="D414" s="8" t="s">
        <v>2653</v>
      </c>
      <c r="E414" s="252">
        <v>23975.200000000001</v>
      </c>
      <c r="F414" s="294">
        <v>41950</v>
      </c>
      <c r="G414" s="30">
        <v>23975.200000000001</v>
      </c>
      <c r="H414" s="265">
        <f t="shared" si="4"/>
        <v>0</v>
      </c>
      <c r="I414" s="8" t="s">
        <v>2508</v>
      </c>
      <c r="J414" s="9"/>
      <c r="K414" s="9"/>
      <c r="M414" s="9"/>
    </row>
    <row r="415" spans="1:13" x14ac:dyDescent="0.25">
      <c r="A415" s="240">
        <v>41963</v>
      </c>
      <c r="B415" s="241">
        <v>3996</v>
      </c>
      <c r="C415" s="394" t="s">
        <v>2506</v>
      </c>
      <c r="D415" s="401" t="s">
        <v>2653</v>
      </c>
      <c r="E415" s="402">
        <v>22394.799999999999</v>
      </c>
      <c r="F415" s="294">
        <v>41963</v>
      </c>
      <c r="G415" s="30">
        <v>22394.799999999999</v>
      </c>
      <c r="H415" s="265">
        <f t="shared" si="4"/>
        <v>0</v>
      </c>
      <c r="I415" s="8" t="s">
        <v>2508</v>
      </c>
      <c r="M415" s="9"/>
    </row>
    <row r="416" spans="1:13" x14ac:dyDescent="0.25">
      <c r="A416" s="240"/>
      <c r="B416" s="241"/>
      <c r="C416" s="394"/>
      <c r="D416" s="401"/>
      <c r="E416" s="402"/>
      <c r="F416" s="294"/>
      <c r="G416" s="30">
        <f>SUM(G414:G415)</f>
        <v>46370</v>
      </c>
      <c r="H416" s="265"/>
      <c r="I416" s="8"/>
      <c r="M416" s="9"/>
    </row>
    <row r="417" spans="1:13" x14ac:dyDescent="0.25">
      <c r="A417" s="240"/>
      <c r="B417" s="241"/>
      <c r="C417" s="394"/>
      <c r="D417" s="401"/>
      <c r="E417" s="402"/>
      <c r="F417" s="294"/>
      <c r="G417" s="30"/>
      <c r="H417" s="265"/>
      <c r="I417" s="8"/>
      <c r="M417" s="9"/>
    </row>
    <row r="418" spans="1:13" x14ac:dyDescent="0.25">
      <c r="A418" s="240">
        <v>41950</v>
      </c>
      <c r="B418" s="241">
        <v>2937</v>
      </c>
      <c r="C418" s="394" t="s">
        <v>2506</v>
      </c>
      <c r="D418" s="401" t="s">
        <v>208</v>
      </c>
      <c r="E418" s="402">
        <v>1098.9000000000001</v>
      </c>
      <c r="F418" s="294">
        <v>41951</v>
      </c>
      <c r="G418" s="30">
        <v>1098.9000000000001</v>
      </c>
      <c r="H418" s="265">
        <f t="shared" si="4"/>
        <v>0</v>
      </c>
      <c r="I418" s="8" t="s">
        <v>2544</v>
      </c>
      <c r="M418" s="9"/>
    </row>
    <row r="419" spans="1:13" x14ac:dyDescent="0.25">
      <c r="A419" s="240">
        <v>41954</v>
      </c>
      <c r="B419" s="241">
        <v>3268</v>
      </c>
      <c r="C419" s="394" t="s">
        <v>2506</v>
      </c>
      <c r="D419" s="8" t="s">
        <v>208</v>
      </c>
      <c r="E419" s="252">
        <v>2743</v>
      </c>
      <c r="F419" s="294">
        <v>41955</v>
      </c>
      <c r="G419" s="30">
        <v>2743</v>
      </c>
      <c r="H419" s="265">
        <f t="shared" si="4"/>
        <v>0</v>
      </c>
      <c r="I419" s="235" t="s">
        <v>2520</v>
      </c>
      <c r="M419" s="9"/>
    </row>
    <row r="420" spans="1:13" x14ac:dyDescent="0.25">
      <c r="A420" s="240">
        <v>41958</v>
      </c>
      <c r="B420" s="241">
        <v>3614</v>
      </c>
      <c r="C420" s="394" t="s">
        <v>2506</v>
      </c>
      <c r="D420" s="8" t="s">
        <v>208</v>
      </c>
      <c r="E420" s="252">
        <v>640</v>
      </c>
      <c r="F420" s="294">
        <v>41960</v>
      </c>
      <c r="G420" s="30">
        <v>640</v>
      </c>
      <c r="H420" s="265">
        <f t="shared" si="4"/>
        <v>0</v>
      </c>
      <c r="I420" s="235" t="s">
        <v>2508</v>
      </c>
      <c r="M420" s="9"/>
    </row>
    <row r="421" spans="1:13" x14ac:dyDescent="0.25">
      <c r="A421" s="240">
        <v>41965</v>
      </c>
      <c r="B421" s="241">
        <v>4189</v>
      </c>
      <c r="C421" s="429" t="s">
        <v>2506</v>
      </c>
      <c r="D421" s="401" t="s">
        <v>208</v>
      </c>
      <c r="E421" s="402">
        <v>950.4</v>
      </c>
      <c r="F421" s="294">
        <v>41967</v>
      </c>
      <c r="G421" s="22">
        <v>950.4</v>
      </c>
      <c r="H421" s="265">
        <f t="shared" ref="H421:H497" si="5">E421-G421</f>
        <v>0</v>
      </c>
      <c r="I421" s="20" t="s">
        <v>2508</v>
      </c>
      <c r="M421" s="9"/>
    </row>
    <row r="422" spans="1:13" x14ac:dyDescent="0.25">
      <c r="A422" s="240"/>
      <c r="B422" s="241"/>
      <c r="C422" s="429"/>
      <c r="D422" s="401"/>
      <c r="E422" s="402">
        <f>SUM(E418:E421)</f>
        <v>5432.2999999999993</v>
      </c>
      <c r="F422" s="294"/>
      <c r="G422" s="22"/>
      <c r="H422" s="265"/>
      <c r="I422" s="20"/>
      <c r="M422" s="9"/>
    </row>
    <row r="423" spans="1:13" x14ac:dyDescent="0.25">
      <c r="A423" s="240"/>
      <c r="B423" s="241"/>
      <c r="C423" s="429"/>
      <c r="D423" s="401"/>
      <c r="E423" s="402"/>
      <c r="F423" s="294"/>
      <c r="G423" s="22"/>
      <c r="H423" s="265"/>
      <c r="I423" s="20"/>
      <c r="M423" s="9"/>
    </row>
    <row r="424" spans="1:13" x14ac:dyDescent="0.25">
      <c r="A424" s="240">
        <v>41961</v>
      </c>
      <c r="B424" s="241">
        <v>3782</v>
      </c>
      <c r="C424" s="394" t="s">
        <v>2506</v>
      </c>
      <c r="D424" s="8" t="s">
        <v>2729</v>
      </c>
      <c r="E424" s="252">
        <v>1540</v>
      </c>
      <c r="F424" s="294">
        <v>41961</v>
      </c>
      <c r="G424" s="251">
        <v>1540</v>
      </c>
      <c r="H424" s="265">
        <f t="shared" si="5"/>
        <v>0</v>
      </c>
      <c r="I424" s="235" t="s">
        <v>2525</v>
      </c>
      <c r="M424" s="9"/>
    </row>
    <row r="425" spans="1:13" x14ac:dyDescent="0.25">
      <c r="A425" s="240">
        <v>41968</v>
      </c>
      <c r="B425" s="241">
        <v>4417</v>
      </c>
      <c r="C425" s="429" t="s">
        <v>2506</v>
      </c>
      <c r="D425" s="401" t="s">
        <v>2729</v>
      </c>
      <c r="E425" s="402">
        <v>1566.4</v>
      </c>
      <c r="F425" s="300"/>
      <c r="G425" s="100"/>
      <c r="H425" s="265">
        <f t="shared" si="5"/>
        <v>1566.4</v>
      </c>
      <c r="I425" s="20" t="s">
        <v>2525</v>
      </c>
      <c r="M425" s="9"/>
    </row>
    <row r="426" spans="1:13" x14ac:dyDescent="0.25">
      <c r="A426" s="240"/>
      <c r="B426" s="241"/>
      <c r="C426" s="429"/>
      <c r="D426" s="401"/>
      <c r="E426" s="402"/>
      <c r="F426" s="300"/>
      <c r="G426" s="100"/>
      <c r="H426" s="265"/>
      <c r="I426" s="20"/>
      <c r="M426" s="9"/>
    </row>
    <row r="427" spans="1:13" x14ac:dyDescent="0.25">
      <c r="A427" s="240"/>
      <c r="B427" s="241"/>
      <c r="C427" s="429"/>
      <c r="D427" s="401"/>
      <c r="E427" s="402"/>
      <c r="F427" s="300"/>
      <c r="G427" s="100"/>
      <c r="H427" s="265"/>
      <c r="I427" s="20"/>
      <c r="M427" s="9"/>
    </row>
    <row r="428" spans="1:13" x14ac:dyDescent="0.25">
      <c r="A428" s="240">
        <v>41945</v>
      </c>
      <c r="B428" s="241">
        <v>2517</v>
      </c>
      <c r="C428" s="394" t="s">
        <v>2506</v>
      </c>
      <c r="D428" s="414" t="s">
        <v>2557</v>
      </c>
      <c r="E428" s="402">
        <v>442</v>
      </c>
      <c r="F428" s="294">
        <v>41945</v>
      </c>
      <c r="G428" s="30">
        <v>442</v>
      </c>
      <c r="H428" s="238">
        <f t="shared" si="5"/>
        <v>0</v>
      </c>
      <c r="I428" s="38" t="s">
        <v>2508</v>
      </c>
      <c r="K428" s="21"/>
      <c r="M428" s="9"/>
    </row>
    <row r="429" spans="1:13" x14ac:dyDescent="0.25">
      <c r="A429" s="240">
        <v>41945</v>
      </c>
      <c r="B429" s="241">
        <v>2538</v>
      </c>
      <c r="C429" s="394" t="s">
        <v>2506</v>
      </c>
      <c r="D429" s="414" t="s">
        <v>2557</v>
      </c>
      <c r="E429" s="402">
        <v>455</v>
      </c>
      <c r="F429" s="294">
        <v>41945</v>
      </c>
      <c r="G429" s="30">
        <v>455</v>
      </c>
      <c r="H429" s="238">
        <f t="shared" si="5"/>
        <v>0</v>
      </c>
      <c r="I429" s="38" t="s">
        <v>2508</v>
      </c>
      <c r="K429" s="21"/>
      <c r="M429" s="9"/>
    </row>
    <row r="430" spans="1:13" x14ac:dyDescent="0.25">
      <c r="A430" s="240">
        <v>41948</v>
      </c>
      <c r="B430" s="241">
        <v>2757</v>
      </c>
      <c r="C430" s="394" t="s">
        <v>2506</v>
      </c>
      <c r="D430" s="401" t="s">
        <v>2557</v>
      </c>
      <c r="E430" s="402">
        <v>169</v>
      </c>
      <c r="F430" s="294">
        <v>41948</v>
      </c>
      <c r="G430" s="30">
        <v>169</v>
      </c>
      <c r="H430" s="265">
        <f t="shared" si="5"/>
        <v>0</v>
      </c>
      <c r="I430" s="235" t="s">
        <v>2508</v>
      </c>
      <c r="K430" s="21"/>
      <c r="M430" s="9"/>
    </row>
    <row r="431" spans="1:13" x14ac:dyDescent="0.25">
      <c r="A431" s="240">
        <v>41951</v>
      </c>
      <c r="B431" s="241">
        <v>3018</v>
      </c>
      <c r="C431" s="394" t="s">
        <v>2506</v>
      </c>
      <c r="D431" s="8" t="s">
        <v>2557</v>
      </c>
      <c r="E431" s="252">
        <v>265.2</v>
      </c>
      <c r="F431" s="294">
        <v>41951</v>
      </c>
      <c r="G431" s="30">
        <v>265.2</v>
      </c>
      <c r="H431" s="265">
        <f t="shared" si="5"/>
        <v>0</v>
      </c>
      <c r="I431" s="8" t="s">
        <v>2508</v>
      </c>
      <c r="K431" s="21"/>
      <c r="M431" s="9"/>
    </row>
    <row r="432" spans="1:13" x14ac:dyDescent="0.25">
      <c r="A432" s="240">
        <v>41951</v>
      </c>
      <c r="B432" s="241">
        <v>3045</v>
      </c>
      <c r="C432" s="394" t="s">
        <v>2506</v>
      </c>
      <c r="D432" s="8" t="s">
        <v>2557</v>
      </c>
      <c r="E432" s="252">
        <v>254.8</v>
      </c>
      <c r="F432" s="294">
        <v>41951</v>
      </c>
      <c r="G432" s="30">
        <v>254.8</v>
      </c>
      <c r="H432" s="265">
        <f t="shared" si="5"/>
        <v>0</v>
      </c>
      <c r="I432" s="8" t="s">
        <v>2508</v>
      </c>
      <c r="K432" s="21"/>
      <c r="M432" s="9"/>
    </row>
    <row r="433" spans="1:13" x14ac:dyDescent="0.25">
      <c r="A433" s="240">
        <v>41956</v>
      </c>
      <c r="B433" s="241">
        <v>3417</v>
      </c>
      <c r="C433" s="394" t="s">
        <v>2506</v>
      </c>
      <c r="D433" s="401" t="s">
        <v>2557</v>
      </c>
      <c r="E433" s="402">
        <v>275.60000000000002</v>
      </c>
      <c r="F433" s="294">
        <v>41956</v>
      </c>
      <c r="G433" s="30">
        <v>275.60000000000002</v>
      </c>
      <c r="H433" s="265">
        <f t="shared" si="5"/>
        <v>0</v>
      </c>
      <c r="I433" s="20" t="s">
        <v>2508</v>
      </c>
      <c r="M433" s="9"/>
    </row>
    <row r="434" spans="1:13" x14ac:dyDescent="0.25">
      <c r="A434" s="240">
        <v>41959</v>
      </c>
      <c r="B434" s="241">
        <v>3644</v>
      </c>
      <c r="C434" s="394" t="s">
        <v>2506</v>
      </c>
      <c r="D434" s="8" t="s">
        <v>2557</v>
      </c>
      <c r="E434" s="252">
        <v>1219.4000000000001</v>
      </c>
      <c r="F434" s="294">
        <v>41959</v>
      </c>
      <c r="G434" s="30">
        <v>1219.4000000000001</v>
      </c>
      <c r="H434" s="265">
        <f t="shared" si="5"/>
        <v>0</v>
      </c>
      <c r="I434" s="8" t="s">
        <v>2508</v>
      </c>
      <c r="M434" s="9"/>
    </row>
    <row r="435" spans="1:13" x14ac:dyDescent="0.25">
      <c r="A435" s="240">
        <v>41960</v>
      </c>
      <c r="B435" s="241">
        <v>3724</v>
      </c>
      <c r="C435" s="394" t="s">
        <v>2506</v>
      </c>
      <c r="D435" s="8" t="s">
        <v>2557</v>
      </c>
      <c r="E435" s="252">
        <v>252.2</v>
      </c>
      <c r="F435" s="294">
        <v>41960</v>
      </c>
      <c r="G435" s="251">
        <v>252.2</v>
      </c>
      <c r="H435" s="265">
        <f t="shared" si="5"/>
        <v>0</v>
      </c>
      <c r="I435" s="235" t="s">
        <v>2508</v>
      </c>
      <c r="M435" s="9"/>
    </row>
    <row r="436" spans="1:13" x14ac:dyDescent="0.25">
      <c r="A436" s="240">
        <v>41968</v>
      </c>
      <c r="B436" s="241">
        <v>4401</v>
      </c>
      <c r="C436" s="429" t="s">
        <v>2506</v>
      </c>
      <c r="D436" s="401" t="s">
        <v>2557</v>
      </c>
      <c r="E436" s="402">
        <v>220.8</v>
      </c>
      <c r="F436" s="294">
        <v>41968</v>
      </c>
      <c r="G436" s="30">
        <v>220.8</v>
      </c>
      <c r="H436" s="265">
        <f t="shared" si="5"/>
        <v>0</v>
      </c>
      <c r="I436" s="20" t="s">
        <v>2508</v>
      </c>
      <c r="M436" s="9"/>
    </row>
    <row r="437" spans="1:13" x14ac:dyDescent="0.25">
      <c r="A437" s="240"/>
      <c r="B437" s="241"/>
      <c r="C437" s="429"/>
      <c r="D437" s="401"/>
      <c r="E437" s="402"/>
      <c r="F437" s="294"/>
      <c r="G437" s="30">
        <f>SUM(G428:G436)</f>
        <v>3554</v>
      </c>
      <c r="H437" s="265"/>
      <c r="I437" s="20"/>
      <c r="M437" s="9"/>
    </row>
    <row r="438" spans="1:13" x14ac:dyDescent="0.25">
      <c r="A438" s="240"/>
      <c r="B438" s="241"/>
      <c r="C438" s="429"/>
      <c r="D438" s="401"/>
      <c r="E438" s="402"/>
      <c r="F438" s="294"/>
      <c r="G438" s="30"/>
      <c r="H438" s="265"/>
      <c r="I438" s="20"/>
      <c r="M438" s="9"/>
    </row>
    <row r="439" spans="1:13" x14ac:dyDescent="0.25">
      <c r="A439" s="240">
        <v>41948</v>
      </c>
      <c r="B439" s="241">
        <v>2777</v>
      </c>
      <c r="C439" s="394" t="s">
        <v>2506</v>
      </c>
      <c r="D439" s="401" t="s">
        <v>2622</v>
      </c>
      <c r="E439" s="402">
        <v>23662.400000000001</v>
      </c>
      <c r="F439" s="300"/>
      <c r="G439" s="277"/>
      <c r="H439" s="265">
        <f t="shared" si="5"/>
        <v>23662.400000000001</v>
      </c>
      <c r="I439" s="235" t="s">
        <v>2511</v>
      </c>
      <c r="M439" s="9"/>
    </row>
    <row r="440" spans="1:13" x14ac:dyDescent="0.25">
      <c r="A440" s="240">
        <v>41950</v>
      </c>
      <c r="B440" s="241">
        <v>2939</v>
      </c>
      <c r="C440" s="394" t="s">
        <v>2506</v>
      </c>
      <c r="D440" s="401" t="s">
        <v>2622</v>
      </c>
      <c r="E440" s="402">
        <v>46107.8</v>
      </c>
      <c r="F440" s="300"/>
      <c r="G440" s="277"/>
      <c r="H440" s="265">
        <f t="shared" si="5"/>
        <v>46107.8</v>
      </c>
      <c r="I440" s="8" t="s">
        <v>2520</v>
      </c>
      <c r="M440" s="9"/>
    </row>
    <row r="441" spans="1:13" x14ac:dyDescent="0.25">
      <c r="A441" s="240">
        <v>41955</v>
      </c>
      <c r="B441" s="241">
        <v>3350</v>
      </c>
      <c r="C441" s="394" t="s">
        <v>2506</v>
      </c>
      <c r="D441" s="8" t="s">
        <v>2622</v>
      </c>
      <c r="E441" s="252">
        <v>29336</v>
      </c>
      <c r="F441" s="313" t="s">
        <v>2695</v>
      </c>
      <c r="G441" s="30">
        <v>29336</v>
      </c>
      <c r="H441" s="265">
        <f t="shared" si="5"/>
        <v>0</v>
      </c>
      <c r="I441" s="235" t="s">
        <v>2544</v>
      </c>
      <c r="M441" s="9"/>
    </row>
    <row r="442" spans="1:13" x14ac:dyDescent="0.25">
      <c r="A442" s="240">
        <v>41957</v>
      </c>
      <c r="B442" s="241">
        <v>3531</v>
      </c>
      <c r="C442" s="394" t="s">
        <v>2506</v>
      </c>
      <c r="D442" s="8" t="s">
        <v>2622</v>
      </c>
      <c r="E442" s="252">
        <v>34788.6</v>
      </c>
      <c r="F442" s="313" t="s">
        <v>2711</v>
      </c>
      <c r="G442" s="30">
        <v>34788.6</v>
      </c>
      <c r="H442" s="265">
        <f t="shared" si="5"/>
        <v>0</v>
      </c>
      <c r="I442" s="235" t="s">
        <v>2544</v>
      </c>
      <c r="M442" s="9"/>
    </row>
    <row r="443" spans="1:13" x14ac:dyDescent="0.25">
      <c r="A443" s="240">
        <v>41961</v>
      </c>
      <c r="B443" s="241">
        <v>3803</v>
      </c>
      <c r="C443" s="394" t="s">
        <v>2506</v>
      </c>
      <c r="D443" s="401" t="s">
        <v>2622</v>
      </c>
      <c r="E443" s="402">
        <v>32472.3</v>
      </c>
      <c r="F443" s="300"/>
      <c r="G443" s="424"/>
      <c r="H443" s="265">
        <f t="shared" si="5"/>
        <v>32472.3</v>
      </c>
      <c r="I443" s="235" t="s">
        <v>2544</v>
      </c>
      <c r="M443" s="9"/>
    </row>
    <row r="444" spans="1:13" x14ac:dyDescent="0.25">
      <c r="A444" s="240">
        <v>41964</v>
      </c>
      <c r="B444" s="241">
        <v>4037</v>
      </c>
      <c r="C444" s="429" t="s">
        <v>2506</v>
      </c>
      <c r="D444" s="401" t="s">
        <v>2622</v>
      </c>
      <c r="E444" s="402">
        <v>36749.5</v>
      </c>
      <c r="F444" s="300"/>
      <c r="G444" s="277"/>
      <c r="H444" s="265">
        <f t="shared" si="5"/>
        <v>36749.5</v>
      </c>
      <c r="I444" s="8" t="s">
        <v>2544</v>
      </c>
      <c r="M444" s="9"/>
    </row>
    <row r="445" spans="1:13" x14ac:dyDescent="0.25">
      <c r="A445" s="240">
        <v>41967</v>
      </c>
      <c r="B445" s="241">
        <v>4298</v>
      </c>
      <c r="C445" s="429" t="s">
        <v>2506</v>
      </c>
      <c r="D445" s="401" t="s">
        <v>2622</v>
      </c>
      <c r="E445" s="402">
        <v>25715.200000000001</v>
      </c>
      <c r="F445" s="434"/>
      <c r="G445" s="277"/>
      <c r="H445" s="265">
        <f t="shared" si="5"/>
        <v>25715.200000000001</v>
      </c>
      <c r="I445" s="235" t="s">
        <v>2544</v>
      </c>
      <c r="M445" s="9"/>
    </row>
    <row r="446" spans="1:13" x14ac:dyDescent="0.25">
      <c r="A446" s="240"/>
      <c r="B446" s="241"/>
      <c r="C446" s="429"/>
      <c r="D446" s="401"/>
      <c r="E446" s="402">
        <f>SUM(E439:E445)</f>
        <v>228831.80000000002</v>
      </c>
      <c r="F446" s="434"/>
      <c r="G446" s="277"/>
      <c r="H446" s="265"/>
      <c r="I446" s="235"/>
      <c r="M446" s="9"/>
    </row>
    <row r="447" spans="1:13" x14ac:dyDescent="0.25">
      <c r="A447" s="240"/>
      <c r="B447" s="241"/>
      <c r="C447" s="429"/>
      <c r="D447" s="401"/>
      <c r="E447" s="402"/>
      <c r="F447" s="434"/>
      <c r="G447" s="277"/>
      <c r="H447" s="265"/>
      <c r="I447" s="235"/>
      <c r="M447" s="9"/>
    </row>
    <row r="448" spans="1:13" x14ac:dyDescent="0.25">
      <c r="A448" s="240">
        <v>41946</v>
      </c>
      <c r="B448" s="241">
        <v>2626</v>
      </c>
      <c r="C448" s="394" t="s">
        <v>2506</v>
      </c>
      <c r="D448" s="414" t="s">
        <v>55</v>
      </c>
      <c r="E448" s="402">
        <v>2433.6</v>
      </c>
      <c r="F448" s="294">
        <v>41947</v>
      </c>
      <c r="G448" s="30">
        <v>2433.6</v>
      </c>
      <c r="H448" s="265">
        <f t="shared" si="5"/>
        <v>0</v>
      </c>
      <c r="I448" s="38" t="s">
        <v>2523</v>
      </c>
      <c r="M448" s="9"/>
    </row>
    <row r="449" spans="1:13" x14ac:dyDescent="0.25">
      <c r="A449" s="240">
        <v>41950</v>
      </c>
      <c r="B449" s="241">
        <v>2974</v>
      </c>
      <c r="C449" s="394" t="s">
        <v>2506</v>
      </c>
      <c r="D449" s="8" t="s">
        <v>55</v>
      </c>
      <c r="E449" s="252">
        <v>2524.8000000000002</v>
      </c>
      <c r="F449" s="294">
        <v>41951</v>
      </c>
      <c r="G449" s="30">
        <v>2524.8000000000002</v>
      </c>
      <c r="H449" s="265">
        <f t="shared" si="5"/>
        <v>0</v>
      </c>
      <c r="I449" s="8" t="s">
        <v>2545</v>
      </c>
      <c r="M449" s="9"/>
    </row>
    <row r="450" spans="1:13" x14ac:dyDescent="0.25">
      <c r="A450" s="240">
        <v>41953</v>
      </c>
      <c r="B450" s="241">
        <v>3203</v>
      </c>
      <c r="C450" s="394" t="s">
        <v>2506</v>
      </c>
      <c r="D450" s="8" t="s">
        <v>55</v>
      </c>
      <c r="E450" s="252">
        <v>2976</v>
      </c>
      <c r="F450" s="294">
        <v>41954</v>
      </c>
      <c r="G450" s="30">
        <v>2976</v>
      </c>
      <c r="H450" s="265">
        <f t="shared" si="5"/>
        <v>0</v>
      </c>
      <c r="I450" s="235" t="s">
        <v>2523</v>
      </c>
      <c r="M450" s="9"/>
    </row>
    <row r="451" spans="1:13" x14ac:dyDescent="0.25">
      <c r="A451" s="240">
        <v>41958</v>
      </c>
      <c r="B451" s="241">
        <v>3635</v>
      </c>
      <c r="C451" s="394" t="s">
        <v>2506</v>
      </c>
      <c r="D451" s="401" t="s">
        <v>55</v>
      </c>
      <c r="E451" s="402">
        <v>2072.6999999999998</v>
      </c>
      <c r="F451" s="294">
        <v>41960</v>
      </c>
      <c r="G451" s="30">
        <v>2072.6999999999998</v>
      </c>
      <c r="H451" s="265">
        <f t="shared" si="5"/>
        <v>0</v>
      </c>
      <c r="I451" s="8" t="s">
        <v>2523</v>
      </c>
      <c r="M451" s="9"/>
    </row>
    <row r="452" spans="1:13" x14ac:dyDescent="0.25">
      <c r="A452" s="240">
        <v>41961</v>
      </c>
      <c r="B452" s="241">
        <v>3858</v>
      </c>
      <c r="C452" s="394" t="s">
        <v>2506</v>
      </c>
      <c r="D452" s="401" t="s">
        <v>55</v>
      </c>
      <c r="E452" s="402">
        <v>2381.4</v>
      </c>
      <c r="F452" s="294">
        <v>41962</v>
      </c>
      <c r="G452" s="251">
        <v>2381.4</v>
      </c>
      <c r="H452" s="265">
        <f t="shared" si="5"/>
        <v>0</v>
      </c>
      <c r="I452" s="8" t="s">
        <v>2523</v>
      </c>
      <c r="M452" s="9"/>
    </row>
    <row r="453" spans="1:13" x14ac:dyDescent="0.25">
      <c r="A453" s="240"/>
      <c r="B453" s="241"/>
      <c r="C453" s="394"/>
      <c r="D453" s="401"/>
      <c r="E453" s="402">
        <f>SUM(E448:E452)</f>
        <v>12388.499999999998</v>
      </c>
      <c r="F453" s="294"/>
      <c r="G453" s="251"/>
      <c r="H453" s="265"/>
      <c r="I453" s="8"/>
      <c r="M453" s="9"/>
    </row>
    <row r="454" spans="1:13" x14ac:dyDescent="0.25">
      <c r="A454" s="240"/>
      <c r="B454" s="241"/>
      <c r="C454" s="394"/>
      <c r="D454" s="401"/>
      <c r="E454" s="402"/>
      <c r="F454" s="294"/>
      <c r="G454" s="251"/>
      <c r="H454" s="265"/>
      <c r="I454" s="8"/>
      <c r="M454" s="9"/>
    </row>
    <row r="455" spans="1:13" x14ac:dyDescent="0.25">
      <c r="A455" s="240">
        <v>41948</v>
      </c>
      <c r="B455" s="241">
        <v>2758</v>
      </c>
      <c r="C455" s="394" t="s">
        <v>2506</v>
      </c>
      <c r="D455" s="401" t="s">
        <v>828</v>
      </c>
      <c r="E455" s="402">
        <v>20390.8</v>
      </c>
      <c r="F455" s="294">
        <v>41948</v>
      </c>
      <c r="G455" s="30">
        <v>20390.8</v>
      </c>
      <c r="H455" s="265">
        <f t="shared" si="5"/>
        <v>0</v>
      </c>
      <c r="I455" s="235" t="s">
        <v>2508</v>
      </c>
      <c r="M455" s="9"/>
    </row>
    <row r="456" spans="1:13" x14ac:dyDescent="0.25">
      <c r="A456" s="240"/>
      <c r="B456" s="241"/>
      <c r="C456" s="394"/>
      <c r="D456" s="401"/>
      <c r="E456" s="402"/>
      <c r="F456" s="294"/>
      <c r="G456" s="30"/>
      <c r="H456" s="265"/>
      <c r="I456" s="235"/>
      <c r="M456" s="9"/>
    </row>
    <row r="457" spans="1:13" x14ac:dyDescent="0.25">
      <c r="A457" s="240">
        <v>41945</v>
      </c>
      <c r="B457" s="241">
        <v>2527</v>
      </c>
      <c r="C457" s="394" t="s">
        <v>2506</v>
      </c>
      <c r="D457" s="414" t="s">
        <v>2559</v>
      </c>
      <c r="E457" s="402">
        <v>895</v>
      </c>
      <c r="F457" s="294">
        <v>41945</v>
      </c>
      <c r="G457" s="30">
        <v>895</v>
      </c>
      <c r="H457" s="265">
        <f t="shared" si="5"/>
        <v>0</v>
      </c>
      <c r="I457" s="38" t="s">
        <v>2544</v>
      </c>
      <c r="M457" s="9"/>
    </row>
    <row r="458" spans="1:13" x14ac:dyDescent="0.25">
      <c r="A458" s="240">
        <v>41953</v>
      </c>
      <c r="B458" s="241">
        <v>3182</v>
      </c>
      <c r="C458" s="394" t="s">
        <v>2506</v>
      </c>
      <c r="D458" s="8" t="s">
        <v>2676</v>
      </c>
      <c r="E458" s="252">
        <v>3157.4</v>
      </c>
      <c r="F458" s="294">
        <v>41954</v>
      </c>
      <c r="G458" s="30">
        <v>3157.4</v>
      </c>
      <c r="H458" s="265">
        <f t="shared" si="5"/>
        <v>0</v>
      </c>
      <c r="I458" s="235" t="s">
        <v>2511</v>
      </c>
      <c r="K458" s="21"/>
      <c r="M458" s="9"/>
    </row>
    <row r="459" spans="1:13" x14ac:dyDescent="0.25">
      <c r="A459" s="240">
        <v>41967</v>
      </c>
      <c r="B459" s="241">
        <v>4325</v>
      </c>
      <c r="C459" s="429" t="s">
        <v>2506</v>
      </c>
      <c r="D459" s="401" t="s">
        <v>2559</v>
      </c>
      <c r="E459" s="402">
        <v>1040.4000000000001</v>
      </c>
      <c r="F459" s="294">
        <v>41968</v>
      </c>
      <c r="G459" s="30">
        <v>1040.4000000000001</v>
      </c>
      <c r="H459" s="265">
        <f t="shared" si="5"/>
        <v>0</v>
      </c>
      <c r="I459" s="8" t="s">
        <v>2508</v>
      </c>
      <c r="M459" s="9"/>
    </row>
    <row r="460" spans="1:13" x14ac:dyDescent="0.25">
      <c r="A460" s="240">
        <v>41964</v>
      </c>
      <c r="B460" s="241">
        <v>4109</v>
      </c>
      <c r="C460" s="429" t="s">
        <v>2506</v>
      </c>
      <c r="D460" s="401" t="s">
        <v>2754</v>
      </c>
      <c r="E460" s="402">
        <v>2215</v>
      </c>
      <c r="F460" s="294">
        <v>41965</v>
      </c>
      <c r="G460" s="22">
        <v>2215</v>
      </c>
      <c r="H460" s="265">
        <f t="shared" si="5"/>
        <v>0</v>
      </c>
      <c r="I460" s="431" t="s">
        <v>2511</v>
      </c>
      <c r="M460" s="9"/>
    </row>
    <row r="461" spans="1:13" x14ac:dyDescent="0.25">
      <c r="A461" s="240">
        <v>41946</v>
      </c>
      <c r="B461" s="241">
        <v>2609</v>
      </c>
      <c r="C461" s="394" t="s">
        <v>2506</v>
      </c>
      <c r="D461" s="414" t="s">
        <v>2579</v>
      </c>
      <c r="E461" s="402">
        <v>1603.2</v>
      </c>
      <c r="F461" s="294">
        <v>41947</v>
      </c>
      <c r="G461" s="30">
        <v>1603.2</v>
      </c>
      <c r="H461" s="265">
        <f t="shared" si="5"/>
        <v>0</v>
      </c>
      <c r="I461" s="38" t="s">
        <v>2511</v>
      </c>
      <c r="M461" s="9"/>
    </row>
    <row r="462" spans="1:13" x14ac:dyDescent="0.25">
      <c r="A462" s="240">
        <v>41955</v>
      </c>
      <c r="B462" s="241">
        <v>3363</v>
      </c>
      <c r="C462" s="394" t="s">
        <v>2506</v>
      </c>
      <c r="D462" s="8" t="s">
        <v>2579</v>
      </c>
      <c r="E462" s="252">
        <v>3752.4</v>
      </c>
      <c r="F462" s="294">
        <v>41956</v>
      </c>
      <c r="G462" s="30">
        <v>3752.4</v>
      </c>
      <c r="H462" s="265">
        <f t="shared" si="5"/>
        <v>0</v>
      </c>
      <c r="I462" s="235" t="s">
        <v>2508</v>
      </c>
      <c r="K462" s="21"/>
      <c r="M462" s="9"/>
    </row>
    <row r="463" spans="1:13" x14ac:dyDescent="0.25">
      <c r="A463" s="240">
        <v>41963</v>
      </c>
      <c r="B463" s="241">
        <v>3991</v>
      </c>
      <c r="C463" s="394" t="s">
        <v>2506</v>
      </c>
      <c r="D463" s="401" t="s">
        <v>2579</v>
      </c>
      <c r="E463" s="402">
        <v>3816.1</v>
      </c>
      <c r="F463" s="294">
        <v>41964</v>
      </c>
      <c r="G463" s="30">
        <v>3816.1</v>
      </c>
      <c r="H463" s="265">
        <f t="shared" si="5"/>
        <v>0</v>
      </c>
      <c r="I463" s="8" t="s">
        <v>2520</v>
      </c>
      <c r="M463" s="9"/>
    </row>
    <row r="464" spans="1:13" x14ac:dyDescent="0.25">
      <c r="A464" s="240">
        <v>41961</v>
      </c>
      <c r="B464" s="241">
        <v>3846</v>
      </c>
      <c r="C464" s="394" t="s">
        <v>2506</v>
      </c>
      <c r="D464" s="401" t="s">
        <v>2735</v>
      </c>
      <c r="E464" s="402">
        <v>2438.4</v>
      </c>
      <c r="F464" s="294">
        <v>41962</v>
      </c>
      <c r="G464" s="251">
        <v>2438.4</v>
      </c>
      <c r="H464" s="265">
        <f t="shared" si="5"/>
        <v>0</v>
      </c>
      <c r="I464" s="8" t="s">
        <v>2525</v>
      </c>
      <c r="M464" s="9"/>
    </row>
    <row r="465" spans="1:13" x14ac:dyDescent="0.25">
      <c r="A465" s="240">
        <v>41956</v>
      </c>
      <c r="B465" s="241">
        <v>3387</v>
      </c>
      <c r="C465" s="394" t="s">
        <v>2506</v>
      </c>
      <c r="D465" s="8" t="s">
        <v>2696</v>
      </c>
      <c r="E465" s="252">
        <v>1137.5999999999999</v>
      </c>
      <c r="F465" s="294">
        <v>41957</v>
      </c>
      <c r="G465" s="30">
        <v>1137.5999999999999</v>
      </c>
      <c r="H465" s="265">
        <f t="shared" si="5"/>
        <v>0</v>
      </c>
      <c r="I465" s="235" t="s">
        <v>2525</v>
      </c>
      <c r="M465" s="9"/>
    </row>
    <row r="466" spans="1:13" x14ac:dyDescent="0.25">
      <c r="A466" s="240">
        <v>41961</v>
      </c>
      <c r="B466" s="241">
        <v>3840</v>
      </c>
      <c r="C466" s="394" t="s">
        <v>2506</v>
      </c>
      <c r="D466" s="401" t="s">
        <v>2696</v>
      </c>
      <c r="E466" s="402">
        <v>2380.8000000000002</v>
      </c>
      <c r="F466" s="294">
        <v>41962</v>
      </c>
      <c r="G466" s="251">
        <v>2380.8000000000002</v>
      </c>
      <c r="H466" s="265">
        <f t="shared" si="5"/>
        <v>0</v>
      </c>
      <c r="I466" s="8" t="s">
        <v>2525</v>
      </c>
      <c r="M466" s="9"/>
    </row>
    <row r="467" spans="1:13" x14ac:dyDescent="0.25">
      <c r="A467" s="240"/>
      <c r="B467" s="241"/>
      <c r="C467" s="394"/>
      <c r="D467" s="401"/>
      <c r="E467" s="402"/>
      <c r="F467" s="294"/>
      <c r="G467" s="623">
        <f>SUM(G457:G466)</f>
        <v>22436.3</v>
      </c>
      <c r="H467" s="265"/>
      <c r="I467" s="8"/>
      <c r="M467" s="9"/>
    </row>
    <row r="468" spans="1:13" x14ac:dyDescent="0.25">
      <c r="A468" s="240"/>
      <c r="B468" s="241"/>
      <c r="C468" s="394"/>
      <c r="D468" s="401"/>
      <c r="E468" s="402"/>
      <c r="F468" s="294"/>
      <c r="G468" s="251"/>
      <c r="H468" s="265"/>
      <c r="I468" s="8"/>
      <c r="M468" s="9"/>
    </row>
    <row r="469" spans="1:13" x14ac:dyDescent="0.25">
      <c r="A469" s="240">
        <v>41944</v>
      </c>
      <c r="B469" s="241">
        <v>2490</v>
      </c>
      <c r="C469" s="394" t="s">
        <v>2506</v>
      </c>
      <c r="D469" s="401" t="s">
        <v>2551</v>
      </c>
      <c r="E469" s="402">
        <v>25842.799999999999</v>
      </c>
      <c r="F469" s="294">
        <v>41946</v>
      </c>
      <c r="G469" s="30">
        <v>25842.799999999999</v>
      </c>
      <c r="H469" s="238">
        <f t="shared" si="5"/>
        <v>0</v>
      </c>
      <c r="I469" s="8" t="s">
        <v>2508</v>
      </c>
      <c r="M469" s="9"/>
    </row>
    <row r="470" spans="1:13" x14ac:dyDescent="0.25">
      <c r="A470" s="240">
        <v>41946</v>
      </c>
      <c r="B470" s="241">
        <v>2597</v>
      </c>
      <c r="C470" s="394" t="s">
        <v>2506</v>
      </c>
      <c r="D470" s="414" t="s">
        <v>2551</v>
      </c>
      <c r="E470" s="402">
        <v>37069</v>
      </c>
      <c r="F470" s="294">
        <v>41950</v>
      </c>
      <c r="G470" s="30">
        <v>37069</v>
      </c>
      <c r="H470" s="238">
        <f t="shared" si="5"/>
        <v>0</v>
      </c>
      <c r="I470" s="38" t="s">
        <v>2508</v>
      </c>
      <c r="M470" s="9"/>
    </row>
    <row r="471" spans="1:13" x14ac:dyDescent="0.25">
      <c r="A471" s="240">
        <v>41946</v>
      </c>
      <c r="B471" s="241">
        <v>2631</v>
      </c>
      <c r="C471" s="394" t="s">
        <v>2506</v>
      </c>
      <c r="D471" s="414" t="s">
        <v>2551</v>
      </c>
      <c r="E471" s="402">
        <v>9135.9</v>
      </c>
      <c r="F471" s="294">
        <v>41946</v>
      </c>
      <c r="G471" s="30">
        <v>9135.9</v>
      </c>
      <c r="H471" s="265">
        <f t="shared" si="5"/>
        <v>0</v>
      </c>
      <c r="I471" s="38" t="s">
        <v>2508</v>
      </c>
      <c r="M471" s="9"/>
    </row>
    <row r="472" spans="1:13" x14ac:dyDescent="0.25">
      <c r="A472" s="240">
        <v>41947</v>
      </c>
      <c r="B472" s="241">
        <v>2656</v>
      </c>
      <c r="C472" s="394" t="s">
        <v>2506</v>
      </c>
      <c r="D472" s="414" t="s">
        <v>2551</v>
      </c>
      <c r="E472" s="402">
        <v>6126.7</v>
      </c>
      <c r="F472" s="294">
        <v>41950</v>
      </c>
      <c r="G472" s="30">
        <v>6126.7</v>
      </c>
      <c r="H472" s="265">
        <f t="shared" si="5"/>
        <v>0</v>
      </c>
      <c r="I472" s="38" t="s">
        <v>2545</v>
      </c>
      <c r="M472" s="9"/>
    </row>
    <row r="473" spans="1:13" x14ac:dyDescent="0.25">
      <c r="A473" s="240">
        <v>41949</v>
      </c>
      <c r="B473" s="241">
        <v>2844</v>
      </c>
      <c r="C473" s="394" t="s">
        <v>2506</v>
      </c>
      <c r="D473" s="401" t="s">
        <v>2551</v>
      </c>
      <c r="E473" s="402">
        <v>46014.5</v>
      </c>
      <c r="F473" s="294">
        <v>41951</v>
      </c>
      <c r="G473" s="30">
        <v>46014.5</v>
      </c>
      <c r="H473" s="265">
        <f t="shared" si="5"/>
        <v>0</v>
      </c>
      <c r="I473" s="235" t="s">
        <v>2508</v>
      </c>
      <c r="M473" s="9"/>
    </row>
    <row r="474" spans="1:13" x14ac:dyDescent="0.25">
      <c r="A474" s="240">
        <v>41950</v>
      </c>
      <c r="B474" s="241">
        <v>2896</v>
      </c>
      <c r="C474" s="394" t="s">
        <v>2506</v>
      </c>
      <c r="D474" s="401" t="s">
        <v>2551</v>
      </c>
      <c r="E474" s="402">
        <v>17587.599999999999</v>
      </c>
      <c r="F474" s="294">
        <v>41953</v>
      </c>
      <c r="G474" s="30">
        <v>17587.599999999999</v>
      </c>
      <c r="H474" s="265">
        <f t="shared" si="5"/>
        <v>0</v>
      </c>
      <c r="I474" s="8" t="s">
        <v>2531</v>
      </c>
      <c r="M474" s="9"/>
    </row>
    <row r="475" spans="1:13" x14ac:dyDescent="0.25">
      <c r="A475" s="240">
        <v>41950</v>
      </c>
      <c r="B475" s="241">
        <v>2911</v>
      </c>
      <c r="C475" s="394" t="s">
        <v>2506</v>
      </c>
      <c r="D475" s="401" t="s">
        <v>2551</v>
      </c>
      <c r="E475" s="402">
        <v>5307.9</v>
      </c>
      <c r="F475" s="294">
        <v>41950</v>
      </c>
      <c r="G475" s="251">
        <v>5307.9</v>
      </c>
      <c r="H475" s="265">
        <f t="shared" si="5"/>
        <v>0</v>
      </c>
      <c r="I475" s="8" t="s">
        <v>2531</v>
      </c>
      <c r="M475" s="9"/>
    </row>
    <row r="476" spans="1:13" x14ac:dyDescent="0.25">
      <c r="A476" s="240">
        <v>41951</v>
      </c>
      <c r="B476" s="241">
        <v>3025</v>
      </c>
      <c r="C476" s="394" t="s">
        <v>2506</v>
      </c>
      <c r="D476" s="8" t="s">
        <v>2551</v>
      </c>
      <c r="E476" s="252">
        <v>2630.1</v>
      </c>
      <c r="F476" s="294">
        <v>41951</v>
      </c>
      <c r="G476" s="30">
        <v>2630.1</v>
      </c>
      <c r="H476" s="265">
        <f t="shared" si="5"/>
        <v>0</v>
      </c>
      <c r="I476" s="8" t="s">
        <v>2531</v>
      </c>
      <c r="M476" s="9"/>
    </row>
    <row r="477" spans="1:13" x14ac:dyDescent="0.25">
      <c r="A477" s="240">
        <v>41953</v>
      </c>
      <c r="B477" s="241">
        <v>3122</v>
      </c>
      <c r="C477" s="394" t="s">
        <v>2506</v>
      </c>
      <c r="D477" s="8" t="s">
        <v>2551</v>
      </c>
      <c r="E477" s="252">
        <v>36519.599999999999</v>
      </c>
      <c r="F477" s="294">
        <v>41957</v>
      </c>
      <c r="G477" s="30">
        <v>36519.599999999999</v>
      </c>
      <c r="H477" s="265">
        <f t="shared" si="5"/>
        <v>0</v>
      </c>
      <c r="I477" s="235" t="s">
        <v>2508</v>
      </c>
      <c r="M477" s="9"/>
    </row>
    <row r="478" spans="1:13" x14ac:dyDescent="0.25">
      <c r="A478" s="240">
        <v>41956</v>
      </c>
      <c r="B478" s="241">
        <v>3378</v>
      </c>
      <c r="C478" s="394" t="s">
        <v>2506</v>
      </c>
      <c r="D478" s="8" t="s">
        <v>2551</v>
      </c>
      <c r="E478" s="252">
        <v>11270.4</v>
      </c>
      <c r="F478" s="294">
        <v>41957</v>
      </c>
      <c r="G478" s="30">
        <v>11270.4</v>
      </c>
      <c r="H478" s="265">
        <f t="shared" si="5"/>
        <v>0</v>
      </c>
      <c r="I478" s="235" t="s">
        <v>2508</v>
      </c>
      <c r="M478" s="9"/>
    </row>
    <row r="479" spans="1:13" x14ac:dyDescent="0.25">
      <c r="A479" s="240">
        <v>41957</v>
      </c>
      <c r="B479" s="241">
        <v>3467</v>
      </c>
      <c r="C479" s="394" t="s">
        <v>2506</v>
      </c>
      <c r="D479" s="401" t="s">
        <v>2551</v>
      </c>
      <c r="E479" s="402">
        <v>44712.6</v>
      </c>
      <c r="F479" s="294">
        <v>41960</v>
      </c>
      <c r="G479" s="30">
        <v>44712.6</v>
      </c>
      <c r="H479" s="265">
        <f t="shared" si="5"/>
        <v>0</v>
      </c>
      <c r="I479" s="8" t="s">
        <v>2508</v>
      </c>
      <c r="M479" s="9"/>
    </row>
    <row r="480" spans="1:13" x14ac:dyDescent="0.25">
      <c r="A480" s="240">
        <v>41959</v>
      </c>
      <c r="B480" s="241">
        <v>3657</v>
      </c>
      <c r="C480" s="394" t="s">
        <v>2506</v>
      </c>
      <c r="D480" s="8" t="s">
        <v>2551</v>
      </c>
      <c r="E480" s="252">
        <v>11713.2</v>
      </c>
      <c r="F480" s="420">
        <v>41965</v>
      </c>
      <c r="G480" s="30">
        <v>11713.2</v>
      </c>
      <c r="H480" s="265">
        <f t="shared" si="5"/>
        <v>0</v>
      </c>
      <c r="I480" s="8" t="s">
        <v>2531</v>
      </c>
      <c r="M480" s="9"/>
    </row>
    <row r="481" spans="1:13" x14ac:dyDescent="0.25">
      <c r="A481" s="240">
        <v>41960</v>
      </c>
      <c r="B481" s="241">
        <v>3732</v>
      </c>
      <c r="C481" s="394" t="s">
        <v>2506</v>
      </c>
      <c r="D481" s="8" t="s">
        <v>2551</v>
      </c>
      <c r="E481" s="252">
        <v>49587.6</v>
      </c>
      <c r="F481" s="294">
        <v>41965</v>
      </c>
      <c r="G481" s="251">
        <v>49587.6</v>
      </c>
      <c r="H481" s="265">
        <f t="shared" si="5"/>
        <v>0</v>
      </c>
      <c r="I481" s="235" t="s">
        <v>2531</v>
      </c>
      <c r="M481" s="9"/>
    </row>
    <row r="482" spans="1:13" x14ac:dyDescent="0.25">
      <c r="A482" s="240">
        <v>41963</v>
      </c>
      <c r="B482" s="241">
        <v>3949</v>
      </c>
      <c r="C482" s="394" t="s">
        <v>2506</v>
      </c>
      <c r="D482" s="401" t="s">
        <v>2551</v>
      </c>
      <c r="E482" s="402">
        <v>9159</v>
      </c>
      <c r="F482" s="294">
        <v>41965</v>
      </c>
      <c r="G482" s="30">
        <v>9159</v>
      </c>
      <c r="H482" s="265">
        <f t="shared" si="5"/>
        <v>0</v>
      </c>
      <c r="I482" s="8" t="s">
        <v>2730</v>
      </c>
      <c r="M482" s="9"/>
    </row>
    <row r="483" spans="1:13" x14ac:dyDescent="0.25">
      <c r="A483" s="240">
        <v>41965</v>
      </c>
      <c r="B483" s="241">
        <v>4120</v>
      </c>
      <c r="C483" s="429" t="s">
        <v>2506</v>
      </c>
      <c r="D483" s="401" t="s">
        <v>2551</v>
      </c>
      <c r="E483" s="402">
        <v>51109.2</v>
      </c>
      <c r="F483" s="300"/>
      <c r="G483" s="100"/>
      <c r="H483" s="265">
        <f t="shared" si="5"/>
        <v>51109.2</v>
      </c>
      <c r="I483" s="431" t="s">
        <v>2508</v>
      </c>
      <c r="K483" s="21"/>
      <c r="M483" s="9"/>
    </row>
    <row r="484" spans="1:13" x14ac:dyDescent="0.25">
      <c r="A484" s="240">
        <v>41944</v>
      </c>
      <c r="B484" s="241">
        <v>2404</v>
      </c>
      <c r="C484" s="394" t="s">
        <v>2506</v>
      </c>
      <c r="D484" s="8" t="s">
        <v>2513</v>
      </c>
      <c r="E484" s="252">
        <v>44880.800000000003</v>
      </c>
      <c r="F484" s="294">
        <v>41944</v>
      </c>
      <c r="G484" s="30">
        <v>44880.800000000003</v>
      </c>
      <c r="H484" s="238">
        <f t="shared" si="5"/>
        <v>0</v>
      </c>
      <c r="I484" s="235" t="s">
        <v>2508</v>
      </c>
      <c r="M484" s="9"/>
    </row>
    <row r="485" spans="1:13" x14ac:dyDescent="0.25">
      <c r="A485" s="240">
        <v>41944</v>
      </c>
      <c r="B485" s="241">
        <v>2498</v>
      </c>
      <c r="C485" s="394" t="s">
        <v>2506</v>
      </c>
      <c r="D485" s="401" t="s">
        <v>2513</v>
      </c>
      <c r="E485" s="402">
        <v>18556.400000000001</v>
      </c>
      <c r="F485" s="294">
        <v>41946</v>
      </c>
      <c r="G485" s="30">
        <v>18556.400000000001</v>
      </c>
      <c r="H485" s="238">
        <f t="shared" si="5"/>
        <v>0</v>
      </c>
      <c r="I485" s="8" t="s">
        <v>2525</v>
      </c>
      <c r="M485" s="9"/>
    </row>
    <row r="486" spans="1:13" x14ac:dyDescent="0.25">
      <c r="A486" s="240">
        <v>41946</v>
      </c>
      <c r="B486" s="241">
        <v>2540</v>
      </c>
      <c r="C486" s="394" t="s">
        <v>2506</v>
      </c>
      <c r="D486" s="414" t="s">
        <v>2513</v>
      </c>
      <c r="E486" s="402">
        <v>23303</v>
      </c>
      <c r="F486" s="294">
        <v>41946</v>
      </c>
      <c r="G486" s="30">
        <v>23303</v>
      </c>
      <c r="H486" s="238">
        <f t="shared" si="5"/>
        <v>0</v>
      </c>
      <c r="I486" s="38" t="s">
        <v>2565</v>
      </c>
      <c r="M486" s="9"/>
    </row>
    <row r="487" spans="1:13" x14ac:dyDescent="0.25">
      <c r="A487" s="240">
        <v>41946</v>
      </c>
      <c r="B487" s="241">
        <v>2543</v>
      </c>
      <c r="C487" s="394" t="s">
        <v>2506</v>
      </c>
      <c r="D487" s="414" t="s">
        <v>2513</v>
      </c>
      <c r="E487" s="402">
        <v>1688.4</v>
      </c>
      <c r="F487" s="294">
        <v>41946</v>
      </c>
      <c r="G487" s="30">
        <v>1688.4</v>
      </c>
      <c r="H487" s="238">
        <f t="shared" si="5"/>
        <v>0</v>
      </c>
      <c r="I487" s="38" t="s">
        <v>2565</v>
      </c>
      <c r="M487" s="9"/>
    </row>
    <row r="488" spans="1:13" x14ac:dyDescent="0.25">
      <c r="A488" s="240">
        <v>41947</v>
      </c>
      <c r="B488" s="241">
        <v>2644</v>
      </c>
      <c r="C488" s="394" t="s">
        <v>2506</v>
      </c>
      <c r="D488" s="414" t="s">
        <v>2513</v>
      </c>
      <c r="E488" s="402">
        <v>30747.5</v>
      </c>
      <c r="F488" s="294">
        <v>41951</v>
      </c>
      <c r="G488" s="30">
        <v>30747.5</v>
      </c>
      <c r="H488" s="265">
        <f t="shared" si="5"/>
        <v>0</v>
      </c>
      <c r="I488" s="38" t="s">
        <v>2565</v>
      </c>
      <c r="K488" s="22"/>
      <c r="M488" s="9"/>
    </row>
    <row r="489" spans="1:13" x14ac:dyDescent="0.25">
      <c r="A489" s="240">
        <v>41947</v>
      </c>
      <c r="B489" s="241">
        <v>2649</v>
      </c>
      <c r="C489" s="394" t="s">
        <v>2506</v>
      </c>
      <c r="D489" s="414" t="s">
        <v>2513</v>
      </c>
      <c r="E489" s="402">
        <v>6431.4</v>
      </c>
      <c r="F489" s="294">
        <v>41951</v>
      </c>
      <c r="G489" s="30">
        <v>6431.4</v>
      </c>
      <c r="H489" s="265">
        <f t="shared" si="5"/>
        <v>0</v>
      </c>
      <c r="I489" s="38" t="s">
        <v>2565</v>
      </c>
      <c r="M489" s="9"/>
    </row>
    <row r="490" spans="1:13" x14ac:dyDescent="0.25">
      <c r="A490" s="240">
        <v>41948</v>
      </c>
      <c r="B490" s="241">
        <v>2706</v>
      </c>
      <c r="C490" s="394" t="s">
        <v>2506</v>
      </c>
      <c r="D490" s="401" t="s">
        <v>2513</v>
      </c>
      <c r="E490" s="402">
        <v>15534.6</v>
      </c>
      <c r="F490" s="294">
        <v>41949</v>
      </c>
      <c r="G490" s="30">
        <v>15534.6</v>
      </c>
      <c r="H490" s="265">
        <f t="shared" si="5"/>
        <v>0</v>
      </c>
      <c r="I490" s="235" t="s">
        <v>2508</v>
      </c>
      <c r="M490" s="9"/>
    </row>
    <row r="491" spans="1:13" x14ac:dyDescent="0.25">
      <c r="A491" s="240">
        <v>41948</v>
      </c>
      <c r="B491" s="241">
        <v>2717</v>
      </c>
      <c r="C491" s="394" t="s">
        <v>2506</v>
      </c>
      <c r="D491" s="401" t="s">
        <v>2513</v>
      </c>
      <c r="E491" s="402">
        <v>13342</v>
      </c>
      <c r="F491" s="294">
        <v>41949</v>
      </c>
      <c r="G491" s="30">
        <v>13342</v>
      </c>
      <c r="H491" s="265">
        <f t="shared" si="5"/>
        <v>0</v>
      </c>
      <c r="I491" s="235" t="s">
        <v>2565</v>
      </c>
      <c r="M491" s="9"/>
    </row>
    <row r="492" spans="1:13" x14ac:dyDescent="0.25">
      <c r="A492" s="240">
        <v>41948</v>
      </c>
      <c r="B492" s="241">
        <v>2748</v>
      </c>
      <c r="C492" s="394" t="s">
        <v>2506</v>
      </c>
      <c r="D492" s="401" t="s">
        <v>2513</v>
      </c>
      <c r="E492" s="402">
        <v>8527.2000000000007</v>
      </c>
      <c r="F492" s="294">
        <v>41949</v>
      </c>
      <c r="G492" s="30">
        <v>8527.2000000000007</v>
      </c>
      <c r="H492" s="265">
        <f t="shared" si="5"/>
        <v>0</v>
      </c>
      <c r="I492" s="235" t="s">
        <v>2565</v>
      </c>
      <c r="M492" s="9"/>
    </row>
    <row r="493" spans="1:13" x14ac:dyDescent="0.25">
      <c r="A493" s="240">
        <v>41949</v>
      </c>
      <c r="B493" s="241">
        <v>2795</v>
      </c>
      <c r="C493" s="394" t="s">
        <v>2506</v>
      </c>
      <c r="D493" s="401" t="s">
        <v>2513</v>
      </c>
      <c r="E493" s="402">
        <v>14548.6</v>
      </c>
      <c r="F493" s="294">
        <v>41950</v>
      </c>
      <c r="G493" s="30">
        <v>14548.6</v>
      </c>
      <c r="H493" s="265">
        <f t="shared" si="5"/>
        <v>0</v>
      </c>
      <c r="I493" s="235" t="s">
        <v>2565</v>
      </c>
      <c r="M493" s="9"/>
    </row>
    <row r="494" spans="1:13" x14ac:dyDescent="0.25">
      <c r="A494" s="240">
        <v>41950</v>
      </c>
      <c r="B494" s="241">
        <v>2883</v>
      </c>
      <c r="C494" s="394" t="s">
        <v>2506</v>
      </c>
      <c r="D494" s="401" t="s">
        <v>2513</v>
      </c>
      <c r="E494" s="402">
        <v>23984.400000000001</v>
      </c>
      <c r="F494" s="294">
        <v>41950</v>
      </c>
      <c r="G494" s="30">
        <v>23984.400000000001</v>
      </c>
      <c r="H494" s="265">
        <f t="shared" si="5"/>
        <v>0</v>
      </c>
      <c r="I494" s="8" t="s">
        <v>2565</v>
      </c>
      <c r="J494" s="9"/>
      <c r="K494" s="9"/>
      <c r="M494" s="9"/>
    </row>
    <row r="495" spans="1:13" x14ac:dyDescent="0.25">
      <c r="A495" s="240">
        <v>41950</v>
      </c>
      <c r="B495" s="241">
        <v>2935</v>
      </c>
      <c r="C495" s="394" t="s">
        <v>2506</v>
      </c>
      <c r="D495" s="401" t="s">
        <v>2513</v>
      </c>
      <c r="E495" s="402">
        <v>17254.599999999999</v>
      </c>
      <c r="F495" s="294">
        <v>41950</v>
      </c>
      <c r="G495" s="30">
        <v>17254.599999999999</v>
      </c>
      <c r="H495" s="265">
        <f t="shared" si="5"/>
        <v>0</v>
      </c>
      <c r="I495" s="8" t="s">
        <v>2565</v>
      </c>
      <c r="J495" s="9"/>
      <c r="K495" s="9"/>
      <c r="M495" s="9"/>
    </row>
    <row r="496" spans="1:13" x14ac:dyDescent="0.25">
      <c r="A496" s="240">
        <v>41951</v>
      </c>
      <c r="B496" s="241">
        <v>2983</v>
      </c>
      <c r="C496" s="394" t="s">
        <v>2506</v>
      </c>
      <c r="D496" s="8" t="s">
        <v>2513</v>
      </c>
      <c r="E496" s="252">
        <v>32374.799999999999</v>
      </c>
      <c r="F496" s="294">
        <v>41954</v>
      </c>
      <c r="G496" s="30">
        <v>32374.799999999999</v>
      </c>
      <c r="H496" s="265">
        <f t="shared" si="5"/>
        <v>0</v>
      </c>
      <c r="I496" s="8" t="s">
        <v>2565</v>
      </c>
      <c r="J496" s="9"/>
      <c r="K496" s="9"/>
      <c r="M496" s="9"/>
    </row>
    <row r="497" spans="1:13" x14ac:dyDescent="0.25">
      <c r="A497" s="240">
        <v>41952</v>
      </c>
      <c r="B497" s="241">
        <v>3093</v>
      </c>
      <c r="C497" s="394" t="s">
        <v>2506</v>
      </c>
      <c r="D497" s="8" t="s">
        <v>2513</v>
      </c>
      <c r="E497" s="252">
        <v>32590.799999999999</v>
      </c>
      <c r="F497" s="294">
        <v>41954</v>
      </c>
      <c r="G497" s="30">
        <v>32590.799999999999</v>
      </c>
      <c r="H497" s="265">
        <f t="shared" si="5"/>
        <v>0</v>
      </c>
      <c r="I497" s="235" t="s">
        <v>2523</v>
      </c>
      <c r="J497" s="9"/>
      <c r="K497" s="9"/>
      <c r="M497" s="9"/>
    </row>
    <row r="498" spans="1:13" x14ac:dyDescent="0.25">
      <c r="A498" s="240">
        <v>41952</v>
      </c>
      <c r="B498" s="241">
        <v>3098</v>
      </c>
      <c r="C498" s="394" t="s">
        <v>2506</v>
      </c>
      <c r="D498" s="8" t="s">
        <v>2513</v>
      </c>
      <c r="E498" s="252">
        <v>3842</v>
      </c>
      <c r="F498" s="294">
        <v>41954</v>
      </c>
      <c r="G498" s="30">
        <v>3842</v>
      </c>
      <c r="H498" s="265">
        <f t="shared" ref="H498:H561" si="6">E498-G498</f>
        <v>0</v>
      </c>
      <c r="I498" s="235" t="s">
        <v>2523</v>
      </c>
      <c r="J498" s="9"/>
      <c r="K498" s="9"/>
      <c r="M498" s="9"/>
    </row>
    <row r="499" spans="1:13" x14ac:dyDescent="0.25">
      <c r="A499" s="240">
        <v>41953</v>
      </c>
      <c r="B499" s="241">
        <v>3114</v>
      </c>
      <c r="C499" s="394" t="s">
        <v>2506</v>
      </c>
      <c r="D499" s="8" t="s">
        <v>2513</v>
      </c>
      <c r="E499" s="252">
        <v>26431.8</v>
      </c>
      <c r="F499" s="294">
        <v>41954</v>
      </c>
      <c r="G499" s="30">
        <v>26431.8</v>
      </c>
      <c r="H499" s="265">
        <f t="shared" si="6"/>
        <v>0</v>
      </c>
      <c r="I499" s="235" t="s">
        <v>2565</v>
      </c>
      <c r="J499" s="9"/>
      <c r="K499" s="9"/>
      <c r="M499" s="9"/>
    </row>
    <row r="500" spans="1:13" x14ac:dyDescent="0.25">
      <c r="A500" s="240">
        <v>41954</v>
      </c>
      <c r="B500" s="241">
        <v>3218</v>
      </c>
      <c r="C500" s="394" t="s">
        <v>2506</v>
      </c>
      <c r="D500" s="8" t="s">
        <v>2513</v>
      </c>
      <c r="E500" s="252">
        <v>14320.8</v>
      </c>
      <c r="F500" s="294">
        <v>41955</v>
      </c>
      <c r="G500" s="30">
        <v>14320.8</v>
      </c>
      <c r="H500" s="265">
        <f t="shared" si="6"/>
        <v>0</v>
      </c>
      <c r="I500" s="235" t="s">
        <v>2565</v>
      </c>
      <c r="J500" s="9"/>
      <c r="K500" s="9"/>
      <c r="M500" s="9"/>
    </row>
    <row r="501" spans="1:13" x14ac:dyDescent="0.25">
      <c r="A501" s="240">
        <v>41955</v>
      </c>
      <c r="B501" s="241">
        <v>3308</v>
      </c>
      <c r="C501" s="394" t="s">
        <v>2506</v>
      </c>
      <c r="D501" s="8" t="s">
        <v>2513</v>
      </c>
      <c r="E501" s="252">
        <v>17178.8</v>
      </c>
      <c r="F501" s="294">
        <v>41955</v>
      </c>
      <c r="G501" s="30">
        <v>17178.8</v>
      </c>
      <c r="H501" s="265">
        <f t="shared" si="6"/>
        <v>0</v>
      </c>
      <c r="I501" s="235" t="s">
        <v>2565</v>
      </c>
      <c r="J501" s="9"/>
      <c r="K501" s="9"/>
      <c r="M501" s="9"/>
    </row>
    <row r="502" spans="1:13" x14ac:dyDescent="0.25">
      <c r="A502" s="240">
        <v>41956</v>
      </c>
      <c r="B502" s="241">
        <v>3371</v>
      </c>
      <c r="C502" s="394" t="s">
        <v>2506</v>
      </c>
      <c r="D502" s="8" t="s">
        <v>2513</v>
      </c>
      <c r="E502" s="252">
        <v>35730.400000000001</v>
      </c>
      <c r="F502" s="294">
        <v>41960</v>
      </c>
      <c r="G502" s="30">
        <v>35730.400000000001</v>
      </c>
      <c r="H502" s="265">
        <f t="shared" si="6"/>
        <v>0</v>
      </c>
      <c r="I502" s="235" t="s">
        <v>2565</v>
      </c>
      <c r="J502" s="9"/>
      <c r="K502" s="9"/>
      <c r="M502" s="9"/>
    </row>
    <row r="503" spans="1:13" x14ac:dyDescent="0.25">
      <c r="A503" s="240">
        <v>41957</v>
      </c>
      <c r="B503" s="241">
        <v>3469</v>
      </c>
      <c r="C503" s="394" t="s">
        <v>2506</v>
      </c>
      <c r="D503" s="401" t="s">
        <v>2513</v>
      </c>
      <c r="E503" s="402">
        <v>14751.75</v>
      </c>
      <c r="F503" s="294">
        <v>41960</v>
      </c>
      <c r="G503" s="30">
        <v>14751.75</v>
      </c>
      <c r="H503" s="265">
        <f t="shared" si="6"/>
        <v>0</v>
      </c>
      <c r="I503" s="8" t="s">
        <v>2508</v>
      </c>
      <c r="J503" s="9"/>
      <c r="K503" s="9"/>
      <c r="M503" s="9"/>
    </row>
    <row r="504" spans="1:13" x14ac:dyDescent="0.25">
      <c r="A504" s="240">
        <v>41957</v>
      </c>
      <c r="B504" s="241">
        <v>3554</v>
      </c>
      <c r="C504" s="394" t="s">
        <v>2506</v>
      </c>
      <c r="D504" s="401" t="s">
        <v>2513</v>
      </c>
      <c r="E504" s="402">
        <v>28089.25</v>
      </c>
      <c r="F504" s="294">
        <v>41960</v>
      </c>
      <c r="G504" s="30">
        <v>28089.25</v>
      </c>
      <c r="H504" s="265">
        <f t="shared" si="6"/>
        <v>0</v>
      </c>
      <c r="I504" s="235" t="s">
        <v>2565</v>
      </c>
      <c r="J504" s="9"/>
      <c r="K504" s="9"/>
      <c r="M504" s="9"/>
    </row>
    <row r="505" spans="1:13" x14ac:dyDescent="0.25">
      <c r="A505" s="240">
        <v>41958</v>
      </c>
      <c r="B505" s="241">
        <v>3634</v>
      </c>
      <c r="C505" s="394" t="s">
        <v>2506</v>
      </c>
      <c r="D505" s="8" t="s">
        <v>2513</v>
      </c>
      <c r="E505" s="252">
        <v>12977.4</v>
      </c>
      <c r="F505" s="294">
        <v>41964</v>
      </c>
      <c r="G505" s="30">
        <v>12977.4</v>
      </c>
      <c r="H505" s="265">
        <f t="shared" si="6"/>
        <v>0</v>
      </c>
      <c r="I505" s="8" t="s">
        <v>2508</v>
      </c>
      <c r="J505" s="9"/>
      <c r="K505" s="9"/>
      <c r="M505" s="9"/>
    </row>
    <row r="506" spans="1:13" x14ac:dyDescent="0.25">
      <c r="A506" s="240">
        <v>41960</v>
      </c>
      <c r="B506" s="241">
        <v>3685</v>
      </c>
      <c r="C506" s="394" t="s">
        <v>2506</v>
      </c>
      <c r="D506" s="8" t="s">
        <v>2513</v>
      </c>
      <c r="E506" s="252">
        <v>34697</v>
      </c>
      <c r="F506" s="294">
        <v>41964</v>
      </c>
      <c r="G506" s="30">
        <v>34697</v>
      </c>
      <c r="H506" s="265">
        <f t="shared" si="6"/>
        <v>0</v>
      </c>
      <c r="I506" s="8" t="s">
        <v>2565</v>
      </c>
      <c r="J506" s="9"/>
      <c r="K506" s="9"/>
      <c r="M506" s="9"/>
    </row>
    <row r="507" spans="1:13" x14ac:dyDescent="0.25">
      <c r="A507" s="240">
        <v>41960</v>
      </c>
      <c r="B507" s="241">
        <v>3723</v>
      </c>
      <c r="C507" s="394" t="s">
        <v>2506</v>
      </c>
      <c r="D507" s="8" t="s">
        <v>2513</v>
      </c>
      <c r="E507" s="252">
        <v>21551.599999999999</v>
      </c>
      <c r="F507" s="294">
        <v>41960</v>
      </c>
      <c r="G507" s="251">
        <v>21551.599999999999</v>
      </c>
      <c r="H507" s="265">
        <f t="shared" si="6"/>
        <v>0</v>
      </c>
      <c r="I507" s="235" t="s">
        <v>2565</v>
      </c>
      <c r="J507" s="9"/>
      <c r="K507" s="9"/>
      <c r="M507" s="9"/>
    </row>
    <row r="508" spans="1:13" x14ac:dyDescent="0.25">
      <c r="A508" s="240">
        <v>41961</v>
      </c>
      <c r="B508" s="241">
        <v>3776</v>
      </c>
      <c r="C508" s="394" t="s">
        <v>2506</v>
      </c>
      <c r="D508" s="401" t="s">
        <v>2513</v>
      </c>
      <c r="E508" s="402">
        <v>40392.75</v>
      </c>
      <c r="F508" s="294">
        <v>41964</v>
      </c>
      <c r="G508" s="251">
        <v>40392.75</v>
      </c>
      <c r="H508" s="265">
        <f t="shared" si="6"/>
        <v>0</v>
      </c>
      <c r="I508" s="235" t="s">
        <v>2565</v>
      </c>
      <c r="J508" s="9"/>
      <c r="K508" s="9"/>
      <c r="M508" s="9"/>
    </row>
    <row r="509" spans="1:13" x14ac:dyDescent="0.25">
      <c r="A509" s="240">
        <v>41962</v>
      </c>
      <c r="B509" s="241">
        <v>3864</v>
      </c>
      <c r="C509" s="394" t="s">
        <v>2506</v>
      </c>
      <c r="D509" s="401" t="s">
        <v>2513</v>
      </c>
      <c r="E509" s="402">
        <v>27833</v>
      </c>
      <c r="F509" s="294">
        <v>41964</v>
      </c>
      <c r="G509" s="251">
        <v>27833</v>
      </c>
      <c r="H509" s="265">
        <f t="shared" si="6"/>
        <v>0</v>
      </c>
      <c r="I509" s="8" t="s">
        <v>2565</v>
      </c>
      <c r="J509" s="9"/>
      <c r="K509" s="9"/>
      <c r="M509" s="9"/>
    </row>
    <row r="510" spans="1:13" x14ac:dyDescent="0.25">
      <c r="A510" s="240">
        <v>41963</v>
      </c>
      <c r="B510" s="241">
        <v>3936</v>
      </c>
      <c r="C510" s="394" t="s">
        <v>2506</v>
      </c>
      <c r="D510" s="401" t="s">
        <v>2513</v>
      </c>
      <c r="E510" s="402">
        <v>37350.9</v>
      </c>
      <c r="F510" s="294">
        <v>41964</v>
      </c>
      <c r="G510" s="30">
        <v>37350.9</v>
      </c>
      <c r="H510" s="265">
        <f t="shared" si="6"/>
        <v>0</v>
      </c>
      <c r="I510" s="8" t="s">
        <v>2565</v>
      </c>
      <c r="J510" s="9"/>
      <c r="K510" s="9"/>
      <c r="M510" s="9"/>
    </row>
    <row r="511" spans="1:13" x14ac:dyDescent="0.25">
      <c r="A511" s="240">
        <v>41964</v>
      </c>
      <c r="B511" s="241">
        <v>4028</v>
      </c>
      <c r="C511" s="429" t="s">
        <v>2506</v>
      </c>
      <c r="D511" s="401" t="s">
        <v>2513</v>
      </c>
      <c r="E511" s="402">
        <v>28156.75</v>
      </c>
      <c r="F511" s="294">
        <v>41965</v>
      </c>
      <c r="G511" s="30">
        <v>28156.75</v>
      </c>
      <c r="H511" s="265">
        <f t="shared" si="6"/>
        <v>0</v>
      </c>
      <c r="I511" s="8" t="s">
        <v>2565</v>
      </c>
      <c r="J511" s="9"/>
      <c r="K511" s="9"/>
      <c r="M511" s="9"/>
    </row>
    <row r="512" spans="1:13" x14ac:dyDescent="0.25">
      <c r="A512" s="240">
        <v>41964</v>
      </c>
      <c r="B512" s="241">
        <v>4044</v>
      </c>
      <c r="C512" s="429" t="s">
        <v>2506</v>
      </c>
      <c r="D512" s="401" t="s">
        <v>2513</v>
      </c>
      <c r="E512" s="402">
        <v>2381.85</v>
      </c>
      <c r="F512" s="294">
        <v>41965</v>
      </c>
      <c r="G512" s="30">
        <v>2381.85</v>
      </c>
      <c r="H512" s="265">
        <f t="shared" si="6"/>
        <v>0</v>
      </c>
      <c r="I512" s="8" t="s">
        <v>2508</v>
      </c>
      <c r="J512" s="9"/>
      <c r="K512" s="9"/>
      <c r="M512" s="9"/>
    </row>
    <row r="513" spans="1:13" x14ac:dyDescent="0.25">
      <c r="A513" s="240">
        <v>41964</v>
      </c>
      <c r="B513" s="241">
        <v>4111</v>
      </c>
      <c r="C513" s="429" t="s">
        <v>2506</v>
      </c>
      <c r="D513" s="401" t="s">
        <v>2513</v>
      </c>
      <c r="E513" s="402">
        <v>6298.5</v>
      </c>
      <c r="F513" s="294">
        <v>41965</v>
      </c>
      <c r="G513" s="22">
        <v>6298.5</v>
      </c>
      <c r="H513" s="265">
        <f t="shared" si="6"/>
        <v>0</v>
      </c>
      <c r="I513" s="431" t="s">
        <v>2565</v>
      </c>
      <c r="J513" s="9"/>
      <c r="K513" s="9"/>
      <c r="M513" s="9"/>
    </row>
    <row r="514" spans="1:13" x14ac:dyDescent="0.25">
      <c r="A514" s="240">
        <v>41965</v>
      </c>
      <c r="B514" s="241">
        <v>4125</v>
      </c>
      <c r="C514" s="429" t="s">
        <v>2506</v>
      </c>
      <c r="D514" s="401" t="s">
        <v>2513</v>
      </c>
      <c r="E514" s="402">
        <v>22446.799999999999</v>
      </c>
      <c r="F514" s="294">
        <v>41965</v>
      </c>
      <c r="G514" s="22">
        <v>22446.799999999999</v>
      </c>
      <c r="H514" s="265">
        <f t="shared" si="6"/>
        <v>0</v>
      </c>
      <c r="I514" s="431" t="s">
        <v>2508</v>
      </c>
      <c r="J514" s="9"/>
      <c r="K514" s="9"/>
      <c r="M514" s="9"/>
    </row>
    <row r="515" spans="1:13" x14ac:dyDescent="0.25">
      <c r="A515" s="240">
        <v>41966</v>
      </c>
      <c r="B515" s="241">
        <v>4238</v>
      </c>
      <c r="C515" s="429" t="s">
        <v>2506</v>
      </c>
      <c r="D515" s="401" t="s">
        <v>2513</v>
      </c>
      <c r="E515" s="402">
        <v>20062.7</v>
      </c>
      <c r="F515" s="294">
        <v>41968</v>
      </c>
      <c r="G515" s="22">
        <v>20062.7</v>
      </c>
      <c r="H515" s="265">
        <f t="shared" si="6"/>
        <v>0</v>
      </c>
      <c r="I515" s="20" t="s">
        <v>2565</v>
      </c>
      <c r="J515" s="9"/>
      <c r="K515" s="9"/>
      <c r="M515" s="9"/>
    </row>
    <row r="516" spans="1:13" x14ac:dyDescent="0.25">
      <c r="A516" s="240">
        <v>41967</v>
      </c>
      <c r="B516" s="241">
        <v>4258</v>
      </c>
      <c r="C516" s="429" t="s">
        <v>2506</v>
      </c>
      <c r="D516" s="401" t="s">
        <v>2513</v>
      </c>
      <c r="E516" s="402">
        <v>15973.75</v>
      </c>
      <c r="F516" s="294">
        <v>41967</v>
      </c>
      <c r="G516" s="30">
        <v>15973.75</v>
      </c>
      <c r="H516" s="265">
        <f t="shared" si="6"/>
        <v>0</v>
      </c>
      <c r="I516" s="8" t="s">
        <v>2565</v>
      </c>
      <c r="J516" s="9"/>
      <c r="K516" s="9"/>
      <c r="M516" s="9"/>
    </row>
    <row r="517" spans="1:13" x14ac:dyDescent="0.25">
      <c r="A517" s="240">
        <v>41967</v>
      </c>
      <c r="B517" s="241">
        <v>4285</v>
      </c>
      <c r="C517" s="429" t="s">
        <v>2506</v>
      </c>
      <c r="D517" s="401" t="s">
        <v>2513</v>
      </c>
      <c r="E517" s="402">
        <v>9749.6</v>
      </c>
      <c r="F517" s="117">
        <v>41968</v>
      </c>
      <c r="G517" s="30">
        <v>9749.6</v>
      </c>
      <c r="H517" s="265">
        <f t="shared" si="6"/>
        <v>0</v>
      </c>
      <c r="I517" s="235" t="s">
        <v>2565</v>
      </c>
      <c r="J517" s="9"/>
      <c r="K517" s="9"/>
      <c r="M517" s="9"/>
    </row>
    <row r="518" spans="1:13" x14ac:dyDescent="0.25">
      <c r="A518" s="240">
        <v>41967</v>
      </c>
      <c r="B518" s="241">
        <v>4341</v>
      </c>
      <c r="C518" s="429" t="s">
        <v>2506</v>
      </c>
      <c r="D518" s="401" t="s">
        <v>2513</v>
      </c>
      <c r="E518" s="402">
        <v>6366.75</v>
      </c>
      <c r="F518" s="294">
        <v>41968</v>
      </c>
      <c r="G518" s="22">
        <v>6366.75</v>
      </c>
      <c r="H518" s="265">
        <f t="shared" si="6"/>
        <v>0</v>
      </c>
      <c r="I518" s="20" t="s">
        <v>2565</v>
      </c>
      <c r="J518" s="9"/>
      <c r="K518" s="9"/>
      <c r="M518" s="9"/>
    </row>
    <row r="519" spans="1:13" x14ac:dyDescent="0.25">
      <c r="A519" s="240">
        <v>41968</v>
      </c>
      <c r="B519" s="241">
        <v>4363</v>
      </c>
      <c r="C519" s="429" t="s">
        <v>2506</v>
      </c>
      <c r="D519" s="8" t="s">
        <v>2513</v>
      </c>
      <c r="E519" s="252">
        <v>33137</v>
      </c>
      <c r="F519" s="300"/>
      <c r="G519" s="100"/>
      <c r="H519" s="265">
        <f t="shared" si="6"/>
        <v>33137</v>
      </c>
      <c r="I519" s="20" t="s">
        <v>2565</v>
      </c>
      <c r="J519" s="9"/>
      <c r="K519" s="9"/>
      <c r="M519" s="9"/>
    </row>
    <row r="520" spans="1:13" x14ac:dyDescent="0.25">
      <c r="A520" s="240">
        <v>41968</v>
      </c>
      <c r="B520" s="241">
        <v>4388</v>
      </c>
      <c r="C520" s="429" t="s">
        <v>2506</v>
      </c>
      <c r="D520" s="401" t="s">
        <v>2513</v>
      </c>
      <c r="E520" s="402">
        <v>3123.4</v>
      </c>
      <c r="F520" s="294">
        <v>41968</v>
      </c>
      <c r="G520" s="22">
        <v>3123.4</v>
      </c>
      <c r="H520" s="265">
        <f t="shared" si="6"/>
        <v>0</v>
      </c>
      <c r="I520" s="20" t="s">
        <v>2565</v>
      </c>
      <c r="J520" s="9"/>
      <c r="K520" s="9"/>
      <c r="M520" s="9"/>
    </row>
    <row r="521" spans="1:13" x14ac:dyDescent="0.25">
      <c r="A521" s="240">
        <v>41944</v>
      </c>
      <c r="B521" s="241">
        <v>2417</v>
      </c>
      <c r="C521" s="394" t="s">
        <v>2506</v>
      </c>
      <c r="D521" s="8" t="s">
        <v>2521</v>
      </c>
      <c r="E521" s="252">
        <v>4869.2</v>
      </c>
      <c r="F521" s="294">
        <v>41944</v>
      </c>
      <c r="G521" s="30">
        <v>4869.2</v>
      </c>
      <c r="H521" s="238">
        <f t="shared" si="6"/>
        <v>0</v>
      </c>
      <c r="I521" s="235" t="s">
        <v>2508</v>
      </c>
      <c r="J521" s="9"/>
      <c r="K521" s="9"/>
      <c r="M521" s="9"/>
    </row>
    <row r="522" spans="1:13" x14ac:dyDescent="0.25">
      <c r="A522" s="240">
        <v>41944</v>
      </c>
      <c r="B522" s="241">
        <v>2459</v>
      </c>
      <c r="C522" s="394" t="s">
        <v>2506</v>
      </c>
      <c r="D522" s="401" t="s">
        <v>2521</v>
      </c>
      <c r="E522" s="402">
        <v>4592.3999999999996</v>
      </c>
      <c r="F522" s="294">
        <v>41951</v>
      </c>
      <c r="G522" s="30">
        <v>4592.3999999999996</v>
      </c>
      <c r="H522" s="238">
        <f t="shared" si="6"/>
        <v>0</v>
      </c>
      <c r="I522" s="235" t="s">
        <v>2545</v>
      </c>
      <c r="J522" s="9"/>
      <c r="K522" s="9"/>
      <c r="M522" s="9"/>
    </row>
    <row r="523" spans="1:13" x14ac:dyDescent="0.25">
      <c r="A523" s="240">
        <v>41946</v>
      </c>
      <c r="B523" s="241">
        <v>2613</v>
      </c>
      <c r="C523" s="394" t="s">
        <v>2506</v>
      </c>
      <c r="D523" s="414" t="s">
        <v>2521</v>
      </c>
      <c r="E523" s="402">
        <v>6238.4</v>
      </c>
      <c r="F523" s="294">
        <v>41951</v>
      </c>
      <c r="G523" s="30">
        <v>6238.4</v>
      </c>
      <c r="H523" s="265">
        <f t="shared" si="6"/>
        <v>0</v>
      </c>
      <c r="I523" s="38" t="s">
        <v>2545</v>
      </c>
      <c r="J523" s="9"/>
      <c r="K523" s="9"/>
      <c r="M523" s="9"/>
    </row>
    <row r="524" spans="1:13" x14ac:dyDescent="0.25">
      <c r="A524" s="240">
        <v>41950</v>
      </c>
      <c r="B524" s="241">
        <v>2941</v>
      </c>
      <c r="C524" s="394" t="s">
        <v>2506</v>
      </c>
      <c r="D524" s="401" t="s">
        <v>2521</v>
      </c>
      <c r="E524" s="402">
        <v>7406.8</v>
      </c>
      <c r="F524" s="294">
        <v>41954</v>
      </c>
      <c r="G524" s="30">
        <v>7406.8</v>
      </c>
      <c r="H524" s="265">
        <f t="shared" si="6"/>
        <v>0</v>
      </c>
      <c r="I524" s="8" t="s">
        <v>2544</v>
      </c>
      <c r="J524" s="9"/>
      <c r="K524" s="9"/>
      <c r="M524" s="9"/>
    </row>
    <row r="525" spans="1:13" x14ac:dyDescent="0.25">
      <c r="A525" s="240">
        <v>41950</v>
      </c>
      <c r="B525" s="241">
        <v>2959</v>
      </c>
      <c r="C525" s="394" t="s">
        <v>2506</v>
      </c>
      <c r="D525" s="8" t="s">
        <v>2521</v>
      </c>
      <c r="E525" s="252">
        <v>5888.2</v>
      </c>
      <c r="F525" s="294">
        <v>41954</v>
      </c>
      <c r="G525" s="30">
        <v>5888.2</v>
      </c>
      <c r="H525" s="265">
        <f t="shared" si="6"/>
        <v>0</v>
      </c>
      <c r="I525" s="8" t="s">
        <v>2508</v>
      </c>
      <c r="J525" s="9"/>
      <c r="K525" s="9"/>
      <c r="M525" s="9"/>
    </row>
    <row r="526" spans="1:13" x14ac:dyDescent="0.25">
      <c r="A526" s="240">
        <v>41952</v>
      </c>
      <c r="B526" s="241">
        <v>3079</v>
      </c>
      <c r="C526" s="394" t="s">
        <v>2506</v>
      </c>
      <c r="D526" s="8" t="s">
        <v>2521</v>
      </c>
      <c r="E526" s="252">
        <v>3610</v>
      </c>
      <c r="F526" s="294">
        <v>41954</v>
      </c>
      <c r="G526" s="30">
        <v>3610</v>
      </c>
      <c r="H526" s="265">
        <f t="shared" si="6"/>
        <v>0</v>
      </c>
      <c r="I526" s="235" t="s">
        <v>2508</v>
      </c>
      <c r="M526" s="9"/>
    </row>
    <row r="527" spans="1:13" x14ac:dyDescent="0.25">
      <c r="A527" s="240">
        <v>41956</v>
      </c>
      <c r="B527" s="241">
        <v>3394</v>
      </c>
      <c r="C527" s="394" t="s">
        <v>2506</v>
      </c>
      <c r="D527" s="401" t="s">
        <v>2521</v>
      </c>
      <c r="E527" s="402">
        <v>10206</v>
      </c>
      <c r="F527" s="294">
        <v>41957</v>
      </c>
      <c r="G527" s="30">
        <v>10206</v>
      </c>
      <c r="H527" s="265">
        <f t="shared" si="6"/>
        <v>0</v>
      </c>
      <c r="I527" s="235" t="s">
        <v>2545</v>
      </c>
      <c r="K527" s="21"/>
      <c r="M527" s="9"/>
    </row>
    <row r="528" spans="1:13" x14ac:dyDescent="0.25">
      <c r="A528" s="240">
        <v>41957</v>
      </c>
      <c r="B528" s="241">
        <v>3509</v>
      </c>
      <c r="C528" s="394" t="s">
        <v>2506</v>
      </c>
      <c r="D528" s="401" t="s">
        <v>2521</v>
      </c>
      <c r="E528" s="402">
        <v>1093</v>
      </c>
      <c r="F528" s="294">
        <v>41957</v>
      </c>
      <c r="G528" s="30">
        <v>1093</v>
      </c>
      <c r="H528" s="265">
        <f t="shared" si="6"/>
        <v>0</v>
      </c>
      <c r="I528" s="8" t="s">
        <v>2508</v>
      </c>
      <c r="M528" s="9"/>
    </row>
    <row r="529" spans="1:13" x14ac:dyDescent="0.25">
      <c r="A529" s="240">
        <v>41960</v>
      </c>
      <c r="B529" s="241">
        <v>3744</v>
      </c>
      <c r="C529" s="394" t="s">
        <v>2506</v>
      </c>
      <c r="D529" s="8" t="s">
        <v>2521</v>
      </c>
      <c r="E529" s="252">
        <v>1211</v>
      </c>
      <c r="F529" s="294">
        <v>41960</v>
      </c>
      <c r="G529" s="251">
        <v>1211</v>
      </c>
      <c r="H529" s="265">
        <f t="shared" si="6"/>
        <v>0</v>
      </c>
      <c r="I529" s="235" t="s">
        <v>2545</v>
      </c>
      <c r="M529" s="9"/>
    </row>
    <row r="530" spans="1:13" x14ac:dyDescent="0.25">
      <c r="A530" s="240">
        <v>41961</v>
      </c>
      <c r="B530" s="241">
        <v>3798</v>
      </c>
      <c r="C530" s="394" t="s">
        <v>2506</v>
      </c>
      <c r="D530" s="401" t="s">
        <v>2521</v>
      </c>
      <c r="E530" s="402">
        <v>11577.6</v>
      </c>
      <c r="F530" s="294">
        <v>41964</v>
      </c>
      <c r="G530" s="251">
        <v>11577.6</v>
      </c>
      <c r="H530" s="265">
        <f t="shared" si="6"/>
        <v>0</v>
      </c>
      <c r="I530" s="235" t="s">
        <v>2545</v>
      </c>
      <c r="M530" s="9"/>
    </row>
    <row r="531" spans="1:13" x14ac:dyDescent="0.25">
      <c r="A531" s="240">
        <v>41961</v>
      </c>
      <c r="B531" s="241">
        <v>3857</v>
      </c>
      <c r="C531" s="394" t="s">
        <v>2506</v>
      </c>
      <c r="D531" s="401" t="s">
        <v>2521</v>
      </c>
      <c r="E531" s="402">
        <v>6765</v>
      </c>
      <c r="F531" s="300"/>
      <c r="G531" s="424"/>
      <c r="H531" s="265">
        <f t="shared" si="6"/>
        <v>6765</v>
      </c>
      <c r="I531" s="8" t="s">
        <v>2523</v>
      </c>
      <c r="M531" s="9"/>
    </row>
    <row r="532" spans="1:13" x14ac:dyDescent="0.25">
      <c r="A532" s="240">
        <v>41962</v>
      </c>
      <c r="B532" s="241">
        <v>3907</v>
      </c>
      <c r="C532" s="394" t="s">
        <v>2506</v>
      </c>
      <c r="D532" s="401" t="s">
        <v>2521</v>
      </c>
      <c r="E532" s="402">
        <v>6273.7</v>
      </c>
      <c r="F532" s="300"/>
      <c r="G532" s="277"/>
      <c r="H532" s="265">
        <f t="shared" si="6"/>
        <v>6273.7</v>
      </c>
      <c r="I532" s="8" t="s">
        <v>2541</v>
      </c>
      <c r="M532" s="9"/>
    </row>
    <row r="533" spans="1:13" x14ac:dyDescent="0.25">
      <c r="A533" s="240">
        <v>41964</v>
      </c>
      <c r="B533" s="241">
        <v>4035</v>
      </c>
      <c r="C533" s="429" t="s">
        <v>2506</v>
      </c>
      <c r="D533" s="401" t="s">
        <v>2521</v>
      </c>
      <c r="E533" s="402">
        <v>6903.6</v>
      </c>
      <c r="F533" s="300"/>
      <c r="G533" s="277"/>
      <c r="H533" s="265">
        <f t="shared" si="6"/>
        <v>6903.6</v>
      </c>
      <c r="I533" s="8" t="s">
        <v>2511</v>
      </c>
      <c r="M533" s="9"/>
    </row>
    <row r="534" spans="1:13" x14ac:dyDescent="0.25">
      <c r="A534" s="240">
        <v>41968</v>
      </c>
      <c r="B534" s="241">
        <v>4374</v>
      </c>
      <c r="C534" s="429" t="s">
        <v>2506</v>
      </c>
      <c r="D534" s="401" t="s">
        <v>2521</v>
      </c>
      <c r="E534" s="402">
        <v>12936.2</v>
      </c>
      <c r="F534" s="300"/>
      <c r="G534" s="100"/>
      <c r="H534" s="265">
        <f t="shared" si="6"/>
        <v>12936.2</v>
      </c>
      <c r="I534" s="20" t="s">
        <v>2544</v>
      </c>
      <c r="M534" s="9"/>
    </row>
    <row r="535" spans="1:13" x14ac:dyDescent="0.25">
      <c r="A535" s="240">
        <v>41944</v>
      </c>
      <c r="B535" s="241">
        <v>2410</v>
      </c>
      <c r="C535" s="394" t="s">
        <v>2506</v>
      </c>
      <c r="D535" s="8" t="s">
        <v>2516</v>
      </c>
      <c r="E535" s="252">
        <v>63900.160000000003</v>
      </c>
      <c r="F535" s="294">
        <v>41944</v>
      </c>
      <c r="G535" s="30">
        <v>63900.160000000003</v>
      </c>
      <c r="H535" s="238">
        <f t="shared" si="6"/>
        <v>0</v>
      </c>
      <c r="I535" s="235" t="s">
        <v>2508</v>
      </c>
      <c r="M535" s="9"/>
    </row>
    <row r="536" spans="1:13" x14ac:dyDescent="0.25">
      <c r="A536" s="240">
        <v>41945</v>
      </c>
      <c r="B536" s="241">
        <v>2515</v>
      </c>
      <c r="C536" s="394" t="s">
        <v>2506</v>
      </c>
      <c r="D536" s="401" t="s">
        <v>2516</v>
      </c>
      <c r="E536" s="402">
        <v>23917.599999999999</v>
      </c>
      <c r="F536" s="294">
        <v>41947</v>
      </c>
      <c r="G536" s="30">
        <v>23917.599999999999</v>
      </c>
      <c r="H536" s="238">
        <f t="shared" si="6"/>
        <v>0</v>
      </c>
      <c r="I536" s="8" t="s">
        <v>2544</v>
      </c>
      <c r="M536" s="9"/>
    </row>
    <row r="537" spans="1:13" x14ac:dyDescent="0.25">
      <c r="A537" s="240">
        <v>41946</v>
      </c>
      <c r="B537" s="241">
        <v>2542</v>
      </c>
      <c r="C537" s="394" t="s">
        <v>2506</v>
      </c>
      <c r="D537" s="414" t="s">
        <v>2516</v>
      </c>
      <c r="E537" s="402">
        <v>88328.4</v>
      </c>
      <c r="F537" s="294">
        <v>41947</v>
      </c>
      <c r="G537" s="30">
        <v>88328.4</v>
      </c>
      <c r="H537" s="238">
        <f t="shared" si="6"/>
        <v>0</v>
      </c>
      <c r="I537" s="38" t="s">
        <v>2508</v>
      </c>
      <c r="M537" s="9"/>
    </row>
    <row r="538" spans="1:13" x14ac:dyDescent="0.25">
      <c r="A538" s="240">
        <v>41946</v>
      </c>
      <c r="B538" s="241">
        <v>2592</v>
      </c>
      <c r="C538" s="394" t="s">
        <v>2506</v>
      </c>
      <c r="D538" s="414" t="s">
        <v>2516</v>
      </c>
      <c r="E538" s="402">
        <v>3032.8</v>
      </c>
      <c r="F538" s="294">
        <v>41947</v>
      </c>
      <c r="G538" s="30">
        <v>3032.8</v>
      </c>
      <c r="H538" s="238">
        <f t="shared" si="6"/>
        <v>0</v>
      </c>
      <c r="I538" s="38" t="s">
        <v>2508</v>
      </c>
      <c r="M538" s="9"/>
    </row>
    <row r="539" spans="1:13" x14ac:dyDescent="0.25">
      <c r="A539" s="240">
        <v>41946</v>
      </c>
      <c r="B539" s="241">
        <v>2633</v>
      </c>
      <c r="C539" s="394" t="s">
        <v>2506</v>
      </c>
      <c r="D539" s="414" t="s">
        <v>2516</v>
      </c>
      <c r="E539" s="402">
        <v>68217.600000000006</v>
      </c>
      <c r="F539" s="294">
        <v>41949</v>
      </c>
      <c r="G539" s="30">
        <v>68217.600000000006</v>
      </c>
      <c r="H539" s="265">
        <f t="shared" si="6"/>
        <v>0</v>
      </c>
      <c r="I539" s="38" t="s">
        <v>2523</v>
      </c>
      <c r="M539" s="9"/>
    </row>
    <row r="540" spans="1:13" x14ac:dyDescent="0.25">
      <c r="A540" s="240">
        <v>41948</v>
      </c>
      <c r="B540" s="241">
        <v>2707</v>
      </c>
      <c r="C540" s="394" t="s">
        <v>2506</v>
      </c>
      <c r="D540" s="401" t="s">
        <v>2516</v>
      </c>
      <c r="E540" s="402">
        <v>70229.2</v>
      </c>
      <c r="F540" s="294">
        <v>41949</v>
      </c>
      <c r="G540" s="30">
        <v>70229.2</v>
      </c>
      <c r="H540" s="265">
        <f t="shared" si="6"/>
        <v>0</v>
      </c>
      <c r="I540" s="235" t="s">
        <v>2520</v>
      </c>
      <c r="M540" s="9"/>
    </row>
    <row r="541" spans="1:13" x14ac:dyDescent="0.25">
      <c r="A541" s="240">
        <v>41948</v>
      </c>
      <c r="B541" s="241">
        <v>2786</v>
      </c>
      <c r="C541" s="394" t="s">
        <v>2506</v>
      </c>
      <c r="D541" s="401" t="s">
        <v>2516</v>
      </c>
      <c r="E541" s="402">
        <v>7032</v>
      </c>
      <c r="F541" s="294">
        <v>41949</v>
      </c>
      <c r="G541" s="30">
        <v>7032</v>
      </c>
      <c r="H541" s="265">
        <f t="shared" si="6"/>
        <v>0</v>
      </c>
      <c r="I541" s="235" t="s">
        <v>2508</v>
      </c>
      <c r="M541" s="9"/>
    </row>
    <row r="542" spans="1:13" x14ac:dyDescent="0.25">
      <c r="A542" s="240">
        <v>41949</v>
      </c>
      <c r="B542" s="241">
        <v>2791</v>
      </c>
      <c r="C542" s="394" t="s">
        <v>2506</v>
      </c>
      <c r="D542" s="401" t="s">
        <v>2516</v>
      </c>
      <c r="E542" s="402">
        <v>72523.8</v>
      </c>
      <c r="F542" s="294">
        <v>41949</v>
      </c>
      <c r="G542" s="30">
        <v>72523.8</v>
      </c>
      <c r="H542" s="265">
        <f t="shared" si="6"/>
        <v>0</v>
      </c>
      <c r="I542" s="235" t="s">
        <v>2544</v>
      </c>
      <c r="M542" s="9"/>
    </row>
    <row r="543" spans="1:13" x14ac:dyDescent="0.25">
      <c r="A543" s="240">
        <v>41949</v>
      </c>
      <c r="B543" s="241">
        <v>2852</v>
      </c>
      <c r="C543" s="394" t="s">
        <v>2506</v>
      </c>
      <c r="D543" s="401" t="s">
        <v>2516</v>
      </c>
      <c r="E543" s="402">
        <v>14928.8</v>
      </c>
      <c r="F543" s="294">
        <v>41951</v>
      </c>
      <c r="G543" s="30">
        <v>14928.8</v>
      </c>
      <c r="H543" s="265">
        <f t="shared" si="6"/>
        <v>0</v>
      </c>
      <c r="I543" s="8" t="s">
        <v>2508</v>
      </c>
      <c r="M543" s="9"/>
    </row>
    <row r="544" spans="1:13" x14ac:dyDescent="0.25">
      <c r="A544" s="240">
        <v>41949</v>
      </c>
      <c r="B544" s="241">
        <v>2859</v>
      </c>
      <c r="C544" s="394" t="s">
        <v>2506</v>
      </c>
      <c r="D544" s="401" t="s">
        <v>2516</v>
      </c>
      <c r="E544" s="402">
        <v>9216.9</v>
      </c>
      <c r="F544" s="294">
        <v>41949</v>
      </c>
      <c r="G544" s="30">
        <v>9216.9</v>
      </c>
      <c r="H544" s="265">
        <f t="shared" si="6"/>
        <v>0</v>
      </c>
      <c r="I544" s="8" t="s">
        <v>2508</v>
      </c>
      <c r="M544" s="9"/>
    </row>
    <row r="545" spans="1:13" x14ac:dyDescent="0.25">
      <c r="A545" s="240">
        <v>41950</v>
      </c>
      <c r="B545" s="241">
        <v>2884</v>
      </c>
      <c r="C545" s="394" t="s">
        <v>2506</v>
      </c>
      <c r="D545" s="401" t="s">
        <v>2516</v>
      </c>
      <c r="E545" s="402">
        <v>69943.740000000005</v>
      </c>
      <c r="F545" s="294">
        <v>41951</v>
      </c>
      <c r="G545" s="30">
        <v>69943.740000000005</v>
      </c>
      <c r="H545" s="265">
        <f t="shared" si="6"/>
        <v>0</v>
      </c>
      <c r="I545" s="8" t="s">
        <v>2508</v>
      </c>
      <c r="M545" s="9"/>
    </row>
    <row r="546" spans="1:13" x14ac:dyDescent="0.25">
      <c r="A546" s="240">
        <v>41950</v>
      </c>
      <c r="B546" s="241">
        <v>2978</v>
      </c>
      <c r="C546" s="394" t="s">
        <v>2506</v>
      </c>
      <c r="D546" s="8" t="s">
        <v>2516</v>
      </c>
      <c r="E546" s="252">
        <v>101261.5</v>
      </c>
      <c r="F546" s="294">
        <v>41953</v>
      </c>
      <c r="G546" s="30">
        <v>101261.5</v>
      </c>
      <c r="H546" s="265">
        <f t="shared" si="6"/>
        <v>0</v>
      </c>
      <c r="I546" s="8" t="s">
        <v>2523</v>
      </c>
      <c r="M546" s="9"/>
    </row>
    <row r="547" spans="1:13" x14ac:dyDescent="0.25">
      <c r="A547" s="240">
        <v>41952</v>
      </c>
      <c r="B547" s="241">
        <v>3070</v>
      </c>
      <c r="C547" s="394" t="s">
        <v>2506</v>
      </c>
      <c r="D547" s="8" t="s">
        <v>2516</v>
      </c>
      <c r="E547" s="252">
        <v>9486</v>
      </c>
      <c r="F547" s="294">
        <v>41952</v>
      </c>
      <c r="G547" s="30">
        <v>9486</v>
      </c>
      <c r="H547" s="265">
        <f t="shared" si="6"/>
        <v>0</v>
      </c>
      <c r="I547" s="235" t="s">
        <v>2523</v>
      </c>
      <c r="M547" s="9"/>
    </row>
    <row r="548" spans="1:13" x14ac:dyDescent="0.25">
      <c r="A548" s="240">
        <v>41953</v>
      </c>
      <c r="B548" s="241">
        <v>3112</v>
      </c>
      <c r="C548" s="394" t="s">
        <v>2506</v>
      </c>
      <c r="D548" s="8" t="s">
        <v>2516</v>
      </c>
      <c r="E548" s="252">
        <v>114217.60000000001</v>
      </c>
      <c r="F548" s="294">
        <v>41953</v>
      </c>
      <c r="G548" s="30">
        <v>114217.60000000001</v>
      </c>
      <c r="H548" s="265">
        <f t="shared" si="6"/>
        <v>0</v>
      </c>
      <c r="I548" s="235" t="s">
        <v>2511</v>
      </c>
      <c r="M548" s="9"/>
    </row>
    <row r="549" spans="1:13" x14ac:dyDescent="0.25">
      <c r="A549" s="240">
        <v>41954</v>
      </c>
      <c r="B549" s="241">
        <v>3222</v>
      </c>
      <c r="C549" s="394" t="s">
        <v>2506</v>
      </c>
      <c r="D549" s="406" t="s">
        <v>2516</v>
      </c>
      <c r="E549" s="407">
        <v>0</v>
      </c>
      <c r="F549" s="408" t="s">
        <v>2688</v>
      </c>
      <c r="G549" s="30"/>
      <c r="H549" s="265">
        <f t="shared" si="6"/>
        <v>0</v>
      </c>
      <c r="I549" s="235" t="s">
        <v>2511</v>
      </c>
      <c r="M549" s="9"/>
    </row>
    <row r="550" spans="1:13" x14ac:dyDescent="0.25">
      <c r="A550" s="240">
        <v>41954</v>
      </c>
      <c r="B550" s="241">
        <v>3261</v>
      </c>
      <c r="C550" s="394" t="s">
        <v>2506</v>
      </c>
      <c r="D550" s="8" t="s">
        <v>2516</v>
      </c>
      <c r="E550" s="252">
        <v>74007.3</v>
      </c>
      <c r="F550" s="294">
        <v>41954</v>
      </c>
      <c r="G550" s="30">
        <v>74007.3</v>
      </c>
      <c r="H550" s="265">
        <f t="shared" si="6"/>
        <v>0</v>
      </c>
      <c r="I550" s="235" t="s">
        <v>2511</v>
      </c>
      <c r="M550" s="9"/>
    </row>
    <row r="551" spans="1:13" x14ac:dyDescent="0.25">
      <c r="A551" s="240">
        <v>41955</v>
      </c>
      <c r="B551" s="241">
        <v>3359</v>
      </c>
      <c r="C551" s="394" t="s">
        <v>2506</v>
      </c>
      <c r="D551" s="8" t="s">
        <v>2516</v>
      </c>
      <c r="E551" s="252">
        <v>68428.41</v>
      </c>
      <c r="F551" s="294">
        <v>41956</v>
      </c>
      <c r="G551" s="30">
        <v>68428.41</v>
      </c>
      <c r="H551" s="265">
        <f t="shared" si="6"/>
        <v>0</v>
      </c>
      <c r="I551" s="235" t="s">
        <v>2508</v>
      </c>
      <c r="M551" s="9"/>
    </row>
    <row r="552" spans="1:13" x14ac:dyDescent="0.25">
      <c r="A552" s="240">
        <v>41956</v>
      </c>
      <c r="B552" s="241">
        <v>3370</v>
      </c>
      <c r="C552" s="394" t="s">
        <v>2506</v>
      </c>
      <c r="D552" s="8" t="s">
        <v>2516</v>
      </c>
      <c r="E552" s="252">
        <v>66053.59</v>
      </c>
      <c r="F552" s="294">
        <v>41956</v>
      </c>
      <c r="G552" s="30">
        <v>66053.59</v>
      </c>
      <c r="H552" s="265">
        <f t="shared" si="6"/>
        <v>0</v>
      </c>
      <c r="I552" s="235" t="s">
        <v>2511</v>
      </c>
      <c r="K552" s="22"/>
      <c r="M552" s="9"/>
    </row>
    <row r="553" spans="1:13" x14ac:dyDescent="0.25">
      <c r="A553" s="240">
        <v>41956</v>
      </c>
      <c r="B553" s="241">
        <v>3462</v>
      </c>
      <c r="C553" s="394" t="s">
        <v>2506</v>
      </c>
      <c r="D553" s="8" t="s">
        <v>2516</v>
      </c>
      <c r="E553" s="252">
        <v>72435.199999999997</v>
      </c>
      <c r="F553" s="294">
        <v>41958</v>
      </c>
      <c r="G553" s="30">
        <v>72435.199999999997</v>
      </c>
      <c r="H553" s="265">
        <f t="shared" si="6"/>
        <v>0</v>
      </c>
      <c r="I553" s="8" t="s">
        <v>2523</v>
      </c>
      <c r="M553" s="9"/>
    </row>
    <row r="554" spans="1:13" x14ac:dyDescent="0.25">
      <c r="A554" s="240">
        <v>41957</v>
      </c>
      <c r="B554" s="241">
        <v>3544</v>
      </c>
      <c r="C554" s="394" t="s">
        <v>2506</v>
      </c>
      <c r="D554" s="401" t="s">
        <v>2516</v>
      </c>
      <c r="E554" s="402">
        <v>90250.9</v>
      </c>
      <c r="F554" s="294">
        <v>41964</v>
      </c>
      <c r="G554" s="30">
        <v>90250.9</v>
      </c>
      <c r="H554" s="265">
        <f t="shared" si="6"/>
        <v>0</v>
      </c>
      <c r="I554" s="235" t="s">
        <v>2508</v>
      </c>
      <c r="M554" s="9"/>
    </row>
    <row r="555" spans="1:13" x14ac:dyDescent="0.25">
      <c r="A555" s="240">
        <v>41959</v>
      </c>
      <c r="B555" s="241">
        <v>3645</v>
      </c>
      <c r="C555" s="394" t="s">
        <v>2506</v>
      </c>
      <c r="D555" s="8" t="s">
        <v>2516</v>
      </c>
      <c r="E555" s="252">
        <v>75534.399999999994</v>
      </c>
      <c r="F555" s="294">
        <v>41964</v>
      </c>
      <c r="G555" s="30">
        <v>75534.399999999994</v>
      </c>
      <c r="H555" s="265">
        <f t="shared" si="6"/>
        <v>0</v>
      </c>
      <c r="I555" s="8" t="s">
        <v>2508</v>
      </c>
      <c r="M555" s="9"/>
    </row>
    <row r="556" spans="1:13" x14ac:dyDescent="0.25">
      <c r="A556" s="240">
        <v>41960</v>
      </c>
      <c r="B556" s="241">
        <v>3683</v>
      </c>
      <c r="C556" s="394" t="s">
        <v>2506</v>
      </c>
      <c r="D556" s="8" t="s">
        <v>2516</v>
      </c>
      <c r="E556" s="252">
        <v>36910.300000000003</v>
      </c>
      <c r="F556" s="294">
        <v>41961</v>
      </c>
      <c r="G556" s="30">
        <v>36910.300000000003</v>
      </c>
      <c r="H556" s="265">
        <f t="shared" si="6"/>
        <v>0</v>
      </c>
      <c r="I556" s="8" t="s">
        <v>2508</v>
      </c>
      <c r="M556" s="9"/>
    </row>
    <row r="557" spans="1:13" x14ac:dyDescent="0.25">
      <c r="A557" s="240">
        <v>41961</v>
      </c>
      <c r="B557" s="241">
        <v>3775</v>
      </c>
      <c r="C557" s="394" t="s">
        <v>2506</v>
      </c>
      <c r="D557" s="8" t="s">
        <v>2516</v>
      </c>
      <c r="E557" s="252">
        <v>35488.800000000003</v>
      </c>
      <c r="F557" s="294">
        <v>41962</v>
      </c>
      <c r="G557" s="251">
        <v>35488.800000000003</v>
      </c>
      <c r="H557" s="265">
        <f t="shared" si="6"/>
        <v>0</v>
      </c>
      <c r="I557" s="235" t="s">
        <v>2544</v>
      </c>
      <c r="M557" s="9"/>
    </row>
    <row r="558" spans="1:13" x14ac:dyDescent="0.25">
      <c r="A558" s="240">
        <v>41961</v>
      </c>
      <c r="B558" s="241">
        <v>3799</v>
      </c>
      <c r="C558" s="394" t="s">
        <v>2506</v>
      </c>
      <c r="D558" s="401" t="s">
        <v>2516</v>
      </c>
      <c r="E558" s="402">
        <v>42234.7</v>
      </c>
      <c r="F558" s="294">
        <v>41962</v>
      </c>
      <c r="G558" s="251">
        <v>42234.7</v>
      </c>
      <c r="H558" s="265">
        <f t="shared" si="6"/>
        <v>0</v>
      </c>
      <c r="I558" s="235" t="s">
        <v>2545</v>
      </c>
      <c r="J558" s="9"/>
      <c r="K558" s="9"/>
      <c r="M558" s="9"/>
    </row>
    <row r="559" spans="1:13" x14ac:dyDescent="0.25">
      <c r="A559" s="240">
        <v>41962</v>
      </c>
      <c r="B559" s="241">
        <v>3863</v>
      </c>
      <c r="C559" s="394" t="s">
        <v>2506</v>
      </c>
      <c r="D559" s="401" t="s">
        <v>2516</v>
      </c>
      <c r="E559" s="402">
        <v>103018.4</v>
      </c>
      <c r="F559" s="294">
        <v>41964</v>
      </c>
      <c r="G559" s="251">
        <v>103018.4</v>
      </c>
      <c r="H559" s="265">
        <f t="shared" si="6"/>
        <v>0</v>
      </c>
      <c r="I559" s="8" t="s">
        <v>2511</v>
      </c>
      <c r="J559" s="9"/>
      <c r="K559" s="9"/>
      <c r="M559" s="9"/>
    </row>
    <row r="560" spans="1:13" x14ac:dyDescent="0.25">
      <c r="A560" s="240">
        <v>41962</v>
      </c>
      <c r="B560" s="241">
        <v>3896</v>
      </c>
      <c r="C560" s="394" t="s">
        <v>2506</v>
      </c>
      <c r="D560" s="401" t="s">
        <v>2516</v>
      </c>
      <c r="E560" s="402">
        <v>41895</v>
      </c>
      <c r="F560" s="294">
        <v>41964</v>
      </c>
      <c r="G560" s="30">
        <v>41895</v>
      </c>
      <c r="H560" s="265">
        <f t="shared" si="6"/>
        <v>0</v>
      </c>
      <c r="I560" s="8" t="s">
        <v>2545</v>
      </c>
      <c r="J560" s="9"/>
      <c r="K560" s="9"/>
      <c r="M560" s="9"/>
    </row>
    <row r="561" spans="1:13" x14ac:dyDescent="0.25">
      <c r="A561" s="240">
        <v>41962</v>
      </c>
      <c r="B561" s="241">
        <v>3924</v>
      </c>
      <c r="C561" s="394" t="s">
        <v>2506</v>
      </c>
      <c r="D561" s="401" t="s">
        <v>2516</v>
      </c>
      <c r="E561" s="402">
        <v>23370.2</v>
      </c>
      <c r="F561" s="294">
        <v>41964</v>
      </c>
      <c r="G561" s="30">
        <v>23370.2</v>
      </c>
      <c r="H561" s="265">
        <f t="shared" si="6"/>
        <v>0</v>
      </c>
      <c r="I561" s="8" t="s">
        <v>2511</v>
      </c>
      <c r="J561" s="9"/>
      <c r="K561" s="9"/>
      <c r="M561" s="9"/>
    </row>
    <row r="562" spans="1:13" x14ac:dyDescent="0.25">
      <c r="A562" s="240">
        <v>41963</v>
      </c>
      <c r="B562" s="241">
        <v>3933</v>
      </c>
      <c r="C562" s="394" t="s">
        <v>2506</v>
      </c>
      <c r="D562" s="401" t="s">
        <v>2516</v>
      </c>
      <c r="E562" s="402">
        <v>78028.45</v>
      </c>
      <c r="F562" s="294">
        <v>41964</v>
      </c>
      <c r="G562" s="30">
        <v>78028.45</v>
      </c>
      <c r="H562" s="265">
        <f t="shared" ref="H562:H636" si="7">E562-G562</f>
        <v>0</v>
      </c>
      <c r="I562" s="8" t="s">
        <v>2520</v>
      </c>
      <c r="J562" s="9"/>
      <c r="K562" s="9"/>
      <c r="M562" s="9"/>
    </row>
    <row r="563" spans="1:13" x14ac:dyDescent="0.25">
      <c r="A563" s="240">
        <v>41963</v>
      </c>
      <c r="B563" s="241">
        <v>3983</v>
      </c>
      <c r="C563" s="394" t="s">
        <v>2506</v>
      </c>
      <c r="D563" s="401" t="s">
        <v>2516</v>
      </c>
      <c r="E563" s="402">
        <v>20556</v>
      </c>
      <c r="F563" s="294">
        <v>41964</v>
      </c>
      <c r="G563" s="30">
        <v>20556</v>
      </c>
      <c r="H563" s="265">
        <f t="shared" si="7"/>
        <v>0</v>
      </c>
      <c r="I563" s="8" t="s">
        <v>2523</v>
      </c>
      <c r="J563" s="9"/>
      <c r="K563" s="9"/>
      <c r="M563" s="9"/>
    </row>
    <row r="564" spans="1:13" x14ac:dyDescent="0.25">
      <c r="A564" s="240">
        <v>41963</v>
      </c>
      <c r="B564" s="241">
        <v>4008</v>
      </c>
      <c r="C564" s="429" t="s">
        <v>2506</v>
      </c>
      <c r="D564" s="401" t="s">
        <v>2516</v>
      </c>
      <c r="E564" s="402">
        <v>12331.35</v>
      </c>
      <c r="F564" s="294">
        <v>41964</v>
      </c>
      <c r="G564" s="30">
        <v>12331.35</v>
      </c>
      <c r="H564" s="265">
        <f t="shared" si="7"/>
        <v>0</v>
      </c>
      <c r="I564" s="8" t="s">
        <v>2508</v>
      </c>
      <c r="J564" s="9"/>
      <c r="K564" s="9"/>
      <c r="M564" s="9"/>
    </row>
    <row r="565" spans="1:13" x14ac:dyDescent="0.25">
      <c r="A565" s="240">
        <v>41964</v>
      </c>
      <c r="B565" s="241">
        <v>4030</v>
      </c>
      <c r="C565" s="429" t="s">
        <v>2506</v>
      </c>
      <c r="D565" s="401" t="s">
        <v>2516</v>
      </c>
      <c r="E565" s="402">
        <v>79711.149999999994</v>
      </c>
      <c r="F565" s="294">
        <v>41964</v>
      </c>
      <c r="G565" s="30">
        <v>79711.149999999994</v>
      </c>
      <c r="H565" s="265">
        <f t="shared" si="7"/>
        <v>0</v>
      </c>
      <c r="I565" s="8" t="s">
        <v>2520</v>
      </c>
      <c r="J565" s="9"/>
      <c r="K565" s="9"/>
      <c r="M565" s="9"/>
    </row>
    <row r="566" spans="1:13" x14ac:dyDescent="0.25">
      <c r="A566" s="240">
        <v>41964</v>
      </c>
      <c r="B566" s="241">
        <v>4090</v>
      </c>
      <c r="C566" s="429" t="s">
        <v>2506</v>
      </c>
      <c r="D566" s="401" t="s">
        <v>2516</v>
      </c>
      <c r="E566" s="402">
        <v>46502.95</v>
      </c>
      <c r="F566" s="294">
        <v>41967</v>
      </c>
      <c r="G566" s="30">
        <v>46502.95</v>
      </c>
      <c r="H566" s="265">
        <f t="shared" si="7"/>
        <v>0</v>
      </c>
      <c r="I566" s="431" t="s">
        <v>2508</v>
      </c>
      <c r="J566" s="9"/>
      <c r="K566" s="9"/>
      <c r="M566" s="9"/>
    </row>
    <row r="567" spans="1:13" x14ac:dyDescent="0.25">
      <c r="A567" s="240">
        <v>41965</v>
      </c>
      <c r="B567" s="241">
        <v>4123</v>
      </c>
      <c r="C567" s="429" t="s">
        <v>2506</v>
      </c>
      <c r="D567" s="401" t="s">
        <v>2516</v>
      </c>
      <c r="E567" s="402">
        <v>98673</v>
      </c>
      <c r="F567" s="294">
        <v>41967</v>
      </c>
      <c r="G567" s="22">
        <v>98673</v>
      </c>
      <c r="H567" s="265">
        <f t="shared" si="7"/>
        <v>0</v>
      </c>
      <c r="I567" s="431" t="s">
        <v>2520</v>
      </c>
      <c r="J567" s="9"/>
      <c r="K567" s="9"/>
      <c r="M567" s="9"/>
    </row>
    <row r="568" spans="1:13" x14ac:dyDescent="0.25">
      <c r="A568" s="240">
        <v>41965</v>
      </c>
      <c r="B568" s="241">
        <v>4203</v>
      </c>
      <c r="C568" s="429" t="s">
        <v>2506</v>
      </c>
      <c r="D568" s="401" t="s">
        <v>2516</v>
      </c>
      <c r="E568" s="402">
        <v>6789.6</v>
      </c>
      <c r="F568" s="294">
        <v>41967</v>
      </c>
      <c r="G568" s="22">
        <v>6789.6</v>
      </c>
      <c r="H568" s="265">
        <f t="shared" si="7"/>
        <v>0</v>
      </c>
      <c r="I568" s="20" t="s">
        <v>2508</v>
      </c>
      <c r="J568" s="9"/>
      <c r="K568" s="9"/>
      <c r="M568" s="9"/>
    </row>
    <row r="569" spans="1:13" x14ac:dyDescent="0.25">
      <c r="A569" s="240">
        <v>41966</v>
      </c>
      <c r="B569" s="241">
        <v>4212</v>
      </c>
      <c r="C569" s="429" t="s">
        <v>2506</v>
      </c>
      <c r="D569" s="8" t="s">
        <v>2516</v>
      </c>
      <c r="E569" s="252">
        <v>17070</v>
      </c>
      <c r="F569" s="294">
        <v>41967</v>
      </c>
      <c r="G569" s="22">
        <v>17070</v>
      </c>
      <c r="H569" s="265">
        <f t="shared" si="7"/>
        <v>0</v>
      </c>
      <c r="I569" s="20" t="s">
        <v>2508</v>
      </c>
      <c r="J569" s="9"/>
      <c r="K569" s="9"/>
      <c r="M569" s="9"/>
    </row>
    <row r="570" spans="1:13" x14ac:dyDescent="0.25">
      <c r="A570" s="240">
        <v>41966</v>
      </c>
      <c r="B570" s="241">
        <v>4231</v>
      </c>
      <c r="C570" s="429" t="s">
        <v>2506</v>
      </c>
      <c r="D570" s="8" t="s">
        <v>2516</v>
      </c>
      <c r="E570" s="252">
        <v>15155.4</v>
      </c>
      <c r="F570" s="294">
        <v>41967</v>
      </c>
      <c r="G570" s="22">
        <v>15155.4</v>
      </c>
      <c r="H570" s="265">
        <f t="shared" si="7"/>
        <v>0</v>
      </c>
      <c r="I570" s="20" t="s">
        <v>2758</v>
      </c>
      <c r="J570" s="9"/>
      <c r="K570" s="9"/>
      <c r="M570" s="9"/>
    </row>
    <row r="571" spans="1:13" x14ac:dyDescent="0.25">
      <c r="A571" s="240">
        <v>41967</v>
      </c>
      <c r="B571" s="241">
        <v>4256</v>
      </c>
      <c r="C571" s="429" t="s">
        <v>2506</v>
      </c>
      <c r="D571" s="401" t="s">
        <v>2516</v>
      </c>
      <c r="E571" s="402">
        <v>82674.3</v>
      </c>
      <c r="F571" s="294">
        <v>41967</v>
      </c>
      <c r="G571" s="30">
        <v>82674.3</v>
      </c>
      <c r="H571" s="265">
        <f t="shared" si="7"/>
        <v>0</v>
      </c>
      <c r="I571" s="8" t="s">
        <v>2508</v>
      </c>
      <c r="J571" s="9"/>
      <c r="K571" s="9"/>
      <c r="M571" s="9"/>
    </row>
    <row r="572" spans="1:13" x14ac:dyDescent="0.25">
      <c r="A572" s="240">
        <v>41968</v>
      </c>
      <c r="B572" s="241">
        <v>4361</v>
      </c>
      <c r="C572" s="429" t="s">
        <v>2506</v>
      </c>
      <c r="D572" s="8" t="s">
        <v>2516</v>
      </c>
      <c r="E572" s="252">
        <v>78508.5</v>
      </c>
      <c r="F572" s="300"/>
      <c r="G572" s="100"/>
      <c r="H572" s="265">
        <f t="shared" si="7"/>
        <v>78508.5</v>
      </c>
      <c r="I572" s="20" t="s">
        <v>2525</v>
      </c>
      <c r="J572" s="9"/>
      <c r="K572" s="9"/>
      <c r="M572" s="9"/>
    </row>
    <row r="573" spans="1:13" x14ac:dyDescent="0.25">
      <c r="A573" s="240">
        <v>41968</v>
      </c>
      <c r="B573" s="241">
        <v>4387</v>
      </c>
      <c r="C573" s="429" t="s">
        <v>2506</v>
      </c>
      <c r="D573" s="401" t="s">
        <v>2516</v>
      </c>
      <c r="E573" s="402">
        <v>12334.8</v>
      </c>
      <c r="F573" s="300"/>
      <c r="G573" s="100"/>
      <c r="H573" s="265">
        <f t="shared" si="7"/>
        <v>12334.8</v>
      </c>
      <c r="I573" s="20" t="s">
        <v>2511</v>
      </c>
      <c r="J573" s="9"/>
      <c r="K573" s="9"/>
      <c r="M573" s="9"/>
    </row>
    <row r="574" spans="1:13" x14ac:dyDescent="0.25">
      <c r="A574" s="240">
        <v>41968</v>
      </c>
      <c r="B574" s="241">
        <v>4433</v>
      </c>
      <c r="C574" s="429" t="s">
        <v>2506</v>
      </c>
      <c r="D574" s="401" t="s">
        <v>2516</v>
      </c>
      <c r="E574" s="402">
        <v>62389.2</v>
      </c>
      <c r="F574" s="300"/>
      <c r="G574" s="100"/>
      <c r="H574" s="265">
        <f t="shared" si="7"/>
        <v>62389.2</v>
      </c>
      <c r="I574" s="20" t="s">
        <v>2508</v>
      </c>
      <c r="M574" s="9"/>
    </row>
    <row r="575" spans="1:13" x14ac:dyDescent="0.25">
      <c r="A575" s="240"/>
      <c r="B575" s="241"/>
      <c r="C575" s="429"/>
      <c r="D575" s="401"/>
      <c r="E575" s="402"/>
      <c r="F575" s="300"/>
      <c r="G575" s="100"/>
      <c r="H575" s="265"/>
      <c r="I575" s="20"/>
      <c r="M575" s="9"/>
    </row>
    <row r="576" spans="1:13" x14ac:dyDescent="0.25">
      <c r="A576" s="240">
        <v>41944</v>
      </c>
      <c r="B576" s="241">
        <v>2436</v>
      </c>
      <c r="C576" s="394" t="s">
        <v>2506</v>
      </c>
      <c r="D576" s="401" t="s">
        <v>45</v>
      </c>
      <c r="E576" s="402">
        <v>2890</v>
      </c>
      <c r="F576" s="294">
        <v>41944</v>
      </c>
      <c r="G576" s="30">
        <v>2890</v>
      </c>
      <c r="H576" s="238">
        <f t="shared" si="7"/>
        <v>0</v>
      </c>
      <c r="I576" s="235" t="s">
        <v>2520</v>
      </c>
      <c r="M576" s="9"/>
    </row>
    <row r="577" spans="1:13" x14ac:dyDescent="0.25">
      <c r="A577" s="240">
        <v>41946</v>
      </c>
      <c r="B577" s="241">
        <v>2585</v>
      </c>
      <c r="C577" s="394" t="s">
        <v>2506</v>
      </c>
      <c r="D577" s="414" t="s">
        <v>45</v>
      </c>
      <c r="E577" s="402">
        <v>816</v>
      </c>
      <c r="F577" s="294">
        <v>41946</v>
      </c>
      <c r="G577" s="30">
        <v>816</v>
      </c>
      <c r="H577" s="238">
        <f t="shared" si="7"/>
        <v>0</v>
      </c>
      <c r="I577" s="38" t="s">
        <v>2534</v>
      </c>
      <c r="M577" s="9"/>
    </row>
    <row r="578" spans="1:13" x14ac:dyDescent="0.25">
      <c r="A578" s="240">
        <v>41947</v>
      </c>
      <c r="B578" s="241">
        <v>2691</v>
      </c>
      <c r="C578" s="394" t="s">
        <v>2506</v>
      </c>
      <c r="D578" s="401" t="s">
        <v>45</v>
      </c>
      <c r="E578" s="402">
        <v>2565.7199999999998</v>
      </c>
      <c r="F578" s="294">
        <v>41947</v>
      </c>
      <c r="G578" s="30">
        <v>2565.7199999999998</v>
      </c>
      <c r="H578" s="265">
        <f t="shared" si="7"/>
        <v>0</v>
      </c>
      <c r="I578" s="235" t="s">
        <v>2523</v>
      </c>
      <c r="M578" s="9"/>
    </row>
    <row r="579" spans="1:13" x14ac:dyDescent="0.25">
      <c r="A579" s="240">
        <v>41948</v>
      </c>
      <c r="B579" s="241">
        <v>2714</v>
      </c>
      <c r="C579" s="394" t="s">
        <v>2506</v>
      </c>
      <c r="D579" s="401" t="s">
        <v>45</v>
      </c>
      <c r="E579" s="402">
        <v>2070</v>
      </c>
      <c r="F579" s="294">
        <v>41948</v>
      </c>
      <c r="G579" s="30">
        <v>2070</v>
      </c>
      <c r="H579" s="265">
        <f t="shared" si="7"/>
        <v>0</v>
      </c>
      <c r="I579" s="235" t="s">
        <v>2508</v>
      </c>
      <c r="M579" s="9"/>
    </row>
    <row r="580" spans="1:13" x14ac:dyDescent="0.25">
      <c r="A580" s="240">
        <v>41951</v>
      </c>
      <c r="B580" s="241">
        <v>3015</v>
      </c>
      <c r="C580" s="394" t="s">
        <v>2506</v>
      </c>
      <c r="D580" s="8" t="s">
        <v>45</v>
      </c>
      <c r="E580" s="252">
        <v>3513.6</v>
      </c>
      <c r="F580" s="294">
        <v>41951</v>
      </c>
      <c r="G580" s="30">
        <v>3513.6</v>
      </c>
      <c r="H580" s="265">
        <f t="shared" si="7"/>
        <v>0</v>
      </c>
      <c r="I580" s="8" t="s">
        <v>2508</v>
      </c>
      <c r="M580" s="9"/>
    </row>
    <row r="581" spans="1:13" x14ac:dyDescent="0.25">
      <c r="A581" s="240">
        <v>41952</v>
      </c>
      <c r="B581" s="241">
        <v>3082</v>
      </c>
      <c r="C581" s="394" t="s">
        <v>2506</v>
      </c>
      <c r="D581" s="8" t="s">
        <v>45</v>
      </c>
      <c r="E581" s="252">
        <v>3475.2</v>
      </c>
      <c r="F581" s="294">
        <v>41952</v>
      </c>
      <c r="G581" s="30">
        <v>3475.2</v>
      </c>
      <c r="H581" s="265">
        <f t="shared" si="7"/>
        <v>0</v>
      </c>
      <c r="I581" s="235" t="s">
        <v>2544</v>
      </c>
      <c r="M581" s="9"/>
    </row>
    <row r="582" spans="1:13" x14ac:dyDescent="0.25">
      <c r="A582" s="240">
        <v>41954</v>
      </c>
      <c r="B582" s="241">
        <v>3265</v>
      </c>
      <c r="C582" s="394" t="s">
        <v>2506</v>
      </c>
      <c r="D582" s="8" t="s">
        <v>45</v>
      </c>
      <c r="E582" s="252">
        <v>4192</v>
      </c>
      <c r="F582" s="294">
        <v>41955</v>
      </c>
      <c r="G582" s="30">
        <v>4192</v>
      </c>
      <c r="H582" s="265">
        <f t="shared" si="7"/>
        <v>0</v>
      </c>
      <c r="I582" s="235" t="s">
        <v>2520</v>
      </c>
      <c r="M582" s="9"/>
    </row>
    <row r="583" spans="1:13" x14ac:dyDescent="0.25">
      <c r="A583" s="240">
        <v>41956</v>
      </c>
      <c r="B583" s="241">
        <v>3399</v>
      </c>
      <c r="C583" s="394" t="s">
        <v>2506</v>
      </c>
      <c r="D583" s="8" t="s">
        <v>45</v>
      </c>
      <c r="E583" s="252">
        <v>901.4</v>
      </c>
      <c r="F583" s="294">
        <v>41956</v>
      </c>
      <c r="G583" s="30">
        <v>901.4</v>
      </c>
      <c r="H583" s="265">
        <f t="shared" si="7"/>
        <v>0</v>
      </c>
      <c r="I583" s="235" t="s">
        <v>2531</v>
      </c>
      <c r="M583" s="9"/>
    </row>
    <row r="584" spans="1:13" x14ac:dyDescent="0.25">
      <c r="A584" s="240">
        <v>41957</v>
      </c>
      <c r="B584" s="241">
        <v>3492</v>
      </c>
      <c r="C584" s="394" t="s">
        <v>2506</v>
      </c>
      <c r="D584" s="401" t="s">
        <v>45</v>
      </c>
      <c r="E584" s="402">
        <v>4371.1000000000004</v>
      </c>
      <c r="F584" s="294">
        <v>41957</v>
      </c>
      <c r="G584" s="30">
        <v>4371.1000000000004</v>
      </c>
      <c r="H584" s="265">
        <f t="shared" si="7"/>
        <v>0</v>
      </c>
      <c r="I584" s="8" t="s">
        <v>2520</v>
      </c>
      <c r="M584" s="9"/>
    </row>
    <row r="585" spans="1:13" x14ac:dyDescent="0.25">
      <c r="A585" s="240">
        <v>41958</v>
      </c>
      <c r="B585" s="241">
        <v>3585</v>
      </c>
      <c r="C585" s="394" t="s">
        <v>2506</v>
      </c>
      <c r="D585" s="401" t="s">
        <v>45</v>
      </c>
      <c r="E585" s="402">
        <v>3753.6</v>
      </c>
      <c r="F585" s="294">
        <v>41960</v>
      </c>
      <c r="G585" s="30">
        <v>3753.6</v>
      </c>
      <c r="H585" s="265">
        <f t="shared" si="7"/>
        <v>0</v>
      </c>
      <c r="I585" s="235" t="s">
        <v>2531</v>
      </c>
      <c r="M585" s="9"/>
    </row>
    <row r="586" spans="1:13" x14ac:dyDescent="0.25">
      <c r="A586" s="240">
        <v>41959</v>
      </c>
      <c r="B586" s="241">
        <v>3670</v>
      </c>
      <c r="C586" s="394" t="s">
        <v>2506</v>
      </c>
      <c r="D586" s="8" t="s">
        <v>45</v>
      </c>
      <c r="E586" s="252">
        <v>4690</v>
      </c>
      <c r="F586" s="294">
        <v>41960</v>
      </c>
      <c r="G586" s="30">
        <v>4690</v>
      </c>
      <c r="H586" s="265">
        <f t="shared" si="7"/>
        <v>0</v>
      </c>
      <c r="I586" s="8" t="s">
        <v>2544</v>
      </c>
      <c r="M586" s="9"/>
    </row>
    <row r="587" spans="1:13" x14ac:dyDescent="0.25">
      <c r="A587" s="240">
        <v>41960</v>
      </c>
      <c r="B587" s="241">
        <v>3714</v>
      </c>
      <c r="C587" s="394" t="s">
        <v>2506</v>
      </c>
      <c r="D587" s="8" t="s">
        <v>45</v>
      </c>
      <c r="E587" s="252">
        <v>2460</v>
      </c>
      <c r="F587" s="294">
        <v>41960</v>
      </c>
      <c r="G587" s="251">
        <v>2460</v>
      </c>
      <c r="H587" s="265">
        <f t="shared" si="7"/>
        <v>0</v>
      </c>
      <c r="I587" s="235" t="s">
        <v>2511</v>
      </c>
      <c r="M587" s="9"/>
    </row>
    <row r="588" spans="1:13" x14ac:dyDescent="0.25">
      <c r="A588" s="240">
        <v>41961</v>
      </c>
      <c r="B588" s="241">
        <v>3815</v>
      </c>
      <c r="C588" s="394" t="s">
        <v>2506</v>
      </c>
      <c r="D588" s="401" t="s">
        <v>45</v>
      </c>
      <c r="E588" s="402">
        <v>3183</v>
      </c>
      <c r="F588" s="294">
        <v>41961</v>
      </c>
      <c r="G588" s="251">
        <v>3183</v>
      </c>
      <c r="H588" s="265">
        <f t="shared" si="7"/>
        <v>0</v>
      </c>
      <c r="I588" s="235" t="s">
        <v>2520</v>
      </c>
      <c r="K588" s="21"/>
      <c r="M588" s="9"/>
    </row>
    <row r="589" spans="1:13" x14ac:dyDescent="0.25">
      <c r="A589" s="240">
        <v>41963</v>
      </c>
      <c r="B589" s="241">
        <v>3956</v>
      </c>
      <c r="C589" s="394" t="s">
        <v>2506</v>
      </c>
      <c r="D589" s="401" t="s">
        <v>45</v>
      </c>
      <c r="E589" s="402">
        <v>4574</v>
      </c>
      <c r="F589" s="294">
        <v>41963</v>
      </c>
      <c r="G589" s="30">
        <v>4574</v>
      </c>
      <c r="H589" s="265">
        <f t="shared" si="7"/>
        <v>0</v>
      </c>
      <c r="I589" s="8" t="s">
        <v>2544</v>
      </c>
      <c r="K589" s="21"/>
      <c r="M589" s="9"/>
    </row>
    <row r="590" spans="1:13" x14ac:dyDescent="0.25">
      <c r="A590" s="240">
        <v>41965</v>
      </c>
      <c r="B590" s="241">
        <v>4128</v>
      </c>
      <c r="C590" s="429" t="s">
        <v>2506</v>
      </c>
      <c r="D590" s="401" t="s">
        <v>45</v>
      </c>
      <c r="E590" s="402">
        <v>5756</v>
      </c>
      <c r="F590" s="294">
        <v>41965</v>
      </c>
      <c r="G590" s="22">
        <v>5756</v>
      </c>
      <c r="H590" s="265">
        <f t="shared" si="7"/>
        <v>0</v>
      </c>
      <c r="I590" s="431" t="s">
        <v>2511</v>
      </c>
      <c r="M590" s="9"/>
    </row>
    <row r="591" spans="1:13" x14ac:dyDescent="0.25">
      <c r="A591" s="240">
        <v>41968</v>
      </c>
      <c r="B591" s="241">
        <v>4400</v>
      </c>
      <c r="C591" s="429" t="s">
        <v>2506</v>
      </c>
      <c r="D591" s="401" t="s">
        <v>45</v>
      </c>
      <c r="E591" s="402">
        <v>2726.4</v>
      </c>
      <c r="F591" s="294">
        <v>41968</v>
      </c>
      <c r="G591" s="30">
        <v>2726.4</v>
      </c>
      <c r="H591" s="265">
        <f t="shared" si="7"/>
        <v>0</v>
      </c>
      <c r="I591" s="20" t="s">
        <v>2544</v>
      </c>
      <c r="M591" s="9"/>
    </row>
    <row r="592" spans="1:13" x14ac:dyDescent="0.25">
      <c r="A592" s="240"/>
      <c r="B592" s="241"/>
      <c r="C592" s="429"/>
      <c r="D592" s="401"/>
      <c r="E592" s="402"/>
      <c r="F592" s="294"/>
      <c r="G592" s="621">
        <f>SUM(G576:G591)</f>
        <v>51938.020000000004</v>
      </c>
      <c r="H592" s="265"/>
      <c r="I592" s="20"/>
      <c r="M592" s="9"/>
    </row>
    <row r="593" spans="1:13" x14ac:dyDescent="0.25">
      <c r="A593" s="240"/>
      <c r="B593" s="241"/>
      <c r="C593" s="429"/>
      <c r="D593" s="401"/>
      <c r="E593" s="402"/>
      <c r="F593" s="294"/>
      <c r="G593" s="30"/>
      <c r="H593" s="265"/>
      <c r="I593" s="20"/>
      <c r="M593" s="9"/>
    </row>
    <row r="594" spans="1:13" x14ac:dyDescent="0.25">
      <c r="A594" s="240">
        <v>41949</v>
      </c>
      <c r="B594" s="241">
        <v>2879</v>
      </c>
      <c r="C594" s="394" t="s">
        <v>2506</v>
      </c>
      <c r="D594" s="401" t="s">
        <v>2640</v>
      </c>
      <c r="E594" s="402">
        <v>1413.6</v>
      </c>
      <c r="F594" s="294">
        <v>41949</v>
      </c>
      <c r="G594" s="30">
        <v>1413.6</v>
      </c>
      <c r="H594" s="265">
        <f t="shared" si="7"/>
        <v>0</v>
      </c>
      <c r="I594" s="8" t="s">
        <v>2508</v>
      </c>
      <c r="M594" s="9"/>
    </row>
    <row r="595" spans="1:13" x14ac:dyDescent="0.25">
      <c r="A595" s="240">
        <v>41964</v>
      </c>
      <c r="B595" s="241">
        <v>4095</v>
      </c>
      <c r="C595" s="429" t="s">
        <v>2506</v>
      </c>
      <c r="D595" s="401" t="s">
        <v>2640</v>
      </c>
      <c r="E595" s="402">
        <v>1299.2</v>
      </c>
      <c r="F595" s="294">
        <v>41964</v>
      </c>
      <c r="G595" s="22">
        <v>1299.2</v>
      </c>
      <c r="H595" s="265">
        <f t="shared" si="7"/>
        <v>0</v>
      </c>
      <c r="I595" s="431" t="s">
        <v>2508</v>
      </c>
      <c r="M595" s="9"/>
    </row>
    <row r="596" spans="1:13" x14ac:dyDescent="0.25">
      <c r="A596" s="240"/>
      <c r="B596" s="241"/>
      <c r="C596" s="429"/>
      <c r="D596" s="401"/>
      <c r="E596" s="402"/>
      <c r="F596" s="294"/>
      <c r="G596" s="22"/>
      <c r="H596" s="265"/>
      <c r="I596" s="431"/>
      <c r="M596" s="9"/>
    </row>
    <row r="597" spans="1:13" x14ac:dyDescent="0.25">
      <c r="A597" s="240">
        <v>41944</v>
      </c>
      <c r="B597" s="241">
        <v>2485</v>
      </c>
      <c r="C597" s="394" t="s">
        <v>2506</v>
      </c>
      <c r="D597" s="401" t="s">
        <v>2550</v>
      </c>
      <c r="E597" s="402">
        <v>14384.18</v>
      </c>
      <c r="F597" s="294">
        <v>41947</v>
      </c>
      <c r="G597" s="30">
        <v>14384.18</v>
      </c>
      <c r="H597" s="238">
        <f t="shared" si="7"/>
        <v>0</v>
      </c>
      <c r="I597" s="8" t="s">
        <v>2523</v>
      </c>
      <c r="M597" s="9"/>
    </row>
    <row r="598" spans="1:13" x14ac:dyDescent="0.25">
      <c r="A598" s="240">
        <v>41953</v>
      </c>
      <c r="B598" s="241">
        <v>3199</v>
      </c>
      <c r="C598" s="394" t="s">
        <v>2506</v>
      </c>
      <c r="D598" s="8" t="s">
        <v>2550</v>
      </c>
      <c r="E598" s="252">
        <v>40949.5</v>
      </c>
      <c r="F598" s="313" t="s">
        <v>2681</v>
      </c>
      <c r="G598" s="30">
        <v>40949.5</v>
      </c>
      <c r="H598" s="265">
        <f t="shared" si="7"/>
        <v>0</v>
      </c>
      <c r="I598" s="235" t="s">
        <v>2523</v>
      </c>
      <c r="M598" s="9"/>
    </row>
    <row r="599" spans="1:13" x14ac:dyDescent="0.25">
      <c r="A599" s="240">
        <v>41955</v>
      </c>
      <c r="B599" s="241">
        <v>3364</v>
      </c>
      <c r="C599" s="394" t="s">
        <v>2506</v>
      </c>
      <c r="D599" s="8" t="s">
        <v>2550</v>
      </c>
      <c r="E599" s="252">
        <v>9196.7999999999993</v>
      </c>
      <c r="F599" s="294">
        <v>41956</v>
      </c>
      <c r="G599" s="30">
        <v>9196.7999999999993</v>
      </c>
      <c r="H599" s="265">
        <f t="shared" si="7"/>
        <v>0</v>
      </c>
      <c r="I599" s="235" t="s">
        <v>2508</v>
      </c>
      <c r="M599" s="9"/>
    </row>
    <row r="600" spans="1:13" x14ac:dyDescent="0.25">
      <c r="A600" s="240">
        <v>41956</v>
      </c>
      <c r="B600" s="241">
        <v>3426</v>
      </c>
      <c r="C600" s="394" t="s">
        <v>2506</v>
      </c>
      <c r="D600" s="401" t="s">
        <v>2550</v>
      </c>
      <c r="E600" s="402">
        <v>4630.6000000000004</v>
      </c>
      <c r="F600" s="313" t="s">
        <v>2699</v>
      </c>
      <c r="G600" s="22">
        <v>4630.6000000000004</v>
      </c>
      <c r="H600" s="265">
        <f t="shared" si="7"/>
        <v>0</v>
      </c>
      <c r="I600" s="20" t="s">
        <v>2523</v>
      </c>
      <c r="K600" s="21"/>
      <c r="M600" s="9"/>
    </row>
    <row r="601" spans="1:13" x14ac:dyDescent="0.25">
      <c r="A601" s="240">
        <v>41961</v>
      </c>
      <c r="B601" s="241">
        <v>3808</v>
      </c>
      <c r="C601" s="394" t="s">
        <v>2506</v>
      </c>
      <c r="D601" s="401" t="s">
        <v>2550</v>
      </c>
      <c r="E601" s="402">
        <v>23280</v>
      </c>
      <c r="F601" s="294">
        <v>41964</v>
      </c>
      <c r="G601" s="251">
        <v>23280</v>
      </c>
      <c r="H601" s="265">
        <f t="shared" si="7"/>
        <v>0</v>
      </c>
      <c r="I601" s="235" t="s">
        <v>2523</v>
      </c>
      <c r="M601" s="9"/>
    </row>
    <row r="602" spans="1:13" x14ac:dyDescent="0.25">
      <c r="A602" s="240">
        <v>41962</v>
      </c>
      <c r="B602" s="241">
        <v>3903</v>
      </c>
      <c r="C602" s="394" t="s">
        <v>2506</v>
      </c>
      <c r="D602" s="401" t="s">
        <v>2550</v>
      </c>
      <c r="E602" s="402">
        <v>7968</v>
      </c>
      <c r="F602" s="294">
        <v>41964</v>
      </c>
      <c r="G602" s="30">
        <v>7968</v>
      </c>
      <c r="H602" s="265">
        <f t="shared" si="7"/>
        <v>0</v>
      </c>
      <c r="I602" s="8" t="s">
        <v>2511</v>
      </c>
      <c r="M602" s="9"/>
    </row>
    <row r="603" spans="1:13" x14ac:dyDescent="0.25">
      <c r="A603" s="240">
        <v>41963</v>
      </c>
      <c r="B603" s="241">
        <v>3985</v>
      </c>
      <c r="C603" s="394" t="s">
        <v>2506</v>
      </c>
      <c r="D603" s="401" t="s">
        <v>2550</v>
      </c>
      <c r="E603" s="402">
        <v>13568.4</v>
      </c>
      <c r="F603" s="294">
        <v>41964</v>
      </c>
      <c r="G603" s="30">
        <v>13568.4</v>
      </c>
      <c r="H603" s="265">
        <f t="shared" si="7"/>
        <v>0</v>
      </c>
      <c r="I603" s="8" t="s">
        <v>2523</v>
      </c>
      <c r="M603" s="9"/>
    </row>
    <row r="604" spans="1:13" x14ac:dyDescent="0.25">
      <c r="A604" s="240">
        <v>41964</v>
      </c>
      <c r="B604" s="241">
        <v>4081</v>
      </c>
      <c r="C604" s="429" t="s">
        <v>2506</v>
      </c>
      <c r="D604" s="401" t="s">
        <v>2550</v>
      </c>
      <c r="E604" s="402">
        <v>42237</v>
      </c>
      <c r="F604" s="294">
        <v>41964</v>
      </c>
      <c r="G604" s="30">
        <v>42237</v>
      </c>
      <c r="H604" s="265">
        <f t="shared" si="7"/>
        <v>0</v>
      </c>
      <c r="I604" s="431" t="s">
        <v>2523</v>
      </c>
      <c r="M604" s="9"/>
    </row>
    <row r="605" spans="1:13" x14ac:dyDescent="0.25">
      <c r="A605" s="240">
        <v>41968</v>
      </c>
      <c r="B605" s="241">
        <v>4392</v>
      </c>
      <c r="C605" s="429" t="s">
        <v>2506</v>
      </c>
      <c r="D605" s="401" t="s">
        <v>2550</v>
      </c>
      <c r="E605" s="402">
        <v>8666.2000000000007</v>
      </c>
      <c r="F605" s="294">
        <v>41968</v>
      </c>
      <c r="G605" s="22">
        <v>8666.2000000000007</v>
      </c>
      <c r="H605" s="265">
        <f t="shared" si="7"/>
        <v>0</v>
      </c>
      <c r="I605" s="20" t="s">
        <v>2523</v>
      </c>
      <c r="M605" s="9"/>
    </row>
    <row r="606" spans="1:13" x14ac:dyDescent="0.25">
      <c r="A606" s="240"/>
      <c r="B606" s="241"/>
      <c r="C606" s="429"/>
      <c r="D606" s="401"/>
      <c r="E606" s="402"/>
      <c r="F606" s="294"/>
      <c r="G606" s="620">
        <f>SUM(G597:G605)</f>
        <v>164880.68</v>
      </c>
      <c r="H606" s="265"/>
      <c r="I606" s="20"/>
      <c r="M606" s="9"/>
    </row>
    <row r="607" spans="1:13" x14ac:dyDescent="0.25">
      <c r="A607" s="240"/>
      <c r="B607" s="241"/>
      <c r="C607" s="429"/>
      <c r="D607" s="401"/>
      <c r="E607" s="402"/>
      <c r="F607" s="294"/>
      <c r="G607" s="22"/>
      <c r="H607" s="265"/>
      <c r="I607" s="20"/>
      <c r="M607" s="9"/>
    </row>
    <row r="608" spans="1:13" x14ac:dyDescent="0.25">
      <c r="A608" s="240">
        <v>41946</v>
      </c>
      <c r="B608" s="241">
        <v>2615</v>
      </c>
      <c r="C608" s="394" t="s">
        <v>2506</v>
      </c>
      <c r="D608" s="414" t="s">
        <v>144</v>
      </c>
      <c r="E608" s="402">
        <v>209466.96</v>
      </c>
      <c r="F608" s="314" t="s">
        <v>2580</v>
      </c>
      <c r="G608" s="30">
        <v>209466.96</v>
      </c>
      <c r="H608" s="265">
        <f t="shared" si="7"/>
        <v>0</v>
      </c>
      <c r="I608" s="38" t="s">
        <v>2534</v>
      </c>
      <c r="M608" s="9"/>
    </row>
    <row r="609" spans="1:13" x14ac:dyDescent="0.25">
      <c r="A609" s="240">
        <v>41949</v>
      </c>
      <c r="B609" s="241">
        <v>2863</v>
      </c>
      <c r="C609" s="394" t="s">
        <v>2506</v>
      </c>
      <c r="D609" s="401" t="s">
        <v>144</v>
      </c>
      <c r="E609" s="402">
        <v>139377.46</v>
      </c>
      <c r="F609" s="313" t="s">
        <v>2632</v>
      </c>
      <c r="G609" s="30">
        <v>139377.46</v>
      </c>
      <c r="H609" s="265">
        <f t="shared" si="7"/>
        <v>0</v>
      </c>
      <c r="I609" s="8" t="s">
        <v>2534</v>
      </c>
      <c r="M609" s="9"/>
    </row>
    <row r="610" spans="1:13" x14ac:dyDescent="0.25">
      <c r="A610" s="240">
        <v>41953</v>
      </c>
      <c r="B610" s="241">
        <v>3195</v>
      </c>
      <c r="C610" s="394" t="s">
        <v>2506</v>
      </c>
      <c r="D610" s="8" t="s">
        <v>144</v>
      </c>
      <c r="E610" s="252">
        <v>174181.74</v>
      </c>
      <c r="F610" s="313" t="s">
        <v>2679</v>
      </c>
      <c r="G610" s="30">
        <v>174181.74</v>
      </c>
      <c r="H610" s="265">
        <f t="shared" si="7"/>
        <v>0</v>
      </c>
      <c r="I610" s="235" t="s">
        <v>2534</v>
      </c>
      <c r="M610" s="9"/>
    </row>
    <row r="611" spans="1:13" x14ac:dyDescent="0.25">
      <c r="A611" s="240">
        <v>41956</v>
      </c>
      <c r="B611" s="241">
        <v>3452</v>
      </c>
      <c r="C611" s="394" t="s">
        <v>2506</v>
      </c>
      <c r="D611" s="8" t="s">
        <v>144</v>
      </c>
      <c r="E611" s="252">
        <v>127870.54</v>
      </c>
      <c r="F611" s="314" t="s">
        <v>2703</v>
      </c>
      <c r="G611" s="22">
        <f>125490.14+2380.4</f>
        <v>127870.54</v>
      </c>
      <c r="H611" s="265">
        <f t="shared" si="7"/>
        <v>0</v>
      </c>
      <c r="I611" s="20" t="s">
        <v>2534</v>
      </c>
      <c r="K611" s="21"/>
      <c r="M611" s="9"/>
    </row>
    <row r="612" spans="1:13" x14ac:dyDescent="0.25">
      <c r="A612" s="240">
        <v>41960</v>
      </c>
      <c r="B612" s="241">
        <v>3752</v>
      </c>
      <c r="C612" s="394" t="s">
        <v>2506</v>
      </c>
      <c r="D612" s="8" t="s">
        <v>144</v>
      </c>
      <c r="E612" s="252">
        <v>94468</v>
      </c>
      <c r="F612" s="313" t="s">
        <v>2723</v>
      </c>
      <c r="G612" s="251">
        <v>94468</v>
      </c>
      <c r="H612" s="265">
        <f t="shared" si="7"/>
        <v>0</v>
      </c>
      <c r="I612" s="235" t="s">
        <v>2534</v>
      </c>
      <c r="K612" s="54"/>
      <c r="M612" s="9"/>
    </row>
    <row r="613" spans="1:13" x14ac:dyDescent="0.25">
      <c r="A613" s="240">
        <v>41963</v>
      </c>
      <c r="B613" s="241">
        <v>4003</v>
      </c>
      <c r="C613" s="429" t="s">
        <v>2506</v>
      </c>
      <c r="D613" s="401" t="s">
        <v>144</v>
      </c>
      <c r="E613" s="402">
        <v>154761.64000000001</v>
      </c>
      <c r="F613" s="313" t="s">
        <v>2744</v>
      </c>
      <c r="G613" s="30">
        <v>154761.64000000001</v>
      </c>
      <c r="H613" s="265">
        <f t="shared" si="7"/>
        <v>0</v>
      </c>
      <c r="I613" s="8" t="s">
        <v>2534</v>
      </c>
      <c r="M613" s="9"/>
    </row>
    <row r="614" spans="1:13" x14ac:dyDescent="0.25">
      <c r="A614" s="240">
        <v>41963</v>
      </c>
      <c r="B614" s="241">
        <v>4005</v>
      </c>
      <c r="C614" s="429" t="s">
        <v>2506</v>
      </c>
      <c r="D614" s="401" t="s">
        <v>144</v>
      </c>
      <c r="E614" s="402">
        <v>5444</v>
      </c>
      <c r="F614" s="313" t="s">
        <v>2745</v>
      </c>
      <c r="G614" s="30">
        <v>5444</v>
      </c>
      <c r="H614" s="265">
        <f t="shared" si="7"/>
        <v>0</v>
      </c>
      <c r="I614" s="8" t="s">
        <v>2534</v>
      </c>
      <c r="M614" s="9"/>
    </row>
    <row r="615" spans="1:13" x14ac:dyDescent="0.25">
      <c r="A615" s="240">
        <v>41967</v>
      </c>
      <c r="B615" s="241">
        <v>4342</v>
      </c>
      <c r="C615" s="429" t="s">
        <v>2506</v>
      </c>
      <c r="D615" s="401" t="s">
        <v>144</v>
      </c>
      <c r="E615" s="402">
        <v>156206.91</v>
      </c>
      <c r="F615" s="300"/>
      <c r="G615" s="100"/>
      <c r="H615" s="265">
        <f t="shared" si="7"/>
        <v>156206.91</v>
      </c>
      <c r="I615" s="20" t="s">
        <v>2534</v>
      </c>
      <c r="M615" s="9"/>
    </row>
    <row r="616" spans="1:13" x14ac:dyDescent="0.25">
      <c r="A616" s="240"/>
      <c r="B616" s="241"/>
      <c r="C616" s="429"/>
      <c r="D616" s="401"/>
      <c r="E616" s="622">
        <f>SUM(E608:E615)</f>
        <v>1061777.25</v>
      </c>
      <c r="F616" s="300"/>
      <c r="G616" s="100"/>
      <c r="H616" s="265"/>
      <c r="I616" s="20"/>
      <c r="M616" s="9"/>
    </row>
    <row r="617" spans="1:13" x14ac:dyDescent="0.25">
      <c r="A617" s="240"/>
      <c r="B617" s="241"/>
      <c r="C617" s="429"/>
      <c r="D617" s="401"/>
      <c r="E617" s="402"/>
      <c r="F617" s="300"/>
      <c r="G617" s="100"/>
      <c r="H617" s="265"/>
      <c r="I617" s="20"/>
      <c r="M617" s="9"/>
    </row>
    <row r="618" spans="1:13" x14ac:dyDescent="0.25">
      <c r="A618" s="240">
        <v>41960</v>
      </c>
      <c r="B618" s="241">
        <v>3768</v>
      </c>
      <c r="C618" s="394" t="s">
        <v>2506</v>
      </c>
      <c r="D618" s="8" t="s">
        <v>2727</v>
      </c>
      <c r="E618" s="252">
        <v>1881.6</v>
      </c>
      <c r="F618" s="294">
        <v>41962</v>
      </c>
      <c r="G618" s="251">
        <v>1881.6</v>
      </c>
      <c r="H618" s="265">
        <f t="shared" si="7"/>
        <v>0</v>
      </c>
      <c r="I618" s="235" t="s">
        <v>2534</v>
      </c>
      <c r="M618" s="9"/>
    </row>
    <row r="619" spans="1:13" x14ac:dyDescent="0.25">
      <c r="A619" s="240"/>
      <c r="B619" s="241"/>
      <c r="C619" s="394"/>
      <c r="D619" s="8"/>
      <c r="E619" s="252"/>
      <c r="F619" s="294"/>
      <c r="G619" s="251"/>
      <c r="H619" s="265"/>
      <c r="I619" s="235"/>
      <c r="M619" s="9"/>
    </row>
    <row r="620" spans="1:13" x14ac:dyDescent="0.25">
      <c r="A620" s="240">
        <v>41958</v>
      </c>
      <c r="B620" s="241">
        <v>3609</v>
      </c>
      <c r="C620" s="394" t="s">
        <v>2506</v>
      </c>
      <c r="D620" s="414" t="s">
        <v>2586</v>
      </c>
      <c r="E620" s="402">
        <v>7774</v>
      </c>
      <c r="F620" s="294">
        <v>41962</v>
      </c>
      <c r="G620" s="30">
        <v>7774</v>
      </c>
      <c r="H620" s="265">
        <f t="shared" si="7"/>
        <v>0</v>
      </c>
      <c r="I620" s="235" t="s">
        <v>2508</v>
      </c>
      <c r="M620" s="9"/>
    </row>
    <row r="621" spans="1:13" x14ac:dyDescent="0.25">
      <c r="A621" s="240">
        <v>41946</v>
      </c>
      <c r="B621" s="241">
        <v>2620</v>
      </c>
      <c r="C621" s="394" t="s">
        <v>2506</v>
      </c>
      <c r="D621" s="414" t="s">
        <v>2586</v>
      </c>
      <c r="E621" s="402">
        <v>9149.7999999999993</v>
      </c>
      <c r="F621" s="294">
        <v>41948</v>
      </c>
      <c r="G621" s="30">
        <v>9149.7999999999993</v>
      </c>
      <c r="H621" s="265">
        <f t="shared" si="7"/>
        <v>0</v>
      </c>
      <c r="I621" s="38" t="s">
        <v>2534</v>
      </c>
      <c r="M621" s="9"/>
    </row>
    <row r="622" spans="1:13" x14ac:dyDescent="0.25">
      <c r="A622" s="240">
        <v>41953</v>
      </c>
      <c r="B622" s="241">
        <v>3208</v>
      </c>
      <c r="C622" s="394" t="s">
        <v>2506</v>
      </c>
      <c r="D622" s="8" t="s">
        <v>2586</v>
      </c>
      <c r="E622" s="252">
        <v>6475.4</v>
      </c>
      <c r="F622" s="294">
        <v>41955</v>
      </c>
      <c r="G622" s="30">
        <v>6475.4</v>
      </c>
      <c r="H622" s="265">
        <f t="shared" si="7"/>
        <v>0</v>
      </c>
      <c r="I622" s="235" t="s">
        <v>2534</v>
      </c>
      <c r="M622" s="9"/>
    </row>
    <row r="623" spans="1:13" x14ac:dyDescent="0.25">
      <c r="A623" s="240">
        <v>41960</v>
      </c>
      <c r="B623" s="241">
        <v>3769</v>
      </c>
      <c r="C623" s="394" t="s">
        <v>2506</v>
      </c>
      <c r="D623" s="8" t="s">
        <v>2586</v>
      </c>
      <c r="E623" s="252">
        <v>7926.5</v>
      </c>
      <c r="F623" s="294">
        <v>41962</v>
      </c>
      <c r="G623" s="251">
        <v>7926.5</v>
      </c>
      <c r="H623" s="265">
        <f t="shared" si="7"/>
        <v>0</v>
      </c>
      <c r="I623" s="235" t="s">
        <v>2534</v>
      </c>
      <c r="M623" s="9"/>
    </row>
    <row r="624" spans="1:13" x14ac:dyDescent="0.25">
      <c r="A624" s="240">
        <v>41967</v>
      </c>
      <c r="B624" s="241">
        <v>4358</v>
      </c>
      <c r="C624" s="429" t="s">
        <v>2506</v>
      </c>
      <c r="D624" s="401" t="s">
        <v>2586</v>
      </c>
      <c r="E624" s="402">
        <v>1862.4</v>
      </c>
      <c r="F624" s="437"/>
      <c r="G624" s="100"/>
      <c r="H624" s="265">
        <f t="shared" si="7"/>
        <v>1862.4</v>
      </c>
      <c r="I624" s="20" t="s">
        <v>2534</v>
      </c>
      <c r="M624" s="9"/>
    </row>
    <row r="625" spans="1:13" x14ac:dyDescent="0.25">
      <c r="A625" s="240"/>
      <c r="B625" s="241"/>
      <c r="C625" s="429"/>
      <c r="D625" s="401"/>
      <c r="E625" s="622">
        <f>SUM(E620:E624)</f>
        <v>33188.1</v>
      </c>
      <c r="F625" s="437"/>
      <c r="G625" s="100"/>
      <c r="H625" s="265"/>
      <c r="I625" s="20"/>
      <c r="M625" s="9"/>
    </row>
    <row r="626" spans="1:13" x14ac:dyDescent="0.25">
      <c r="A626" s="240"/>
      <c r="B626" s="241"/>
      <c r="C626" s="429"/>
      <c r="D626" s="401"/>
      <c r="E626" s="402"/>
      <c r="F626" s="437"/>
      <c r="G626" s="100"/>
      <c r="H626" s="265"/>
      <c r="I626" s="20"/>
      <c r="M626" s="9"/>
    </row>
    <row r="627" spans="1:13" x14ac:dyDescent="0.25">
      <c r="A627" s="240">
        <v>41944</v>
      </c>
      <c r="B627" s="241">
        <v>2434</v>
      </c>
      <c r="C627" s="394" t="s">
        <v>2506</v>
      </c>
      <c r="D627" s="401" t="s">
        <v>2533</v>
      </c>
      <c r="E627" s="402">
        <v>24823.200000000001</v>
      </c>
      <c r="F627" s="294">
        <v>41946</v>
      </c>
      <c r="G627" s="30">
        <v>24823.200000000001</v>
      </c>
      <c r="H627" s="238">
        <f t="shared" si="7"/>
        <v>0</v>
      </c>
      <c r="I627" s="235" t="s">
        <v>2534</v>
      </c>
      <c r="M627" s="9"/>
    </row>
    <row r="628" spans="1:13" x14ac:dyDescent="0.25">
      <c r="A628" s="240">
        <v>41947</v>
      </c>
      <c r="B628" s="241">
        <v>2674</v>
      </c>
      <c r="C628" s="394" t="s">
        <v>2506</v>
      </c>
      <c r="D628" s="414" t="s">
        <v>2533</v>
      </c>
      <c r="E628" s="402">
        <v>36159.449999999997</v>
      </c>
      <c r="F628" s="294">
        <v>41947</v>
      </c>
      <c r="G628" s="30">
        <v>36159.449999999997</v>
      </c>
      <c r="H628" s="265">
        <f t="shared" si="7"/>
        <v>0</v>
      </c>
      <c r="I628" s="38" t="s">
        <v>2544</v>
      </c>
      <c r="M628" s="9"/>
    </row>
    <row r="629" spans="1:13" x14ac:dyDescent="0.25">
      <c r="A629" s="240">
        <v>41948</v>
      </c>
      <c r="B629" s="241">
        <v>2750</v>
      </c>
      <c r="C629" s="394" t="s">
        <v>2506</v>
      </c>
      <c r="D629" s="401" t="s">
        <v>2533</v>
      </c>
      <c r="E629" s="402">
        <v>9311.2000000000007</v>
      </c>
      <c r="F629" s="294">
        <v>41949</v>
      </c>
      <c r="G629" s="30">
        <v>9311.2000000000007</v>
      </c>
      <c r="H629" s="265">
        <f t="shared" si="7"/>
        <v>0</v>
      </c>
      <c r="I629" s="235" t="s">
        <v>436</v>
      </c>
      <c r="M629" s="9"/>
    </row>
    <row r="630" spans="1:13" x14ac:dyDescent="0.25">
      <c r="A630" s="240">
        <v>41949</v>
      </c>
      <c r="B630" s="241">
        <v>2805</v>
      </c>
      <c r="C630" s="394" t="s">
        <v>2506</v>
      </c>
      <c r="D630" s="401" t="s">
        <v>2533</v>
      </c>
      <c r="E630" s="402">
        <v>52100.800000000003</v>
      </c>
      <c r="F630" s="294">
        <v>41949</v>
      </c>
      <c r="G630" s="30">
        <v>52100.800000000003</v>
      </c>
      <c r="H630" s="265">
        <f t="shared" si="7"/>
        <v>0</v>
      </c>
      <c r="I630" s="235" t="s">
        <v>2520</v>
      </c>
      <c r="M630" s="9"/>
    </row>
    <row r="631" spans="1:13" x14ac:dyDescent="0.25">
      <c r="A631" s="240">
        <v>41950</v>
      </c>
      <c r="B631" s="241">
        <v>2938</v>
      </c>
      <c r="C631" s="394" t="s">
        <v>2506</v>
      </c>
      <c r="D631" s="401" t="s">
        <v>2533</v>
      </c>
      <c r="E631" s="402">
        <v>1495.2</v>
      </c>
      <c r="F631" s="420">
        <v>41951</v>
      </c>
      <c r="G631" s="30">
        <v>1495.2</v>
      </c>
      <c r="H631" s="265">
        <f t="shared" si="7"/>
        <v>0</v>
      </c>
      <c r="I631" s="8" t="s">
        <v>2544</v>
      </c>
      <c r="M631" s="9"/>
    </row>
    <row r="632" spans="1:13" x14ac:dyDescent="0.25">
      <c r="A632" s="240">
        <v>41951</v>
      </c>
      <c r="B632" s="241">
        <v>3046</v>
      </c>
      <c r="C632" s="394" t="s">
        <v>2506</v>
      </c>
      <c r="D632" s="8" t="s">
        <v>2533</v>
      </c>
      <c r="E632" s="252">
        <v>9564</v>
      </c>
      <c r="F632" s="294">
        <v>41951</v>
      </c>
      <c r="G632" s="30">
        <v>9564</v>
      </c>
      <c r="H632" s="265">
        <f t="shared" si="7"/>
        <v>0</v>
      </c>
      <c r="I632" s="8" t="s">
        <v>2508</v>
      </c>
      <c r="M632" s="9"/>
    </row>
    <row r="633" spans="1:13" x14ac:dyDescent="0.25">
      <c r="A633" s="240">
        <v>41952</v>
      </c>
      <c r="B633" s="241">
        <v>3081</v>
      </c>
      <c r="C633" s="394" t="s">
        <v>2506</v>
      </c>
      <c r="D633" s="8" t="s">
        <v>2533</v>
      </c>
      <c r="E633" s="252">
        <v>10581.2</v>
      </c>
      <c r="F633" s="294">
        <v>41953</v>
      </c>
      <c r="G633" s="30">
        <v>10581.2</v>
      </c>
      <c r="H633" s="265">
        <f t="shared" si="7"/>
        <v>0</v>
      </c>
      <c r="I633" s="235" t="s">
        <v>2531</v>
      </c>
      <c r="J633" s="9"/>
      <c r="K633" s="9"/>
      <c r="M633" s="9"/>
    </row>
    <row r="634" spans="1:13" x14ac:dyDescent="0.25">
      <c r="A634" s="240">
        <v>41954</v>
      </c>
      <c r="B634" s="241">
        <v>3277</v>
      </c>
      <c r="C634" s="394" t="s">
        <v>2506</v>
      </c>
      <c r="D634" s="8" t="s">
        <v>2533</v>
      </c>
      <c r="E634" s="252">
        <v>4300.8</v>
      </c>
      <c r="F634" s="294">
        <v>41954</v>
      </c>
      <c r="G634" s="30">
        <v>4300.8</v>
      </c>
      <c r="H634" s="265">
        <f t="shared" si="7"/>
        <v>0</v>
      </c>
      <c r="I634" s="235" t="s">
        <v>2523</v>
      </c>
      <c r="J634" s="9"/>
      <c r="K634" s="9"/>
      <c r="M634" s="9"/>
    </row>
    <row r="635" spans="1:13" x14ac:dyDescent="0.25">
      <c r="A635" s="240">
        <v>41956</v>
      </c>
      <c r="B635" s="241">
        <v>3440</v>
      </c>
      <c r="C635" s="394" t="s">
        <v>2506</v>
      </c>
      <c r="D635" s="401" t="s">
        <v>2533</v>
      </c>
      <c r="E635" s="402">
        <v>147133.4</v>
      </c>
      <c r="F635" s="294">
        <v>41960</v>
      </c>
      <c r="G635" s="22">
        <v>147133.4</v>
      </c>
      <c r="H635" s="265">
        <f t="shared" si="7"/>
        <v>0</v>
      </c>
      <c r="I635" s="20" t="s">
        <v>2544</v>
      </c>
      <c r="J635" s="9"/>
      <c r="K635" s="9"/>
      <c r="M635" s="9"/>
    </row>
    <row r="636" spans="1:13" x14ac:dyDescent="0.25">
      <c r="A636" s="240">
        <v>41957</v>
      </c>
      <c r="B636" s="241">
        <v>3530</v>
      </c>
      <c r="C636" s="394" t="s">
        <v>2506</v>
      </c>
      <c r="D636" s="8" t="s">
        <v>2533</v>
      </c>
      <c r="E636" s="252">
        <v>7860</v>
      </c>
      <c r="F636" s="294">
        <v>41957</v>
      </c>
      <c r="G636" s="30">
        <v>7860</v>
      </c>
      <c r="H636" s="265">
        <f t="shared" si="7"/>
        <v>0</v>
      </c>
      <c r="I636" s="235" t="s">
        <v>2508</v>
      </c>
      <c r="J636" s="9"/>
      <c r="K636" s="9"/>
      <c r="M636" s="9"/>
    </row>
    <row r="637" spans="1:13" x14ac:dyDescent="0.25">
      <c r="A637" s="240">
        <v>41958</v>
      </c>
      <c r="B637" s="241">
        <v>3611</v>
      </c>
      <c r="C637" s="394" t="s">
        <v>2506</v>
      </c>
      <c r="D637" s="8" t="s">
        <v>2533</v>
      </c>
      <c r="E637" s="252">
        <v>6975</v>
      </c>
      <c r="F637" s="294">
        <v>41962</v>
      </c>
      <c r="G637" s="30">
        <v>6975</v>
      </c>
      <c r="H637" s="265">
        <f t="shared" ref="H637:H713" si="8">E637-G637</f>
        <v>0</v>
      </c>
      <c r="I637" s="235" t="s">
        <v>2508</v>
      </c>
      <c r="J637" s="9"/>
      <c r="K637" s="9"/>
      <c r="M637" s="9"/>
    </row>
    <row r="638" spans="1:13" x14ac:dyDescent="0.25">
      <c r="A638" s="240">
        <v>41961</v>
      </c>
      <c r="B638" s="241">
        <v>3847</v>
      </c>
      <c r="C638" s="394" t="s">
        <v>2506</v>
      </c>
      <c r="D638" s="401" t="s">
        <v>2533</v>
      </c>
      <c r="E638" s="402">
        <v>11897.2</v>
      </c>
      <c r="F638" s="294">
        <v>41962</v>
      </c>
      <c r="G638" s="251">
        <v>11897.2</v>
      </c>
      <c r="H638" s="265">
        <f t="shared" si="8"/>
        <v>0</v>
      </c>
      <c r="I638" s="8" t="s">
        <v>2508</v>
      </c>
      <c r="J638" s="9"/>
      <c r="K638" s="9"/>
      <c r="M638" s="9"/>
    </row>
    <row r="639" spans="1:13" x14ac:dyDescent="0.25">
      <c r="A639" s="240">
        <v>41962</v>
      </c>
      <c r="B639" s="241">
        <v>3883</v>
      </c>
      <c r="C639" s="394" t="s">
        <v>2506</v>
      </c>
      <c r="D639" s="401" t="s">
        <v>2533</v>
      </c>
      <c r="E639" s="402">
        <v>9716.5</v>
      </c>
      <c r="F639" s="294">
        <v>41963</v>
      </c>
      <c r="G639" s="30">
        <v>9716.5</v>
      </c>
      <c r="H639" s="265">
        <f t="shared" si="8"/>
        <v>0</v>
      </c>
      <c r="I639" s="8" t="s">
        <v>2508</v>
      </c>
      <c r="J639" s="9"/>
      <c r="K639" s="9"/>
      <c r="M639" s="9"/>
    </row>
    <row r="640" spans="1:13" x14ac:dyDescent="0.25">
      <c r="A640" s="240">
        <v>41963</v>
      </c>
      <c r="B640" s="241">
        <v>3965</v>
      </c>
      <c r="C640" s="394" t="s">
        <v>2506</v>
      </c>
      <c r="D640" s="401" t="s">
        <v>2533</v>
      </c>
      <c r="E640" s="402">
        <v>6532.8</v>
      </c>
      <c r="F640" s="294">
        <v>41963</v>
      </c>
      <c r="G640" s="30">
        <v>6532.8</v>
      </c>
      <c r="H640" s="265">
        <f t="shared" si="8"/>
        <v>0</v>
      </c>
      <c r="I640" s="8" t="s">
        <v>2511</v>
      </c>
      <c r="J640" s="9"/>
      <c r="K640" s="9"/>
      <c r="M640" s="9"/>
    </row>
    <row r="641" spans="1:13" x14ac:dyDescent="0.25">
      <c r="A641" s="240">
        <v>41963</v>
      </c>
      <c r="B641" s="241">
        <v>4002</v>
      </c>
      <c r="C641" s="429" t="s">
        <v>2506</v>
      </c>
      <c r="D641" s="401" t="s">
        <v>2533</v>
      </c>
      <c r="E641" s="402">
        <v>5529.3</v>
      </c>
      <c r="F641" s="294">
        <v>41968</v>
      </c>
      <c r="G641" s="30">
        <v>5529.3</v>
      </c>
      <c r="H641" s="265">
        <f t="shared" si="8"/>
        <v>0</v>
      </c>
      <c r="I641" s="8" t="s">
        <v>2508</v>
      </c>
      <c r="J641" s="9"/>
      <c r="K641" s="9"/>
      <c r="M641" s="9"/>
    </row>
    <row r="642" spans="1:13" x14ac:dyDescent="0.25">
      <c r="A642" s="240">
        <v>41964</v>
      </c>
      <c r="B642" s="241">
        <v>4114</v>
      </c>
      <c r="C642" s="429" t="s">
        <v>2506</v>
      </c>
      <c r="D642" s="401" t="s">
        <v>2533</v>
      </c>
      <c r="E642" s="402">
        <v>1050</v>
      </c>
      <c r="F642" s="294">
        <v>41965</v>
      </c>
      <c r="G642" s="22">
        <v>1050</v>
      </c>
      <c r="H642" s="265">
        <f t="shared" si="8"/>
        <v>0</v>
      </c>
      <c r="I642" s="431" t="s">
        <v>2508</v>
      </c>
      <c r="J642" s="9"/>
      <c r="K642" s="9"/>
      <c r="M642" s="9"/>
    </row>
    <row r="643" spans="1:13" x14ac:dyDescent="0.25">
      <c r="A643" s="240">
        <v>41964</v>
      </c>
      <c r="B643" s="241">
        <v>4115</v>
      </c>
      <c r="C643" s="429" t="s">
        <v>2506</v>
      </c>
      <c r="D643" s="401" t="s">
        <v>2533</v>
      </c>
      <c r="E643" s="402">
        <v>1050</v>
      </c>
      <c r="F643" s="294">
        <v>41965</v>
      </c>
      <c r="G643" s="22">
        <v>1050</v>
      </c>
      <c r="H643" s="265">
        <f t="shared" si="8"/>
        <v>0</v>
      </c>
      <c r="I643" s="431" t="s">
        <v>2508</v>
      </c>
      <c r="J643" s="9"/>
      <c r="K643" s="9"/>
      <c r="M643" s="9"/>
    </row>
    <row r="644" spans="1:13" x14ac:dyDescent="0.25">
      <c r="A644" s="240">
        <v>41964</v>
      </c>
      <c r="B644" s="241">
        <v>4116</v>
      </c>
      <c r="C644" s="429" t="s">
        <v>2506</v>
      </c>
      <c r="D644" s="401" t="s">
        <v>2533</v>
      </c>
      <c r="E644" s="402">
        <v>1050</v>
      </c>
      <c r="F644" s="294">
        <v>41965</v>
      </c>
      <c r="G644" s="22">
        <v>1050</v>
      </c>
      <c r="H644" s="265">
        <f t="shared" si="8"/>
        <v>0</v>
      </c>
      <c r="I644" s="431" t="s">
        <v>2508</v>
      </c>
      <c r="J644" s="9"/>
      <c r="K644" s="9"/>
      <c r="M644" s="9"/>
    </row>
    <row r="645" spans="1:13" x14ac:dyDescent="0.25">
      <c r="A645" s="240">
        <v>41964</v>
      </c>
      <c r="B645" s="241">
        <v>4117</v>
      </c>
      <c r="C645" s="429" t="s">
        <v>2506</v>
      </c>
      <c r="D645" s="401" t="s">
        <v>2533</v>
      </c>
      <c r="E645" s="402">
        <v>1050</v>
      </c>
      <c r="F645" s="294">
        <v>41965</v>
      </c>
      <c r="G645" s="22">
        <v>1050</v>
      </c>
      <c r="H645" s="265">
        <f t="shared" si="8"/>
        <v>0</v>
      </c>
      <c r="I645" s="431" t="s">
        <v>2508</v>
      </c>
      <c r="J645" s="9"/>
      <c r="K645" s="9"/>
      <c r="M645" s="9"/>
    </row>
    <row r="646" spans="1:13" x14ac:dyDescent="0.25">
      <c r="A646" s="240">
        <v>41964</v>
      </c>
      <c r="B646" s="241">
        <v>4118</v>
      </c>
      <c r="C646" s="429" t="s">
        <v>2506</v>
      </c>
      <c r="D646" s="401" t="s">
        <v>2533</v>
      </c>
      <c r="E646" s="402">
        <v>7920</v>
      </c>
      <c r="F646" s="294">
        <v>41968</v>
      </c>
      <c r="G646" s="22">
        <v>7920</v>
      </c>
      <c r="H646" s="265">
        <f t="shared" si="8"/>
        <v>0</v>
      </c>
      <c r="I646" s="431" t="s">
        <v>2508</v>
      </c>
      <c r="J646" s="9"/>
      <c r="K646" s="9"/>
      <c r="M646" s="9"/>
    </row>
    <row r="647" spans="1:13" x14ac:dyDescent="0.25">
      <c r="A647" s="240">
        <v>41965</v>
      </c>
      <c r="B647" s="241">
        <v>4195</v>
      </c>
      <c r="C647" s="429" t="s">
        <v>2506</v>
      </c>
      <c r="D647" s="401" t="s">
        <v>2533</v>
      </c>
      <c r="E647" s="402">
        <v>11366.6</v>
      </c>
      <c r="F647" s="294">
        <v>41968</v>
      </c>
      <c r="G647" s="22">
        <v>11366.6</v>
      </c>
      <c r="H647" s="265">
        <f t="shared" si="8"/>
        <v>0</v>
      </c>
      <c r="I647" s="20" t="s">
        <v>2523</v>
      </c>
      <c r="J647" s="9"/>
      <c r="K647" s="9"/>
      <c r="M647" s="9"/>
    </row>
    <row r="648" spans="1:13" x14ac:dyDescent="0.25">
      <c r="A648" s="240">
        <v>41965</v>
      </c>
      <c r="B648" s="241">
        <v>4197</v>
      </c>
      <c r="C648" s="429" t="s">
        <v>2506</v>
      </c>
      <c r="D648" s="401" t="s">
        <v>2533</v>
      </c>
      <c r="E648" s="402">
        <v>1959.84</v>
      </c>
      <c r="F648" s="294">
        <v>41968</v>
      </c>
      <c r="G648" s="22">
        <v>1959.84</v>
      </c>
      <c r="H648" s="265">
        <f t="shared" si="8"/>
        <v>0</v>
      </c>
      <c r="I648" s="20" t="s">
        <v>2508</v>
      </c>
      <c r="J648" s="9"/>
      <c r="K648" s="9"/>
      <c r="M648" s="9"/>
    </row>
    <row r="649" spans="1:13" x14ac:dyDescent="0.25">
      <c r="A649" s="240">
        <v>41954</v>
      </c>
      <c r="B649" s="241">
        <v>3244</v>
      </c>
      <c r="C649" s="394" t="s">
        <v>2506</v>
      </c>
      <c r="D649" s="8" t="s">
        <v>2689</v>
      </c>
      <c r="E649" s="252">
        <v>2995.5</v>
      </c>
      <c r="F649" s="294">
        <v>41954</v>
      </c>
      <c r="G649" s="30">
        <v>2995.5</v>
      </c>
      <c r="H649" s="265">
        <f t="shared" si="8"/>
        <v>0</v>
      </c>
      <c r="I649" s="235" t="s">
        <v>2523</v>
      </c>
      <c r="J649" s="9"/>
      <c r="K649" s="9"/>
      <c r="M649" s="9"/>
    </row>
    <row r="650" spans="1:13" x14ac:dyDescent="0.25">
      <c r="A650" s="240"/>
      <c r="B650" s="241"/>
      <c r="C650" s="394"/>
      <c r="D650" s="8"/>
      <c r="E650" s="252"/>
      <c r="F650" s="294"/>
      <c r="G650" s="621">
        <f>SUM(G627:G649)</f>
        <v>372421.99</v>
      </c>
      <c r="H650" s="265"/>
      <c r="I650" s="235"/>
      <c r="J650" s="9"/>
      <c r="K650" s="9"/>
      <c r="M650" s="9"/>
    </row>
    <row r="651" spans="1:13" x14ac:dyDescent="0.25">
      <c r="A651" s="240"/>
      <c r="B651" s="241"/>
      <c r="C651" s="394"/>
      <c r="D651" s="8"/>
      <c r="E651" s="252"/>
      <c r="F651" s="294"/>
      <c r="G651" s="30"/>
      <c r="H651" s="265"/>
      <c r="I651" s="235"/>
      <c r="J651" s="9"/>
      <c r="K651" s="9"/>
      <c r="M651" s="9"/>
    </row>
    <row r="652" spans="1:13" x14ac:dyDescent="0.25">
      <c r="A652" s="240">
        <v>41946</v>
      </c>
      <c r="B652" s="241">
        <v>2575</v>
      </c>
      <c r="C652" s="394" t="s">
        <v>2506</v>
      </c>
      <c r="D652" s="414" t="s">
        <v>2572</v>
      </c>
      <c r="E652" s="402">
        <v>21289</v>
      </c>
      <c r="F652" s="294">
        <v>41946</v>
      </c>
      <c r="G652" s="30">
        <v>21289</v>
      </c>
      <c r="H652" s="238">
        <f t="shared" si="8"/>
        <v>0</v>
      </c>
      <c r="I652" s="38" t="s">
        <v>2534</v>
      </c>
      <c r="J652" s="9"/>
      <c r="K652" s="9"/>
      <c r="M652" s="9"/>
    </row>
    <row r="653" spans="1:13" x14ac:dyDescent="0.25">
      <c r="A653" s="240">
        <v>41955</v>
      </c>
      <c r="B653" s="241">
        <v>3296</v>
      </c>
      <c r="C653" s="394" t="s">
        <v>2506</v>
      </c>
      <c r="D653" s="8" t="s">
        <v>2572</v>
      </c>
      <c r="E653" s="252">
        <v>20498.599999999999</v>
      </c>
      <c r="F653" s="294">
        <v>41955</v>
      </c>
      <c r="G653" s="30">
        <v>20498.599999999999</v>
      </c>
      <c r="H653" s="265">
        <f t="shared" si="8"/>
        <v>0</v>
      </c>
      <c r="I653" s="8" t="s">
        <v>2525</v>
      </c>
      <c r="J653" s="9"/>
      <c r="K653" s="9"/>
      <c r="M653" s="9"/>
    </row>
    <row r="654" spans="1:13" x14ac:dyDescent="0.25">
      <c r="A654" s="240">
        <v>41961</v>
      </c>
      <c r="B654" s="241">
        <v>3843</v>
      </c>
      <c r="C654" s="394" t="s">
        <v>2506</v>
      </c>
      <c r="D654" s="401" t="s">
        <v>2572</v>
      </c>
      <c r="E654" s="402">
        <v>23425</v>
      </c>
      <c r="F654" s="294">
        <v>41962</v>
      </c>
      <c r="G654" s="251">
        <v>23425</v>
      </c>
      <c r="H654" s="265">
        <f t="shared" si="8"/>
        <v>0</v>
      </c>
      <c r="I654" s="8" t="s">
        <v>2525</v>
      </c>
      <c r="J654" s="9"/>
      <c r="K654" s="9"/>
      <c r="M654" s="9"/>
    </row>
    <row r="655" spans="1:13" x14ac:dyDescent="0.25">
      <c r="A655" s="240">
        <v>41968</v>
      </c>
      <c r="B655" s="241">
        <v>4419</v>
      </c>
      <c r="C655" s="429" t="s">
        <v>2506</v>
      </c>
      <c r="D655" s="401" t="s">
        <v>2572</v>
      </c>
      <c r="E655" s="402">
        <v>24497.1</v>
      </c>
      <c r="F655" s="300"/>
      <c r="G655" s="100"/>
      <c r="H655" s="265">
        <f t="shared" si="8"/>
        <v>24497.1</v>
      </c>
      <c r="I655" s="20" t="s">
        <v>2525</v>
      </c>
      <c r="J655" s="9"/>
      <c r="K655" s="9"/>
      <c r="M655" s="9"/>
    </row>
    <row r="656" spans="1:13" x14ac:dyDescent="0.25">
      <c r="A656" s="240"/>
      <c r="B656" s="241"/>
      <c r="C656" s="429"/>
      <c r="D656" s="401"/>
      <c r="E656" s="622">
        <f>SUM(E652:E655)</f>
        <v>89709.7</v>
      </c>
      <c r="F656" s="300"/>
      <c r="G656" s="100"/>
      <c r="H656" s="265"/>
      <c r="I656" s="20"/>
      <c r="J656" s="9"/>
      <c r="K656" s="9"/>
      <c r="M656" s="9"/>
    </row>
    <row r="657" spans="1:13" x14ac:dyDescent="0.25">
      <c r="A657" s="240"/>
      <c r="B657" s="241"/>
      <c r="C657" s="429"/>
      <c r="D657" s="401"/>
      <c r="E657" s="402"/>
      <c r="F657" s="300"/>
      <c r="G657" s="100"/>
      <c r="H657" s="265"/>
      <c r="I657" s="20"/>
      <c r="J657" s="9"/>
      <c r="K657" s="9"/>
      <c r="M657" s="9"/>
    </row>
    <row r="658" spans="1:13" x14ac:dyDescent="0.25">
      <c r="A658" s="240">
        <v>41948</v>
      </c>
      <c r="B658" s="241">
        <v>2725</v>
      </c>
      <c r="C658" s="394" t="s">
        <v>2506</v>
      </c>
      <c r="D658" s="401" t="s">
        <v>2611</v>
      </c>
      <c r="E658" s="402">
        <v>4137.6000000000004</v>
      </c>
      <c r="F658" s="294">
        <v>41948</v>
      </c>
      <c r="G658" s="30">
        <v>4137.6000000000004</v>
      </c>
      <c r="H658" s="265">
        <f t="shared" si="8"/>
        <v>0</v>
      </c>
      <c r="I658" s="235" t="s">
        <v>2544</v>
      </c>
      <c r="J658" s="9"/>
      <c r="K658" s="9"/>
      <c r="M658" s="9"/>
    </row>
    <row r="659" spans="1:13" x14ac:dyDescent="0.25">
      <c r="A659" s="240">
        <v>41955</v>
      </c>
      <c r="B659" s="241">
        <v>3365</v>
      </c>
      <c r="C659" s="394" t="s">
        <v>2506</v>
      </c>
      <c r="D659" s="8" t="s">
        <v>2611</v>
      </c>
      <c r="E659" s="252">
        <v>3904</v>
      </c>
      <c r="F659" s="294">
        <v>41956</v>
      </c>
      <c r="G659" s="30">
        <v>3904</v>
      </c>
      <c r="H659" s="265">
        <f t="shared" si="8"/>
        <v>0</v>
      </c>
      <c r="I659" s="235" t="s">
        <v>2525</v>
      </c>
      <c r="J659" s="9"/>
      <c r="K659" s="9"/>
      <c r="M659" s="9"/>
    </row>
    <row r="660" spans="1:13" x14ac:dyDescent="0.25">
      <c r="A660" s="240">
        <v>41962</v>
      </c>
      <c r="B660" s="241">
        <v>3871</v>
      </c>
      <c r="C660" s="394" t="s">
        <v>2506</v>
      </c>
      <c r="D660" s="401" t="s">
        <v>2611</v>
      </c>
      <c r="E660" s="402">
        <v>3222.4</v>
      </c>
      <c r="F660" s="294">
        <v>41962</v>
      </c>
      <c r="G660" s="251">
        <v>3222.4</v>
      </c>
      <c r="H660" s="265">
        <f t="shared" si="8"/>
        <v>0</v>
      </c>
      <c r="I660" s="8" t="s">
        <v>2508</v>
      </c>
      <c r="J660" s="9"/>
      <c r="K660" s="9"/>
      <c r="M660" s="9"/>
    </row>
    <row r="661" spans="1:13" x14ac:dyDescent="0.25">
      <c r="A661" s="240"/>
      <c r="B661" s="241"/>
      <c r="C661" s="394"/>
      <c r="D661" s="401"/>
      <c r="E661" s="402"/>
      <c r="F661" s="294"/>
      <c r="G661" s="251"/>
      <c r="H661" s="265"/>
      <c r="I661" s="8"/>
      <c r="J661" s="9"/>
      <c r="K661" s="9"/>
      <c r="M661" s="9"/>
    </row>
    <row r="662" spans="1:13" x14ac:dyDescent="0.25">
      <c r="A662" s="240">
        <v>41948</v>
      </c>
      <c r="B662" s="241">
        <v>2790</v>
      </c>
      <c r="C662" s="394" t="s">
        <v>2506</v>
      </c>
      <c r="D662" s="401" t="s">
        <v>2624</v>
      </c>
      <c r="E662" s="402">
        <v>13981</v>
      </c>
      <c r="F662" s="294">
        <v>41949</v>
      </c>
      <c r="G662" s="30">
        <v>13981</v>
      </c>
      <c r="H662" s="265">
        <f t="shared" si="8"/>
        <v>0</v>
      </c>
      <c r="I662" s="235" t="s">
        <v>436</v>
      </c>
      <c r="J662" s="9"/>
      <c r="K662" s="9"/>
      <c r="M662" s="9"/>
    </row>
    <row r="663" spans="1:13" x14ac:dyDescent="0.25">
      <c r="A663" s="240">
        <v>41955</v>
      </c>
      <c r="B663" s="241">
        <v>3332</v>
      </c>
      <c r="C663" s="394" t="s">
        <v>2506</v>
      </c>
      <c r="D663" s="8" t="s">
        <v>2624</v>
      </c>
      <c r="E663" s="252">
        <v>26339</v>
      </c>
      <c r="F663" s="294">
        <v>41956</v>
      </c>
      <c r="G663" s="30">
        <v>26339</v>
      </c>
      <c r="H663" s="265">
        <f t="shared" si="8"/>
        <v>0</v>
      </c>
      <c r="I663" s="235" t="s">
        <v>2520</v>
      </c>
      <c r="J663" s="9"/>
      <c r="K663" s="9"/>
      <c r="M663" s="9"/>
    </row>
    <row r="664" spans="1:13" x14ac:dyDescent="0.25">
      <c r="A664" s="240">
        <v>41962</v>
      </c>
      <c r="B664" s="241">
        <v>3884</v>
      </c>
      <c r="C664" s="394" t="s">
        <v>2506</v>
      </c>
      <c r="D664" s="401" t="s">
        <v>2624</v>
      </c>
      <c r="E664" s="402">
        <v>31898.400000000001</v>
      </c>
      <c r="F664" s="294">
        <v>41962</v>
      </c>
      <c r="G664" s="30">
        <v>31898.400000000001</v>
      </c>
      <c r="H664" s="265">
        <f t="shared" si="8"/>
        <v>0</v>
      </c>
      <c r="I664" s="8" t="s">
        <v>2520</v>
      </c>
      <c r="J664" s="9"/>
      <c r="K664" s="9"/>
      <c r="M664" s="9"/>
    </row>
    <row r="665" spans="1:13" x14ac:dyDescent="0.25">
      <c r="A665" s="240"/>
      <c r="B665" s="241"/>
      <c r="C665" s="394"/>
      <c r="D665" s="401"/>
      <c r="E665" s="402"/>
      <c r="F665" s="294"/>
      <c r="G665" s="621">
        <f>SUM(G662:G664)</f>
        <v>72218.399999999994</v>
      </c>
      <c r="H665" s="265"/>
      <c r="I665" s="8"/>
      <c r="J665" s="9"/>
      <c r="K665" s="9"/>
      <c r="M665" s="9"/>
    </row>
    <row r="666" spans="1:13" x14ac:dyDescent="0.25">
      <c r="A666" s="240"/>
      <c r="B666" s="241"/>
      <c r="C666" s="394"/>
      <c r="D666" s="401"/>
      <c r="E666" s="402"/>
      <c r="F666" s="294"/>
      <c r="G666" s="30"/>
      <c r="H666" s="265"/>
      <c r="I666" s="8"/>
      <c r="J666" s="9"/>
      <c r="K666" s="9"/>
      <c r="M666" s="9"/>
    </row>
    <row r="667" spans="1:13" x14ac:dyDescent="0.25">
      <c r="A667" s="240">
        <v>41958</v>
      </c>
      <c r="B667" s="241">
        <v>3613</v>
      </c>
      <c r="C667" s="394" t="s">
        <v>2506</v>
      </c>
      <c r="D667" s="8" t="s">
        <v>493</v>
      </c>
      <c r="E667" s="252">
        <v>12484.8</v>
      </c>
      <c r="F667" s="294">
        <v>41960</v>
      </c>
      <c r="G667" s="30">
        <v>12484.8</v>
      </c>
      <c r="H667" s="265">
        <f t="shared" si="8"/>
        <v>0</v>
      </c>
      <c r="I667" s="235" t="s">
        <v>2508</v>
      </c>
      <c r="J667" s="9"/>
      <c r="K667" s="9"/>
      <c r="M667" s="9"/>
    </row>
    <row r="668" spans="1:13" x14ac:dyDescent="0.25">
      <c r="A668" s="240">
        <v>41961</v>
      </c>
      <c r="B668" s="241">
        <v>3851</v>
      </c>
      <c r="C668" s="394" t="s">
        <v>2506</v>
      </c>
      <c r="D668" s="401" t="s">
        <v>493</v>
      </c>
      <c r="E668" s="402">
        <v>11858.5</v>
      </c>
      <c r="F668" s="294">
        <v>41962</v>
      </c>
      <c r="G668" s="251">
        <v>11858.5</v>
      </c>
      <c r="H668" s="265">
        <f t="shared" si="8"/>
        <v>0</v>
      </c>
      <c r="I668" s="8" t="s">
        <v>2511</v>
      </c>
      <c r="J668" s="9"/>
      <c r="K668" s="9"/>
      <c r="M668" s="9"/>
    </row>
    <row r="669" spans="1:13" x14ac:dyDescent="0.25">
      <c r="A669" s="240"/>
      <c r="B669" s="241"/>
      <c r="C669" s="394"/>
      <c r="D669" s="401"/>
      <c r="E669" s="402"/>
      <c r="F669" s="294"/>
      <c r="G669" s="251">
        <f>SUM(G667:G668)</f>
        <v>24343.3</v>
      </c>
      <c r="H669" s="265"/>
      <c r="I669" s="8"/>
      <c r="J669" s="9"/>
      <c r="K669" s="9"/>
      <c r="M669" s="9"/>
    </row>
    <row r="670" spans="1:13" x14ac:dyDescent="0.25">
      <c r="A670" s="240"/>
      <c r="B670" s="241"/>
      <c r="C670" s="394"/>
      <c r="D670" s="401"/>
      <c r="E670" s="402"/>
      <c r="F670" s="294"/>
      <c r="G670" s="251"/>
      <c r="H670" s="265"/>
      <c r="I670" s="8"/>
      <c r="J670" s="9"/>
      <c r="K670" s="9"/>
      <c r="M670" s="9"/>
    </row>
    <row r="671" spans="1:13" x14ac:dyDescent="0.25">
      <c r="A671" s="240">
        <v>41944</v>
      </c>
      <c r="B671" s="241">
        <v>2399</v>
      </c>
      <c r="C671" s="394" t="s">
        <v>2506</v>
      </c>
      <c r="D671" s="8" t="s">
        <v>2509</v>
      </c>
      <c r="E671" s="252">
        <v>8526</v>
      </c>
      <c r="F671" s="294">
        <v>41944</v>
      </c>
      <c r="G671" s="30">
        <v>8526</v>
      </c>
      <c r="H671" s="238">
        <f t="shared" si="8"/>
        <v>0</v>
      </c>
      <c r="I671" s="235" t="s">
        <v>2508</v>
      </c>
      <c r="J671" s="9"/>
      <c r="K671" s="9"/>
      <c r="M671" s="9"/>
    </row>
    <row r="672" spans="1:13" x14ac:dyDescent="0.25">
      <c r="A672" s="240">
        <v>41944</v>
      </c>
      <c r="B672" s="241">
        <v>2413</v>
      </c>
      <c r="C672" s="394" t="s">
        <v>2506</v>
      </c>
      <c r="D672" s="8" t="s">
        <v>2509</v>
      </c>
      <c r="E672" s="252">
        <v>1684</v>
      </c>
      <c r="F672" s="294">
        <v>41944</v>
      </c>
      <c r="G672" s="30">
        <v>1684</v>
      </c>
      <c r="H672" s="238">
        <f t="shared" si="8"/>
        <v>0</v>
      </c>
      <c r="I672" s="235" t="s">
        <v>2508</v>
      </c>
      <c r="J672" s="9"/>
      <c r="K672" s="9"/>
      <c r="M672" s="9"/>
    </row>
    <row r="673" spans="1:13" x14ac:dyDescent="0.25">
      <c r="A673" s="240">
        <v>41945</v>
      </c>
      <c r="B673" s="241">
        <v>2507</v>
      </c>
      <c r="C673" s="394" t="s">
        <v>2506</v>
      </c>
      <c r="D673" s="401" t="s">
        <v>2509</v>
      </c>
      <c r="E673" s="402">
        <v>2625</v>
      </c>
      <c r="F673" s="294">
        <v>41945</v>
      </c>
      <c r="G673" s="30">
        <v>2625</v>
      </c>
      <c r="H673" s="238">
        <f t="shared" si="8"/>
        <v>0</v>
      </c>
      <c r="I673" s="8" t="s">
        <v>2508</v>
      </c>
      <c r="J673" s="9"/>
      <c r="K673" s="9"/>
      <c r="M673" s="9"/>
    </row>
    <row r="674" spans="1:13" x14ac:dyDescent="0.25">
      <c r="A674" s="240">
        <v>41946</v>
      </c>
      <c r="B674" s="241">
        <v>2546</v>
      </c>
      <c r="C674" s="394" t="s">
        <v>2506</v>
      </c>
      <c r="D674" s="414" t="s">
        <v>2509</v>
      </c>
      <c r="E674" s="402">
        <v>5229</v>
      </c>
      <c r="F674" s="294">
        <v>41946</v>
      </c>
      <c r="G674" s="30">
        <v>5229</v>
      </c>
      <c r="H674" s="238">
        <f t="shared" si="8"/>
        <v>0</v>
      </c>
      <c r="I674" s="38" t="s">
        <v>2508</v>
      </c>
      <c r="M674" s="9"/>
    </row>
    <row r="675" spans="1:13" x14ac:dyDescent="0.25">
      <c r="A675" s="240">
        <v>41946</v>
      </c>
      <c r="B675" s="241">
        <v>2547</v>
      </c>
      <c r="C675" s="394" t="s">
        <v>2506</v>
      </c>
      <c r="D675" s="414" t="s">
        <v>2509</v>
      </c>
      <c r="E675" s="402">
        <v>3556</v>
      </c>
      <c r="F675" s="294">
        <v>41946</v>
      </c>
      <c r="G675" s="30">
        <v>3556</v>
      </c>
      <c r="H675" s="238">
        <f t="shared" si="8"/>
        <v>0</v>
      </c>
      <c r="I675" s="38" t="s">
        <v>2508</v>
      </c>
      <c r="M675" s="9"/>
    </row>
    <row r="676" spans="1:13" x14ac:dyDescent="0.25">
      <c r="A676" s="240">
        <v>41947</v>
      </c>
      <c r="B676" s="241">
        <v>2661</v>
      </c>
      <c r="C676" s="394" t="s">
        <v>2506</v>
      </c>
      <c r="D676" s="414" t="s">
        <v>2509</v>
      </c>
      <c r="E676" s="402">
        <v>3243.5</v>
      </c>
      <c r="F676" s="294">
        <v>41947</v>
      </c>
      <c r="G676" s="30">
        <v>3243.5</v>
      </c>
      <c r="H676" s="265">
        <f t="shared" si="8"/>
        <v>0</v>
      </c>
      <c r="I676" s="38" t="s">
        <v>2508</v>
      </c>
      <c r="M676" s="9"/>
    </row>
    <row r="677" spans="1:13" x14ac:dyDescent="0.25">
      <c r="A677" s="240">
        <v>41948</v>
      </c>
      <c r="B677" s="241">
        <v>2710</v>
      </c>
      <c r="C677" s="394" t="s">
        <v>2506</v>
      </c>
      <c r="D677" s="401" t="s">
        <v>2509</v>
      </c>
      <c r="E677" s="402">
        <v>4760</v>
      </c>
      <c r="F677" s="294">
        <v>41948</v>
      </c>
      <c r="G677" s="30">
        <v>4760</v>
      </c>
      <c r="H677" s="265">
        <f t="shared" si="8"/>
        <v>0</v>
      </c>
      <c r="I677" s="235" t="s">
        <v>2508</v>
      </c>
      <c r="M677" s="9"/>
    </row>
    <row r="678" spans="1:13" x14ac:dyDescent="0.25">
      <c r="A678" s="240">
        <v>41950</v>
      </c>
      <c r="B678" s="241">
        <v>2890</v>
      </c>
      <c r="C678" s="394" t="s">
        <v>2506</v>
      </c>
      <c r="D678" s="401" t="s">
        <v>2509</v>
      </c>
      <c r="E678" s="402">
        <v>2878</v>
      </c>
      <c r="F678" s="294">
        <v>41950</v>
      </c>
      <c r="G678" s="30">
        <v>2878</v>
      </c>
      <c r="H678" s="265">
        <f t="shared" si="8"/>
        <v>0</v>
      </c>
      <c r="I678" s="8" t="s">
        <v>2508</v>
      </c>
      <c r="M678" s="9"/>
    </row>
    <row r="679" spans="1:13" x14ac:dyDescent="0.25">
      <c r="A679" s="240">
        <v>41951</v>
      </c>
      <c r="B679" s="241">
        <v>2989</v>
      </c>
      <c r="C679" s="394" t="s">
        <v>2506</v>
      </c>
      <c r="D679" s="8" t="s">
        <v>2509</v>
      </c>
      <c r="E679" s="252">
        <v>5307.2</v>
      </c>
      <c r="F679" s="294">
        <v>41951</v>
      </c>
      <c r="G679" s="30">
        <v>5307.2</v>
      </c>
      <c r="H679" s="265">
        <f t="shared" si="8"/>
        <v>0</v>
      </c>
      <c r="I679" s="8" t="s">
        <v>2508</v>
      </c>
      <c r="M679" s="9"/>
    </row>
    <row r="680" spans="1:13" x14ac:dyDescent="0.25">
      <c r="A680" s="240">
        <v>41953</v>
      </c>
      <c r="B680" s="241">
        <v>3118</v>
      </c>
      <c r="C680" s="394" t="s">
        <v>2506</v>
      </c>
      <c r="D680" s="8" t="s">
        <v>2509</v>
      </c>
      <c r="E680" s="252">
        <v>6038.4</v>
      </c>
      <c r="F680" s="294">
        <v>41953</v>
      </c>
      <c r="G680" s="30">
        <v>6038.4</v>
      </c>
      <c r="H680" s="265">
        <f t="shared" si="8"/>
        <v>0</v>
      </c>
      <c r="I680" s="235" t="s">
        <v>2508</v>
      </c>
      <c r="M680" s="9"/>
    </row>
    <row r="681" spans="1:13" x14ac:dyDescent="0.25">
      <c r="A681" s="240">
        <v>41953</v>
      </c>
      <c r="B681" s="241">
        <v>3119</v>
      </c>
      <c r="C681" s="394" t="s">
        <v>2506</v>
      </c>
      <c r="D681" s="8" t="s">
        <v>2509</v>
      </c>
      <c r="E681" s="252">
        <v>611.79999999999995</v>
      </c>
      <c r="F681" s="294">
        <v>41953</v>
      </c>
      <c r="G681" s="30">
        <v>611.79999999999995</v>
      </c>
      <c r="H681" s="265">
        <f t="shared" si="8"/>
        <v>0</v>
      </c>
      <c r="I681" s="235" t="s">
        <v>2508</v>
      </c>
      <c r="M681" s="9"/>
    </row>
    <row r="682" spans="1:13" x14ac:dyDescent="0.25">
      <c r="A682" s="240">
        <v>41955</v>
      </c>
      <c r="B682" s="241">
        <v>3320</v>
      </c>
      <c r="C682" s="394" t="s">
        <v>2506</v>
      </c>
      <c r="D682" s="8" t="s">
        <v>2509</v>
      </c>
      <c r="E682" s="252">
        <v>2828.8</v>
      </c>
      <c r="F682" s="294">
        <v>41955</v>
      </c>
      <c r="G682" s="30">
        <v>2828.8</v>
      </c>
      <c r="H682" s="265">
        <f t="shared" si="8"/>
        <v>0</v>
      </c>
      <c r="I682" s="235" t="s">
        <v>2508</v>
      </c>
      <c r="M682" s="9"/>
    </row>
    <row r="683" spans="1:13" x14ac:dyDescent="0.25">
      <c r="A683" s="240">
        <v>41956</v>
      </c>
      <c r="B683" s="241">
        <v>3377</v>
      </c>
      <c r="C683" s="394" t="s">
        <v>2506</v>
      </c>
      <c r="D683" s="8" t="s">
        <v>2509</v>
      </c>
      <c r="E683" s="252">
        <v>6602.85</v>
      </c>
      <c r="F683" s="294">
        <v>41956</v>
      </c>
      <c r="G683" s="30">
        <v>6602.85</v>
      </c>
      <c r="H683" s="265">
        <f t="shared" si="8"/>
        <v>0</v>
      </c>
      <c r="I683" s="235" t="s">
        <v>2508</v>
      </c>
      <c r="M683" s="9"/>
    </row>
    <row r="684" spans="1:13" x14ac:dyDescent="0.25">
      <c r="A684" s="240">
        <v>41958</v>
      </c>
      <c r="B684" s="241">
        <v>3562</v>
      </c>
      <c r="C684" s="394" t="s">
        <v>2506</v>
      </c>
      <c r="D684" s="401" t="s">
        <v>2509</v>
      </c>
      <c r="E684" s="402">
        <v>3041.8</v>
      </c>
      <c r="F684" s="294">
        <v>41958</v>
      </c>
      <c r="G684" s="30">
        <v>3041.8</v>
      </c>
      <c r="H684" s="265">
        <f t="shared" si="8"/>
        <v>0</v>
      </c>
      <c r="I684" s="235" t="s">
        <v>2508</v>
      </c>
      <c r="M684" s="9"/>
    </row>
    <row r="685" spans="1:13" x14ac:dyDescent="0.25">
      <c r="A685" s="240">
        <v>41959</v>
      </c>
      <c r="B685" s="241">
        <v>3639</v>
      </c>
      <c r="C685" s="394" t="s">
        <v>2506</v>
      </c>
      <c r="D685" s="8" t="s">
        <v>2509</v>
      </c>
      <c r="E685" s="252">
        <v>5202.55</v>
      </c>
      <c r="F685" s="294">
        <v>41959</v>
      </c>
      <c r="G685" s="30">
        <v>5202.55</v>
      </c>
      <c r="H685" s="265">
        <f t="shared" si="8"/>
        <v>0</v>
      </c>
      <c r="I685" s="8" t="s">
        <v>2508</v>
      </c>
      <c r="K685" s="21"/>
      <c r="M685" s="9"/>
    </row>
    <row r="686" spans="1:13" x14ac:dyDescent="0.25">
      <c r="A686" s="240">
        <v>41960</v>
      </c>
      <c r="B686" s="241">
        <v>3687</v>
      </c>
      <c r="C686" s="394" t="s">
        <v>2506</v>
      </c>
      <c r="D686" s="8" t="s">
        <v>2509</v>
      </c>
      <c r="E686" s="252">
        <v>3024</v>
      </c>
      <c r="F686" s="294">
        <v>41960</v>
      </c>
      <c r="G686" s="251">
        <v>3024</v>
      </c>
      <c r="H686" s="265">
        <f t="shared" si="8"/>
        <v>0</v>
      </c>
      <c r="I686" s="8" t="s">
        <v>2508</v>
      </c>
      <c r="M686" s="9"/>
    </row>
    <row r="687" spans="1:13" x14ac:dyDescent="0.25">
      <c r="A687" s="240">
        <v>41961</v>
      </c>
      <c r="B687" s="241">
        <v>3783</v>
      </c>
      <c r="C687" s="394" t="s">
        <v>2506</v>
      </c>
      <c r="D687" s="8" t="s">
        <v>2509</v>
      </c>
      <c r="E687" s="252">
        <v>5676.8</v>
      </c>
      <c r="F687" s="294">
        <v>41961</v>
      </c>
      <c r="G687" s="251">
        <v>5676.8</v>
      </c>
      <c r="H687" s="265">
        <f t="shared" si="8"/>
        <v>0</v>
      </c>
      <c r="I687" s="235" t="s">
        <v>2508</v>
      </c>
      <c r="M687" s="9"/>
    </row>
    <row r="688" spans="1:13" x14ac:dyDescent="0.25">
      <c r="A688" s="240">
        <v>41963</v>
      </c>
      <c r="B688" s="241">
        <v>3935</v>
      </c>
      <c r="C688" s="394" t="s">
        <v>2506</v>
      </c>
      <c r="D688" s="401" t="s">
        <v>2509</v>
      </c>
      <c r="E688" s="402">
        <v>2876.4</v>
      </c>
      <c r="F688" s="294">
        <v>41963</v>
      </c>
      <c r="G688" s="30">
        <v>2876.4</v>
      </c>
      <c r="H688" s="265">
        <f t="shared" si="8"/>
        <v>0</v>
      </c>
      <c r="I688" s="8" t="s">
        <v>2508</v>
      </c>
      <c r="M688" s="9"/>
    </row>
    <row r="689" spans="1:13" x14ac:dyDescent="0.25">
      <c r="A689" s="240">
        <v>41964</v>
      </c>
      <c r="B689" s="241">
        <v>4032</v>
      </c>
      <c r="C689" s="429" t="s">
        <v>2506</v>
      </c>
      <c r="D689" s="401" t="s">
        <v>2509</v>
      </c>
      <c r="E689" s="402">
        <v>3489.2</v>
      </c>
      <c r="F689" s="294">
        <v>41964</v>
      </c>
      <c r="G689" s="30">
        <v>3489.2</v>
      </c>
      <c r="H689" s="265">
        <f t="shared" si="8"/>
        <v>0</v>
      </c>
      <c r="I689" s="8" t="s">
        <v>2508</v>
      </c>
      <c r="M689" s="9"/>
    </row>
    <row r="690" spans="1:13" x14ac:dyDescent="0.25">
      <c r="A690" s="240">
        <v>41965</v>
      </c>
      <c r="B690" s="241">
        <v>4122</v>
      </c>
      <c r="C690" s="429" t="s">
        <v>2506</v>
      </c>
      <c r="D690" s="401" t="s">
        <v>2509</v>
      </c>
      <c r="E690" s="402">
        <v>3900</v>
      </c>
      <c r="F690" s="294">
        <v>41965</v>
      </c>
      <c r="G690" s="22">
        <v>3900</v>
      </c>
      <c r="H690" s="265">
        <f t="shared" si="8"/>
        <v>0</v>
      </c>
      <c r="I690" s="431" t="s">
        <v>2508</v>
      </c>
      <c r="J690" s="9"/>
      <c r="K690" s="9"/>
      <c r="M690" s="9"/>
    </row>
    <row r="691" spans="1:13" x14ac:dyDescent="0.25">
      <c r="A691" s="240">
        <v>41966</v>
      </c>
      <c r="B691" s="241">
        <v>4216</v>
      </c>
      <c r="C691" s="429" t="s">
        <v>2506</v>
      </c>
      <c r="D691" s="8" t="s">
        <v>2509</v>
      </c>
      <c r="E691" s="252">
        <v>2926.4</v>
      </c>
      <c r="F691" s="294">
        <v>41966</v>
      </c>
      <c r="G691" s="22">
        <v>2926.4</v>
      </c>
      <c r="H691" s="265">
        <f t="shared" si="8"/>
        <v>0</v>
      </c>
      <c r="I691" s="20" t="s">
        <v>2508</v>
      </c>
      <c r="J691" s="9"/>
      <c r="K691" s="9"/>
      <c r="M691" s="9"/>
    </row>
    <row r="692" spans="1:13" x14ac:dyDescent="0.25">
      <c r="A692" s="240">
        <v>41967</v>
      </c>
      <c r="B692" s="241">
        <v>4262</v>
      </c>
      <c r="C692" s="429" t="s">
        <v>2506</v>
      </c>
      <c r="D692" s="401" t="s">
        <v>2509</v>
      </c>
      <c r="E692" s="402">
        <v>9322.2000000000007</v>
      </c>
      <c r="F692" s="117">
        <v>41967</v>
      </c>
      <c r="G692" s="30">
        <v>9322.2000000000007</v>
      </c>
      <c r="H692" s="265">
        <f t="shared" si="8"/>
        <v>0</v>
      </c>
      <c r="I692" s="8" t="s">
        <v>2508</v>
      </c>
      <c r="J692" s="9"/>
      <c r="K692" s="9"/>
      <c r="M692" s="9"/>
    </row>
    <row r="693" spans="1:13" x14ac:dyDescent="0.25">
      <c r="A693" s="240">
        <v>41968</v>
      </c>
      <c r="B693" s="241">
        <v>4373</v>
      </c>
      <c r="C693" s="429" t="s">
        <v>2506</v>
      </c>
      <c r="D693" s="401" t="s">
        <v>2509</v>
      </c>
      <c r="E693" s="402">
        <v>1578.4</v>
      </c>
      <c r="F693" s="294">
        <v>41968</v>
      </c>
      <c r="G693" s="22">
        <v>1578.4</v>
      </c>
      <c r="H693" s="265">
        <f t="shared" si="8"/>
        <v>0</v>
      </c>
      <c r="I693" s="20" t="s">
        <v>2508</v>
      </c>
      <c r="J693" s="9"/>
      <c r="K693" s="9"/>
      <c r="M693" s="9"/>
    </row>
    <row r="694" spans="1:13" x14ac:dyDescent="0.25">
      <c r="A694" s="240"/>
      <c r="B694" s="241"/>
      <c r="C694" s="429"/>
      <c r="D694" s="401"/>
      <c r="E694" s="402"/>
      <c r="F694" s="294"/>
      <c r="G694" s="620">
        <f>SUM(G671:G693)</f>
        <v>94928.299999999988</v>
      </c>
      <c r="H694" s="265"/>
      <c r="I694" s="20"/>
      <c r="J694" s="9"/>
      <c r="K694" s="9"/>
      <c r="M694" s="9"/>
    </row>
    <row r="695" spans="1:13" x14ac:dyDescent="0.25">
      <c r="A695" s="240"/>
      <c r="B695" s="241"/>
      <c r="C695" s="429"/>
      <c r="D695" s="401"/>
      <c r="E695" s="402"/>
      <c r="F695" s="294"/>
      <c r="G695" s="22"/>
      <c r="H695" s="265"/>
      <c r="I695" s="20"/>
      <c r="J695" s="9"/>
      <c r="K695" s="9"/>
      <c r="M695" s="9"/>
    </row>
    <row r="696" spans="1:13" x14ac:dyDescent="0.25">
      <c r="A696" s="240">
        <v>41944</v>
      </c>
      <c r="B696" s="241">
        <v>2472</v>
      </c>
      <c r="C696" s="394" t="s">
        <v>2506</v>
      </c>
      <c r="D696" s="401" t="s">
        <v>644</v>
      </c>
      <c r="E696" s="402">
        <v>2150</v>
      </c>
      <c r="F696" s="294">
        <v>41944</v>
      </c>
      <c r="G696" s="410">
        <v>2150</v>
      </c>
      <c r="H696" s="238">
        <f t="shared" si="8"/>
        <v>0</v>
      </c>
      <c r="I696" s="235" t="s">
        <v>2508</v>
      </c>
      <c r="J696" s="9"/>
      <c r="K696" s="9"/>
      <c r="M696" s="9"/>
    </row>
    <row r="697" spans="1:13" x14ac:dyDescent="0.25">
      <c r="A697" s="240">
        <v>41952</v>
      </c>
      <c r="B697" s="241">
        <v>3074</v>
      </c>
      <c r="C697" s="394" t="s">
        <v>2506</v>
      </c>
      <c r="D697" s="8" t="s">
        <v>644</v>
      </c>
      <c r="E697" s="252">
        <v>4136</v>
      </c>
      <c r="F697" s="294">
        <v>41952</v>
      </c>
      <c r="G697" s="30">
        <v>4136</v>
      </c>
      <c r="H697" s="265">
        <f t="shared" si="8"/>
        <v>0</v>
      </c>
      <c r="I697" s="235" t="s">
        <v>2508</v>
      </c>
      <c r="J697" s="9"/>
      <c r="K697" s="9"/>
      <c r="M697" s="9"/>
    </row>
    <row r="698" spans="1:13" x14ac:dyDescent="0.25">
      <c r="A698" s="240">
        <v>41960</v>
      </c>
      <c r="B698" s="241">
        <v>3740</v>
      </c>
      <c r="C698" s="394" t="s">
        <v>2506</v>
      </c>
      <c r="D698" s="8" t="s">
        <v>644</v>
      </c>
      <c r="E698" s="252">
        <v>3606.4</v>
      </c>
      <c r="F698" s="294">
        <v>41960</v>
      </c>
      <c r="G698" s="251">
        <v>3606.4</v>
      </c>
      <c r="H698" s="265">
        <f t="shared" si="8"/>
        <v>0</v>
      </c>
      <c r="I698" s="235" t="s">
        <v>2508</v>
      </c>
      <c r="J698" s="9"/>
      <c r="K698" s="9"/>
      <c r="M698" s="9"/>
    </row>
    <row r="699" spans="1:13" x14ac:dyDescent="0.25">
      <c r="A699" s="240">
        <v>41960</v>
      </c>
      <c r="B699" s="241">
        <v>3741</v>
      </c>
      <c r="C699" s="394" t="s">
        <v>2506</v>
      </c>
      <c r="D699" s="8" t="s">
        <v>644</v>
      </c>
      <c r="E699" s="252">
        <v>1320.2</v>
      </c>
      <c r="F699" s="294">
        <v>41960</v>
      </c>
      <c r="G699" s="251">
        <v>1320.2</v>
      </c>
      <c r="H699" s="265">
        <f t="shared" si="8"/>
        <v>0</v>
      </c>
      <c r="I699" s="235" t="s">
        <v>2508</v>
      </c>
      <c r="J699" s="9"/>
      <c r="K699" s="9"/>
      <c r="M699" s="9"/>
    </row>
    <row r="700" spans="1:13" x14ac:dyDescent="0.25">
      <c r="A700" s="240">
        <v>41967</v>
      </c>
      <c r="B700" s="241">
        <v>4337</v>
      </c>
      <c r="C700" s="429" t="s">
        <v>2506</v>
      </c>
      <c r="D700" s="401" t="s">
        <v>644</v>
      </c>
      <c r="E700" s="402">
        <v>2714</v>
      </c>
      <c r="F700" s="294">
        <v>41967</v>
      </c>
      <c r="G700" s="22">
        <v>2714</v>
      </c>
      <c r="H700" s="265">
        <f t="shared" si="8"/>
        <v>0</v>
      </c>
      <c r="I700" s="20" t="s">
        <v>2508</v>
      </c>
      <c r="J700" s="9"/>
      <c r="K700" s="9"/>
      <c r="M700" s="9"/>
    </row>
    <row r="701" spans="1:13" x14ac:dyDescent="0.25">
      <c r="A701" s="240"/>
      <c r="B701" s="241"/>
      <c r="C701" s="429"/>
      <c r="D701" s="401"/>
      <c r="E701" s="402"/>
      <c r="F701" s="294"/>
      <c r="G701" s="22">
        <f>SUM(G696:G700)</f>
        <v>13926.6</v>
      </c>
      <c r="H701" s="265"/>
      <c r="I701" s="20"/>
      <c r="J701" s="9"/>
      <c r="K701" s="9"/>
      <c r="M701" s="9"/>
    </row>
    <row r="702" spans="1:13" x14ac:dyDescent="0.25">
      <c r="A702" s="240"/>
      <c r="B702" s="241"/>
      <c r="C702" s="429"/>
      <c r="D702" s="401"/>
      <c r="E702" s="402"/>
      <c r="F702" s="294"/>
      <c r="G702" s="22"/>
      <c r="H702" s="265"/>
      <c r="I702" s="20"/>
      <c r="J702" s="9"/>
      <c r="K702" s="9"/>
      <c r="M702" s="9"/>
    </row>
    <row r="703" spans="1:13" x14ac:dyDescent="0.25">
      <c r="A703" s="240">
        <v>41944</v>
      </c>
      <c r="B703" s="241">
        <v>2438</v>
      </c>
      <c r="C703" s="394" t="s">
        <v>2506</v>
      </c>
      <c r="D703" s="401" t="s">
        <v>2536</v>
      </c>
      <c r="E703" s="402">
        <v>4310.1000000000004</v>
      </c>
      <c r="F703" s="294">
        <v>41946</v>
      </c>
      <c r="G703" s="30">
        <v>4310.1000000000004</v>
      </c>
      <c r="H703" s="238">
        <f t="shared" si="8"/>
        <v>0</v>
      </c>
      <c r="I703" s="235" t="s">
        <v>2534</v>
      </c>
      <c r="J703" s="9"/>
      <c r="K703" s="9"/>
      <c r="M703" s="9"/>
    </row>
    <row r="704" spans="1:13" x14ac:dyDescent="0.25">
      <c r="A704" s="240">
        <v>41944</v>
      </c>
      <c r="B704" s="241">
        <v>2439</v>
      </c>
      <c r="C704" s="394" t="s">
        <v>2506</v>
      </c>
      <c r="D704" s="401" t="s">
        <v>2536</v>
      </c>
      <c r="E704" s="402">
        <v>10562.1</v>
      </c>
      <c r="F704" s="294">
        <v>41946</v>
      </c>
      <c r="G704" s="30">
        <v>10562.1</v>
      </c>
      <c r="H704" s="238">
        <f t="shared" si="8"/>
        <v>0</v>
      </c>
      <c r="I704" s="235" t="s">
        <v>2534</v>
      </c>
      <c r="J704" s="9"/>
      <c r="K704" s="9"/>
      <c r="M704" s="9"/>
    </row>
    <row r="705" spans="1:13" x14ac:dyDescent="0.25">
      <c r="A705" s="240">
        <v>41946</v>
      </c>
      <c r="B705" s="241">
        <v>2611</v>
      </c>
      <c r="C705" s="394" t="s">
        <v>2506</v>
      </c>
      <c r="D705" s="414" t="s">
        <v>2536</v>
      </c>
      <c r="E705" s="402">
        <v>2073.6</v>
      </c>
      <c r="F705" s="294">
        <v>41947</v>
      </c>
      <c r="G705" s="30">
        <v>2073.6</v>
      </c>
      <c r="H705" s="265">
        <f t="shared" si="8"/>
        <v>0</v>
      </c>
      <c r="I705" s="38" t="s">
        <v>2511</v>
      </c>
      <c r="J705" s="9"/>
      <c r="K705" s="9"/>
      <c r="M705" s="9"/>
    </row>
    <row r="706" spans="1:13" x14ac:dyDescent="0.25">
      <c r="A706" s="240">
        <v>41946</v>
      </c>
      <c r="B706" s="241">
        <v>2612</v>
      </c>
      <c r="C706" s="394" t="s">
        <v>2506</v>
      </c>
      <c r="D706" s="414" t="s">
        <v>2536</v>
      </c>
      <c r="E706" s="402">
        <v>3137</v>
      </c>
      <c r="F706" s="294">
        <v>41947</v>
      </c>
      <c r="G706" s="30">
        <v>3137</v>
      </c>
      <c r="H706" s="265">
        <f t="shared" si="8"/>
        <v>0</v>
      </c>
      <c r="I706" s="38" t="s">
        <v>2511</v>
      </c>
      <c r="J706" s="9"/>
      <c r="K706" s="9"/>
      <c r="M706" s="9"/>
    </row>
    <row r="707" spans="1:13" x14ac:dyDescent="0.25">
      <c r="A707" s="240">
        <v>41947</v>
      </c>
      <c r="B707" s="241">
        <v>2682</v>
      </c>
      <c r="C707" s="394" t="s">
        <v>2506</v>
      </c>
      <c r="D707" s="414" t="s">
        <v>2536</v>
      </c>
      <c r="E707" s="402">
        <v>2235.4</v>
      </c>
      <c r="F707" s="294">
        <v>41947</v>
      </c>
      <c r="G707" s="30">
        <v>2235.4</v>
      </c>
      <c r="H707" s="265">
        <f t="shared" si="8"/>
        <v>0</v>
      </c>
      <c r="I707" s="38" t="s">
        <v>2544</v>
      </c>
      <c r="J707" s="9"/>
      <c r="K707" s="9"/>
      <c r="M707" s="9"/>
    </row>
    <row r="708" spans="1:13" x14ac:dyDescent="0.25">
      <c r="A708" s="240">
        <v>41947</v>
      </c>
      <c r="B708" s="241">
        <v>2684</v>
      </c>
      <c r="C708" s="394" t="s">
        <v>2506</v>
      </c>
      <c r="D708" s="414" t="s">
        <v>2536</v>
      </c>
      <c r="E708" s="402">
        <v>5117</v>
      </c>
      <c r="F708" s="294">
        <v>41947</v>
      </c>
      <c r="G708" s="30">
        <v>5117</v>
      </c>
      <c r="H708" s="265">
        <f t="shared" si="8"/>
        <v>0</v>
      </c>
      <c r="I708" s="38" t="s">
        <v>2544</v>
      </c>
      <c r="J708" s="9"/>
      <c r="K708" s="9"/>
      <c r="M708" s="9"/>
    </row>
    <row r="709" spans="1:13" x14ac:dyDescent="0.25">
      <c r="A709" s="240">
        <v>41948</v>
      </c>
      <c r="B709" s="241">
        <v>2783</v>
      </c>
      <c r="C709" s="394" t="s">
        <v>2506</v>
      </c>
      <c r="D709" s="401" t="s">
        <v>2536</v>
      </c>
      <c r="E709" s="402">
        <v>4591.6000000000004</v>
      </c>
      <c r="F709" s="294">
        <v>41949</v>
      </c>
      <c r="G709" s="30">
        <v>4591.6000000000004</v>
      </c>
      <c r="H709" s="265">
        <f t="shared" si="8"/>
        <v>0</v>
      </c>
      <c r="I709" s="235" t="s">
        <v>2520</v>
      </c>
      <c r="J709" s="9"/>
      <c r="K709" s="9"/>
      <c r="M709" s="9"/>
    </row>
    <row r="710" spans="1:13" x14ac:dyDescent="0.25">
      <c r="A710" s="240">
        <v>41949</v>
      </c>
      <c r="B710" s="241">
        <v>2854</v>
      </c>
      <c r="C710" s="394" t="s">
        <v>2506</v>
      </c>
      <c r="D710" s="401" t="s">
        <v>2536</v>
      </c>
      <c r="E710" s="402">
        <v>3129.8</v>
      </c>
      <c r="F710" s="294">
        <v>41950</v>
      </c>
      <c r="G710" s="30">
        <v>3129.8</v>
      </c>
      <c r="H710" s="265">
        <f t="shared" si="8"/>
        <v>0</v>
      </c>
      <c r="I710" s="8" t="s">
        <v>2520</v>
      </c>
      <c r="M710" s="9"/>
    </row>
    <row r="711" spans="1:13" x14ac:dyDescent="0.25">
      <c r="A711" s="240">
        <v>41949</v>
      </c>
      <c r="B711" s="241">
        <v>2855</v>
      </c>
      <c r="C711" s="394" t="s">
        <v>2506</v>
      </c>
      <c r="D711" s="401" t="s">
        <v>2536</v>
      </c>
      <c r="E711" s="402">
        <v>1666.8</v>
      </c>
      <c r="F711" s="294">
        <v>41950</v>
      </c>
      <c r="G711" s="30">
        <v>1666.8</v>
      </c>
      <c r="H711" s="265">
        <f t="shared" si="8"/>
        <v>0</v>
      </c>
      <c r="I711" s="8" t="s">
        <v>2520</v>
      </c>
      <c r="M711" s="9"/>
    </row>
    <row r="712" spans="1:13" x14ac:dyDescent="0.25">
      <c r="A712" s="240">
        <v>41950</v>
      </c>
      <c r="B712" s="241">
        <v>2917</v>
      </c>
      <c r="C712" s="394" t="s">
        <v>2506</v>
      </c>
      <c r="D712" s="401" t="s">
        <v>2536</v>
      </c>
      <c r="E712" s="402">
        <v>2904</v>
      </c>
      <c r="F712" s="294">
        <v>41951</v>
      </c>
      <c r="G712" s="30">
        <v>2904</v>
      </c>
      <c r="H712" s="265">
        <f t="shared" si="8"/>
        <v>0</v>
      </c>
      <c r="I712" s="8" t="s">
        <v>2565</v>
      </c>
      <c r="M712" s="9"/>
    </row>
    <row r="713" spans="1:13" x14ac:dyDescent="0.25">
      <c r="A713" s="240">
        <v>41950</v>
      </c>
      <c r="B713" s="241">
        <v>2921</v>
      </c>
      <c r="C713" s="394" t="s">
        <v>2506</v>
      </c>
      <c r="D713" s="401" t="s">
        <v>2536</v>
      </c>
      <c r="E713" s="402">
        <v>3221.4</v>
      </c>
      <c r="F713" s="294">
        <v>41951</v>
      </c>
      <c r="G713" s="30">
        <v>3221.4</v>
      </c>
      <c r="H713" s="265">
        <f t="shared" si="8"/>
        <v>0</v>
      </c>
      <c r="I713" s="8" t="s">
        <v>2544</v>
      </c>
      <c r="M713" s="9"/>
    </row>
    <row r="714" spans="1:13" x14ac:dyDescent="0.25">
      <c r="A714" s="240">
        <v>41951</v>
      </c>
      <c r="B714" s="241">
        <v>3053</v>
      </c>
      <c r="C714" s="394" t="s">
        <v>2506</v>
      </c>
      <c r="D714" s="8" t="s">
        <v>2536</v>
      </c>
      <c r="E714" s="252">
        <v>5663.6</v>
      </c>
      <c r="F714" s="294">
        <v>41953</v>
      </c>
      <c r="G714" s="30">
        <v>5663.6</v>
      </c>
      <c r="H714" s="265">
        <f t="shared" ref="H714:H786" si="9">E714-G714</f>
        <v>0</v>
      </c>
      <c r="I714" s="8" t="s">
        <v>2508</v>
      </c>
      <c r="M714" s="9"/>
    </row>
    <row r="715" spans="1:13" x14ac:dyDescent="0.25">
      <c r="A715" s="240">
        <v>41951</v>
      </c>
      <c r="B715" s="241">
        <v>3054</v>
      </c>
      <c r="C715" s="394" t="s">
        <v>2506</v>
      </c>
      <c r="D715" s="8" t="s">
        <v>2536</v>
      </c>
      <c r="E715" s="252">
        <v>5788</v>
      </c>
      <c r="F715" s="294">
        <v>41953</v>
      </c>
      <c r="G715" s="30">
        <v>5788</v>
      </c>
      <c r="H715" s="265">
        <f t="shared" si="9"/>
        <v>0</v>
      </c>
      <c r="I715" s="8" t="s">
        <v>2511</v>
      </c>
      <c r="M715" s="9"/>
    </row>
    <row r="716" spans="1:13" x14ac:dyDescent="0.25">
      <c r="A716" s="240">
        <v>41953</v>
      </c>
      <c r="B716" s="241">
        <v>3187</v>
      </c>
      <c r="C716" s="394" t="s">
        <v>2506</v>
      </c>
      <c r="D716" s="8" t="s">
        <v>2536</v>
      </c>
      <c r="E716" s="252">
        <v>2019.6</v>
      </c>
      <c r="F716" s="294">
        <v>41954</v>
      </c>
      <c r="G716" s="30">
        <v>2019.6</v>
      </c>
      <c r="H716" s="265">
        <f t="shared" si="9"/>
        <v>0</v>
      </c>
      <c r="I716" s="235" t="s">
        <v>2511</v>
      </c>
      <c r="M716" s="9"/>
    </row>
    <row r="717" spans="1:13" x14ac:dyDescent="0.25">
      <c r="A717" s="240">
        <v>41953</v>
      </c>
      <c r="B717" s="241">
        <v>3190</v>
      </c>
      <c r="C717" s="394" t="s">
        <v>2506</v>
      </c>
      <c r="D717" s="8" t="s">
        <v>2536</v>
      </c>
      <c r="E717" s="252">
        <v>3646.8</v>
      </c>
      <c r="F717" s="294">
        <v>41954</v>
      </c>
      <c r="G717" s="30">
        <v>3646.8</v>
      </c>
      <c r="H717" s="265">
        <f t="shared" si="9"/>
        <v>0</v>
      </c>
      <c r="I717" s="235" t="s">
        <v>2511</v>
      </c>
      <c r="K717" s="21"/>
      <c r="M717" s="9"/>
    </row>
    <row r="718" spans="1:13" x14ac:dyDescent="0.25">
      <c r="A718" s="240">
        <v>41954</v>
      </c>
      <c r="B718" s="241">
        <v>3262</v>
      </c>
      <c r="C718" s="394" t="s">
        <v>2506</v>
      </c>
      <c r="D718" s="8" t="s">
        <v>2536</v>
      </c>
      <c r="E718" s="252">
        <v>2512.8000000000002</v>
      </c>
      <c r="F718" s="294">
        <v>41955</v>
      </c>
      <c r="G718" s="30">
        <v>2512.8000000000002</v>
      </c>
      <c r="H718" s="265">
        <f t="shared" si="9"/>
        <v>0</v>
      </c>
      <c r="I718" s="235" t="s">
        <v>2508</v>
      </c>
      <c r="M718" s="9"/>
    </row>
    <row r="719" spans="1:13" x14ac:dyDescent="0.25">
      <c r="A719" s="240">
        <v>41954</v>
      </c>
      <c r="B719" s="241">
        <v>3270</v>
      </c>
      <c r="C719" s="394" t="s">
        <v>2506</v>
      </c>
      <c r="D719" s="8" t="s">
        <v>2536</v>
      </c>
      <c r="E719" s="252">
        <v>3276</v>
      </c>
      <c r="F719" s="294">
        <v>41955</v>
      </c>
      <c r="G719" s="30">
        <v>3276</v>
      </c>
      <c r="H719" s="265">
        <f t="shared" si="9"/>
        <v>0</v>
      </c>
      <c r="I719" s="235" t="s">
        <v>2520</v>
      </c>
      <c r="M719" s="9"/>
    </row>
    <row r="720" spans="1:13" x14ac:dyDescent="0.25">
      <c r="A720" s="240">
        <v>41955</v>
      </c>
      <c r="B720" s="241">
        <v>3362</v>
      </c>
      <c r="C720" s="394" t="s">
        <v>2506</v>
      </c>
      <c r="D720" s="8" t="s">
        <v>2536</v>
      </c>
      <c r="E720" s="252">
        <v>2970</v>
      </c>
      <c r="F720" s="294">
        <v>41956</v>
      </c>
      <c r="G720" s="30">
        <v>2970</v>
      </c>
      <c r="H720" s="265">
        <f t="shared" si="9"/>
        <v>0</v>
      </c>
      <c r="I720" s="235" t="s">
        <v>2508</v>
      </c>
      <c r="M720" s="9"/>
    </row>
    <row r="721" spans="1:13" x14ac:dyDescent="0.25">
      <c r="A721" s="240">
        <v>41956</v>
      </c>
      <c r="B721" s="241">
        <v>3430</v>
      </c>
      <c r="C721" s="394" t="s">
        <v>2506</v>
      </c>
      <c r="D721" s="401" t="s">
        <v>2536</v>
      </c>
      <c r="E721" s="402">
        <v>2425.5</v>
      </c>
      <c r="F721" s="294">
        <v>41957</v>
      </c>
      <c r="G721" s="22">
        <v>2425.5</v>
      </c>
      <c r="H721" s="265">
        <f t="shared" si="9"/>
        <v>0</v>
      </c>
      <c r="I721" s="20" t="s">
        <v>2544</v>
      </c>
      <c r="M721" s="9"/>
    </row>
    <row r="722" spans="1:13" x14ac:dyDescent="0.25">
      <c r="A722" s="240">
        <v>41956</v>
      </c>
      <c r="B722" s="241">
        <v>3432</v>
      </c>
      <c r="C722" s="394" t="s">
        <v>2506</v>
      </c>
      <c r="D722" s="401" t="s">
        <v>2536</v>
      </c>
      <c r="E722" s="402">
        <v>2637</v>
      </c>
      <c r="F722" s="294">
        <v>41957</v>
      </c>
      <c r="G722" s="22">
        <v>2637</v>
      </c>
      <c r="H722" s="265">
        <f t="shared" si="9"/>
        <v>0</v>
      </c>
      <c r="I722" s="20" t="s">
        <v>2508</v>
      </c>
      <c r="M722" s="9"/>
    </row>
    <row r="723" spans="1:13" x14ac:dyDescent="0.25">
      <c r="A723" s="240">
        <v>41957</v>
      </c>
      <c r="B723" s="241">
        <v>3526</v>
      </c>
      <c r="C723" s="394" t="s">
        <v>2506</v>
      </c>
      <c r="D723" s="401" t="s">
        <v>2536</v>
      </c>
      <c r="E723" s="402">
        <v>2819.8</v>
      </c>
      <c r="F723" s="294">
        <v>41958</v>
      </c>
      <c r="G723" s="30">
        <v>2819.8</v>
      </c>
      <c r="H723" s="265">
        <f t="shared" si="9"/>
        <v>0</v>
      </c>
      <c r="I723" s="8" t="s">
        <v>2511</v>
      </c>
      <c r="M723" s="9"/>
    </row>
    <row r="724" spans="1:13" x14ac:dyDescent="0.25">
      <c r="A724" s="240">
        <v>41957</v>
      </c>
      <c r="B724" s="241">
        <v>3529</v>
      </c>
      <c r="C724" s="394" t="s">
        <v>2506</v>
      </c>
      <c r="D724" s="401" t="s">
        <v>2536</v>
      </c>
      <c r="E724" s="402">
        <v>3705.4</v>
      </c>
      <c r="F724" s="294">
        <v>41958</v>
      </c>
      <c r="G724" s="30">
        <v>3705.4</v>
      </c>
      <c r="H724" s="265">
        <f t="shared" si="9"/>
        <v>0</v>
      </c>
      <c r="I724" s="235" t="s">
        <v>2508</v>
      </c>
      <c r="M724" s="9"/>
    </row>
    <row r="725" spans="1:13" x14ac:dyDescent="0.25">
      <c r="A725" s="240">
        <v>41958</v>
      </c>
      <c r="B725" s="241">
        <v>3617</v>
      </c>
      <c r="C725" s="394" t="s">
        <v>2506</v>
      </c>
      <c r="D725" s="401" t="s">
        <v>2536</v>
      </c>
      <c r="E725" s="402">
        <v>8873.6</v>
      </c>
      <c r="F725" s="294">
        <v>41960</v>
      </c>
      <c r="G725" s="30">
        <v>8873.6</v>
      </c>
      <c r="H725" s="265">
        <f t="shared" si="9"/>
        <v>0</v>
      </c>
      <c r="I725" s="235" t="s">
        <v>2520</v>
      </c>
      <c r="M725" s="9"/>
    </row>
    <row r="726" spans="1:13" x14ac:dyDescent="0.25">
      <c r="A726" s="240">
        <v>41958</v>
      </c>
      <c r="B726" s="241">
        <v>3618</v>
      </c>
      <c r="C726" s="394" t="s">
        <v>2506</v>
      </c>
      <c r="D726" s="8" t="s">
        <v>2536</v>
      </c>
      <c r="E726" s="252">
        <v>4894.8</v>
      </c>
      <c r="F726" s="294">
        <v>41960</v>
      </c>
      <c r="G726" s="30">
        <v>4894.8</v>
      </c>
      <c r="H726" s="265">
        <f t="shared" si="9"/>
        <v>0</v>
      </c>
      <c r="I726" s="235" t="s">
        <v>2520</v>
      </c>
      <c r="M726" s="9"/>
    </row>
    <row r="727" spans="1:13" x14ac:dyDescent="0.25">
      <c r="A727" s="240">
        <v>41960</v>
      </c>
      <c r="B727" s="241">
        <v>3742</v>
      </c>
      <c r="C727" s="394" t="s">
        <v>2506</v>
      </c>
      <c r="D727" s="8" t="s">
        <v>2536</v>
      </c>
      <c r="E727" s="252">
        <v>1837.7</v>
      </c>
      <c r="F727" s="294">
        <v>41960</v>
      </c>
      <c r="G727" s="251">
        <v>1837.7</v>
      </c>
      <c r="H727" s="265">
        <f t="shared" si="9"/>
        <v>0</v>
      </c>
      <c r="I727" s="235" t="s">
        <v>2520</v>
      </c>
      <c r="M727" s="9"/>
    </row>
    <row r="728" spans="1:13" x14ac:dyDescent="0.25">
      <c r="A728" s="240">
        <v>41960</v>
      </c>
      <c r="B728" s="241">
        <v>3743</v>
      </c>
      <c r="C728" s="394" t="s">
        <v>2506</v>
      </c>
      <c r="D728" s="8" t="s">
        <v>2536</v>
      </c>
      <c r="E728" s="252">
        <v>5405</v>
      </c>
      <c r="F728" s="294">
        <v>41960</v>
      </c>
      <c r="G728" s="251">
        <v>5405</v>
      </c>
      <c r="H728" s="265">
        <f t="shared" si="9"/>
        <v>0</v>
      </c>
      <c r="I728" s="235" t="s">
        <v>2541</v>
      </c>
      <c r="M728" s="9"/>
    </row>
    <row r="729" spans="1:13" x14ac:dyDescent="0.25">
      <c r="A729" s="240">
        <v>41961</v>
      </c>
      <c r="B729" s="241">
        <v>3853</v>
      </c>
      <c r="C729" s="394" t="s">
        <v>2506</v>
      </c>
      <c r="D729" s="401" t="s">
        <v>2536</v>
      </c>
      <c r="E729" s="402">
        <v>2002.2</v>
      </c>
      <c r="F729" s="294">
        <v>41962</v>
      </c>
      <c r="G729" s="251">
        <v>2002.2</v>
      </c>
      <c r="H729" s="265">
        <f t="shared" si="9"/>
        <v>0</v>
      </c>
      <c r="I729" s="8" t="s">
        <v>2508</v>
      </c>
      <c r="M729" s="9"/>
    </row>
    <row r="730" spans="1:13" x14ac:dyDescent="0.25">
      <c r="A730" s="240">
        <v>41961</v>
      </c>
      <c r="B730" s="241">
        <v>3855</v>
      </c>
      <c r="C730" s="394" t="s">
        <v>2506</v>
      </c>
      <c r="D730" s="401" t="s">
        <v>2536</v>
      </c>
      <c r="E730" s="402">
        <v>4804</v>
      </c>
      <c r="F730" s="294">
        <v>41962</v>
      </c>
      <c r="G730" s="251">
        <v>4804</v>
      </c>
      <c r="H730" s="265">
        <f t="shared" si="9"/>
        <v>0</v>
      </c>
      <c r="I730" s="8" t="s">
        <v>2508</v>
      </c>
      <c r="K730" s="21"/>
      <c r="M730" s="9"/>
    </row>
    <row r="731" spans="1:13" x14ac:dyDescent="0.25">
      <c r="A731" s="240">
        <v>41962</v>
      </c>
      <c r="B731" s="241">
        <v>3876</v>
      </c>
      <c r="C731" s="394" t="s">
        <v>2506</v>
      </c>
      <c r="D731" s="401" t="s">
        <v>2536</v>
      </c>
      <c r="E731" s="402">
        <v>2444</v>
      </c>
      <c r="F731" s="294">
        <v>41962</v>
      </c>
      <c r="G731" s="30">
        <v>2444</v>
      </c>
      <c r="H731" s="265">
        <f t="shared" si="9"/>
        <v>0</v>
      </c>
      <c r="I731" s="8" t="s">
        <v>2520</v>
      </c>
      <c r="M731" s="9"/>
    </row>
    <row r="732" spans="1:13" x14ac:dyDescent="0.25">
      <c r="A732" s="240">
        <v>41962</v>
      </c>
      <c r="B732" s="241">
        <v>3877</v>
      </c>
      <c r="C732" s="394" t="s">
        <v>2506</v>
      </c>
      <c r="D732" s="401" t="s">
        <v>2536</v>
      </c>
      <c r="E732" s="402">
        <v>2086.8000000000002</v>
      </c>
      <c r="F732" s="294">
        <v>41962</v>
      </c>
      <c r="G732" s="30">
        <v>2086.8000000000002</v>
      </c>
      <c r="H732" s="280">
        <f t="shared" si="9"/>
        <v>0</v>
      </c>
      <c r="I732" s="8" t="s">
        <v>2520</v>
      </c>
      <c r="K732" s="21"/>
      <c r="M732" s="9"/>
    </row>
    <row r="733" spans="1:13" x14ac:dyDescent="0.25">
      <c r="A733" s="240">
        <v>41963</v>
      </c>
      <c r="B733" s="241">
        <v>3992</v>
      </c>
      <c r="C733" s="394" t="s">
        <v>2506</v>
      </c>
      <c r="D733" s="401" t="s">
        <v>2536</v>
      </c>
      <c r="E733" s="402">
        <v>3055.6</v>
      </c>
      <c r="F733" s="294">
        <v>41964</v>
      </c>
      <c r="G733" s="30">
        <v>3055.6</v>
      </c>
      <c r="H733" s="265">
        <f t="shared" si="9"/>
        <v>0</v>
      </c>
      <c r="I733" s="8" t="s">
        <v>2520</v>
      </c>
      <c r="M733" s="9"/>
    </row>
    <row r="734" spans="1:13" x14ac:dyDescent="0.25">
      <c r="A734" s="240">
        <v>41963</v>
      </c>
      <c r="B734" s="241">
        <v>3993</v>
      </c>
      <c r="C734" s="394" t="s">
        <v>2506</v>
      </c>
      <c r="D734" s="401" t="s">
        <v>2536</v>
      </c>
      <c r="E734" s="402">
        <v>1781.3</v>
      </c>
      <c r="F734" s="294">
        <v>41964</v>
      </c>
      <c r="G734" s="30">
        <v>1781.3</v>
      </c>
      <c r="H734" s="265">
        <f t="shared" si="9"/>
        <v>0</v>
      </c>
      <c r="I734" s="8" t="s">
        <v>2520</v>
      </c>
      <c r="M734" s="9"/>
    </row>
    <row r="735" spans="1:13" x14ac:dyDescent="0.25">
      <c r="A735" s="240">
        <v>41964</v>
      </c>
      <c r="B735" s="241">
        <v>4104</v>
      </c>
      <c r="C735" s="429" t="s">
        <v>2506</v>
      </c>
      <c r="D735" s="401" t="s">
        <v>2536</v>
      </c>
      <c r="E735" s="402">
        <v>4840.5</v>
      </c>
      <c r="F735" s="294">
        <v>41965</v>
      </c>
      <c r="G735" s="22">
        <v>4840.5</v>
      </c>
      <c r="H735" s="265">
        <f t="shared" si="9"/>
        <v>0</v>
      </c>
      <c r="I735" s="431" t="s">
        <v>2511</v>
      </c>
      <c r="M735" s="9"/>
    </row>
    <row r="736" spans="1:13" x14ac:dyDescent="0.25">
      <c r="A736" s="240">
        <v>41964</v>
      </c>
      <c r="B736" s="241">
        <v>4105</v>
      </c>
      <c r="C736" s="429" t="s">
        <v>2506</v>
      </c>
      <c r="D736" s="401" t="s">
        <v>2536</v>
      </c>
      <c r="E736" s="402">
        <v>4095</v>
      </c>
      <c r="F736" s="294">
        <v>41965</v>
      </c>
      <c r="G736" s="22">
        <v>4095</v>
      </c>
      <c r="H736" s="265">
        <f t="shared" si="9"/>
        <v>0</v>
      </c>
      <c r="I736" s="431" t="s">
        <v>2511</v>
      </c>
      <c r="M736" s="9"/>
    </row>
    <row r="737" spans="1:13" x14ac:dyDescent="0.25">
      <c r="A737" s="240">
        <v>41965</v>
      </c>
      <c r="B737" s="241">
        <v>4190</v>
      </c>
      <c r="C737" s="429" t="s">
        <v>2506</v>
      </c>
      <c r="D737" s="401" t="s">
        <v>2536</v>
      </c>
      <c r="E737" s="402">
        <v>2034</v>
      </c>
      <c r="F737" s="294">
        <v>41967</v>
      </c>
      <c r="G737" s="22">
        <v>2034</v>
      </c>
      <c r="H737" s="265">
        <f t="shared" si="9"/>
        <v>0</v>
      </c>
      <c r="I737" s="20" t="s">
        <v>2523</v>
      </c>
      <c r="M737" s="9"/>
    </row>
    <row r="738" spans="1:13" x14ac:dyDescent="0.25">
      <c r="A738" s="240">
        <v>41965</v>
      </c>
      <c r="B738" s="241">
        <v>4191</v>
      </c>
      <c r="C738" s="429" t="s">
        <v>2506</v>
      </c>
      <c r="D738" s="401" t="s">
        <v>2536</v>
      </c>
      <c r="E738" s="402">
        <v>7805.1</v>
      </c>
      <c r="F738" s="294">
        <v>41967</v>
      </c>
      <c r="G738" s="22">
        <v>7805.1</v>
      </c>
      <c r="H738" s="265">
        <f t="shared" si="9"/>
        <v>0</v>
      </c>
      <c r="I738" s="20" t="s">
        <v>2523</v>
      </c>
      <c r="M738" s="9"/>
    </row>
    <row r="739" spans="1:13" x14ac:dyDescent="0.25">
      <c r="A739" s="240">
        <v>41968</v>
      </c>
      <c r="B739" s="241">
        <v>4404</v>
      </c>
      <c r="C739" s="429" t="s">
        <v>2506</v>
      </c>
      <c r="D739" s="401" t="s">
        <v>2536</v>
      </c>
      <c r="E739" s="402">
        <v>2432.4</v>
      </c>
      <c r="F739" s="300"/>
      <c r="G739" s="277"/>
      <c r="H739" s="265">
        <f t="shared" si="9"/>
        <v>2432.4</v>
      </c>
      <c r="I739" s="20" t="s">
        <v>2511</v>
      </c>
      <c r="M739" s="9"/>
    </row>
    <row r="740" spans="1:13" x14ac:dyDescent="0.25">
      <c r="A740" s="240">
        <v>41968</v>
      </c>
      <c r="B740" s="241">
        <v>4405</v>
      </c>
      <c r="C740" s="429" t="s">
        <v>2506</v>
      </c>
      <c r="D740" s="401" t="s">
        <v>2536</v>
      </c>
      <c r="E740" s="402">
        <v>3051</v>
      </c>
      <c r="F740" s="300"/>
      <c r="G740" s="277"/>
      <c r="H740" s="265">
        <f t="shared" si="9"/>
        <v>3051</v>
      </c>
      <c r="I740" s="20" t="s">
        <v>2511</v>
      </c>
      <c r="M740" s="9"/>
    </row>
    <row r="741" spans="1:13" x14ac:dyDescent="0.25">
      <c r="A741" s="240"/>
      <c r="B741" s="241"/>
      <c r="C741" s="429"/>
      <c r="D741" s="401"/>
      <c r="E741" s="622">
        <f>SUM(E703:E740)</f>
        <v>141856.30000000002</v>
      </c>
      <c r="F741" s="300"/>
      <c r="G741" s="277"/>
      <c r="H741" s="265"/>
      <c r="I741" s="20"/>
      <c r="M741" s="9"/>
    </row>
    <row r="742" spans="1:13" x14ac:dyDescent="0.25">
      <c r="A742" s="240"/>
      <c r="B742" s="241"/>
      <c r="C742" s="429"/>
      <c r="D742" s="401"/>
      <c r="E742" s="402"/>
      <c r="F742" s="300"/>
      <c r="G742" s="277"/>
      <c r="H742" s="265"/>
      <c r="I742" s="20"/>
      <c r="M742" s="9"/>
    </row>
    <row r="743" spans="1:13" x14ac:dyDescent="0.25">
      <c r="A743" s="240">
        <v>41951</v>
      </c>
      <c r="B743" s="241">
        <v>3056</v>
      </c>
      <c r="C743" s="394" t="s">
        <v>2506</v>
      </c>
      <c r="D743" s="8" t="s">
        <v>2665</v>
      </c>
      <c r="E743" s="252">
        <v>1254.5999999999999</v>
      </c>
      <c r="F743" s="294">
        <v>41953</v>
      </c>
      <c r="G743" s="30">
        <v>1254.5999999999999</v>
      </c>
      <c r="H743" s="265">
        <f t="shared" si="9"/>
        <v>0</v>
      </c>
      <c r="I743" s="8" t="s">
        <v>2511</v>
      </c>
      <c r="M743" s="9"/>
    </row>
    <row r="744" spans="1:13" x14ac:dyDescent="0.25">
      <c r="A744" s="240">
        <v>41966</v>
      </c>
      <c r="B744" s="241">
        <v>4239</v>
      </c>
      <c r="C744" s="429" t="s">
        <v>2506</v>
      </c>
      <c r="D744" s="401" t="s">
        <v>2759</v>
      </c>
      <c r="E744" s="402">
        <v>379.2</v>
      </c>
      <c r="F744" s="294">
        <v>41966</v>
      </c>
      <c r="G744" s="22">
        <v>379.2</v>
      </c>
      <c r="H744" s="265">
        <f t="shared" si="9"/>
        <v>0</v>
      </c>
      <c r="I744" s="20" t="s">
        <v>2508</v>
      </c>
      <c r="J744" s="9"/>
      <c r="K744" s="9"/>
      <c r="M744" s="9"/>
    </row>
    <row r="745" spans="1:13" x14ac:dyDescent="0.25">
      <c r="A745" s="240">
        <v>41947</v>
      </c>
      <c r="B745" s="241">
        <v>2699</v>
      </c>
      <c r="C745" s="394" t="s">
        <v>2506</v>
      </c>
      <c r="D745" s="401" t="s">
        <v>352</v>
      </c>
      <c r="E745" s="402">
        <v>640</v>
      </c>
      <c r="F745" s="294">
        <v>41947</v>
      </c>
      <c r="G745" s="30">
        <v>640</v>
      </c>
      <c r="H745" s="265">
        <f t="shared" si="9"/>
        <v>0</v>
      </c>
      <c r="I745" s="235" t="s">
        <v>2508</v>
      </c>
      <c r="J745" s="9"/>
      <c r="K745" s="9"/>
      <c r="M745" s="9"/>
    </row>
    <row r="746" spans="1:13" x14ac:dyDescent="0.25">
      <c r="A746" s="240"/>
      <c r="B746" s="241"/>
      <c r="C746" s="394"/>
      <c r="D746" s="401"/>
      <c r="E746" s="402"/>
      <c r="F746" s="294"/>
      <c r="G746" s="30"/>
      <c r="H746" s="265"/>
      <c r="I746" s="235"/>
      <c r="J746" s="9"/>
      <c r="K746" s="9"/>
      <c r="M746" s="9"/>
    </row>
    <row r="747" spans="1:13" x14ac:dyDescent="0.25">
      <c r="A747" s="240">
        <v>41944</v>
      </c>
      <c r="B747" s="241">
        <v>2445</v>
      </c>
      <c r="C747" s="394" t="s">
        <v>2506</v>
      </c>
      <c r="D747" s="401" t="s">
        <v>2540</v>
      </c>
      <c r="E747" s="402">
        <v>8762.2000000000007</v>
      </c>
      <c r="F747" s="294">
        <v>41944</v>
      </c>
      <c r="G747" s="30">
        <v>8762.2000000000007</v>
      </c>
      <c r="H747" s="238">
        <f t="shared" si="9"/>
        <v>0</v>
      </c>
      <c r="I747" s="235" t="s">
        <v>2541</v>
      </c>
      <c r="J747" s="9"/>
      <c r="K747" s="9"/>
      <c r="M747" s="9"/>
    </row>
    <row r="748" spans="1:13" x14ac:dyDescent="0.25">
      <c r="A748" s="240">
        <v>41947</v>
      </c>
      <c r="B748" s="241">
        <v>2665</v>
      </c>
      <c r="C748" s="394" t="s">
        <v>2506</v>
      </c>
      <c r="D748" s="414" t="s">
        <v>2540</v>
      </c>
      <c r="E748" s="402">
        <v>11378.2</v>
      </c>
      <c r="F748" s="294">
        <v>41947</v>
      </c>
      <c r="G748" s="30">
        <v>11378.2</v>
      </c>
      <c r="H748" s="265">
        <f t="shared" si="9"/>
        <v>0</v>
      </c>
      <c r="I748" s="38" t="s">
        <v>2525</v>
      </c>
      <c r="J748" s="9"/>
      <c r="K748" s="9"/>
      <c r="M748" s="9"/>
    </row>
    <row r="749" spans="1:13" x14ac:dyDescent="0.25">
      <c r="A749" s="240">
        <v>41950</v>
      </c>
      <c r="B749" s="241">
        <v>2920</v>
      </c>
      <c r="C749" s="394" t="s">
        <v>2506</v>
      </c>
      <c r="D749" s="401" t="s">
        <v>2540</v>
      </c>
      <c r="E749" s="402">
        <v>2974.2</v>
      </c>
      <c r="F749" s="294">
        <v>41950</v>
      </c>
      <c r="G749" s="30">
        <v>2974.2</v>
      </c>
      <c r="H749" s="265">
        <f t="shared" si="9"/>
        <v>0</v>
      </c>
      <c r="I749" s="8" t="s">
        <v>2525</v>
      </c>
      <c r="J749" s="9"/>
      <c r="K749" s="9"/>
      <c r="M749" s="9"/>
    </row>
    <row r="750" spans="1:13" x14ac:dyDescent="0.25">
      <c r="A750" s="240">
        <v>41952</v>
      </c>
      <c r="B750" s="241">
        <v>3087</v>
      </c>
      <c r="C750" s="394" t="s">
        <v>2506</v>
      </c>
      <c r="D750" s="8" t="s">
        <v>2540</v>
      </c>
      <c r="E750" s="252">
        <v>6619.8</v>
      </c>
      <c r="F750" s="294">
        <v>41953</v>
      </c>
      <c r="G750" s="30">
        <v>6619.8</v>
      </c>
      <c r="H750" s="265">
        <f t="shared" si="9"/>
        <v>0</v>
      </c>
      <c r="I750" s="235" t="s">
        <v>2525</v>
      </c>
      <c r="J750" s="9"/>
      <c r="K750" s="9"/>
      <c r="M750" s="9"/>
    </row>
    <row r="751" spans="1:13" x14ac:dyDescent="0.25">
      <c r="A751" s="240">
        <v>41953</v>
      </c>
      <c r="B751" s="241">
        <v>3154</v>
      </c>
      <c r="C751" s="394" t="s">
        <v>2506</v>
      </c>
      <c r="D751" s="8" t="s">
        <v>2540</v>
      </c>
      <c r="E751" s="252">
        <v>126</v>
      </c>
      <c r="F751" s="294">
        <v>41953</v>
      </c>
      <c r="G751" s="30">
        <v>126</v>
      </c>
      <c r="H751" s="265">
        <f t="shared" si="9"/>
        <v>0</v>
      </c>
      <c r="I751" s="8" t="s">
        <v>2511</v>
      </c>
      <c r="J751" s="9"/>
      <c r="K751" s="9"/>
      <c r="M751" s="9"/>
    </row>
    <row r="752" spans="1:13" x14ac:dyDescent="0.25">
      <c r="A752" s="240">
        <v>41955</v>
      </c>
      <c r="B752" s="241">
        <v>3305</v>
      </c>
      <c r="C752" s="394" t="s">
        <v>2506</v>
      </c>
      <c r="D752" s="8" t="s">
        <v>2540</v>
      </c>
      <c r="E752" s="252">
        <v>138</v>
      </c>
      <c r="F752" s="294">
        <v>41955</v>
      </c>
      <c r="G752" s="30">
        <v>138</v>
      </c>
      <c r="H752" s="265">
        <f t="shared" si="9"/>
        <v>0</v>
      </c>
      <c r="I752" s="235" t="s">
        <v>2525</v>
      </c>
      <c r="J752" s="9"/>
      <c r="K752" s="9"/>
      <c r="M752" s="9"/>
    </row>
    <row r="753" spans="1:13" x14ac:dyDescent="0.25">
      <c r="A753" s="240">
        <v>41956</v>
      </c>
      <c r="B753" s="241">
        <v>3403</v>
      </c>
      <c r="C753" s="394" t="s">
        <v>2506</v>
      </c>
      <c r="D753" s="8" t="s">
        <v>2540</v>
      </c>
      <c r="E753" s="252">
        <v>237.6</v>
      </c>
      <c r="F753" s="294">
        <v>41957</v>
      </c>
      <c r="G753" s="30">
        <v>237.6</v>
      </c>
      <c r="H753" s="265">
        <f t="shared" si="9"/>
        <v>0</v>
      </c>
      <c r="I753" s="8" t="s">
        <v>2525</v>
      </c>
      <c r="J753" s="9"/>
      <c r="K753" s="9"/>
      <c r="M753" s="9"/>
    </row>
    <row r="754" spans="1:13" x14ac:dyDescent="0.25">
      <c r="A754" s="240">
        <v>41958</v>
      </c>
      <c r="B754" s="241">
        <v>3566</v>
      </c>
      <c r="C754" s="394" t="s">
        <v>2506</v>
      </c>
      <c r="D754" s="401" t="s">
        <v>2540</v>
      </c>
      <c r="E754" s="402">
        <v>5100</v>
      </c>
      <c r="F754" s="294">
        <v>41958</v>
      </c>
      <c r="G754" s="30">
        <v>5100</v>
      </c>
      <c r="H754" s="265">
        <f t="shared" si="9"/>
        <v>0</v>
      </c>
      <c r="I754" s="235" t="s">
        <v>2525</v>
      </c>
      <c r="J754" s="9"/>
      <c r="K754" s="9"/>
      <c r="M754" s="9"/>
    </row>
    <row r="755" spans="1:13" x14ac:dyDescent="0.25">
      <c r="A755" s="240">
        <v>41958</v>
      </c>
      <c r="B755" s="241">
        <v>3622</v>
      </c>
      <c r="C755" s="394" t="s">
        <v>2506</v>
      </c>
      <c r="D755" s="401" t="s">
        <v>2540</v>
      </c>
      <c r="E755" s="252">
        <v>9439.25</v>
      </c>
      <c r="F755" s="294">
        <v>41960</v>
      </c>
      <c r="G755" s="30">
        <v>9439.25</v>
      </c>
      <c r="H755" s="265">
        <f t="shared" si="9"/>
        <v>0</v>
      </c>
      <c r="I755" s="8" t="s">
        <v>2508</v>
      </c>
      <c r="J755" s="9"/>
      <c r="K755" s="9"/>
      <c r="M755" s="9"/>
    </row>
    <row r="756" spans="1:13" x14ac:dyDescent="0.25">
      <c r="A756" s="240">
        <v>41959</v>
      </c>
      <c r="B756" s="241">
        <v>3662</v>
      </c>
      <c r="C756" s="394" t="s">
        <v>2506</v>
      </c>
      <c r="D756" s="8" t="s">
        <v>2540</v>
      </c>
      <c r="E756" s="252">
        <v>5531.2</v>
      </c>
      <c r="F756" s="294">
        <v>41960</v>
      </c>
      <c r="G756" s="30">
        <v>5531.2</v>
      </c>
      <c r="H756" s="265">
        <f t="shared" si="9"/>
        <v>0</v>
      </c>
      <c r="I756" s="8" t="s">
        <v>2525</v>
      </c>
      <c r="J756" s="9"/>
      <c r="K756" s="9"/>
      <c r="M756" s="9"/>
    </row>
    <row r="757" spans="1:13" x14ac:dyDescent="0.25">
      <c r="A757" s="240">
        <v>41964</v>
      </c>
      <c r="B757" s="241">
        <v>4070</v>
      </c>
      <c r="C757" s="429" t="s">
        <v>2506</v>
      </c>
      <c r="D757" s="401" t="s">
        <v>2540</v>
      </c>
      <c r="E757" s="402">
        <v>2978.4</v>
      </c>
      <c r="F757" s="294">
        <v>41964</v>
      </c>
      <c r="G757" s="30">
        <v>2978.4</v>
      </c>
      <c r="H757" s="265">
        <f t="shared" si="9"/>
        <v>0</v>
      </c>
      <c r="I757" s="235" t="s">
        <v>2525</v>
      </c>
      <c r="J757" s="9"/>
      <c r="K757" s="9"/>
      <c r="M757" s="9"/>
    </row>
    <row r="758" spans="1:13" x14ac:dyDescent="0.25">
      <c r="A758" s="240">
        <v>41965</v>
      </c>
      <c r="B758" s="241">
        <v>4156</v>
      </c>
      <c r="C758" s="429" t="s">
        <v>2506</v>
      </c>
      <c r="D758" s="401" t="s">
        <v>2540</v>
      </c>
      <c r="E758" s="402">
        <v>6780.4</v>
      </c>
      <c r="F758" s="294">
        <v>41967</v>
      </c>
      <c r="G758" s="22">
        <v>6780.4</v>
      </c>
      <c r="H758" s="265">
        <f t="shared" si="9"/>
        <v>0</v>
      </c>
      <c r="I758" s="431" t="s">
        <v>2525</v>
      </c>
      <c r="J758" s="9"/>
      <c r="K758" s="9"/>
      <c r="M758" s="9"/>
    </row>
    <row r="759" spans="1:13" x14ac:dyDescent="0.25">
      <c r="A759" s="240">
        <v>41965</v>
      </c>
      <c r="B759" s="241">
        <v>4202</v>
      </c>
      <c r="C759" s="429" t="s">
        <v>2506</v>
      </c>
      <c r="D759" s="401" t="s">
        <v>2540</v>
      </c>
      <c r="E759" s="402">
        <v>5262.4</v>
      </c>
      <c r="F759" s="294">
        <v>41967</v>
      </c>
      <c r="G759" s="22">
        <v>5262.4</v>
      </c>
      <c r="H759" s="265">
        <f t="shared" si="9"/>
        <v>0</v>
      </c>
      <c r="I759" s="20" t="s">
        <v>2525</v>
      </c>
      <c r="J759" s="9"/>
      <c r="K759" s="9"/>
      <c r="M759" s="9"/>
    </row>
    <row r="760" spans="1:13" x14ac:dyDescent="0.25">
      <c r="A760" s="240">
        <v>41966</v>
      </c>
      <c r="B760" s="241">
        <v>4237</v>
      </c>
      <c r="C760" s="429" t="s">
        <v>2506</v>
      </c>
      <c r="D760" s="401" t="s">
        <v>2540</v>
      </c>
      <c r="E760" s="402">
        <v>2822</v>
      </c>
      <c r="F760" s="294">
        <v>41967</v>
      </c>
      <c r="G760" s="22">
        <v>2822</v>
      </c>
      <c r="H760" s="265">
        <f t="shared" si="9"/>
        <v>0</v>
      </c>
      <c r="I760" s="20" t="s">
        <v>2525</v>
      </c>
      <c r="J760" s="9"/>
      <c r="K760" s="9"/>
      <c r="M760" s="9"/>
    </row>
    <row r="761" spans="1:13" x14ac:dyDescent="0.25">
      <c r="A761" s="240">
        <v>41967</v>
      </c>
      <c r="B761" s="241">
        <v>4318</v>
      </c>
      <c r="C761" s="429" t="s">
        <v>2506</v>
      </c>
      <c r="D761" s="401" t="s">
        <v>2540</v>
      </c>
      <c r="E761" s="402">
        <v>13860</v>
      </c>
      <c r="F761" s="294">
        <v>41968</v>
      </c>
      <c r="G761" s="30">
        <v>13860</v>
      </c>
      <c r="H761" s="265">
        <f t="shared" si="9"/>
        <v>0</v>
      </c>
      <c r="I761" s="235" t="s">
        <v>2525</v>
      </c>
      <c r="M761" s="9"/>
    </row>
    <row r="762" spans="1:13" x14ac:dyDescent="0.25">
      <c r="A762" s="240">
        <v>41968</v>
      </c>
      <c r="B762" s="241">
        <v>4420</v>
      </c>
      <c r="C762" s="429" t="s">
        <v>2506</v>
      </c>
      <c r="D762" s="401" t="s">
        <v>2540</v>
      </c>
      <c r="E762" s="402">
        <v>9016</v>
      </c>
      <c r="F762" s="300"/>
      <c r="G762" s="100"/>
      <c r="H762" s="265">
        <f t="shared" si="9"/>
        <v>9016</v>
      </c>
      <c r="I762" s="20" t="s">
        <v>2525</v>
      </c>
      <c r="M762" s="9"/>
    </row>
    <row r="763" spans="1:13" x14ac:dyDescent="0.25">
      <c r="A763" s="240"/>
      <c r="B763" s="241"/>
      <c r="C763" s="429"/>
      <c r="D763" s="401"/>
      <c r="E763" s="622">
        <f>SUM(E747:E762)</f>
        <v>91025.65</v>
      </c>
      <c r="F763" s="300"/>
      <c r="G763" s="100"/>
      <c r="H763" s="265"/>
      <c r="I763" s="20"/>
      <c r="M763" s="9"/>
    </row>
    <row r="764" spans="1:13" x14ac:dyDescent="0.25">
      <c r="A764" s="240"/>
      <c r="B764" s="241"/>
      <c r="C764" s="429"/>
      <c r="D764" s="401"/>
      <c r="E764" s="402"/>
      <c r="F764" s="300"/>
      <c r="G764" s="100"/>
      <c r="H764" s="265"/>
      <c r="I764" s="20"/>
      <c r="M764" s="9"/>
    </row>
    <row r="765" spans="1:13" x14ac:dyDescent="0.25">
      <c r="A765" s="240">
        <v>41956</v>
      </c>
      <c r="B765" s="241">
        <v>3416</v>
      </c>
      <c r="C765" s="394" t="s">
        <v>2506</v>
      </c>
      <c r="D765" s="401" t="s">
        <v>425</v>
      </c>
      <c r="E765" s="402">
        <v>9865.7999999999993</v>
      </c>
      <c r="F765" s="294">
        <v>41957</v>
      </c>
      <c r="G765" s="30">
        <v>9865.7999999999993</v>
      </c>
      <c r="H765" s="265">
        <f t="shared" si="9"/>
        <v>0</v>
      </c>
      <c r="I765" s="20" t="s">
        <v>2520</v>
      </c>
      <c r="M765" s="9"/>
    </row>
    <row r="766" spans="1:13" x14ac:dyDescent="0.25">
      <c r="A766" s="240"/>
      <c r="B766" s="241"/>
      <c r="C766" s="394"/>
      <c r="D766" s="401"/>
      <c r="E766" s="402"/>
      <c r="F766" s="294"/>
      <c r="G766" s="30"/>
      <c r="H766" s="265"/>
      <c r="I766" s="20"/>
      <c r="M766" s="9"/>
    </row>
    <row r="767" spans="1:13" x14ac:dyDescent="0.25">
      <c r="A767" s="240">
        <v>41946</v>
      </c>
      <c r="B767" s="241">
        <v>2589</v>
      </c>
      <c r="C767" s="394" t="s">
        <v>2506</v>
      </c>
      <c r="D767" s="414" t="s">
        <v>2575</v>
      </c>
      <c r="E767" s="402">
        <v>2757.6</v>
      </c>
      <c r="F767" s="294">
        <v>41946</v>
      </c>
      <c r="G767" s="30">
        <v>2757.6</v>
      </c>
      <c r="H767" s="238">
        <f t="shared" si="9"/>
        <v>0</v>
      </c>
      <c r="I767" s="38" t="s">
        <v>2544</v>
      </c>
      <c r="M767" s="9"/>
    </row>
    <row r="768" spans="1:13" x14ac:dyDescent="0.25">
      <c r="A768" s="240">
        <v>41949</v>
      </c>
      <c r="B768" s="241">
        <v>2827</v>
      </c>
      <c r="C768" s="394" t="s">
        <v>2506</v>
      </c>
      <c r="D768" s="401" t="s">
        <v>2575</v>
      </c>
      <c r="E768" s="402">
        <v>3013.95</v>
      </c>
      <c r="F768" s="294">
        <v>41949</v>
      </c>
      <c r="G768" s="30">
        <v>3013.95</v>
      </c>
      <c r="H768" s="265">
        <f t="shared" si="9"/>
        <v>0</v>
      </c>
      <c r="I768" s="235" t="s">
        <v>2508</v>
      </c>
      <c r="M768" s="9"/>
    </row>
    <row r="769" spans="1:13" x14ac:dyDescent="0.25">
      <c r="A769" s="240"/>
      <c r="B769" s="241"/>
      <c r="C769" s="394"/>
      <c r="D769" s="401"/>
      <c r="E769" s="402"/>
      <c r="F769" s="294"/>
      <c r="G769" s="30"/>
      <c r="H769" s="265"/>
      <c r="I769" s="235"/>
      <c r="M769" s="9"/>
    </row>
    <row r="770" spans="1:13" x14ac:dyDescent="0.25">
      <c r="A770" s="240">
        <v>41947</v>
      </c>
      <c r="B770" s="241">
        <v>2676</v>
      </c>
      <c r="C770" s="394" t="s">
        <v>2506</v>
      </c>
      <c r="D770" s="414" t="s">
        <v>233</v>
      </c>
      <c r="E770" s="402">
        <v>4684.3999999999996</v>
      </c>
      <c r="F770" s="294">
        <v>41947</v>
      </c>
      <c r="G770" s="30">
        <v>4684.3999999999996</v>
      </c>
      <c r="H770" s="265">
        <f t="shared" si="9"/>
        <v>0</v>
      </c>
      <c r="I770" s="38" t="s">
        <v>2544</v>
      </c>
      <c r="M770" s="9"/>
    </row>
    <row r="771" spans="1:13" x14ac:dyDescent="0.25">
      <c r="A771" s="240">
        <v>41954</v>
      </c>
      <c r="B771" s="241">
        <v>3228</v>
      </c>
      <c r="C771" s="394" t="s">
        <v>2506</v>
      </c>
      <c r="D771" s="8" t="s">
        <v>233</v>
      </c>
      <c r="E771" s="252">
        <v>3494.4</v>
      </c>
      <c r="F771" s="294">
        <v>41954</v>
      </c>
      <c r="G771" s="30">
        <v>3494.4</v>
      </c>
      <c r="H771" s="265">
        <f t="shared" si="9"/>
        <v>0</v>
      </c>
      <c r="I771" s="235" t="s">
        <v>2523</v>
      </c>
      <c r="K771" s="21"/>
      <c r="M771" s="9"/>
    </row>
    <row r="772" spans="1:13" x14ac:dyDescent="0.25">
      <c r="A772" s="240">
        <v>41961</v>
      </c>
      <c r="B772" s="241">
        <v>3854</v>
      </c>
      <c r="C772" s="394" t="s">
        <v>2506</v>
      </c>
      <c r="D772" s="401" t="s">
        <v>233</v>
      </c>
      <c r="E772" s="402">
        <v>4661.6000000000004</v>
      </c>
      <c r="F772" s="294">
        <v>41962</v>
      </c>
      <c r="G772" s="251">
        <v>4661.6000000000004</v>
      </c>
      <c r="H772" s="265">
        <f t="shared" si="9"/>
        <v>0</v>
      </c>
      <c r="I772" s="8" t="s">
        <v>2511</v>
      </c>
      <c r="M772" s="9"/>
    </row>
    <row r="773" spans="1:13" x14ac:dyDescent="0.25">
      <c r="A773" s="240"/>
      <c r="B773" s="241"/>
      <c r="C773" s="394"/>
      <c r="D773" s="401"/>
      <c r="E773" s="402"/>
      <c r="F773" s="294"/>
      <c r="G773" s="623">
        <f>SUM(G770:G772)</f>
        <v>12840.4</v>
      </c>
      <c r="H773" s="265"/>
      <c r="I773" s="8"/>
      <c r="M773" s="9"/>
    </row>
    <row r="774" spans="1:13" x14ac:dyDescent="0.25">
      <c r="A774" s="240"/>
      <c r="B774" s="241"/>
      <c r="C774" s="394"/>
      <c r="D774" s="401"/>
      <c r="E774" s="402"/>
      <c r="F774" s="294"/>
      <c r="G774" s="251"/>
      <c r="H774" s="265"/>
      <c r="I774" s="8"/>
      <c r="M774" s="9"/>
    </row>
    <row r="775" spans="1:13" x14ac:dyDescent="0.25">
      <c r="A775" s="240">
        <v>41946</v>
      </c>
      <c r="B775" s="241">
        <v>2590</v>
      </c>
      <c r="C775" s="394" t="s">
        <v>2506</v>
      </c>
      <c r="D775" s="414" t="s">
        <v>355</v>
      </c>
      <c r="E775" s="402">
        <v>342</v>
      </c>
      <c r="F775" s="294">
        <v>41946</v>
      </c>
      <c r="G775" s="30">
        <v>342</v>
      </c>
      <c r="H775" s="238">
        <f t="shared" si="9"/>
        <v>0</v>
      </c>
      <c r="I775" s="38" t="s">
        <v>2508</v>
      </c>
      <c r="M775" s="9"/>
    </row>
    <row r="776" spans="1:13" x14ac:dyDescent="0.25">
      <c r="A776" s="240">
        <v>41946</v>
      </c>
      <c r="B776" s="241">
        <v>2621</v>
      </c>
      <c r="C776" s="394" t="s">
        <v>2506</v>
      </c>
      <c r="D776" s="414" t="s">
        <v>355</v>
      </c>
      <c r="E776" s="402">
        <v>114.4</v>
      </c>
      <c r="F776" s="294">
        <v>41946</v>
      </c>
      <c r="G776" s="30">
        <v>114.4</v>
      </c>
      <c r="H776" s="265">
        <f t="shared" si="9"/>
        <v>0</v>
      </c>
      <c r="I776" s="38" t="s">
        <v>2508</v>
      </c>
      <c r="M776" s="9"/>
    </row>
    <row r="777" spans="1:13" x14ac:dyDescent="0.25">
      <c r="A777" s="240">
        <v>41947</v>
      </c>
      <c r="B777" s="241">
        <v>2677</v>
      </c>
      <c r="C777" s="394" t="s">
        <v>2506</v>
      </c>
      <c r="D777" s="414" t="s">
        <v>355</v>
      </c>
      <c r="E777" s="402">
        <v>388.8</v>
      </c>
      <c r="F777" s="294">
        <v>41947</v>
      </c>
      <c r="G777" s="30">
        <v>388.8</v>
      </c>
      <c r="H777" s="265">
        <f t="shared" si="9"/>
        <v>0</v>
      </c>
      <c r="I777" s="38" t="s">
        <v>2508</v>
      </c>
      <c r="M777" s="9"/>
    </row>
    <row r="778" spans="1:13" x14ac:dyDescent="0.25">
      <c r="A778" s="240">
        <v>41947</v>
      </c>
      <c r="B778" s="241">
        <v>2683</v>
      </c>
      <c r="C778" s="394" t="s">
        <v>2506</v>
      </c>
      <c r="D778" s="414" t="s">
        <v>355</v>
      </c>
      <c r="E778" s="402">
        <v>290</v>
      </c>
      <c r="F778" s="294">
        <v>41947</v>
      </c>
      <c r="G778" s="30">
        <v>290</v>
      </c>
      <c r="H778" s="265">
        <f t="shared" si="9"/>
        <v>0</v>
      </c>
      <c r="I778" s="38" t="s">
        <v>2508</v>
      </c>
      <c r="M778" s="9"/>
    </row>
    <row r="779" spans="1:13" x14ac:dyDescent="0.25">
      <c r="A779" s="240">
        <v>41948</v>
      </c>
      <c r="B779" s="241">
        <v>2752</v>
      </c>
      <c r="C779" s="394" t="s">
        <v>2506</v>
      </c>
      <c r="D779" s="401" t="s">
        <v>355</v>
      </c>
      <c r="E779" s="402">
        <v>338.4</v>
      </c>
      <c r="F779" s="294">
        <v>41948</v>
      </c>
      <c r="G779" s="30">
        <v>338.4</v>
      </c>
      <c r="H779" s="265">
        <f t="shared" si="9"/>
        <v>0</v>
      </c>
      <c r="I779" s="235" t="s">
        <v>2508</v>
      </c>
      <c r="M779" s="9"/>
    </row>
    <row r="780" spans="1:13" x14ac:dyDescent="0.25">
      <c r="A780" s="240">
        <v>41949</v>
      </c>
      <c r="B780" s="241">
        <v>2865</v>
      </c>
      <c r="C780" s="394" t="s">
        <v>2506</v>
      </c>
      <c r="D780" s="401" t="s">
        <v>355</v>
      </c>
      <c r="E780" s="402">
        <v>190</v>
      </c>
      <c r="F780" s="294">
        <v>41949</v>
      </c>
      <c r="G780" s="30">
        <v>190</v>
      </c>
      <c r="H780" s="265">
        <f t="shared" si="9"/>
        <v>0</v>
      </c>
      <c r="I780" s="8" t="s">
        <v>2508</v>
      </c>
      <c r="M780" s="9"/>
    </row>
    <row r="781" spans="1:13" x14ac:dyDescent="0.25">
      <c r="A781" s="240">
        <v>41951</v>
      </c>
      <c r="B781" s="241">
        <v>2995</v>
      </c>
      <c r="C781" s="394" t="s">
        <v>2506</v>
      </c>
      <c r="D781" s="8" t="s">
        <v>355</v>
      </c>
      <c r="E781" s="252">
        <v>320</v>
      </c>
      <c r="F781" s="294">
        <v>41951</v>
      </c>
      <c r="G781" s="30">
        <v>320</v>
      </c>
      <c r="H781" s="265">
        <f t="shared" si="9"/>
        <v>0</v>
      </c>
      <c r="I781" s="8" t="s">
        <v>2508</v>
      </c>
      <c r="M781" s="9"/>
    </row>
    <row r="782" spans="1:13" x14ac:dyDescent="0.25">
      <c r="A782" s="240">
        <v>41952</v>
      </c>
      <c r="B782" s="241">
        <v>3104</v>
      </c>
      <c r="C782" s="394" t="s">
        <v>2506</v>
      </c>
      <c r="D782" s="8" t="s">
        <v>355</v>
      </c>
      <c r="E782" s="252">
        <v>452</v>
      </c>
      <c r="F782" s="294">
        <v>41952</v>
      </c>
      <c r="G782" s="30">
        <v>452</v>
      </c>
      <c r="H782" s="265">
        <f t="shared" si="9"/>
        <v>0</v>
      </c>
      <c r="I782" s="235" t="s">
        <v>2508</v>
      </c>
      <c r="M782" s="9"/>
    </row>
    <row r="783" spans="1:13" x14ac:dyDescent="0.25">
      <c r="A783" s="240">
        <v>41954</v>
      </c>
      <c r="B783" s="241">
        <v>3275</v>
      </c>
      <c r="C783" s="394" t="s">
        <v>2506</v>
      </c>
      <c r="D783" s="401" t="s">
        <v>355</v>
      </c>
      <c r="E783" s="402">
        <v>508</v>
      </c>
      <c r="F783" s="294">
        <v>41954</v>
      </c>
      <c r="G783" s="30">
        <v>508</v>
      </c>
      <c r="H783" s="265">
        <f t="shared" si="9"/>
        <v>0</v>
      </c>
      <c r="I783" s="235" t="s">
        <v>2508</v>
      </c>
      <c r="M783" s="9"/>
    </row>
    <row r="784" spans="1:13" x14ac:dyDescent="0.25">
      <c r="A784" s="240">
        <v>41955</v>
      </c>
      <c r="B784" s="241">
        <v>3341</v>
      </c>
      <c r="C784" s="394" t="s">
        <v>2506</v>
      </c>
      <c r="D784" s="8" t="s">
        <v>355</v>
      </c>
      <c r="E784" s="252">
        <v>324</v>
      </c>
      <c r="F784" s="294">
        <v>41955</v>
      </c>
      <c r="G784" s="30">
        <v>324</v>
      </c>
      <c r="H784" s="265">
        <f t="shared" si="9"/>
        <v>0</v>
      </c>
      <c r="I784" s="235" t="s">
        <v>2508</v>
      </c>
      <c r="K784" s="21"/>
      <c r="M784" s="9"/>
    </row>
    <row r="785" spans="1:13" x14ac:dyDescent="0.25">
      <c r="A785" s="240">
        <v>41956</v>
      </c>
      <c r="B785" s="241">
        <v>3431</v>
      </c>
      <c r="C785" s="394" t="s">
        <v>2506</v>
      </c>
      <c r="D785" s="401" t="s">
        <v>355</v>
      </c>
      <c r="E785" s="402">
        <v>224</v>
      </c>
      <c r="F785" s="294">
        <v>41956</v>
      </c>
      <c r="G785" s="22">
        <v>224</v>
      </c>
      <c r="H785" s="265">
        <f t="shared" si="9"/>
        <v>0</v>
      </c>
      <c r="I785" s="20" t="s">
        <v>2508</v>
      </c>
      <c r="M785" s="9"/>
    </row>
    <row r="786" spans="1:13" x14ac:dyDescent="0.25">
      <c r="A786" s="240">
        <v>41959</v>
      </c>
      <c r="B786" s="241">
        <v>3674</v>
      </c>
      <c r="C786" s="394" t="s">
        <v>2506</v>
      </c>
      <c r="D786" s="8" t="s">
        <v>355</v>
      </c>
      <c r="E786" s="252">
        <v>570</v>
      </c>
      <c r="F786" s="294">
        <v>41959</v>
      </c>
      <c r="G786" s="30">
        <v>570</v>
      </c>
      <c r="H786" s="265">
        <f t="shared" si="9"/>
        <v>0</v>
      </c>
      <c r="I786" s="8" t="s">
        <v>2508</v>
      </c>
      <c r="M786" s="9"/>
    </row>
    <row r="787" spans="1:13" x14ac:dyDescent="0.25">
      <c r="A787" s="240">
        <v>41961</v>
      </c>
      <c r="B787" s="241">
        <v>3819</v>
      </c>
      <c r="C787" s="394" t="s">
        <v>2506</v>
      </c>
      <c r="D787" s="401" t="s">
        <v>355</v>
      </c>
      <c r="E787" s="402">
        <v>530</v>
      </c>
      <c r="F787" s="294">
        <v>41961</v>
      </c>
      <c r="G787" s="251">
        <v>530</v>
      </c>
      <c r="H787" s="265">
        <f t="shared" ref="H787:H862" si="10">E787-G787</f>
        <v>0</v>
      </c>
      <c r="I787" s="235" t="s">
        <v>2508</v>
      </c>
      <c r="M787" s="9"/>
    </row>
    <row r="788" spans="1:13" x14ac:dyDescent="0.25">
      <c r="A788" s="240">
        <v>41963</v>
      </c>
      <c r="B788" s="241">
        <v>3981</v>
      </c>
      <c r="C788" s="394" t="s">
        <v>2506</v>
      </c>
      <c r="D788" s="401" t="s">
        <v>355</v>
      </c>
      <c r="E788" s="402">
        <v>654.20000000000005</v>
      </c>
      <c r="F788" s="294">
        <v>41963</v>
      </c>
      <c r="G788" s="30">
        <v>654.20000000000005</v>
      </c>
      <c r="H788" s="265">
        <f t="shared" si="10"/>
        <v>0</v>
      </c>
      <c r="I788" s="8" t="s">
        <v>2508</v>
      </c>
      <c r="M788" s="9"/>
    </row>
    <row r="789" spans="1:13" x14ac:dyDescent="0.25">
      <c r="A789" s="240">
        <v>41965</v>
      </c>
      <c r="B789" s="241">
        <v>4149</v>
      </c>
      <c r="C789" s="429" t="s">
        <v>2506</v>
      </c>
      <c r="D789" s="401" t="s">
        <v>355</v>
      </c>
      <c r="E789" s="402">
        <v>290</v>
      </c>
      <c r="F789" s="294">
        <v>41965</v>
      </c>
      <c r="G789" s="22">
        <v>290</v>
      </c>
      <c r="H789" s="265">
        <f t="shared" si="10"/>
        <v>0</v>
      </c>
      <c r="I789" s="431" t="s">
        <v>2508</v>
      </c>
      <c r="M789" s="9"/>
    </row>
    <row r="790" spans="1:13" x14ac:dyDescent="0.25">
      <c r="A790" s="240">
        <v>41967</v>
      </c>
      <c r="B790" s="241">
        <v>4327</v>
      </c>
      <c r="C790" s="429" t="s">
        <v>2506</v>
      </c>
      <c r="D790" s="401" t="s">
        <v>355</v>
      </c>
      <c r="E790" s="402">
        <v>316</v>
      </c>
      <c r="F790" s="294">
        <v>41967</v>
      </c>
      <c r="G790" s="30">
        <v>316</v>
      </c>
      <c r="H790" s="265">
        <f t="shared" si="10"/>
        <v>0</v>
      </c>
      <c r="I790" s="8" t="s">
        <v>2508</v>
      </c>
      <c r="M790" s="9"/>
    </row>
    <row r="791" spans="1:13" x14ac:dyDescent="0.25">
      <c r="A791" s="240"/>
      <c r="B791" s="241"/>
      <c r="C791" s="429"/>
      <c r="D791" s="401"/>
      <c r="E791" s="402"/>
      <c r="F791" s="294"/>
      <c r="G791" s="30">
        <f>SUM(G775:G790)</f>
        <v>5851.8</v>
      </c>
      <c r="H791" s="265"/>
      <c r="I791" s="8"/>
      <c r="M791" s="9"/>
    </row>
    <row r="792" spans="1:13" x14ac:dyDescent="0.25">
      <c r="A792" s="240"/>
      <c r="B792" s="241"/>
      <c r="C792" s="429"/>
      <c r="D792" s="401"/>
      <c r="E792" s="402"/>
      <c r="F792" s="294"/>
      <c r="G792" s="30"/>
      <c r="H792" s="265"/>
      <c r="I792" s="8"/>
      <c r="M792" s="9"/>
    </row>
    <row r="793" spans="1:13" x14ac:dyDescent="0.25">
      <c r="A793" s="240">
        <v>41944</v>
      </c>
      <c r="B793" s="241">
        <v>2407</v>
      </c>
      <c r="C793" s="394" t="s">
        <v>2506</v>
      </c>
      <c r="D793" s="8" t="s">
        <v>2515</v>
      </c>
      <c r="E793" s="252">
        <v>2005.6</v>
      </c>
      <c r="F793" s="294">
        <v>41946</v>
      </c>
      <c r="G793" s="30">
        <v>2005.6</v>
      </c>
      <c r="H793" s="238">
        <f t="shared" si="10"/>
        <v>0</v>
      </c>
      <c r="I793" s="235" t="s">
        <v>2508</v>
      </c>
      <c r="M793" s="9"/>
    </row>
    <row r="794" spans="1:13" x14ac:dyDescent="0.25">
      <c r="A794" s="240">
        <v>41944</v>
      </c>
      <c r="B794" s="241">
        <v>2454</v>
      </c>
      <c r="C794" s="394" t="s">
        <v>2506</v>
      </c>
      <c r="D794" s="401" t="s">
        <v>2515</v>
      </c>
      <c r="E794" s="402">
        <v>680.8</v>
      </c>
      <c r="F794" s="294">
        <v>41946</v>
      </c>
      <c r="G794" s="30">
        <v>680.8</v>
      </c>
      <c r="H794" s="238">
        <f t="shared" si="10"/>
        <v>0</v>
      </c>
      <c r="I794" s="235" t="s">
        <v>2534</v>
      </c>
      <c r="M794" s="9"/>
    </row>
    <row r="795" spans="1:13" x14ac:dyDescent="0.25">
      <c r="A795" s="240">
        <v>41946</v>
      </c>
      <c r="B795" s="241">
        <v>2544</v>
      </c>
      <c r="C795" s="394" t="s">
        <v>2506</v>
      </c>
      <c r="D795" s="414" t="s">
        <v>28</v>
      </c>
      <c r="E795" s="402">
        <v>3017.6</v>
      </c>
      <c r="F795" s="294">
        <v>41947</v>
      </c>
      <c r="G795" s="30">
        <v>3017.6</v>
      </c>
      <c r="H795" s="238">
        <f t="shared" si="10"/>
        <v>0</v>
      </c>
      <c r="I795" s="38" t="s">
        <v>2508</v>
      </c>
      <c r="M795" s="9"/>
    </row>
    <row r="796" spans="1:13" x14ac:dyDescent="0.25">
      <c r="A796" s="240">
        <v>41947</v>
      </c>
      <c r="B796" s="241">
        <v>2647</v>
      </c>
      <c r="C796" s="394" t="s">
        <v>2506</v>
      </c>
      <c r="D796" s="414" t="s">
        <v>28</v>
      </c>
      <c r="E796" s="402">
        <v>2493.1999999999998</v>
      </c>
      <c r="F796" s="294">
        <v>41947</v>
      </c>
      <c r="G796" s="30">
        <v>2493.1999999999998</v>
      </c>
      <c r="H796" s="265">
        <f t="shared" si="10"/>
        <v>0</v>
      </c>
      <c r="I796" s="38" t="s">
        <v>2508</v>
      </c>
      <c r="M796" s="9"/>
    </row>
    <row r="797" spans="1:13" x14ac:dyDescent="0.25">
      <c r="A797" s="240">
        <v>41948</v>
      </c>
      <c r="B797" s="241">
        <v>2716</v>
      </c>
      <c r="C797" s="394" t="s">
        <v>2506</v>
      </c>
      <c r="D797" s="401" t="s">
        <v>28</v>
      </c>
      <c r="E797" s="402">
        <v>4175.3</v>
      </c>
      <c r="F797" s="294">
        <v>41949</v>
      </c>
      <c r="G797" s="30">
        <v>4175.3</v>
      </c>
      <c r="H797" s="265">
        <f t="shared" si="10"/>
        <v>0</v>
      </c>
      <c r="I797" s="235" t="s">
        <v>2508</v>
      </c>
      <c r="M797" s="9"/>
    </row>
    <row r="798" spans="1:13" x14ac:dyDescent="0.25">
      <c r="A798" s="240">
        <v>41949</v>
      </c>
      <c r="B798" s="241">
        <v>2815</v>
      </c>
      <c r="C798" s="394" t="s">
        <v>2506</v>
      </c>
      <c r="D798" s="401" t="s">
        <v>28</v>
      </c>
      <c r="E798" s="402">
        <v>2198.8000000000002</v>
      </c>
      <c r="F798" s="294">
        <v>41950</v>
      </c>
      <c r="G798" s="30">
        <v>2198.8000000000002</v>
      </c>
      <c r="H798" s="265">
        <f t="shared" si="10"/>
        <v>0</v>
      </c>
      <c r="I798" s="235" t="s">
        <v>2508</v>
      </c>
      <c r="M798" s="9"/>
    </row>
    <row r="799" spans="1:13" x14ac:dyDescent="0.25">
      <c r="A799" s="240">
        <v>41950</v>
      </c>
      <c r="B799" s="241">
        <v>2887</v>
      </c>
      <c r="C799" s="394" t="s">
        <v>2506</v>
      </c>
      <c r="D799" s="401" t="s">
        <v>28</v>
      </c>
      <c r="E799" s="402">
        <v>4469.8999999999996</v>
      </c>
      <c r="F799" s="299" t="s">
        <v>2642</v>
      </c>
      <c r="G799" s="418">
        <f>2219+100+100+200+100</f>
        <v>2719</v>
      </c>
      <c r="H799" s="419">
        <f t="shared" si="10"/>
        <v>1750.8999999999996</v>
      </c>
      <c r="I799" s="8" t="s">
        <v>2508</v>
      </c>
      <c r="M799" s="9"/>
    </row>
    <row r="800" spans="1:13" x14ac:dyDescent="0.25">
      <c r="A800" s="240">
        <v>41951</v>
      </c>
      <c r="B800" s="241">
        <v>2991</v>
      </c>
      <c r="C800" s="394" t="s">
        <v>2506</v>
      </c>
      <c r="D800" s="8" t="s">
        <v>28</v>
      </c>
      <c r="E800" s="252">
        <v>5900</v>
      </c>
      <c r="F800" s="294">
        <v>41951</v>
      </c>
      <c r="G800" s="30">
        <v>5900</v>
      </c>
      <c r="H800" s="265">
        <f t="shared" si="10"/>
        <v>0</v>
      </c>
      <c r="I800" s="8" t="s">
        <v>2508</v>
      </c>
      <c r="M800" s="9"/>
    </row>
    <row r="801" spans="1:13" x14ac:dyDescent="0.25">
      <c r="A801" s="240">
        <v>41952</v>
      </c>
      <c r="B801" s="241">
        <v>3061</v>
      </c>
      <c r="C801" s="394" t="s">
        <v>2506</v>
      </c>
      <c r="D801" s="8" t="s">
        <v>28</v>
      </c>
      <c r="E801" s="252">
        <v>3912</v>
      </c>
      <c r="F801" s="294">
        <v>41953</v>
      </c>
      <c r="G801" s="30">
        <v>3912</v>
      </c>
      <c r="H801" s="265">
        <f t="shared" si="10"/>
        <v>0</v>
      </c>
      <c r="I801" s="235" t="s">
        <v>2508</v>
      </c>
      <c r="J801" s="9"/>
      <c r="K801" s="9"/>
      <c r="M801" s="9"/>
    </row>
    <row r="802" spans="1:13" x14ac:dyDescent="0.25">
      <c r="A802" s="240">
        <v>41953</v>
      </c>
      <c r="B802" s="241">
        <v>3121</v>
      </c>
      <c r="C802" s="394" t="s">
        <v>2506</v>
      </c>
      <c r="D802" s="8" t="s">
        <v>28</v>
      </c>
      <c r="E802" s="252">
        <v>3440.8</v>
      </c>
      <c r="F802" s="294">
        <v>41953</v>
      </c>
      <c r="G802" s="30">
        <v>3440.8</v>
      </c>
      <c r="H802" s="265">
        <f t="shared" si="10"/>
        <v>0</v>
      </c>
      <c r="I802" s="235" t="s">
        <v>2508</v>
      </c>
      <c r="J802" s="9"/>
      <c r="K802" s="9"/>
      <c r="M802" s="9"/>
    </row>
    <row r="803" spans="1:13" x14ac:dyDescent="0.25">
      <c r="A803" s="240">
        <v>41954</v>
      </c>
      <c r="B803" s="241">
        <v>3233</v>
      </c>
      <c r="C803" s="394" t="s">
        <v>2506</v>
      </c>
      <c r="D803" s="8" t="s">
        <v>28</v>
      </c>
      <c r="E803" s="252">
        <v>4904.3999999999996</v>
      </c>
      <c r="F803" s="294">
        <v>41955</v>
      </c>
      <c r="G803" s="30">
        <v>4904.3999999999996</v>
      </c>
      <c r="H803" s="265">
        <f t="shared" si="10"/>
        <v>0</v>
      </c>
      <c r="I803" s="235" t="s">
        <v>2508</v>
      </c>
      <c r="J803" s="9"/>
      <c r="K803" s="9"/>
      <c r="M803" s="9"/>
    </row>
    <row r="804" spans="1:13" x14ac:dyDescent="0.25">
      <c r="A804" s="240">
        <v>41955</v>
      </c>
      <c r="B804" s="241">
        <v>3307</v>
      </c>
      <c r="C804" s="394" t="s">
        <v>2506</v>
      </c>
      <c r="D804" s="8" t="s">
        <v>28</v>
      </c>
      <c r="E804" s="252">
        <v>491.2</v>
      </c>
      <c r="F804" s="294">
        <v>41956</v>
      </c>
      <c r="G804" s="30">
        <v>491.2</v>
      </c>
      <c r="H804" s="265">
        <f t="shared" si="10"/>
        <v>0</v>
      </c>
      <c r="I804" s="235" t="s">
        <v>2508</v>
      </c>
      <c r="J804" s="9"/>
      <c r="K804" s="9"/>
      <c r="M804" s="9"/>
    </row>
    <row r="805" spans="1:13" x14ac:dyDescent="0.25">
      <c r="A805" s="240">
        <v>41958</v>
      </c>
      <c r="B805" s="241">
        <v>3568</v>
      </c>
      <c r="C805" s="394" t="s">
        <v>2506</v>
      </c>
      <c r="D805" s="401" t="s">
        <v>28</v>
      </c>
      <c r="E805" s="402">
        <v>5795.4</v>
      </c>
      <c r="F805" s="294">
        <v>41960</v>
      </c>
      <c r="G805" s="30">
        <v>5795.4</v>
      </c>
      <c r="H805" s="265">
        <f t="shared" si="10"/>
        <v>0</v>
      </c>
      <c r="I805" s="235" t="s">
        <v>2508</v>
      </c>
      <c r="J805" s="9"/>
      <c r="K805" s="9"/>
      <c r="M805" s="9"/>
    </row>
    <row r="806" spans="1:13" x14ac:dyDescent="0.25">
      <c r="A806" s="240">
        <v>41959</v>
      </c>
      <c r="B806" s="241">
        <v>3637</v>
      </c>
      <c r="C806" s="394" t="s">
        <v>2506</v>
      </c>
      <c r="D806" s="8" t="s">
        <v>28</v>
      </c>
      <c r="E806" s="252">
        <v>4862.3999999999996</v>
      </c>
      <c r="F806" s="294">
        <v>41960</v>
      </c>
      <c r="G806" s="30">
        <v>4862.3999999999996</v>
      </c>
      <c r="H806" s="265">
        <f t="shared" si="10"/>
        <v>0</v>
      </c>
      <c r="I806" s="8" t="s">
        <v>2508</v>
      </c>
      <c r="J806" s="9"/>
      <c r="K806" s="9"/>
      <c r="M806" s="9"/>
    </row>
    <row r="807" spans="1:13" x14ac:dyDescent="0.25">
      <c r="A807" s="240">
        <v>41960</v>
      </c>
      <c r="B807" s="241">
        <v>3693</v>
      </c>
      <c r="C807" s="394" t="s">
        <v>2506</v>
      </c>
      <c r="D807" s="8" t="s">
        <v>28</v>
      </c>
      <c r="E807" s="252">
        <v>4785.6000000000004</v>
      </c>
      <c r="F807" s="294">
        <v>41960</v>
      </c>
      <c r="G807" s="251">
        <v>4785.6000000000004</v>
      </c>
      <c r="H807" s="265">
        <f t="shared" si="10"/>
        <v>0</v>
      </c>
      <c r="I807" s="8" t="s">
        <v>2508</v>
      </c>
      <c r="J807" s="9"/>
      <c r="K807" s="9"/>
      <c r="M807" s="9"/>
    </row>
    <row r="808" spans="1:13" x14ac:dyDescent="0.25">
      <c r="A808" s="240">
        <v>41961</v>
      </c>
      <c r="B808" s="241">
        <v>3785</v>
      </c>
      <c r="C808" s="394" t="s">
        <v>2506</v>
      </c>
      <c r="D808" s="8" t="s">
        <v>28</v>
      </c>
      <c r="E808" s="252">
        <v>2725.8</v>
      </c>
      <c r="F808" s="294">
        <v>41963</v>
      </c>
      <c r="G808" s="251">
        <v>2725.8</v>
      </c>
      <c r="H808" s="265">
        <f t="shared" si="10"/>
        <v>0</v>
      </c>
      <c r="I808" s="235" t="s">
        <v>2508</v>
      </c>
      <c r="J808" s="9"/>
      <c r="K808" s="9"/>
      <c r="M808" s="9"/>
    </row>
    <row r="809" spans="1:13" x14ac:dyDescent="0.25">
      <c r="A809" s="240">
        <v>41961</v>
      </c>
      <c r="B809" s="241">
        <v>3786</v>
      </c>
      <c r="C809" s="394" t="s">
        <v>2506</v>
      </c>
      <c r="D809" s="8" t="s">
        <v>28</v>
      </c>
      <c r="E809" s="252">
        <v>1615</v>
      </c>
      <c r="F809" s="294">
        <v>41963</v>
      </c>
      <c r="G809" s="251">
        <v>1615</v>
      </c>
      <c r="H809" s="265">
        <f t="shared" si="10"/>
        <v>0</v>
      </c>
      <c r="I809" s="235" t="s">
        <v>2508</v>
      </c>
      <c r="J809" s="9"/>
      <c r="K809" s="9"/>
      <c r="M809" s="9"/>
    </row>
    <row r="810" spans="1:13" x14ac:dyDescent="0.25">
      <c r="A810" s="240">
        <v>41962</v>
      </c>
      <c r="B810" s="241">
        <v>3873</v>
      </c>
      <c r="C810" s="394" t="s">
        <v>2506</v>
      </c>
      <c r="D810" s="401" t="s">
        <v>28</v>
      </c>
      <c r="E810" s="402">
        <v>3710.4</v>
      </c>
      <c r="F810" s="294">
        <v>41962</v>
      </c>
      <c r="G810" s="30">
        <v>3710.4</v>
      </c>
      <c r="H810" s="265">
        <f t="shared" si="10"/>
        <v>0</v>
      </c>
      <c r="I810" s="8" t="s">
        <v>2508</v>
      </c>
      <c r="J810" s="9"/>
      <c r="K810" s="9"/>
      <c r="M810" s="9"/>
    </row>
    <row r="811" spans="1:13" x14ac:dyDescent="0.25">
      <c r="A811" s="240">
        <v>41963</v>
      </c>
      <c r="B811" s="241">
        <v>3939</v>
      </c>
      <c r="C811" s="394" t="s">
        <v>2506</v>
      </c>
      <c r="D811" s="401" t="s">
        <v>28</v>
      </c>
      <c r="E811" s="402">
        <v>5669.4</v>
      </c>
      <c r="F811" s="294">
        <v>41963</v>
      </c>
      <c r="G811" s="30">
        <v>5669.4</v>
      </c>
      <c r="H811" s="265">
        <f t="shared" si="10"/>
        <v>0</v>
      </c>
      <c r="I811" s="8" t="s">
        <v>2508</v>
      </c>
      <c r="J811" s="9"/>
      <c r="K811" s="9"/>
      <c r="M811" s="9"/>
    </row>
    <row r="812" spans="1:13" x14ac:dyDescent="0.25">
      <c r="A812" s="240">
        <v>41964</v>
      </c>
      <c r="B812" s="241">
        <v>4031</v>
      </c>
      <c r="C812" s="429" t="s">
        <v>2506</v>
      </c>
      <c r="D812" s="401" t="s">
        <v>28</v>
      </c>
      <c r="E812" s="402">
        <v>5025.6000000000004</v>
      </c>
      <c r="F812" s="294">
        <v>41965</v>
      </c>
      <c r="G812" s="30">
        <v>5025.6000000000004</v>
      </c>
      <c r="H812" s="265">
        <f t="shared" si="10"/>
        <v>0</v>
      </c>
      <c r="I812" s="8" t="s">
        <v>2508</v>
      </c>
      <c r="J812" s="9"/>
      <c r="K812" s="9"/>
      <c r="M812" s="9"/>
    </row>
    <row r="813" spans="1:13" x14ac:dyDescent="0.25">
      <c r="A813" s="240">
        <v>41965</v>
      </c>
      <c r="B813" s="241">
        <v>4129</v>
      </c>
      <c r="C813" s="429" t="s">
        <v>2506</v>
      </c>
      <c r="D813" s="401" t="s">
        <v>28</v>
      </c>
      <c r="E813" s="402">
        <v>4126.2</v>
      </c>
      <c r="F813" s="294">
        <v>41966</v>
      </c>
      <c r="G813" s="22">
        <v>4126.2</v>
      </c>
      <c r="H813" s="265">
        <f t="shared" si="10"/>
        <v>0</v>
      </c>
      <c r="I813" s="431" t="s">
        <v>2508</v>
      </c>
      <c r="J813" s="9"/>
      <c r="K813" s="9"/>
      <c r="M813" s="9"/>
    </row>
    <row r="814" spans="1:13" x14ac:dyDescent="0.25">
      <c r="A814" s="240">
        <v>41966</v>
      </c>
      <c r="B814" s="241">
        <v>4215</v>
      </c>
      <c r="C814" s="429" t="s">
        <v>2506</v>
      </c>
      <c r="D814" s="8" t="s">
        <v>28</v>
      </c>
      <c r="E814" s="252">
        <v>4282.6000000000004</v>
      </c>
      <c r="F814" s="294">
        <v>41966</v>
      </c>
      <c r="G814" s="22">
        <v>4282.6000000000004</v>
      </c>
      <c r="H814" s="265">
        <f t="shared" si="10"/>
        <v>0</v>
      </c>
      <c r="I814" s="20" t="s">
        <v>2508</v>
      </c>
      <c r="J814" s="9"/>
      <c r="K814" s="9"/>
      <c r="M814" s="9"/>
    </row>
    <row r="815" spans="1:13" x14ac:dyDescent="0.25">
      <c r="A815" s="240">
        <v>41967</v>
      </c>
      <c r="B815" s="241">
        <v>4264</v>
      </c>
      <c r="C815" s="429" t="s">
        <v>2506</v>
      </c>
      <c r="D815" s="401" t="s">
        <v>28</v>
      </c>
      <c r="E815" s="402">
        <v>4115.3</v>
      </c>
      <c r="F815" s="117">
        <v>41967</v>
      </c>
      <c r="G815" s="30">
        <v>4115.3</v>
      </c>
      <c r="H815" s="265">
        <f t="shared" si="10"/>
        <v>0</v>
      </c>
      <c r="I815" s="235" t="s">
        <v>2531</v>
      </c>
      <c r="J815" s="9"/>
      <c r="K815" s="9"/>
      <c r="M815" s="9"/>
    </row>
    <row r="816" spans="1:13" x14ac:dyDescent="0.25">
      <c r="A816" s="240">
        <v>41968</v>
      </c>
      <c r="B816" s="241">
        <v>4372</v>
      </c>
      <c r="C816" s="429" t="s">
        <v>2506</v>
      </c>
      <c r="D816" s="401" t="s">
        <v>28</v>
      </c>
      <c r="E816" s="402">
        <v>4685.2</v>
      </c>
      <c r="F816" s="294">
        <v>41968</v>
      </c>
      <c r="G816" s="22">
        <v>4685.2</v>
      </c>
      <c r="H816" s="265">
        <f t="shared" si="10"/>
        <v>0</v>
      </c>
      <c r="I816" s="20" t="s">
        <v>2531</v>
      </c>
      <c r="J816" s="9"/>
      <c r="K816" s="9"/>
      <c r="M816" s="9"/>
    </row>
    <row r="817" spans="1:13" x14ac:dyDescent="0.25">
      <c r="A817" s="240">
        <v>41968</v>
      </c>
      <c r="B817" s="241">
        <v>4380</v>
      </c>
      <c r="C817" s="429" t="s">
        <v>2506</v>
      </c>
      <c r="D817" s="401" t="s">
        <v>28</v>
      </c>
      <c r="E817" s="402">
        <v>518.4</v>
      </c>
      <c r="F817" s="294">
        <v>41968</v>
      </c>
      <c r="G817" s="22">
        <v>518.4</v>
      </c>
      <c r="H817" s="265">
        <f t="shared" si="10"/>
        <v>0</v>
      </c>
      <c r="I817" s="20" t="s">
        <v>2531</v>
      </c>
      <c r="J817" s="9"/>
      <c r="K817" s="9"/>
      <c r="M817" s="9"/>
    </row>
    <row r="818" spans="1:13" x14ac:dyDescent="0.25">
      <c r="A818" s="240"/>
      <c r="B818" s="241"/>
      <c r="C818" s="429"/>
      <c r="D818" s="401"/>
      <c r="E818" s="402"/>
      <c r="F818" s="294"/>
      <c r="G818" s="22">
        <f>SUM(G793:G817)</f>
        <v>87856</v>
      </c>
      <c r="H818" s="265"/>
      <c r="I818" s="20"/>
      <c r="J818" s="9"/>
      <c r="K818" s="9"/>
      <c r="M818" s="9"/>
    </row>
    <row r="819" spans="1:13" x14ac:dyDescent="0.25">
      <c r="A819" s="240"/>
      <c r="B819" s="241"/>
      <c r="C819" s="429"/>
      <c r="D819" s="401"/>
      <c r="E819" s="402"/>
      <c r="F819" s="294"/>
      <c r="G819" s="22"/>
      <c r="H819" s="265"/>
      <c r="I819" s="20"/>
      <c r="J819" s="9"/>
      <c r="K819" s="9"/>
      <c r="M819" s="9"/>
    </row>
    <row r="820" spans="1:13" x14ac:dyDescent="0.25">
      <c r="A820" s="240">
        <v>41948</v>
      </c>
      <c r="B820" s="241">
        <v>2712</v>
      </c>
      <c r="C820" s="394" t="s">
        <v>2506</v>
      </c>
      <c r="D820" s="401" t="s">
        <v>2607</v>
      </c>
      <c r="E820" s="402">
        <v>16523</v>
      </c>
      <c r="F820" s="294">
        <v>41948</v>
      </c>
      <c r="G820" s="30">
        <v>16523</v>
      </c>
      <c r="H820" s="265">
        <f t="shared" si="10"/>
        <v>0</v>
      </c>
      <c r="I820" s="235" t="s">
        <v>2508</v>
      </c>
      <c r="J820" s="9"/>
      <c r="K820" s="9"/>
      <c r="M820" s="9"/>
    </row>
    <row r="821" spans="1:13" x14ac:dyDescent="0.25">
      <c r="A821" s="240"/>
      <c r="B821" s="241"/>
      <c r="C821" s="394"/>
      <c r="D821" s="401"/>
      <c r="E821" s="402"/>
      <c r="F821" s="294"/>
      <c r="G821" s="30"/>
      <c r="H821" s="265"/>
      <c r="I821" s="235"/>
      <c r="J821" s="9"/>
      <c r="K821" s="9"/>
      <c r="M821" s="9"/>
    </row>
    <row r="822" spans="1:13" x14ac:dyDescent="0.25">
      <c r="A822" s="240">
        <v>41955</v>
      </c>
      <c r="B822" s="241">
        <v>3328</v>
      </c>
      <c r="C822" s="394" t="s">
        <v>2506</v>
      </c>
      <c r="D822" s="8" t="s">
        <v>1619</v>
      </c>
      <c r="E822" s="252">
        <v>3447</v>
      </c>
      <c r="F822" s="294">
        <v>41955</v>
      </c>
      <c r="G822" s="30">
        <v>3447</v>
      </c>
      <c r="H822" s="265">
        <f t="shared" si="10"/>
        <v>0</v>
      </c>
      <c r="I822" s="235" t="s">
        <v>2508</v>
      </c>
      <c r="J822" s="9"/>
      <c r="K822" s="9"/>
      <c r="M822" s="9"/>
    </row>
    <row r="823" spans="1:13" x14ac:dyDescent="0.25">
      <c r="A823" s="240">
        <v>41956</v>
      </c>
      <c r="B823" s="241">
        <v>3397</v>
      </c>
      <c r="C823" s="394" t="s">
        <v>2506</v>
      </c>
      <c r="D823" s="8" t="s">
        <v>1619</v>
      </c>
      <c r="E823" s="252">
        <v>2385</v>
      </c>
      <c r="F823" s="294">
        <v>41956</v>
      </c>
      <c r="G823" s="30">
        <v>2385</v>
      </c>
      <c r="H823" s="265">
        <f t="shared" si="10"/>
        <v>0</v>
      </c>
      <c r="I823" s="235" t="s">
        <v>2508</v>
      </c>
      <c r="J823" s="9"/>
      <c r="K823" s="9"/>
      <c r="M823" s="9"/>
    </row>
    <row r="824" spans="1:13" x14ac:dyDescent="0.25">
      <c r="A824" s="240">
        <v>41958</v>
      </c>
      <c r="B824" s="241">
        <v>3592</v>
      </c>
      <c r="C824" s="394" t="s">
        <v>2506</v>
      </c>
      <c r="D824" s="401" t="s">
        <v>1619</v>
      </c>
      <c r="E824" s="402">
        <v>1800</v>
      </c>
      <c r="F824" s="294">
        <v>41958</v>
      </c>
      <c r="G824" s="30">
        <v>1800</v>
      </c>
      <c r="H824" s="265">
        <f t="shared" si="10"/>
        <v>0</v>
      </c>
      <c r="I824" s="235" t="s">
        <v>2508</v>
      </c>
      <c r="J824" s="9"/>
      <c r="K824" s="9"/>
      <c r="M824" s="9"/>
    </row>
    <row r="825" spans="1:13" x14ac:dyDescent="0.25">
      <c r="A825" s="240">
        <v>41959</v>
      </c>
      <c r="B825" s="241">
        <v>3649</v>
      </c>
      <c r="C825" s="394" t="s">
        <v>2506</v>
      </c>
      <c r="D825" s="401" t="s">
        <v>1619</v>
      </c>
      <c r="E825" s="402">
        <v>3220</v>
      </c>
      <c r="F825" s="294">
        <v>41959</v>
      </c>
      <c r="G825" s="30">
        <v>3220</v>
      </c>
      <c r="H825" s="265">
        <f t="shared" si="10"/>
        <v>0</v>
      </c>
      <c r="I825" s="8" t="s">
        <v>2508</v>
      </c>
      <c r="J825" s="9"/>
      <c r="K825" s="9"/>
      <c r="M825" s="9"/>
    </row>
    <row r="826" spans="1:13" x14ac:dyDescent="0.25">
      <c r="A826" s="240">
        <v>41960</v>
      </c>
      <c r="B826" s="241">
        <v>3720</v>
      </c>
      <c r="C826" s="394" t="s">
        <v>2506</v>
      </c>
      <c r="D826" s="8" t="s">
        <v>1619</v>
      </c>
      <c r="E826" s="252">
        <v>5060</v>
      </c>
      <c r="F826" s="294">
        <v>41960</v>
      </c>
      <c r="G826" s="251">
        <v>5060</v>
      </c>
      <c r="H826" s="265">
        <f t="shared" si="10"/>
        <v>0</v>
      </c>
      <c r="I826" s="235" t="s">
        <v>2508</v>
      </c>
      <c r="J826" s="9"/>
      <c r="K826" s="9"/>
      <c r="M826" s="9"/>
    </row>
    <row r="827" spans="1:13" x14ac:dyDescent="0.25">
      <c r="A827" s="240">
        <v>41961</v>
      </c>
      <c r="B827" s="241">
        <v>3801</v>
      </c>
      <c r="C827" s="394" t="s">
        <v>2506</v>
      </c>
      <c r="D827" s="401" t="s">
        <v>1619</v>
      </c>
      <c r="E827" s="402">
        <v>3220</v>
      </c>
      <c r="F827" s="294">
        <v>41961</v>
      </c>
      <c r="G827" s="251">
        <v>3220</v>
      </c>
      <c r="H827" s="265">
        <f t="shared" si="10"/>
        <v>0</v>
      </c>
      <c r="I827" s="235" t="s">
        <v>2508</v>
      </c>
      <c r="J827" s="9"/>
      <c r="K827" s="9"/>
      <c r="M827" s="9"/>
    </row>
    <row r="828" spans="1:13" x14ac:dyDescent="0.25">
      <c r="A828" s="240">
        <v>41962</v>
      </c>
      <c r="B828" s="241">
        <v>3902</v>
      </c>
      <c r="C828" s="394" t="s">
        <v>2506</v>
      </c>
      <c r="D828" s="401" t="s">
        <v>1619</v>
      </c>
      <c r="E828" s="402">
        <v>3220</v>
      </c>
      <c r="F828" s="294">
        <v>41962</v>
      </c>
      <c r="G828" s="30">
        <v>3220</v>
      </c>
      <c r="H828" s="265">
        <f t="shared" si="10"/>
        <v>0</v>
      </c>
      <c r="I828" s="8" t="s">
        <v>2508</v>
      </c>
      <c r="J828" s="9"/>
      <c r="K828" s="9"/>
      <c r="M828" s="9"/>
    </row>
    <row r="829" spans="1:13" x14ac:dyDescent="0.25">
      <c r="A829" s="240">
        <v>41963</v>
      </c>
      <c r="B829" s="241">
        <v>3968</v>
      </c>
      <c r="C829" s="394" t="s">
        <v>2506</v>
      </c>
      <c r="D829" s="401" t="s">
        <v>1619</v>
      </c>
      <c r="E829" s="402">
        <v>3220</v>
      </c>
      <c r="F829" s="294">
        <v>41963</v>
      </c>
      <c r="G829" s="30">
        <v>3220</v>
      </c>
      <c r="H829" s="265">
        <f t="shared" si="10"/>
        <v>0</v>
      </c>
      <c r="I829" s="8" t="s">
        <v>2508</v>
      </c>
      <c r="J829" s="9"/>
      <c r="K829" s="9"/>
      <c r="M829" s="9"/>
    </row>
    <row r="830" spans="1:13" x14ac:dyDescent="0.25">
      <c r="A830" s="240">
        <v>41964</v>
      </c>
      <c r="B830" s="241">
        <v>4062</v>
      </c>
      <c r="C830" s="429" t="s">
        <v>2506</v>
      </c>
      <c r="D830" s="401" t="s">
        <v>1619</v>
      </c>
      <c r="E830" s="402">
        <v>5064.6000000000004</v>
      </c>
      <c r="F830" s="294">
        <v>41964</v>
      </c>
      <c r="G830" s="30">
        <v>5064.6000000000004</v>
      </c>
      <c r="H830" s="265">
        <f t="shared" si="10"/>
        <v>0</v>
      </c>
      <c r="I830" s="8" t="s">
        <v>2508</v>
      </c>
      <c r="J830" s="9"/>
      <c r="K830" s="9"/>
      <c r="M830" s="9"/>
    </row>
    <row r="831" spans="1:13" x14ac:dyDescent="0.25">
      <c r="A831" s="240">
        <v>41965</v>
      </c>
      <c r="B831" s="241">
        <v>4151</v>
      </c>
      <c r="C831" s="429" t="s">
        <v>2506</v>
      </c>
      <c r="D831" s="401" t="s">
        <v>1619</v>
      </c>
      <c r="E831" s="402">
        <v>4600</v>
      </c>
      <c r="F831" s="420">
        <v>41965</v>
      </c>
      <c r="G831" s="22">
        <v>4600</v>
      </c>
      <c r="H831" s="265">
        <f t="shared" si="10"/>
        <v>0</v>
      </c>
      <c r="I831" s="431" t="s">
        <v>2508</v>
      </c>
      <c r="J831" s="9"/>
      <c r="K831" s="9"/>
      <c r="M831" s="9"/>
    </row>
    <row r="832" spans="1:13" x14ac:dyDescent="0.25">
      <c r="A832" s="240">
        <v>41966</v>
      </c>
      <c r="B832" s="241">
        <v>4223</v>
      </c>
      <c r="C832" s="429" t="s">
        <v>2506</v>
      </c>
      <c r="D832" s="8" t="s">
        <v>1619</v>
      </c>
      <c r="E832" s="252">
        <v>3150</v>
      </c>
      <c r="F832" s="294">
        <v>41966</v>
      </c>
      <c r="G832" s="22">
        <v>3150</v>
      </c>
      <c r="H832" s="265">
        <f t="shared" si="10"/>
        <v>0</v>
      </c>
      <c r="I832" s="20" t="s">
        <v>2508</v>
      </c>
      <c r="J832" s="9"/>
      <c r="K832" s="9"/>
      <c r="M832" s="9"/>
    </row>
    <row r="833" spans="1:13" x14ac:dyDescent="0.25">
      <c r="A833" s="240">
        <v>41967</v>
      </c>
      <c r="B833" s="241">
        <v>4288</v>
      </c>
      <c r="C833" s="429" t="s">
        <v>2506</v>
      </c>
      <c r="D833" s="401" t="s">
        <v>1619</v>
      </c>
      <c r="E833" s="402">
        <v>4009.5</v>
      </c>
      <c r="F833" s="117">
        <v>41967</v>
      </c>
      <c r="G833" s="30">
        <v>4009.5</v>
      </c>
      <c r="H833" s="265">
        <f t="shared" si="10"/>
        <v>0</v>
      </c>
      <c r="I833" s="235" t="s">
        <v>2508</v>
      </c>
      <c r="J833" s="9"/>
      <c r="K833" s="9"/>
      <c r="M833" s="9"/>
    </row>
    <row r="834" spans="1:13" x14ac:dyDescent="0.25">
      <c r="A834" s="240">
        <v>41968</v>
      </c>
      <c r="B834" s="241">
        <v>4390</v>
      </c>
      <c r="C834" s="429" t="s">
        <v>2506</v>
      </c>
      <c r="D834" s="401" t="s">
        <v>1619</v>
      </c>
      <c r="E834" s="402">
        <v>3118.5</v>
      </c>
      <c r="F834" s="294">
        <v>41968</v>
      </c>
      <c r="G834" s="22">
        <v>3118.5</v>
      </c>
      <c r="H834" s="265">
        <f t="shared" si="10"/>
        <v>0</v>
      </c>
      <c r="I834" s="20" t="s">
        <v>2508</v>
      </c>
      <c r="J834" s="9"/>
      <c r="K834" s="9"/>
      <c r="M834" s="9"/>
    </row>
    <row r="835" spans="1:13" x14ac:dyDescent="0.25">
      <c r="A835" s="240"/>
      <c r="B835" s="241"/>
      <c r="C835" s="429"/>
      <c r="D835" s="401"/>
      <c r="E835" s="402"/>
      <c r="F835" s="294"/>
      <c r="G835" s="620">
        <f>SUM(G822:G834)</f>
        <v>45514.6</v>
      </c>
      <c r="H835" s="265"/>
      <c r="I835" s="20"/>
      <c r="J835" s="9"/>
      <c r="K835" s="9"/>
      <c r="M835" s="9"/>
    </row>
    <row r="836" spans="1:13" x14ac:dyDescent="0.25">
      <c r="A836" s="240"/>
      <c r="B836" s="241"/>
      <c r="C836" s="429"/>
      <c r="D836" s="401"/>
      <c r="E836" s="402"/>
      <c r="F836" s="294"/>
      <c r="G836" s="22"/>
      <c r="H836" s="265"/>
      <c r="I836" s="20"/>
      <c r="J836" s="9"/>
      <c r="K836" s="9"/>
      <c r="M836" s="9"/>
    </row>
    <row r="837" spans="1:13" x14ac:dyDescent="0.25">
      <c r="A837" s="240">
        <v>41960</v>
      </c>
      <c r="B837" s="241">
        <v>3764</v>
      </c>
      <c r="C837" s="394" t="s">
        <v>2506</v>
      </c>
      <c r="D837" s="8" t="s">
        <v>2725</v>
      </c>
      <c r="E837" s="252">
        <v>17331.2</v>
      </c>
      <c r="F837" s="299" t="s">
        <v>2726</v>
      </c>
      <c r="G837" s="251">
        <v>17331.2</v>
      </c>
      <c r="H837" s="265">
        <f t="shared" si="10"/>
        <v>0</v>
      </c>
      <c r="I837" s="235" t="s">
        <v>2508</v>
      </c>
      <c r="J837" s="9"/>
      <c r="K837" s="9"/>
      <c r="M837" s="9"/>
    </row>
    <row r="838" spans="1:13" s="13" customFormat="1" x14ac:dyDescent="0.25">
      <c r="A838" s="240"/>
      <c r="B838" s="241"/>
      <c r="C838" s="394"/>
      <c r="D838" s="8"/>
      <c r="E838" s="252"/>
      <c r="F838" s="299"/>
      <c r="G838" s="251"/>
      <c r="H838" s="265"/>
      <c r="I838" s="8"/>
    </row>
    <row r="839" spans="1:13" x14ac:dyDescent="0.25">
      <c r="A839" s="240">
        <v>41944</v>
      </c>
      <c r="B839" s="241">
        <v>2428</v>
      </c>
      <c r="C839" s="394" t="s">
        <v>2506</v>
      </c>
      <c r="D839" s="8" t="s">
        <v>15</v>
      </c>
      <c r="E839" s="252">
        <v>7629.2</v>
      </c>
      <c r="F839" s="294">
        <v>41944</v>
      </c>
      <c r="G839" s="30">
        <v>7629.2</v>
      </c>
      <c r="H839" s="238">
        <f t="shared" si="10"/>
        <v>0</v>
      </c>
      <c r="I839" s="235" t="s">
        <v>2508</v>
      </c>
      <c r="J839" s="9"/>
      <c r="K839" s="9"/>
      <c r="M839" s="9"/>
    </row>
    <row r="840" spans="1:13" x14ac:dyDescent="0.25">
      <c r="A840" s="240">
        <v>41946</v>
      </c>
      <c r="B840" s="241">
        <v>2552</v>
      </c>
      <c r="C840" s="394" t="s">
        <v>2506</v>
      </c>
      <c r="D840" s="414" t="s">
        <v>15</v>
      </c>
      <c r="E840" s="402">
        <v>4243.3</v>
      </c>
      <c r="F840" s="294">
        <v>41946</v>
      </c>
      <c r="G840" s="30">
        <v>4243.3</v>
      </c>
      <c r="H840" s="238">
        <f t="shared" si="10"/>
        <v>0</v>
      </c>
      <c r="I840" s="38" t="s">
        <v>2508</v>
      </c>
      <c r="J840" s="9"/>
      <c r="K840" s="9"/>
      <c r="M840" s="9"/>
    </row>
    <row r="841" spans="1:13" x14ac:dyDescent="0.25">
      <c r="A841" s="240">
        <v>41948</v>
      </c>
      <c r="B841" s="241">
        <v>2723</v>
      </c>
      <c r="C841" s="394" t="s">
        <v>2506</v>
      </c>
      <c r="D841" s="401" t="s">
        <v>15</v>
      </c>
      <c r="E841" s="402">
        <v>1258.4000000000001</v>
      </c>
      <c r="F841" s="294">
        <v>41948</v>
      </c>
      <c r="G841" s="30">
        <v>1258.4000000000001</v>
      </c>
      <c r="H841" s="265">
        <f t="shared" si="10"/>
        <v>0</v>
      </c>
      <c r="I841" s="235" t="s">
        <v>2508</v>
      </c>
      <c r="J841" s="9"/>
      <c r="K841" s="9"/>
      <c r="M841" s="9"/>
    </row>
    <row r="842" spans="1:13" x14ac:dyDescent="0.25">
      <c r="A842" s="240">
        <v>41949</v>
      </c>
      <c r="B842" s="241">
        <v>2808</v>
      </c>
      <c r="C842" s="394" t="s">
        <v>2506</v>
      </c>
      <c r="D842" s="401" t="s">
        <v>15</v>
      </c>
      <c r="E842" s="402">
        <v>235.2</v>
      </c>
      <c r="F842" s="294">
        <v>41949</v>
      </c>
      <c r="G842" s="30">
        <v>235.2</v>
      </c>
      <c r="H842" s="265">
        <f t="shared" si="10"/>
        <v>0</v>
      </c>
      <c r="I842" s="235" t="s">
        <v>2508</v>
      </c>
      <c r="J842" s="9"/>
      <c r="K842" s="9"/>
      <c r="M842" s="9"/>
    </row>
    <row r="843" spans="1:13" x14ac:dyDescent="0.25">
      <c r="A843" s="240">
        <v>41950</v>
      </c>
      <c r="B843" s="241">
        <v>2892</v>
      </c>
      <c r="C843" s="394" t="s">
        <v>2506</v>
      </c>
      <c r="D843" s="401" t="s">
        <v>15</v>
      </c>
      <c r="E843" s="402">
        <v>1500</v>
      </c>
      <c r="F843" s="294">
        <v>41950</v>
      </c>
      <c r="G843" s="30">
        <v>1500</v>
      </c>
      <c r="H843" s="265">
        <f t="shared" si="10"/>
        <v>0</v>
      </c>
      <c r="I843" s="8" t="s">
        <v>2508</v>
      </c>
      <c r="J843" s="9"/>
      <c r="K843" s="9"/>
      <c r="M843" s="9"/>
    </row>
    <row r="844" spans="1:13" x14ac:dyDescent="0.25">
      <c r="A844" s="240">
        <v>41952</v>
      </c>
      <c r="B844" s="241">
        <v>3103</v>
      </c>
      <c r="C844" s="394" t="s">
        <v>2506</v>
      </c>
      <c r="D844" s="8" t="s">
        <v>15</v>
      </c>
      <c r="E844" s="252">
        <v>1385</v>
      </c>
      <c r="F844" s="294">
        <v>41952</v>
      </c>
      <c r="G844" s="30">
        <v>1385</v>
      </c>
      <c r="H844" s="265">
        <f t="shared" si="10"/>
        <v>0</v>
      </c>
      <c r="I844" s="235" t="s">
        <v>2508</v>
      </c>
      <c r="J844" s="9"/>
      <c r="K844" s="9"/>
      <c r="M844" s="9"/>
    </row>
    <row r="845" spans="1:13" x14ac:dyDescent="0.25">
      <c r="A845" s="240">
        <v>41955</v>
      </c>
      <c r="B845" s="241">
        <v>3319</v>
      </c>
      <c r="C845" s="394" t="s">
        <v>2506</v>
      </c>
      <c r="D845" s="8" t="s">
        <v>15</v>
      </c>
      <c r="E845" s="252">
        <v>1420.8</v>
      </c>
      <c r="F845" s="294">
        <v>41955</v>
      </c>
      <c r="G845" s="30">
        <v>1420.8</v>
      </c>
      <c r="H845" s="265">
        <f t="shared" si="10"/>
        <v>0</v>
      </c>
      <c r="I845" s="235" t="s">
        <v>2508</v>
      </c>
      <c r="J845" s="9"/>
      <c r="K845" s="9"/>
      <c r="M845" s="9"/>
    </row>
    <row r="846" spans="1:13" x14ac:dyDescent="0.25">
      <c r="A846" s="240">
        <v>41957</v>
      </c>
      <c r="B846" s="241">
        <v>3475</v>
      </c>
      <c r="C846" s="394" t="s">
        <v>2506</v>
      </c>
      <c r="D846" s="401" t="s">
        <v>15</v>
      </c>
      <c r="E846" s="402">
        <v>1444.8</v>
      </c>
      <c r="F846" s="294">
        <v>41957</v>
      </c>
      <c r="G846" s="30">
        <v>1444.8</v>
      </c>
      <c r="H846" s="265">
        <f t="shared" si="10"/>
        <v>0</v>
      </c>
      <c r="I846" s="8" t="s">
        <v>2508</v>
      </c>
      <c r="J846" s="9"/>
      <c r="K846" s="9"/>
      <c r="M846" s="9"/>
    </row>
    <row r="847" spans="1:13" x14ac:dyDescent="0.25">
      <c r="A847" s="240">
        <v>41960</v>
      </c>
      <c r="B847" s="241">
        <v>3739</v>
      </c>
      <c r="C847" s="394" t="s">
        <v>2506</v>
      </c>
      <c r="D847" s="8" t="s">
        <v>15</v>
      </c>
      <c r="E847" s="252">
        <v>1521.6</v>
      </c>
      <c r="F847" s="294">
        <v>41960</v>
      </c>
      <c r="G847" s="251">
        <v>1521.6</v>
      </c>
      <c r="H847" s="265">
        <f t="shared" si="10"/>
        <v>0</v>
      </c>
      <c r="I847" s="235" t="s">
        <v>2508</v>
      </c>
      <c r="J847" s="9"/>
      <c r="K847" s="9"/>
      <c r="M847" s="9"/>
    </row>
    <row r="848" spans="1:13" x14ac:dyDescent="0.25">
      <c r="A848" s="240">
        <v>41962</v>
      </c>
      <c r="B848" s="241">
        <v>3894</v>
      </c>
      <c r="C848" s="394" t="s">
        <v>2506</v>
      </c>
      <c r="D848" s="401" t="s">
        <v>15</v>
      </c>
      <c r="E848" s="402">
        <v>1584</v>
      </c>
      <c r="F848" s="294">
        <v>41962</v>
      </c>
      <c r="G848" s="30">
        <v>1584</v>
      </c>
      <c r="H848" s="265">
        <f t="shared" si="10"/>
        <v>0</v>
      </c>
      <c r="I848" s="8" t="s">
        <v>2508</v>
      </c>
      <c r="J848" s="9"/>
      <c r="K848" s="9"/>
      <c r="M848" s="9"/>
    </row>
    <row r="849" spans="1:13" x14ac:dyDescent="0.25">
      <c r="A849" s="240">
        <v>41964</v>
      </c>
      <c r="B849" s="241">
        <v>4043</v>
      </c>
      <c r="C849" s="429" t="s">
        <v>2506</v>
      </c>
      <c r="D849" s="401" t="s">
        <v>15</v>
      </c>
      <c r="E849" s="402">
        <v>1377.6</v>
      </c>
      <c r="F849" s="294">
        <v>41964</v>
      </c>
      <c r="G849" s="30">
        <v>1377.6</v>
      </c>
      <c r="H849" s="265">
        <f t="shared" si="10"/>
        <v>0</v>
      </c>
      <c r="I849" s="8" t="s">
        <v>2508</v>
      </c>
      <c r="J849" s="9"/>
      <c r="K849" s="9"/>
      <c r="M849" s="9"/>
    </row>
    <row r="850" spans="1:13" x14ac:dyDescent="0.25">
      <c r="A850" s="240">
        <v>41966</v>
      </c>
      <c r="B850" s="241">
        <v>4249</v>
      </c>
      <c r="C850" s="429" t="s">
        <v>2506</v>
      </c>
      <c r="D850" s="401" t="s">
        <v>15</v>
      </c>
      <c r="E850" s="402">
        <v>1632</v>
      </c>
      <c r="F850" s="294">
        <v>41966</v>
      </c>
      <c r="G850" s="22">
        <v>1632</v>
      </c>
      <c r="H850" s="265">
        <f t="shared" si="10"/>
        <v>0</v>
      </c>
      <c r="I850" s="20" t="s">
        <v>2508</v>
      </c>
      <c r="J850" s="9"/>
      <c r="K850" s="9"/>
      <c r="M850" s="9"/>
    </row>
    <row r="851" spans="1:13" x14ac:dyDescent="0.25">
      <c r="A851" s="240">
        <v>41968</v>
      </c>
      <c r="B851" s="241">
        <v>4382</v>
      </c>
      <c r="C851" s="429" t="s">
        <v>2506</v>
      </c>
      <c r="D851" s="401" t="s">
        <v>15</v>
      </c>
      <c r="E851" s="402">
        <v>1478.4</v>
      </c>
      <c r="F851" s="294">
        <v>41968</v>
      </c>
      <c r="G851" s="22">
        <v>1478.4</v>
      </c>
      <c r="H851" s="265">
        <f t="shared" si="10"/>
        <v>0</v>
      </c>
      <c r="I851" s="20" t="s">
        <v>2508</v>
      </c>
      <c r="J851" s="9"/>
      <c r="K851" s="9"/>
      <c r="M851" s="9"/>
    </row>
    <row r="852" spans="1:13" x14ac:dyDescent="0.25">
      <c r="A852" s="240">
        <v>41947</v>
      </c>
      <c r="B852" s="241">
        <v>2653</v>
      </c>
      <c r="C852" s="394" t="s">
        <v>2506</v>
      </c>
      <c r="D852" s="414" t="s">
        <v>15</v>
      </c>
      <c r="E852" s="402">
        <v>2446.4</v>
      </c>
      <c r="F852" s="294">
        <v>41947</v>
      </c>
      <c r="G852" s="30">
        <v>2446.4</v>
      </c>
      <c r="H852" s="265">
        <f>E852-G852</f>
        <v>0</v>
      </c>
      <c r="I852" s="38" t="s">
        <v>2508</v>
      </c>
      <c r="J852" s="9"/>
      <c r="K852" s="9"/>
      <c r="M852" s="9"/>
    </row>
    <row r="853" spans="1:13" x14ac:dyDescent="0.25">
      <c r="A853" s="240"/>
      <c r="B853" s="241"/>
      <c r="C853" s="429"/>
      <c r="D853" s="401"/>
      <c r="E853" s="402"/>
      <c r="F853" s="294"/>
      <c r="G853" s="620">
        <f>SUM(G839:G852)</f>
        <v>29156.7</v>
      </c>
      <c r="H853" s="265"/>
      <c r="I853" s="20"/>
      <c r="J853" s="9"/>
      <c r="K853" s="9"/>
      <c r="M853" s="9"/>
    </row>
    <row r="854" spans="1:13" x14ac:dyDescent="0.25">
      <c r="A854" s="240"/>
      <c r="B854" s="241"/>
      <c r="C854" s="429"/>
      <c r="D854" s="401"/>
      <c r="E854" s="402"/>
      <c r="F854" s="294"/>
      <c r="G854" s="22"/>
      <c r="H854" s="265"/>
      <c r="I854" s="20"/>
      <c r="J854" s="9"/>
      <c r="K854" s="9"/>
      <c r="M854" s="9"/>
    </row>
    <row r="855" spans="1:13" x14ac:dyDescent="0.25">
      <c r="A855" s="240">
        <v>41946</v>
      </c>
      <c r="B855" s="241">
        <v>2636</v>
      </c>
      <c r="C855" s="394" t="s">
        <v>2506</v>
      </c>
      <c r="D855" s="414" t="s">
        <v>2592</v>
      </c>
      <c r="E855" s="402">
        <v>18964.599999999999</v>
      </c>
      <c r="F855" s="299" t="s">
        <v>2593</v>
      </c>
      <c r="G855" s="30">
        <f>16710.6+1500+754</f>
        <v>18964.599999999999</v>
      </c>
      <c r="H855" s="265">
        <f t="shared" si="10"/>
        <v>0</v>
      </c>
      <c r="I855" s="38" t="s">
        <v>2534</v>
      </c>
      <c r="J855" s="9"/>
      <c r="K855" s="9"/>
      <c r="M855" s="9"/>
    </row>
    <row r="856" spans="1:13" x14ac:dyDescent="0.25">
      <c r="A856" s="240">
        <v>41953</v>
      </c>
      <c r="B856" s="241">
        <v>3211</v>
      </c>
      <c r="C856" s="394" t="s">
        <v>2506</v>
      </c>
      <c r="D856" s="8" t="s">
        <v>2685</v>
      </c>
      <c r="E856" s="252">
        <v>25398.400000000001</v>
      </c>
      <c r="F856" s="294">
        <v>41955</v>
      </c>
      <c r="G856" s="30">
        <v>25398.400000000001</v>
      </c>
      <c r="H856" s="265">
        <f t="shared" si="10"/>
        <v>0</v>
      </c>
      <c r="I856" s="235" t="s">
        <v>2534</v>
      </c>
      <c r="J856" s="9"/>
      <c r="K856" s="9"/>
      <c r="M856" s="9"/>
    </row>
    <row r="857" spans="1:13" x14ac:dyDescent="0.25">
      <c r="A857" s="240">
        <v>41963</v>
      </c>
      <c r="B857" s="241">
        <v>4009</v>
      </c>
      <c r="C857" s="429" t="s">
        <v>2506</v>
      </c>
      <c r="D857" s="401" t="s">
        <v>2685</v>
      </c>
      <c r="E857" s="402">
        <v>18063.2</v>
      </c>
      <c r="F857" s="294">
        <v>41965</v>
      </c>
      <c r="G857" s="30">
        <v>18063.2</v>
      </c>
      <c r="H857" s="265">
        <f t="shared" si="10"/>
        <v>0</v>
      </c>
      <c r="I857" s="8" t="s">
        <v>2534</v>
      </c>
      <c r="J857" s="9"/>
      <c r="K857" s="9"/>
      <c r="M857" s="9"/>
    </row>
    <row r="858" spans="1:13" x14ac:dyDescent="0.25">
      <c r="A858" s="240">
        <v>41967</v>
      </c>
      <c r="B858" s="241">
        <v>4355</v>
      </c>
      <c r="C858" s="429" t="s">
        <v>2506</v>
      </c>
      <c r="D858" s="8" t="s">
        <v>2685</v>
      </c>
      <c r="E858" s="252">
        <v>20574</v>
      </c>
      <c r="F858" s="300"/>
      <c r="G858" s="100"/>
      <c r="H858" s="265">
        <f t="shared" si="10"/>
        <v>20574</v>
      </c>
      <c r="I858" s="20" t="s">
        <v>2534</v>
      </c>
      <c r="J858" s="9"/>
      <c r="K858" s="9"/>
      <c r="M858" s="9"/>
    </row>
    <row r="859" spans="1:13" x14ac:dyDescent="0.25">
      <c r="A859" s="232"/>
      <c r="B859" s="597"/>
      <c r="C859" s="605"/>
      <c r="D859" s="29"/>
      <c r="E859" s="621">
        <f>SUM(E855:E858)</f>
        <v>83000.2</v>
      </c>
      <c r="F859" s="300"/>
      <c r="G859" s="100"/>
      <c r="H859" s="30"/>
      <c r="I859" s="21"/>
      <c r="J859" s="9"/>
      <c r="K859" s="9"/>
      <c r="M859" s="9"/>
    </row>
    <row r="860" spans="1:13" x14ac:dyDescent="0.25">
      <c r="A860" s="9"/>
      <c r="B860" s="9"/>
      <c r="C860" s="9"/>
      <c r="E860" s="9"/>
      <c r="F860" s="9"/>
      <c r="G860" s="9"/>
      <c r="H860" s="9"/>
      <c r="J860" s="9"/>
      <c r="K860" s="9"/>
      <c r="M860" s="9"/>
    </row>
    <row r="861" spans="1:13" x14ac:dyDescent="0.25">
      <c r="A861" s="240">
        <v>41944</v>
      </c>
      <c r="B861" s="241">
        <v>2423</v>
      </c>
      <c r="C861" s="394" t="s">
        <v>2506</v>
      </c>
      <c r="D861" s="401" t="s">
        <v>54</v>
      </c>
      <c r="E861" s="402">
        <v>24611.200000000001</v>
      </c>
      <c r="F861" s="294">
        <v>41944</v>
      </c>
      <c r="G861" s="30">
        <v>24611.200000000001</v>
      </c>
      <c r="H861" s="238">
        <f t="shared" si="10"/>
        <v>0</v>
      </c>
      <c r="I861" s="235" t="s">
        <v>2525</v>
      </c>
      <c r="J861" s="9"/>
      <c r="K861" s="9"/>
      <c r="M861" s="9"/>
    </row>
    <row r="862" spans="1:13" x14ac:dyDescent="0.25">
      <c r="A862" s="240">
        <v>41947</v>
      </c>
      <c r="B862" s="241">
        <v>2645</v>
      </c>
      <c r="C862" s="394" t="s">
        <v>2506</v>
      </c>
      <c r="D862" s="414" t="s">
        <v>54</v>
      </c>
      <c r="E862" s="402">
        <v>6680</v>
      </c>
      <c r="F862" s="294">
        <v>41947</v>
      </c>
      <c r="G862" s="30">
        <v>6680</v>
      </c>
      <c r="H862" s="265">
        <f t="shared" si="10"/>
        <v>0</v>
      </c>
      <c r="I862" s="38" t="s">
        <v>2508</v>
      </c>
      <c r="J862" s="9"/>
      <c r="K862" s="9"/>
      <c r="M862" s="9"/>
    </row>
    <row r="863" spans="1:13" x14ac:dyDescent="0.25">
      <c r="A863" s="240">
        <v>41948</v>
      </c>
      <c r="B863" s="241">
        <v>2740</v>
      </c>
      <c r="C863" s="394" t="s">
        <v>2506</v>
      </c>
      <c r="D863" s="401" t="s">
        <v>54</v>
      </c>
      <c r="E863" s="402">
        <v>26204.799999999999</v>
      </c>
      <c r="F863" s="294">
        <v>41948</v>
      </c>
      <c r="G863" s="30">
        <v>26204.799999999999</v>
      </c>
      <c r="H863" s="265">
        <f t="shared" ref="H863:H934" si="11">E863-G863</f>
        <v>0</v>
      </c>
      <c r="I863" s="235" t="s">
        <v>2508</v>
      </c>
      <c r="J863" s="9"/>
      <c r="K863" s="9"/>
      <c r="M863" s="9"/>
    </row>
    <row r="864" spans="1:13" x14ac:dyDescent="0.25">
      <c r="A864" s="240">
        <v>41949</v>
      </c>
      <c r="B864" s="241">
        <v>2820</v>
      </c>
      <c r="C864" s="394" t="s">
        <v>2506</v>
      </c>
      <c r="D864" s="401" t="s">
        <v>54</v>
      </c>
      <c r="E864" s="402">
        <v>25442.2</v>
      </c>
      <c r="F864" s="294">
        <v>41949</v>
      </c>
      <c r="G864" s="30">
        <v>25442.2</v>
      </c>
      <c r="H864" s="265">
        <f t="shared" si="11"/>
        <v>0</v>
      </c>
      <c r="I864" s="235" t="s">
        <v>2525</v>
      </c>
      <c r="J864" s="9"/>
      <c r="K864" s="9"/>
      <c r="M864" s="9"/>
    </row>
    <row r="865" spans="1:13" x14ac:dyDescent="0.25">
      <c r="A865" s="240">
        <v>41950</v>
      </c>
      <c r="B865" s="241">
        <v>2926</v>
      </c>
      <c r="C865" s="394" t="s">
        <v>2506</v>
      </c>
      <c r="D865" s="401" t="s">
        <v>54</v>
      </c>
      <c r="E865" s="402">
        <v>17692</v>
      </c>
      <c r="F865" s="294">
        <v>41950</v>
      </c>
      <c r="G865" s="30">
        <v>17692</v>
      </c>
      <c r="H865" s="265">
        <f t="shared" si="11"/>
        <v>0</v>
      </c>
      <c r="I865" s="8" t="s">
        <v>2525</v>
      </c>
      <c r="J865" s="9"/>
      <c r="K865" s="9"/>
      <c r="M865" s="9"/>
    </row>
    <row r="866" spans="1:13" x14ac:dyDescent="0.25">
      <c r="A866" s="240">
        <v>41951</v>
      </c>
      <c r="B866" s="241">
        <v>2998</v>
      </c>
      <c r="C866" s="394" t="s">
        <v>2506</v>
      </c>
      <c r="D866" s="8" t="s">
        <v>54</v>
      </c>
      <c r="E866" s="252">
        <v>23516.799999999999</v>
      </c>
      <c r="F866" s="294">
        <v>41951</v>
      </c>
      <c r="G866" s="30">
        <v>23516.799999999999</v>
      </c>
      <c r="H866" s="265">
        <f t="shared" si="11"/>
        <v>0</v>
      </c>
      <c r="I866" s="8" t="s">
        <v>2525</v>
      </c>
      <c r="J866" s="9"/>
      <c r="K866" s="9"/>
      <c r="M866" s="9"/>
    </row>
    <row r="867" spans="1:13" x14ac:dyDescent="0.25">
      <c r="A867" s="240">
        <v>41954</v>
      </c>
      <c r="B867" s="241">
        <v>3231</v>
      </c>
      <c r="C867" s="394" t="s">
        <v>2506</v>
      </c>
      <c r="D867" s="8" t="s">
        <v>54</v>
      </c>
      <c r="E867" s="252">
        <v>6837.4</v>
      </c>
      <c r="F867" s="294">
        <v>41954</v>
      </c>
      <c r="G867" s="30">
        <v>6837.4</v>
      </c>
      <c r="H867" s="265">
        <f t="shared" si="11"/>
        <v>0</v>
      </c>
      <c r="I867" s="235" t="s">
        <v>2508</v>
      </c>
      <c r="J867" s="9"/>
      <c r="K867" s="9"/>
      <c r="M867" s="9"/>
    </row>
    <row r="868" spans="1:13" x14ac:dyDescent="0.25">
      <c r="A868" s="240">
        <v>41955</v>
      </c>
      <c r="B868" s="241">
        <v>3336</v>
      </c>
      <c r="C868" s="394" t="s">
        <v>2506</v>
      </c>
      <c r="D868" s="401" t="s">
        <v>54</v>
      </c>
      <c r="E868" s="402">
        <v>32137.200000000001</v>
      </c>
      <c r="F868" s="294">
        <v>41955</v>
      </c>
      <c r="G868" s="30">
        <v>32137.200000000001</v>
      </c>
      <c r="H868" s="265">
        <f t="shared" si="11"/>
        <v>0</v>
      </c>
      <c r="I868" s="235" t="s">
        <v>2508</v>
      </c>
      <c r="J868" s="9"/>
      <c r="K868" s="9"/>
      <c r="M868" s="9"/>
    </row>
    <row r="869" spans="1:13" x14ac:dyDescent="0.25">
      <c r="A869" s="240">
        <v>41956</v>
      </c>
      <c r="B869" s="241">
        <v>3382</v>
      </c>
      <c r="C869" s="394" t="s">
        <v>2506</v>
      </c>
      <c r="D869" s="8" t="s">
        <v>54</v>
      </c>
      <c r="E869" s="252">
        <v>23339.1</v>
      </c>
      <c r="F869" s="294">
        <v>41957</v>
      </c>
      <c r="G869" s="30">
        <v>23339.1</v>
      </c>
      <c r="H869" s="265">
        <f t="shared" si="11"/>
        <v>0</v>
      </c>
      <c r="I869" s="235" t="s">
        <v>2525</v>
      </c>
      <c r="J869" s="9"/>
      <c r="K869" s="9"/>
      <c r="M869" s="9"/>
    </row>
    <row r="870" spans="1:13" x14ac:dyDescent="0.25">
      <c r="A870" s="240">
        <v>41956</v>
      </c>
      <c r="B870" s="241">
        <v>3415</v>
      </c>
      <c r="C870" s="394" t="s">
        <v>2506</v>
      </c>
      <c r="D870" s="401" t="s">
        <v>54</v>
      </c>
      <c r="E870" s="402">
        <v>7553.2</v>
      </c>
      <c r="F870" s="294">
        <v>41957</v>
      </c>
      <c r="G870" s="30">
        <v>7553.2</v>
      </c>
      <c r="H870" s="265">
        <f t="shared" si="11"/>
        <v>0</v>
      </c>
      <c r="I870" s="8" t="s">
        <v>2525</v>
      </c>
      <c r="J870" s="9"/>
      <c r="K870" s="9"/>
      <c r="M870" s="9"/>
    </row>
    <row r="871" spans="1:13" x14ac:dyDescent="0.25">
      <c r="A871" s="240">
        <v>41957</v>
      </c>
      <c r="B871" s="241">
        <v>3479</v>
      </c>
      <c r="C871" s="394" t="s">
        <v>2506</v>
      </c>
      <c r="D871" s="401" t="s">
        <v>54</v>
      </c>
      <c r="E871" s="402">
        <v>22983.599999999999</v>
      </c>
      <c r="F871" s="294">
        <v>41958</v>
      </c>
      <c r="G871" s="30">
        <v>22983.599999999999</v>
      </c>
      <c r="H871" s="265">
        <f t="shared" si="11"/>
        <v>0</v>
      </c>
      <c r="I871" s="8" t="s">
        <v>2525</v>
      </c>
      <c r="J871" s="9"/>
      <c r="K871" s="9"/>
      <c r="M871" s="9"/>
    </row>
    <row r="872" spans="1:13" x14ac:dyDescent="0.25">
      <c r="A872" s="240">
        <v>41958</v>
      </c>
      <c r="B872" s="241">
        <v>3619</v>
      </c>
      <c r="C872" s="394" t="s">
        <v>2506</v>
      </c>
      <c r="D872" s="8" t="s">
        <v>54</v>
      </c>
      <c r="E872" s="252">
        <v>13950.18</v>
      </c>
      <c r="F872" s="294">
        <v>41960</v>
      </c>
      <c r="G872" s="30">
        <v>13950.18</v>
      </c>
      <c r="H872" s="265">
        <f t="shared" si="11"/>
        <v>0</v>
      </c>
      <c r="I872" s="8" t="s">
        <v>2525</v>
      </c>
      <c r="J872" s="9"/>
      <c r="K872" s="9"/>
      <c r="M872" s="9"/>
    </row>
    <row r="873" spans="1:13" x14ac:dyDescent="0.25">
      <c r="A873" s="240">
        <v>41961</v>
      </c>
      <c r="B873" s="241">
        <v>3784</v>
      </c>
      <c r="C873" s="394" t="s">
        <v>2506</v>
      </c>
      <c r="D873" s="8" t="s">
        <v>54</v>
      </c>
      <c r="E873" s="252">
        <v>6940</v>
      </c>
      <c r="F873" s="294">
        <v>41961</v>
      </c>
      <c r="G873" s="251">
        <v>6940</v>
      </c>
      <c r="H873" s="265">
        <f t="shared" si="11"/>
        <v>0</v>
      </c>
      <c r="I873" s="235" t="s">
        <v>2508</v>
      </c>
      <c r="J873" s="9"/>
      <c r="K873" s="9"/>
      <c r="M873" s="9"/>
    </row>
    <row r="874" spans="1:13" x14ac:dyDescent="0.25">
      <c r="A874" s="240">
        <v>41962</v>
      </c>
      <c r="B874" s="241">
        <v>3886</v>
      </c>
      <c r="C874" s="394" t="s">
        <v>2506</v>
      </c>
      <c r="D874" s="401" t="s">
        <v>54</v>
      </c>
      <c r="E874" s="402">
        <v>20603.599999999999</v>
      </c>
      <c r="F874" s="294">
        <v>41962</v>
      </c>
      <c r="G874" s="30">
        <v>20603.599999999999</v>
      </c>
      <c r="H874" s="265">
        <f t="shared" si="11"/>
        <v>0</v>
      </c>
      <c r="I874" s="8" t="s">
        <v>2508</v>
      </c>
      <c r="J874" s="9"/>
      <c r="K874" s="9"/>
      <c r="M874" s="9"/>
    </row>
    <row r="875" spans="1:13" x14ac:dyDescent="0.25">
      <c r="A875" s="240">
        <v>41963</v>
      </c>
      <c r="B875" s="241">
        <v>3950</v>
      </c>
      <c r="C875" s="394" t="s">
        <v>2506</v>
      </c>
      <c r="D875" s="401" t="s">
        <v>54</v>
      </c>
      <c r="E875" s="402">
        <v>14478.6</v>
      </c>
      <c r="F875" s="294">
        <v>41963</v>
      </c>
      <c r="G875" s="30">
        <v>14478.6</v>
      </c>
      <c r="H875" s="265">
        <f t="shared" si="11"/>
        <v>0</v>
      </c>
      <c r="I875" s="8" t="s">
        <v>2525</v>
      </c>
      <c r="J875" s="9"/>
      <c r="K875" s="9"/>
      <c r="M875" s="9"/>
    </row>
    <row r="876" spans="1:13" x14ac:dyDescent="0.25">
      <c r="A876" s="240">
        <v>41964</v>
      </c>
      <c r="B876" s="241">
        <v>4066</v>
      </c>
      <c r="C876" s="429" t="s">
        <v>2506</v>
      </c>
      <c r="D876" s="401" t="s">
        <v>54</v>
      </c>
      <c r="E876" s="402">
        <v>21630.6</v>
      </c>
      <c r="F876" s="294">
        <v>41964</v>
      </c>
      <c r="G876" s="30">
        <v>21630.6</v>
      </c>
      <c r="H876" s="265">
        <f t="shared" si="11"/>
        <v>0</v>
      </c>
      <c r="I876" s="235" t="s">
        <v>2525</v>
      </c>
      <c r="J876" s="9"/>
      <c r="K876" s="9"/>
      <c r="M876" s="9"/>
    </row>
    <row r="877" spans="1:13" x14ac:dyDescent="0.25">
      <c r="A877" s="240">
        <v>41965</v>
      </c>
      <c r="B877" s="241">
        <v>4171</v>
      </c>
      <c r="C877" s="429" t="s">
        <v>2506</v>
      </c>
      <c r="D877" s="401" t="s">
        <v>54</v>
      </c>
      <c r="E877" s="402">
        <v>26150</v>
      </c>
      <c r="F877" s="294">
        <v>41965</v>
      </c>
      <c r="G877" s="22">
        <v>26150</v>
      </c>
      <c r="H877" s="265">
        <f t="shared" si="11"/>
        <v>0</v>
      </c>
      <c r="I877" s="431" t="s">
        <v>2520</v>
      </c>
      <c r="J877" s="9"/>
      <c r="K877" s="9"/>
      <c r="M877" s="9"/>
    </row>
    <row r="878" spans="1:13" x14ac:dyDescent="0.25">
      <c r="A878" s="240">
        <v>41965</v>
      </c>
      <c r="B878" s="241">
        <v>4200</v>
      </c>
      <c r="C878" s="429" t="s">
        <v>2506</v>
      </c>
      <c r="D878" s="401" t="s">
        <v>54</v>
      </c>
      <c r="E878" s="402">
        <v>2830.88</v>
      </c>
      <c r="F878" s="294">
        <v>41967</v>
      </c>
      <c r="G878" s="22">
        <v>2830.88</v>
      </c>
      <c r="H878" s="265">
        <f t="shared" si="11"/>
        <v>0</v>
      </c>
      <c r="I878" s="20" t="s">
        <v>2525</v>
      </c>
      <c r="J878" s="9"/>
      <c r="K878" s="9"/>
      <c r="M878" s="9"/>
    </row>
    <row r="879" spans="1:13" x14ac:dyDescent="0.25">
      <c r="A879" s="240">
        <v>41968</v>
      </c>
      <c r="B879" s="241">
        <v>4365</v>
      </c>
      <c r="C879" s="429" t="s">
        <v>2506</v>
      </c>
      <c r="D879" s="8" t="s">
        <v>54</v>
      </c>
      <c r="E879" s="252">
        <v>7412</v>
      </c>
      <c r="F879" s="294">
        <v>41968</v>
      </c>
      <c r="G879" s="22">
        <v>7412</v>
      </c>
      <c r="H879" s="265">
        <f t="shared" si="11"/>
        <v>0</v>
      </c>
      <c r="I879" s="20" t="s">
        <v>2508</v>
      </c>
      <c r="J879" s="9"/>
      <c r="K879" s="9"/>
      <c r="M879" s="9"/>
    </row>
    <row r="880" spans="1:13" x14ac:dyDescent="0.25">
      <c r="A880" s="240"/>
      <c r="B880" s="241"/>
      <c r="C880" s="429"/>
      <c r="D880" s="8"/>
      <c r="E880" s="252"/>
      <c r="F880" s="294"/>
      <c r="G880" s="620">
        <f>SUM(G861:G879)</f>
        <v>330993.36</v>
      </c>
      <c r="H880" s="265"/>
      <c r="I880" s="20"/>
      <c r="J880" s="9"/>
      <c r="K880" s="9"/>
      <c r="M880" s="9"/>
    </row>
    <row r="881" spans="1:13" x14ac:dyDescent="0.25">
      <c r="A881" s="240"/>
      <c r="B881" s="241"/>
      <c r="C881" s="429"/>
      <c r="D881" s="8"/>
      <c r="E881" s="252"/>
      <c r="F881" s="294"/>
      <c r="G881" s="22"/>
      <c r="H881" s="265"/>
      <c r="I881" s="20"/>
      <c r="J881" s="9"/>
      <c r="K881" s="9"/>
      <c r="M881" s="9"/>
    </row>
    <row r="882" spans="1:13" x14ac:dyDescent="0.25">
      <c r="A882" s="240">
        <v>41944</v>
      </c>
      <c r="B882" s="241">
        <v>2424</v>
      </c>
      <c r="C882" s="394" t="s">
        <v>2506</v>
      </c>
      <c r="D882" s="401" t="s">
        <v>2311</v>
      </c>
      <c r="E882" s="402">
        <v>7980.4</v>
      </c>
      <c r="F882" s="294">
        <v>41944</v>
      </c>
      <c r="G882" s="30">
        <v>7980.4</v>
      </c>
      <c r="H882" s="238">
        <f t="shared" si="11"/>
        <v>0</v>
      </c>
      <c r="I882" s="235" t="s">
        <v>2520</v>
      </c>
      <c r="J882" s="9"/>
      <c r="K882" s="9"/>
      <c r="M882" s="9"/>
    </row>
    <row r="883" spans="1:13" x14ac:dyDescent="0.25">
      <c r="A883" s="240">
        <v>41946</v>
      </c>
      <c r="B883" s="241">
        <v>2570</v>
      </c>
      <c r="C883" s="394" t="s">
        <v>2506</v>
      </c>
      <c r="D883" s="414" t="s">
        <v>2311</v>
      </c>
      <c r="E883" s="402">
        <v>8043.3</v>
      </c>
      <c r="F883" s="294">
        <v>41947</v>
      </c>
      <c r="G883" s="30">
        <v>8043.3</v>
      </c>
      <c r="H883" s="238">
        <f t="shared" si="11"/>
        <v>0</v>
      </c>
      <c r="I883" s="38" t="s">
        <v>2523</v>
      </c>
      <c r="J883" s="9"/>
      <c r="K883" s="9"/>
      <c r="M883" s="9"/>
    </row>
    <row r="884" spans="1:13" x14ac:dyDescent="0.25">
      <c r="A884" s="240">
        <v>41947</v>
      </c>
      <c r="B884" s="241">
        <v>2689</v>
      </c>
      <c r="C884" s="394" t="s">
        <v>2506</v>
      </c>
      <c r="D884" s="401" t="s">
        <v>2311</v>
      </c>
      <c r="E884" s="402">
        <v>3420</v>
      </c>
      <c r="F884" s="417" t="s">
        <v>2603</v>
      </c>
      <c r="G884" s="30">
        <f>2593+827</f>
        <v>3420</v>
      </c>
      <c r="H884" s="265">
        <f t="shared" si="11"/>
        <v>0</v>
      </c>
      <c r="I884" s="235" t="s">
        <v>2523</v>
      </c>
      <c r="J884" s="9"/>
      <c r="K884" s="9"/>
      <c r="M884" s="9"/>
    </row>
    <row r="885" spans="1:13" x14ac:dyDescent="0.25">
      <c r="A885" s="240">
        <v>41948</v>
      </c>
      <c r="B885" s="241">
        <v>2743</v>
      </c>
      <c r="C885" s="394" t="s">
        <v>2506</v>
      </c>
      <c r="D885" s="401" t="s">
        <v>2311</v>
      </c>
      <c r="E885" s="402">
        <v>6166</v>
      </c>
      <c r="F885" s="294">
        <v>41949</v>
      </c>
      <c r="G885" s="30">
        <v>6166</v>
      </c>
      <c r="H885" s="265">
        <f t="shared" si="11"/>
        <v>0</v>
      </c>
      <c r="I885" s="235" t="s">
        <v>2520</v>
      </c>
      <c r="J885" s="9"/>
      <c r="K885" s="9"/>
      <c r="M885" s="9"/>
    </row>
    <row r="886" spans="1:13" x14ac:dyDescent="0.25">
      <c r="A886" s="240">
        <v>41949</v>
      </c>
      <c r="B886" s="241">
        <v>2835</v>
      </c>
      <c r="C886" s="394" t="s">
        <v>2506</v>
      </c>
      <c r="D886" s="401" t="s">
        <v>2311</v>
      </c>
      <c r="E886" s="402">
        <v>4939.8999999999996</v>
      </c>
      <c r="F886" s="294">
        <v>41950</v>
      </c>
      <c r="G886" s="30">
        <v>4939.8999999999996</v>
      </c>
      <c r="H886" s="265">
        <f t="shared" si="11"/>
        <v>0</v>
      </c>
      <c r="I886" s="235" t="s">
        <v>2544</v>
      </c>
      <c r="J886" s="9"/>
      <c r="K886" s="9"/>
      <c r="M886" s="9"/>
    </row>
    <row r="887" spans="1:13" x14ac:dyDescent="0.25">
      <c r="A887" s="240">
        <v>41949</v>
      </c>
      <c r="B887" s="241">
        <v>2842</v>
      </c>
      <c r="C887" s="394" t="s">
        <v>2506</v>
      </c>
      <c r="D887" s="401" t="s">
        <v>2311</v>
      </c>
      <c r="E887" s="402">
        <v>1060</v>
      </c>
      <c r="F887" s="294">
        <v>41950</v>
      </c>
      <c r="G887" s="30">
        <v>1060</v>
      </c>
      <c r="H887" s="265">
        <f t="shared" si="11"/>
        <v>0</v>
      </c>
      <c r="I887" s="235" t="s">
        <v>2523</v>
      </c>
      <c r="J887" s="9"/>
      <c r="K887" s="9"/>
      <c r="M887" s="9"/>
    </row>
    <row r="888" spans="1:13" x14ac:dyDescent="0.25">
      <c r="A888" s="240">
        <v>41950</v>
      </c>
      <c r="B888" s="241">
        <v>2902</v>
      </c>
      <c r="C888" s="394" t="s">
        <v>2506</v>
      </c>
      <c r="D888" s="401" t="s">
        <v>2311</v>
      </c>
      <c r="E888" s="402">
        <v>6029</v>
      </c>
      <c r="F888" s="294">
        <v>41953</v>
      </c>
      <c r="G888" s="30">
        <v>6029</v>
      </c>
      <c r="H888" s="265">
        <f t="shared" si="11"/>
        <v>0</v>
      </c>
      <c r="I888" s="8" t="s">
        <v>2523</v>
      </c>
      <c r="J888" s="9"/>
      <c r="K888" s="9"/>
      <c r="M888" s="9"/>
    </row>
    <row r="889" spans="1:13" x14ac:dyDescent="0.25">
      <c r="A889" s="240">
        <v>41951</v>
      </c>
      <c r="B889" s="241">
        <v>3009</v>
      </c>
      <c r="C889" s="394" t="s">
        <v>2506</v>
      </c>
      <c r="D889" s="8" t="s">
        <v>2311</v>
      </c>
      <c r="E889" s="252">
        <v>5034.7</v>
      </c>
      <c r="F889" s="294">
        <v>41953</v>
      </c>
      <c r="G889" s="30">
        <v>5034.7</v>
      </c>
      <c r="H889" s="265">
        <f t="shared" si="11"/>
        <v>0</v>
      </c>
      <c r="I889" s="8" t="s">
        <v>2523</v>
      </c>
      <c r="J889" s="9"/>
      <c r="K889" s="9"/>
      <c r="M889" s="9"/>
    </row>
    <row r="890" spans="1:13" x14ac:dyDescent="0.25">
      <c r="A890" s="240">
        <v>41952</v>
      </c>
      <c r="B890" s="241">
        <v>3095</v>
      </c>
      <c r="C890" s="394" t="s">
        <v>2506</v>
      </c>
      <c r="D890" s="8" t="s">
        <v>2311</v>
      </c>
      <c r="E890" s="252">
        <v>9729.7999999999993</v>
      </c>
      <c r="F890" s="294">
        <v>41953</v>
      </c>
      <c r="G890" s="30">
        <v>9729.7999999999993</v>
      </c>
      <c r="H890" s="265">
        <f t="shared" si="11"/>
        <v>0</v>
      </c>
      <c r="I890" s="235" t="s">
        <v>2523</v>
      </c>
      <c r="J890" s="9"/>
      <c r="K890" s="9"/>
      <c r="M890" s="9"/>
    </row>
    <row r="891" spans="1:13" x14ac:dyDescent="0.25">
      <c r="A891" s="240">
        <v>41953</v>
      </c>
      <c r="B891" s="241">
        <v>3155</v>
      </c>
      <c r="C891" s="394" t="s">
        <v>2506</v>
      </c>
      <c r="D891" s="8" t="s">
        <v>2311</v>
      </c>
      <c r="E891" s="252">
        <v>3406.9</v>
      </c>
      <c r="F891" s="294">
        <v>41954</v>
      </c>
      <c r="G891" s="30">
        <v>3406.9</v>
      </c>
      <c r="H891" s="265">
        <f t="shared" si="11"/>
        <v>0</v>
      </c>
      <c r="I891" s="235" t="s">
        <v>2523</v>
      </c>
      <c r="J891" s="9"/>
      <c r="K891" s="9"/>
      <c r="M891" s="9"/>
    </row>
    <row r="892" spans="1:13" x14ac:dyDescent="0.25">
      <c r="A892" s="240">
        <v>41954</v>
      </c>
      <c r="B892" s="241">
        <v>3258</v>
      </c>
      <c r="C892" s="394" t="s">
        <v>2506</v>
      </c>
      <c r="D892" s="8" t="s">
        <v>2311</v>
      </c>
      <c r="E892" s="252">
        <v>4063.8</v>
      </c>
      <c r="F892" s="294">
        <v>41957</v>
      </c>
      <c r="G892" s="30">
        <v>4063.8</v>
      </c>
      <c r="H892" s="265">
        <f t="shared" si="11"/>
        <v>0</v>
      </c>
      <c r="I892" s="235" t="s">
        <v>2511</v>
      </c>
      <c r="J892" s="9"/>
      <c r="K892" s="9"/>
      <c r="M892" s="9"/>
    </row>
    <row r="893" spans="1:13" x14ac:dyDescent="0.25">
      <c r="A893" s="240">
        <v>41955</v>
      </c>
      <c r="B893" s="241">
        <v>3315</v>
      </c>
      <c r="C893" s="394" t="s">
        <v>2506</v>
      </c>
      <c r="D893" s="8" t="s">
        <v>2311</v>
      </c>
      <c r="E893" s="252">
        <v>5442.8</v>
      </c>
      <c r="F893" s="294">
        <v>41957</v>
      </c>
      <c r="G893" s="30">
        <v>5442.8</v>
      </c>
      <c r="H893" s="265">
        <f t="shared" si="11"/>
        <v>0</v>
      </c>
      <c r="I893" s="235" t="s">
        <v>2523</v>
      </c>
      <c r="J893" s="9"/>
      <c r="K893" s="9"/>
      <c r="M893" s="9"/>
    </row>
    <row r="894" spans="1:13" x14ac:dyDescent="0.25">
      <c r="A894" s="240">
        <v>41955</v>
      </c>
      <c r="B894" s="241">
        <v>3316</v>
      </c>
      <c r="C894" s="394" t="s">
        <v>2506</v>
      </c>
      <c r="D894" s="8" t="s">
        <v>2311</v>
      </c>
      <c r="E894" s="252">
        <v>4944.2</v>
      </c>
      <c r="F894" s="294">
        <v>41957</v>
      </c>
      <c r="G894" s="30">
        <v>4944.2</v>
      </c>
      <c r="H894" s="265">
        <f t="shared" si="11"/>
        <v>0</v>
      </c>
      <c r="I894" s="235" t="s">
        <v>2523</v>
      </c>
      <c r="J894" s="9"/>
      <c r="K894" s="9"/>
      <c r="M894" s="9"/>
    </row>
    <row r="895" spans="1:13" x14ac:dyDescent="0.25">
      <c r="A895" s="240">
        <v>41956</v>
      </c>
      <c r="B895" s="241">
        <v>3423</v>
      </c>
      <c r="C895" s="394" t="s">
        <v>2506</v>
      </c>
      <c r="D895" s="401" t="s">
        <v>2311</v>
      </c>
      <c r="E895" s="402">
        <v>3790.4</v>
      </c>
      <c r="F895" s="294">
        <v>41957</v>
      </c>
      <c r="G895" s="22">
        <v>3790.4</v>
      </c>
      <c r="H895" s="265">
        <f t="shared" si="11"/>
        <v>0</v>
      </c>
      <c r="I895" s="20" t="s">
        <v>2523</v>
      </c>
      <c r="J895" s="9"/>
      <c r="K895" s="9"/>
      <c r="M895" s="9"/>
    </row>
    <row r="896" spans="1:13" x14ac:dyDescent="0.25">
      <c r="A896" s="240">
        <v>41957</v>
      </c>
      <c r="B896" s="241">
        <v>3513</v>
      </c>
      <c r="C896" s="394" t="s">
        <v>2506</v>
      </c>
      <c r="D896" s="401" t="s">
        <v>2311</v>
      </c>
      <c r="E896" s="402">
        <v>4534.8</v>
      </c>
      <c r="F896" s="294">
        <v>41960</v>
      </c>
      <c r="G896" s="30">
        <v>4534.8</v>
      </c>
      <c r="H896" s="265">
        <f t="shared" si="11"/>
        <v>0</v>
      </c>
      <c r="I896" s="8" t="s">
        <v>2544</v>
      </c>
      <c r="J896" s="9"/>
      <c r="K896" s="9"/>
      <c r="M896" s="9"/>
    </row>
    <row r="897" spans="1:13" x14ac:dyDescent="0.25">
      <c r="A897" s="240">
        <v>41958</v>
      </c>
      <c r="B897" s="241">
        <v>3604</v>
      </c>
      <c r="C897" s="394" t="s">
        <v>2506</v>
      </c>
      <c r="D897" s="401" t="s">
        <v>2311</v>
      </c>
      <c r="E897" s="402">
        <v>9931.1</v>
      </c>
      <c r="F897" s="294">
        <v>41958</v>
      </c>
      <c r="G897" s="30">
        <v>9931.1</v>
      </c>
      <c r="H897" s="265">
        <f t="shared" si="11"/>
        <v>0</v>
      </c>
      <c r="I897" s="235" t="s">
        <v>2508</v>
      </c>
      <c r="J897" s="9"/>
      <c r="K897" s="9"/>
      <c r="M897" s="9"/>
    </row>
    <row r="898" spans="1:13" x14ac:dyDescent="0.25">
      <c r="A898" s="240">
        <v>41959</v>
      </c>
      <c r="B898" s="241">
        <v>3661</v>
      </c>
      <c r="C898" s="394" t="s">
        <v>2506</v>
      </c>
      <c r="D898" s="401" t="s">
        <v>2311</v>
      </c>
      <c r="E898" s="402">
        <v>8564.9</v>
      </c>
      <c r="F898" s="294">
        <v>41960</v>
      </c>
      <c r="G898" s="30">
        <v>8564.9</v>
      </c>
      <c r="H898" s="265">
        <f t="shared" si="11"/>
        <v>0</v>
      </c>
      <c r="I898" s="8" t="s">
        <v>2508</v>
      </c>
      <c r="J898" s="9"/>
      <c r="K898" s="9"/>
      <c r="M898" s="9"/>
    </row>
    <row r="899" spans="1:13" x14ac:dyDescent="0.25">
      <c r="A899" s="240">
        <v>41960</v>
      </c>
      <c r="B899" s="241">
        <v>3734</v>
      </c>
      <c r="C899" s="394" t="s">
        <v>2506</v>
      </c>
      <c r="D899" s="8" t="s">
        <v>2311</v>
      </c>
      <c r="E899" s="252">
        <v>5216.1000000000004</v>
      </c>
      <c r="F899" s="294">
        <v>41961</v>
      </c>
      <c r="G899" s="251">
        <v>5216.1000000000004</v>
      </c>
      <c r="H899" s="265">
        <f t="shared" si="11"/>
        <v>0</v>
      </c>
      <c r="I899" s="235" t="s">
        <v>2523</v>
      </c>
      <c r="J899" s="9"/>
      <c r="K899" s="9"/>
      <c r="M899" s="9"/>
    </row>
    <row r="900" spans="1:13" x14ac:dyDescent="0.25">
      <c r="A900" s="240">
        <v>41961</v>
      </c>
      <c r="B900" s="241">
        <v>3807</v>
      </c>
      <c r="C900" s="394" t="s">
        <v>2506</v>
      </c>
      <c r="D900" s="401" t="s">
        <v>2311</v>
      </c>
      <c r="E900" s="402">
        <v>10600.7</v>
      </c>
      <c r="F900" s="299" t="s">
        <v>2731</v>
      </c>
      <c r="G900" s="251">
        <f>7800+2800.7</f>
        <v>10600.7</v>
      </c>
      <c r="H900" s="265">
        <f t="shared" si="11"/>
        <v>0</v>
      </c>
      <c r="I900" s="235" t="s">
        <v>2523</v>
      </c>
      <c r="J900" s="9"/>
      <c r="K900" s="9"/>
      <c r="M900" s="9"/>
    </row>
    <row r="901" spans="1:13" x14ac:dyDescent="0.25">
      <c r="A901" s="240">
        <v>41962</v>
      </c>
      <c r="B901" s="241">
        <v>3890</v>
      </c>
      <c r="C901" s="394" t="s">
        <v>2506</v>
      </c>
      <c r="D901" s="401" t="s">
        <v>2311</v>
      </c>
      <c r="E901" s="402">
        <v>3456.2</v>
      </c>
      <c r="F901" s="294">
        <v>41964</v>
      </c>
      <c r="G901" s="30">
        <v>3456.2</v>
      </c>
      <c r="H901" s="265">
        <f t="shared" si="11"/>
        <v>0</v>
      </c>
      <c r="I901" s="8" t="s">
        <v>2508</v>
      </c>
      <c r="J901" s="9"/>
      <c r="K901" s="9"/>
      <c r="M901" s="9"/>
    </row>
    <row r="902" spans="1:13" x14ac:dyDescent="0.25">
      <c r="A902" s="240">
        <v>41963</v>
      </c>
      <c r="B902" s="241">
        <v>3984</v>
      </c>
      <c r="C902" s="394" t="s">
        <v>2506</v>
      </c>
      <c r="D902" s="401" t="s">
        <v>2311</v>
      </c>
      <c r="E902" s="402">
        <v>5303.55</v>
      </c>
      <c r="F902" s="294">
        <v>41963</v>
      </c>
      <c r="G902" s="30">
        <v>5303.55</v>
      </c>
      <c r="H902" s="265">
        <f t="shared" si="11"/>
        <v>0</v>
      </c>
      <c r="I902" s="8" t="s">
        <v>2523</v>
      </c>
      <c r="J902" s="9"/>
      <c r="K902" s="9"/>
      <c r="M902" s="9"/>
    </row>
    <row r="903" spans="1:13" x14ac:dyDescent="0.25">
      <c r="A903" s="240">
        <v>41964</v>
      </c>
      <c r="B903" s="241">
        <v>4086</v>
      </c>
      <c r="C903" s="429" t="s">
        <v>2506</v>
      </c>
      <c r="D903" s="401" t="s">
        <v>2311</v>
      </c>
      <c r="E903" s="402">
        <v>6226.7</v>
      </c>
      <c r="F903" s="294">
        <v>41964</v>
      </c>
      <c r="G903" s="30">
        <v>6226.7</v>
      </c>
      <c r="H903" s="265">
        <f t="shared" si="11"/>
        <v>0</v>
      </c>
      <c r="I903" s="431" t="s">
        <v>2523</v>
      </c>
      <c r="J903" s="9"/>
      <c r="K903" s="9"/>
      <c r="M903" s="9"/>
    </row>
    <row r="904" spans="1:13" x14ac:dyDescent="0.25">
      <c r="A904" s="240">
        <v>41965</v>
      </c>
      <c r="B904" s="241">
        <v>4143</v>
      </c>
      <c r="C904" s="429" t="s">
        <v>2506</v>
      </c>
      <c r="D904" s="401" t="s">
        <v>2311</v>
      </c>
      <c r="E904" s="402">
        <v>34274</v>
      </c>
      <c r="F904" s="294">
        <v>41967</v>
      </c>
      <c r="G904" s="22">
        <v>34274</v>
      </c>
      <c r="H904" s="265">
        <f t="shared" si="11"/>
        <v>0</v>
      </c>
      <c r="I904" s="431" t="s">
        <v>2508</v>
      </c>
      <c r="J904" s="9"/>
      <c r="K904" s="9"/>
      <c r="M904" s="9"/>
    </row>
    <row r="905" spans="1:13" x14ac:dyDescent="0.25">
      <c r="A905" s="240">
        <v>41966</v>
      </c>
      <c r="B905" s="241">
        <v>4244</v>
      </c>
      <c r="C905" s="429" t="s">
        <v>2506</v>
      </c>
      <c r="D905" s="401" t="s">
        <v>2311</v>
      </c>
      <c r="E905" s="402">
        <v>6183</v>
      </c>
      <c r="F905" s="294">
        <v>41967</v>
      </c>
      <c r="G905" s="22">
        <v>6183</v>
      </c>
      <c r="H905" s="265">
        <f t="shared" si="11"/>
        <v>0</v>
      </c>
      <c r="I905" s="20" t="s">
        <v>2508</v>
      </c>
      <c r="J905" s="9"/>
      <c r="K905" s="9"/>
      <c r="M905" s="9"/>
    </row>
    <row r="906" spans="1:13" x14ac:dyDescent="0.25">
      <c r="A906" s="240">
        <v>41967</v>
      </c>
      <c r="B906" s="241">
        <v>4286</v>
      </c>
      <c r="C906" s="429" t="s">
        <v>2506</v>
      </c>
      <c r="D906" s="401" t="s">
        <v>2311</v>
      </c>
      <c r="E906" s="402">
        <v>7044</v>
      </c>
      <c r="F906" s="117">
        <v>41967</v>
      </c>
      <c r="G906" s="30">
        <v>7044</v>
      </c>
      <c r="H906" s="265">
        <f t="shared" si="11"/>
        <v>0</v>
      </c>
      <c r="I906" s="235" t="s">
        <v>2523</v>
      </c>
      <c r="J906" s="9"/>
      <c r="K906" s="9"/>
      <c r="M906" s="9"/>
    </row>
    <row r="907" spans="1:13" x14ac:dyDescent="0.25">
      <c r="A907" s="240">
        <v>41968</v>
      </c>
      <c r="B907" s="241">
        <v>4389</v>
      </c>
      <c r="C907" s="429" t="s">
        <v>2506</v>
      </c>
      <c r="D907" s="401" t="s">
        <v>2311</v>
      </c>
      <c r="E907" s="402">
        <v>5949.4</v>
      </c>
      <c r="F907" s="300"/>
      <c r="G907" s="100"/>
      <c r="H907" s="265">
        <f t="shared" si="11"/>
        <v>5949.4</v>
      </c>
      <c r="I907" s="20" t="s">
        <v>2523</v>
      </c>
      <c r="J907" s="9"/>
      <c r="K907" s="9"/>
      <c r="M907" s="9"/>
    </row>
    <row r="908" spans="1:13" x14ac:dyDescent="0.25">
      <c r="A908" s="240"/>
      <c r="B908" s="241"/>
      <c r="C908" s="429"/>
      <c r="D908" s="401"/>
      <c r="E908" s="622">
        <f>SUM(E882:E907)</f>
        <v>181335.65</v>
      </c>
      <c r="F908" s="300"/>
      <c r="G908" s="100"/>
      <c r="H908" s="265"/>
      <c r="I908" s="20"/>
      <c r="J908" s="9"/>
      <c r="K908" s="9"/>
      <c r="M908" s="9"/>
    </row>
    <row r="909" spans="1:13" x14ac:dyDescent="0.25">
      <c r="A909" s="240"/>
      <c r="B909" s="241"/>
      <c r="C909" s="429"/>
      <c r="D909" s="401"/>
      <c r="E909" s="402"/>
      <c r="F909" s="300"/>
      <c r="G909" s="100"/>
      <c r="H909" s="265"/>
      <c r="I909" s="20"/>
      <c r="J909" s="9"/>
      <c r="K909" s="9"/>
      <c r="M909" s="9"/>
    </row>
    <row r="910" spans="1:13" x14ac:dyDescent="0.25">
      <c r="A910" s="240">
        <v>41944</v>
      </c>
      <c r="B910" s="241">
        <v>2449</v>
      </c>
      <c r="C910" s="394" t="s">
        <v>2506</v>
      </c>
      <c r="D910" s="401" t="s">
        <v>113</v>
      </c>
      <c r="E910" s="402">
        <v>14536</v>
      </c>
      <c r="F910" s="294">
        <v>41946</v>
      </c>
      <c r="G910" s="30">
        <v>14536</v>
      </c>
      <c r="H910" s="238">
        <f t="shared" si="11"/>
        <v>0</v>
      </c>
      <c r="I910" s="235" t="s">
        <v>2534</v>
      </c>
      <c r="J910" s="9"/>
      <c r="K910" s="9"/>
      <c r="M910" s="9"/>
    </row>
    <row r="911" spans="1:13" x14ac:dyDescent="0.25">
      <c r="A911" s="240">
        <v>41946</v>
      </c>
      <c r="B911" s="241">
        <v>2553</v>
      </c>
      <c r="C911" s="394" t="s">
        <v>2506</v>
      </c>
      <c r="D911" s="414" t="s">
        <v>113</v>
      </c>
      <c r="E911" s="402">
        <v>6661.6</v>
      </c>
      <c r="F911" s="294">
        <v>41947</v>
      </c>
      <c r="G911" s="30">
        <v>6661.6</v>
      </c>
      <c r="H911" s="238">
        <f t="shared" si="11"/>
        <v>0</v>
      </c>
      <c r="I911" s="38">
        <v>6661</v>
      </c>
      <c r="M911" s="9"/>
    </row>
    <row r="912" spans="1:13" x14ac:dyDescent="0.25">
      <c r="A912" s="240">
        <v>41949</v>
      </c>
      <c r="B912" s="241">
        <v>2797</v>
      </c>
      <c r="C912" s="394" t="s">
        <v>2506</v>
      </c>
      <c r="D912" s="401" t="s">
        <v>113</v>
      </c>
      <c r="E912" s="402">
        <v>9225</v>
      </c>
      <c r="F912" s="294">
        <v>41950</v>
      </c>
      <c r="G912" s="30">
        <v>9225</v>
      </c>
      <c r="H912" s="265">
        <f t="shared" si="11"/>
        <v>0</v>
      </c>
      <c r="I912" s="235" t="s">
        <v>2531</v>
      </c>
      <c r="M912" s="9"/>
    </row>
    <row r="913" spans="1:13" x14ac:dyDescent="0.25">
      <c r="A913" s="240">
        <v>41951</v>
      </c>
      <c r="B913" s="241">
        <v>3012</v>
      </c>
      <c r="C913" s="394" t="s">
        <v>2506</v>
      </c>
      <c r="D913" s="8" t="s">
        <v>113</v>
      </c>
      <c r="E913" s="252">
        <v>10439</v>
      </c>
      <c r="F913" s="294">
        <v>41951</v>
      </c>
      <c r="G913" s="30">
        <v>10439</v>
      </c>
      <c r="H913" s="265">
        <f t="shared" si="11"/>
        <v>0</v>
      </c>
      <c r="I913" s="8" t="s">
        <v>2531</v>
      </c>
      <c r="M913" s="9"/>
    </row>
    <row r="914" spans="1:13" x14ac:dyDescent="0.25">
      <c r="A914" s="240">
        <v>41953</v>
      </c>
      <c r="B914" s="241">
        <v>3137</v>
      </c>
      <c r="C914" s="394" t="s">
        <v>2506</v>
      </c>
      <c r="D914" s="8" t="s">
        <v>113</v>
      </c>
      <c r="E914" s="252">
        <v>144.5</v>
      </c>
      <c r="F914" s="294">
        <v>41953</v>
      </c>
      <c r="G914" s="30">
        <v>144.5</v>
      </c>
      <c r="H914" s="265">
        <f t="shared" si="11"/>
        <v>0</v>
      </c>
      <c r="I914" s="8" t="s">
        <v>2531</v>
      </c>
      <c r="M914" s="9"/>
    </row>
    <row r="915" spans="1:13" x14ac:dyDescent="0.25">
      <c r="A915" s="240">
        <v>41954</v>
      </c>
      <c r="B915" s="241">
        <v>3237</v>
      </c>
      <c r="C915" s="394" t="s">
        <v>2506</v>
      </c>
      <c r="D915" s="8" t="s">
        <v>113</v>
      </c>
      <c r="E915" s="252">
        <v>8934.6</v>
      </c>
      <c r="F915" s="294">
        <v>41955</v>
      </c>
      <c r="G915" s="30">
        <v>8934.6</v>
      </c>
      <c r="H915" s="265">
        <f t="shared" si="11"/>
        <v>0</v>
      </c>
      <c r="I915" s="235" t="s">
        <v>2531</v>
      </c>
      <c r="M915" s="9"/>
    </row>
    <row r="916" spans="1:13" x14ac:dyDescent="0.25">
      <c r="A916" s="240">
        <v>41956</v>
      </c>
      <c r="B916" s="241">
        <v>3410</v>
      </c>
      <c r="C916" s="394" t="s">
        <v>2506</v>
      </c>
      <c r="D916" s="8" t="s">
        <v>113</v>
      </c>
      <c r="E916" s="252">
        <v>8937</v>
      </c>
      <c r="F916" s="420">
        <v>41956</v>
      </c>
      <c r="G916" s="30">
        <v>8937</v>
      </c>
      <c r="H916" s="265">
        <f t="shared" si="11"/>
        <v>0</v>
      </c>
      <c r="I916" s="8" t="s">
        <v>2531</v>
      </c>
      <c r="M916" s="9"/>
    </row>
    <row r="917" spans="1:13" x14ac:dyDescent="0.25">
      <c r="A917" s="240">
        <v>41958</v>
      </c>
      <c r="B917" s="241">
        <v>3580</v>
      </c>
      <c r="C917" s="394" t="s">
        <v>2506</v>
      </c>
      <c r="D917" s="401" t="s">
        <v>113</v>
      </c>
      <c r="E917" s="402">
        <v>12246</v>
      </c>
      <c r="F917" s="294">
        <v>41960</v>
      </c>
      <c r="G917" s="30">
        <v>12246</v>
      </c>
      <c r="H917" s="265">
        <f t="shared" si="11"/>
        <v>0</v>
      </c>
      <c r="I917" s="235" t="s">
        <v>2531</v>
      </c>
      <c r="M917" s="9"/>
    </row>
    <row r="918" spans="1:13" x14ac:dyDescent="0.25">
      <c r="A918" s="240">
        <v>41960</v>
      </c>
      <c r="B918" s="241">
        <v>3707</v>
      </c>
      <c r="C918" s="394" t="s">
        <v>2506</v>
      </c>
      <c r="D918" s="8" t="s">
        <v>113</v>
      </c>
      <c r="E918" s="252">
        <v>6421.6</v>
      </c>
      <c r="F918" s="294">
        <v>41960</v>
      </c>
      <c r="G918" s="251">
        <v>6421.6</v>
      </c>
      <c r="H918" s="265">
        <f t="shared" si="11"/>
        <v>0</v>
      </c>
      <c r="I918" s="235" t="s">
        <v>2531</v>
      </c>
      <c r="M918" s="9"/>
    </row>
    <row r="919" spans="1:13" x14ac:dyDescent="0.25">
      <c r="A919" s="240">
        <v>41961</v>
      </c>
      <c r="B919" s="241">
        <v>3827</v>
      </c>
      <c r="C919" s="394" t="s">
        <v>2506</v>
      </c>
      <c r="D919" s="401" t="s">
        <v>113</v>
      </c>
      <c r="E919" s="402">
        <v>3528</v>
      </c>
      <c r="F919" s="294">
        <v>41963</v>
      </c>
      <c r="G919" s="251">
        <v>3528</v>
      </c>
      <c r="H919" s="265">
        <f t="shared" si="11"/>
        <v>0</v>
      </c>
      <c r="I919" s="235" t="s">
        <v>2508</v>
      </c>
      <c r="K919" s="21"/>
      <c r="M919" s="9"/>
    </row>
    <row r="920" spans="1:13" x14ac:dyDescent="0.25">
      <c r="A920" s="240">
        <v>41962</v>
      </c>
      <c r="B920" s="241">
        <v>3879</v>
      </c>
      <c r="C920" s="394" t="s">
        <v>2506</v>
      </c>
      <c r="D920" s="401" t="s">
        <v>113</v>
      </c>
      <c r="E920" s="402">
        <v>6817.2</v>
      </c>
      <c r="F920" s="420">
        <v>41962</v>
      </c>
      <c r="G920" s="30">
        <v>6817.2</v>
      </c>
      <c r="H920" s="265">
        <f t="shared" si="11"/>
        <v>0</v>
      </c>
      <c r="I920" s="8" t="s">
        <v>2544</v>
      </c>
      <c r="M920" s="9"/>
    </row>
    <row r="921" spans="1:13" x14ac:dyDescent="0.25">
      <c r="A921" s="240">
        <v>41964</v>
      </c>
      <c r="B921" s="241">
        <v>4072</v>
      </c>
      <c r="C921" s="429" t="s">
        <v>2506</v>
      </c>
      <c r="D921" s="401" t="s">
        <v>113</v>
      </c>
      <c r="E921" s="402">
        <v>14896.8</v>
      </c>
      <c r="F921" s="294">
        <v>41965</v>
      </c>
      <c r="G921" s="30">
        <v>14896.8</v>
      </c>
      <c r="H921" s="265">
        <f t="shared" si="11"/>
        <v>0</v>
      </c>
      <c r="I921" s="235" t="s">
        <v>2525</v>
      </c>
      <c r="M921" s="9"/>
    </row>
    <row r="922" spans="1:13" x14ac:dyDescent="0.25">
      <c r="A922" s="240">
        <v>41968</v>
      </c>
      <c r="B922" s="241">
        <v>4375</v>
      </c>
      <c r="C922" s="429" t="s">
        <v>2506</v>
      </c>
      <c r="D922" s="401" t="s">
        <v>113</v>
      </c>
      <c r="E922" s="402">
        <v>6953.4</v>
      </c>
      <c r="F922" s="294">
        <v>41968</v>
      </c>
      <c r="G922" s="22">
        <v>6953.4</v>
      </c>
      <c r="H922" s="265">
        <f t="shared" si="11"/>
        <v>0</v>
      </c>
      <c r="I922" s="20" t="s">
        <v>2531</v>
      </c>
      <c r="M922" s="9"/>
    </row>
    <row r="923" spans="1:13" x14ac:dyDescent="0.25">
      <c r="A923" s="240"/>
      <c r="B923" s="241"/>
      <c r="C923" s="429"/>
      <c r="D923" s="401"/>
      <c r="E923" s="402"/>
      <c r="F923" s="294"/>
      <c r="G923" s="620">
        <f>SUM(G910:G922)</f>
        <v>109740.7</v>
      </c>
      <c r="H923" s="265"/>
      <c r="I923" s="20"/>
      <c r="M923" s="9"/>
    </row>
    <row r="924" spans="1:13" x14ac:dyDescent="0.25">
      <c r="A924" s="240"/>
      <c r="B924" s="241"/>
      <c r="C924" s="429"/>
      <c r="D924" s="401"/>
      <c r="E924" s="402"/>
      <c r="F924" s="294" t="s">
        <v>847</v>
      </c>
      <c r="G924" s="22"/>
      <c r="H924" s="265"/>
      <c r="I924" s="20"/>
      <c r="M924" s="9"/>
    </row>
    <row r="925" spans="1:13" x14ac:dyDescent="0.25">
      <c r="A925" s="240">
        <v>41946</v>
      </c>
      <c r="B925" s="241">
        <v>2624</v>
      </c>
      <c r="C925" s="394" t="s">
        <v>2506</v>
      </c>
      <c r="D925" s="414" t="s">
        <v>2589</v>
      </c>
      <c r="E925" s="402">
        <v>8677.4</v>
      </c>
      <c r="F925" s="294">
        <v>41948</v>
      </c>
      <c r="G925" s="30">
        <v>8677.4</v>
      </c>
      <c r="H925" s="265">
        <f t="shared" si="11"/>
        <v>0</v>
      </c>
      <c r="I925" s="38" t="s">
        <v>2534</v>
      </c>
      <c r="M925" s="9"/>
    </row>
    <row r="926" spans="1:13" x14ac:dyDescent="0.25">
      <c r="A926" s="240">
        <v>41946</v>
      </c>
      <c r="B926" s="241">
        <v>2628</v>
      </c>
      <c r="C926" s="394" t="s">
        <v>2506</v>
      </c>
      <c r="D926" s="414" t="s">
        <v>2589</v>
      </c>
      <c r="E926" s="402">
        <v>14994</v>
      </c>
      <c r="F926" s="294">
        <v>41948</v>
      </c>
      <c r="G926" s="30">
        <v>14994</v>
      </c>
      <c r="H926" s="265">
        <f t="shared" si="11"/>
        <v>0</v>
      </c>
      <c r="I926" s="38" t="s">
        <v>2534</v>
      </c>
      <c r="M926" s="9"/>
    </row>
    <row r="927" spans="1:13" x14ac:dyDescent="0.25">
      <c r="A927" s="240">
        <v>41949</v>
      </c>
      <c r="B927" s="241">
        <v>2876</v>
      </c>
      <c r="C927" s="394" t="s">
        <v>2506</v>
      </c>
      <c r="D927" s="401" t="s">
        <v>2589</v>
      </c>
      <c r="E927" s="402">
        <v>7638.6</v>
      </c>
      <c r="F927" s="294">
        <v>41951</v>
      </c>
      <c r="G927" s="30">
        <v>7638.6</v>
      </c>
      <c r="H927" s="265">
        <f t="shared" si="11"/>
        <v>0</v>
      </c>
      <c r="I927" s="8" t="s">
        <v>2534</v>
      </c>
      <c r="M927" s="9"/>
    </row>
    <row r="928" spans="1:13" x14ac:dyDescent="0.25">
      <c r="A928" s="240">
        <v>41953</v>
      </c>
      <c r="B928" s="241">
        <v>3209</v>
      </c>
      <c r="C928" s="394" t="s">
        <v>2506</v>
      </c>
      <c r="D928" s="8" t="s">
        <v>2589</v>
      </c>
      <c r="E928" s="252">
        <v>18771.2</v>
      </c>
      <c r="F928" s="294">
        <v>41955</v>
      </c>
      <c r="G928" s="30">
        <v>18771.2</v>
      </c>
      <c r="H928" s="265">
        <f t="shared" si="11"/>
        <v>0</v>
      </c>
      <c r="I928" s="235" t="s">
        <v>2534</v>
      </c>
      <c r="M928" s="9"/>
    </row>
    <row r="929" spans="1:13" x14ac:dyDescent="0.25">
      <c r="A929" s="240">
        <v>41956</v>
      </c>
      <c r="B929" s="241">
        <v>3459</v>
      </c>
      <c r="C929" s="394" t="s">
        <v>2506</v>
      </c>
      <c r="D929" s="8" t="s">
        <v>2589</v>
      </c>
      <c r="E929" s="252">
        <v>9974.4</v>
      </c>
      <c r="F929" s="294">
        <v>41958</v>
      </c>
      <c r="G929" s="22">
        <v>9974.4</v>
      </c>
      <c r="H929" s="265">
        <f t="shared" si="11"/>
        <v>0</v>
      </c>
      <c r="I929" s="20" t="s">
        <v>2534</v>
      </c>
      <c r="M929" s="9"/>
    </row>
    <row r="930" spans="1:13" x14ac:dyDescent="0.25">
      <c r="A930" s="240">
        <v>41960</v>
      </c>
      <c r="B930" s="241">
        <v>3767</v>
      </c>
      <c r="C930" s="394" t="s">
        <v>2506</v>
      </c>
      <c r="D930" s="8" t="s">
        <v>2589</v>
      </c>
      <c r="E930" s="252">
        <v>13965.2</v>
      </c>
      <c r="F930" s="294">
        <v>41962</v>
      </c>
      <c r="G930" s="251">
        <v>13965.2</v>
      </c>
      <c r="H930" s="265">
        <f t="shared" si="11"/>
        <v>0</v>
      </c>
      <c r="I930" s="235" t="s">
        <v>2534</v>
      </c>
      <c r="K930" s="21"/>
      <c r="M930" s="9"/>
    </row>
    <row r="931" spans="1:13" x14ac:dyDescent="0.25">
      <c r="A931" s="240">
        <v>41963</v>
      </c>
      <c r="B931" s="241">
        <v>4016</v>
      </c>
      <c r="C931" s="429" t="s">
        <v>2506</v>
      </c>
      <c r="D931" s="401" t="s">
        <v>2589</v>
      </c>
      <c r="E931" s="402">
        <v>17242.8</v>
      </c>
      <c r="F931" s="294">
        <v>41965</v>
      </c>
      <c r="G931" s="30">
        <v>17242.8</v>
      </c>
      <c r="H931" s="265">
        <f t="shared" si="11"/>
        <v>0</v>
      </c>
      <c r="I931" s="8" t="s">
        <v>2534</v>
      </c>
      <c r="M931" s="9"/>
    </row>
    <row r="932" spans="1:13" x14ac:dyDescent="0.25">
      <c r="A932" s="240"/>
      <c r="B932" s="241"/>
      <c r="C932" s="429"/>
      <c r="D932" s="401"/>
      <c r="E932" s="402"/>
      <c r="F932" s="294"/>
      <c r="G932" s="621">
        <f>SUM(G925:G931)</f>
        <v>91263.6</v>
      </c>
      <c r="H932" s="265"/>
      <c r="I932" s="8"/>
      <c r="M932" s="9"/>
    </row>
    <row r="933" spans="1:13" x14ac:dyDescent="0.25">
      <c r="A933" s="240"/>
      <c r="B933" s="241"/>
      <c r="C933" s="429"/>
      <c r="D933" s="401"/>
      <c r="E933" s="402"/>
      <c r="F933" s="294"/>
      <c r="G933" s="30"/>
      <c r="H933" s="265"/>
      <c r="I933" s="8"/>
      <c r="M933" s="9"/>
    </row>
    <row r="934" spans="1:13" x14ac:dyDescent="0.25">
      <c r="A934" s="240">
        <v>41965</v>
      </c>
      <c r="B934" s="241">
        <v>4184</v>
      </c>
      <c r="C934" s="429" t="s">
        <v>2506</v>
      </c>
      <c r="D934" s="401" t="s">
        <v>2755</v>
      </c>
      <c r="E934" s="402">
        <v>119.3</v>
      </c>
      <c r="F934" s="294">
        <v>41965</v>
      </c>
      <c r="G934" s="22">
        <v>119.3</v>
      </c>
      <c r="H934" s="265">
        <f t="shared" si="11"/>
        <v>0</v>
      </c>
      <c r="I934" s="20" t="s">
        <v>2508</v>
      </c>
      <c r="M934" s="9"/>
    </row>
    <row r="935" spans="1:13" x14ac:dyDescent="0.25">
      <c r="A935" s="240"/>
      <c r="B935" s="241"/>
      <c r="C935" s="429"/>
      <c r="D935" s="401"/>
      <c r="E935" s="402"/>
      <c r="F935" s="294"/>
      <c r="G935" s="22"/>
      <c r="H935" s="265"/>
      <c r="I935" s="20"/>
      <c r="M935" s="9"/>
    </row>
    <row r="936" spans="1:13" x14ac:dyDescent="0.25">
      <c r="A936" s="240">
        <v>41944</v>
      </c>
      <c r="B936" s="241">
        <v>2403</v>
      </c>
      <c r="C936" s="394" t="s">
        <v>2506</v>
      </c>
      <c r="D936" s="8" t="s">
        <v>1125</v>
      </c>
      <c r="E936" s="252">
        <v>1639</v>
      </c>
      <c r="F936" s="294">
        <v>41944</v>
      </c>
      <c r="G936" s="30">
        <v>1639</v>
      </c>
      <c r="H936" s="238">
        <f t="shared" ref="H936:H1016" si="12">E936-G936</f>
        <v>0</v>
      </c>
      <c r="I936" s="235" t="s">
        <v>2508</v>
      </c>
      <c r="M936" s="9"/>
    </row>
    <row r="937" spans="1:13" x14ac:dyDescent="0.25">
      <c r="A937" s="240">
        <v>41944</v>
      </c>
      <c r="B937" s="241">
        <v>2488</v>
      </c>
      <c r="C937" s="394" t="s">
        <v>2506</v>
      </c>
      <c r="D937" s="401" t="s">
        <v>1125</v>
      </c>
      <c r="E937" s="402">
        <v>397.6</v>
      </c>
      <c r="F937" s="294">
        <v>41944</v>
      </c>
      <c r="G937" s="30">
        <v>397.6</v>
      </c>
      <c r="H937" s="238">
        <f t="shared" si="12"/>
        <v>0</v>
      </c>
      <c r="I937" s="8" t="s">
        <v>2508</v>
      </c>
      <c r="M937" s="9"/>
    </row>
    <row r="938" spans="1:13" x14ac:dyDescent="0.25">
      <c r="A938" s="240">
        <v>41944</v>
      </c>
      <c r="B938" s="241">
        <v>2489</v>
      </c>
      <c r="C938" s="394" t="s">
        <v>2506</v>
      </c>
      <c r="D938" s="401" t="s">
        <v>1125</v>
      </c>
      <c r="E938" s="402">
        <v>462.3</v>
      </c>
      <c r="F938" s="294">
        <v>41944</v>
      </c>
      <c r="G938" s="30">
        <v>462.3</v>
      </c>
      <c r="H938" s="238">
        <f t="shared" si="12"/>
        <v>0</v>
      </c>
      <c r="I938" s="8" t="s">
        <v>2508</v>
      </c>
      <c r="M938" s="9"/>
    </row>
    <row r="939" spans="1:13" x14ac:dyDescent="0.25">
      <c r="A939" s="240">
        <v>41948</v>
      </c>
      <c r="B939" s="241">
        <v>2769</v>
      </c>
      <c r="C939" s="394" t="s">
        <v>2506</v>
      </c>
      <c r="D939" s="401" t="s">
        <v>1125</v>
      </c>
      <c r="E939" s="402">
        <v>9581.7000000000007</v>
      </c>
      <c r="F939" s="294">
        <v>41948</v>
      </c>
      <c r="G939" s="30">
        <v>9581.7000000000007</v>
      </c>
      <c r="H939" s="265">
        <f t="shared" si="12"/>
        <v>0</v>
      </c>
      <c r="I939" s="235" t="s">
        <v>2508</v>
      </c>
      <c r="M939" s="9"/>
    </row>
    <row r="940" spans="1:13" x14ac:dyDescent="0.25">
      <c r="A940" s="240">
        <v>41949</v>
      </c>
      <c r="B940" s="241">
        <v>2868</v>
      </c>
      <c r="C940" s="394" t="s">
        <v>2506</v>
      </c>
      <c r="D940" s="401" t="s">
        <v>1125</v>
      </c>
      <c r="E940" s="402">
        <v>655.6</v>
      </c>
      <c r="F940" s="294">
        <v>41949</v>
      </c>
      <c r="G940" s="30">
        <v>655.6</v>
      </c>
      <c r="H940" s="265">
        <f t="shared" si="12"/>
        <v>0</v>
      </c>
      <c r="I940" s="8" t="s">
        <v>2508</v>
      </c>
      <c r="M940" s="9"/>
    </row>
    <row r="941" spans="1:13" x14ac:dyDescent="0.25">
      <c r="A941" s="240">
        <v>41950</v>
      </c>
      <c r="B941" s="241">
        <v>2936</v>
      </c>
      <c r="C941" s="394" t="s">
        <v>2506</v>
      </c>
      <c r="D941" s="401" t="s">
        <v>1125</v>
      </c>
      <c r="E941" s="402">
        <v>36.4</v>
      </c>
      <c r="F941" s="294">
        <v>41950</v>
      </c>
      <c r="G941" s="30">
        <v>36.4</v>
      </c>
      <c r="H941" s="265">
        <f t="shared" si="12"/>
        <v>0</v>
      </c>
      <c r="I941" s="8" t="s">
        <v>2508</v>
      </c>
      <c r="M941" s="9"/>
    </row>
    <row r="942" spans="1:13" x14ac:dyDescent="0.25">
      <c r="A942" s="240">
        <v>41950</v>
      </c>
      <c r="B942" s="241">
        <v>2953</v>
      </c>
      <c r="C942" s="394" t="s">
        <v>2506</v>
      </c>
      <c r="D942" s="8" t="s">
        <v>1125</v>
      </c>
      <c r="E942" s="252">
        <v>92</v>
      </c>
      <c r="F942" s="294">
        <v>41950</v>
      </c>
      <c r="G942" s="30">
        <v>92</v>
      </c>
      <c r="H942" s="265">
        <f t="shared" si="12"/>
        <v>0</v>
      </c>
      <c r="I942" s="8" t="s">
        <v>2508</v>
      </c>
      <c r="M942" s="9"/>
    </row>
    <row r="943" spans="1:13" x14ac:dyDescent="0.25">
      <c r="A943" s="240">
        <v>41951</v>
      </c>
      <c r="B943" s="241">
        <v>3059</v>
      </c>
      <c r="C943" s="394" t="s">
        <v>2506</v>
      </c>
      <c r="D943" s="8" t="s">
        <v>1125</v>
      </c>
      <c r="E943" s="252">
        <v>425.7</v>
      </c>
      <c r="F943" s="294">
        <v>41952</v>
      </c>
      <c r="G943" s="30">
        <v>425.7</v>
      </c>
      <c r="H943" s="265">
        <f t="shared" si="12"/>
        <v>0</v>
      </c>
      <c r="I943" s="235" t="s">
        <v>2508</v>
      </c>
      <c r="M943" s="9"/>
    </row>
    <row r="944" spans="1:13" x14ac:dyDescent="0.25">
      <c r="A944" s="240">
        <v>41952</v>
      </c>
      <c r="B944" s="241">
        <v>3106</v>
      </c>
      <c r="C944" s="394" t="s">
        <v>2506</v>
      </c>
      <c r="D944" s="8" t="s">
        <v>1125</v>
      </c>
      <c r="E944" s="252">
        <v>336.4</v>
      </c>
      <c r="F944" s="294">
        <v>41952</v>
      </c>
      <c r="G944" s="30">
        <v>336.4</v>
      </c>
      <c r="H944" s="265">
        <f t="shared" si="12"/>
        <v>0</v>
      </c>
      <c r="I944" s="235" t="s">
        <v>2508</v>
      </c>
      <c r="M944" s="9"/>
    </row>
    <row r="945" spans="1:13" x14ac:dyDescent="0.25">
      <c r="A945" s="240">
        <v>41955</v>
      </c>
      <c r="B945" s="241">
        <v>3340</v>
      </c>
      <c r="C945" s="394" t="s">
        <v>2506</v>
      </c>
      <c r="D945" s="8" t="s">
        <v>1125</v>
      </c>
      <c r="E945" s="252">
        <v>49</v>
      </c>
      <c r="F945" s="294">
        <v>41955</v>
      </c>
      <c r="G945" s="30">
        <v>49</v>
      </c>
      <c r="H945" s="265">
        <f t="shared" si="12"/>
        <v>0</v>
      </c>
      <c r="I945" s="235" t="s">
        <v>2508</v>
      </c>
      <c r="M945" s="9"/>
    </row>
    <row r="946" spans="1:13" x14ac:dyDescent="0.25">
      <c r="A946" s="240">
        <v>41957</v>
      </c>
      <c r="B946" s="241">
        <v>3487</v>
      </c>
      <c r="C946" s="394" t="s">
        <v>2506</v>
      </c>
      <c r="D946" s="401" t="s">
        <v>1125</v>
      </c>
      <c r="E946" s="402">
        <v>888</v>
      </c>
      <c r="F946" s="294">
        <v>41958</v>
      </c>
      <c r="G946" s="30">
        <v>888</v>
      </c>
      <c r="H946" s="265">
        <f t="shared" si="12"/>
        <v>0</v>
      </c>
      <c r="I946" s="8" t="s">
        <v>2508</v>
      </c>
      <c r="M946" s="9"/>
    </row>
    <row r="947" spans="1:13" x14ac:dyDescent="0.25">
      <c r="A947" s="240">
        <v>41962</v>
      </c>
      <c r="B947" s="241">
        <v>3912</v>
      </c>
      <c r="C947" s="394" t="s">
        <v>2506</v>
      </c>
      <c r="D947" s="401" t="s">
        <v>1125</v>
      </c>
      <c r="E947" s="402">
        <v>80</v>
      </c>
      <c r="F947" s="294">
        <v>41962</v>
      </c>
      <c r="G947" s="30">
        <v>80</v>
      </c>
      <c r="H947" s="265">
        <f t="shared" si="12"/>
        <v>0</v>
      </c>
      <c r="I947" s="8" t="s">
        <v>2508</v>
      </c>
      <c r="J947" s="9"/>
      <c r="K947" s="9"/>
      <c r="M947" s="9"/>
    </row>
    <row r="948" spans="1:13" x14ac:dyDescent="0.25">
      <c r="A948" s="240">
        <v>41962</v>
      </c>
      <c r="B948" s="241">
        <v>3930</v>
      </c>
      <c r="C948" s="394" t="s">
        <v>2506</v>
      </c>
      <c r="D948" s="401" t="s">
        <v>1125</v>
      </c>
      <c r="E948" s="402">
        <v>245</v>
      </c>
      <c r="F948" s="294">
        <v>41962</v>
      </c>
      <c r="G948" s="30">
        <v>245</v>
      </c>
      <c r="H948" s="265">
        <f t="shared" si="12"/>
        <v>0</v>
      </c>
      <c r="I948" s="8" t="s">
        <v>2508</v>
      </c>
      <c r="J948" s="9"/>
      <c r="K948" s="9"/>
      <c r="M948" s="9"/>
    </row>
    <row r="949" spans="1:13" x14ac:dyDescent="0.25">
      <c r="A949" s="240">
        <v>41963</v>
      </c>
      <c r="B949" s="241">
        <v>4010</v>
      </c>
      <c r="C949" s="429" t="s">
        <v>2506</v>
      </c>
      <c r="D949" s="401" t="s">
        <v>1125</v>
      </c>
      <c r="E949" s="402">
        <v>48</v>
      </c>
      <c r="F949" s="294">
        <v>41963</v>
      </c>
      <c r="G949" s="30">
        <v>48</v>
      </c>
      <c r="H949" s="265">
        <f t="shared" si="12"/>
        <v>0</v>
      </c>
      <c r="I949" s="8" t="s">
        <v>2508</v>
      </c>
      <c r="J949" s="9"/>
      <c r="K949" s="9"/>
      <c r="M949" s="9"/>
    </row>
    <row r="950" spans="1:13" x14ac:dyDescent="0.25">
      <c r="A950" s="240">
        <v>41964</v>
      </c>
      <c r="B950" s="241">
        <v>4103</v>
      </c>
      <c r="C950" s="429" t="s">
        <v>2506</v>
      </c>
      <c r="D950" s="401" t="s">
        <v>1125</v>
      </c>
      <c r="E950" s="402">
        <v>24.5</v>
      </c>
      <c r="F950" s="294">
        <v>41964</v>
      </c>
      <c r="G950" s="22">
        <v>24.5</v>
      </c>
      <c r="H950" s="265">
        <f t="shared" si="12"/>
        <v>0</v>
      </c>
      <c r="I950" s="431" t="s">
        <v>2508</v>
      </c>
      <c r="J950" s="9"/>
      <c r="K950" s="9"/>
      <c r="M950" s="9"/>
    </row>
    <row r="951" spans="1:13" x14ac:dyDescent="0.25">
      <c r="A951" s="240">
        <v>41965</v>
      </c>
      <c r="B951" s="241">
        <v>4207</v>
      </c>
      <c r="C951" s="429" t="s">
        <v>2506</v>
      </c>
      <c r="D951" s="401" t="s">
        <v>1125</v>
      </c>
      <c r="E951" s="402">
        <v>2923.2</v>
      </c>
      <c r="F951" s="294">
        <v>41965</v>
      </c>
      <c r="G951" s="22">
        <v>2923.2</v>
      </c>
      <c r="H951" s="265">
        <f t="shared" si="12"/>
        <v>0</v>
      </c>
      <c r="I951" s="20" t="s">
        <v>2508</v>
      </c>
      <c r="J951" s="9"/>
      <c r="K951" s="9"/>
      <c r="M951" s="9"/>
    </row>
    <row r="952" spans="1:13" x14ac:dyDescent="0.25">
      <c r="A952" s="240">
        <v>41966</v>
      </c>
      <c r="B952" s="241">
        <v>4242</v>
      </c>
      <c r="C952" s="429" t="s">
        <v>2506</v>
      </c>
      <c r="D952" s="401" t="s">
        <v>1125</v>
      </c>
      <c r="E952" s="402">
        <v>192</v>
      </c>
      <c r="F952" s="294">
        <v>41966</v>
      </c>
      <c r="G952" s="22">
        <v>192</v>
      </c>
      <c r="H952" s="265">
        <f t="shared" si="12"/>
        <v>0</v>
      </c>
      <c r="I952" s="20" t="s">
        <v>2508</v>
      </c>
      <c r="J952" s="9"/>
      <c r="K952" s="9"/>
      <c r="M952" s="9"/>
    </row>
    <row r="953" spans="1:13" x14ac:dyDescent="0.25">
      <c r="A953" s="240">
        <v>41968</v>
      </c>
      <c r="B953" s="241">
        <v>4421</v>
      </c>
      <c r="C953" s="429" t="s">
        <v>2506</v>
      </c>
      <c r="D953" s="401" t="s">
        <v>1125</v>
      </c>
      <c r="E953" s="402">
        <v>109.2</v>
      </c>
      <c r="F953" s="294">
        <v>41968</v>
      </c>
      <c r="G953" s="22">
        <v>109.2</v>
      </c>
      <c r="H953" s="265">
        <f t="shared" si="12"/>
        <v>0</v>
      </c>
      <c r="I953" s="20" t="s">
        <v>2525</v>
      </c>
      <c r="J953" s="9"/>
      <c r="K953" s="9"/>
      <c r="M953" s="9"/>
    </row>
    <row r="954" spans="1:13" x14ac:dyDescent="0.25">
      <c r="A954" s="240">
        <v>41968</v>
      </c>
      <c r="B954" s="241">
        <v>4430</v>
      </c>
      <c r="C954" s="429" t="s">
        <v>2506</v>
      </c>
      <c r="D954" s="401" t="s">
        <v>1125</v>
      </c>
      <c r="E954" s="402">
        <v>160.6</v>
      </c>
      <c r="F954" s="294">
        <v>41968</v>
      </c>
      <c r="G954" s="22">
        <v>160.6</v>
      </c>
      <c r="H954" s="265">
        <f t="shared" si="12"/>
        <v>0</v>
      </c>
      <c r="I954" s="20" t="s">
        <v>2508</v>
      </c>
      <c r="J954" s="9"/>
      <c r="K954" s="9"/>
      <c r="M954" s="9"/>
    </row>
    <row r="955" spans="1:13" x14ac:dyDescent="0.25">
      <c r="A955" s="240"/>
      <c r="B955" s="241"/>
      <c r="C955" s="429"/>
      <c r="D955" s="401"/>
      <c r="E955" s="402"/>
      <c r="F955" s="294"/>
      <c r="G955" s="620">
        <f>SUM(G936:G954)</f>
        <v>18346.2</v>
      </c>
      <c r="H955" s="265"/>
      <c r="I955" s="20"/>
      <c r="J955" s="9"/>
      <c r="K955" s="9"/>
      <c r="M955" s="9"/>
    </row>
    <row r="956" spans="1:13" x14ac:dyDescent="0.25">
      <c r="A956" s="240"/>
      <c r="B956" s="241"/>
      <c r="C956" s="429"/>
      <c r="D956" s="401"/>
      <c r="E956" s="402"/>
      <c r="F956" s="294"/>
      <c r="G956" s="22"/>
      <c r="H956" s="265"/>
      <c r="I956" s="20"/>
      <c r="J956" s="9"/>
      <c r="K956" s="9"/>
      <c r="M956" s="9"/>
    </row>
    <row r="957" spans="1:13" x14ac:dyDescent="0.25">
      <c r="A957" s="240">
        <v>41944</v>
      </c>
      <c r="B957" s="241">
        <v>2409</v>
      </c>
      <c r="C957" s="394" t="s">
        <v>2506</v>
      </c>
      <c r="D957" s="8" t="s">
        <v>2470</v>
      </c>
      <c r="E957" s="252">
        <v>18513.400000000001</v>
      </c>
      <c r="F957" s="294">
        <v>41944</v>
      </c>
      <c r="G957" s="30">
        <v>18513.400000000001</v>
      </c>
      <c r="H957" s="238">
        <f t="shared" si="12"/>
        <v>0</v>
      </c>
      <c r="I957" s="235" t="s">
        <v>2508</v>
      </c>
      <c r="J957" s="9"/>
      <c r="K957" s="9"/>
      <c r="M957" s="9"/>
    </row>
    <row r="958" spans="1:13" x14ac:dyDescent="0.25">
      <c r="A958" s="240">
        <v>41951</v>
      </c>
      <c r="B958" s="241">
        <v>3024</v>
      </c>
      <c r="C958" s="394" t="s">
        <v>2506</v>
      </c>
      <c r="D958" s="8" t="s">
        <v>2470</v>
      </c>
      <c r="E958" s="252">
        <v>4479.2</v>
      </c>
      <c r="F958" s="294">
        <v>41951</v>
      </c>
      <c r="G958" s="30">
        <v>4479.2</v>
      </c>
      <c r="H958" s="265">
        <f t="shared" si="12"/>
        <v>0</v>
      </c>
      <c r="I958" s="8" t="s">
        <v>2508</v>
      </c>
      <c r="J958" s="9"/>
      <c r="K958" s="9"/>
      <c r="M958" s="9"/>
    </row>
    <row r="959" spans="1:13" x14ac:dyDescent="0.25">
      <c r="A959" s="240">
        <v>41958</v>
      </c>
      <c r="B959" s="241">
        <v>3596</v>
      </c>
      <c r="C959" s="394" t="s">
        <v>2506</v>
      </c>
      <c r="D959" s="401" t="s">
        <v>2470</v>
      </c>
      <c r="E959" s="402">
        <v>14513</v>
      </c>
      <c r="F959" s="294">
        <v>41958</v>
      </c>
      <c r="G959" s="30">
        <v>14513</v>
      </c>
      <c r="H959" s="265">
        <f t="shared" si="12"/>
        <v>0</v>
      </c>
      <c r="I959" s="235" t="s">
        <v>2508</v>
      </c>
      <c r="J959" s="9"/>
      <c r="K959" s="9"/>
      <c r="M959" s="9"/>
    </row>
    <row r="960" spans="1:13" x14ac:dyDescent="0.25">
      <c r="A960" s="240">
        <v>41965</v>
      </c>
      <c r="B960" s="241">
        <v>4131</v>
      </c>
      <c r="C960" s="429" t="s">
        <v>2506</v>
      </c>
      <c r="D960" s="401" t="s">
        <v>2470</v>
      </c>
      <c r="E960" s="402">
        <v>13234.8</v>
      </c>
      <c r="F960" s="294">
        <v>41965</v>
      </c>
      <c r="G960" s="22">
        <v>13234.8</v>
      </c>
      <c r="H960" s="265">
        <f t="shared" si="12"/>
        <v>0</v>
      </c>
      <c r="I960" s="431" t="s">
        <v>2508</v>
      </c>
      <c r="J960" s="9"/>
      <c r="K960" s="9"/>
      <c r="M960" s="9"/>
    </row>
    <row r="961" spans="1:13" x14ac:dyDescent="0.25">
      <c r="A961" s="240"/>
      <c r="B961" s="241"/>
      <c r="C961" s="429"/>
      <c r="D961" s="401"/>
      <c r="E961" s="402"/>
      <c r="F961" s="294"/>
      <c r="G961" s="620">
        <f>SUM(G957:G960)</f>
        <v>50740.400000000009</v>
      </c>
      <c r="H961" s="265"/>
      <c r="I961" s="431"/>
      <c r="J961" s="9"/>
      <c r="K961" s="9"/>
      <c r="M961" s="9"/>
    </row>
    <row r="962" spans="1:13" x14ac:dyDescent="0.25">
      <c r="A962" s="240"/>
      <c r="B962" s="241"/>
      <c r="C962" s="429"/>
      <c r="D962" s="401"/>
      <c r="E962" s="402"/>
      <c r="F962" s="294"/>
      <c r="G962" s="22"/>
      <c r="H962" s="265"/>
      <c r="I962" s="431"/>
      <c r="J962" s="9"/>
      <c r="K962" s="9"/>
      <c r="M962" s="9"/>
    </row>
    <row r="963" spans="1:13" x14ac:dyDescent="0.25">
      <c r="A963" s="240">
        <v>41950</v>
      </c>
      <c r="B963" s="241">
        <v>2891</v>
      </c>
      <c r="C963" s="394" t="s">
        <v>2506</v>
      </c>
      <c r="D963" s="401" t="s">
        <v>2643</v>
      </c>
      <c r="E963" s="402">
        <v>1397.6</v>
      </c>
      <c r="F963" s="294">
        <v>41950</v>
      </c>
      <c r="G963" s="30">
        <v>1397.6</v>
      </c>
      <c r="H963" s="265">
        <f t="shared" si="12"/>
        <v>0</v>
      </c>
      <c r="I963" s="8" t="s">
        <v>2531</v>
      </c>
      <c r="J963" s="9"/>
      <c r="K963" s="9"/>
      <c r="M963" s="9"/>
    </row>
    <row r="964" spans="1:13" x14ac:dyDescent="0.25">
      <c r="A964" s="240">
        <v>41957</v>
      </c>
      <c r="B964" s="241">
        <v>3516</v>
      </c>
      <c r="C964" s="394" t="s">
        <v>2506</v>
      </c>
      <c r="D964" s="401" t="s">
        <v>2643</v>
      </c>
      <c r="E964" s="402">
        <v>1143.2</v>
      </c>
      <c r="F964" s="294">
        <v>41958</v>
      </c>
      <c r="G964" s="30">
        <v>1143.2</v>
      </c>
      <c r="H964" s="265">
        <f t="shared" si="12"/>
        <v>0</v>
      </c>
      <c r="I964" s="8" t="s">
        <v>2508</v>
      </c>
      <c r="J964" s="9"/>
      <c r="K964" s="9"/>
      <c r="M964" s="9"/>
    </row>
    <row r="965" spans="1:13" x14ac:dyDescent="0.25">
      <c r="A965" s="240">
        <v>41965</v>
      </c>
      <c r="B965" s="241">
        <v>4164</v>
      </c>
      <c r="C965" s="429" t="s">
        <v>2506</v>
      </c>
      <c r="D965" s="401" t="s">
        <v>2643</v>
      </c>
      <c r="E965" s="402">
        <v>660.6</v>
      </c>
      <c r="F965" s="294">
        <v>41966</v>
      </c>
      <c r="G965" s="22">
        <v>660.6</v>
      </c>
      <c r="H965" s="265">
        <f t="shared" si="12"/>
        <v>0</v>
      </c>
      <c r="I965" s="431" t="s">
        <v>2531</v>
      </c>
      <c r="J965" s="9"/>
      <c r="K965" s="9"/>
      <c r="M965" s="9"/>
    </row>
    <row r="966" spans="1:13" x14ac:dyDescent="0.25">
      <c r="A966" s="240">
        <v>41966</v>
      </c>
      <c r="B966" s="241">
        <v>4220</v>
      </c>
      <c r="C966" s="429" t="s">
        <v>2506</v>
      </c>
      <c r="D966" s="8" t="s">
        <v>2643</v>
      </c>
      <c r="E966" s="252">
        <v>1035</v>
      </c>
      <c r="F966" s="294">
        <v>41966</v>
      </c>
      <c r="G966" s="22">
        <v>1035</v>
      </c>
      <c r="H966" s="265">
        <f t="shared" si="12"/>
        <v>0</v>
      </c>
      <c r="I966" s="20" t="s">
        <v>2531</v>
      </c>
      <c r="J966" s="9"/>
      <c r="K966" s="9"/>
      <c r="M966" s="9"/>
    </row>
    <row r="967" spans="1:13" x14ac:dyDescent="0.25">
      <c r="A967" s="240">
        <v>41966</v>
      </c>
      <c r="B967" s="241">
        <v>4229</v>
      </c>
      <c r="C967" s="429" t="s">
        <v>2506</v>
      </c>
      <c r="D967" s="8" t="s">
        <v>2643</v>
      </c>
      <c r="E967" s="252">
        <v>7380</v>
      </c>
      <c r="F967" s="294">
        <v>41966</v>
      </c>
      <c r="G967" s="22">
        <v>7380</v>
      </c>
      <c r="H967" s="265">
        <f t="shared" si="12"/>
        <v>0</v>
      </c>
      <c r="I967" s="20" t="s">
        <v>2531</v>
      </c>
      <c r="K967" s="21"/>
      <c r="M967" s="9"/>
    </row>
    <row r="968" spans="1:13" x14ac:dyDescent="0.25">
      <c r="A968" s="240">
        <v>41967</v>
      </c>
      <c r="B968" s="241">
        <v>4279</v>
      </c>
      <c r="C968" s="429" t="s">
        <v>2506</v>
      </c>
      <c r="D968" s="401" t="s">
        <v>2643</v>
      </c>
      <c r="E968" s="402">
        <v>720</v>
      </c>
      <c r="F968" s="117">
        <v>41967</v>
      </c>
      <c r="G968" s="30">
        <v>720</v>
      </c>
      <c r="H968" s="265">
        <f t="shared" si="12"/>
        <v>0</v>
      </c>
      <c r="I968" s="235" t="s">
        <v>2531</v>
      </c>
      <c r="M968" s="9"/>
    </row>
    <row r="969" spans="1:13" x14ac:dyDescent="0.25">
      <c r="A969" s="240"/>
      <c r="B969" s="241"/>
      <c r="C969" s="429"/>
      <c r="D969" s="401"/>
      <c r="E969" s="402"/>
      <c r="F969" s="117"/>
      <c r="G969" s="621">
        <f>SUM(G963:G968)</f>
        <v>12336.4</v>
      </c>
      <c r="H969" s="265"/>
      <c r="I969" s="235"/>
      <c r="M969" s="9"/>
    </row>
    <row r="970" spans="1:13" x14ac:dyDescent="0.25">
      <c r="A970" s="240"/>
      <c r="B970" s="241"/>
      <c r="C970" s="429"/>
      <c r="D970" s="401"/>
      <c r="E970" s="402"/>
      <c r="F970" s="117"/>
      <c r="G970" s="30"/>
      <c r="H970" s="265"/>
      <c r="I970" s="235"/>
      <c r="M970" s="9"/>
    </row>
    <row r="971" spans="1:13" x14ac:dyDescent="0.25">
      <c r="A971" s="240">
        <v>41944</v>
      </c>
      <c r="B971" s="241">
        <v>2484</v>
      </c>
      <c r="C971" s="394" t="s">
        <v>2506</v>
      </c>
      <c r="D971" s="401" t="s">
        <v>2549</v>
      </c>
      <c r="E971" s="402">
        <v>22982.400000000001</v>
      </c>
      <c r="F971" s="294">
        <v>41944</v>
      </c>
      <c r="G971" s="30">
        <v>22982.400000000001</v>
      </c>
      <c r="H971" s="238">
        <f t="shared" si="12"/>
        <v>0</v>
      </c>
      <c r="I971" s="8" t="s">
        <v>2508</v>
      </c>
      <c r="M971" s="9"/>
    </row>
    <row r="972" spans="1:13" x14ac:dyDescent="0.25">
      <c r="A972" s="240">
        <v>41944</v>
      </c>
      <c r="B972" s="241">
        <v>2486</v>
      </c>
      <c r="C972" s="394" t="s">
        <v>2506</v>
      </c>
      <c r="D972" s="401" t="s">
        <v>2549</v>
      </c>
      <c r="E972" s="402">
        <v>3750.6</v>
      </c>
      <c r="F972" s="294">
        <v>41944</v>
      </c>
      <c r="G972" s="30">
        <v>3750.6</v>
      </c>
      <c r="H972" s="238">
        <f t="shared" si="12"/>
        <v>0</v>
      </c>
      <c r="I972" s="8" t="s">
        <v>2508</v>
      </c>
      <c r="M972" s="9"/>
    </row>
    <row r="973" spans="1:13" x14ac:dyDescent="0.25">
      <c r="A973" s="240">
        <v>41951</v>
      </c>
      <c r="B973" s="241">
        <v>3033</v>
      </c>
      <c r="C973" s="394" t="s">
        <v>2506</v>
      </c>
      <c r="D973" s="8" t="s">
        <v>2549</v>
      </c>
      <c r="E973" s="252">
        <v>16833.599999999999</v>
      </c>
      <c r="F973" s="294">
        <v>41951</v>
      </c>
      <c r="G973" s="30">
        <v>16833.599999999999</v>
      </c>
      <c r="H973" s="265">
        <f t="shared" si="12"/>
        <v>0</v>
      </c>
      <c r="I973" s="8" t="s">
        <v>2508</v>
      </c>
      <c r="M973" s="9"/>
    </row>
    <row r="974" spans="1:13" x14ac:dyDescent="0.25">
      <c r="A974" s="240">
        <v>41958</v>
      </c>
      <c r="B974" s="241">
        <v>3628</v>
      </c>
      <c r="C974" s="394" t="s">
        <v>2506</v>
      </c>
      <c r="D974" s="8" t="s">
        <v>2549</v>
      </c>
      <c r="E974" s="252">
        <v>19930.5</v>
      </c>
      <c r="F974" s="294">
        <v>41958</v>
      </c>
      <c r="G974" s="30">
        <v>19930.5</v>
      </c>
      <c r="H974" s="265">
        <f t="shared" si="12"/>
        <v>0</v>
      </c>
      <c r="I974" s="8" t="s">
        <v>2508</v>
      </c>
      <c r="M974" s="9"/>
    </row>
    <row r="975" spans="1:13" x14ac:dyDescent="0.25">
      <c r="A975" s="240">
        <v>41965</v>
      </c>
      <c r="B975" s="241">
        <v>4187</v>
      </c>
      <c r="C975" s="429" t="s">
        <v>2506</v>
      </c>
      <c r="D975" s="401" t="s">
        <v>2549</v>
      </c>
      <c r="E975" s="402">
        <v>22525.200000000001</v>
      </c>
      <c r="F975" s="294">
        <v>41965</v>
      </c>
      <c r="G975" s="22">
        <v>22525.200000000001</v>
      </c>
      <c r="H975" s="265">
        <f t="shared" si="12"/>
        <v>0</v>
      </c>
      <c r="I975" s="20" t="s">
        <v>2508</v>
      </c>
      <c r="M975" s="9"/>
    </row>
    <row r="976" spans="1:13" x14ac:dyDescent="0.25">
      <c r="A976" s="240"/>
      <c r="B976" s="241"/>
      <c r="C976" s="429"/>
      <c r="D976" s="401"/>
      <c r="E976" s="402"/>
      <c r="F976" s="294"/>
      <c r="G976" s="620">
        <f>SUM(G971:G975)</f>
        <v>86022.3</v>
      </c>
      <c r="H976" s="265"/>
      <c r="I976" s="20"/>
      <c r="M976" s="9"/>
    </row>
    <row r="977" spans="1:13" x14ac:dyDescent="0.25">
      <c r="A977" s="240"/>
      <c r="B977" s="241"/>
      <c r="C977" s="429"/>
      <c r="D977" s="401"/>
      <c r="E977" s="402"/>
      <c r="F977" s="294"/>
      <c r="G977" s="22"/>
      <c r="H977" s="265"/>
      <c r="I977" s="20"/>
      <c r="M977" s="9"/>
    </row>
    <row r="978" spans="1:13" x14ac:dyDescent="0.25">
      <c r="A978" s="240">
        <v>41947</v>
      </c>
      <c r="B978" s="241">
        <v>2659</v>
      </c>
      <c r="C978" s="394" t="s">
        <v>2506</v>
      </c>
      <c r="D978" s="414" t="s">
        <v>2314</v>
      </c>
      <c r="E978" s="402">
        <v>14653</v>
      </c>
      <c r="F978" s="294">
        <v>41947</v>
      </c>
      <c r="G978" s="30">
        <v>14653</v>
      </c>
      <c r="H978" s="265">
        <f t="shared" si="12"/>
        <v>0</v>
      </c>
      <c r="I978" s="38" t="s">
        <v>2508</v>
      </c>
      <c r="M978" s="9"/>
    </row>
    <row r="979" spans="1:13" x14ac:dyDescent="0.25">
      <c r="A979" s="240">
        <v>41949</v>
      </c>
      <c r="B979" s="241">
        <v>2830</v>
      </c>
      <c r="C979" s="394" t="s">
        <v>2506</v>
      </c>
      <c r="D979" s="401" t="s">
        <v>2314</v>
      </c>
      <c r="E979" s="402">
        <v>11428.2</v>
      </c>
      <c r="F979" s="294">
        <v>41949</v>
      </c>
      <c r="G979" s="30">
        <v>11428.2</v>
      </c>
      <c r="H979" s="265">
        <f t="shared" si="12"/>
        <v>0</v>
      </c>
      <c r="I979" s="235" t="s">
        <v>2508</v>
      </c>
      <c r="M979" s="9"/>
    </row>
    <row r="980" spans="1:13" x14ac:dyDescent="0.25">
      <c r="A980" s="240">
        <v>41953</v>
      </c>
      <c r="B980" s="241">
        <v>3151</v>
      </c>
      <c r="C980" s="394" t="s">
        <v>2506</v>
      </c>
      <c r="D980" s="8" t="s">
        <v>2314</v>
      </c>
      <c r="E980" s="252">
        <v>13589.7</v>
      </c>
      <c r="F980" s="294">
        <v>41953</v>
      </c>
      <c r="G980" s="30">
        <v>13589.7</v>
      </c>
      <c r="H980" s="265">
        <f t="shared" si="12"/>
        <v>0</v>
      </c>
      <c r="I980" s="8" t="s">
        <v>2508</v>
      </c>
      <c r="M980" s="9"/>
    </row>
    <row r="981" spans="1:13" x14ac:dyDescent="0.25">
      <c r="A981" s="240">
        <v>41953</v>
      </c>
      <c r="B981" s="241">
        <v>3156</v>
      </c>
      <c r="C981" s="394" t="s">
        <v>2506</v>
      </c>
      <c r="D981" s="8" t="s">
        <v>2314</v>
      </c>
      <c r="E981" s="252">
        <v>192.4</v>
      </c>
      <c r="F981" s="294">
        <v>41953</v>
      </c>
      <c r="G981" s="30">
        <v>192.4</v>
      </c>
      <c r="H981" s="265">
        <f t="shared" si="12"/>
        <v>0</v>
      </c>
      <c r="I981" s="235" t="s">
        <v>2508</v>
      </c>
      <c r="M981" s="9"/>
    </row>
    <row r="982" spans="1:13" x14ac:dyDescent="0.25">
      <c r="A982" s="240">
        <v>41961</v>
      </c>
      <c r="B982" s="241">
        <v>3794</v>
      </c>
      <c r="C982" s="394" t="s">
        <v>2506</v>
      </c>
      <c r="D982" s="8" t="s">
        <v>2314</v>
      </c>
      <c r="E982" s="252">
        <v>12145.6</v>
      </c>
      <c r="F982" s="294">
        <v>41961</v>
      </c>
      <c r="G982" s="251">
        <v>12145.6</v>
      </c>
      <c r="H982" s="265">
        <f t="shared" si="12"/>
        <v>0</v>
      </c>
      <c r="I982" s="235" t="s">
        <v>2508</v>
      </c>
      <c r="K982" s="21"/>
      <c r="M982" s="9"/>
    </row>
    <row r="983" spans="1:13" x14ac:dyDescent="0.25">
      <c r="A983" s="240">
        <v>41964</v>
      </c>
      <c r="B983" s="241">
        <v>4046</v>
      </c>
      <c r="C983" s="429" t="s">
        <v>2506</v>
      </c>
      <c r="D983" s="401" t="s">
        <v>2314</v>
      </c>
      <c r="E983" s="402">
        <v>1366.4</v>
      </c>
      <c r="F983" s="294">
        <v>41964</v>
      </c>
      <c r="G983" s="30">
        <v>1366.4</v>
      </c>
      <c r="H983" s="265">
        <f t="shared" si="12"/>
        <v>0</v>
      </c>
      <c r="I983" s="8" t="s">
        <v>2508</v>
      </c>
      <c r="M983" s="9"/>
    </row>
    <row r="984" spans="1:13" x14ac:dyDescent="0.25">
      <c r="A984" s="240">
        <v>41966</v>
      </c>
      <c r="B984" s="241">
        <v>4230</v>
      </c>
      <c r="C984" s="429" t="s">
        <v>2506</v>
      </c>
      <c r="D984" s="8" t="s">
        <v>2314</v>
      </c>
      <c r="E984" s="252">
        <v>6925</v>
      </c>
      <c r="F984" s="294">
        <v>41966</v>
      </c>
      <c r="G984" s="22">
        <v>6925</v>
      </c>
      <c r="H984" s="265">
        <f t="shared" si="12"/>
        <v>0</v>
      </c>
      <c r="I984" s="20" t="s">
        <v>2508</v>
      </c>
      <c r="M984" s="9"/>
    </row>
    <row r="985" spans="1:13" x14ac:dyDescent="0.25">
      <c r="A985" s="240"/>
      <c r="B985" s="241"/>
      <c r="C985" s="429"/>
      <c r="D985" s="8"/>
      <c r="E985" s="252"/>
      <c r="F985" s="294"/>
      <c r="G985" s="620">
        <f>SUM(G978:G984)</f>
        <v>60300.3</v>
      </c>
      <c r="H985" s="265"/>
      <c r="I985" s="20"/>
      <c r="M985" s="9"/>
    </row>
    <row r="986" spans="1:13" x14ac:dyDescent="0.25">
      <c r="A986" s="240"/>
      <c r="B986" s="241"/>
      <c r="C986" s="429"/>
      <c r="D986" s="8"/>
      <c r="E986" s="252"/>
      <c r="F986" s="294"/>
      <c r="G986" s="22"/>
      <c r="H986" s="265"/>
      <c r="I986" s="20"/>
      <c r="M986" s="9"/>
    </row>
    <row r="987" spans="1:13" x14ac:dyDescent="0.25">
      <c r="A987" s="240">
        <v>41945</v>
      </c>
      <c r="B987" s="241">
        <v>2512</v>
      </c>
      <c r="C987" s="394" t="s">
        <v>2506</v>
      </c>
      <c r="D987" s="401" t="s">
        <v>88</v>
      </c>
      <c r="E987" s="402">
        <v>11546</v>
      </c>
      <c r="F987" s="294">
        <v>41946</v>
      </c>
      <c r="G987" s="30">
        <v>11546</v>
      </c>
      <c r="H987" s="238">
        <f t="shared" si="12"/>
        <v>0</v>
      </c>
      <c r="I987" s="8" t="s">
        <v>2523</v>
      </c>
      <c r="M987" s="9"/>
    </row>
    <row r="988" spans="1:13" x14ac:dyDescent="0.25">
      <c r="A988" s="240">
        <v>41949</v>
      </c>
      <c r="B988" s="241">
        <v>2823</v>
      </c>
      <c r="C988" s="394" t="s">
        <v>2506</v>
      </c>
      <c r="D988" s="401" t="s">
        <v>88</v>
      </c>
      <c r="E988" s="402">
        <v>9827.2000000000007</v>
      </c>
      <c r="F988" s="294">
        <v>41949</v>
      </c>
      <c r="G988" s="30">
        <v>9827.2000000000007</v>
      </c>
      <c r="H988" s="265">
        <f t="shared" si="12"/>
        <v>0</v>
      </c>
      <c r="I988" s="235" t="s">
        <v>2525</v>
      </c>
      <c r="M988" s="9"/>
    </row>
    <row r="989" spans="1:13" x14ac:dyDescent="0.25">
      <c r="A989" s="240">
        <v>41950</v>
      </c>
      <c r="B989" s="241">
        <v>2923</v>
      </c>
      <c r="C989" s="394" t="s">
        <v>2506</v>
      </c>
      <c r="D989" s="401" t="s">
        <v>88</v>
      </c>
      <c r="E989" s="402">
        <v>9212.4</v>
      </c>
      <c r="F989" s="294">
        <v>41950</v>
      </c>
      <c r="G989" s="30">
        <v>9212.4</v>
      </c>
      <c r="H989" s="265">
        <f t="shared" si="12"/>
        <v>0</v>
      </c>
      <c r="I989" s="8" t="s">
        <v>2525</v>
      </c>
      <c r="M989" s="9"/>
    </row>
    <row r="990" spans="1:13" x14ac:dyDescent="0.25">
      <c r="A990" s="240">
        <v>41951</v>
      </c>
      <c r="B990" s="241">
        <v>3003</v>
      </c>
      <c r="C990" s="394" t="s">
        <v>2506</v>
      </c>
      <c r="D990" s="8" t="s">
        <v>88</v>
      </c>
      <c r="E990" s="252">
        <v>7818.4</v>
      </c>
      <c r="F990" s="294">
        <v>41951</v>
      </c>
      <c r="G990" s="30">
        <v>7818.4</v>
      </c>
      <c r="H990" s="265">
        <f t="shared" si="12"/>
        <v>0</v>
      </c>
      <c r="I990" s="8" t="s">
        <v>2525</v>
      </c>
      <c r="J990" s="9"/>
      <c r="K990" s="9"/>
      <c r="M990" s="9"/>
    </row>
    <row r="991" spans="1:13" x14ac:dyDescent="0.25">
      <c r="A991" s="240">
        <v>41958</v>
      </c>
      <c r="B991" s="241">
        <v>3559</v>
      </c>
      <c r="C991" s="394" t="s">
        <v>2506</v>
      </c>
      <c r="D991" s="401" t="s">
        <v>88</v>
      </c>
      <c r="E991" s="402">
        <v>14500</v>
      </c>
      <c r="F991" s="294">
        <v>41958</v>
      </c>
      <c r="G991" s="30">
        <v>14500</v>
      </c>
      <c r="H991" s="265">
        <f t="shared" si="12"/>
        <v>0</v>
      </c>
      <c r="I991" s="235" t="s">
        <v>2525</v>
      </c>
      <c r="J991" s="9"/>
      <c r="K991" s="9"/>
      <c r="M991" s="9"/>
    </row>
    <row r="992" spans="1:13" x14ac:dyDescent="0.25">
      <c r="A992" s="240">
        <v>41959</v>
      </c>
      <c r="B992" s="241">
        <v>3669</v>
      </c>
      <c r="C992" s="394" t="s">
        <v>2506</v>
      </c>
      <c r="D992" s="8" t="s">
        <v>88</v>
      </c>
      <c r="E992" s="252">
        <v>11472</v>
      </c>
      <c r="F992" s="294">
        <v>41960</v>
      </c>
      <c r="G992" s="30">
        <v>11472</v>
      </c>
      <c r="H992" s="265">
        <f t="shared" si="12"/>
        <v>0</v>
      </c>
      <c r="I992" s="8" t="s">
        <v>2525</v>
      </c>
      <c r="J992" s="9"/>
      <c r="K992" s="9"/>
      <c r="M992" s="9"/>
    </row>
    <row r="993" spans="1:13" x14ac:dyDescent="0.25">
      <c r="A993" s="240">
        <v>41960</v>
      </c>
      <c r="B993" s="241">
        <v>3729</v>
      </c>
      <c r="C993" s="394" t="s">
        <v>2506</v>
      </c>
      <c r="D993" s="8" t="s">
        <v>88</v>
      </c>
      <c r="E993" s="252">
        <v>10760.4</v>
      </c>
      <c r="F993" s="294">
        <v>41960</v>
      </c>
      <c r="G993" s="251">
        <v>10760.4</v>
      </c>
      <c r="H993" s="265">
        <f t="shared" si="12"/>
        <v>0</v>
      </c>
      <c r="I993" s="235" t="s">
        <v>2525</v>
      </c>
      <c r="J993" s="9"/>
      <c r="K993" s="9"/>
      <c r="M993" s="9"/>
    </row>
    <row r="994" spans="1:13" x14ac:dyDescent="0.25">
      <c r="A994" s="240">
        <v>41963</v>
      </c>
      <c r="B994" s="241">
        <v>3952</v>
      </c>
      <c r="C994" s="394" t="s">
        <v>2506</v>
      </c>
      <c r="D994" s="401" t="s">
        <v>88</v>
      </c>
      <c r="E994" s="402">
        <v>5260.8</v>
      </c>
      <c r="F994" s="294">
        <v>41963</v>
      </c>
      <c r="G994" s="30">
        <v>5260.8</v>
      </c>
      <c r="H994" s="265">
        <f t="shared" si="12"/>
        <v>0</v>
      </c>
      <c r="I994" s="8" t="s">
        <v>2525</v>
      </c>
      <c r="J994" s="9"/>
      <c r="K994" s="9"/>
      <c r="M994" s="9"/>
    </row>
    <row r="995" spans="1:13" x14ac:dyDescent="0.25">
      <c r="A995" s="240">
        <v>41964</v>
      </c>
      <c r="B995" s="241">
        <v>4065</v>
      </c>
      <c r="C995" s="429" t="s">
        <v>2506</v>
      </c>
      <c r="D995" s="401" t="s">
        <v>88</v>
      </c>
      <c r="E995" s="402">
        <v>5032.3999999999996</v>
      </c>
      <c r="F995" s="294">
        <v>41964</v>
      </c>
      <c r="G995" s="30">
        <v>5032.3999999999996</v>
      </c>
      <c r="H995" s="265">
        <f t="shared" si="12"/>
        <v>0</v>
      </c>
      <c r="I995" s="235" t="s">
        <v>2525</v>
      </c>
      <c r="J995" s="9"/>
      <c r="K995" s="9"/>
      <c r="M995" s="9"/>
    </row>
    <row r="996" spans="1:13" x14ac:dyDescent="0.25">
      <c r="A996" s="240">
        <v>41964</v>
      </c>
      <c r="B996" s="241">
        <v>4067</v>
      </c>
      <c r="C996" s="429" t="s">
        <v>2506</v>
      </c>
      <c r="D996" s="401" t="s">
        <v>88</v>
      </c>
      <c r="E996" s="402">
        <v>2649.6</v>
      </c>
      <c r="F996" s="294">
        <v>41964</v>
      </c>
      <c r="G996" s="30">
        <v>2649.6</v>
      </c>
      <c r="H996" s="265">
        <f t="shared" si="12"/>
        <v>0</v>
      </c>
      <c r="I996" s="235" t="s">
        <v>2508</v>
      </c>
      <c r="J996" s="9"/>
      <c r="K996" s="9"/>
      <c r="M996" s="9"/>
    </row>
    <row r="997" spans="1:13" x14ac:dyDescent="0.25">
      <c r="A997" s="240">
        <v>41965</v>
      </c>
      <c r="B997" s="241">
        <v>4170</v>
      </c>
      <c r="C997" s="429" t="s">
        <v>2506</v>
      </c>
      <c r="D997" s="401" t="s">
        <v>88</v>
      </c>
      <c r="E997" s="402">
        <v>4811.6000000000004</v>
      </c>
      <c r="F997" s="294">
        <v>41965</v>
      </c>
      <c r="G997" s="22">
        <v>4811.6000000000004</v>
      </c>
      <c r="H997" s="265">
        <f t="shared" si="12"/>
        <v>0</v>
      </c>
      <c r="I997" s="431" t="s">
        <v>2520</v>
      </c>
      <c r="J997" s="9"/>
      <c r="K997" s="9"/>
      <c r="M997" s="9"/>
    </row>
    <row r="998" spans="1:13" x14ac:dyDescent="0.25">
      <c r="A998" s="240">
        <v>41966</v>
      </c>
      <c r="B998" s="241">
        <v>4228</v>
      </c>
      <c r="C998" s="429" t="s">
        <v>2506</v>
      </c>
      <c r="D998" s="401" t="s">
        <v>88</v>
      </c>
      <c r="E998" s="402">
        <v>10322</v>
      </c>
      <c r="F998" s="294">
        <v>41967</v>
      </c>
      <c r="G998" s="22">
        <v>10322</v>
      </c>
      <c r="H998" s="265">
        <f t="shared" si="12"/>
        <v>0</v>
      </c>
      <c r="I998" s="20" t="s">
        <v>2525</v>
      </c>
      <c r="J998" s="9"/>
      <c r="K998" s="9"/>
      <c r="M998" s="9"/>
    </row>
    <row r="999" spans="1:13" x14ac:dyDescent="0.25">
      <c r="A999" s="240">
        <v>41967</v>
      </c>
      <c r="B999" s="241">
        <v>4331</v>
      </c>
      <c r="C999" s="429" t="s">
        <v>2506</v>
      </c>
      <c r="D999" s="401" t="s">
        <v>88</v>
      </c>
      <c r="E999" s="402">
        <v>15649.6</v>
      </c>
      <c r="F999" s="294">
        <v>41968</v>
      </c>
      <c r="G999" s="30">
        <v>15649.6</v>
      </c>
      <c r="H999" s="265">
        <f t="shared" si="12"/>
        <v>0</v>
      </c>
      <c r="I999" s="8" t="s">
        <v>2525</v>
      </c>
      <c r="J999" s="9"/>
      <c r="K999" s="9"/>
      <c r="M999" s="9"/>
    </row>
    <row r="1000" spans="1:13" x14ac:dyDescent="0.25">
      <c r="A1000" s="240"/>
      <c r="B1000" s="241"/>
      <c r="C1000" s="429"/>
      <c r="D1000" s="401"/>
      <c r="E1000" s="402"/>
      <c r="F1000" s="294"/>
      <c r="G1000" s="621">
        <f>SUM(G987:G999)</f>
        <v>118862.40000000001</v>
      </c>
      <c r="H1000" s="265"/>
      <c r="I1000" s="8"/>
      <c r="J1000" s="9"/>
      <c r="K1000" s="9"/>
      <c r="M1000" s="9"/>
    </row>
    <row r="1001" spans="1:13" x14ac:dyDescent="0.25">
      <c r="A1001" s="240"/>
      <c r="B1001" s="241"/>
      <c r="C1001" s="429"/>
      <c r="D1001" s="401"/>
      <c r="E1001" s="402"/>
      <c r="F1001" s="294"/>
      <c r="G1001" s="30"/>
      <c r="H1001" s="265"/>
      <c r="I1001" s="8"/>
      <c r="J1001" s="9"/>
      <c r="K1001" s="9"/>
      <c r="M1001" s="9"/>
    </row>
    <row r="1002" spans="1:13" x14ac:dyDescent="0.25">
      <c r="A1002" s="240">
        <v>41963</v>
      </c>
      <c r="B1002" s="241">
        <v>3934</v>
      </c>
      <c r="C1002" s="394" t="s">
        <v>2506</v>
      </c>
      <c r="D1002" s="401" t="s">
        <v>181</v>
      </c>
      <c r="E1002" s="402">
        <v>7697.6</v>
      </c>
      <c r="F1002" s="300"/>
      <c r="G1002" s="277"/>
      <c r="H1002" s="265">
        <f t="shared" si="12"/>
        <v>7697.6</v>
      </c>
      <c r="I1002" s="8" t="s">
        <v>2508</v>
      </c>
      <c r="J1002" s="9"/>
      <c r="K1002" s="9"/>
      <c r="M1002" s="9"/>
    </row>
    <row r="1003" spans="1:13" x14ac:dyDescent="0.25">
      <c r="A1003" s="240">
        <v>41948</v>
      </c>
      <c r="B1003" s="241">
        <v>2768</v>
      </c>
      <c r="C1003" s="394" t="s">
        <v>2506</v>
      </c>
      <c r="D1003" s="401" t="s">
        <v>2621</v>
      </c>
      <c r="E1003" s="402">
        <v>2303.6</v>
      </c>
      <c r="F1003" s="294">
        <v>41949</v>
      </c>
      <c r="G1003" s="30">
        <v>2303.6</v>
      </c>
      <c r="H1003" s="265">
        <f t="shared" si="12"/>
        <v>0</v>
      </c>
      <c r="I1003" s="235" t="s">
        <v>2525</v>
      </c>
      <c r="J1003" s="9"/>
      <c r="K1003" s="9"/>
      <c r="M1003" s="9"/>
    </row>
    <row r="1004" spans="1:13" x14ac:dyDescent="0.25">
      <c r="A1004" s="240">
        <v>41956</v>
      </c>
      <c r="B1004" s="241">
        <v>3398</v>
      </c>
      <c r="C1004" s="394" t="s">
        <v>2506</v>
      </c>
      <c r="D1004" s="8" t="s">
        <v>2621</v>
      </c>
      <c r="E1004" s="252">
        <v>2048.8000000000002</v>
      </c>
      <c r="F1004" s="294">
        <v>41957</v>
      </c>
      <c r="G1004" s="30">
        <v>2048.8000000000002</v>
      </c>
      <c r="H1004" s="265">
        <f t="shared" si="12"/>
        <v>0</v>
      </c>
      <c r="I1004" s="235" t="s">
        <v>2525</v>
      </c>
      <c r="J1004" s="9"/>
      <c r="K1004" s="9"/>
      <c r="M1004" s="9"/>
    </row>
    <row r="1005" spans="1:13" x14ac:dyDescent="0.25">
      <c r="A1005" s="240">
        <v>41962</v>
      </c>
      <c r="B1005" s="241">
        <v>3916</v>
      </c>
      <c r="C1005" s="394" t="s">
        <v>2506</v>
      </c>
      <c r="D1005" s="401" t="s">
        <v>2621</v>
      </c>
      <c r="E1005" s="402">
        <v>2012.4</v>
      </c>
      <c r="F1005" s="294">
        <v>41963</v>
      </c>
      <c r="G1005" s="30">
        <v>2012.4</v>
      </c>
      <c r="H1005" s="265">
        <f t="shared" si="12"/>
        <v>0</v>
      </c>
      <c r="I1005" s="8" t="s">
        <v>2525</v>
      </c>
      <c r="J1005" s="9"/>
      <c r="K1005" s="9"/>
      <c r="M1005" s="9"/>
    </row>
    <row r="1006" spans="1:13" x14ac:dyDescent="0.25">
      <c r="A1006" s="240"/>
      <c r="B1006" s="241"/>
      <c r="C1006" s="394"/>
      <c r="D1006" s="401"/>
      <c r="E1006" s="402"/>
      <c r="F1006" s="294"/>
      <c r="G1006" s="30"/>
      <c r="H1006" s="265"/>
      <c r="I1006" s="8"/>
      <c r="J1006" s="9"/>
      <c r="K1006" s="9"/>
      <c r="M1006" s="9"/>
    </row>
    <row r="1007" spans="1:13" x14ac:dyDescent="0.25">
      <c r="A1007" s="240"/>
      <c r="B1007" s="241"/>
      <c r="C1007" s="394"/>
      <c r="D1007" s="401"/>
      <c r="E1007" s="402"/>
      <c r="F1007" s="294"/>
      <c r="G1007" s="30"/>
      <c r="H1007" s="265"/>
      <c r="I1007" s="8"/>
      <c r="J1007" s="9"/>
      <c r="K1007" s="9"/>
      <c r="M1007" s="9"/>
    </row>
    <row r="1008" spans="1:13" x14ac:dyDescent="0.25">
      <c r="A1008" s="240">
        <v>41954</v>
      </c>
      <c r="B1008" s="241">
        <v>3236</v>
      </c>
      <c r="C1008" s="394" t="s">
        <v>2506</v>
      </c>
      <c r="D1008" s="8" t="s">
        <v>122</v>
      </c>
      <c r="E1008" s="252">
        <v>14165.2</v>
      </c>
      <c r="F1008" s="294">
        <v>41954</v>
      </c>
      <c r="G1008" s="30">
        <v>14165.2</v>
      </c>
      <c r="H1008" s="265">
        <f t="shared" si="12"/>
        <v>0</v>
      </c>
      <c r="I1008" s="235" t="s">
        <v>2525</v>
      </c>
      <c r="J1008" s="9"/>
      <c r="K1008" s="9"/>
      <c r="M1008" s="9"/>
    </row>
    <row r="1009" spans="1:13" x14ac:dyDescent="0.25">
      <c r="A1009" s="240">
        <v>41961</v>
      </c>
      <c r="B1009" s="241">
        <v>3842</v>
      </c>
      <c r="C1009" s="394" t="s">
        <v>2506</v>
      </c>
      <c r="D1009" s="401" t="s">
        <v>122</v>
      </c>
      <c r="E1009" s="402">
        <v>7938.6</v>
      </c>
      <c r="F1009" s="294">
        <v>41962</v>
      </c>
      <c r="G1009" s="251">
        <v>7938.6</v>
      </c>
      <c r="H1009" s="265">
        <f t="shared" si="12"/>
        <v>0</v>
      </c>
      <c r="I1009" s="8" t="s">
        <v>2525</v>
      </c>
      <c r="J1009" s="9"/>
      <c r="K1009" s="9"/>
      <c r="M1009" s="9"/>
    </row>
    <row r="1010" spans="1:13" x14ac:dyDescent="0.25">
      <c r="A1010" s="240">
        <v>41968</v>
      </c>
      <c r="B1010" s="241">
        <v>4412</v>
      </c>
      <c r="C1010" s="429" t="s">
        <v>2506</v>
      </c>
      <c r="D1010" s="401" t="s">
        <v>122</v>
      </c>
      <c r="E1010" s="402">
        <v>8940.4</v>
      </c>
      <c r="F1010" s="300"/>
      <c r="G1010" s="100"/>
      <c r="H1010" s="265">
        <f t="shared" si="12"/>
        <v>8940.4</v>
      </c>
      <c r="I1010" s="20" t="s">
        <v>2525</v>
      </c>
      <c r="K1010" s="21"/>
      <c r="M1010" s="9"/>
    </row>
    <row r="1011" spans="1:13" x14ac:dyDescent="0.25">
      <c r="A1011" s="240"/>
      <c r="B1011" s="241"/>
      <c r="C1011" s="429"/>
      <c r="D1011" s="401"/>
      <c r="E1011" s="402">
        <f>SUM(E1008:E1010)</f>
        <v>31044.200000000004</v>
      </c>
      <c r="F1011" s="300"/>
      <c r="G1011" s="100"/>
      <c r="H1011" s="265"/>
      <c r="I1011" s="20"/>
      <c r="K1011" s="21"/>
      <c r="M1011" s="9"/>
    </row>
    <row r="1012" spans="1:13" x14ac:dyDescent="0.25">
      <c r="A1012" s="240"/>
      <c r="B1012" s="241"/>
      <c r="C1012" s="429"/>
      <c r="D1012" s="401"/>
      <c r="E1012" s="402"/>
      <c r="F1012" s="300"/>
      <c r="G1012" s="100"/>
      <c r="H1012" s="265"/>
      <c r="I1012" s="20"/>
      <c r="K1012" s="21"/>
      <c r="M1012" s="9"/>
    </row>
    <row r="1013" spans="1:13" x14ac:dyDescent="0.25">
      <c r="A1013" s="240">
        <v>41968</v>
      </c>
      <c r="B1013" s="241">
        <v>4403</v>
      </c>
      <c r="C1013" s="429" t="s">
        <v>2506</v>
      </c>
      <c r="D1013" s="401" t="s">
        <v>2761</v>
      </c>
      <c r="E1013" s="402">
        <v>56932</v>
      </c>
      <c r="F1013" s="294">
        <v>41968</v>
      </c>
      <c r="G1013" s="30">
        <v>56932</v>
      </c>
      <c r="H1013" s="265">
        <f t="shared" si="12"/>
        <v>0</v>
      </c>
      <c r="I1013" s="20" t="s">
        <v>2508</v>
      </c>
      <c r="M1013" s="9"/>
    </row>
    <row r="1014" spans="1:13" x14ac:dyDescent="0.25">
      <c r="A1014" s="240"/>
      <c r="B1014" s="241"/>
      <c r="C1014" s="429"/>
      <c r="D1014" s="401"/>
      <c r="E1014" s="402"/>
      <c r="F1014" s="294"/>
      <c r="G1014" s="30"/>
      <c r="H1014" s="265"/>
      <c r="I1014" s="20"/>
      <c r="M1014" s="9"/>
    </row>
    <row r="1015" spans="1:13" x14ac:dyDescent="0.25">
      <c r="A1015" s="240">
        <v>41963</v>
      </c>
      <c r="B1015" s="241">
        <v>3977</v>
      </c>
      <c r="C1015" s="394" t="s">
        <v>2506</v>
      </c>
      <c r="D1015" s="401" t="s">
        <v>2742</v>
      </c>
      <c r="E1015" s="402">
        <v>1063.4000000000001</v>
      </c>
      <c r="F1015" s="294">
        <v>41963</v>
      </c>
      <c r="G1015" s="30">
        <v>1063.4000000000001</v>
      </c>
      <c r="H1015" s="265">
        <f t="shared" si="12"/>
        <v>0</v>
      </c>
      <c r="I1015" s="8" t="s">
        <v>2508</v>
      </c>
      <c r="M1015" s="9"/>
    </row>
    <row r="1016" spans="1:13" x14ac:dyDescent="0.25">
      <c r="A1016" s="240">
        <v>41951</v>
      </c>
      <c r="B1016" s="241">
        <v>2982</v>
      </c>
      <c r="C1016" s="394" t="s">
        <v>2506</v>
      </c>
      <c r="D1016" s="8" t="s">
        <v>2657</v>
      </c>
      <c r="E1016" s="252">
        <v>22644.2</v>
      </c>
      <c r="F1016" s="300"/>
      <c r="G1016" s="277"/>
      <c r="H1016" s="265">
        <f t="shared" si="12"/>
        <v>22644.2</v>
      </c>
      <c r="I1016" s="8" t="s">
        <v>2508</v>
      </c>
      <c r="M1016" s="9"/>
    </row>
    <row r="1017" spans="1:13" x14ac:dyDescent="0.25">
      <c r="A1017" s="240"/>
      <c r="B1017" s="241"/>
      <c r="C1017" s="394"/>
      <c r="D1017" s="8"/>
      <c r="E1017" s="252"/>
      <c r="F1017" s="300"/>
      <c r="G1017" s="277"/>
      <c r="H1017" s="265"/>
      <c r="I1017" s="8"/>
      <c r="M1017" s="9"/>
    </row>
    <row r="1018" spans="1:13" x14ac:dyDescent="0.25">
      <c r="A1018" s="240">
        <v>41953</v>
      </c>
      <c r="B1018" s="241">
        <v>3210</v>
      </c>
      <c r="C1018" s="394" t="s">
        <v>2506</v>
      </c>
      <c r="D1018" s="8" t="s">
        <v>2684</v>
      </c>
      <c r="E1018" s="252">
        <v>8225</v>
      </c>
      <c r="F1018" s="294">
        <v>41955</v>
      </c>
      <c r="G1018" s="30">
        <v>8225</v>
      </c>
      <c r="H1018" s="265">
        <f t="shared" ref="H1018:H1092" si="13">E1018-G1018</f>
        <v>0</v>
      </c>
      <c r="I1018" s="235" t="s">
        <v>2534</v>
      </c>
      <c r="M1018" s="9"/>
    </row>
    <row r="1019" spans="1:13" x14ac:dyDescent="0.25">
      <c r="A1019" s="240">
        <v>41960</v>
      </c>
      <c r="B1019" s="241">
        <v>3773</v>
      </c>
      <c r="C1019" s="394" t="s">
        <v>2506</v>
      </c>
      <c r="D1019" s="401" t="s">
        <v>2684</v>
      </c>
      <c r="E1019" s="402">
        <v>5709.7</v>
      </c>
      <c r="F1019" s="294">
        <v>41962</v>
      </c>
      <c r="G1019" s="251">
        <v>5709.7</v>
      </c>
      <c r="H1019" s="265">
        <f t="shared" si="13"/>
        <v>0</v>
      </c>
      <c r="I1019" s="235" t="s">
        <v>2534</v>
      </c>
      <c r="K1019" s="21"/>
      <c r="M1019" s="9"/>
    </row>
    <row r="1020" spans="1:13" x14ac:dyDescent="0.25">
      <c r="A1020" s="240">
        <v>41967</v>
      </c>
      <c r="B1020" s="241">
        <v>4346</v>
      </c>
      <c r="C1020" s="429" t="s">
        <v>2506</v>
      </c>
      <c r="D1020" s="401" t="s">
        <v>2684</v>
      </c>
      <c r="E1020" s="402">
        <v>1675</v>
      </c>
      <c r="F1020" s="300"/>
      <c r="G1020" s="100"/>
      <c r="H1020" s="265">
        <f t="shared" si="13"/>
        <v>1675</v>
      </c>
      <c r="I1020" s="20" t="s">
        <v>2534</v>
      </c>
      <c r="M1020" s="9"/>
    </row>
    <row r="1021" spans="1:13" x14ac:dyDescent="0.25">
      <c r="A1021" s="240"/>
      <c r="B1021" s="241"/>
      <c r="C1021" s="429"/>
      <c r="D1021" s="401"/>
      <c r="E1021" s="402">
        <f>SUM(E1018:E1020)</f>
        <v>15609.7</v>
      </c>
      <c r="F1021" s="300"/>
      <c r="G1021" s="100"/>
      <c r="H1021" s="265"/>
      <c r="I1021" s="20"/>
      <c r="M1021" s="9"/>
    </row>
    <row r="1022" spans="1:13" x14ac:dyDescent="0.25">
      <c r="A1022" s="240"/>
      <c r="B1022" s="241"/>
      <c r="C1022" s="429"/>
      <c r="D1022" s="401"/>
      <c r="E1022" s="402"/>
      <c r="F1022" s="300"/>
      <c r="G1022" s="100"/>
      <c r="H1022" s="265"/>
      <c r="I1022" s="20"/>
      <c r="M1022" s="9"/>
    </row>
    <row r="1023" spans="1:13" x14ac:dyDescent="0.25">
      <c r="A1023" s="240">
        <v>41957</v>
      </c>
      <c r="B1023" s="241">
        <v>3491</v>
      </c>
      <c r="C1023" s="394" t="s">
        <v>2506</v>
      </c>
      <c r="D1023" s="401" t="s">
        <v>2709</v>
      </c>
      <c r="E1023" s="402">
        <v>3270.3</v>
      </c>
      <c r="F1023" s="313">
        <v>41957</v>
      </c>
      <c r="G1023" s="30">
        <v>3270.3</v>
      </c>
      <c r="H1023" s="265">
        <f t="shared" si="13"/>
        <v>0</v>
      </c>
      <c r="I1023" s="8" t="s">
        <v>2508</v>
      </c>
      <c r="M1023" s="9"/>
    </row>
    <row r="1024" spans="1:13" x14ac:dyDescent="0.25">
      <c r="A1024" s="240"/>
      <c r="B1024" s="241"/>
      <c r="C1024" s="394"/>
      <c r="D1024" s="401"/>
      <c r="E1024" s="402"/>
      <c r="F1024" s="313"/>
      <c r="G1024" s="30"/>
      <c r="H1024" s="265"/>
      <c r="I1024" s="8"/>
      <c r="M1024" s="9"/>
    </row>
    <row r="1025" spans="1:13" x14ac:dyDescent="0.25">
      <c r="A1025" s="240">
        <v>41944</v>
      </c>
      <c r="B1025" s="241">
        <v>2401</v>
      </c>
      <c r="C1025" s="394" t="s">
        <v>2506</v>
      </c>
      <c r="D1025" s="8" t="s">
        <v>2510</v>
      </c>
      <c r="E1025" s="252">
        <v>149565</v>
      </c>
      <c r="F1025" s="294">
        <v>41962</v>
      </c>
      <c r="G1025" s="30">
        <v>149565</v>
      </c>
      <c r="H1025" s="238">
        <f t="shared" si="13"/>
        <v>0</v>
      </c>
      <c r="I1025" s="235" t="s">
        <v>2511</v>
      </c>
      <c r="M1025" s="9"/>
    </row>
    <row r="1026" spans="1:13" x14ac:dyDescent="0.25">
      <c r="A1026" s="240">
        <v>41944</v>
      </c>
      <c r="B1026" s="241">
        <v>2481</v>
      </c>
      <c r="C1026" s="394" t="s">
        <v>2506</v>
      </c>
      <c r="D1026" s="401" t="s">
        <v>2510</v>
      </c>
      <c r="E1026" s="402">
        <v>2295.4</v>
      </c>
      <c r="F1026" s="294">
        <v>41962</v>
      </c>
      <c r="G1026" s="30">
        <v>2295.4</v>
      </c>
      <c r="H1026" s="238">
        <f t="shared" si="13"/>
        <v>0</v>
      </c>
      <c r="I1026" s="8" t="s">
        <v>2508</v>
      </c>
      <c r="M1026" s="9"/>
    </row>
    <row r="1027" spans="1:13" x14ac:dyDescent="0.25">
      <c r="A1027" s="240">
        <v>41945</v>
      </c>
      <c r="B1027" s="241">
        <v>2531</v>
      </c>
      <c r="C1027" s="394" t="s">
        <v>2506</v>
      </c>
      <c r="D1027" s="414" t="s">
        <v>2510</v>
      </c>
      <c r="E1027" s="402">
        <v>2030</v>
      </c>
      <c r="F1027" s="294">
        <v>41962</v>
      </c>
      <c r="G1027" s="30">
        <v>2030</v>
      </c>
      <c r="H1027" s="238">
        <f t="shared" si="13"/>
        <v>0</v>
      </c>
      <c r="I1027" s="38" t="s">
        <v>2508</v>
      </c>
      <c r="M1027" s="9"/>
    </row>
    <row r="1028" spans="1:13" x14ac:dyDescent="0.25">
      <c r="A1028" s="240">
        <v>41946</v>
      </c>
      <c r="B1028" s="241">
        <v>2549</v>
      </c>
      <c r="C1028" s="394" t="s">
        <v>2506</v>
      </c>
      <c r="D1028" s="414" t="s">
        <v>2510</v>
      </c>
      <c r="E1028" s="402">
        <v>122690.62</v>
      </c>
      <c r="F1028" s="294">
        <v>41962</v>
      </c>
      <c r="G1028" s="30">
        <v>122690.62</v>
      </c>
      <c r="H1028" s="238">
        <f t="shared" si="13"/>
        <v>0</v>
      </c>
      <c r="I1028" s="38" t="s">
        <v>2508</v>
      </c>
      <c r="M1028" s="9"/>
    </row>
    <row r="1029" spans="1:13" x14ac:dyDescent="0.25">
      <c r="A1029" s="240">
        <v>41948</v>
      </c>
      <c r="B1029" s="241">
        <v>2705</v>
      </c>
      <c r="C1029" s="394" t="s">
        <v>2506</v>
      </c>
      <c r="D1029" s="401" t="s">
        <v>2510</v>
      </c>
      <c r="E1029" s="402">
        <v>106735.1</v>
      </c>
      <c r="F1029" s="294">
        <v>41962</v>
      </c>
      <c r="G1029" s="30">
        <v>106735.1</v>
      </c>
      <c r="H1029" s="265">
        <f t="shared" si="13"/>
        <v>0</v>
      </c>
      <c r="I1029" s="235" t="s">
        <v>2511</v>
      </c>
      <c r="M1029" s="9"/>
    </row>
    <row r="1030" spans="1:13" x14ac:dyDescent="0.25">
      <c r="A1030" s="240">
        <v>41950</v>
      </c>
      <c r="B1030" s="241">
        <v>2895</v>
      </c>
      <c r="C1030" s="394" t="s">
        <v>2506</v>
      </c>
      <c r="D1030" s="401" t="s">
        <v>2510</v>
      </c>
      <c r="E1030" s="402">
        <v>131856</v>
      </c>
      <c r="F1030" s="294">
        <v>41962</v>
      </c>
      <c r="G1030" s="30">
        <v>131856</v>
      </c>
      <c r="H1030" s="265">
        <f t="shared" si="13"/>
        <v>0</v>
      </c>
      <c r="I1030" s="8" t="s">
        <v>2508</v>
      </c>
      <c r="M1030" s="9"/>
    </row>
    <row r="1031" spans="1:13" x14ac:dyDescent="0.25">
      <c r="A1031" s="240">
        <v>41954</v>
      </c>
      <c r="B1031" s="241">
        <v>3232</v>
      </c>
      <c r="C1031" s="394" t="s">
        <v>2506</v>
      </c>
      <c r="D1031" s="8" t="s">
        <v>2510</v>
      </c>
      <c r="E1031" s="252">
        <v>50342.5</v>
      </c>
      <c r="F1031" s="294">
        <v>41962</v>
      </c>
      <c r="G1031" s="30">
        <v>50342.5</v>
      </c>
      <c r="H1031" s="265">
        <f t="shared" si="13"/>
        <v>0</v>
      </c>
      <c r="I1031" s="235" t="s">
        <v>2523</v>
      </c>
      <c r="M1031" s="9"/>
    </row>
    <row r="1032" spans="1:13" x14ac:dyDescent="0.25">
      <c r="A1032" s="240">
        <v>41954</v>
      </c>
      <c r="B1032" s="241">
        <v>3274</v>
      </c>
      <c r="C1032" s="394" t="s">
        <v>2506</v>
      </c>
      <c r="D1032" s="8" t="s">
        <v>2510</v>
      </c>
      <c r="E1032" s="252">
        <v>25786.2</v>
      </c>
      <c r="F1032" s="294">
        <v>41962</v>
      </c>
      <c r="G1032" s="30">
        <v>25786.2</v>
      </c>
      <c r="H1032" s="265">
        <f t="shared" si="13"/>
        <v>0</v>
      </c>
      <c r="I1032" s="235" t="s">
        <v>2508</v>
      </c>
      <c r="M1032" s="9"/>
    </row>
    <row r="1033" spans="1:13" x14ac:dyDescent="0.25">
      <c r="A1033" s="240">
        <v>41954</v>
      </c>
      <c r="B1033" s="241">
        <v>3280</v>
      </c>
      <c r="C1033" s="394" t="s">
        <v>2506</v>
      </c>
      <c r="D1033" s="8" t="s">
        <v>2510</v>
      </c>
      <c r="E1033" s="252">
        <v>3322.2</v>
      </c>
      <c r="F1033" s="294">
        <v>41962</v>
      </c>
      <c r="G1033" s="30">
        <v>3322.2</v>
      </c>
      <c r="H1033" s="265">
        <f t="shared" si="13"/>
        <v>0</v>
      </c>
      <c r="I1033" s="235" t="s">
        <v>2508</v>
      </c>
      <c r="J1033" s="9"/>
      <c r="K1033" s="9"/>
      <c r="M1033" s="9"/>
    </row>
    <row r="1034" spans="1:13" x14ac:dyDescent="0.25">
      <c r="A1034" s="240">
        <v>41954</v>
      </c>
      <c r="B1034" s="241">
        <v>3281</v>
      </c>
      <c r="C1034" s="394" t="s">
        <v>2506</v>
      </c>
      <c r="D1034" s="8" t="s">
        <v>2510</v>
      </c>
      <c r="E1034" s="252">
        <v>22342.9</v>
      </c>
      <c r="F1034" s="294">
        <v>41962</v>
      </c>
      <c r="G1034" s="30">
        <v>22342.9</v>
      </c>
      <c r="H1034" s="265">
        <f t="shared" si="13"/>
        <v>0</v>
      </c>
      <c r="I1034" s="235" t="s">
        <v>2508</v>
      </c>
      <c r="J1034" s="9"/>
      <c r="K1034" s="9"/>
      <c r="M1034" s="9"/>
    </row>
    <row r="1035" spans="1:13" x14ac:dyDescent="0.25">
      <c r="A1035" s="240">
        <v>41955</v>
      </c>
      <c r="B1035" s="241">
        <v>3361</v>
      </c>
      <c r="C1035" s="394" t="s">
        <v>2506</v>
      </c>
      <c r="D1035" s="8" t="s">
        <v>2510</v>
      </c>
      <c r="E1035" s="252">
        <v>174631.28</v>
      </c>
      <c r="F1035" s="294">
        <v>41962</v>
      </c>
      <c r="G1035" s="30">
        <v>174631.28</v>
      </c>
      <c r="H1035" s="265">
        <f t="shared" si="13"/>
        <v>0</v>
      </c>
      <c r="I1035" s="235" t="s">
        <v>2508</v>
      </c>
      <c r="J1035" s="9"/>
      <c r="K1035" s="9"/>
      <c r="M1035" s="9"/>
    </row>
    <row r="1036" spans="1:13" x14ac:dyDescent="0.25">
      <c r="A1036" s="240">
        <v>41956</v>
      </c>
      <c r="B1036" s="241">
        <v>3375</v>
      </c>
      <c r="C1036" s="394" t="s">
        <v>2506</v>
      </c>
      <c r="D1036" s="8" t="s">
        <v>2510</v>
      </c>
      <c r="E1036" s="252">
        <v>145743.51999999999</v>
      </c>
      <c r="F1036" s="294">
        <v>41962</v>
      </c>
      <c r="G1036" s="30">
        <v>145743.51999999999</v>
      </c>
      <c r="H1036" s="265">
        <f t="shared" si="13"/>
        <v>0</v>
      </c>
      <c r="I1036" s="235" t="s">
        <v>2544</v>
      </c>
      <c r="J1036" s="9"/>
      <c r="K1036" s="9"/>
      <c r="M1036" s="9"/>
    </row>
    <row r="1037" spans="1:13" x14ac:dyDescent="0.25">
      <c r="A1037" s="240">
        <v>41957</v>
      </c>
      <c r="B1037" s="241">
        <v>3474</v>
      </c>
      <c r="C1037" s="394" t="s">
        <v>2506</v>
      </c>
      <c r="D1037" s="401" t="s">
        <v>2510</v>
      </c>
      <c r="E1037" s="402">
        <v>230813.6</v>
      </c>
      <c r="F1037" s="294">
        <v>41962</v>
      </c>
      <c r="G1037" s="30">
        <v>230813.6</v>
      </c>
      <c r="H1037" s="265">
        <f t="shared" si="13"/>
        <v>0</v>
      </c>
      <c r="I1037" s="8" t="s">
        <v>2508</v>
      </c>
      <c r="J1037" s="9"/>
      <c r="K1037" s="9"/>
      <c r="M1037" s="9"/>
    </row>
    <row r="1038" spans="1:13" x14ac:dyDescent="0.25">
      <c r="A1038" s="240">
        <v>41960</v>
      </c>
      <c r="B1038" s="241">
        <v>3691</v>
      </c>
      <c r="C1038" s="394" t="s">
        <v>2506</v>
      </c>
      <c r="D1038" s="8" t="s">
        <v>2510</v>
      </c>
      <c r="E1038" s="252">
        <v>61381.919999999998</v>
      </c>
      <c r="F1038" s="294">
        <v>41962</v>
      </c>
      <c r="G1038" s="251">
        <v>61381.919999999998</v>
      </c>
      <c r="H1038" s="265">
        <f t="shared" si="13"/>
        <v>0</v>
      </c>
      <c r="I1038" s="8" t="s">
        <v>2523</v>
      </c>
      <c r="J1038" s="9"/>
      <c r="K1038" s="9"/>
      <c r="M1038" s="9"/>
    </row>
    <row r="1039" spans="1:13" x14ac:dyDescent="0.25">
      <c r="A1039" s="240">
        <v>41961</v>
      </c>
      <c r="B1039" s="241">
        <v>3788</v>
      </c>
      <c r="C1039" s="394" t="s">
        <v>2506</v>
      </c>
      <c r="D1039" s="8" t="s">
        <v>2510</v>
      </c>
      <c r="E1039" s="252">
        <v>179957.2</v>
      </c>
      <c r="F1039" s="294">
        <v>41962</v>
      </c>
      <c r="G1039" s="251">
        <v>179957.2</v>
      </c>
      <c r="H1039" s="265">
        <f t="shared" si="13"/>
        <v>0</v>
      </c>
      <c r="I1039" s="235" t="s">
        <v>2511</v>
      </c>
      <c r="J1039" s="9"/>
      <c r="K1039" s="9"/>
      <c r="M1039" s="9"/>
    </row>
    <row r="1040" spans="1:13" x14ac:dyDescent="0.25">
      <c r="A1040" s="240">
        <v>41963</v>
      </c>
      <c r="B1040" s="241">
        <v>3937</v>
      </c>
      <c r="C1040" s="394" t="s">
        <v>2506</v>
      </c>
      <c r="D1040" s="401" t="s">
        <v>2510</v>
      </c>
      <c r="E1040" s="402">
        <v>237888.56</v>
      </c>
      <c r="F1040" s="300"/>
      <c r="G1040" s="277"/>
      <c r="H1040" s="265">
        <f t="shared" si="13"/>
        <v>237888.56</v>
      </c>
      <c r="I1040" s="8" t="s">
        <v>2511</v>
      </c>
      <c r="J1040" s="9"/>
      <c r="K1040" s="9"/>
      <c r="M1040" s="9"/>
    </row>
    <row r="1041" spans="1:13" x14ac:dyDescent="0.25">
      <c r="A1041" s="240">
        <v>41965</v>
      </c>
      <c r="B1041" s="241">
        <v>4148</v>
      </c>
      <c r="C1041" s="429" t="s">
        <v>2506</v>
      </c>
      <c r="D1041" s="401" t="s">
        <v>2510</v>
      </c>
      <c r="E1041" s="402">
        <v>197026.32</v>
      </c>
      <c r="F1041" s="300"/>
      <c r="G1041" s="100"/>
      <c r="H1041" s="265">
        <f t="shared" si="13"/>
        <v>197026.32</v>
      </c>
      <c r="I1041" s="431" t="s">
        <v>2534</v>
      </c>
      <c r="J1041" s="9"/>
      <c r="K1041" s="9"/>
      <c r="M1041" s="9"/>
    </row>
    <row r="1042" spans="1:13" x14ac:dyDescent="0.25">
      <c r="A1042" s="240">
        <v>41967</v>
      </c>
      <c r="B1042" s="241">
        <v>4289</v>
      </c>
      <c r="C1042" s="429" t="s">
        <v>2506</v>
      </c>
      <c r="D1042" s="401" t="s">
        <v>2510</v>
      </c>
      <c r="E1042" s="402">
        <v>211451.07</v>
      </c>
      <c r="F1042" s="434"/>
      <c r="G1042" s="277"/>
      <c r="H1042" s="265">
        <f t="shared" si="13"/>
        <v>211451.07</v>
      </c>
      <c r="I1042" s="235" t="s">
        <v>2534</v>
      </c>
      <c r="J1042" s="9"/>
      <c r="K1042" s="9"/>
      <c r="M1042" s="9"/>
    </row>
    <row r="1043" spans="1:13" x14ac:dyDescent="0.25">
      <c r="A1043" s="240">
        <v>41968</v>
      </c>
      <c r="B1043" s="241">
        <v>4429</v>
      </c>
      <c r="C1043" s="429" t="s">
        <v>2506</v>
      </c>
      <c r="D1043" s="401" t="s">
        <v>2510</v>
      </c>
      <c r="E1043" s="402">
        <v>13851</v>
      </c>
      <c r="F1043" s="300"/>
      <c r="G1043" s="100"/>
      <c r="H1043" s="265">
        <f t="shared" si="13"/>
        <v>13851</v>
      </c>
      <c r="I1043" s="20" t="s">
        <v>2523</v>
      </c>
      <c r="J1043" s="9"/>
      <c r="K1043" s="9"/>
      <c r="M1043" s="9"/>
    </row>
    <row r="1044" spans="1:13" x14ac:dyDescent="0.25">
      <c r="A1044" s="240"/>
      <c r="B1044" s="241"/>
      <c r="C1044" s="429"/>
      <c r="D1044" s="401"/>
      <c r="E1044" s="622">
        <f>SUM(E1025:E1043)</f>
        <v>2069710.3900000001</v>
      </c>
      <c r="F1044" s="300"/>
      <c r="G1044" s="100"/>
      <c r="H1044" s="265"/>
      <c r="I1044" s="20"/>
      <c r="J1044" s="9"/>
      <c r="K1044" s="9"/>
      <c r="M1044" s="9"/>
    </row>
    <row r="1045" spans="1:13" x14ac:dyDescent="0.25">
      <c r="A1045" s="240"/>
      <c r="B1045" s="241"/>
      <c r="C1045" s="429"/>
      <c r="D1045" s="401"/>
      <c r="E1045" s="402"/>
      <c r="F1045" s="300"/>
      <c r="G1045" s="100"/>
      <c r="H1045" s="265"/>
      <c r="I1045" s="20"/>
      <c r="J1045" s="9"/>
      <c r="K1045" s="9"/>
      <c r="M1045" s="9"/>
    </row>
    <row r="1046" spans="1:13" x14ac:dyDescent="0.25">
      <c r="A1046" s="240">
        <v>41944</v>
      </c>
      <c r="B1046" s="241">
        <v>2414</v>
      </c>
      <c r="C1046" s="394" t="s">
        <v>2506</v>
      </c>
      <c r="D1046" s="8" t="s">
        <v>2518</v>
      </c>
      <c r="E1046" s="252">
        <v>2432</v>
      </c>
      <c r="F1046" s="294">
        <v>41944</v>
      </c>
      <c r="G1046" s="30">
        <v>2432</v>
      </c>
      <c r="H1046" s="238">
        <f t="shared" si="13"/>
        <v>0</v>
      </c>
      <c r="I1046" s="235" t="s">
        <v>2519</v>
      </c>
      <c r="J1046" s="9"/>
      <c r="K1046" s="9"/>
      <c r="M1046" s="9"/>
    </row>
    <row r="1047" spans="1:13" x14ac:dyDescent="0.25">
      <c r="A1047" s="240">
        <v>41944</v>
      </c>
      <c r="B1047" s="241">
        <v>2478</v>
      </c>
      <c r="C1047" s="394" t="s">
        <v>2506</v>
      </c>
      <c r="D1047" s="401" t="s">
        <v>2518</v>
      </c>
      <c r="E1047" s="402">
        <v>620</v>
      </c>
      <c r="F1047" s="294">
        <v>41944</v>
      </c>
      <c r="G1047" s="30">
        <v>620</v>
      </c>
      <c r="H1047" s="238">
        <f t="shared" si="13"/>
        <v>0</v>
      </c>
      <c r="I1047" s="8" t="s">
        <v>2508</v>
      </c>
      <c r="J1047" s="9"/>
      <c r="K1047" s="9"/>
      <c r="M1047" s="9"/>
    </row>
    <row r="1048" spans="1:13" x14ac:dyDescent="0.25">
      <c r="A1048" s="240">
        <v>41945</v>
      </c>
      <c r="B1048" s="241">
        <v>2499</v>
      </c>
      <c r="C1048" s="394" t="s">
        <v>2506</v>
      </c>
      <c r="D1048" s="401" t="s">
        <v>2518</v>
      </c>
      <c r="E1048" s="402">
        <v>2432</v>
      </c>
      <c r="F1048" s="294">
        <v>41945</v>
      </c>
      <c r="G1048" s="30">
        <v>2432</v>
      </c>
      <c r="H1048" s="238">
        <f t="shared" si="13"/>
        <v>0</v>
      </c>
      <c r="I1048" s="8" t="s">
        <v>2508</v>
      </c>
      <c r="J1048" s="9"/>
      <c r="K1048" s="9"/>
      <c r="M1048" s="9"/>
    </row>
    <row r="1049" spans="1:13" x14ac:dyDescent="0.25">
      <c r="A1049" s="240">
        <v>41946</v>
      </c>
      <c r="B1049" s="241">
        <v>2550</v>
      </c>
      <c r="C1049" s="394" t="s">
        <v>2506</v>
      </c>
      <c r="D1049" s="414" t="s">
        <v>2518</v>
      </c>
      <c r="E1049" s="402">
        <v>1240</v>
      </c>
      <c r="F1049" s="294">
        <v>41946</v>
      </c>
      <c r="G1049" s="30">
        <v>1240</v>
      </c>
      <c r="H1049" s="238">
        <f t="shared" si="13"/>
        <v>0</v>
      </c>
      <c r="I1049" s="38" t="s">
        <v>2519</v>
      </c>
      <c r="J1049" s="9"/>
      <c r="K1049" s="9"/>
      <c r="M1049" s="9"/>
    </row>
    <row r="1050" spans="1:13" x14ac:dyDescent="0.25">
      <c r="A1050" s="240">
        <v>41947</v>
      </c>
      <c r="B1050" s="241">
        <v>2642</v>
      </c>
      <c r="C1050" s="394" t="s">
        <v>2506</v>
      </c>
      <c r="D1050" s="414" t="s">
        <v>2518</v>
      </c>
      <c r="E1050" s="402">
        <v>2432</v>
      </c>
      <c r="F1050" s="294">
        <v>41947</v>
      </c>
      <c r="G1050" s="30">
        <v>2432</v>
      </c>
      <c r="H1050" s="265">
        <f t="shared" si="13"/>
        <v>0</v>
      </c>
      <c r="I1050" s="38" t="s">
        <v>2519</v>
      </c>
      <c r="J1050" s="9"/>
      <c r="K1050" s="9"/>
      <c r="M1050" s="9"/>
    </row>
    <row r="1051" spans="1:13" x14ac:dyDescent="0.25">
      <c r="A1051" s="240">
        <v>41948</v>
      </c>
      <c r="B1051" s="241">
        <v>2721</v>
      </c>
      <c r="C1051" s="394" t="s">
        <v>2506</v>
      </c>
      <c r="D1051" s="401" t="s">
        <v>2518</v>
      </c>
      <c r="E1051" s="402">
        <v>620</v>
      </c>
      <c r="F1051" s="294">
        <v>41948</v>
      </c>
      <c r="G1051" s="30">
        <v>620</v>
      </c>
      <c r="H1051" s="265">
        <f t="shared" si="13"/>
        <v>0</v>
      </c>
      <c r="I1051" s="235" t="s">
        <v>2508</v>
      </c>
      <c r="M1051" s="9"/>
    </row>
    <row r="1052" spans="1:13" x14ac:dyDescent="0.25">
      <c r="A1052" s="240">
        <v>41949</v>
      </c>
      <c r="B1052" s="241">
        <v>2793</v>
      </c>
      <c r="C1052" s="394" t="s">
        <v>2506</v>
      </c>
      <c r="D1052" s="401" t="s">
        <v>2518</v>
      </c>
      <c r="E1052" s="402">
        <v>1824</v>
      </c>
      <c r="F1052" s="294">
        <v>41949</v>
      </c>
      <c r="G1052" s="30">
        <v>1824</v>
      </c>
      <c r="H1052" s="265">
        <f t="shared" si="13"/>
        <v>0</v>
      </c>
      <c r="I1052" s="235" t="s">
        <v>2519</v>
      </c>
      <c r="M1052" s="9"/>
    </row>
    <row r="1053" spans="1:13" x14ac:dyDescent="0.25">
      <c r="A1053" s="240">
        <v>41950</v>
      </c>
      <c r="B1053" s="241">
        <v>2893</v>
      </c>
      <c r="C1053" s="394" t="s">
        <v>2506</v>
      </c>
      <c r="D1053" s="401" t="s">
        <v>2518</v>
      </c>
      <c r="E1053" s="402">
        <v>3040</v>
      </c>
      <c r="F1053" s="294">
        <v>41950</v>
      </c>
      <c r="G1053" s="30">
        <v>3040</v>
      </c>
      <c r="H1053" s="265">
        <f t="shared" si="13"/>
        <v>0</v>
      </c>
      <c r="I1053" s="8" t="s">
        <v>2519</v>
      </c>
      <c r="M1053" s="9"/>
    </row>
    <row r="1054" spans="1:13" x14ac:dyDescent="0.25">
      <c r="A1054" s="240">
        <v>41951</v>
      </c>
      <c r="B1054" s="241">
        <v>2990</v>
      </c>
      <c r="C1054" s="394" t="s">
        <v>2506</v>
      </c>
      <c r="D1054" s="8" t="s">
        <v>2518</v>
      </c>
      <c r="E1054" s="252">
        <v>2432</v>
      </c>
      <c r="F1054" s="294">
        <v>41951</v>
      </c>
      <c r="G1054" s="30">
        <v>2432</v>
      </c>
      <c r="H1054" s="265">
        <f t="shared" si="13"/>
        <v>0</v>
      </c>
      <c r="I1054" s="8" t="s">
        <v>2519</v>
      </c>
      <c r="M1054" s="9"/>
    </row>
    <row r="1055" spans="1:13" x14ac:dyDescent="0.25">
      <c r="A1055" s="240">
        <v>41952</v>
      </c>
      <c r="B1055" s="241">
        <v>3078</v>
      </c>
      <c r="C1055" s="394" t="s">
        <v>2506</v>
      </c>
      <c r="D1055" s="8" t="s">
        <v>2518</v>
      </c>
      <c r="E1055" s="252">
        <v>2432</v>
      </c>
      <c r="F1055" s="294">
        <v>41952</v>
      </c>
      <c r="G1055" s="30">
        <v>2432</v>
      </c>
      <c r="H1055" s="265">
        <f t="shared" si="13"/>
        <v>0</v>
      </c>
      <c r="I1055" s="235" t="s">
        <v>2544</v>
      </c>
      <c r="M1055" s="9"/>
    </row>
    <row r="1056" spans="1:13" x14ac:dyDescent="0.25">
      <c r="A1056" s="240">
        <v>41953</v>
      </c>
      <c r="B1056" s="241">
        <v>3115</v>
      </c>
      <c r="C1056" s="394" t="s">
        <v>2506</v>
      </c>
      <c r="D1056" s="8" t="s">
        <v>2518</v>
      </c>
      <c r="E1056" s="252">
        <v>1216</v>
      </c>
      <c r="F1056" s="294">
        <v>41953</v>
      </c>
      <c r="G1056" s="30">
        <v>1216</v>
      </c>
      <c r="H1056" s="265">
        <f t="shared" si="13"/>
        <v>0</v>
      </c>
      <c r="I1056" s="235" t="s">
        <v>2519</v>
      </c>
      <c r="M1056" s="9"/>
    </row>
    <row r="1057" spans="1:13" x14ac:dyDescent="0.25">
      <c r="A1057" s="240">
        <v>41954</v>
      </c>
      <c r="B1057" s="241">
        <v>3245</v>
      </c>
      <c r="C1057" s="394" t="s">
        <v>2506</v>
      </c>
      <c r="D1057" s="8" t="s">
        <v>2518</v>
      </c>
      <c r="E1057" s="252">
        <v>1824</v>
      </c>
      <c r="F1057" s="294">
        <v>41954</v>
      </c>
      <c r="G1057" s="30">
        <v>1824</v>
      </c>
      <c r="H1057" s="265">
        <f t="shared" si="13"/>
        <v>0</v>
      </c>
      <c r="I1057" s="235" t="s">
        <v>2519</v>
      </c>
      <c r="M1057" s="9"/>
    </row>
    <row r="1058" spans="1:13" x14ac:dyDescent="0.25">
      <c r="A1058" s="240">
        <v>41955</v>
      </c>
      <c r="B1058" s="241">
        <v>3312</v>
      </c>
      <c r="C1058" s="394" t="s">
        <v>2506</v>
      </c>
      <c r="D1058" s="8" t="s">
        <v>2518</v>
      </c>
      <c r="E1058" s="252">
        <v>620</v>
      </c>
      <c r="F1058" s="294">
        <v>41955</v>
      </c>
      <c r="G1058" s="30">
        <v>620</v>
      </c>
      <c r="H1058" s="265">
        <f t="shared" si="13"/>
        <v>0</v>
      </c>
      <c r="I1058" s="235" t="s">
        <v>2519</v>
      </c>
      <c r="M1058" s="9"/>
    </row>
    <row r="1059" spans="1:13" x14ac:dyDescent="0.25">
      <c r="A1059" s="240">
        <v>41956</v>
      </c>
      <c r="B1059" s="241">
        <v>3386</v>
      </c>
      <c r="C1059" s="394" t="s">
        <v>2506</v>
      </c>
      <c r="D1059" s="8" t="s">
        <v>2518</v>
      </c>
      <c r="E1059" s="252">
        <v>1969.2</v>
      </c>
      <c r="F1059" s="294">
        <v>41956</v>
      </c>
      <c r="G1059" s="30">
        <v>1969.2</v>
      </c>
      <c r="H1059" s="265">
        <f t="shared" si="13"/>
        <v>0</v>
      </c>
      <c r="I1059" s="235" t="s">
        <v>2519</v>
      </c>
      <c r="M1059" s="9"/>
    </row>
    <row r="1060" spans="1:13" x14ac:dyDescent="0.25">
      <c r="A1060" s="240">
        <v>41957</v>
      </c>
      <c r="B1060" s="241">
        <v>3478</v>
      </c>
      <c r="C1060" s="394" t="s">
        <v>2506</v>
      </c>
      <c r="D1060" s="401" t="s">
        <v>2518</v>
      </c>
      <c r="E1060" s="402">
        <v>2384</v>
      </c>
      <c r="F1060" s="294">
        <v>41957</v>
      </c>
      <c r="G1060" s="30">
        <v>2384</v>
      </c>
      <c r="H1060" s="265">
        <f t="shared" si="13"/>
        <v>0</v>
      </c>
      <c r="I1060" s="8" t="s">
        <v>2519</v>
      </c>
      <c r="M1060" s="9"/>
    </row>
    <row r="1061" spans="1:13" x14ac:dyDescent="0.25">
      <c r="A1061" s="240">
        <v>41957</v>
      </c>
      <c r="B1061" s="241">
        <v>3525</v>
      </c>
      <c r="C1061" s="394" t="s">
        <v>2506</v>
      </c>
      <c r="D1061" s="401" t="s">
        <v>2518</v>
      </c>
      <c r="E1061" s="402">
        <v>2432</v>
      </c>
      <c r="F1061" s="294">
        <v>41957</v>
      </c>
      <c r="G1061" s="30">
        <v>2432</v>
      </c>
      <c r="H1061" s="265">
        <f t="shared" si="13"/>
        <v>0</v>
      </c>
      <c r="I1061" s="8" t="s">
        <v>2508</v>
      </c>
      <c r="K1061" s="21"/>
      <c r="M1061" s="9"/>
    </row>
    <row r="1062" spans="1:13" x14ac:dyDescent="0.25">
      <c r="A1062" s="240">
        <v>41958</v>
      </c>
      <c r="B1062" s="241">
        <v>3563</v>
      </c>
      <c r="C1062" s="394" t="s">
        <v>2506</v>
      </c>
      <c r="D1062" s="401" t="s">
        <v>2518</v>
      </c>
      <c r="E1062" s="402">
        <v>4256</v>
      </c>
      <c r="F1062" s="294">
        <v>41958</v>
      </c>
      <c r="G1062" s="30">
        <v>4256</v>
      </c>
      <c r="H1062" s="265">
        <f t="shared" si="13"/>
        <v>0</v>
      </c>
      <c r="I1062" s="235" t="s">
        <v>2508</v>
      </c>
      <c r="M1062" s="9"/>
    </row>
    <row r="1063" spans="1:13" x14ac:dyDescent="0.25">
      <c r="A1063" s="240">
        <v>41960</v>
      </c>
      <c r="B1063" s="241">
        <v>3699</v>
      </c>
      <c r="C1063" s="394" t="s">
        <v>2506</v>
      </c>
      <c r="D1063" s="401" t="s">
        <v>2518</v>
      </c>
      <c r="E1063" s="402">
        <v>1788</v>
      </c>
      <c r="F1063" s="294">
        <v>41960</v>
      </c>
      <c r="G1063" s="251">
        <v>1788</v>
      </c>
      <c r="H1063" s="265">
        <f t="shared" si="13"/>
        <v>0</v>
      </c>
      <c r="I1063" s="8" t="s">
        <v>2519</v>
      </c>
      <c r="M1063" s="9"/>
    </row>
    <row r="1064" spans="1:13" x14ac:dyDescent="0.25">
      <c r="A1064" s="240">
        <v>41961</v>
      </c>
      <c r="B1064" s="241">
        <v>3793</v>
      </c>
      <c r="C1064" s="394" t="s">
        <v>2506</v>
      </c>
      <c r="D1064" s="8" t="s">
        <v>2518</v>
      </c>
      <c r="E1064" s="252">
        <v>620</v>
      </c>
      <c r="F1064" s="294">
        <v>41961</v>
      </c>
      <c r="G1064" s="251">
        <v>620</v>
      </c>
      <c r="H1064" s="265">
        <f t="shared" si="13"/>
        <v>0</v>
      </c>
      <c r="I1064" s="235" t="s">
        <v>2519</v>
      </c>
      <c r="M1064" s="9"/>
    </row>
    <row r="1065" spans="1:13" x14ac:dyDescent="0.25">
      <c r="A1065" s="240">
        <v>41962</v>
      </c>
      <c r="B1065" s="241">
        <v>3865</v>
      </c>
      <c r="C1065" s="394" t="s">
        <v>2506</v>
      </c>
      <c r="D1065" s="428" t="s">
        <v>2518</v>
      </c>
      <c r="E1065" s="402">
        <v>1824</v>
      </c>
      <c r="F1065" s="294">
        <v>41962</v>
      </c>
      <c r="G1065" s="251">
        <v>1824</v>
      </c>
      <c r="H1065" s="265">
        <f t="shared" si="13"/>
        <v>0</v>
      </c>
      <c r="I1065" s="8" t="s">
        <v>2519</v>
      </c>
      <c r="M1065" s="9"/>
    </row>
    <row r="1066" spans="1:13" x14ac:dyDescent="0.25">
      <c r="A1066" s="240">
        <v>41963</v>
      </c>
      <c r="B1066" s="241">
        <v>3943</v>
      </c>
      <c r="C1066" s="394" t="s">
        <v>2506</v>
      </c>
      <c r="D1066" s="401" t="s">
        <v>2518</v>
      </c>
      <c r="E1066" s="402">
        <v>2432</v>
      </c>
      <c r="F1066" s="294">
        <v>41963</v>
      </c>
      <c r="G1066" s="30">
        <v>2432</v>
      </c>
      <c r="H1066" s="265">
        <f t="shared" si="13"/>
        <v>0</v>
      </c>
      <c r="I1066" s="8" t="s">
        <v>2519</v>
      </c>
      <c r="M1066" s="9"/>
    </row>
    <row r="1067" spans="1:13" x14ac:dyDescent="0.25">
      <c r="A1067" s="240">
        <v>41964</v>
      </c>
      <c r="B1067" s="241">
        <v>4049</v>
      </c>
      <c r="C1067" s="429" t="s">
        <v>2506</v>
      </c>
      <c r="D1067" s="401" t="s">
        <v>2518</v>
      </c>
      <c r="E1067" s="402">
        <v>2432</v>
      </c>
      <c r="F1067" s="294">
        <v>41964</v>
      </c>
      <c r="G1067" s="30">
        <v>2432</v>
      </c>
      <c r="H1067" s="265">
        <f t="shared" si="13"/>
        <v>0</v>
      </c>
      <c r="I1067" s="8" t="s">
        <v>2519</v>
      </c>
      <c r="J1067" s="9"/>
      <c r="K1067" s="9"/>
      <c r="M1067" s="9"/>
    </row>
    <row r="1068" spans="1:13" x14ac:dyDescent="0.25">
      <c r="A1068" s="240">
        <v>41965</v>
      </c>
      <c r="B1068" s="241">
        <v>4127</v>
      </c>
      <c r="C1068" s="429" t="s">
        <v>2506</v>
      </c>
      <c r="D1068" s="401" t="s">
        <v>2518</v>
      </c>
      <c r="E1068" s="402">
        <v>2432</v>
      </c>
      <c r="F1068" s="294">
        <v>41965</v>
      </c>
      <c r="G1068" s="22">
        <v>2432</v>
      </c>
      <c r="H1068" s="265">
        <f t="shared" si="13"/>
        <v>0</v>
      </c>
      <c r="I1068" s="431" t="s">
        <v>2519</v>
      </c>
      <c r="J1068" s="9"/>
      <c r="K1068" s="9"/>
      <c r="M1068" s="9"/>
    </row>
    <row r="1069" spans="1:13" x14ac:dyDescent="0.25">
      <c r="A1069" s="240">
        <v>41966</v>
      </c>
      <c r="B1069" s="241">
        <v>4217</v>
      </c>
      <c r="C1069" s="429" t="s">
        <v>2506</v>
      </c>
      <c r="D1069" s="8" t="s">
        <v>2518</v>
      </c>
      <c r="E1069" s="252">
        <v>1216</v>
      </c>
      <c r="F1069" s="294">
        <v>41967</v>
      </c>
      <c r="G1069" s="22">
        <v>1216</v>
      </c>
      <c r="H1069" s="265">
        <f t="shared" si="13"/>
        <v>0</v>
      </c>
      <c r="I1069" s="20" t="s">
        <v>2544</v>
      </c>
      <c r="J1069" s="9"/>
      <c r="K1069" s="9"/>
      <c r="M1069" s="9"/>
    </row>
    <row r="1070" spans="1:13" x14ac:dyDescent="0.25">
      <c r="A1070" s="240">
        <v>41967</v>
      </c>
      <c r="B1070" s="241">
        <v>4275</v>
      </c>
      <c r="C1070" s="429" t="s">
        <v>2506</v>
      </c>
      <c r="D1070" s="401" t="s">
        <v>2518</v>
      </c>
      <c r="E1070" s="402">
        <v>1812</v>
      </c>
      <c r="F1070" s="117">
        <v>41967</v>
      </c>
      <c r="G1070" s="30">
        <v>1812</v>
      </c>
      <c r="H1070" s="265">
        <f t="shared" si="13"/>
        <v>0</v>
      </c>
      <c r="I1070" s="235" t="s">
        <v>2519</v>
      </c>
      <c r="J1070" s="9"/>
      <c r="K1070" s="9"/>
      <c r="M1070" s="9"/>
    </row>
    <row r="1071" spans="1:13" x14ac:dyDescent="0.25">
      <c r="A1071" s="240">
        <v>41968</v>
      </c>
      <c r="B1071" s="241">
        <v>4383</v>
      </c>
      <c r="C1071" s="429" t="s">
        <v>2506</v>
      </c>
      <c r="D1071" s="401" t="s">
        <v>2518</v>
      </c>
      <c r="E1071" s="402">
        <v>1812</v>
      </c>
      <c r="F1071" s="294">
        <v>41968</v>
      </c>
      <c r="G1071" s="22">
        <v>1812</v>
      </c>
      <c r="H1071" s="265">
        <f t="shared" si="13"/>
        <v>0</v>
      </c>
      <c r="I1071" s="20" t="s">
        <v>2519</v>
      </c>
      <c r="J1071" s="9"/>
      <c r="K1071" s="9"/>
      <c r="M1071" s="9"/>
    </row>
    <row r="1072" spans="1:13" x14ac:dyDescent="0.25">
      <c r="A1072" s="240"/>
      <c r="B1072" s="241"/>
      <c r="C1072" s="429"/>
      <c r="D1072" s="401"/>
      <c r="E1072" s="402"/>
      <c r="F1072" s="294"/>
      <c r="G1072" s="22">
        <f>SUM(G1046:G1071)</f>
        <v>50573.2</v>
      </c>
      <c r="H1072" s="265"/>
      <c r="I1072" s="20"/>
      <c r="J1072" s="9"/>
      <c r="K1072" s="9"/>
      <c r="M1072" s="9"/>
    </row>
    <row r="1073" spans="1:13" x14ac:dyDescent="0.25">
      <c r="A1073" s="240"/>
      <c r="B1073" s="241"/>
      <c r="C1073" s="429"/>
      <c r="D1073" s="401"/>
      <c r="E1073" s="402"/>
      <c r="F1073" s="294"/>
      <c r="G1073" s="22"/>
      <c r="H1073" s="265"/>
      <c r="I1073" s="20"/>
      <c r="J1073" s="9"/>
      <c r="K1073" s="9"/>
      <c r="M1073" s="9"/>
    </row>
    <row r="1074" spans="1:13" x14ac:dyDescent="0.25">
      <c r="A1074" s="240">
        <v>41953</v>
      </c>
      <c r="B1074" s="241">
        <v>3196</v>
      </c>
      <c r="C1074" s="394" t="s">
        <v>2506</v>
      </c>
      <c r="D1074" s="8" t="s">
        <v>2680</v>
      </c>
      <c r="E1074" s="252">
        <v>2006.2</v>
      </c>
      <c r="F1074" s="294">
        <v>41955</v>
      </c>
      <c r="G1074" s="30">
        <v>2006.2</v>
      </c>
      <c r="H1074" s="265">
        <f t="shared" si="13"/>
        <v>0</v>
      </c>
      <c r="I1074" s="235" t="s">
        <v>2534</v>
      </c>
      <c r="J1074" s="9"/>
      <c r="K1074" s="9"/>
      <c r="M1074" s="9"/>
    </row>
    <row r="1075" spans="1:13" x14ac:dyDescent="0.25">
      <c r="A1075" s="240">
        <v>41956</v>
      </c>
      <c r="B1075" s="241">
        <v>3461</v>
      </c>
      <c r="C1075" s="394" t="s">
        <v>2506</v>
      </c>
      <c r="D1075" s="8" t="s">
        <v>2680</v>
      </c>
      <c r="E1075" s="252">
        <v>7104.4</v>
      </c>
      <c r="F1075" s="294">
        <v>41958</v>
      </c>
      <c r="G1075" s="30">
        <v>7104.4</v>
      </c>
      <c r="H1075" s="265">
        <f t="shared" si="13"/>
        <v>0</v>
      </c>
      <c r="I1075" s="8" t="s">
        <v>2508</v>
      </c>
      <c r="J1075" s="9"/>
      <c r="K1075" s="9"/>
      <c r="M1075" s="9"/>
    </row>
    <row r="1076" spans="1:13" x14ac:dyDescent="0.25">
      <c r="A1076" s="240">
        <v>41963</v>
      </c>
      <c r="B1076" s="241">
        <v>4012</v>
      </c>
      <c r="C1076" s="429" t="s">
        <v>2506</v>
      </c>
      <c r="D1076" s="401" t="s">
        <v>2680</v>
      </c>
      <c r="E1076" s="402">
        <v>3915</v>
      </c>
      <c r="F1076" s="294">
        <v>41965</v>
      </c>
      <c r="G1076" s="30">
        <v>3915</v>
      </c>
      <c r="H1076" s="265">
        <f t="shared" si="13"/>
        <v>0</v>
      </c>
      <c r="I1076" s="8" t="s">
        <v>2534</v>
      </c>
      <c r="J1076" s="9"/>
      <c r="K1076" s="9"/>
      <c r="M1076" s="9"/>
    </row>
    <row r="1077" spans="1:13" x14ac:dyDescent="0.25">
      <c r="A1077" s="240"/>
      <c r="B1077" s="241"/>
      <c r="C1077" s="429"/>
      <c r="D1077" s="401"/>
      <c r="E1077" s="402"/>
      <c r="F1077" s="294"/>
      <c r="G1077" s="30">
        <f>SUM(G1074:G1076)</f>
        <v>13025.6</v>
      </c>
      <c r="H1077" s="265"/>
      <c r="I1077" s="8"/>
      <c r="J1077" s="9"/>
      <c r="K1077" s="9"/>
      <c r="M1077" s="9"/>
    </row>
    <row r="1078" spans="1:13" x14ac:dyDescent="0.25">
      <c r="A1078" s="240"/>
      <c r="B1078" s="241"/>
      <c r="C1078" s="429"/>
      <c r="D1078" s="401"/>
      <c r="E1078" s="402"/>
      <c r="F1078" s="294"/>
      <c r="G1078" s="30"/>
      <c r="H1078" s="265"/>
      <c r="I1078" s="8"/>
      <c r="J1078" s="9"/>
      <c r="K1078" s="9"/>
      <c r="M1078" s="9"/>
    </row>
    <row r="1079" spans="1:13" x14ac:dyDescent="0.25">
      <c r="A1079" s="240">
        <v>41944</v>
      </c>
      <c r="B1079" s="241">
        <v>2455</v>
      </c>
      <c r="C1079" s="394" t="s">
        <v>2506</v>
      </c>
      <c r="D1079" s="401" t="s">
        <v>222</v>
      </c>
      <c r="E1079" s="402">
        <v>23423.200000000001</v>
      </c>
      <c r="F1079" s="294">
        <v>41946</v>
      </c>
      <c r="G1079" s="30">
        <v>23423.200000000001</v>
      </c>
      <c r="H1079" s="238">
        <f t="shared" si="13"/>
        <v>0</v>
      </c>
      <c r="I1079" s="235" t="s">
        <v>2511</v>
      </c>
      <c r="J1079" s="9"/>
      <c r="K1079" s="9"/>
      <c r="M1079" s="9"/>
    </row>
    <row r="1080" spans="1:13" x14ac:dyDescent="0.25">
      <c r="A1080" s="240">
        <v>41944</v>
      </c>
      <c r="B1080" s="241">
        <v>2471</v>
      </c>
      <c r="C1080" s="394" t="s">
        <v>2506</v>
      </c>
      <c r="D1080" s="401" t="s">
        <v>222</v>
      </c>
      <c r="E1080" s="402">
        <v>1518</v>
      </c>
      <c r="F1080" s="294">
        <v>41946</v>
      </c>
      <c r="G1080" s="30">
        <v>1518</v>
      </c>
      <c r="H1080" s="238">
        <f t="shared" si="13"/>
        <v>0</v>
      </c>
      <c r="I1080" s="235" t="s">
        <v>2511</v>
      </c>
      <c r="J1080" s="9"/>
      <c r="K1080" s="9"/>
      <c r="M1080" s="9"/>
    </row>
    <row r="1081" spans="1:13" x14ac:dyDescent="0.25">
      <c r="A1081" s="240">
        <v>41946</v>
      </c>
      <c r="B1081" s="241">
        <v>2593</v>
      </c>
      <c r="C1081" s="394" t="s">
        <v>2506</v>
      </c>
      <c r="D1081" s="414" t="s">
        <v>222</v>
      </c>
      <c r="E1081" s="402">
        <v>21135</v>
      </c>
      <c r="F1081" s="294">
        <v>41947</v>
      </c>
      <c r="G1081" s="30">
        <v>21135</v>
      </c>
      <c r="H1081" s="238">
        <f t="shared" si="13"/>
        <v>0</v>
      </c>
      <c r="I1081" s="38" t="s">
        <v>2544</v>
      </c>
      <c r="J1081" s="9"/>
      <c r="K1081" s="9"/>
      <c r="M1081" s="9"/>
    </row>
    <row r="1082" spans="1:13" x14ac:dyDescent="0.25">
      <c r="A1082" s="240">
        <v>41950</v>
      </c>
      <c r="B1082" s="241">
        <v>2925</v>
      </c>
      <c r="C1082" s="394" t="s">
        <v>2506</v>
      </c>
      <c r="D1082" s="401" t="s">
        <v>222</v>
      </c>
      <c r="E1082" s="402">
        <v>29361.599999999999</v>
      </c>
      <c r="F1082" s="294" t="s">
        <v>2644</v>
      </c>
      <c r="G1082" s="30">
        <v>29361.599999999999</v>
      </c>
      <c r="H1082" s="265">
        <f t="shared" si="13"/>
        <v>0</v>
      </c>
      <c r="I1082" s="8" t="s">
        <v>2520</v>
      </c>
      <c r="J1082" s="9"/>
      <c r="K1082" s="9"/>
      <c r="M1082" s="9"/>
    </row>
    <row r="1083" spans="1:13" x14ac:dyDescent="0.25">
      <c r="A1083" s="240">
        <v>41950</v>
      </c>
      <c r="B1083" s="241">
        <v>2950</v>
      </c>
      <c r="C1083" s="394" t="s">
        <v>2506</v>
      </c>
      <c r="D1083" s="8" t="s">
        <v>222</v>
      </c>
      <c r="E1083" s="252">
        <v>1122</v>
      </c>
      <c r="F1083" s="294">
        <v>41951</v>
      </c>
      <c r="G1083" s="30">
        <v>1122</v>
      </c>
      <c r="H1083" s="265">
        <f t="shared" si="13"/>
        <v>0</v>
      </c>
      <c r="I1083" s="8" t="s">
        <v>2520</v>
      </c>
      <c r="J1083" s="9"/>
      <c r="K1083" s="9"/>
      <c r="M1083" s="9"/>
    </row>
    <row r="1084" spans="1:13" x14ac:dyDescent="0.25">
      <c r="A1084" s="240">
        <v>41953</v>
      </c>
      <c r="B1084" s="241">
        <v>3178</v>
      </c>
      <c r="C1084" s="394" t="s">
        <v>2506</v>
      </c>
      <c r="D1084" s="8" t="s">
        <v>222</v>
      </c>
      <c r="E1084" s="252">
        <v>13761</v>
      </c>
      <c r="F1084" s="294">
        <v>41954</v>
      </c>
      <c r="G1084" s="30">
        <v>13761</v>
      </c>
      <c r="H1084" s="265">
        <f t="shared" si="13"/>
        <v>0</v>
      </c>
      <c r="I1084" s="235" t="s">
        <v>2544</v>
      </c>
      <c r="J1084" s="9"/>
      <c r="K1084" s="9"/>
      <c r="M1084" s="9"/>
    </row>
    <row r="1085" spans="1:13" x14ac:dyDescent="0.25">
      <c r="A1085" s="240">
        <v>41964</v>
      </c>
      <c r="B1085" s="241">
        <v>4050</v>
      </c>
      <c r="C1085" s="429" t="s">
        <v>2506</v>
      </c>
      <c r="D1085" s="401" t="s">
        <v>222</v>
      </c>
      <c r="E1085" s="402">
        <v>22015</v>
      </c>
      <c r="F1085" s="294">
        <v>41965</v>
      </c>
      <c r="G1085" s="30">
        <v>22015</v>
      </c>
      <c r="H1085" s="265">
        <f t="shared" si="13"/>
        <v>0</v>
      </c>
      <c r="I1085" s="8" t="s">
        <v>2544</v>
      </c>
      <c r="J1085" s="9"/>
      <c r="K1085" s="9"/>
      <c r="M1085" s="9"/>
    </row>
    <row r="1086" spans="1:13" x14ac:dyDescent="0.25">
      <c r="A1086" s="240">
        <v>41967</v>
      </c>
      <c r="B1086" s="241">
        <v>4305</v>
      </c>
      <c r="C1086" s="429" t="s">
        <v>2506</v>
      </c>
      <c r="D1086" s="401" t="s">
        <v>222</v>
      </c>
      <c r="E1086" s="402">
        <v>14577</v>
      </c>
      <c r="F1086" s="117">
        <v>41968</v>
      </c>
      <c r="G1086" s="30">
        <v>14577</v>
      </c>
      <c r="H1086" s="265">
        <f t="shared" si="13"/>
        <v>0</v>
      </c>
      <c r="I1086" s="235" t="s">
        <v>2544</v>
      </c>
      <c r="J1086" s="9"/>
      <c r="K1086" s="9"/>
      <c r="M1086" s="9"/>
    </row>
    <row r="1087" spans="1:13" x14ac:dyDescent="0.25">
      <c r="A1087" s="240"/>
      <c r="B1087" s="241"/>
      <c r="C1087" s="429"/>
      <c r="D1087" s="401"/>
      <c r="E1087" s="402"/>
      <c r="F1087" s="117"/>
      <c r="G1087" s="621">
        <f>SUM(G1079:G1086)</f>
        <v>126912.79999999999</v>
      </c>
      <c r="H1087" s="265"/>
      <c r="I1087" s="235"/>
      <c r="J1087" s="9"/>
      <c r="K1087" s="9"/>
      <c r="M1087" s="9"/>
    </row>
    <row r="1088" spans="1:13" x14ac:dyDescent="0.25">
      <c r="A1088" s="240"/>
      <c r="B1088" s="241"/>
      <c r="C1088" s="429"/>
      <c r="D1088" s="401"/>
      <c r="E1088" s="402"/>
      <c r="F1088" s="117"/>
      <c r="G1088" s="30"/>
      <c r="H1088" s="265"/>
      <c r="I1088" s="235"/>
      <c r="J1088" s="9"/>
      <c r="K1088" s="9"/>
      <c r="M1088" s="9"/>
    </row>
    <row r="1089" spans="1:13" x14ac:dyDescent="0.25">
      <c r="A1089" s="240">
        <v>41946</v>
      </c>
      <c r="B1089" s="241">
        <v>2584</v>
      </c>
      <c r="C1089" s="394" t="s">
        <v>2506</v>
      </c>
      <c r="D1089" s="414" t="s">
        <v>2574</v>
      </c>
      <c r="E1089" s="402">
        <v>3362.4</v>
      </c>
      <c r="F1089" s="294">
        <v>41947</v>
      </c>
      <c r="G1089" s="30">
        <v>3362.4</v>
      </c>
      <c r="H1089" s="238">
        <f t="shared" si="13"/>
        <v>0</v>
      </c>
      <c r="I1089" s="38" t="s">
        <v>2544</v>
      </c>
      <c r="M1089" s="9"/>
    </row>
    <row r="1090" spans="1:13" x14ac:dyDescent="0.25">
      <c r="A1090" s="240">
        <v>41948</v>
      </c>
      <c r="B1090" s="241">
        <v>2778</v>
      </c>
      <c r="C1090" s="394" t="s">
        <v>2506</v>
      </c>
      <c r="D1090" s="401" t="s">
        <v>2574</v>
      </c>
      <c r="E1090" s="402">
        <v>3519</v>
      </c>
      <c r="F1090" s="294">
        <v>41949</v>
      </c>
      <c r="G1090" s="30">
        <v>3519</v>
      </c>
      <c r="H1090" s="265">
        <f t="shared" si="13"/>
        <v>0</v>
      </c>
      <c r="I1090" s="235" t="s">
        <v>2511</v>
      </c>
      <c r="M1090" s="9"/>
    </row>
    <row r="1091" spans="1:13" x14ac:dyDescent="0.25">
      <c r="A1091" s="240">
        <v>41950</v>
      </c>
      <c r="B1091" s="241">
        <v>2946</v>
      </c>
      <c r="C1091" s="394" t="s">
        <v>2506</v>
      </c>
      <c r="D1091" s="401" t="s">
        <v>2574</v>
      </c>
      <c r="E1091" s="402">
        <v>4812.8</v>
      </c>
      <c r="F1091" s="294">
        <v>41951</v>
      </c>
      <c r="G1091" s="30">
        <v>4812.8</v>
      </c>
      <c r="H1091" s="265">
        <f t="shared" si="13"/>
        <v>0</v>
      </c>
      <c r="I1091" s="8" t="s">
        <v>2520</v>
      </c>
      <c r="M1091" s="9"/>
    </row>
    <row r="1092" spans="1:13" x14ac:dyDescent="0.25">
      <c r="A1092" s="240">
        <v>41953</v>
      </c>
      <c r="B1092" s="241">
        <v>3173</v>
      </c>
      <c r="C1092" s="394" t="s">
        <v>2506</v>
      </c>
      <c r="D1092" s="8" t="s">
        <v>2574</v>
      </c>
      <c r="E1092" s="252">
        <v>3607</v>
      </c>
      <c r="F1092" s="294">
        <v>41954</v>
      </c>
      <c r="G1092" s="30">
        <v>3607</v>
      </c>
      <c r="H1092" s="265">
        <f t="shared" si="13"/>
        <v>0</v>
      </c>
      <c r="I1092" s="235" t="s">
        <v>2544</v>
      </c>
      <c r="M1092" s="9"/>
    </row>
    <row r="1093" spans="1:13" x14ac:dyDescent="0.25">
      <c r="A1093" s="240">
        <v>41955</v>
      </c>
      <c r="B1093" s="241">
        <v>3345</v>
      </c>
      <c r="C1093" s="394" t="s">
        <v>2506</v>
      </c>
      <c r="D1093" s="8" t="s">
        <v>2574</v>
      </c>
      <c r="E1093" s="252">
        <v>3450.4</v>
      </c>
      <c r="F1093" s="294">
        <v>41956</v>
      </c>
      <c r="G1093" s="30">
        <v>3450.4</v>
      </c>
      <c r="H1093" s="265">
        <f t="shared" ref="H1093:H1171" si="14">E1093-G1093</f>
        <v>0</v>
      </c>
      <c r="I1093" s="235" t="s">
        <v>2544</v>
      </c>
      <c r="M1093" s="9"/>
    </row>
    <row r="1094" spans="1:13" x14ac:dyDescent="0.25">
      <c r="A1094" s="240">
        <v>41957</v>
      </c>
      <c r="B1094" s="241">
        <v>3503</v>
      </c>
      <c r="C1094" s="394" t="s">
        <v>2506</v>
      </c>
      <c r="D1094" s="401" t="s">
        <v>2574</v>
      </c>
      <c r="E1094" s="402">
        <v>3612.4</v>
      </c>
      <c r="F1094" s="294">
        <v>41958</v>
      </c>
      <c r="G1094" s="30">
        <v>3612.4</v>
      </c>
      <c r="H1094" s="265">
        <f t="shared" si="14"/>
        <v>0</v>
      </c>
      <c r="I1094" s="8" t="s">
        <v>2544</v>
      </c>
      <c r="M1094" s="9"/>
    </row>
    <row r="1095" spans="1:13" x14ac:dyDescent="0.25">
      <c r="A1095" s="240">
        <v>41961</v>
      </c>
      <c r="B1095" s="241">
        <v>3823</v>
      </c>
      <c r="C1095" s="394" t="s">
        <v>2506</v>
      </c>
      <c r="D1095" s="401" t="s">
        <v>2574</v>
      </c>
      <c r="E1095" s="402">
        <v>4289.1000000000004</v>
      </c>
      <c r="F1095" s="294">
        <v>41962</v>
      </c>
      <c r="G1095" s="251">
        <v>4289.1000000000004</v>
      </c>
      <c r="H1095" s="265">
        <f t="shared" si="14"/>
        <v>0</v>
      </c>
      <c r="I1095" s="235" t="s">
        <v>2544</v>
      </c>
      <c r="K1095" s="21"/>
      <c r="M1095" s="9"/>
    </row>
    <row r="1096" spans="1:13" x14ac:dyDescent="0.25">
      <c r="A1096" s="240">
        <v>41964</v>
      </c>
      <c r="B1096" s="241">
        <v>4045</v>
      </c>
      <c r="C1096" s="429" t="s">
        <v>2506</v>
      </c>
      <c r="D1096" s="401" t="s">
        <v>2574</v>
      </c>
      <c r="E1096" s="402">
        <v>4404.3999999999996</v>
      </c>
      <c r="F1096" s="294">
        <v>41965</v>
      </c>
      <c r="G1096" s="30">
        <v>4404.3999999999996</v>
      </c>
      <c r="H1096" s="265">
        <f t="shared" si="14"/>
        <v>0</v>
      </c>
      <c r="I1096" s="8" t="s">
        <v>2544</v>
      </c>
      <c r="K1096" s="21"/>
      <c r="M1096" s="9"/>
    </row>
    <row r="1097" spans="1:13" x14ac:dyDescent="0.25">
      <c r="A1097" s="240">
        <v>41967</v>
      </c>
      <c r="B1097" s="241">
        <v>4309</v>
      </c>
      <c r="C1097" s="429" t="s">
        <v>2506</v>
      </c>
      <c r="D1097" s="401" t="s">
        <v>2574</v>
      </c>
      <c r="E1097" s="402">
        <v>3823.6</v>
      </c>
      <c r="F1097" s="117">
        <v>41968</v>
      </c>
      <c r="G1097" s="30">
        <v>3823.6</v>
      </c>
      <c r="H1097" s="265">
        <f t="shared" si="14"/>
        <v>0</v>
      </c>
      <c r="I1097" s="235" t="s">
        <v>2544</v>
      </c>
      <c r="M1097" s="9"/>
    </row>
    <row r="1098" spans="1:13" x14ac:dyDescent="0.25">
      <c r="A1098" s="240"/>
      <c r="B1098" s="241"/>
      <c r="C1098" s="429"/>
      <c r="D1098" s="401"/>
      <c r="E1098" s="402"/>
      <c r="F1098" s="117"/>
      <c r="G1098" s="621">
        <f>SUM(G1089:G1097)</f>
        <v>34881.100000000006</v>
      </c>
      <c r="H1098" s="265"/>
      <c r="I1098" s="235"/>
      <c r="M1098" s="9"/>
    </row>
    <row r="1099" spans="1:13" x14ac:dyDescent="0.25">
      <c r="A1099" s="240"/>
      <c r="B1099" s="241"/>
      <c r="C1099" s="429"/>
      <c r="D1099" s="401"/>
      <c r="E1099" s="402"/>
      <c r="F1099" s="117"/>
      <c r="G1099" s="30"/>
      <c r="H1099" s="265"/>
      <c r="I1099" s="235"/>
      <c r="M1099" s="9"/>
    </row>
    <row r="1100" spans="1:13" x14ac:dyDescent="0.25">
      <c r="A1100" s="240">
        <v>41958</v>
      </c>
      <c r="B1100" s="241">
        <v>3633</v>
      </c>
      <c r="C1100" s="394" t="s">
        <v>2506</v>
      </c>
      <c r="D1100" s="8" t="s">
        <v>2721</v>
      </c>
      <c r="E1100" s="252">
        <v>1002.7</v>
      </c>
      <c r="F1100" s="294">
        <v>41958</v>
      </c>
      <c r="G1100" s="30">
        <v>1002.7</v>
      </c>
      <c r="H1100" s="265">
        <f t="shared" si="14"/>
        <v>0</v>
      </c>
      <c r="I1100" s="8" t="s">
        <v>2508</v>
      </c>
      <c r="M1100" s="9"/>
    </row>
    <row r="1101" spans="1:13" x14ac:dyDescent="0.25">
      <c r="A1101" s="240"/>
      <c r="B1101" s="241"/>
      <c r="C1101" s="394"/>
      <c r="D1101" s="8"/>
      <c r="E1101" s="252"/>
      <c r="F1101" s="294"/>
      <c r="G1101" s="30"/>
      <c r="H1101" s="265"/>
      <c r="I1101" s="8"/>
      <c r="M1101" s="9"/>
    </row>
    <row r="1102" spans="1:13" ht="14.25" customHeight="1" x14ac:dyDescent="0.25">
      <c r="A1102" s="240">
        <v>41953</v>
      </c>
      <c r="B1102" s="241">
        <v>3185</v>
      </c>
      <c r="C1102" s="394" t="s">
        <v>2506</v>
      </c>
      <c r="D1102" s="8" t="s">
        <v>2677</v>
      </c>
      <c r="E1102" s="252">
        <v>490.6</v>
      </c>
      <c r="F1102" s="294">
        <v>41954</v>
      </c>
      <c r="G1102" s="30">
        <v>490.6</v>
      </c>
      <c r="H1102" s="265">
        <f t="shared" si="14"/>
        <v>0</v>
      </c>
      <c r="I1102" s="235" t="s">
        <v>2511</v>
      </c>
      <c r="M1102" s="9"/>
    </row>
    <row r="1103" spans="1:13" x14ac:dyDescent="0.25">
      <c r="A1103" s="240">
        <v>41956</v>
      </c>
      <c r="B1103" s="241">
        <v>3434</v>
      </c>
      <c r="C1103" s="394" t="s">
        <v>2506</v>
      </c>
      <c r="D1103" s="401" t="s">
        <v>2677</v>
      </c>
      <c r="E1103" s="402">
        <v>393</v>
      </c>
      <c r="F1103" s="294">
        <v>41957</v>
      </c>
      <c r="G1103" s="22">
        <v>393</v>
      </c>
      <c r="H1103" s="265">
        <f t="shared" si="14"/>
        <v>0</v>
      </c>
      <c r="I1103" s="20" t="s">
        <v>2544</v>
      </c>
      <c r="M1103" s="9"/>
    </row>
    <row r="1104" spans="1:13" x14ac:dyDescent="0.25">
      <c r="A1104" s="240">
        <v>41962</v>
      </c>
      <c r="B1104" s="241">
        <v>3874</v>
      </c>
      <c r="C1104" s="394" t="s">
        <v>2506</v>
      </c>
      <c r="D1104" s="401" t="s">
        <v>2677</v>
      </c>
      <c r="E1104" s="402">
        <v>202</v>
      </c>
      <c r="F1104" s="294">
        <v>41962</v>
      </c>
      <c r="G1104" s="30">
        <v>202</v>
      </c>
      <c r="H1104" s="265">
        <f t="shared" si="14"/>
        <v>0</v>
      </c>
      <c r="I1104" s="8" t="s">
        <v>2520</v>
      </c>
      <c r="M1104" s="9"/>
    </row>
    <row r="1105" spans="1:13" x14ac:dyDescent="0.25">
      <c r="A1105" s="240">
        <v>41967</v>
      </c>
      <c r="B1105" s="241">
        <v>4324</v>
      </c>
      <c r="C1105" s="429" t="s">
        <v>2506</v>
      </c>
      <c r="D1105" s="401" t="s">
        <v>2677</v>
      </c>
      <c r="E1105" s="402">
        <v>292</v>
      </c>
      <c r="F1105" s="294">
        <v>41968</v>
      </c>
      <c r="G1105" s="30">
        <v>292</v>
      </c>
      <c r="H1105" s="265">
        <f t="shared" si="14"/>
        <v>0</v>
      </c>
      <c r="I1105" s="8" t="s">
        <v>2520</v>
      </c>
      <c r="M1105" s="9"/>
    </row>
    <row r="1106" spans="1:13" x14ac:dyDescent="0.25">
      <c r="A1106" s="240">
        <v>41950</v>
      </c>
      <c r="B1106" s="241">
        <v>2933</v>
      </c>
      <c r="C1106" s="394" t="s">
        <v>2506</v>
      </c>
      <c r="D1106" s="401" t="s">
        <v>2677</v>
      </c>
      <c r="E1106" s="402">
        <v>778.4</v>
      </c>
      <c r="F1106" s="294">
        <v>41951</v>
      </c>
      <c r="G1106" s="30">
        <v>778.4</v>
      </c>
      <c r="H1106" s="265">
        <f t="shared" si="14"/>
        <v>0</v>
      </c>
      <c r="I1106" s="8" t="s">
        <v>2544</v>
      </c>
      <c r="M1106" s="9"/>
    </row>
    <row r="1107" spans="1:13" x14ac:dyDescent="0.25">
      <c r="A1107" s="240"/>
      <c r="B1107" s="241"/>
      <c r="C1107" s="394"/>
      <c r="D1107" s="401"/>
      <c r="E1107" s="402"/>
      <c r="F1107" s="294"/>
      <c r="G1107" s="30">
        <f>SUM(G1102:G1106)</f>
        <v>2156</v>
      </c>
      <c r="H1107" s="265"/>
      <c r="I1107" s="8"/>
      <c r="M1107" s="9"/>
    </row>
    <row r="1108" spans="1:13" x14ac:dyDescent="0.25">
      <c r="A1108" s="240"/>
      <c r="B1108" s="241"/>
      <c r="C1108" s="394"/>
      <c r="D1108" s="401"/>
      <c r="E1108" s="402"/>
      <c r="F1108" s="294"/>
      <c r="G1108" s="30"/>
      <c r="H1108" s="265"/>
      <c r="I1108" s="8"/>
      <c r="M1108" s="9"/>
    </row>
    <row r="1109" spans="1:13" x14ac:dyDescent="0.25">
      <c r="A1109" s="240">
        <v>41944</v>
      </c>
      <c r="B1109" s="241">
        <v>2465</v>
      </c>
      <c r="C1109" s="394" t="s">
        <v>2506</v>
      </c>
      <c r="D1109" s="401" t="s">
        <v>2298</v>
      </c>
      <c r="E1109" s="402">
        <v>2772.4</v>
      </c>
      <c r="F1109" s="294">
        <v>41944</v>
      </c>
      <c r="G1109" s="30">
        <v>2772.4</v>
      </c>
      <c r="H1109" s="238">
        <f t="shared" si="14"/>
        <v>0</v>
      </c>
      <c r="I1109" s="235" t="s">
        <v>2508</v>
      </c>
      <c r="M1109" s="9"/>
    </row>
    <row r="1110" spans="1:13" x14ac:dyDescent="0.25">
      <c r="A1110" s="240">
        <v>41951</v>
      </c>
      <c r="B1110" s="241">
        <v>2992</v>
      </c>
      <c r="C1110" s="394" t="s">
        <v>2506</v>
      </c>
      <c r="D1110" s="8" t="s">
        <v>2298</v>
      </c>
      <c r="E1110" s="252">
        <v>1441.6</v>
      </c>
      <c r="F1110" s="294">
        <v>41951</v>
      </c>
      <c r="G1110" s="30">
        <v>1441.6</v>
      </c>
      <c r="H1110" s="265">
        <f t="shared" si="14"/>
        <v>0</v>
      </c>
      <c r="I1110" s="8" t="s">
        <v>2508</v>
      </c>
      <c r="K1110" s="21"/>
      <c r="M1110" s="9"/>
    </row>
    <row r="1111" spans="1:13" x14ac:dyDescent="0.25">
      <c r="A1111" s="240">
        <v>41958</v>
      </c>
      <c r="B1111" s="241">
        <v>3565</v>
      </c>
      <c r="C1111" s="394" t="s">
        <v>2506</v>
      </c>
      <c r="D1111" s="401" t="s">
        <v>2298</v>
      </c>
      <c r="E1111" s="402">
        <v>1634.4</v>
      </c>
      <c r="F1111" s="294">
        <v>41958</v>
      </c>
      <c r="G1111" s="30">
        <v>1634.4</v>
      </c>
      <c r="H1111" s="265">
        <f t="shared" si="14"/>
        <v>0</v>
      </c>
      <c r="I1111" s="235" t="s">
        <v>2508</v>
      </c>
      <c r="M1111" s="9"/>
    </row>
    <row r="1112" spans="1:13" x14ac:dyDescent="0.25">
      <c r="A1112" s="240">
        <v>41965</v>
      </c>
      <c r="B1112" s="241">
        <v>4126</v>
      </c>
      <c r="C1112" s="429" t="s">
        <v>2506</v>
      </c>
      <c r="D1112" s="401" t="s">
        <v>2298</v>
      </c>
      <c r="E1112" s="402">
        <v>1676.1</v>
      </c>
      <c r="F1112" s="294">
        <v>41965</v>
      </c>
      <c r="G1112" s="22">
        <v>1676.1</v>
      </c>
      <c r="H1112" s="265">
        <f t="shared" si="14"/>
        <v>0</v>
      </c>
      <c r="I1112" s="431" t="s">
        <v>2508</v>
      </c>
      <c r="M1112" s="9"/>
    </row>
    <row r="1113" spans="1:13" x14ac:dyDescent="0.25">
      <c r="A1113" s="240"/>
      <c r="B1113" s="241"/>
      <c r="C1113" s="429"/>
      <c r="D1113" s="401"/>
      <c r="E1113" s="402"/>
      <c r="F1113" s="294"/>
      <c r="G1113" s="22">
        <f>SUM(G1109:G1112)</f>
        <v>7524.5</v>
      </c>
      <c r="H1113" s="265"/>
      <c r="I1113" s="431"/>
      <c r="M1113" s="9"/>
    </row>
    <row r="1114" spans="1:13" x14ac:dyDescent="0.25">
      <c r="A1114" s="240"/>
      <c r="B1114" s="241"/>
      <c r="C1114" s="429"/>
      <c r="D1114" s="401"/>
      <c r="E1114" s="402"/>
      <c r="F1114" s="294"/>
      <c r="G1114" s="22"/>
      <c r="H1114" s="265"/>
      <c r="I1114" s="431"/>
      <c r="M1114" s="9"/>
    </row>
    <row r="1115" spans="1:13" x14ac:dyDescent="0.25">
      <c r="A1115" s="240">
        <v>41944</v>
      </c>
      <c r="B1115" s="241">
        <v>2406</v>
      </c>
      <c r="C1115" s="394" t="s">
        <v>2506</v>
      </c>
      <c r="D1115" s="8" t="s">
        <v>16</v>
      </c>
      <c r="E1115" s="252">
        <v>8299.6</v>
      </c>
      <c r="F1115" s="294">
        <v>41944</v>
      </c>
      <c r="G1115" s="30">
        <v>8299.6</v>
      </c>
      <c r="H1115" s="238">
        <f t="shared" si="14"/>
        <v>0</v>
      </c>
      <c r="I1115" s="235" t="s">
        <v>2508</v>
      </c>
      <c r="M1115" s="9"/>
    </row>
    <row r="1116" spans="1:13" x14ac:dyDescent="0.25">
      <c r="A1116" s="240">
        <v>41946</v>
      </c>
      <c r="B1116" s="241">
        <v>2545</v>
      </c>
      <c r="C1116" s="394" t="s">
        <v>2506</v>
      </c>
      <c r="D1116" s="414" t="s">
        <v>16</v>
      </c>
      <c r="E1116" s="402">
        <v>2048.9</v>
      </c>
      <c r="F1116" s="294">
        <v>41946</v>
      </c>
      <c r="G1116" s="30">
        <v>2048.9</v>
      </c>
      <c r="H1116" s="238">
        <f t="shared" si="14"/>
        <v>0</v>
      </c>
      <c r="I1116" s="38" t="s">
        <v>2508</v>
      </c>
      <c r="M1116" s="9"/>
    </row>
    <row r="1117" spans="1:13" x14ac:dyDescent="0.25">
      <c r="A1117" s="240">
        <v>41947</v>
      </c>
      <c r="B1117" s="241">
        <v>2646</v>
      </c>
      <c r="C1117" s="394" t="s">
        <v>2506</v>
      </c>
      <c r="D1117" s="414" t="s">
        <v>16</v>
      </c>
      <c r="E1117" s="402">
        <v>4905.8</v>
      </c>
      <c r="F1117" s="294">
        <v>41947</v>
      </c>
      <c r="G1117" s="30">
        <v>4905.8</v>
      </c>
      <c r="H1117" s="265">
        <f t="shared" si="14"/>
        <v>0</v>
      </c>
      <c r="I1117" s="38" t="s">
        <v>2508</v>
      </c>
      <c r="M1117" s="9"/>
    </row>
    <row r="1118" spans="1:13" x14ac:dyDescent="0.25">
      <c r="A1118" s="240">
        <v>41948</v>
      </c>
      <c r="B1118" s="241">
        <v>2711</v>
      </c>
      <c r="C1118" s="394" t="s">
        <v>2506</v>
      </c>
      <c r="D1118" s="401" t="s">
        <v>16</v>
      </c>
      <c r="E1118" s="402">
        <v>2572.8000000000002</v>
      </c>
      <c r="F1118" s="294">
        <v>41948</v>
      </c>
      <c r="G1118" s="30">
        <v>2572.8000000000002</v>
      </c>
      <c r="H1118" s="265">
        <f t="shared" si="14"/>
        <v>0</v>
      </c>
      <c r="I1118" s="235" t="s">
        <v>2508</v>
      </c>
      <c r="M1118" s="9"/>
    </row>
    <row r="1119" spans="1:13" x14ac:dyDescent="0.25">
      <c r="A1119" s="240">
        <v>41949</v>
      </c>
      <c r="B1119" s="241">
        <v>2800</v>
      </c>
      <c r="C1119" s="394" t="s">
        <v>2506</v>
      </c>
      <c r="D1119" s="401" t="s">
        <v>16</v>
      </c>
      <c r="E1119" s="402">
        <v>5109.8</v>
      </c>
      <c r="F1119" s="294">
        <v>41949</v>
      </c>
      <c r="G1119" s="30">
        <v>5109.8</v>
      </c>
      <c r="H1119" s="265">
        <f t="shared" si="14"/>
        <v>0</v>
      </c>
      <c r="I1119" s="235" t="s">
        <v>2508</v>
      </c>
      <c r="M1119" s="9"/>
    </row>
    <row r="1120" spans="1:13" x14ac:dyDescent="0.25">
      <c r="A1120" s="240">
        <v>41950</v>
      </c>
      <c r="B1120" s="241">
        <v>2885</v>
      </c>
      <c r="C1120" s="394" t="s">
        <v>2506</v>
      </c>
      <c r="D1120" s="401" t="s">
        <v>16</v>
      </c>
      <c r="E1120" s="402">
        <v>9323.2000000000007</v>
      </c>
      <c r="F1120" s="294">
        <v>41950</v>
      </c>
      <c r="G1120" s="30">
        <v>9323.2000000000007</v>
      </c>
      <c r="H1120" s="265">
        <f t="shared" si="14"/>
        <v>0</v>
      </c>
      <c r="I1120" s="8" t="s">
        <v>2508</v>
      </c>
      <c r="M1120" s="9"/>
    </row>
    <row r="1121" spans="1:13" x14ac:dyDescent="0.25">
      <c r="A1121" s="240">
        <v>41951</v>
      </c>
      <c r="B1121" s="241">
        <v>2984</v>
      </c>
      <c r="C1121" s="394" t="s">
        <v>2506</v>
      </c>
      <c r="D1121" s="8" t="s">
        <v>16</v>
      </c>
      <c r="E1121" s="252">
        <v>7426</v>
      </c>
      <c r="F1121" s="294">
        <v>41951</v>
      </c>
      <c r="G1121" s="30">
        <v>7426</v>
      </c>
      <c r="H1121" s="265">
        <f t="shared" si="14"/>
        <v>0</v>
      </c>
      <c r="I1121" s="8" t="s">
        <v>2508</v>
      </c>
      <c r="K1121" s="21"/>
      <c r="M1121" s="9"/>
    </row>
    <row r="1122" spans="1:13" x14ac:dyDescent="0.25">
      <c r="A1122" s="240">
        <v>41954</v>
      </c>
      <c r="B1122" s="241">
        <v>3229</v>
      </c>
      <c r="C1122" s="394" t="s">
        <v>2506</v>
      </c>
      <c r="D1122" s="8" t="s">
        <v>16</v>
      </c>
      <c r="E1122" s="252">
        <v>2151.6999999999998</v>
      </c>
      <c r="F1122" s="294">
        <v>41954</v>
      </c>
      <c r="G1122" s="30">
        <v>2151.6999999999998</v>
      </c>
      <c r="H1122" s="265">
        <f t="shared" si="14"/>
        <v>0</v>
      </c>
      <c r="I1122" s="235" t="s">
        <v>2508</v>
      </c>
      <c r="M1122" s="9"/>
    </row>
    <row r="1123" spans="1:13" x14ac:dyDescent="0.25">
      <c r="A1123" s="240">
        <v>41956</v>
      </c>
      <c r="B1123" s="241">
        <v>3374</v>
      </c>
      <c r="C1123" s="394" t="s">
        <v>2506</v>
      </c>
      <c r="D1123" s="8" t="s">
        <v>16</v>
      </c>
      <c r="E1123" s="252">
        <v>1833.6</v>
      </c>
      <c r="F1123" s="294">
        <v>41956</v>
      </c>
      <c r="G1123" s="30">
        <v>1833.6</v>
      </c>
      <c r="H1123" s="265">
        <f t="shared" si="14"/>
        <v>0</v>
      </c>
      <c r="I1123" s="235" t="s">
        <v>2508</v>
      </c>
      <c r="M1123" s="9"/>
    </row>
    <row r="1124" spans="1:13" x14ac:dyDescent="0.25">
      <c r="A1124" s="240">
        <v>41957</v>
      </c>
      <c r="B1124" s="241">
        <v>3472</v>
      </c>
      <c r="C1124" s="394" t="s">
        <v>2506</v>
      </c>
      <c r="D1124" s="401" t="s">
        <v>16</v>
      </c>
      <c r="E1124" s="402">
        <v>3837.3</v>
      </c>
      <c r="F1124" s="294">
        <v>41957</v>
      </c>
      <c r="G1124" s="30">
        <v>3837.3</v>
      </c>
      <c r="H1124" s="265">
        <f t="shared" si="14"/>
        <v>0</v>
      </c>
      <c r="I1124" s="8" t="s">
        <v>2508</v>
      </c>
      <c r="M1124" s="9"/>
    </row>
    <row r="1125" spans="1:13" x14ac:dyDescent="0.25">
      <c r="A1125" s="240">
        <v>41958</v>
      </c>
      <c r="B1125" s="241">
        <v>3567</v>
      </c>
      <c r="C1125" s="394" t="s">
        <v>2506</v>
      </c>
      <c r="D1125" s="401" t="s">
        <v>16</v>
      </c>
      <c r="E1125" s="402">
        <v>3548.5</v>
      </c>
      <c r="F1125" s="294">
        <v>41958</v>
      </c>
      <c r="G1125" s="30">
        <v>3548.5</v>
      </c>
      <c r="H1125" s="265">
        <f t="shared" si="14"/>
        <v>0</v>
      </c>
      <c r="I1125" s="235" t="s">
        <v>2508</v>
      </c>
      <c r="M1125" s="9"/>
    </row>
    <row r="1126" spans="1:13" x14ac:dyDescent="0.25">
      <c r="A1126" s="240">
        <v>41960</v>
      </c>
      <c r="B1126" s="241">
        <v>3689</v>
      </c>
      <c r="C1126" s="394" t="s">
        <v>2506</v>
      </c>
      <c r="D1126" s="8" t="s">
        <v>16</v>
      </c>
      <c r="E1126" s="252">
        <v>3237.6</v>
      </c>
      <c r="F1126" s="294">
        <v>41960</v>
      </c>
      <c r="G1126" s="251">
        <v>3237.6</v>
      </c>
      <c r="H1126" s="265">
        <f t="shared" si="14"/>
        <v>0</v>
      </c>
      <c r="I1126" s="8" t="s">
        <v>2508</v>
      </c>
      <c r="M1126" s="9"/>
    </row>
    <row r="1127" spans="1:13" x14ac:dyDescent="0.25">
      <c r="A1127" s="240">
        <v>41962</v>
      </c>
      <c r="B1127" s="241">
        <v>3866</v>
      </c>
      <c r="C1127" s="394" t="s">
        <v>2506</v>
      </c>
      <c r="D1127" s="401" t="s">
        <v>16</v>
      </c>
      <c r="E1127" s="402">
        <v>1567.3</v>
      </c>
      <c r="F1127" s="294">
        <v>41962</v>
      </c>
      <c r="G1127" s="251">
        <v>1567.3</v>
      </c>
      <c r="H1127" s="265">
        <f t="shared" si="14"/>
        <v>0</v>
      </c>
      <c r="I1127" s="8" t="s">
        <v>2508</v>
      </c>
      <c r="M1127" s="9"/>
    </row>
    <row r="1128" spans="1:13" x14ac:dyDescent="0.25">
      <c r="A1128" s="240">
        <v>41963</v>
      </c>
      <c r="B1128" s="241">
        <v>3938</v>
      </c>
      <c r="C1128" s="394" t="s">
        <v>2506</v>
      </c>
      <c r="D1128" s="401" t="s">
        <v>16</v>
      </c>
      <c r="E1128" s="402">
        <v>10456.6</v>
      </c>
      <c r="F1128" s="294">
        <v>41963</v>
      </c>
      <c r="G1128" s="30">
        <v>10456.6</v>
      </c>
      <c r="H1128" s="265">
        <f t="shared" si="14"/>
        <v>0</v>
      </c>
      <c r="I1128" s="8" t="s">
        <v>2508</v>
      </c>
      <c r="J1128" s="9"/>
      <c r="K1128" s="9"/>
      <c r="M1128" s="9"/>
    </row>
    <row r="1129" spans="1:13" x14ac:dyDescent="0.25">
      <c r="A1129" s="240">
        <v>41964</v>
      </c>
      <c r="B1129" s="241">
        <v>4033</v>
      </c>
      <c r="C1129" s="429" t="s">
        <v>2506</v>
      </c>
      <c r="D1129" s="401" t="s">
        <v>16</v>
      </c>
      <c r="E1129" s="402">
        <v>1908.2</v>
      </c>
      <c r="F1129" s="294">
        <v>41964</v>
      </c>
      <c r="G1129" s="30">
        <v>1908.2</v>
      </c>
      <c r="H1129" s="265">
        <f t="shared" si="14"/>
        <v>0</v>
      </c>
      <c r="I1129" s="8" t="s">
        <v>2508</v>
      </c>
      <c r="J1129" s="9"/>
      <c r="K1129" s="9"/>
      <c r="M1129" s="9"/>
    </row>
    <row r="1130" spans="1:13" x14ac:dyDescent="0.25">
      <c r="A1130" s="240">
        <v>41965</v>
      </c>
      <c r="B1130" s="241">
        <v>4124</v>
      </c>
      <c r="C1130" s="429" t="s">
        <v>2506</v>
      </c>
      <c r="D1130" s="401" t="s">
        <v>16</v>
      </c>
      <c r="E1130" s="402">
        <v>1931.7</v>
      </c>
      <c r="F1130" s="294">
        <v>41965</v>
      </c>
      <c r="G1130" s="22">
        <v>1931.7</v>
      </c>
      <c r="H1130" s="265">
        <f t="shared" si="14"/>
        <v>0</v>
      </c>
      <c r="I1130" s="431" t="s">
        <v>2508</v>
      </c>
      <c r="J1130" s="9"/>
      <c r="K1130" s="9"/>
      <c r="M1130" s="9"/>
    </row>
    <row r="1131" spans="1:13" x14ac:dyDescent="0.25">
      <c r="A1131" s="240">
        <v>41967</v>
      </c>
      <c r="B1131" s="241">
        <v>4261</v>
      </c>
      <c r="C1131" s="429" t="s">
        <v>2506</v>
      </c>
      <c r="D1131" s="401" t="s">
        <v>16</v>
      </c>
      <c r="E1131" s="402">
        <v>2754.6</v>
      </c>
      <c r="F1131" s="117">
        <v>41967</v>
      </c>
      <c r="G1131" s="30">
        <v>2754.6</v>
      </c>
      <c r="H1131" s="265">
        <f t="shared" si="14"/>
        <v>0</v>
      </c>
      <c r="I1131" s="8" t="s">
        <v>2508</v>
      </c>
      <c r="J1131" s="9"/>
      <c r="K1131" s="9"/>
      <c r="M1131" s="9"/>
    </row>
    <row r="1132" spans="1:13" x14ac:dyDescent="0.25">
      <c r="A1132" s="240"/>
      <c r="B1132" s="241"/>
      <c r="C1132" s="429"/>
      <c r="D1132" s="401"/>
      <c r="E1132" s="402"/>
      <c r="F1132" s="117"/>
      <c r="G1132" s="621">
        <f>SUM(G1115:G1131)</f>
        <v>72913.2</v>
      </c>
      <c r="H1132" s="265"/>
      <c r="I1132" s="8"/>
      <c r="J1132" s="9"/>
      <c r="K1132" s="9"/>
      <c r="M1132" s="9"/>
    </row>
    <row r="1133" spans="1:13" x14ac:dyDescent="0.25">
      <c r="A1133" s="240"/>
      <c r="B1133" s="241"/>
      <c r="C1133" s="429"/>
      <c r="D1133" s="401"/>
      <c r="E1133" s="402"/>
      <c r="F1133" s="117"/>
      <c r="G1133" s="30"/>
      <c r="H1133" s="265"/>
      <c r="I1133" s="8"/>
      <c r="J1133" s="9"/>
      <c r="K1133" s="9"/>
      <c r="M1133" s="9"/>
    </row>
    <row r="1134" spans="1:13" x14ac:dyDescent="0.25">
      <c r="A1134" s="240">
        <v>41953</v>
      </c>
      <c r="B1134" s="241">
        <v>3148</v>
      </c>
      <c r="C1134" s="394" t="s">
        <v>2506</v>
      </c>
      <c r="D1134" s="8" t="s">
        <v>798</v>
      </c>
      <c r="E1134" s="252">
        <v>29286.400000000001</v>
      </c>
      <c r="F1134" s="294">
        <v>41965</v>
      </c>
      <c r="G1134" s="30">
        <v>29286.400000000001</v>
      </c>
      <c r="H1134" s="265">
        <f t="shared" si="14"/>
        <v>0</v>
      </c>
      <c r="I1134" s="8" t="s">
        <v>2523</v>
      </c>
      <c r="J1134" s="9"/>
      <c r="K1134" s="9"/>
      <c r="M1134" s="9"/>
    </row>
    <row r="1135" spans="1:13" x14ac:dyDescent="0.25">
      <c r="A1135" s="240">
        <v>41965</v>
      </c>
      <c r="B1135" s="241">
        <v>4140</v>
      </c>
      <c r="C1135" s="429" t="s">
        <v>2506</v>
      </c>
      <c r="D1135" s="401" t="s">
        <v>798</v>
      </c>
      <c r="E1135" s="402">
        <v>31141.5</v>
      </c>
      <c r="F1135" s="300"/>
      <c r="G1135" s="100"/>
      <c r="H1135" s="265">
        <f t="shared" si="14"/>
        <v>31141.5</v>
      </c>
      <c r="I1135" s="431" t="s">
        <v>2523</v>
      </c>
      <c r="J1135" s="9"/>
      <c r="K1135" s="9"/>
      <c r="M1135" s="9"/>
    </row>
    <row r="1136" spans="1:13" x14ac:dyDescent="0.25">
      <c r="A1136" s="240"/>
      <c r="B1136" s="241"/>
      <c r="C1136" s="429"/>
      <c r="D1136" s="401"/>
      <c r="E1136" s="622">
        <f>SUM(E1134:E1135)</f>
        <v>60427.9</v>
      </c>
      <c r="F1136" s="300"/>
      <c r="G1136" s="100"/>
      <c r="H1136" s="265"/>
      <c r="I1136" s="431"/>
      <c r="J1136" s="9"/>
      <c r="K1136" s="9"/>
      <c r="M1136" s="9"/>
    </row>
    <row r="1137" spans="1:13" x14ac:dyDescent="0.25">
      <c r="A1137" s="240"/>
      <c r="B1137" s="241"/>
      <c r="C1137" s="429"/>
      <c r="D1137" s="401"/>
      <c r="E1137" s="402"/>
      <c r="F1137" s="300"/>
      <c r="G1137" s="100"/>
      <c r="H1137" s="265"/>
      <c r="I1137" s="431"/>
      <c r="J1137" s="9"/>
      <c r="K1137" s="9"/>
      <c r="M1137" s="9"/>
    </row>
    <row r="1138" spans="1:13" x14ac:dyDescent="0.25">
      <c r="A1138" s="240">
        <v>41944</v>
      </c>
      <c r="B1138" s="241">
        <v>2412</v>
      </c>
      <c r="C1138" s="394" t="s">
        <v>2506</v>
      </c>
      <c r="D1138" s="8" t="s">
        <v>2517</v>
      </c>
      <c r="E1138" s="252">
        <v>3618.6</v>
      </c>
      <c r="F1138" s="294">
        <v>41944</v>
      </c>
      <c r="G1138" s="30">
        <v>3618.6</v>
      </c>
      <c r="H1138" s="238">
        <f t="shared" si="14"/>
        <v>0</v>
      </c>
      <c r="I1138" s="235" t="s">
        <v>2508</v>
      </c>
      <c r="J1138" s="9"/>
      <c r="K1138" s="9"/>
      <c r="M1138" s="9"/>
    </row>
    <row r="1139" spans="1:13" x14ac:dyDescent="0.25">
      <c r="A1139" s="240">
        <v>41945</v>
      </c>
      <c r="B1139" s="241">
        <v>2503</v>
      </c>
      <c r="C1139" s="394" t="s">
        <v>2506</v>
      </c>
      <c r="D1139" s="401" t="s">
        <v>2517</v>
      </c>
      <c r="E1139" s="402">
        <v>1572.8</v>
      </c>
      <c r="F1139" s="294">
        <v>41945</v>
      </c>
      <c r="G1139" s="30">
        <v>1572.8</v>
      </c>
      <c r="H1139" s="238">
        <f t="shared" si="14"/>
        <v>0</v>
      </c>
      <c r="I1139" s="8" t="s">
        <v>2508</v>
      </c>
      <c r="J1139" s="9"/>
      <c r="K1139" s="9"/>
      <c r="M1139" s="9"/>
    </row>
    <row r="1140" spans="1:13" x14ac:dyDescent="0.25">
      <c r="A1140" s="240">
        <v>41948</v>
      </c>
      <c r="B1140" s="241">
        <v>2761</v>
      </c>
      <c r="C1140" s="394" t="s">
        <v>2506</v>
      </c>
      <c r="D1140" s="401" t="s">
        <v>2517</v>
      </c>
      <c r="E1140" s="402">
        <v>1213.5999999999999</v>
      </c>
      <c r="F1140" s="294">
        <v>41948</v>
      </c>
      <c r="G1140" s="30">
        <v>1213.5999999999999</v>
      </c>
      <c r="H1140" s="265">
        <f t="shared" si="14"/>
        <v>0</v>
      </c>
      <c r="I1140" s="235" t="s">
        <v>2508</v>
      </c>
      <c r="J1140" s="9"/>
      <c r="K1140" s="9"/>
      <c r="M1140" s="9"/>
    </row>
    <row r="1141" spans="1:13" x14ac:dyDescent="0.25">
      <c r="A1141" s="240">
        <v>41949</v>
      </c>
      <c r="B1141" s="241">
        <v>2858</v>
      </c>
      <c r="C1141" s="394" t="s">
        <v>2506</v>
      </c>
      <c r="D1141" s="401" t="s">
        <v>2517</v>
      </c>
      <c r="E1141" s="402">
        <v>655.20000000000005</v>
      </c>
      <c r="F1141" s="294">
        <v>41949</v>
      </c>
      <c r="G1141" s="30">
        <v>655.20000000000005</v>
      </c>
      <c r="H1141" s="265">
        <f t="shared" si="14"/>
        <v>0</v>
      </c>
      <c r="I1141" s="8" t="s">
        <v>2508</v>
      </c>
      <c r="J1141" s="9"/>
      <c r="K1141" s="9"/>
      <c r="M1141" s="9"/>
    </row>
    <row r="1142" spans="1:13" x14ac:dyDescent="0.25">
      <c r="A1142" s="240">
        <v>41950</v>
      </c>
      <c r="B1142" s="241">
        <v>2888</v>
      </c>
      <c r="C1142" s="394" t="s">
        <v>2506</v>
      </c>
      <c r="D1142" s="401" t="s">
        <v>2517</v>
      </c>
      <c r="E1142" s="402">
        <v>2427.4</v>
      </c>
      <c r="F1142" s="294">
        <v>41950</v>
      </c>
      <c r="G1142" s="30">
        <v>2427.4</v>
      </c>
      <c r="H1142" s="265">
        <f t="shared" si="14"/>
        <v>0</v>
      </c>
      <c r="I1142" s="8" t="s">
        <v>2544</v>
      </c>
      <c r="J1142" s="9"/>
      <c r="K1142" s="9"/>
      <c r="M1142" s="9"/>
    </row>
    <row r="1143" spans="1:13" x14ac:dyDescent="0.25">
      <c r="A1143" s="240">
        <v>41952</v>
      </c>
      <c r="B1143" s="241">
        <v>3073</v>
      </c>
      <c r="C1143" s="394" t="s">
        <v>2506</v>
      </c>
      <c r="D1143" s="8" t="s">
        <v>2517</v>
      </c>
      <c r="E1143" s="252">
        <v>1408</v>
      </c>
      <c r="F1143" s="294">
        <v>41952</v>
      </c>
      <c r="G1143" s="30">
        <v>1408</v>
      </c>
      <c r="H1143" s="265">
        <f t="shared" si="14"/>
        <v>0</v>
      </c>
      <c r="I1143" s="235" t="s">
        <v>2508</v>
      </c>
      <c r="J1143" s="9"/>
      <c r="K1143" s="9"/>
      <c r="M1143" s="9"/>
    </row>
    <row r="1144" spans="1:13" x14ac:dyDescent="0.25">
      <c r="A1144" s="240">
        <v>41953</v>
      </c>
      <c r="B1144" s="241">
        <v>3158</v>
      </c>
      <c r="C1144" s="394" t="s">
        <v>2506</v>
      </c>
      <c r="D1144" s="8" t="s">
        <v>2517</v>
      </c>
      <c r="E1144" s="252">
        <v>524.4</v>
      </c>
      <c r="F1144" s="294">
        <v>41953</v>
      </c>
      <c r="G1144" s="30">
        <v>524.4</v>
      </c>
      <c r="H1144" s="265">
        <f t="shared" si="14"/>
        <v>0</v>
      </c>
      <c r="I1144" s="235" t="s">
        <v>2508</v>
      </c>
      <c r="J1144" s="9"/>
      <c r="K1144" s="9"/>
      <c r="M1144" s="9"/>
    </row>
    <row r="1145" spans="1:13" x14ac:dyDescent="0.25">
      <c r="A1145" s="240">
        <v>41955</v>
      </c>
      <c r="B1145" s="241">
        <v>3317</v>
      </c>
      <c r="C1145" s="394" t="s">
        <v>2506</v>
      </c>
      <c r="D1145" s="8" t="s">
        <v>2517</v>
      </c>
      <c r="E1145" s="252">
        <v>1337.4</v>
      </c>
      <c r="F1145" s="294">
        <v>41955</v>
      </c>
      <c r="G1145" s="30">
        <v>1337.4</v>
      </c>
      <c r="H1145" s="265">
        <f t="shared" si="14"/>
        <v>0</v>
      </c>
      <c r="I1145" s="235" t="s">
        <v>2508</v>
      </c>
      <c r="J1145" s="9"/>
      <c r="K1145" s="9"/>
      <c r="M1145" s="9"/>
    </row>
    <row r="1146" spans="1:13" x14ac:dyDescent="0.25">
      <c r="A1146" s="240">
        <v>41956</v>
      </c>
      <c r="B1146" s="241">
        <v>3447</v>
      </c>
      <c r="C1146" s="394" t="s">
        <v>2506</v>
      </c>
      <c r="D1146" s="8" t="s">
        <v>2517</v>
      </c>
      <c r="E1146" s="252">
        <v>14857.9</v>
      </c>
      <c r="F1146" s="294">
        <v>41956</v>
      </c>
      <c r="G1146" s="22">
        <v>14857.9</v>
      </c>
      <c r="H1146" s="265">
        <f t="shared" si="14"/>
        <v>0</v>
      </c>
      <c r="I1146" s="20" t="s">
        <v>2508</v>
      </c>
      <c r="J1146" s="9"/>
      <c r="K1146" s="9"/>
      <c r="M1146" s="9"/>
    </row>
    <row r="1147" spans="1:13" x14ac:dyDescent="0.25">
      <c r="A1147" s="240">
        <v>41957</v>
      </c>
      <c r="B1147" s="241">
        <v>3512</v>
      </c>
      <c r="C1147" s="394" t="s">
        <v>2506</v>
      </c>
      <c r="D1147" s="401" t="s">
        <v>2517</v>
      </c>
      <c r="E1147" s="402">
        <v>40</v>
      </c>
      <c r="F1147" s="294">
        <v>41957</v>
      </c>
      <c r="G1147" s="30">
        <v>40</v>
      </c>
      <c r="H1147" s="265">
        <f t="shared" si="14"/>
        <v>0</v>
      </c>
      <c r="I1147" s="8" t="s">
        <v>2508</v>
      </c>
      <c r="J1147" s="9"/>
      <c r="K1147" s="9"/>
      <c r="M1147" s="9"/>
    </row>
    <row r="1148" spans="1:13" x14ac:dyDescent="0.25">
      <c r="A1148" s="240">
        <v>41958</v>
      </c>
      <c r="B1148" s="241">
        <v>3608</v>
      </c>
      <c r="C1148" s="394" t="s">
        <v>2506</v>
      </c>
      <c r="D1148" s="401" t="s">
        <v>2517</v>
      </c>
      <c r="E1148" s="402">
        <v>131.69999999999999</v>
      </c>
      <c r="F1148" s="294">
        <v>41958</v>
      </c>
      <c r="G1148" s="30">
        <v>131.69999999999999</v>
      </c>
      <c r="H1148" s="265">
        <f t="shared" si="14"/>
        <v>0</v>
      </c>
      <c r="I1148" s="235" t="s">
        <v>2508</v>
      </c>
      <c r="M1148" s="9"/>
    </row>
    <row r="1149" spans="1:13" x14ac:dyDescent="0.25">
      <c r="A1149" s="240">
        <v>41959</v>
      </c>
      <c r="B1149" s="241">
        <v>3652</v>
      </c>
      <c r="C1149" s="394" t="s">
        <v>2506</v>
      </c>
      <c r="D1149" s="8" t="s">
        <v>2517</v>
      </c>
      <c r="E1149" s="252">
        <v>2478.6999999999998</v>
      </c>
      <c r="F1149" s="294">
        <v>41959</v>
      </c>
      <c r="G1149" s="30">
        <v>2478.6999999999998</v>
      </c>
      <c r="H1149" s="265">
        <f t="shared" si="14"/>
        <v>0</v>
      </c>
      <c r="I1149" s="8" t="s">
        <v>2508</v>
      </c>
      <c r="M1149" s="9"/>
    </row>
    <row r="1150" spans="1:13" x14ac:dyDescent="0.25">
      <c r="A1150" s="240">
        <v>41961</v>
      </c>
      <c r="B1150" s="241">
        <v>3789</v>
      </c>
      <c r="C1150" s="394" t="s">
        <v>2506</v>
      </c>
      <c r="D1150" s="8" t="s">
        <v>2517</v>
      </c>
      <c r="E1150" s="252">
        <v>1527.5</v>
      </c>
      <c r="F1150" s="294">
        <v>41961</v>
      </c>
      <c r="G1150" s="251">
        <v>1527.5</v>
      </c>
      <c r="H1150" s="265">
        <f t="shared" si="14"/>
        <v>0</v>
      </c>
      <c r="I1150" s="235" t="s">
        <v>2508</v>
      </c>
      <c r="K1150" s="21"/>
      <c r="M1150" s="9"/>
    </row>
    <row r="1151" spans="1:13" x14ac:dyDescent="0.25">
      <c r="A1151" s="240">
        <v>41962</v>
      </c>
      <c r="B1151" s="241">
        <v>3913</v>
      </c>
      <c r="C1151" s="394" t="s">
        <v>2506</v>
      </c>
      <c r="D1151" s="401" t="s">
        <v>2517</v>
      </c>
      <c r="E1151" s="402">
        <v>436.8</v>
      </c>
      <c r="F1151" s="294">
        <v>41962</v>
      </c>
      <c r="G1151" s="30">
        <v>436.8</v>
      </c>
      <c r="H1151" s="265">
        <f t="shared" si="14"/>
        <v>0</v>
      </c>
      <c r="I1151" s="8" t="s">
        <v>2508</v>
      </c>
      <c r="M1151" s="9"/>
    </row>
    <row r="1152" spans="1:13" x14ac:dyDescent="0.25">
      <c r="A1152" s="240">
        <v>41963</v>
      </c>
      <c r="B1152" s="241">
        <v>3945</v>
      </c>
      <c r="C1152" s="394" t="s">
        <v>2506</v>
      </c>
      <c r="D1152" s="401" t="s">
        <v>2517</v>
      </c>
      <c r="E1152" s="402">
        <v>1678</v>
      </c>
      <c r="F1152" s="294">
        <v>41963</v>
      </c>
      <c r="G1152" s="30">
        <v>1678</v>
      </c>
      <c r="H1152" s="265">
        <f t="shared" si="14"/>
        <v>0</v>
      </c>
      <c r="I1152" s="8" t="s">
        <v>2508</v>
      </c>
      <c r="M1152" s="9"/>
    </row>
    <row r="1153" spans="1:13" x14ac:dyDescent="0.25">
      <c r="A1153" s="240">
        <v>41964</v>
      </c>
      <c r="B1153" s="241">
        <v>4076</v>
      </c>
      <c r="C1153" s="429" t="s">
        <v>2506</v>
      </c>
      <c r="D1153" s="401" t="s">
        <v>2517</v>
      </c>
      <c r="E1153" s="402">
        <v>1486.6</v>
      </c>
      <c r="F1153" s="294">
        <v>41964</v>
      </c>
      <c r="G1153" s="30">
        <v>1486.6</v>
      </c>
      <c r="H1153" s="265">
        <f t="shared" si="14"/>
        <v>0</v>
      </c>
      <c r="I1153" s="235" t="s">
        <v>2508</v>
      </c>
      <c r="M1153" s="9"/>
    </row>
    <row r="1154" spans="1:13" x14ac:dyDescent="0.25">
      <c r="A1154" s="240">
        <v>41965</v>
      </c>
      <c r="B1154" s="241">
        <v>4157</v>
      </c>
      <c r="C1154" s="429" t="s">
        <v>2506</v>
      </c>
      <c r="D1154" s="401" t="s">
        <v>2517</v>
      </c>
      <c r="E1154" s="402">
        <v>206.4</v>
      </c>
      <c r="F1154" s="294">
        <v>41965</v>
      </c>
      <c r="G1154" s="22">
        <v>206.4</v>
      </c>
      <c r="H1154" s="265">
        <f t="shared" si="14"/>
        <v>0</v>
      </c>
      <c r="I1154" s="431" t="s">
        <v>2508</v>
      </c>
      <c r="K1154" s="21"/>
      <c r="M1154" s="9"/>
    </row>
    <row r="1155" spans="1:13" x14ac:dyDescent="0.25">
      <c r="A1155" s="240">
        <v>41965</v>
      </c>
      <c r="B1155" s="241">
        <v>4165</v>
      </c>
      <c r="C1155" s="429" t="s">
        <v>2506</v>
      </c>
      <c r="D1155" s="401" t="s">
        <v>2517</v>
      </c>
      <c r="E1155" s="402">
        <v>173.8</v>
      </c>
      <c r="F1155" s="294">
        <v>41965</v>
      </c>
      <c r="G1155" s="22">
        <v>173.8</v>
      </c>
      <c r="H1155" s="265">
        <f t="shared" si="14"/>
        <v>0</v>
      </c>
      <c r="I1155" s="431" t="s">
        <v>2508</v>
      </c>
      <c r="M1155" s="9"/>
    </row>
    <row r="1156" spans="1:13" x14ac:dyDescent="0.25">
      <c r="A1156" s="240">
        <v>41967</v>
      </c>
      <c r="B1156" s="241">
        <v>4328</v>
      </c>
      <c r="C1156" s="429" t="s">
        <v>2506</v>
      </c>
      <c r="D1156" s="401" t="s">
        <v>2517</v>
      </c>
      <c r="E1156" s="402">
        <v>726.3</v>
      </c>
      <c r="F1156" s="294">
        <v>41967</v>
      </c>
      <c r="G1156" s="30">
        <v>726.3</v>
      </c>
      <c r="H1156" s="265">
        <f t="shared" si="14"/>
        <v>0</v>
      </c>
      <c r="I1156" s="8" t="s">
        <v>2508</v>
      </c>
      <c r="M1156" s="9"/>
    </row>
    <row r="1157" spans="1:13" x14ac:dyDescent="0.25">
      <c r="A1157" s="240"/>
      <c r="B1157" s="241"/>
      <c r="C1157" s="429"/>
      <c r="D1157" s="401"/>
      <c r="E1157" s="402"/>
      <c r="F1157" s="294"/>
      <c r="G1157" s="621">
        <f>SUM(G1138:G1156)</f>
        <v>36501.100000000006</v>
      </c>
      <c r="H1157" s="265"/>
      <c r="I1157" s="8"/>
      <c r="M1157" s="9"/>
    </row>
    <row r="1158" spans="1:13" x14ac:dyDescent="0.25">
      <c r="A1158" s="240"/>
      <c r="B1158" s="241"/>
      <c r="C1158" s="429"/>
      <c r="D1158" s="401"/>
      <c r="E1158" s="402"/>
      <c r="F1158" s="294"/>
      <c r="G1158" s="30"/>
      <c r="H1158" s="265"/>
      <c r="I1158" s="8"/>
      <c r="M1158" s="9"/>
    </row>
    <row r="1159" spans="1:13" x14ac:dyDescent="0.25">
      <c r="A1159" s="240">
        <v>41952</v>
      </c>
      <c r="B1159" s="241">
        <v>3063</v>
      </c>
      <c r="C1159" s="394" t="s">
        <v>2506</v>
      </c>
      <c r="D1159" s="8" t="s">
        <v>2667</v>
      </c>
      <c r="E1159" s="252">
        <v>3478.1</v>
      </c>
      <c r="F1159" s="294">
        <v>41952</v>
      </c>
      <c r="G1159" s="30">
        <v>3478.1</v>
      </c>
      <c r="H1159" s="265">
        <f t="shared" si="14"/>
        <v>0</v>
      </c>
      <c r="I1159" s="235" t="s">
        <v>2508</v>
      </c>
      <c r="K1159" s="21"/>
      <c r="M1159" s="9"/>
    </row>
    <row r="1160" spans="1:13" x14ac:dyDescent="0.25">
      <c r="A1160" s="240">
        <v>41952</v>
      </c>
      <c r="B1160" s="241">
        <v>3064</v>
      </c>
      <c r="C1160" s="394" t="s">
        <v>2506</v>
      </c>
      <c r="D1160" s="8" t="s">
        <v>2667</v>
      </c>
      <c r="E1160" s="252">
        <v>7264.6</v>
      </c>
      <c r="F1160" s="294">
        <v>41952</v>
      </c>
      <c r="G1160" s="30">
        <v>7264.6</v>
      </c>
      <c r="H1160" s="265">
        <f t="shared" si="14"/>
        <v>0</v>
      </c>
      <c r="I1160" s="235" t="s">
        <v>2508</v>
      </c>
      <c r="M1160" s="9"/>
    </row>
    <row r="1161" spans="1:13" x14ac:dyDescent="0.25">
      <c r="A1161" s="240">
        <v>41955</v>
      </c>
      <c r="B1161" s="241">
        <v>3327</v>
      </c>
      <c r="C1161" s="394" t="s">
        <v>2506</v>
      </c>
      <c r="D1161" s="8" t="s">
        <v>2667</v>
      </c>
      <c r="E1161" s="252">
        <v>6436</v>
      </c>
      <c r="F1161" s="294">
        <v>41955</v>
      </c>
      <c r="G1161" s="30">
        <v>6436</v>
      </c>
      <c r="H1161" s="265">
        <f t="shared" si="14"/>
        <v>0</v>
      </c>
      <c r="I1161" s="235" t="s">
        <v>2508</v>
      </c>
      <c r="M1161" s="9"/>
    </row>
    <row r="1162" spans="1:13" x14ac:dyDescent="0.25">
      <c r="A1162" s="240">
        <v>41956</v>
      </c>
      <c r="B1162" s="241">
        <v>3448</v>
      </c>
      <c r="C1162" s="394" t="s">
        <v>2506</v>
      </c>
      <c r="D1162" s="401" t="s">
        <v>2667</v>
      </c>
      <c r="E1162" s="402">
        <v>1100</v>
      </c>
      <c r="F1162" s="294">
        <v>41956</v>
      </c>
      <c r="G1162" s="22">
        <v>1100</v>
      </c>
      <c r="H1162" s="265">
        <f t="shared" si="14"/>
        <v>0</v>
      </c>
      <c r="I1162" s="20" t="s">
        <v>2508</v>
      </c>
      <c r="M1162" s="9"/>
    </row>
    <row r="1163" spans="1:13" x14ac:dyDescent="0.25">
      <c r="A1163" s="240">
        <v>41962</v>
      </c>
      <c r="B1163" s="241">
        <v>3909</v>
      </c>
      <c r="C1163" s="394" t="s">
        <v>2506</v>
      </c>
      <c r="D1163" s="401" t="s">
        <v>2667</v>
      </c>
      <c r="E1163" s="402">
        <v>9301.7999999999993</v>
      </c>
      <c r="F1163" s="294">
        <v>41962</v>
      </c>
      <c r="G1163" s="30">
        <v>9301.7999999999993</v>
      </c>
      <c r="H1163" s="265">
        <f t="shared" si="14"/>
        <v>0</v>
      </c>
      <c r="I1163" s="8" t="s">
        <v>2508</v>
      </c>
      <c r="M1163" s="9"/>
    </row>
    <row r="1164" spans="1:13" x14ac:dyDescent="0.25">
      <c r="A1164" s="240">
        <v>41964</v>
      </c>
      <c r="B1164" s="241">
        <v>4093</v>
      </c>
      <c r="C1164" s="429" t="s">
        <v>2506</v>
      </c>
      <c r="D1164" s="401" t="s">
        <v>2667</v>
      </c>
      <c r="E1164" s="402">
        <v>9712</v>
      </c>
      <c r="F1164" s="294">
        <v>41964</v>
      </c>
      <c r="G1164" s="22">
        <v>9712</v>
      </c>
      <c r="H1164" s="265">
        <f t="shared" si="14"/>
        <v>0</v>
      </c>
      <c r="I1164" s="431" t="s">
        <v>2508</v>
      </c>
      <c r="M1164" s="9"/>
    </row>
    <row r="1165" spans="1:13" x14ac:dyDescent="0.25">
      <c r="A1165" s="240"/>
      <c r="B1165" s="241"/>
      <c r="C1165" s="429"/>
      <c r="D1165" s="401"/>
      <c r="E1165" s="402"/>
      <c r="F1165" s="294"/>
      <c r="G1165" s="22">
        <f>SUM(G1159:G1164)</f>
        <v>37292.5</v>
      </c>
      <c r="H1165" s="265"/>
      <c r="I1165" s="431"/>
      <c r="M1165" s="9"/>
    </row>
    <row r="1166" spans="1:13" x14ac:dyDescent="0.25">
      <c r="A1166" s="240"/>
      <c r="B1166" s="241"/>
      <c r="C1166" s="429"/>
      <c r="D1166" s="401"/>
      <c r="E1166" s="402"/>
      <c r="F1166" s="294"/>
      <c r="G1166" s="22"/>
      <c r="H1166" s="265"/>
      <c r="I1166" s="431"/>
      <c r="M1166" s="9"/>
    </row>
    <row r="1167" spans="1:13" x14ac:dyDescent="0.25">
      <c r="A1167" s="240">
        <v>41944</v>
      </c>
      <c r="B1167" s="241">
        <v>2496</v>
      </c>
      <c r="C1167" s="394" t="s">
        <v>2506</v>
      </c>
      <c r="D1167" s="401" t="s">
        <v>1843</v>
      </c>
      <c r="E1167" s="402">
        <v>2866.2</v>
      </c>
      <c r="F1167" s="294">
        <v>41944</v>
      </c>
      <c r="G1167" s="30">
        <v>2866.2</v>
      </c>
      <c r="H1167" s="238">
        <f t="shared" si="14"/>
        <v>0</v>
      </c>
      <c r="I1167" s="8" t="s">
        <v>2508</v>
      </c>
      <c r="M1167" s="9"/>
    </row>
    <row r="1168" spans="1:13" x14ac:dyDescent="0.25">
      <c r="A1168" s="240">
        <v>41950</v>
      </c>
      <c r="B1168" s="241">
        <v>2972</v>
      </c>
      <c r="C1168" s="394" t="s">
        <v>2506</v>
      </c>
      <c r="D1168" s="401" t="s">
        <v>1843</v>
      </c>
      <c r="E1168" s="402">
        <v>1202.2</v>
      </c>
      <c r="F1168" s="294">
        <v>41950</v>
      </c>
      <c r="G1168" s="30">
        <v>1202.2</v>
      </c>
      <c r="H1168" s="265">
        <f t="shared" si="14"/>
        <v>0</v>
      </c>
      <c r="I1168" s="8" t="s">
        <v>2544</v>
      </c>
      <c r="J1168" s="9"/>
      <c r="K1168" s="9"/>
      <c r="M1168" s="9"/>
    </row>
    <row r="1169" spans="1:13" x14ac:dyDescent="0.25">
      <c r="A1169" s="240">
        <v>41951</v>
      </c>
      <c r="B1169" s="241">
        <v>3032</v>
      </c>
      <c r="C1169" s="394" t="s">
        <v>2506</v>
      </c>
      <c r="D1169" s="8" t="s">
        <v>1843</v>
      </c>
      <c r="E1169" s="252">
        <v>121.6</v>
      </c>
      <c r="F1169" s="294">
        <v>41951</v>
      </c>
      <c r="G1169" s="30">
        <v>121.6</v>
      </c>
      <c r="H1169" s="265">
        <f t="shared" si="14"/>
        <v>0</v>
      </c>
      <c r="I1169" s="8" t="s">
        <v>2508</v>
      </c>
      <c r="J1169" s="9"/>
      <c r="K1169" s="9"/>
      <c r="M1169" s="9"/>
    </row>
    <row r="1170" spans="1:13" x14ac:dyDescent="0.25">
      <c r="A1170" s="240">
        <v>41953</v>
      </c>
      <c r="B1170" s="241">
        <v>3180</v>
      </c>
      <c r="C1170" s="394" t="s">
        <v>2506</v>
      </c>
      <c r="D1170" s="8" t="s">
        <v>1843</v>
      </c>
      <c r="E1170" s="252">
        <v>1048.8</v>
      </c>
      <c r="F1170" s="294">
        <v>41953</v>
      </c>
      <c r="G1170" s="30">
        <v>1048.8</v>
      </c>
      <c r="H1170" s="265">
        <f t="shared" si="14"/>
        <v>0</v>
      </c>
      <c r="I1170" s="235" t="s">
        <v>2508</v>
      </c>
      <c r="J1170" s="9"/>
      <c r="K1170" s="9"/>
      <c r="M1170" s="9"/>
    </row>
    <row r="1171" spans="1:13" x14ac:dyDescent="0.25">
      <c r="A1171" s="240">
        <v>41954</v>
      </c>
      <c r="B1171" s="241">
        <v>3276</v>
      </c>
      <c r="C1171" s="394" t="s">
        <v>2506</v>
      </c>
      <c r="D1171" s="8" t="s">
        <v>1843</v>
      </c>
      <c r="E1171" s="252">
        <v>788.8</v>
      </c>
      <c r="F1171" s="294">
        <v>41954</v>
      </c>
      <c r="G1171" s="30">
        <v>788.8</v>
      </c>
      <c r="H1171" s="265">
        <f t="shared" si="14"/>
        <v>0</v>
      </c>
      <c r="I1171" s="235" t="s">
        <v>2508</v>
      </c>
      <c r="J1171" s="9"/>
      <c r="K1171" s="9"/>
      <c r="M1171" s="9"/>
    </row>
    <row r="1172" spans="1:13" x14ac:dyDescent="0.25">
      <c r="A1172" s="240">
        <v>41957</v>
      </c>
      <c r="B1172" s="241">
        <v>3547</v>
      </c>
      <c r="C1172" s="394" t="s">
        <v>2506</v>
      </c>
      <c r="D1172" s="401" t="s">
        <v>1843</v>
      </c>
      <c r="E1172" s="402">
        <v>1053.5</v>
      </c>
      <c r="F1172" s="294">
        <v>41957</v>
      </c>
      <c r="G1172" s="30">
        <v>1053.5</v>
      </c>
      <c r="H1172" s="265">
        <f t="shared" ref="H1172:H1242" si="15">E1172-G1172</f>
        <v>0</v>
      </c>
      <c r="I1172" s="235" t="s">
        <v>2508</v>
      </c>
      <c r="J1172" s="9"/>
      <c r="K1172" s="9"/>
      <c r="M1172" s="9"/>
    </row>
    <row r="1173" spans="1:13" x14ac:dyDescent="0.25">
      <c r="A1173" s="240">
        <v>41961</v>
      </c>
      <c r="B1173" s="241">
        <v>3848</v>
      </c>
      <c r="C1173" s="394" t="s">
        <v>2506</v>
      </c>
      <c r="D1173" s="401" t="s">
        <v>1843</v>
      </c>
      <c r="E1173" s="402">
        <v>487.7</v>
      </c>
      <c r="F1173" s="294">
        <v>41961</v>
      </c>
      <c r="G1173" s="251">
        <v>487.7</v>
      </c>
      <c r="H1173" s="265">
        <f t="shared" si="15"/>
        <v>0</v>
      </c>
      <c r="I1173" s="8" t="s">
        <v>2508</v>
      </c>
      <c r="J1173" s="9"/>
      <c r="K1173" s="9"/>
      <c r="M1173" s="9"/>
    </row>
    <row r="1174" spans="1:13" x14ac:dyDescent="0.25">
      <c r="A1174" s="240">
        <v>41968</v>
      </c>
      <c r="B1174" s="241">
        <v>4428</v>
      </c>
      <c r="C1174" s="429" t="s">
        <v>2506</v>
      </c>
      <c r="D1174" s="401" t="s">
        <v>1843</v>
      </c>
      <c r="E1174" s="402">
        <v>497.2</v>
      </c>
      <c r="F1174" s="294">
        <v>41968</v>
      </c>
      <c r="G1174" s="22">
        <v>497.2</v>
      </c>
      <c r="H1174" s="265">
        <f t="shared" si="15"/>
        <v>0</v>
      </c>
      <c r="I1174" s="20" t="s">
        <v>2508</v>
      </c>
      <c r="J1174" s="9"/>
      <c r="K1174" s="9"/>
      <c r="M1174" s="9"/>
    </row>
    <row r="1175" spans="1:13" x14ac:dyDescent="0.25">
      <c r="A1175" s="240"/>
      <c r="B1175" s="241"/>
      <c r="C1175" s="429"/>
      <c r="D1175" s="401"/>
      <c r="E1175" s="402"/>
      <c r="F1175" s="294"/>
      <c r="G1175" s="22">
        <f>SUM(G1159:G1174)</f>
        <v>82651</v>
      </c>
      <c r="H1175" s="265"/>
      <c r="I1175" s="20"/>
      <c r="J1175" s="9"/>
      <c r="K1175" s="9"/>
      <c r="M1175" s="9"/>
    </row>
    <row r="1176" spans="1:13" x14ac:dyDescent="0.25">
      <c r="A1176" s="240"/>
      <c r="B1176" s="241"/>
      <c r="C1176" s="429"/>
      <c r="D1176" s="401"/>
      <c r="E1176" s="402"/>
      <c r="F1176" s="294"/>
      <c r="G1176" s="22"/>
      <c r="H1176" s="265"/>
      <c r="I1176" s="20"/>
      <c r="J1176" s="9"/>
      <c r="K1176" s="9"/>
      <c r="M1176" s="9"/>
    </row>
    <row r="1177" spans="1:13" x14ac:dyDescent="0.25">
      <c r="A1177" s="240">
        <v>41944</v>
      </c>
      <c r="B1177" s="241">
        <v>2450</v>
      </c>
      <c r="C1177" s="394" t="s">
        <v>2506</v>
      </c>
      <c r="D1177" s="401" t="s">
        <v>2542</v>
      </c>
      <c r="E1177" s="402">
        <v>764.4</v>
      </c>
      <c r="F1177" s="294">
        <v>41944</v>
      </c>
      <c r="G1177" s="30">
        <v>764.4</v>
      </c>
      <c r="H1177" s="238">
        <f t="shared" si="15"/>
        <v>0</v>
      </c>
      <c r="I1177" s="235" t="s">
        <v>2508</v>
      </c>
      <c r="J1177" s="9"/>
      <c r="K1177" s="9"/>
      <c r="M1177" s="9"/>
    </row>
    <row r="1178" spans="1:13" x14ac:dyDescent="0.25">
      <c r="A1178" s="240"/>
      <c r="B1178" s="241"/>
      <c r="C1178" s="394"/>
      <c r="D1178" s="401"/>
      <c r="E1178" s="402"/>
      <c r="F1178" s="294"/>
      <c r="G1178" s="30"/>
      <c r="H1178" s="238"/>
      <c r="I1178" s="235"/>
      <c r="J1178" s="9"/>
      <c r="K1178" s="9"/>
      <c r="M1178" s="9"/>
    </row>
    <row r="1179" spans="1:13" x14ac:dyDescent="0.25">
      <c r="A1179" s="240">
        <v>41944</v>
      </c>
      <c r="B1179" s="241">
        <v>2446</v>
      </c>
      <c r="C1179" s="394" t="s">
        <v>2506</v>
      </c>
      <c r="D1179" s="401" t="s">
        <v>112</v>
      </c>
      <c r="E1179" s="402">
        <v>5040.5</v>
      </c>
      <c r="F1179" s="294">
        <v>41945</v>
      </c>
      <c r="G1179" s="30">
        <v>5040.5</v>
      </c>
      <c r="H1179" s="238">
        <f t="shared" si="15"/>
        <v>0</v>
      </c>
      <c r="I1179" s="235" t="s">
        <v>2508</v>
      </c>
      <c r="J1179" s="9"/>
      <c r="K1179" s="9"/>
      <c r="M1179" s="9"/>
    </row>
    <row r="1180" spans="1:13" x14ac:dyDescent="0.25">
      <c r="A1180" s="240">
        <v>41945</v>
      </c>
      <c r="B1180" s="241">
        <v>2514</v>
      </c>
      <c r="C1180" s="394" t="s">
        <v>2506</v>
      </c>
      <c r="D1180" s="401" t="s">
        <v>112</v>
      </c>
      <c r="E1180" s="402">
        <v>6260.4</v>
      </c>
      <c r="F1180" s="294">
        <v>41947</v>
      </c>
      <c r="G1180" s="30">
        <v>6260.4</v>
      </c>
      <c r="H1180" s="238">
        <f t="shared" si="15"/>
        <v>0</v>
      </c>
      <c r="I1180" s="8" t="s">
        <v>2508</v>
      </c>
      <c r="J1180" s="9"/>
      <c r="K1180" s="9"/>
      <c r="M1180" s="9"/>
    </row>
    <row r="1181" spans="1:13" x14ac:dyDescent="0.25">
      <c r="A1181" s="240">
        <v>41946</v>
      </c>
      <c r="B1181" s="241">
        <v>2541</v>
      </c>
      <c r="C1181" s="394" t="s">
        <v>2506</v>
      </c>
      <c r="D1181" s="414" t="s">
        <v>112</v>
      </c>
      <c r="E1181" s="402">
        <v>3255.1</v>
      </c>
      <c r="F1181" s="294">
        <v>41946</v>
      </c>
      <c r="G1181" s="30">
        <v>3255.1</v>
      </c>
      <c r="H1181" s="238">
        <f t="shared" si="15"/>
        <v>0</v>
      </c>
      <c r="I1181" s="38" t="s">
        <v>2508</v>
      </c>
      <c r="J1181" s="9"/>
      <c r="K1181" s="9"/>
      <c r="M1181" s="9"/>
    </row>
    <row r="1182" spans="1:13" x14ac:dyDescent="0.25">
      <c r="A1182" s="240">
        <v>41947</v>
      </c>
      <c r="B1182" s="241">
        <v>2657</v>
      </c>
      <c r="C1182" s="394" t="s">
        <v>2506</v>
      </c>
      <c r="D1182" s="414" t="s">
        <v>112</v>
      </c>
      <c r="E1182" s="402">
        <v>4913.3999999999996</v>
      </c>
      <c r="F1182" s="294">
        <v>41948</v>
      </c>
      <c r="G1182" s="30">
        <v>4913.3999999999996</v>
      </c>
      <c r="H1182" s="265">
        <f t="shared" si="15"/>
        <v>0</v>
      </c>
      <c r="I1182" s="38" t="s">
        <v>2508</v>
      </c>
      <c r="J1182" s="9"/>
      <c r="K1182" s="9"/>
      <c r="M1182" s="9"/>
    </row>
    <row r="1183" spans="1:13" x14ac:dyDescent="0.25">
      <c r="A1183" s="240">
        <v>41948</v>
      </c>
      <c r="B1183" s="241">
        <v>2713</v>
      </c>
      <c r="C1183" s="394" t="s">
        <v>2506</v>
      </c>
      <c r="D1183" s="401" t="s">
        <v>112</v>
      </c>
      <c r="E1183" s="402">
        <v>14353.8</v>
      </c>
      <c r="F1183" s="294">
        <v>41949</v>
      </c>
      <c r="G1183" s="30">
        <v>14353.8</v>
      </c>
      <c r="H1183" s="265">
        <f t="shared" si="15"/>
        <v>0</v>
      </c>
      <c r="I1183" s="235" t="s">
        <v>2508</v>
      </c>
      <c r="J1183" s="9"/>
      <c r="K1183" s="9"/>
      <c r="M1183" s="9"/>
    </row>
    <row r="1184" spans="1:13" x14ac:dyDescent="0.25">
      <c r="A1184" s="240">
        <v>41949</v>
      </c>
      <c r="B1184" s="241">
        <v>2803</v>
      </c>
      <c r="C1184" s="394" t="s">
        <v>2506</v>
      </c>
      <c r="D1184" s="401" t="s">
        <v>112</v>
      </c>
      <c r="E1184" s="402">
        <v>2345</v>
      </c>
      <c r="F1184" s="294">
        <v>41950</v>
      </c>
      <c r="G1184" s="30">
        <v>2345</v>
      </c>
      <c r="H1184" s="265">
        <f t="shared" si="15"/>
        <v>0</v>
      </c>
      <c r="I1184" s="235" t="s">
        <v>2508</v>
      </c>
      <c r="J1184" s="9"/>
      <c r="K1184" s="9"/>
      <c r="M1184" s="9"/>
    </row>
    <row r="1185" spans="1:13" x14ac:dyDescent="0.25">
      <c r="A1185" s="240">
        <v>41950</v>
      </c>
      <c r="B1185" s="241">
        <v>2886</v>
      </c>
      <c r="C1185" s="394" t="s">
        <v>2506</v>
      </c>
      <c r="D1185" s="401" t="s">
        <v>112</v>
      </c>
      <c r="E1185" s="402">
        <v>7392</v>
      </c>
      <c r="F1185" s="294">
        <v>41951</v>
      </c>
      <c r="G1185" s="30">
        <v>7392</v>
      </c>
      <c r="H1185" s="265">
        <f t="shared" si="15"/>
        <v>0</v>
      </c>
      <c r="I1185" s="8" t="s">
        <v>2508</v>
      </c>
      <c r="J1185" s="9"/>
      <c r="K1185" s="9"/>
      <c r="M1185" s="9"/>
    </row>
    <row r="1186" spans="1:13" x14ac:dyDescent="0.25">
      <c r="A1186" s="240">
        <v>41951</v>
      </c>
      <c r="B1186" s="241">
        <v>2994</v>
      </c>
      <c r="C1186" s="394" t="s">
        <v>2506</v>
      </c>
      <c r="D1186" s="8" t="s">
        <v>112</v>
      </c>
      <c r="E1186" s="252">
        <v>6882.2</v>
      </c>
      <c r="F1186" s="294">
        <v>41953</v>
      </c>
      <c r="G1186" s="30">
        <v>6882.2</v>
      </c>
      <c r="H1186" s="265">
        <f t="shared" si="15"/>
        <v>0</v>
      </c>
      <c r="I1186" s="8" t="s">
        <v>2508</v>
      </c>
      <c r="J1186" s="9"/>
      <c r="K1186" s="9"/>
      <c r="M1186" s="9"/>
    </row>
    <row r="1187" spans="1:13" x14ac:dyDescent="0.25">
      <c r="A1187" s="240">
        <v>41953</v>
      </c>
      <c r="B1187" s="241">
        <v>3117</v>
      </c>
      <c r="C1187" s="394" t="s">
        <v>2506</v>
      </c>
      <c r="D1187" s="8" t="s">
        <v>112</v>
      </c>
      <c r="E1187" s="252">
        <v>1417.5</v>
      </c>
      <c r="F1187" s="294">
        <v>41953</v>
      </c>
      <c r="G1187" s="30">
        <v>1417.5</v>
      </c>
      <c r="H1187" s="265">
        <f t="shared" si="15"/>
        <v>0</v>
      </c>
      <c r="I1187" s="235" t="s">
        <v>2508</v>
      </c>
      <c r="M1187" s="9"/>
    </row>
    <row r="1188" spans="1:13" x14ac:dyDescent="0.25">
      <c r="A1188" s="240">
        <v>41954</v>
      </c>
      <c r="B1188" s="241">
        <v>3238</v>
      </c>
      <c r="C1188" s="394" t="s">
        <v>2506</v>
      </c>
      <c r="D1188" s="8" t="s">
        <v>112</v>
      </c>
      <c r="E1188" s="252">
        <v>9173.1</v>
      </c>
      <c r="F1188" s="294">
        <v>41956</v>
      </c>
      <c r="G1188" s="30">
        <v>9173.1</v>
      </c>
      <c r="H1188" s="265">
        <f t="shared" si="15"/>
        <v>0</v>
      </c>
      <c r="I1188" s="235" t="s">
        <v>2508</v>
      </c>
      <c r="M1188" s="9"/>
    </row>
    <row r="1189" spans="1:13" x14ac:dyDescent="0.25">
      <c r="A1189" s="240">
        <v>41955</v>
      </c>
      <c r="B1189" s="241">
        <v>3298</v>
      </c>
      <c r="C1189" s="394" t="s">
        <v>2506</v>
      </c>
      <c r="D1189" s="8" t="s">
        <v>112</v>
      </c>
      <c r="E1189" s="252">
        <v>2001.6</v>
      </c>
      <c r="F1189" s="294">
        <v>41955</v>
      </c>
      <c r="G1189" s="30">
        <v>2001.6</v>
      </c>
      <c r="H1189" s="265">
        <f t="shared" si="15"/>
        <v>0</v>
      </c>
      <c r="I1189" s="8" t="s">
        <v>2508</v>
      </c>
      <c r="M1189" s="9"/>
    </row>
    <row r="1190" spans="1:13" x14ac:dyDescent="0.25">
      <c r="A1190" s="240">
        <v>41956</v>
      </c>
      <c r="B1190" s="241">
        <v>3376</v>
      </c>
      <c r="C1190" s="394" t="s">
        <v>2506</v>
      </c>
      <c r="D1190" s="8" t="s">
        <v>112</v>
      </c>
      <c r="E1190" s="252">
        <v>3032.4</v>
      </c>
      <c r="F1190" s="294">
        <v>41957</v>
      </c>
      <c r="G1190" s="30">
        <v>3032.4</v>
      </c>
      <c r="H1190" s="265">
        <f t="shared" si="15"/>
        <v>0</v>
      </c>
      <c r="I1190" s="235" t="s">
        <v>2508</v>
      </c>
      <c r="M1190" s="9"/>
    </row>
    <row r="1191" spans="1:13" x14ac:dyDescent="0.25">
      <c r="A1191" s="240">
        <v>41957</v>
      </c>
      <c r="B1191" s="241">
        <v>3476</v>
      </c>
      <c r="C1191" s="394" t="s">
        <v>2506</v>
      </c>
      <c r="D1191" s="401" t="s">
        <v>112</v>
      </c>
      <c r="E1191" s="402">
        <v>6693.2</v>
      </c>
      <c r="F1191" s="294">
        <v>41960</v>
      </c>
      <c r="G1191" s="30">
        <v>6693.2</v>
      </c>
      <c r="H1191" s="265">
        <f t="shared" si="15"/>
        <v>0</v>
      </c>
      <c r="I1191" s="8" t="s">
        <v>2508</v>
      </c>
      <c r="M1191" s="9"/>
    </row>
    <row r="1192" spans="1:13" x14ac:dyDescent="0.25">
      <c r="A1192" s="240">
        <v>41957</v>
      </c>
      <c r="B1192" s="241">
        <v>3490</v>
      </c>
      <c r="C1192" s="394" t="s">
        <v>2506</v>
      </c>
      <c r="D1192" s="401" t="s">
        <v>112</v>
      </c>
      <c r="E1192" s="402">
        <v>145.80000000000001</v>
      </c>
      <c r="F1192" s="294">
        <v>41957</v>
      </c>
      <c r="G1192" s="30">
        <v>145.80000000000001</v>
      </c>
      <c r="H1192" s="265">
        <f t="shared" si="15"/>
        <v>0</v>
      </c>
      <c r="I1192" s="8" t="s">
        <v>2508</v>
      </c>
      <c r="K1192" s="21"/>
      <c r="M1192" s="9"/>
    </row>
    <row r="1193" spans="1:13" x14ac:dyDescent="0.25">
      <c r="A1193" s="240">
        <v>41958</v>
      </c>
      <c r="B1193" s="241">
        <v>3578</v>
      </c>
      <c r="C1193" s="394" t="s">
        <v>2506</v>
      </c>
      <c r="D1193" s="401" t="s">
        <v>112</v>
      </c>
      <c r="E1193" s="402">
        <v>5786.35</v>
      </c>
      <c r="F1193" s="294">
        <v>41958</v>
      </c>
      <c r="G1193" s="30">
        <v>5786.35</v>
      </c>
      <c r="H1193" s="265">
        <f t="shared" si="15"/>
        <v>0</v>
      </c>
      <c r="I1193" s="235" t="s">
        <v>2508</v>
      </c>
      <c r="K1193" s="21"/>
      <c r="M1193" s="9"/>
    </row>
    <row r="1194" spans="1:13" x14ac:dyDescent="0.25">
      <c r="A1194" s="240">
        <v>41959</v>
      </c>
      <c r="B1194" s="241">
        <v>3638</v>
      </c>
      <c r="C1194" s="394" t="s">
        <v>2506</v>
      </c>
      <c r="D1194" s="8" t="s">
        <v>112</v>
      </c>
      <c r="E1194" s="252">
        <v>6968.6</v>
      </c>
      <c r="F1194" s="294">
        <v>41959</v>
      </c>
      <c r="G1194" s="30">
        <v>6968.6</v>
      </c>
      <c r="H1194" s="265">
        <f t="shared" si="15"/>
        <v>0</v>
      </c>
      <c r="I1194" s="8" t="s">
        <v>2508</v>
      </c>
      <c r="M1194" s="9"/>
    </row>
    <row r="1195" spans="1:13" x14ac:dyDescent="0.25">
      <c r="A1195" s="240">
        <v>41960</v>
      </c>
      <c r="B1195" s="241">
        <v>3692</v>
      </c>
      <c r="C1195" s="394" t="s">
        <v>2506</v>
      </c>
      <c r="D1195" s="8" t="s">
        <v>112</v>
      </c>
      <c r="E1195" s="252">
        <v>14417.2</v>
      </c>
      <c r="F1195" s="420">
        <v>41961</v>
      </c>
      <c r="G1195" s="251">
        <v>14417.2</v>
      </c>
      <c r="H1195" s="265">
        <f t="shared" si="15"/>
        <v>0</v>
      </c>
      <c r="I1195" s="8" t="s">
        <v>2508</v>
      </c>
      <c r="M1195" s="9"/>
    </row>
    <row r="1196" spans="1:13" x14ac:dyDescent="0.25">
      <c r="A1196" s="240">
        <v>41961</v>
      </c>
      <c r="B1196" s="241">
        <v>3781</v>
      </c>
      <c r="C1196" s="394" t="s">
        <v>2506</v>
      </c>
      <c r="D1196" s="8" t="s">
        <v>112</v>
      </c>
      <c r="E1196" s="252">
        <v>7655.4</v>
      </c>
      <c r="F1196" s="294">
        <v>41963</v>
      </c>
      <c r="G1196" s="251">
        <v>7655.4</v>
      </c>
      <c r="H1196" s="265">
        <f t="shared" si="15"/>
        <v>0</v>
      </c>
      <c r="I1196" s="235" t="s">
        <v>2508</v>
      </c>
      <c r="M1196" s="9"/>
    </row>
    <row r="1197" spans="1:13" x14ac:dyDescent="0.25">
      <c r="A1197" s="240">
        <v>41962</v>
      </c>
      <c r="B1197" s="241">
        <v>3867</v>
      </c>
      <c r="C1197" s="394" t="s">
        <v>2506</v>
      </c>
      <c r="D1197" s="401" t="s">
        <v>112</v>
      </c>
      <c r="E1197" s="402">
        <v>381.8</v>
      </c>
      <c r="F1197" s="294">
        <v>41962</v>
      </c>
      <c r="G1197" s="251">
        <v>381.3</v>
      </c>
      <c r="H1197" s="265">
        <f t="shared" si="15"/>
        <v>0.5</v>
      </c>
      <c r="I1197" s="8" t="s">
        <v>2508</v>
      </c>
      <c r="M1197" s="9"/>
    </row>
    <row r="1198" spans="1:13" x14ac:dyDescent="0.25">
      <c r="A1198" s="240">
        <v>41963</v>
      </c>
      <c r="B1198" s="241">
        <v>3940</v>
      </c>
      <c r="C1198" s="394" t="s">
        <v>2506</v>
      </c>
      <c r="D1198" s="401" t="s">
        <v>112</v>
      </c>
      <c r="E1198" s="402">
        <v>6898.1</v>
      </c>
      <c r="F1198" s="294">
        <v>41965</v>
      </c>
      <c r="G1198" s="30">
        <v>6898.1</v>
      </c>
      <c r="H1198" s="265">
        <f t="shared" si="15"/>
        <v>0</v>
      </c>
      <c r="I1198" s="8" t="s">
        <v>2508</v>
      </c>
      <c r="M1198" s="9"/>
    </row>
    <row r="1199" spans="1:13" x14ac:dyDescent="0.25">
      <c r="A1199" s="240">
        <v>41964</v>
      </c>
      <c r="B1199" s="241">
        <v>4038</v>
      </c>
      <c r="C1199" s="429" t="s">
        <v>2506</v>
      </c>
      <c r="D1199" s="401" t="s">
        <v>112</v>
      </c>
      <c r="E1199" s="402">
        <v>1895.7</v>
      </c>
      <c r="F1199" s="294">
        <v>41964</v>
      </c>
      <c r="G1199" s="30">
        <v>1895.7</v>
      </c>
      <c r="H1199" s="265">
        <f t="shared" si="15"/>
        <v>0</v>
      </c>
      <c r="I1199" s="8" t="s">
        <v>2508</v>
      </c>
      <c r="M1199" s="9"/>
    </row>
    <row r="1200" spans="1:13" x14ac:dyDescent="0.25">
      <c r="A1200" s="240">
        <v>41965</v>
      </c>
      <c r="B1200" s="241">
        <v>4132</v>
      </c>
      <c r="C1200" s="429" t="s">
        <v>2506</v>
      </c>
      <c r="D1200" s="401" t="s">
        <v>112</v>
      </c>
      <c r="E1200" s="402">
        <v>5724</v>
      </c>
      <c r="F1200" s="294">
        <v>41966</v>
      </c>
      <c r="G1200" s="22">
        <v>5724</v>
      </c>
      <c r="H1200" s="265">
        <f t="shared" si="15"/>
        <v>0</v>
      </c>
      <c r="I1200" s="431" t="s">
        <v>2508</v>
      </c>
      <c r="M1200" s="9"/>
    </row>
    <row r="1201" spans="1:13" x14ac:dyDescent="0.25">
      <c r="A1201" s="240">
        <v>41966</v>
      </c>
      <c r="B1201" s="241">
        <v>4241</v>
      </c>
      <c r="C1201" s="429" t="s">
        <v>2506</v>
      </c>
      <c r="D1201" s="401" t="s">
        <v>112</v>
      </c>
      <c r="E1201" s="402">
        <v>13307.3</v>
      </c>
      <c r="F1201" s="300"/>
      <c r="G1201" s="100"/>
      <c r="H1201" s="265">
        <f t="shared" si="15"/>
        <v>13307.3</v>
      </c>
      <c r="I1201" s="20" t="s">
        <v>2508</v>
      </c>
      <c r="M1201" s="9"/>
    </row>
    <row r="1202" spans="1:13" x14ac:dyDescent="0.25">
      <c r="A1202" s="240">
        <v>41967</v>
      </c>
      <c r="B1202" s="241">
        <v>4259</v>
      </c>
      <c r="C1202" s="429" t="s">
        <v>2506</v>
      </c>
      <c r="D1202" s="401" t="s">
        <v>112</v>
      </c>
      <c r="E1202" s="402">
        <v>3595.2</v>
      </c>
      <c r="F1202" s="294">
        <v>41967</v>
      </c>
      <c r="G1202" s="30">
        <v>3595.2</v>
      </c>
      <c r="H1202" s="265">
        <f t="shared" si="15"/>
        <v>0</v>
      </c>
      <c r="I1202" s="8" t="s">
        <v>2508</v>
      </c>
      <c r="M1202" s="9"/>
    </row>
    <row r="1203" spans="1:13" x14ac:dyDescent="0.25">
      <c r="A1203" s="240">
        <v>41968</v>
      </c>
      <c r="B1203" s="241">
        <v>4386</v>
      </c>
      <c r="C1203" s="429" t="s">
        <v>2506</v>
      </c>
      <c r="D1203" s="401" t="s">
        <v>112</v>
      </c>
      <c r="E1203" s="402">
        <v>5970.5</v>
      </c>
      <c r="F1203" s="294">
        <v>41968</v>
      </c>
      <c r="G1203" s="22">
        <v>5970.5</v>
      </c>
      <c r="H1203" s="265">
        <f t="shared" si="15"/>
        <v>0</v>
      </c>
      <c r="I1203" s="20" t="s">
        <v>2508</v>
      </c>
      <c r="M1203" s="9"/>
    </row>
    <row r="1204" spans="1:13" x14ac:dyDescent="0.25">
      <c r="A1204" s="240"/>
      <c r="B1204" s="241"/>
      <c r="C1204" s="429"/>
      <c r="D1204" s="401"/>
      <c r="E1204" s="622">
        <f>SUM(E1179:E1203)</f>
        <v>145506.15</v>
      </c>
      <c r="F1204" s="294"/>
      <c r="G1204" s="22"/>
      <c r="H1204" s="265"/>
      <c r="I1204" s="20"/>
      <c r="M1204" s="9"/>
    </row>
    <row r="1205" spans="1:13" x14ac:dyDescent="0.25">
      <c r="A1205" s="240"/>
      <c r="B1205" s="241"/>
      <c r="C1205" s="429"/>
      <c r="D1205" s="401"/>
      <c r="E1205" s="402"/>
      <c r="F1205" s="294"/>
      <c r="G1205" s="22"/>
      <c r="H1205" s="265"/>
      <c r="I1205" s="20"/>
      <c r="M1205" s="9"/>
    </row>
    <row r="1206" spans="1:13" x14ac:dyDescent="0.25">
      <c r="A1206" s="240">
        <v>41958</v>
      </c>
      <c r="B1206" s="241">
        <v>3626</v>
      </c>
      <c r="C1206" s="394" t="s">
        <v>2506</v>
      </c>
      <c r="D1206" s="8" t="s">
        <v>2719</v>
      </c>
      <c r="E1206" s="252">
        <v>6326.8</v>
      </c>
      <c r="F1206" s="294">
        <v>41960</v>
      </c>
      <c r="G1206" s="30">
        <v>6326.8</v>
      </c>
      <c r="H1206" s="265">
        <f t="shared" si="15"/>
        <v>0</v>
      </c>
      <c r="I1206" s="8" t="s">
        <v>2525</v>
      </c>
      <c r="M1206" s="9"/>
    </row>
    <row r="1207" spans="1:13" x14ac:dyDescent="0.25">
      <c r="A1207" s="240">
        <v>41960</v>
      </c>
      <c r="B1207" s="241">
        <v>3749</v>
      </c>
      <c r="C1207" s="394" t="s">
        <v>2506</v>
      </c>
      <c r="D1207" s="8" t="s">
        <v>2719</v>
      </c>
      <c r="E1207" s="252">
        <v>6678.4</v>
      </c>
      <c r="F1207" s="294">
        <v>41960</v>
      </c>
      <c r="G1207" s="251">
        <v>6678.4</v>
      </c>
      <c r="H1207" s="265">
        <f t="shared" si="15"/>
        <v>0</v>
      </c>
      <c r="I1207" s="235" t="s">
        <v>2544</v>
      </c>
      <c r="M1207" s="9"/>
    </row>
    <row r="1208" spans="1:13" x14ac:dyDescent="0.25">
      <c r="A1208" s="240">
        <v>41961</v>
      </c>
      <c r="B1208" s="241">
        <v>3862</v>
      </c>
      <c r="C1208" s="394" t="s">
        <v>2506</v>
      </c>
      <c r="D1208" s="401" t="s">
        <v>2719</v>
      </c>
      <c r="E1208" s="402">
        <v>2059.1999999999998</v>
      </c>
      <c r="F1208" s="294">
        <v>41961</v>
      </c>
      <c r="G1208" s="251">
        <v>2059.1999999999998</v>
      </c>
      <c r="H1208" s="265">
        <f t="shared" si="15"/>
        <v>0</v>
      </c>
      <c r="I1208" s="8" t="s">
        <v>2508</v>
      </c>
      <c r="M1208" s="9"/>
    </row>
    <row r="1209" spans="1:13" x14ac:dyDescent="0.25">
      <c r="A1209" s="240">
        <v>41967</v>
      </c>
      <c r="B1209" s="241">
        <v>4312</v>
      </c>
      <c r="C1209" s="429" t="s">
        <v>2506</v>
      </c>
      <c r="D1209" s="401" t="s">
        <v>2719</v>
      </c>
      <c r="E1209" s="402">
        <v>6796.4</v>
      </c>
      <c r="F1209" s="117">
        <v>41968</v>
      </c>
      <c r="G1209" s="30">
        <v>6796.4</v>
      </c>
      <c r="H1209" s="265">
        <f t="shared" si="15"/>
        <v>0</v>
      </c>
      <c r="I1209" s="235" t="s">
        <v>2525</v>
      </c>
      <c r="M1209" s="9"/>
    </row>
    <row r="1210" spans="1:13" x14ac:dyDescent="0.25">
      <c r="A1210" s="240">
        <v>41968</v>
      </c>
      <c r="B1210" s="241">
        <v>4414</v>
      </c>
      <c r="C1210" s="429" t="s">
        <v>2506</v>
      </c>
      <c r="D1210" s="401" t="s">
        <v>2719</v>
      </c>
      <c r="E1210" s="402">
        <v>2236.8000000000002</v>
      </c>
      <c r="F1210" s="300"/>
      <c r="G1210" s="100"/>
      <c r="H1210" s="265">
        <f t="shared" si="15"/>
        <v>2236.8000000000002</v>
      </c>
      <c r="I1210" s="20" t="s">
        <v>2525</v>
      </c>
      <c r="M1210" s="9"/>
    </row>
    <row r="1211" spans="1:13" x14ac:dyDescent="0.25">
      <c r="A1211" s="240"/>
      <c r="B1211" s="241"/>
      <c r="C1211" s="429"/>
      <c r="D1211" s="401"/>
      <c r="E1211" s="402">
        <f>SUM(E1206:E1210)</f>
        <v>24097.600000000002</v>
      </c>
      <c r="F1211" s="294"/>
      <c r="G1211" s="22"/>
      <c r="H1211" s="265"/>
      <c r="I1211" s="20"/>
      <c r="M1211" s="9"/>
    </row>
    <row r="1212" spans="1:13" x14ac:dyDescent="0.25">
      <c r="A1212" s="240"/>
      <c r="B1212" s="241"/>
      <c r="C1212" s="429"/>
      <c r="D1212" s="401"/>
      <c r="E1212" s="402"/>
      <c r="F1212" s="294"/>
      <c r="G1212" s="22"/>
      <c r="H1212" s="265"/>
      <c r="I1212" s="20"/>
      <c r="M1212" s="9"/>
    </row>
    <row r="1213" spans="1:13" x14ac:dyDescent="0.25">
      <c r="A1213" s="240">
        <v>41944</v>
      </c>
      <c r="B1213" s="241">
        <v>2447</v>
      </c>
      <c r="C1213" s="394" t="s">
        <v>2506</v>
      </c>
      <c r="D1213" s="401" t="s">
        <v>438</v>
      </c>
      <c r="E1213" s="402">
        <v>5201.24</v>
      </c>
      <c r="F1213" s="294">
        <v>41944</v>
      </c>
      <c r="G1213" s="30">
        <v>5201.24</v>
      </c>
      <c r="H1213" s="238">
        <f t="shared" si="15"/>
        <v>0</v>
      </c>
      <c r="I1213" s="235" t="s">
        <v>2531</v>
      </c>
      <c r="M1213" s="9"/>
    </row>
    <row r="1214" spans="1:13" x14ac:dyDescent="0.25">
      <c r="A1214" s="240">
        <v>41944</v>
      </c>
      <c r="B1214" s="241">
        <v>2491</v>
      </c>
      <c r="C1214" s="394" t="s">
        <v>2506</v>
      </c>
      <c r="D1214" s="401" t="s">
        <v>438</v>
      </c>
      <c r="E1214" s="402">
        <v>2428.8000000000002</v>
      </c>
      <c r="F1214" s="294">
        <v>41944</v>
      </c>
      <c r="G1214" s="30">
        <v>2428.8000000000002</v>
      </c>
      <c r="H1214" s="238">
        <f t="shared" si="15"/>
        <v>0</v>
      </c>
      <c r="I1214" s="8" t="s">
        <v>2508</v>
      </c>
      <c r="M1214" s="9"/>
    </row>
    <row r="1215" spans="1:13" x14ac:dyDescent="0.25">
      <c r="A1215" s="240">
        <v>41945</v>
      </c>
      <c r="B1215" s="241">
        <v>2524</v>
      </c>
      <c r="C1215" s="394" t="s">
        <v>2506</v>
      </c>
      <c r="D1215" s="414" t="s">
        <v>438</v>
      </c>
      <c r="E1215" s="402">
        <v>2652.8</v>
      </c>
      <c r="F1215" s="294">
        <v>41945</v>
      </c>
      <c r="G1215" s="30">
        <v>2652.8</v>
      </c>
      <c r="H1215" s="238">
        <f t="shared" si="15"/>
        <v>0</v>
      </c>
      <c r="I1215" s="38" t="s">
        <v>2508</v>
      </c>
      <c r="M1215" s="9"/>
    </row>
    <row r="1216" spans="1:13" x14ac:dyDescent="0.25">
      <c r="A1216" s="240">
        <v>41945</v>
      </c>
      <c r="B1216" s="241">
        <v>2535</v>
      </c>
      <c r="C1216" s="394" t="s">
        <v>2506</v>
      </c>
      <c r="D1216" s="414" t="s">
        <v>438</v>
      </c>
      <c r="E1216" s="402">
        <v>777.4</v>
      </c>
      <c r="F1216" s="294">
        <v>41945</v>
      </c>
      <c r="G1216" s="30">
        <v>777.4</v>
      </c>
      <c r="H1216" s="238">
        <f t="shared" si="15"/>
        <v>0</v>
      </c>
      <c r="I1216" s="38" t="s">
        <v>2508</v>
      </c>
      <c r="M1216" s="9"/>
    </row>
    <row r="1217" spans="1:13" x14ac:dyDescent="0.25">
      <c r="A1217" s="240">
        <v>41946</v>
      </c>
      <c r="B1217" s="241">
        <v>2580</v>
      </c>
      <c r="C1217" s="394" t="s">
        <v>2506</v>
      </c>
      <c r="D1217" s="414" t="s">
        <v>438</v>
      </c>
      <c r="E1217" s="402">
        <v>6696.9</v>
      </c>
      <c r="F1217" s="294">
        <v>41946</v>
      </c>
      <c r="G1217" s="30">
        <v>6696.9</v>
      </c>
      <c r="H1217" s="238">
        <f t="shared" si="15"/>
        <v>0</v>
      </c>
      <c r="I1217" s="38" t="s">
        <v>2511</v>
      </c>
      <c r="M1217" s="9"/>
    </row>
    <row r="1218" spans="1:13" x14ac:dyDescent="0.25">
      <c r="A1218" s="240">
        <v>41946</v>
      </c>
      <c r="B1218" s="241">
        <v>2637</v>
      </c>
      <c r="C1218" s="394" t="s">
        <v>2506</v>
      </c>
      <c r="D1218" s="414" t="s">
        <v>438</v>
      </c>
      <c r="E1218" s="402">
        <v>1462.8</v>
      </c>
      <c r="F1218" s="294">
        <v>41946</v>
      </c>
      <c r="G1218" s="30">
        <v>1462.8</v>
      </c>
      <c r="H1218" s="265">
        <f t="shared" si="15"/>
        <v>0</v>
      </c>
      <c r="I1218" s="38" t="s">
        <v>2508</v>
      </c>
      <c r="M1218" s="9"/>
    </row>
    <row r="1219" spans="1:13" x14ac:dyDescent="0.25">
      <c r="A1219" s="240">
        <v>41947</v>
      </c>
      <c r="B1219" s="241">
        <v>2692</v>
      </c>
      <c r="C1219" s="394" t="s">
        <v>2506</v>
      </c>
      <c r="D1219" s="401" t="s">
        <v>438</v>
      </c>
      <c r="E1219" s="402">
        <v>12821.6</v>
      </c>
      <c r="F1219" s="294">
        <v>41947</v>
      </c>
      <c r="G1219" s="30">
        <v>12821.6</v>
      </c>
      <c r="H1219" s="265">
        <f t="shared" si="15"/>
        <v>0</v>
      </c>
      <c r="I1219" s="235" t="s">
        <v>2523</v>
      </c>
      <c r="K1219" s="21"/>
      <c r="M1219" s="9"/>
    </row>
    <row r="1220" spans="1:13" x14ac:dyDescent="0.25">
      <c r="A1220" s="240">
        <v>41948</v>
      </c>
      <c r="B1220" s="241">
        <v>2767</v>
      </c>
      <c r="C1220" s="394" t="s">
        <v>2506</v>
      </c>
      <c r="D1220" s="401" t="s">
        <v>438</v>
      </c>
      <c r="E1220" s="402">
        <v>4880.6000000000004</v>
      </c>
      <c r="F1220" s="294">
        <v>41948</v>
      </c>
      <c r="G1220" s="30">
        <v>4880.6000000000004</v>
      </c>
      <c r="H1220" s="265">
        <f t="shared" si="15"/>
        <v>0</v>
      </c>
      <c r="I1220" s="235" t="s">
        <v>2508</v>
      </c>
      <c r="K1220" s="21"/>
      <c r="M1220" s="9"/>
    </row>
    <row r="1221" spans="1:13" x14ac:dyDescent="0.25">
      <c r="A1221" s="240">
        <v>41949</v>
      </c>
      <c r="B1221" s="241">
        <v>2831</v>
      </c>
      <c r="C1221" s="394" t="s">
        <v>2506</v>
      </c>
      <c r="D1221" s="401" t="s">
        <v>438</v>
      </c>
      <c r="E1221" s="402">
        <v>2598.6</v>
      </c>
      <c r="F1221" s="294">
        <v>41949</v>
      </c>
      <c r="G1221" s="30">
        <v>2598.6</v>
      </c>
      <c r="H1221" s="265">
        <f t="shared" si="15"/>
        <v>0</v>
      </c>
      <c r="I1221" s="235" t="s">
        <v>2508</v>
      </c>
      <c r="M1221" s="9"/>
    </row>
    <row r="1222" spans="1:13" x14ac:dyDescent="0.25">
      <c r="A1222" s="240">
        <v>41949</v>
      </c>
      <c r="B1222" s="241">
        <v>2856</v>
      </c>
      <c r="C1222" s="394" t="s">
        <v>2506</v>
      </c>
      <c r="D1222" s="401" t="s">
        <v>438</v>
      </c>
      <c r="E1222" s="402">
        <v>3259.2</v>
      </c>
      <c r="F1222" s="294">
        <v>41950</v>
      </c>
      <c r="G1222" s="30">
        <v>3259.2</v>
      </c>
      <c r="H1222" s="265">
        <f t="shared" si="15"/>
        <v>0</v>
      </c>
      <c r="I1222" s="8" t="s">
        <v>2520</v>
      </c>
      <c r="M1222" s="9"/>
    </row>
    <row r="1223" spans="1:13" x14ac:dyDescent="0.25">
      <c r="A1223" s="240">
        <v>41950</v>
      </c>
      <c r="B1223" s="241">
        <v>2942</v>
      </c>
      <c r="C1223" s="394" t="s">
        <v>2506</v>
      </c>
      <c r="D1223" s="401" t="s">
        <v>438</v>
      </c>
      <c r="E1223" s="402">
        <v>16573.48</v>
      </c>
      <c r="F1223" s="300"/>
      <c r="G1223" s="277"/>
      <c r="H1223" s="265">
        <f t="shared" si="15"/>
        <v>16573.48</v>
      </c>
      <c r="I1223" s="8" t="s">
        <v>2544</v>
      </c>
      <c r="J1223" s="9"/>
      <c r="K1223" s="9"/>
      <c r="M1223" s="9"/>
    </row>
    <row r="1224" spans="1:13" x14ac:dyDescent="0.25">
      <c r="A1224" s="240">
        <v>41950</v>
      </c>
      <c r="B1224" s="241">
        <v>2955</v>
      </c>
      <c r="C1224" s="394" t="s">
        <v>2506</v>
      </c>
      <c r="D1224" s="8" t="s">
        <v>438</v>
      </c>
      <c r="E1224" s="252">
        <v>621</v>
      </c>
      <c r="F1224" s="294">
        <v>41950</v>
      </c>
      <c r="G1224" s="30">
        <v>621</v>
      </c>
      <c r="H1224" s="265">
        <f t="shared" si="15"/>
        <v>0</v>
      </c>
      <c r="I1224" s="8" t="s">
        <v>2508</v>
      </c>
      <c r="J1224" s="9"/>
      <c r="K1224" s="9"/>
      <c r="M1224" s="9"/>
    </row>
    <row r="1225" spans="1:13" x14ac:dyDescent="0.25">
      <c r="A1225" s="240">
        <v>41951</v>
      </c>
      <c r="B1225" s="241">
        <v>3037</v>
      </c>
      <c r="C1225" s="394" t="s">
        <v>2506</v>
      </c>
      <c r="D1225" s="8" t="s">
        <v>438</v>
      </c>
      <c r="E1225" s="252">
        <v>76</v>
      </c>
      <c r="F1225" s="294">
        <v>41951</v>
      </c>
      <c r="G1225" s="30">
        <v>76</v>
      </c>
      <c r="H1225" s="265">
        <f t="shared" si="15"/>
        <v>0</v>
      </c>
      <c r="I1225" s="8" t="s">
        <v>2508</v>
      </c>
      <c r="J1225" s="9"/>
      <c r="K1225" s="9"/>
      <c r="M1225" s="9"/>
    </row>
    <row r="1226" spans="1:13" x14ac:dyDescent="0.25">
      <c r="A1226" s="240">
        <v>41952</v>
      </c>
      <c r="B1226" s="241">
        <v>3102</v>
      </c>
      <c r="C1226" s="394" t="s">
        <v>2506</v>
      </c>
      <c r="D1226" s="8" t="s">
        <v>438</v>
      </c>
      <c r="E1226" s="252">
        <v>1968.8</v>
      </c>
      <c r="F1226" s="294">
        <v>41952</v>
      </c>
      <c r="G1226" s="30">
        <v>1968.8</v>
      </c>
      <c r="H1226" s="265">
        <f t="shared" si="15"/>
        <v>0</v>
      </c>
      <c r="I1226" s="235" t="s">
        <v>2508</v>
      </c>
      <c r="J1226" s="9"/>
      <c r="K1226" s="9"/>
      <c r="M1226" s="9"/>
    </row>
    <row r="1227" spans="1:13" x14ac:dyDescent="0.25">
      <c r="A1227" s="240">
        <v>41953</v>
      </c>
      <c r="B1227" s="241">
        <v>3152</v>
      </c>
      <c r="C1227" s="394" t="s">
        <v>2506</v>
      </c>
      <c r="D1227" s="8" t="s">
        <v>438</v>
      </c>
      <c r="E1227" s="252">
        <v>11345.2</v>
      </c>
      <c r="F1227" s="294">
        <v>41953</v>
      </c>
      <c r="G1227" s="30">
        <v>11345.2</v>
      </c>
      <c r="H1227" s="265">
        <f t="shared" si="15"/>
        <v>0</v>
      </c>
      <c r="I1227" s="8" t="s">
        <v>2520</v>
      </c>
      <c r="J1227" s="9"/>
      <c r="K1227" s="9"/>
      <c r="M1227" s="9"/>
    </row>
    <row r="1228" spans="1:13" x14ac:dyDescent="0.25">
      <c r="A1228" s="240">
        <v>41954</v>
      </c>
      <c r="B1228" s="241">
        <v>3269</v>
      </c>
      <c r="C1228" s="394" t="s">
        <v>2506</v>
      </c>
      <c r="D1228" s="8" t="s">
        <v>438</v>
      </c>
      <c r="E1228" s="252">
        <v>6525.2</v>
      </c>
      <c r="F1228" s="294">
        <v>41955</v>
      </c>
      <c r="G1228" s="30">
        <v>6525.2</v>
      </c>
      <c r="H1228" s="265">
        <f t="shared" si="15"/>
        <v>0</v>
      </c>
      <c r="I1228" s="235" t="s">
        <v>2508</v>
      </c>
      <c r="J1228" s="9"/>
      <c r="K1228" s="9"/>
      <c r="M1228" s="9"/>
    </row>
    <row r="1229" spans="1:13" x14ac:dyDescent="0.25">
      <c r="A1229" s="240">
        <v>41954</v>
      </c>
      <c r="B1229" s="241">
        <v>3283</v>
      </c>
      <c r="C1229" s="394" t="s">
        <v>2506</v>
      </c>
      <c r="D1229" s="8" t="s">
        <v>438</v>
      </c>
      <c r="E1229" s="252">
        <v>3133.8</v>
      </c>
      <c r="F1229" s="294">
        <v>41955</v>
      </c>
      <c r="G1229" s="30">
        <v>3133.8</v>
      </c>
      <c r="H1229" s="265">
        <f t="shared" si="15"/>
        <v>0</v>
      </c>
      <c r="I1229" s="235" t="s">
        <v>2511</v>
      </c>
      <c r="J1229" s="9"/>
      <c r="K1229" s="9"/>
      <c r="M1229" s="9"/>
    </row>
    <row r="1230" spans="1:13" x14ac:dyDescent="0.25">
      <c r="A1230" s="240">
        <v>41955</v>
      </c>
      <c r="B1230" s="241">
        <v>3333</v>
      </c>
      <c r="C1230" s="394" t="s">
        <v>2506</v>
      </c>
      <c r="D1230" s="8" t="s">
        <v>438</v>
      </c>
      <c r="E1230" s="252">
        <v>4924.8</v>
      </c>
      <c r="F1230" s="294">
        <v>41956</v>
      </c>
      <c r="G1230" s="30">
        <v>4924.8</v>
      </c>
      <c r="H1230" s="265">
        <f t="shared" si="15"/>
        <v>0</v>
      </c>
      <c r="I1230" s="235" t="s">
        <v>2508</v>
      </c>
      <c r="J1230" s="9"/>
      <c r="K1230" s="9"/>
      <c r="M1230" s="9"/>
    </row>
    <row r="1231" spans="1:13" x14ac:dyDescent="0.25">
      <c r="A1231" s="240">
        <v>41956</v>
      </c>
      <c r="B1231" s="241">
        <v>3442</v>
      </c>
      <c r="C1231" s="394" t="s">
        <v>2506</v>
      </c>
      <c r="D1231" s="401" t="s">
        <v>438</v>
      </c>
      <c r="E1231" s="402">
        <v>10905.1</v>
      </c>
      <c r="F1231" s="294">
        <v>41956</v>
      </c>
      <c r="G1231" s="22">
        <v>10905.1</v>
      </c>
      <c r="H1231" s="265">
        <f t="shared" si="15"/>
        <v>0</v>
      </c>
      <c r="I1231" s="20" t="s">
        <v>2508</v>
      </c>
      <c r="J1231" s="9"/>
      <c r="K1231" s="9"/>
      <c r="M1231" s="9"/>
    </row>
    <row r="1232" spans="1:13" x14ac:dyDescent="0.25">
      <c r="A1232" s="240">
        <v>41958</v>
      </c>
      <c r="B1232" s="241">
        <v>3621</v>
      </c>
      <c r="C1232" s="394" t="s">
        <v>2506</v>
      </c>
      <c r="D1232" s="8" t="s">
        <v>438</v>
      </c>
      <c r="E1232" s="252">
        <v>823.2</v>
      </c>
      <c r="F1232" s="294">
        <v>41958</v>
      </c>
      <c r="G1232" s="30">
        <v>823.2</v>
      </c>
      <c r="H1232" s="265">
        <f t="shared" si="15"/>
        <v>0</v>
      </c>
      <c r="I1232" s="8" t="s">
        <v>2508</v>
      </c>
      <c r="J1232" s="9"/>
      <c r="K1232" s="9"/>
      <c r="M1232" s="9"/>
    </row>
    <row r="1233" spans="1:13" x14ac:dyDescent="0.25">
      <c r="A1233" s="240">
        <v>41958</v>
      </c>
      <c r="B1233" s="241">
        <v>3631</v>
      </c>
      <c r="C1233" s="394" t="s">
        <v>2506</v>
      </c>
      <c r="D1233" s="8" t="s">
        <v>438</v>
      </c>
      <c r="E1233" s="252">
        <v>806.4</v>
      </c>
      <c r="F1233" s="294">
        <v>41958</v>
      </c>
      <c r="G1233" s="30">
        <v>806.4</v>
      </c>
      <c r="H1233" s="265">
        <f t="shared" si="15"/>
        <v>0</v>
      </c>
      <c r="I1233" s="8" t="s">
        <v>2508</v>
      </c>
      <c r="J1233" s="9"/>
      <c r="K1233" s="9"/>
      <c r="M1233" s="9"/>
    </row>
    <row r="1234" spans="1:13" x14ac:dyDescent="0.25">
      <c r="A1234" s="240">
        <v>41960</v>
      </c>
      <c r="B1234" s="241">
        <v>3700</v>
      </c>
      <c r="C1234" s="394" t="s">
        <v>2506</v>
      </c>
      <c r="D1234" s="8" t="s">
        <v>438</v>
      </c>
      <c r="E1234" s="252">
        <v>17016.45</v>
      </c>
      <c r="F1234" s="294">
        <v>41960</v>
      </c>
      <c r="G1234" s="251">
        <v>17016.45</v>
      </c>
      <c r="H1234" s="265">
        <f t="shared" si="15"/>
        <v>0</v>
      </c>
      <c r="I1234" s="8" t="s">
        <v>2534</v>
      </c>
      <c r="J1234" s="9"/>
      <c r="K1234" s="9"/>
      <c r="M1234" s="9"/>
    </row>
    <row r="1235" spans="1:13" x14ac:dyDescent="0.25">
      <c r="A1235" s="240">
        <v>41960</v>
      </c>
      <c r="B1235" s="241">
        <v>3766</v>
      </c>
      <c r="C1235" s="394" t="s">
        <v>2506</v>
      </c>
      <c r="D1235" s="8" t="s">
        <v>438</v>
      </c>
      <c r="E1235" s="252">
        <v>984</v>
      </c>
      <c r="F1235" s="294">
        <v>41960</v>
      </c>
      <c r="G1235" s="251">
        <v>984</v>
      </c>
      <c r="H1235" s="265">
        <f t="shared" si="15"/>
        <v>0</v>
      </c>
      <c r="I1235" s="235" t="s">
        <v>2508</v>
      </c>
      <c r="J1235" s="9"/>
      <c r="K1235" s="9"/>
      <c r="M1235" s="9"/>
    </row>
    <row r="1236" spans="1:13" x14ac:dyDescent="0.25">
      <c r="A1236" s="240">
        <v>41962</v>
      </c>
      <c r="B1236" s="241">
        <v>3887</v>
      </c>
      <c r="C1236" s="394" t="s">
        <v>2506</v>
      </c>
      <c r="D1236" s="401" t="s">
        <v>438</v>
      </c>
      <c r="E1236" s="402">
        <v>4410.3999999999996</v>
      </c>
      <c r="F1236" s="294">
        <v>41962</v>
      </c>
      <c r="G1236" s="30">
        <v>4410.3999999999996</v>
      </c>
      <c r="H1236" s="265">
        <f t="shared" si="15"/>
        <v>0</v>
      </c>
      <c r="I1236" s="8" t="s">
        <v>2520</v>
      </c>
      <c r="J1236" s="9"/>
      <c r="K1236" s="9"/>
      <c r="M1236" s="9"/>
    </row>
    <row r="1237" spans="1:13" x14ac:dyDescent="0.25">
      <c r="A1237" s="240">
        <v>41962</v>
      </c>
      <c r="B1237" s="241">
        <v>3918</v>
      </c>
      <c r="C1237" s="394" t="s">
        <v>2506</v>
      </c>
      <c r="D1237" s="401" t="s">
        <v>438</v>
      </c>
      <c r="E1237" s="402">
        <v>2630.4</v>
      </c>
      <c r="F1237" s="294">
        <v>41962</v>
      </c>
      <c r="G1237" s="30">
        <v>2630.4</v>
      </c>
      <c r="H1237" s="265">
        <f t="shared" si="15"/>
        <v>0</v>
      </c>
      <c r="I1237" s="8" t="s">
        <v>2511</v>
      </c>
      <c r="J1237" s="9"/>
      <c r="K1237" s="9"/>
      <c r="M1237" s="9"/>
    </row>
    <row r="1238" spans="1:13" x14ac:dyDescent="0.25">
      <c r="A1238" s="240">
        <v>41962</v>
      </c>
      <c r="B1238" s="241">
        <v>3922</v>
      </c>
      <c r="C1238" s="394" t="s">
        <v>2506</v>
      </c>
      <c r="D1238" s="401" t="s">
        <v>438</v>
      </c>
      <c r="E1238" s="402">
        <v>644</v>
      </c>
      <c r="F1238" s="294">
        <v>41962</v>
      </c>
      <c r="G1238" s="30">
        <v>644</v>
      </c>
      <c r="H1238" s="265">
        <f t="shared" si="15"/>
        <v>0</v>
      </c>
      <c r="I1238" s="8" t="s">
        <v>2511</v>
      </c>
      <c r="J1238" s="9"/>
      <c r="K1238" s="9"/>
      <c r="M1238" s="9"/>
    </row>
    <row r="1239" spans="1:13" x14ac:dyDescent="0.25">
      <c r="A1239" s="240">
        <v>41963</v>
      </c>
      <c r="B1239" s="241">
        <v>3959</v>
      </c>
      <c r="C1239" s="394" t="s">
        <v>2506</v>
      </c>
      <c r="D1239" s="401" t="s">
        <v>438</v>
      </c>
      <c r="E1239" s="402">
        <v>8688.15</v>
      </c>
      <c r="F1239" s="294">
        <v>41963</v>
      </c>
      <c r="G1239" s="30">
        <v>8688.15</v>
      </c>
      <c r="H1239" s="265">
        <f t="shared" si="15"/>
        <v>0</v>
      </c>
      <c r="I1239" s="8" t="s">
        <v>2544</v>
      </c>
      <c r="M1239" s="9"/>
    </row>
    <row r="1240" spans="1:13" x14ac:dyDescent="0.25">
      <c r="A1240" s="240">
        <v>41963</v>
      </c>
      <c r="B1240" s="241">
        <v>4007</v>
      </c>
      <c r="C1240" s="429" t="s">
        <v>2506</v>
      </c>
      <c r="D1240" s="401" t="s">
        <v>438</v>
      </c>
      <c r="E1240" s="402">
        <v>2496</v>
      </c>
      <c r="F1240" s="294">
        <v>41963</v>
      </c>
      <c r="G1240" s="30">
        <v>2496</v>
      </c>
      <c r="H1240" s="265">
        <f t="shared" si="15"/>
        <v>0</v>
      </c>
      <c r="I1240" s="8" t="s">
        <v>2508</v>
      </c>
      <c r="M1240" s="9"/>
    </row>
    <row r="1241" spans="1:13" x14ac:dyDescent="0.25">
      <c r="A1241" s="240">
        <v>41964</v>
      </c>
      <c r="B1241" s="241">
        <v>4108</v>
      </c>
      <c r="C1241" s="429" t="s">
        <v>2506</v>
      </c>
      <c r="D1241" s="401" t="s">
        <v>438</v>
      </c>
      <c r="E1241" s="402">
        <v>2212.8000000000002</v>
      </c>
      <c r="F1241" s="294">
        <v>41964</v>
      </c>
      <c r="G1241" s="22">
        <v>2212.8000000000002</v>
      </c>
      <c r="H1241" s="265">
        <f t="shared" si="15"/>
        <v>0</v>
      </c>
      <c r="I1241" s="431" t="s">
        <v>2508</v>
      </c>
      <c r="M1241" s="9"/>
    </row>
    <row r="1242" spans="1:13" x14ac:dyDescent="0.25">
      <c r="A1242" s="240">
        <v>41965</v>
      </c>
      <c r="B1242" s="241">
        <v>4152</v>
      </c>
      <c r="C1242" s="429" t="s">
        <v>2506</v>
      </c>
      <c r="D1242" s="401" t="s">
        <v>438</v>
      </c>
      <c r="E1242" s="402">
        <v>8885.7000000000007</v>
      </c>
      <c r="F1242" s="294">
        <v>41965</v>
      </c>
      <c r="G1242" s="22">
        <v>8885.7000000000007</v>
      </c>
      <c r="H1242" s="265">
        <f t="shared" si="15"/>
        <v>0</v>
      </c>
      <c r="I1242" s="431" t="s">
        <v>2511</v>
      </c>
      <c r="M1242" s="9"/>
    </row>
    <row r="1243" spans="1:13" x14ac:dyDescent="0.25">
      <c r="A1243" s="240">
        <v>41966</v>
      </c>
      <c r="B1243" s="241">
        <v>4243</v>
      </c>
      <c r="C1243" s="429" t="s">
        <v>2506</v>
      </c>
      <c r="D1243" s="401" t="s">
        <v>438</v>
      </c>
      <c r="E1243" s="402">
        <v>2966.4</v>
      </c>
      <c r="F1243" s="294">
        <v>41967</v>
      </c>
      <c r="G1243" s="22">
        <v>2966.4</v>
      </c>
      <c r="H1243" s="265">
        <f t="shared" ref="H1243:H1320" si="16">E1243-G1243</f>
        <v>0</v>
      </c>
      <c r="I1243" s="20" t="s">
        <v>2523</v>
      </c>
      <c r="M1243" s="9"/>
    </row>
    <row r="1244" spans="1:13" x14ac:dyDescent="0.25">
      <c r="A1244" s="240">
        <v>41968</v>
      </c>
      <c r="B1244" s="241">
        <v>4399</v>
      </c>
      <c r="C1244" s="429" t="s">
        <v>2506</v>
      </c>
      <c r="D1244" s="401" t="s">
        <v>438</v>
      </c>
      <c r="E1244" s="402">
        <v>8598.4</v>
      </c>
      <c r="F1244" s="294">
        <v>41968</v>
      </c>
      <c r="G1244" s="30">
        <v>8598.4</v>
      </c>
      <c r="H1244" s="265">
        <f t="shared" si="16"/>
        <v>0</v>
      </c>
      <c r="I1244" s="20" t="s">
        <v>2544</v>
      </c>
      <c r="M1244" s="9"/>
    </row>
    <row r="1245" spans="1:13" x14ac:dyDescent="0.25">
      <c r="A1245" s="240"/>
      <c r="B1245" s="241"/>
      <c r="C1245" s="429"/>
      <c r="D1245" s="401"/>
      <c r="E1245" s="622">
        <f>SUM(E1213:E1244)</f>
        <v>160015.61999999997</v>
      </c>
      <c r="F1245" s="294"/>
      <c r="G1245" s="30"/>
      <c r="H1245" s="265"/>
      <c r="I1245" s="20"/>
      <c r="M1245" s="9"/>
    </row>
    <row r="1246" spans="1:13" x14ac:dyDescent="0.25">
      <c r="A1246" s="240"/>
      <c r="B1246" s="241"/>
      <c r="C1246" s="429"/>
      <c r="D1246" s="401"/>
      <c r="E1246" s="402"/>
      <c r="F1246" s="294"/>
      <c r="G1246" s="30"/>
      <c r="H1246" s="265"/>
      <c r="I1246" s="20"/>
      <c r="M1246" s="9"/>
    </row>
    <row r="1247" spans="1:13" x14ac:dyDescent="0.25">
      <c r="A1247" s="240">
        <v>41944</v>
      </c>
      <c r="B1247" s="241">
        <v>2463</v>
      </c>
      <c r="C1247" s="394" t="s">
        <v>2506</v>
      </c>
      <c r="D1247" s="401" t="s">
        <v>135</v>
      </c>
      <c r="E1247" s="402">
        <v>8149</v>
      </c>
      <c r="F1247" s="294">
        <v>41946</v>
      </c>
      <c r="G1247" s="30">
        <v>8149</v>
      </c>
      <c r="H1247" s="265">
        <f t="shared" si="16"/>
        <v>0</v>
      </c>
      <c r="I1247" s="235" t="s">
        <v>2508</v>
      </c>
      <c r="K1247" s="21"/>
      <c r="M1247" s="9"/>
    </row>
    <row r="1248" spans="1:13" x14ac:dyDescent="0.25">
      <c r="A1248" s="240">
        <v>41946</v>
      </c>
      <c r="B1248" s="241">
        <v>2579</v>
      </c>
      <c r="C1248" s="394" t="s">
        <v>2506</v>
      </c>
      <c r="D1248" s="414" t="s">
        <v>135</v>
      </c>
      <c r="E1248" s="402">
        <v>8090.8</v>
      </c>
      <c r="F1248" s="294">
        <v>41947</v>
      </c>
      <c r="G1248" s="30">
        <v>8090.8</v>
      </c>
      <c r="H1248" s="238">
        <f t="shared" si="16"/>
        <v>0</v>
      </c>
      <c r="I1248" s="38" t="s">
        <v>2544</v>
      </c>
      <c r="M1248" s="9"/>
    </row>
    <row r="1249" spans="1:13" x14ac:dyDescent="0.25">
      <c r="A1249" s="240">
        <v>41948</v>
      </c>
      <c r="B1249" s="241">
        <v>2774</v>
      </c>
      <c r="C1249" s="394" t="s">
        <v>2506</v>
      </c>
      <c r="D1249" s="401" t="s">
        <v>135</v>
      </c>
      <c r="E1249" s="402">
        <v>16926.400000000001</v>
      </c>
      <c r="F1249" s="294">
        <v>41949</v>
      </c>
      <c r="G1249" s="30">
        <v>16926.400000000001</v>
      </c>
      <c r="H1249" s="265">
        <f t="shared" si="16"/>
        <v>0</v>
      </c>
      <c r="I1249" s="235" t="s">
        <v>2511</v>
      </c>
      <c r="M1249" s="9"/>
    </row>
    <row r="1250" spans="1:13" x14ac:dyDescent="0.25">
      <c r="A1250" s="240">
        <v>41950</v>
      </c>
      <c r="B1250" s="241">
        <v>2956</v>
      </c>
      <c r="C1250" s="394" t="s">
        <v>2506</v>
      </c>
      <c r="D1250" s="8" t="s">
        <v>135</v>
      </c>
      <c r="E1250" s="252">
        <v>16178.5</v>
      </c>
      <c r="F1250" s="294">
        <v>41951</v>
      </c>
      <c r="G1250" s="30">
        <v>16178.5</v>
      </c>
      <c r="H1250" s="265">
        <f t="shared" si="16"/>
        <v>0</v>
      </c>
      <c r="I1250" s="8" t="s">
        <v>2520</v>
      </c>
      <c r="M1250" s="9"/>
    </row>
    <row r="1251" spans="1:13" x14ac:dyDescent="0.25">
      <c r="A1251" s="240">
        <v>41953</v>
      </c>
      <c r="B1251" s="241">
        <v>3160</v>
      </c>
      <c r="C1251" s="394" t="s">
        <v>2506</v>
      </c>
      <c r="D1251" s="8" t="s">
        <v>135</v>
      </c>
      <c r="E1251" s="252">
        <v>15877.5</v>
      </c>
      <c r="F1251" s="294">
        <v>41954</v>
      </c>
      <c r="G1251" s="30">
        <v>15877.5</v>
      </c>
      <c r="H1251" s="265">
        <f t="shared" si="16"/>
        <v>0</v>
      </c>
      <c r="I1251" s="235" t="s">
        <v>2544</v>
      </c>
      <c r="M1251" s="9"/>
    </row>
    <row r="1252" spans="1:13" x14ac:dyDescent="0.25">
      <c r="A1252" s="240">
        <v>41953</v>
      </c>
      <c r="B1252" s="241">
        <v>3168</v>
      </c>
      <c r="C1252" s="394" t="s">
        <v>2506</v>
      </c>
      <c r="D1252" s="8" t="s">
        <v>135</v>
      </c>
      <c r="E1252" s="252">
        <v>845.6</v>
      </c>
      <c r="F1252" s="294">
        <v>41954</v>
      </c>
      <c r="G1252" s="30">
        <v>845.6</v>
      </c>
      <c r="H1252" s="265">
        <f t="shared" si="16"/>
        <v>0</v>
      </c>
      <c r="I1252" s="235" t="s">
        <v>2544</v>
      </c>
      <c r="M1252" s="9"/>
    </row>
    <row r="1253" spans="1:13" x14ac:dyDescent="0.25">
      <c r="A1253" s="240">
        <v>41955</v>
      </c>
      <c r="B1253" s="241">
        <v>3346</v>
      </c>
      <c r="C1253" s="394" t="s">
        <v>2506</v>
      </c>
      <c r="D1253" s="8" t="s">
        <v>135</v>
      </c>
      <c r="E1253" s="252">
        <v>3318</v>
      </c>
      <c r="F1253" s="294">
        <v>41956</v>
      </c>
      <c r="G1253" s="30">
        <v>3318</v>
      </c>
      <c r="H1253" s="265">
        <f t="shared" si="16"/>
        <v>0</v>
      </c>
      <c r="I1253" s="235" t="s">
        <v>2544</v>
      </c>
      <c r="M1253" s="9"/>
    </row>
    <row r="1254" spans="1:13" x14ac:dyDescent="0.25">
      <c r="A1254" s="240">
        <v>41955</v>
      </c>
      <c r="B1254" s="241">
        <v>3357</v>
      </c>
      <c r="C1254" s="394" t="s">
        <v>2506</v>
      </c>
      <c r="D1254" s="8" t="s">
        <v>135</v>
      </c>
      <c r="E1254" s="252">
        <v>8757</v>
      </c>
      <c r="F1254" s="294">
        <v>41956</v>
      </c>
      <c r="G1254" s="30">
        <v>8757</v>
      </c>
      <c r="H1254" s="265">
        <f t="shared" si="16"/>
        <v>0</v>
      </c>
      <c r="I1254" s="235" t="s">
        <v>2544</v>
      </c>
      <c r="M1254" s="9"/>
    </row>
    <row r="1255" spans="1:13" x14ac:dyDescent="0.25">
      <c r="A1255" s="240">
        <v>41957</v>
      </c>
      <c r="B1255" s="241">
        <v>3489</v>
      </c>
      <c r="C1255" s="394" t="s">
        <v>2506</v>
      </c>
      <c r="D1255" s="401" t="s">
        <v>135</v>
      </c>
      <c r="E1255" s="402">
        <v>18787.2</v>
      </c>
      <c r="F1255" s="294">
        <v>41958</v>
      </c>
      <c r="G1255" s="30">
        <v>18787.2</v>
      </c>
      <c r="H1255" s="265">
        <f t="shared" si="16"/>
        <v>0</v>
      </c>
      <c r="I1255" s="8" t="s">
        <v>2544</v>
      </c>
      <c r="M1255" s="9"/>
    </row>
    <row r="1256" spans="1:13" x14ac:dyDescent="0.25">
      <c r="A1256" s="240">
        <v>41957</v>
      </c>
      <c r="B1256" s="241">
        <v>3502</v>
      </c>
      <c r="C1256" s="394" t="s">
        <v>2506</v>
      </c>
      <c r="D1256" s="401" t="s">
        <v>135</v>
      </c>
      <c r="E1256" s="402">
        <v>1234.5</v>
      </c>
      <c r="F1256" s="294">
        <v>41958</v>
      </c>
      <c r="G1256" s="30">
        <v>1234.5</v>
      </c>
      <c r="H1256" s="265">
        <f t="shared" si="16"/>
        <v>0</v>
      </c>
      <c r="I1256" s="8" t="s">
        <v>2544</v>
      </c>
      <c r="M1256" s="9"/>
    </row>
    <row r="1257" spans="1:13" x14ac:dyDescent="0.25">
      <c r="A1257" s="240">
        <v>41961</v>
      </c>
      <c r="B1257" s="241">
        <v>3821</v>
      </c>
      <c r="C1257" s="394" t="s">
        <v>2506</v>
      </c>
      <c r="D1257" s="401" t="s">
        <v>135</v>
      </c>
      <c r="E1257" s="402">
        <v>16006.6</v>
      </c>
      <c r="F1257" s="294">
        <v>41962</v>
      </c>
      <c r="G1257" s="251">
        <v>16006.6</v>
      </c>
      <c r="H1257" s="265">
        <f t="shared" si="16"/>
        <v>0</v>
      </c>
      <c r="I1257" s="235" t="s">
        <v>2544</v>
      </c>
      <c r="J1257" s="9"/>
      <c r="K1257" s="9"/>
      <c r="M1257" s="9"/>
    </row>
    <row r="1258" spans="1:13" x14ac:dyDescent="0.25">
      <c r="A1258" s="240">
        <v>41964</v>
      </c>
      <c r="B1258" s="241">
        <v>4022</v>
      </c>
      <c r="C1258" s="429" t="s">
        <v>2506</v>
      </c>
      <c r="D1258" s="401" t="s">
        <v>135</v>
      </c>
      <c r="E1258" s="402">
        <v>19503.3</v>
      </c>
      <c r="F1258" s="294">
        <v>41965</v>
      </c>
      <c r="G1258" s="30">
        <v>19503.3</v>
      </c>
      <c r="H1258" s="265">
        <f t="shared" si="16"/>
        <v>0</v>
      </c>
      <c r="I1258" s="8" t="s">
        <v>2544</v>
      </c>
      <c r="J1258" s="9"/>
      <c r="K1258" s="9"/>
      <c r="M1258" s="9"/>
    </row>
    <row r="1259" spans="1:13" x14ac:dyDescent="0.25">
      <c r="A1259" s="240">
        <v>41967</v>
      </c>
      <c r="B1259" s="241">
        <v>4295</v>
      </c>
      <c r="C1259" s="429" t="s">
        <v>2506</v>
      </c>
      <c r="D1259" s="401" t="s">
        <v>135</v>
      </c>
      <c r="E1259" s="402">
        <v>10764</v>
      </c>
      <c r="F1259" s="117">
        <v>41968</v>
      </c>
      <c r="G1259" s="30">
        <v>10764</v>
      </c>
      <c r="H1259" s="265">
        <f t="shared" si="16"/>
        <v>0</v>
      </c>
      <c r="I1259" s="235" t="s">
        <v>2544</v>
      </c>
      <c r="J1259" s="9"/>
      <c r="K1259" s="9"/>
      <c r="M1259" s="9"/>
    </row>
    <row r="1260" spans="1:13" x14ac:dyDescent="0.25">
      <c r="A1260" s="240"/>
      <c r="B1260" s="241"/>
      <c r="C1260" s="429"/>
      <c r="D1260" s="401"/>
      <c r="E1260" s="402"/>
      <c r="F1260" s="117"/>
      <c r="G1260" s="621">
        <f>SUM(G1247:G1259)</f>
        <v>144438.39999999999</v>
      </c>
      <c r="H1260" s="265"/>
      <c r="I1260" s="235"/>
      <c r="J1260" s="9"/>
      <c r="K1260" s="9"/>
      <c r="M1260" s="9"/>
    </row>
    <row r="1261" spans="1:13" x14ac:dyDescent="0.25">
      <c r="A1261" s="240"/>
      <c r="B1261" s="241"/>
      <c r="C1261" s="429"/>
      <c r="D1261" s="401"/>
      <c r="E1261" s="402"/>
      <c r="F1261" s="117"/>
      <c r="G1261" s="30"/>
      <c r="H1261" s="265"/>
      <c r="I1261" s="235"/>
      <c r="J1261" s="9"/>
      <c r="K1261" s="9"/>
      <c r="M1261" s="9"/>
    </row>
    <row r="1262" spans="1:13" x14ac:dyDescent="0.25">
      <c r="A1262" s="240">
        <v>41944</v>
      </c>
      <c r="B1262" s="241">
        <v>2461</v>
      </c>
      <c r="C1262" s="394" t="s">
        <v>2506</v>
      </c>
      <c r="D1262" s="401" t="s">
        <v>44</v>
      </c>
      <c r="E1262" s="402">
        <v>1780</v>
      </c>
      <c r="F1262" s="294">
        <v>41944</v>
      </c>
      <c r="G1262" s="30">
        <v>1780</v>
      </c>
      <c r="H1262" s="265">
        <f t="shared" si="16"/>
        <v>0</v>
      </c>
      <c r="I1262" s="235" t="s">
        <v>2508</v>
      </c>
      <c r="J1262" s="9"/>
      <c r="K1262" s="9"/>
      <c r="M1262" s="9"/>
    </row>
    <row r="1263" spans="1:13" x14ac:dyDescent="0.25">
      <c r="A1263" s="240">
        <v>41945</v>
      </c>
      <c r="B1263" s="241">
        <v>2530</v>
      </c>
      <c r="C1263" s="394" t="s">
        <v>2506</v>
      </c>
      <c r="D1263" s="414" t="s">
        <v>44</v>
      </c>
      <c r="E1263" s="402">
        <v>2257.1999999999998</v>
      </c>
      <c r="F1263" s="294">
        <v>41945</v>
      </c>
      <c r="G1263" s="30">
        <v>2257.1999999999998</v>
      </c>
      <c r="H1263" s="238">
        <f t="shared" si="16"/>
        <v>0</v>
      </c>
      <c r="I1263" s="38" t="s">
        <v>2508</v>
      </c>
      <c r="J1263" s="9"/>
      <c r="K1263" s="9"/>
      <c r="M1263" s="9"/>
    </row>
    <row r="1264" spans="1:13" x14ac:dyDescent="0.25">
      <c r="A1264" s="240">
        <v>41946</v>
      </c>
      <c r="B1264" s="241">
        <v>2586</v>
      </c>
      <c r="C1264" s="394" t="s">
        <v>2506</v>
      </c>
      <c r="D1264" s="414" t="s">
        <v>44</v>
      </c>
      <c r="E1264" s="402">
        <v>2640.2</v>
      </c>
      <c r="F1264" s="294">
        <v>41946</v>
      </c>
      <c r="G1264" s="30">
        <v>2640.2</v>
      </c>
      <c r="H1264" s="238">
        <f t="shared" si="16"/>
        <v>0</v>
      </c>
      <c r="I1264" s="38" t="s">
        <v>2511</v>
      </c>
      <c r="J1264" s="9"/>
      <c r="K1264" s="9"/>
      <c r="M1264" s="9"/>
    </row>
    <row r="1265" spans="1:13" x14ac:dyDescent="0.25">
      <c r="A1265" s="240">
        <v>41947</v>
      </c>
      <c r="B1265" s="241">
        <v>2695</v>
      </c>
      <c r="C1265" s="394" t="s">
        <v>2506</v>
      </c>
      <c r="D1265" s="401" t="s">
        <v>44</v>
      </c>
      <c r="E1265" s="402">
        <v>1555.2</v>
      </c>
      <c r="F1265" s="294">
        <v>41947</v>
      </c>
      <c r="G1265" s="30">
        <v>1555.2</v>
      </c>
      <c r="H1265" s="265">
        <f t="shared" si="16"/>
        <v>0</v>
      </c>
      <c r="I1265" s="235" t="s">
        <v>2508</v>
      </c>
      <c r="J1265" s="9"/>
      <c r="K1265" s="9"/>
      <c r="M1265" s="9"/>
    </row>
    <row r="1266" spans="1:13" x14ac:dyDescent="0.25">
      <c r="A1266" s="240">
        <v>41949</v>
      </c>
      <c r="B1266" s="241">
        <v>2847</v>
      </c>
      <c r="C1266" s="394" t="s">
        <v>2506</v>
      </c>
      <c r="D1266" s="401" t="s">
        <v>44</v>
      </c>
      <c r="E1266" s="402">
        <v>1810.2</v>
      </c>
      <c r="F1266" s="294">
        <v>41953</v>
      </c>
      <c r="G1266" s="30">
        <v>1810.2</v>
      </c>
      <c r="H1266" s="265">
        <f t="shared" si="16"/>
        <v>0</v>
      </c>
      <c r="I1266" s="235" t="s">
        <v>2508</v>
      </c>
      <c r="J1266" s="9"/>
      <c r="K1266" s="9"/>
      <c r="M1266" s="9"/>
    </row>
    <row r="1267" spans="1:13" x14ac:dyDescent="0.25">
      <c r="A1267" s="240">
        <v>41950</v>
      </c>
      <c r="B1267" s="241">
        <v>2913</v>
      </c>
      <c r="C1267" s="394" t="s">
        <v>2506</v>
      </c>
      <c r="D1267" s="401" t="s">
        <v>44</v>
      </c>
      <c r="E1267" s="402">
        <v>2193</v>
      </c>
      <c r="F1267" s="294">
        <v>41951</v>
      </c>
      <c r="G1267" s="30">
        <v>2193</v>
      </c>
      <c r="H1267" s="265">
        <f t="shared" si="16"/>
        <v>0</v>
      </c>
      <c r="I1267" s="8" t="s">
        <v>2544</v>
      </c>
      <c r="J1267" s="9"/>
      <c r="K1267" s="9"/>
      <c r="M1267" s="9"/>
    </row>
    <row r="1268" spans="1:13" x14ac:dyDescent="0.25">
      <c r="A1268" s="240">
        <v>41951</v>
      </c>
      <c r="B1268" s="241">
        <v>3035</v>
      </c>
      <c r="C1268" s="394" t="s">
        <v>2506</v>
      </c>
      <c r="D1268" s="8" t="s">
        <v>44</v>
      </c>
      <c r="E1268" s="252">
        <v>3641</v>
      </c>
      <c r="F1268" s="294">
        <v>41951</v>
      </c>
      <c r="G1268" s="30">
        <v>3641</v>
      </c>
      <c r="H1268" s="265">
        <f t="shared" si="16"/>
        <v>0</v>
      </c>
      <c r="I1268" s="8" t="s">
        <v>2508</v>
      </c>
      <c r="J1268" s="9"/>
      <c r="K1268" s="9"/>
      <c r="M1268" s="9"/>
    </row>
    <row r="1269" spans="1:13" x14ac:dyDescent="0.25">
      <c r="A1269" s="240">
        <v>41953</v>
      </c>
      <c r="B1269" s="241">
        <v>3146</v>
      </c>
      <c r="C1269" s="394" t="s">
        <v>2506</v>
      </c>
      <c r="D1269" s="8" t="s">
        <v>44</v>
      </c>
      <c r="E1269" s="252">
        <v>2631.6</v>
      </c>
      <c r="F1269" s="294">
        <v>41953</v>
      </c>
      <c r="G1269" s="30">
        <v>2631.6</v>
      </c>
      <c r="H1269" s="265">
        <f t="shared" si="16"/>
        <v>0</v>
      </c>
      <c r="I1269" s="8" t="s">
        <v>2520</v>
      </c>
      <c r="J1269" s="9"/>
      <c r="K1269" s="9"/>
      <c r="M1269" s="9"/>
    </row>
    <row r="1270" spans="1:13" x14ac:dyDescent="0.25">
      <c r="A1270" s="240">
        <v>41956</v>
      </c>
      <c r="B1270" s="241">
        <v>3422</v>
      </c>
      <c r="C1270" s="394" t="s">
        <v>2506</v>
      </c>
      <c r="D1270" s="401" t="s">
        <v>44</v>
      </c>
      <c r="E1270" s="402">
        <v>2468.1999999999998</v>
      </c>
      <c r="F1270" s="294">
        <v>41956</v>
      </c>
      <c r="G1270" s="22">
        <v>2468.1999999999998</v>
      </c>
      <c r="H1270" s="265">
        <f t="shared" si="16"/>
        <v>0</v>
      </c>
      <c r="I1270" s="20" t="s">
        <v>2508</v>
      </c>
      <c r="J1270" s="9"/>
      <c r="K1270" s="9"/>
      <c r="M1270" s="9"/>
    </row>
    <row r="1271" spans="1:13" x14ac:dyDescent="0.25">
      <c r="A1271" s="240">
        <v>41957</v>
      </c>
      <c r="B1271" s="241">
        <v>3519</v>
      </c>
      <c r="C1271" s="394" t="s">
        <v>2506</v>
      </c>
      <c r="D1271" s="401" t="s">
        <v>44</v>
      </c>
      <c r="E1271" s="402">
        <v>1198.5</v>
      </c>
      <c r="F1271" s="294">
        <v>41957</v>
      </c>
      <c r="G1271" s="30">
        <v>1198.5</v>
      </c>
      <c r="H1271" s="265">
        <f t="shared" si="16"/>
        <v>0</v>
      </c>
      <c r="I1271" s="8" t="s">
        <v>2508</v>
      </c>
      <c r="J1271" s="9"/>
      <c r="K1271" s="9"/>
      <c r="M1271" s="9"/>
    </row>
    <row r="1272" spans="1:13" x14ac:dyDescent="0.25">
      <c r="A1272" s="240">
        <v>41958</v>
      </c>
      <c r="B1272" s="241">
        <v>3615</v>
      </c>
      <c r="C1272" s="394" t="s">
        <v>2506</v>
      </c>
      <c r="D1272" s="8" t="s">
        <v>44</v>
      </c>
      <c r="E1272" s="252">
        <v>5245.2</v>
      </c>
      <c r="F1272" s="294">
        <v>41958</v>
      </c>
      <c r="G1272" s="30">
        <v>5245.2</v>
      </c>
      <c r="H1272" s="265">
        <f t="shared" si="16"/>
        <v>0</v>
      </c>
      <c r="I1272" s="235" t="s">
        <v>2508</v>
      </c>
      <c r="J1272" s="9"/>
      <c r="K1272" s="9"/>
      <c r="M1272" s="9"/>
    </row>
    <row r="1273" spans="1:13" x14ac:dyDescent="0.25">
      <c r="A1273" s="240">
        <v>41959</v>
      </c>
      <c r="B1273" s="241">
        <v>3676</v>
      </c>
      <c r="C1273" s="394" t="s">
        <v>2506</v>
      </c>
      <c r="D1273" s="8" t="s">
        <v>44</v>
      </c>
      <c r="E1273" s="252">
        <v>518.88</v>
      </c>
      <c r="F1273" s="294">
        <v>41959</v>
      </c>
      <c r="G1273" s="30">
        <v>518.88</v>
      </c>
      <c r="H1273" s="265">
        <f t="shared" si="16"/>
        <v>0</v>
      </c>
      <c r="I1273" s="8" t="s">
        <v>2508</v>
      </c>
      <c r="J1273" s="9"/>
      <c r="K1273" s="9"/>
      <c r="M1273" s="9"/>
    </row>
    <row r="1274" spans="1:13" x14ac:dyDescent="0.25">
      <c r="A1274" s="240">
        <v>41960</v>
      </c>
      <c r="B1274" s="241">
        <v>3708</v>
      </c>
      <c r="C1274" s="394" t="s">
        <v>2506</v>
      </c>
      <c r="D1274" s="8" t="s">
        <v>44</v>
      </c>
      <c r="E1274" s="252">
        <v>2580</v>
      </c>
      <c r="F1274" s="294">
        <v>41960</v>
      </c>
      <c r="G1274" s="251">
        <v>2580</v>
      </c>
      <c r="H1274" s="265">
        <f t="shared" si="16"/>
        <v>0</v>
      </c>
      <c r="I1274" s="235" t="s">
        <v>2511</v>
      </c>
      <c r="J1274" s="9"/>
      <c r="K1274" s="9"/>
      <c r="M1274" s="9"/>
    </row>
    <row r="1275" spans="1:13" x14ac:dyDescent="0.25">
      <c r="A1275" s="240">
        <v>41962</v>
      </c>
      <c r="B1275" s="241">
        <v>3881</v>
      </c>
      <c r="C1275" s="394" t="s">
        <v>2506</v>
      </c>
      <c r="D1275" s="401" t="s">
        <v>44</v>
      </c>
      <c r="E1275" s="402">
        <v>2984.2</v>
      </c>
      <c r="F1275" s="294">
        <v>41962</v>
      </c>
      <c r="G1275" s="30">
        <v>2984.2</v>
      </c>
      <c r="H1275" s="265">
        <f t="shared" si="16"/>
        <v>0</v>
      </c>
      <c r="I1275" s="8" t="s">
        <v>2525</v>
      </c>
      <c r="J1275" s="9"/>
      <c r="K1275" s="9"/>
      <c r="M1275" s="9"/>
    </row>
    <row r="1276" spans="1:13" x14ac:dyDescent="0.25">
      <c r="A1276" s="240">
        <v>41963</v>
      </c>
      <c r="B1276" s="241">
        <v>3987</v>
      </c>
      <c r="C1276" s="394" t="s">
        <v>2506</v>
      </c>
      <c r="D1276" s="401" t="s">
        <v>44</v>
      </c>
      <c r="E1276" s="402">
        <v>801.9</v>
      </c>
      <c r="F1276" s="294">
        <v>41963</v>
      </c>
      <c r="G1276" s="30">
        <v>801.9</v>
      </c>
      <c r="H1276" s="265">
        <f t="shared" si="16"/>
        <v>0</v>
      </c>
      <c r="I1276" s="8" t="s">
        <v>2508</v>
      </c>
      <c r="J1276" s="9"/>
      <c r="K1276" s="9"/>
      <c r="M1276" s="9"/>
    </row>
    <row r="1277" spans="1:13" x14ac:dyDescent="0.25">
      <c r="A1277" s="240">
        <v>41964</v>
      </c>
      <c r="B1277" s="241">
        <v>4084</v>
      </c>
      <c r="C1277" s="429" t="s">
        <v>2506</v>
      </c>
      <c r="D1277" s="401" t="s">
        <v>44</v>
      </c>
      <c r="E1277" s="402">
        <v>2554.1999999999998</v>
      </c>
      <c r="F1277" s="294">
        <v>41964</v>
      </c>
      <c r="G1277" s="30">
        <v>2554</v>
      </c>
      <c r="H1277" s="265">
        <f t="shared" si="16"/>
        <v>0.1999999999998181</v>
      </c>
      <c r="I1277" s="235" t="s">
        <v>2523</v>
      </c>
      <c r="J1277" s="9"/>
      <c r="K1277" s="9"/>
      <c r="M1277" s="9"/>
    </row>
    <row r="1278" spans="1:13" x14ac:dyDescent="0.25">
      <c r="A1278" s="240">
        <v>41965</v>
      </c>
      <c r="B1278" s="241">
        <v>4179</v>
      </c>
      <c r="C1278" s="429" t="s">
        <v>2506</v>
      </c>
      <c r="D1278" s="401" t="s">
        <v>44</v>
      </c>
      <c r="E1278" s="402">
        <v>1977.6</v>
      </c>
      <c r="F1278" s="294">
        <v>41965</v>
      </c>
      <c r="G1278" s="22">
        <v>1977.6</v>
      </c>
      <c r="H1278" s="265">
        <f t="shared" si="16"/>
        <v>0</v>
      </c>
      <c r="I1278" s="20" t="s">
        <v>2508</v>
      </c>
      <c r="J1278" s="9"/>
      <c r="K1278" s="9"/>
      <c r="M1278" s="9"/>
    </row>
    <row r="1279" spans="1:13" x14ac:dyDescent="0.25">
      <c r="A1279" s="240">
        <v>41966</v>
      </c>
      <c r="B1279" s="241">
        <v>4251</v>
      </c>
      <c r="C1279" s="429" t="s">
        <v>2506</v>
      </c>
      <c r="D1279" s="401" t="s">
        <v>44</v>
      </c>
      <c r="E1279" s="402">
        <v>1713.6</v>
      </c>
      <c r="F1279" s="294">
        <v>41966</v>
      </c>
      <c r="G1279" s="22">
        <v>1713.6</v>
      </c>
      <c r="H1279" s="265">
        <f t="shared" si="16"/>
        <v>0</v>
      </c>
      <c r="I1279" s="20" t="s">
        <v>2508</v>
      </c>
      <c r="J1279" s="9"/>
      <c r="K1279" s="9"/>
      <c r="M1279" s="9"/>
    </row>
    <row r="1280" spans="1:13" x14ac:dyDescent="0.25">
      <c r="A1280" s="240">
        <v>41968</v>
      </c>
      <c r="B1280" s="241">
        <v>4410</v>
      </c>
      <c r="C1280" s="429" t="s">
        <v>2506</v>
      </c>
      <c r="D1280" s="401" t="s">
        <v>44</v>
      </c>
      <c r="E1280" s="402">
        <v>1812</v>
      </c>
      <c r="F1280" s="294">
        <v>41968</v>
      </c>
      <c r="G1280" s="22">
        <v>1812</v>
      </c>
      <c r="H1280" s="265">
        <f t="shared" si="16"/>
        <v>0</v>
      </c>
      <c r="I1280" s="20" t="s">
        <v>2508</v>
      </c>
      <c r="J1280" s="9"/>
      <c r="K1280" s="9"/>
      <c r="M1280" s="9"/>
    </row>
    <row r="1281" spans="1:13" x14ac:dyDescent="0.25">
      <c r="A1281" s="240"/>
      <c r="B1281" s="241"/>
      <c r="C1281" s="429"/>
      <c r="D1281" s="401"/>
      <c r="E1281" s="402"/>
      <c r="F1281" s="294"/>
      <c r="G1281" s="620">
        <f>SUM(G1262:G1280)</f>
        <v>42362.48</v>
      </c>
      <c r="H1281" s="265"/>
      <c r="I1281" s="20"/>
      <c r="J1281" s="9"/>
      <c r="K1281" s="9"/>
      <c r="M1281" s="9"/>
    </row>
    <row r="1282" spans="1:13" x14ac:dyDescent="0.25">
      <c r="A1282" s="240"/>
      <c r="B1282" s="241"/>
      <c r="C1282" s="429"/>
      <c r="D1282" s="401"/>
      <c r="E1282" s="402"/>
      <c r="F1282" s="294"/>
      <c r="G1282" s="22"/>
      <c r="H1282" s="265"/>
      <c r="I1282" s="20"/>
      <c r="J1282" s="9"/>
      <c r="K1282" s="9"/>
      <c r="M1282" s="9"/>
    </row>
    <row r="1283" spans="1:13" x14ac:dyDescent="0.25">
      <c r="A1283" s="240">
        <v>41947</v>
      </c>
      <c r="B1283" s="241">
        <v>2651</v>
      </c>
      <c r="C1283" s="394" t="s">
        <v>2506</v>
      </c>
      <c r="D1283" s="414" t="s">
        <v>2601</v>
      </c>
      <c r="E1283" s="402">
        <v>73325.2</v>
      </c>
      <c r="F1283" s="294">
        <v>41947</v>
      </c>
      <c r="G1283" s="30">
        <v>73325.2</v>
      </c>
      <c r="H1283" s="265">
        <f t="shared" si="16"/>
        <v>0</v>
      </c>
      <c r="I1283" s="38" t="s">
        <v>2511</v>
      </c>
      <c r="J1283" s="9"/>
      <c r="K1283" s="9"/>
      <c r="M1283" s="9"/>
    </row>
    <row r="1284" spans="1:13" x14ac:dyDescent="0.25">
      <c r="A1284" s="240">
        <v>41954</v>
      </c>
      <c r="B1284" s="241">
        <v>3279</v>
      </c>
      <c r="C1284" s="394" t="s">
        <v>2506</v>
      </c>
      <c r="D1284" s="8" t="s">
        <v>2601</v>
      </c>
      <c r="E1284" s="252">
        <v>57619.4</v>
      </c>
      <c r="F1284" s="294">
        <v>41955</v>
      </c>
      <c r="G1284" s="30">
        <v>57619.4</v>
      </c>
      <c r="H1284" s="265">
        <f t="shared" si="16"/>
        <v>0</v>
      </c>
      <c r="I1284" s="235" t="s">
        <v>2544</v>
      </c>
      <c r="J1284" s="9"/>
      <c r="K1284" s="9"/>
      <c r="M1284" s="9"/>
    </row>
    <row r="1285" spans="1:13" x14ac:dyDescent="0.25">
      <c r="A1285" s="240"/>
      <c r="B1285" s="241"/>
      <c r="C1285" s="394"/>
      <c r="D1285" s="8"/>
      <c r="E1285" s="252"/>
      <c r="F1285" s="294"/>
      <c r="G1285" s="621">
        <f>SUM(G1283:G1284)</f>
        <v>130944.6</v>
      </c>
      <c r="H1285" s="265"/>
      <c r="I1285" s="235"/>
      <c r="J1285" s="9"/>
      <c r="K1285" s="9"/>
      <c r="M1285" s="9"/>
    </row>
    <row r="1286" spans="1:13" x14ac:dyDescent="0.25">
      <c r="A1286" s="240"/>
      <c r="B1286" s="241"/>
      <c r="C1286" s="394"/>
      <c r="D1286" s="8"/>
      <c r="E1286" s="252"/>
      <c r="F1286" s="294"/>
      <c r="G1286" s="30"/>
      <c r="H1286" s="265"/>
      <c r="I1286" s="235"/>
      <c r="J1286" s="9"/>
      <c r="K1286" s="9"/>
      <c r="M1286" s="9"/>
    </row>
    <row r="1287" spans="1:13" x14ac:dyDescent="0.25">
      <c r="A1287" s="240">
        <v>41946</v>
      </c>
      <c r="B1287" s="241">
        <v>2557</v>
      </c>
      <c r="C1287" s="394" t="s">
        <v>2506</v>
      </c>
      <c r="D1287" s="414" t="s">
        <v>2567</v>
      </c>
      <c r="E1287" s="402">
        <v>28319.22</v>
      </c>
      <c r="F1287" s="294">
        <v>41946</v>
      </c>
      <c r="G1287" s="30">
        <v>28319.22</v>
      </c>
      <c r="H1287" s="238">
        <f t="shared" si="16"/>
        <v>0</v>
      </c>
      <c r="I1287" s="38" t="s">
        <v>2525</v>
      </c>
      <c r="J1287" s="9"/>
      <c r="K1287" s="9"/>
      <c r="M1287" s="9"/>
    </row>
    <row r="1288" spans="1:13" x14ac:dyDescent="0.25">
      <c r="A1288" s="240">
        <v>41948</v>
      </c>
      <c r="B1288" s="241">
        <v>2756</v>
      </c>
      <c r="C1288" s="394" t="s">
        <v>2506</v>
      </c>
      <c r="D1288" s="401" t="s">
        <v>2567</v>
      </c>
      <c r="E1288" s="402">
        <v>30541.95</v>
      </c>
      <c r="F1288" s="294">
        <v>41948</v>
      </c>
      <c r="G1288" s="30">
        <v>30541.95</v>
      </c>
      <c r="H1288" s="265">
        <f t="shared" si="16"/>
        <v>0</v>
      </c>
      <c r="I1288" s="235" t="s">
        <v>2508</v>
      </c>
      <c r="J1288" s="9"/>
      <c r="K1288" s="9"/>
      <c r="M1288" s="9"/>
    </row>
    <row r="1289" spans="1:13" x14ac:dyDescent="0.25">
      <c r="A1289" s="240">
        <v>41948</v>
      </c>
      <c r="B1289" s="241">
        <v>2763</v>
      </c>
      <c r="C1289" s="394" t="s">
        <v>2506</v>
      </c>
      <c r="D1289" s="401" t="s">
        <v>2567</v>
      </c>
      <c r="E1289" s="402">
        <v>25615.1</v>
      </c>
      <c r="F1289" s="294">
        <v>41949</v>
      </c>
      <c r="G1289" s="30">
        <v>25615.1</v>
      </c>
      <c r="H1289" s="265">
        <f t="shared" si="16"/>
        <v>0</v>
      </c>
      <c r="I1289" s="235" t="s">
        <v>2525</v>
      </c>
      <c r="J1289" s="9"/>
      <c r="K1289" s="9"/>
      <c r="M1289" s="9"/>
    </row>
    <row r="1290" spans="1:13" x14ac:dyDescent="0.25">
      <c r="A1290" s="240">
        <v>41960</v>
      </c>
      <c r="B1290" s="241">
        <v>3738</v>
      </c>
      <c r="C1290" s="394" t="s">
        <v>2506</v>
      </c>
      <c r="D1290" s="8" t="s">
        <v>2567</v>
      </c>
      <c r="E1290" s="252">
        <v>28593.119999999999</v>
      </c>
      <c r="F1290" s="294">
        <v>41960</v>
      </c>
      <c r="G1290" s="251">
        <v>28593.119999999999</v>
      </c>
      <c r="H1290" s="265">
        <f t="shared" si="16"/>
        <v>0</v>
      </c>
      <c r="I1290" s="235" t="s">
        <v>2508</v>
      </c>
      <c r="J1290" s="9"/>
      <c r="K1290" s="9"/>
      <c r="M1290" s="9"/>
    </row>
    <row r="1291" spans="1:13" x14ac:dyDescent="0.25">
      <c r="A1291" s="240">
        <v>41968</v>
      </c>
      <c r="B1291" s="241">
        <v>4418</v>
      </c>
      <c r="C1291" s="429" t="s">
        <v>2506</v>
      </c>
      <c r="D1291" s="401" t="s">
        <v>2567</v>
      </c>
      <c r="E1291" s="402">
        <v>31860.75</v>
      </c>
      <c r="F1291" s="300"/>
      <c r="G1291" s="100"/>
      <c r="H1291" s="265">
        <f t="shared" si="16"/>
        <v>31860.75</v>
      </c>
      <c r="I1291" s="20" t="s">
        <v>2525</v>
      </c>
      <c r="J1291" s="9"/>
      <c r="K1291" s="9"/>
      <c r="M1291" s="9"/>
    </row>
    <row r="1292" spans="1:13" x14ac:dyDescent="0.25">
      <c r="A1292" s="240"/>
      <c r="B1292" s="241"/>
      <c r="C1292" s="429"/>
      <c r="D1292" s="401"/>
      <c r="E1292" s="622">
        <f>SUM(E1287:E1291)</f>
        <v>144930.13999999998</v>
      </c>
      <c r="F1292" s="300"/>
      <c r="G1292" s="100"/>
      <c r="H1292" s="265"/>
      <c r="I1292" s="20"/>
      <c r="J1292" s="9"/>
      <c r="K1292" s="9"/>
      <c r="M1292" s="9"/>
    </row>
    <row r="1293" spans="1:13" x14ac:dyDescent="0.25">
      <c r="A1293" s="240"/>
      <c r="B1293" s="241"/>
      <c r="C1293" s="429"/>
      <c r="D1293" s="401"/>
      <c r="E1293" s="402"/>
      <c r="F1293" s="300"/>
      <c r="G1293" s="100"/>
      <c r="H1293" s="265"/>
      <c r="I1293" s="20"/>
      <c r="J1293" s="9"/>
      <c r="K1293" s="9"/>
      <c r="M1293" s="9"/>
    </row>
    <row r="1294" spans="1:13" x14ac:dyDescent="0.25">
      <c r="A1294" s="240">
        <v>41949</v>
      </c>
      <c r="B1294" s="241">
        <v>2853</v>
      </c>
      <c r="C1294" s="394" t="s">
        <v>2506</v>
      </c>
      <c r="D1294" s="401" t="s">
        <v>2630</v>
      </c>
      <c r="E1294" s="402">
        <v>2505</v>
      </c>
      <c r="F1294" s="294">
        <v>41950</v>
      </c>
      <c r="G1294" s="30">
        <v>2505</v>
      </c>
      <c r="H1294" s="265">
        <f t="shared" si="16"/>
        <v>0</v>
      </c>
      <c r="I1294" s="8" t="s">
        <v>2508</v>
      </c>
      <c r="J1294" s="9"/>
      <c r="K1294" s="9"/>
      <c r="M1294" s="9"/>
    </row>
    <row r="1295" spans="1:13" x14ac:dyDescent="0.25">
      <c r="A1295" s="240"/>
      <c r="B1295" s="241"/>
      <c r="C1295" s="394"/>
      <c r="D1295" s="401"/>
      <c r="E1295" s="402"/>
      <c r="F1295" s="294"/>
      <c r="G1295" s="30"/>
      <c r="H1295" s="265"/>
      <c r="I1295" s="8"/>
      <c r="J1295" s="9"/>
      <c r="K1295" s="9"/>
      <c r="M1295" s="9"/>
    </row>
    <row r="1296" spans="1:13" x14ac:dyDescent="0.25">
      <c r="A1296" s="240">
        <v>41946</v>
      </c>
      <c r="B1296" s="241">
        <v>2551</v>
      </c>
      <c r="C1296" s="394" t="s">
        <v>2506</v>
      </c>
      <c r="D1296" s="414" t="s">
        <v>869</v>
      </c>
      <c r="E1296" s="402">
        <v>341.6</v>
      </c>
      <c r="F1296" s="294">
        <v>41946</v>
      </c>
      <c r="G1296" s="30">
        <v>341.6</v>
      </c>
      <c r="H1296" s="238">
        <f t="shared" si="16"/>
        <v>0</v>
      </c>
      <c r="I1296" s="38" t="s">
        <v>2544</v>
      </c>
      <c r="J1296" s="9"/>
      <c r="K1296" s="9"/>
      <c r="M1296" s="9"/>
    </row>
    <row r="1297" spans="1:13" x14ac:dyDescent="0.25">
      <c r="A1297" s="240">
        <v>41947</v>
      </c>
      <c r="B1297" s="241">
        <v>2655</v>
      </c>
      <c r="C1297" s="394" t="s">
        <v>2506</v>
      </c>
      <c r="D1297" s="414" t="s">
        <v>869</v>
      </c>
      <c r="E1297" s="402">
        <v>691.2</v>
      </c>
      <c r="F1297" s="294">
        <v>41947</v>
      </c>
      <c r="G1297" s="30">
        <v>691.2</v>
      </c>
      <c r="H1297" s="265">
        <f t="shared" si="16"/>
        <v>0</v>
      </c>
      <c r="I1297" s="38" t="s">
        <v>2508</v>
      </c>
      <c r="J1297" s="9"/>
      <c r="K1297" s="9"/>
      <c r="M1297" s="9"/>
    </row>
    <row r="1298" spans="1:13" x14ac:dyDescent="0.25">
      <c r="A1298" s="240">
        <v>41953</v>
      </c>
      <c r="B1298" s="241">
        <v>3107</v>
      </c>
      <c r="C1298" s="394" t="s">
        <v>2506</v>
      </c>
      <c r="D1298" s="8" t="s">
        <v>869</v>
      </c>
      <c r="E1298" s="252">
        <v>654.5</v>
      </c>
      <c r="F1298" s="294">
        <v>41953</v>
      </c>
      <c r="G1298" s="30">
        <v>654.5</v>
      </c>
      <c r="H1298" s="265">
        <f t="shared" si="16"/>
        <v>0</v>
      </c>
      <c r="I1298" s="235" t="s">
        <v>2508</v>
      </c>
      <c r="M1298" s="9"/>
    </row>
    <row r="1299" spans="1:13" x14ac:dyDescent="0.25">
      <c r="A1299" s="240">
        <v>41954</v>
      </c>
      <c r="B1299" s="241">
        <v>3256</v>
      </c>
      <c r="C1299" s="394" t="s">
        <v>2506</v>
      </c>
      <c r="D1299" s="8" t="s">
        <v>869</v>
      </c>
      <c r="E1299" s="252">
        <v>390</v>
      </c>
      <c r="F1299" s="294">
        <v>41954</v>
      </c>
      <c r="G1299" s="30">
        <v>390</v>
      </c>
      <c r="H1299" s="265">
        <f t="shared" si="16"/>
        <v>0</v>
      </c>
      <c r="I1299" s="235" t="s">
        <v>2508</v>
      </c>
      <c r="M1299" s="9"/>
    </row>
    <row r="1300" spans="1:13" x14ac:dyDescent="0.25">
      <c r="A1300" s="240">
        <v>41957</v>
      </c>
      <c r="B1300" s="241">
        <v>3471</v>
      </c>
      <c r="C1300" s="394" t="s">
        <v>2506</v>
      </c>
      <c r="D1300" s="401" t="s">
        <v>869</v>
      </c>
      <c r="E1300" s="402">
        <v>399.6</v>
      </c>
      <c r="F1300" s="294">
        <v>41957</v>
      </c>
      <c r="G1300" s="30">
        <v>399.6</v>
      </c>
      <c r="H1300" s="265">
        <f t="shared" si="16"/>
        <v>0</v>
      </c>
      <c r="I1300" s="8" t="s">
        <v>2508</v>
      </c>
      <c r="M1300" s="9"/>
    </row>
    <row r="1301" spans="1:13" x14ac:dyDescent="0.25">
      <c r="A1301" s="240">
        <v>41957</v>
      </c>
      <c r="B1301" s="241">
        <v>3473</v>
      </c>
      <c r="C1301" s="394" t="s">
        <v>2506</v>
      </c>
      <c r="D1301" s="401" t="s">
        <v>869</v>
      </c>
      <c r="E1301" s="402">
        <v>253</v>
      </c>
      <c r="F1301" s="294">
        <v>41957</v>
      </c>
      <c r="G1301" s="30">
        <v>253</v>
      </c>
      <c r="H1301" s="265">
        <f t="shared" si="16"/>
        <v>0</v>
      </c>
      <c r="I1301" s="8" t="s">
        <v>2508</v>
      </c>
      <c r="M1301" s="9"/>
    </row>
    <row r="1302" spans="1:13" x14ac:dyDescent="0.25">
      <c r="A1302" s="240">
        <v>41960</v>
      </c>
      <c r="B1302" s="241">
        <v>3696</v>
      </c>
      <c r="C1302" s="394" t="s">
        <v>2506</v>
      </c>
      <c r="D1302" s="8" t="s">
        <v>869</v>
      </c>
      <c r="E1302" s="252">
        <v>426.6</v>
      </c>
      <c r="F1302" s="294">
        <v>41960</v>
      </c>
      <c r="G1302" s="251">
        <v>426.6</v>
      </c>
      <c r="H1302" s="265">
        <f t="shared" si="16"/>
        <v>0</v>
      </c>
      <c r="I1302" s="8" t="s">
        <v>2508</v>
      </c>
      <c r="M1302" s="9"/>
    </row>
    <row r="1303" spans="1:13" x14ac:dyDescent="0.25">
      <c r="A1303" s="240">
        <v>41964</v>
      </c>
      <c r="B1303" s="241">
        <v>4036</v>
      </c>
      <c r="C1303" s="429" t="s">
        <v>2506</v>
      </c>
      <c r="D1303" s="401" t="s">
        <v>869</v>
      </c>
      <c r="E1303" s="402">
        <v>469.4</v>
      </c>
      <c r="F1303" s="294">
        <v>41964</v>
      </c>
      <c r="G1303" s="30">
        <v>469.4</v>
      </c>
      <c r="H1303" s="265">
        <f t="shared" si="16"/>
        <v>0</v>
      </c>
      <c r="I1303" s="8" t="s">
        <v>2508</v>
      </c>
      <c r="M1303" s="9"/>
    </row>
    <row r="1304" spans="1:13" x14ac:dyDescent="0.25">
      <c r="A1304" s="240">
        <v>41966</v>
      </c>
      <c r="B1304" s="241">
        <v>4246</v>
      </c>
      <c r="C1304" s="429" t="s">
        <v>2506</v>
      </c>
      <c r="D1304" s="401" t="s">
        <v>869</v>
      </c>
      <c r="E1304" s="402">
        <v>536.20000000000005</v>
      </c>
      <c r="F1304" s="294">
        <v>41966</v>
      </c>
      <c r="G1304" s="22">
        <v>536.20000000000005</v>
      </c>
      <c r="H1304" s="265">
        <f t="shared" si="16"/>
        <v>0</v>
      </c>
      <c r="I1304" s="20" t="s">
        <v>2508</v>
      </c>
      <c r="M1304" s="9"/>
    </row>
    <row r="1305" spans="1:13" x14ac:dyDescent="0.25">
      <c r="A1305" s="240">
        <v>41968</v>
      </c>
      <c r="B1305" s="241">
        <v>4376</v>
      </c>
      <c r="C1305" s="429" t="s">
        <v>2506</v>
      </c>
      <c r="D1305" s="401" t="s">
        <v>869</v>
      </c>
      <c r="E1305" s="402">
        <v>312.8</v>
      </c>
      <c r="F1305" s="294">
        <v>41968</v>
      </c>
      <c r="G1305" s="22">
        <v>312.8</v>
      </c>
      <c r="H1305" s="265">
        <f t="shared" si="16"/>
        <v>0</v>
      </c>
      <c r="I1305" s="20" t="s">
        <v>2508</v>
      </c>
      <c r="M1305" s="9"/>
    </row>
    <row r="1306" spans="1:13" x14ac:dyDescent="0.25">
      <c r="A1306" s="240">
        <v>41949</v>
      </c>
      <c r="B1306" s="241">
        <v>2822</v>
      </c>
      <c r="C1306" s="394" t="s">
        <v>2506</v>
      </c>
      <c r="D1306" s="401" t="s">
        <v>2628</v>
      </c>
      <c r="E1306" s="402">
        <v>364</v>
      </c>
      <c r="F1306" s="294">
        <v>41949</v>
      </c>
      <c r="G1306" s="30">
        <v>364</v>
      </c>
      <c r="H1306" s="265">
        <f t="shared" si="16"/>
        <v>0</v>
      </c>
      <c r="I1306" s="235" t="s">
        <v>2508</v>
      </c>
      <c r="M1306" s="9"/>
    </row>
    <row r="1307" spans="1:13" x14ac:dyDescent="0.25">
      <c r="A1307" s="240"/>
      <c r="B1307" s="241"/>
      <c r="C1307" s="394"/>
      <c r="D1307" s="401"/>
      <c r="E1307" s="402"/>
      <c r="F1307" s="294"/>
      <c r="G1307" s="30"/>
      <c r="H1307" s="265"/>
      <c r="I1307" s="235"/>
      <c r="M1307" s="9"/>
    </row>
    <row r="1308" spans="1:13" x14ac:dyDescent="0.25">
      <c r="A1308" s="240">
        <v>41954</v>
      </c>
      <c r="B1308" s="241">
        <v>3251</v>
      </c>
      <c r="C1308" s="394" t="s">
        <v>2506</v>
      </c>
      <c r="D1308" s="414" t="s">
        <v>76</v>
      </c>
      <c r="E1308" s="252">
        <v>2242.8000000000002</v>
      </c>
      <c r="F1308" s="294">
        <v>41954</v>
      </c>
      <c r="G1308" s="30">
        <v>2242.8000000000002</v>
      </c>
      <c r="H1308" s="265">
        <f t="shared" si="16"/>
        <v>0</v>
      </c>
      <c r="I1308" s="235" t="s">
        <v>2508</v>
      </c>
      <c r="K1308" s="22"/>
      <c r="M1308" s="9"/>
    </row>
    <row r="1309" spans="1:13" x14ac:dyDescent="0.25">
      <c r="A1309" s="240">
        <v>41946</v>
      </c>
      <c r="B1309" s="241">
        <v>2600</v>
      </c>
      <c r="C1309" s="394" t="s">
        <v>2506</v>
      </c>
      <c r="D1309" s="414" t="s">
        <v>76</v>
      </c>
      <c r="E1309" s="402">
        <v>22462.799999999999</v>
      </c>
      <c r="F1309" s="294">
        <v>41947</v>
      </c>
      <c r="G1309" s="251">
        <v>22462.799999999999</v>
      </c>
      <c r="H1309" s="265">
        <f t="shared" si="16"/>
        <v>0</v>
      </c>
      <c r="I1309" s="38" t="s">
        <v>2544</v>
      </c>
      <c r="K1309" s="21"/>
      <c r="M1309" s="9"/>
    </row>
    <row r="1310" spans="1:13" x14ac:dyDescent="0.25">
      <c r="A1310" s="240">
        <v>41948</v>
      </c>
      <c r="B1310" s="241">
        <v>2776</v>
      </c>
      <c r="C1310" s="394" t="s">
        <v>2506</v>
      </c>
      <c r="D1310" s="401" t="s">
        <v>76</v>
      </c>
      <c r="E1310" s="402">
        <v>13590</v>
      </c>
      <c r="F1310" s="294">
        <v>41949</v>
      </c>
      <c r="G1310" s="30">
        <v>13590</v>
      </c>
      <c r="H1310" s="265">
        <f t="shared" si="16"/>
        <v>0</v>
      </c>
      <c r="I1310" s="235" t="s">
        <v>2511</v>
      </c>
      <c r="M1310" s="9"/>
    </row>
    <row r="1311" spans="1:13" x14ac:dyDescent="0.25">
      <c r="A1311" s="240">
        <v>41950</v>
      </c>
      <c r="B1311" s="241">
        <v>2948</v>
      </c>
      <c r="C1311" s="394" t="s">
        <v>2506</v>
      </c>
      <c r="D1311" s="401" t="s">
        <v>76</v>
      </c>
      <c r="E1311" s="402">
        <v>8731.7999999999993</v>
      </c>
      <c r="F1311" s="294">
        <v>41951</v>
      </c>
      <c r="G1311" s="30">
        <v>8731.7999999999993</v>
      </c>
      <c r="H1311" s="265">
        <f t="shared" si="16"/>
        <v>0</v>
      </c>
      <c r="I1311" s="8" t="s">
        <v>2520</v>
      </c>
      <c r="M1311" s="9"/>
    </row>
    <row r="1312" spans="1:13" x14ac:dyDescent="0.25">
      <c r="A1312" s="240">
        <v>41953</v>
      </c>
      <c r="B1312" s="241">
        <v>3174</v>
      </c>
      <c r="C1312" s="394" t="s">
        <v>2506</v>
      </c>
      <c r="D1312" s="8" t="s">
        <v>76</v>
      </c>
      <c r="E1312" s="252">
        <v>9072</v>
      </c>
      <c r="F1312" s="294">
        <v>41954</v>
      </c>
      <c r="G1312" s="30">
        <v>9072</v>
      </c>
      <c r="H1312" s="265">
        <f t="shared" si="16"/>
        <v>0</v>
      </c>
      <c r="I1312" s="235" t="s">
        <v>2544</v>
      </c>
      <c r="M1312" s="9"/>
    </row>
    <row r="1313" spans="1:13" x14ac:dyDescent="0.25">
      <c r="A1313" s="240">
        <v>41953</v>
      </c>
      <c r="B1313" s="241">
        <v>3175</v>
      </c>
      <c r="C1313" s="394" t="s">
        <v>2506</v>
      </c>
      <c r="D1313" s="8" t="s">
        <v>76</v>
      </c>
      <c r="E1313" s="252">
        <v>9245.2000000000007</v>
      </c>
      <c r="F1313" s="294">
        <v>41954</v>
      </c>
      <c r="G1313" s="30">
        <v>9245.2000000000007</v>
      </c>
      <c r="H1313" s="265">
        <f t="shared" si="16"/>
        <v>0</v>
      </c>
      <c r="I1313" s="235" t="s">
        <v>2544</v>
      </c>
      <c r="M1313" s="9"/>
    </row>
    <row r="1314" spans="1:13" x14ac:dyDescent="0.25">
      <c r="A1314" s="240">
        <v>41957</v>
      </c>
      <c r="B1314" s="241">
        <v>3534</v>
      </c>
      <c r="C1314" s="394" t="s">
        <v>2506</v>
      </c>
      <c r="D1314" s="8" t="s">
        <v>76</v>
      </c>
      <c r="E1314" s="252">
        <v>10227.200000000001</v>
      </c>
      <c r="F1314" s="294">
        <v>41958</v>
      </c>
      <c r="G1314" s="30">
        <v>10227.200000000001</v>
      </c>
      <c r="H1314" s="265">
        <f t="shared" si="16"/>
        <v>0</v>
      </c>
      <c r="I1314" s="235" t="s">
        <v>2544</v>
      </c>
      <c r="M1314" s="9"/>
    </row>
    <row r="1315" spans="1:13" x14ac:dyDescent="0.25">
      <c r="A1315" s="240">
        <v>41964</v>
      </c>
      <c r="B1315" s="241">
        <v>4039</v>
      </c>
      <c r="C1315" s="429" t="s">
        <v>2506</v>
      </c>
      <c r="D1315" s="401" t="s">
        <v>76</v>
      </c>
      <c r="E1315" s="402">
        <v>6045.2</v>
      </c>
      <c r="F1315" s="294">
        <v>41965</v>
      </c>
      <c r="G1315" s="30">
        <v>6045.2</v>
      </c>
      <c r="H1315" s="265">
        <f t="shared" si="16"/>
        <v>0</v>
      </c>
      <c r="I1315" s="8" t="s">
        <v>2508</v>
      </c>
      <c r="J1315" s="9"/>
      <c r="K1315" s="9"/>
      <c r="M1315" s="9"/>
    </row>
    <row r="1316" spans="1:13" x14ac:dyDescent="0.25">
      <c r="A1316" s="240">
        <v>41967</v>
      </c>
      <c r="B1316" s="241">
        <v>4310</v>
      </c>
      <c r="C1316" s="429" t="s">
        <v>2506</v>
      </c>
      <c r="D1316" s="401" t="s">
        <v>76</v>
      </c>
      <c r="E1316" s="402">
        <v>5842</v>
      </c>
      <c r="F1316" s="117">
        <v>41968</v>
      </c>
      <c r="G1316" s="30">
        <v>5842</v>
      </c>
      <c r="H1316" s="265">
        <f t="shared" si="16"/>
        <v>0</v>
      </c>
      <c r="I1316" s="235" t="s">
        <v>2508</v>
      </c>
      <c r="J1316" s="9"/>
      <c r="K1316" s="9"/>
      <c r="M1316" s="9"/>
    </row>
    <row r="1317" spans="1:13" x14ac:dyDescent="0.25">
      <c r="A1317" s="240"/>
      <c r="B1317" s="241"/>
      <c r="C1317" s="429"/>
      <c r="D1317" s="401"/>
      <c r="E1317" s="402"/>
      <c r="F1317" s="117"/>
      <c r="G1317" s="621">
        <f>SUM(G1308:G1316)</f>
        <v>87458.999999999985</v>
      </c>
      <c r="H1317" s="265"/>
      <c r="I1317" s="235"/>
      <c r="J1317" s="9"/>
      <c r="K1317" s="9"/>
      <c r="M1317" s="9"/>
    </row>
    <row r="1318" spans="1:13" x14ac:dyDescent="0.25">
      <c r="A1318" s="240"/>
      <c r="B1318" s="241"/>
      <c r="C1318" s="429"/>
      <c r="D1318" s="401"/>
      <c r="E1318" s="402"/>
      <c r="F1318" s="117"/>
      <c r="G1318" s="30"/>
      <c r="H1318" s="265"/>
      <c r="I1318" s="235"/>
      <c r="J1318" s="9"/>
      <c r="K1318" s="9"/>
      <c r="M1318" s="9"/>
    </row>
    <row r="1319" spans="1:13" x14ac:dyDescent="0.25">
      <c r="A1319" s="240">
        <v>41949</v>
      </c>
      <c r="B1319" s="241">
        <v>2857</v>
      </c>
      <c r="C1319" s="394" t="s">
        <v>2506</v>
      </c>
      <c r="D1319" s="401" t="s">
        <v>2631</v>
      </c>
      <c r="E1319" s="402">
        <v>2706.4</v>
      </c>
      <c r="F1319" s="294">
        <v>41949</v>
      </c>
      <c r="G1319" s="30">
        <v>2706.4</v>
      </c>
      <c r="H1319" s="265">
        <f t="shared" si="16"/>
        <v>0</v>
      </c>
      <c r="I1319" s="8" t="s">
        <v>2508</v>
      </c>
      <c r="J1319" s="9"/>
      <c r="K1319" s="9"/>
      <c r="M1319" s="9"/>
    </row>
    <row r="1320" spans="1:13" x14ac:dyDescent="0.25">
      <c r="A1320" s="240">
        <v>41950</v>
      </c>
      <c r="B1320" s="241">
        <v>2898</v>
      </c>
      <c r="C1320" s="394" t="s">
        <v>2506</v>
      </c>
      <c r="D1320" s="401" t="s">
        <v>2631</v>
      </c>
      <c r="E1320" s="402">
        <v>4850.8</v>
      </c>
      <c r="F1320" s="294">
        <v>41950</v>
      </c>
      <c r="G1320" s="30">
        <v>4850.8</v>
      </c>
      <c r="H1320" s="265">
        <f t="shared" si="16"/>
        <v>0</v>
      </c>
      <c r="I1320" s="8" t="s">
        <v>2508</v>
      </c>
      <c r="J1320" s="9"/>
      <c r="K1320" s="9"/>
      <c r="M1320" s="9"/>
    </row>
    <row r="1321" spans="1:13" x14ac:dyDescent="0.25">
      <c r="A1321" s="240">
        <v>41950</v>
      </c>
      <c r="B1321" s="241">
        <v>2961</v>
      </c>
      <c r="C1321" s="394" t="s">
        <v>2506</v>
      </c>
      <c r="D1321" s="8" t="s">
        <v>2631</v>
      </c>
      <c r="E1321" s="252">
        <v>2495.75</v>
      </c>
      <c r="F1321" s="294">
        <v>41950</v>
      </c>
      <c r="G1321" s="30">
        <v>2495.75</v>
      </c>
      <c r="H1321" s="265">
        <f t="shared" ref="H1321:H1393" si="17">E1321-G1321</f>
        <v>0</v>
      </c>
      <c r="I1321" s="8" t="s">
        <v>2508</v>
      </c>
      <c r="J1321" s="9"/>
      <c r="K1321" s="9"/>
      <c r="M1321" s="9"/>
    </row>
    <row r="1322" spans="1:13" x14ac:dyDescent="0.25">
      <c r="A1322" s="240">
        <v>41950</v>
      </c>
      <c r="B1322" s="241">
        <v>2979</v>
      </c>
      <c r="C1322" s="394" t="s">
        <v>2506</v>
      </c>
      <c r="D1322" s="8" t="s">
        <v>2631</v>
      </c>
      <c r="E1322" s="252">
        <v>1002</v>
      </c>
      <c r="F1322" s="294">
        <v>41950</v>
      </c>
      <c r="G1322" s="30">
        <v>1002</v>
      </c>
      <c r="H1322" s="265">
        <f t="shared" si="17"/>
        <v>0</v>
      </c>
      <c r="I1322" s="8" t="s">
        <v>2508</v>
      </c>
      <c r="J1322" s="9"/>
      <c r="K1322" s="9"/>
      <c r="M1322" s="9"/>
    </row>
    <row r="1323" spans="1:13" x14ac:dyDescent="0.25">
      <c r="A1323" s="240">
        <v>41951</v>
      </c>
      <c r="B1323" s="241">
        <v>3031</v>
      </c>
      <c r="C1323" s="394" t="s">
        <v>2506</v>
      </c>
      <c r="D1323" s="8" t="s">
        <v>2631</v>
      </c>
      <c r="E1323" s="252">
        <v>1333.3</v>
      </c>
      <c r="F1323" s="294">
        <v>41951</v>
      </c>
      <c r="G1323" s="30">
        <v>1333.3</v>
      </c>
      <c r="H1323" s="265">
        <f t="shared" si="17"/>
        <v>0</v>
      </c>
      <c r="I1323" s="8" t="s">
        <v>2508</v>
      </c>
      <c r="J1323" s="9"/>
      <c r="K1323" s="9"/>
      <c r="M1323" s="9"/>
    </row>
    <row r="1324" spans="1:13" x14ac:dyDescent="0.25">
      <c r="A1324" s="240">
        <v>41955</v>
      </c>
      <c r="B1324" s="241">
        <v>3330</v>
      </c>
      <c r="C1324" s="394" t="s">
        <v>2506</v>
      </c>
      <c r="D1324" s="8" t="s">
        <v>2631</v>
      </c>
      <c r="E1324" s="252">
        <v>2237.8000000000002</v>
      </c>
      <c r="F1324" s="294">
        <v>41955</v>
      </c>
      <c r="G1324" s="30">
        <v>2237.8000000000002</v>
      </c>
      <c r="H1324" s="265">
        <f t="shared" si="17"/>
        <v>0</v>
      </c>
      <c r="I1324" s="235" t="s">
        <v>2508</v>
      </c>
      <c r="J1324" s="9"/>
      <c r="K1324" s="9"/>
      <c r="M1324" s="9"/>
    </row>
    <row r="1325" spans="1:13" x14ac:dyDescent="0.25">
      <c r="A1325" s="240">
        <v>41956</v>
      </c>
      <c r="B1325" s="241">
        <v>3446</v>
      </c>
      <c r="C1325" s="394" t="s">
        <v>2506</v>
      </c>
      <c r="D1325" s="8" t="s">
        <v>2631</v>
      </c>
      <c r="E1325" s="252">
        <v>2613</v>
      </c>
      <c r="F1325" s="294">
        <v>41956</v>
      </c>
      <c r="G1325" s="22">
        <v>2613</v>
      </c>
      <c r="H1325" s="265">
        <f t="shared" si="17"/>
        <v>0</v>
      </c>
      <c r="I1325" s="20" t="s">
        <v>2508</v>
      </c>
      <c r="J1325" s="9"/>
      <c r="K1325" s="9"/>
      <c r="M1325" s="9"/>
    </row>
    <row r="1326" spans="1:13" x14ac:dyDescent="0.25">
      <c r="A1326" s="240">
        <v>41961</v>
      </c>
      <c r="B1326" s="241">
        <v>3852</v>
      </c>
      <c r="C1326" s="394" t="s">
        <v>2506</v>
      </c>
      <c r="D1326" s="401" t="s">
        <v>2631</v>
      </c>
      <c r="E1326" s="402">
        <v>218</v>
      </c>
      <c r="F1326" s="300"/>
      <c r="G1326" s="424"/>
      <c r="H1326" s="265">
        <f t="shared" si="17"/>
        <v>218</v>
      </c>
      <c r="I1326" s="8" t="s">
        <v>2508</v>
      </c>
      <c r="J1326" s="9"/>
      <c r="K1326" s="9"/>
      <c r="M1326" s="9"/>
    </row>
    <row r="1327" spans="1:13" x14ac:dyDescent="0.25">
      <c r="A1327" s="240">
        <v>41967</v>
      </c>
      <c r="B1327" s="241">
        <v>4351</v>
      </c>
      <c r="C1327" s="429" t="s">
        <v>2506</v>
      </c>
      <c r="D1327" s="401" t="s">
        <v>2631</v>
      </c>
      <c r="E1327" s="402">
        <v>2631.6</v>
      </c>
      <c r="F1327" s="294">
        <v>41967</v>
      </c>
      <c r="G1327" s="22">
        <v>2631.6</v>
      </c>
      <c r="H1327" s="265">
        <f t="shared" si="17"/>
        <v>0</v>
      </c>
      <c r="I1327" s="20" t="s">
        <v>2508</v>
      </c>
      <c r="J1327" s="9"/>
      <c r="K1327" s="9"/>
      <c r="M1327" s="9"/>
    </row>
    <row r="1328" spans="1:13" x14ac:dyDescent="0.25">
      <c r="A1328" s="240">
        <v>41967</v>
      </c>
      <c r="B1328" s="241">
        <v>4353</v>
      </c>
      <c r="C1328" s="429" t="s">
        <v>2506</v>
      </c>
      <c r="D1328" s="401" t="s">
        <v>2631</v>
      </c>
      <c r="E1328" s="402">
        <v>100</v>
      </c>
      <c r="F1328" s="294">
        <v>41967</v>
      </c>
      <c r="G1328" s="22">
        <v>100</v>
      </c>
      <c r="H1328" s="265">
        <f t="shared" si="17"/>
        <v>0</v>
      </c>
      <c r="I1328" s="20" t="s">
        <v>2534</v>
      </c>
      <c r="J1328" s="9"/>
      <c r="K1328" s="9"/>
      <c r="M1328" s="9"/>
    </row>
    <row r="1329" spans="1:13" x14ac:dyDescent="0.25">
      <c r="A1329" s="240"/>
      <c r="B1329" s="241"/>
      <c r="C1329" s="429"/>
      <c r="D1329" s="401"/>
      <c r="E1329" s="402">
        <f>SUM(E1319:E1328)</f>
        <v>20188.649999999998</v>
      </c>
      <c r="F1329" s="294"/>
      <c r="G1329" s="22"/>
      <c r="H1329" s="265"/>
      <c r="I1329" s="20"/>
      <c r="J1329" s="9"/>
      <c r="K1329" s="9"/>
      <c r="M1329" s="9"/>
    </row>
    <row r="1330" spans="1:13" x14ac:dyDescent="0.25">
      <c r="A1330" s="240"/>
      <c r="B1330" s="241"/>
      <c r="C1330" s="429"/>
      <c r="D1330" s="401"/>
      <c r="E1330" s="402"/>
      <c r="F1330" s="294"/>
      <c r="G1330" s="22"/>
      <c r="H1330" s="265"/>
      <c r="I1330" s="20"/>
      <c r="J1330" s="9"/>
      <c r="K1330" s="9"/>
      <c r="M1330" s="9"/>
    </row>
    <row r="1331" spans="1:13" x14ac:dyDescent="0.25">
      <c r="A1331" s="240">
        <v>41947</v>
      </c>
      <c r="B1331" s="241">
        <v>2704</v>
      </c>
      <c r="C1331" s="394" t="s">
        <v>2506</v>
      </c>
      <c r="D1331" s="401" t="s">
        <v>2605</v>
      </c>
      <c r="E1331" s="402">
        <v>4084.3</v>
      </c>
      <c r="F1331" s="294">
        <v>41947</v>
      </c>
      <c r="G1331" s="30">
        <v>4084.3</v>
      </c>
      <c r="H1331" s="265">
        <f t="shared" si="17"/>
        <v>0</v>
      </c>
      <c r="I1331" s="235" t="s">
        <v>2508</v>
      </c>
      <c r="J1331" s="9"/>
      <c r="K1331" s="9"/>
      <c r="M1331" s="9"/>
    </row>
    <row r="1332" spans="1:13" x14ac:dyDescent="0.25">
      <c r="A1332" s="240">
        <v>41954</v>
      </c>
      <c r="B1332" s="241">
        <v>3284</v>
      </c>
      <c r="C1332" s="394" t="s">
        <v>2506</v>
      </c>
      <c r="D1332" s="8" t="s">
        <v>2605</v>
      </c>
      <c r="E1332" s="252">
        <v>2934.1</v>
      </c>
      <c r="F1332" s="294">
        <v>41954</v>
      </c>
      <c r="G1332" s="30">
        <v>2934.1</v>
      </c>
      <c r="H1332" s="265">
        <f t="shared" si="17"/>
        <v>0</v>
      </c>
      <c r="I1332" s="235" t="s">
        <v>2508</v>
      </c>
      <c r="J1332" s="9"/>
      <c r="K1332" s="9"/>
      <c r="M1332" s="9"/>
    </row>
    <row r="1333" spans="1:13" x14ac:dyDescent="0.25">
      <c r="A1333" s="240"/>
      <c r="B1333" s="241"/>
      <c r="C1333" s="394"/>
      <c r="D1333" s="8"/>
      <c r="E1333" s="252"/>
      <c r="F1333" s="294"/>
      <c r="G1333" s="30"/>
      <c r="H1333" s="265"/>
      <c r="I1333" s="235"/>
      <c r="J1333" s="9"/>
      <c r="K1333" s="9"/>
      <c r="M1333" s="9"/>
    </row>
    <row r="1334" spans="1:13" x14ac:dyDescent="0.25">
      <c r="A1334" s="240">
        <v>41944</v>
      </c>
      <c r="B1334" s="241">
        <v>2441</v>
      </c>
      <c r="C1334" s="394" t="s">
        <v>2506</v>
      </c>
      <c r="D1334" s="401" t="s">
        <v>2537</v>
      </c>
      <c r="E1334" s="402">
        <v>4396.5</v>
      </c>
      <c r="F1334" s="294">
        <v>41946</v>
      </c>
      <c r="G1334" s="30">
        <v>4396.5</v>
      </c>
      <c r="H1334" s="238">
        <f t="shared" si="17"/>
        <v>0</v>
      </c>
      <c r="I1334" s="235" t="s">
        <v>2508</v>
      </c>
      <c r="J1334" s="9"/>
      <c r="K1334" s="9"/>
      <c r="M1334" s="9"/>
    </row>
    <row r="1335" spans="1:13" x14ac:dyDescent="0.25">
      <c r="A1335" s="240">
        <v>41946</v>
      </c>
      <c r="B1335" s="241">
        <v>2562</v>
      </c>
      <c r="C1335" s="394" t="s">
        <v>2506</v>
      </c>
      <c r="D1335" s="414" t="s">
        <v>2537</v>
      </c>
      <c r="E1335" s="402">
        <v>1615.5</v>
      </c>
      <c r="F1335" s="294">
        <v>41947</v>
      </c>
      <c r="G1335" s="30">
        <v>1615.5</v>
      </c>
      <c r="H1335" s="238">
        <f t="shared" si="17"/>
        <v>0</v>
      </c>
      <c r="I1335" s="38" t="s">
        <v>2531</v>
      </c>
      <c r="J1335" s="9"/>
      <c r="K1335" s="9"/>
      <c r="M1335" s="9"/>
    </row>
    <row r="1336" spans="1:13" x14ac:dyDescent="0.25">
      <c r="A1336" s="240">
        <v>41948</v>
      </c>
      <c r="B1336" s="241">
        <v>2737</v>
      </c>
      <c r="C1336" s="394" t="s">
        <v>2506</v>
      </c>
      <c r="D1336" s="401" t="s">
        <v>2537</v>
      </c>
      <c r="E1336" s="402">
        <v>1350</v>
      </c>
      <c r="F1336" s="294">
        <v>41949</v>
      </c>
      <c r="G1336" s="30">
        <v>1350</v>
      </c>
      <c r="H1336" s="265">
        <f t="shared" si="17"/>
        <v>0</v>
      </c>
      <c r="I1336" s="235" t="s">
        <v>2523</v>
      </c>
      <c r="J1336" s="9"/>
      <c r="K1336" s="9"/>
      <c r="M1336" s="9"/>
    </row>
    <row r="1337" spans="1:13" x14ac:dyDescent="0.25">
      <c r="A1337" s="240">
        <v>41949</v>
      </c>
      <c r="B1337" s="241">
        <v>2807</v>
      </c>
      <c r="C1337" s="394" t="s">
        <v>2506</v>
      </c>
      <c r="D1337" s="401" t="s">
        <v>2537</v>
      </c>
      <c r="E1337" s="402">
        <v>2760</v>
      </c>
      <c r="F1337" s="294">
        <v>41950</v>
      </c>
      <c r="G1337" s="30">
        <v>2760</v>
      </c>
      <c r="H1337" s="265">
        <f t="shared" si="17"/>
        <v>0</v>
      </c>
      <c r="I1337" s="235" t="s">
        <v>2531</v>
      </c>
      <c r="J1337" s="9"/>
      <c r="K1337" s="9"/>
      <c r="M1337" s="9"/>
    </row>
    <row r="1338" spans="1:13" x14ac:dyDescent="0.25">
      <c r="A1338" s="240">
        <v>41950</v>
      </c>
      <c r="B1338" s="241">
        <v>2894</v>
      </c>
      <c r="C1338" s="394" t="s">
        <v>2506</v>
      </c>
      <c r="D1338" s="401" t="s">
        <v>2537</v>
      </c>
      <c r="E1338" s="402">
        <v>3213</v>
      </c>
      <c r="F1338" s="294">
        <v>41950</v>
      </c>
      <c r="G1338" s="30">
        <v>3213</v>
      </c>
      <c r="H1338" s="265">
        <f t="shared" si="17"/>
        <v>0</v>
      </c>
      <c r="I1338" s="8" t="s">
        <v>2531</v>
      </c>
      <c r="J1338" s="9"/>
      <c r="K1338" s="9"/>
      <c r="M1338" s="9"/>
    </row>
    <row r="1339" spans="1:13" x14ac:dyDescent="0.25">
      <c r="A1339" s="240">
        <v>41951</v>
      </c>
      <c r="B1339" s="241">
        <v>3016</v>
      </c>
      <c r="C1339" s="394" t="s">
        <v>2506</v>
      </c>
      <c r="D1339" s="8" t="s">
        <v>2537</v>
      </c>
      <c r="E1339" s="252">
        <v>3699</v>
      </c>
      <c r="F1339" s="294">
        <v>41951</v>
      </c>
      <c r="G1339" s="30">
        <v>3699</v>
      </c>
      <c r="H1339" s="265">
        <f t="shared" si="17"/>
        <v>0</v>
      </c>
      <c r="I1339" s="8" t="s">
        <v>2531</v>
      </c>
      <c r="J1339" s="9"/>
      <c r="K1339" s="9"/>
      <c r="M1339" s="9"/>
    </row>
    <row r="1340" spans="1:13" x14ac:dyDescent="0.25">
      <c r="A1340" s="240">
        <v>41953</v>
      </c>
      <c r="B1340" s="241">
        <v>3131</v>
      </c>
      <c r="C1340" s="394" t="s">
        <v>2506</v>
      </c>
      <c r="D1340" s="8" t="s">
        <v>2537</v>
      </c>
      <c r="E1340" s="252">
        <v>1921.5</v>
      </c>
      <c r="F1340" s="294">
        <v>41953</v>
      </c>
      <c r="G1340" s="30">
        <v>1921.5</v>
      </c>
      <c r="H1340" s="265">
        <f t="shared" si="17"/>
        <v>0</v>
      </c>
      <c r="I1340" s="8" t="s">
        <v>2531</v>
      </c>
      <c r="J1340" s="9"/>
      <c r="K1340" s="9"/>
      <c r="M1340" s="9"/>
    </row>
    <row r="1341" spans="1:13" x14ac:dyDescent="0.25">
      <c r="A1341" s="240">
        <v>41955</v>
      </c>
      <c r="B1341" s="241">
        <v>3295</v>
      </c>
      <c r="C1341" s="394" t="s">
        <v>2506</v>
      </c>
      <c r="D1341" s="8" t="s">
        <v>2537</v>
      </c>
      <c r="E1341" s="252">
        <v>1669.8</v>
      </c>
      <c r="F1341" s="294">
        <v>41956</v>
      </c>
      <c r="G1341" s="30">
        <v>1669.8</v>
      </c>
      <c r="H1341" s="265">
        <f t="shared" si="17"/>
        <v>0</v>
      </c>
      <c r="I1341" s="8" t="s">
        <v>2523</v>
      </c>
      <c r="J1341" s="9"/>
      <c r="K1341" s="9"/>
      <c r="M1341" s="9"/>
    </row>
    <row r="1342" spans="1:13" x14ac:dyDescent="0.25">
      <c r="A1342" s="240">
        <v>41956</v>
      </c>
      <c r="B1342" s="241">
        <v>3409</v>
      </c>
      <c r="C1342" s="394" t="s">
        <v>2506</v>
      </c>
      <c r="D1342" s="8" t="s">
        <v>2537</v>
      </c>
      <c r="E1342" s="252">
        <v>1564</v>
      </c>
      <c r="F1342" s="294">
        <v>41956</v>
      </c>
      <c r="G1342" s="30">
        <v>1564</v>
      </c>
      <c r="H1342" s="265">
        <f t="shared" si="17"/>
        <v>0</v>
      </c>
      <c r="I1342" s="8" t="s">
        <v>2531</v>
      </c>
      <c r="J1342" s="9"/>
      <c r="K1342" s="9"/>
      <c r="M1342" s="9"/>
    </row>
    <row r="1343" spans="1:13" x14ac:dyDescent="0.25">
      <c r="A1343" s="240">
        <v>41957</v>
      </c>
      <c r="B1343" s="241">
        <v>3499</v>
      </c>
      <c r="C1343" s="394" t="s">
        <v>2506</v>
      </c>
      <c r="D1343" s="401" t="s">
        <v>2537</v>
      </c>
      <c r="E1343" s="402">
        <v>3459.2</v>
      </c>
      <c r="F1343" s="294">
        <v>41958</v>
      </c>
      <c r="G1343" s="30">
        <v>3459.2</v>
      </c>
      <c r="H1343" s="265">
        <f t="shared" si="17"/>
        <v>0</v>
      </c>
      <c r="I1343" s="8" t="s">
        <v>2531</v>
      </c>
      <c r="J1343" s="9"/>
      <c r="K1343" s="9"/>
      <c r="M1343" s="9"/>
    </row>
    <row r="1344" spans="1:13" x14ac:dyDescent="0.25">
      <c r="A1344" s="240">
        <v>41958</v>
      </c>
      <c r="B1344" s="241">
        <v>3571</v>
      </c>
      <c r="C1344" s="394" t="s">
        <v>2506</v>
      </c>
      <c r="D1344" s="401" t="s">
        <v>2537</v>
      </c>
      <c r="E1344" s="402">
        <v>3966.8</v>
      </c>
      <c r="F1344" s="294">
        <v>41960</v>
      </c>
      <c r="G1344" s="30">
        <v>3966.8</v>
      </c>
      <c r="H1344" s="265">
        <f t="shared" si="17"/>
        <v>0</v>
      </c>
      <c r="I1344" s="235" t="s">
        <v>2508</v>
      </c>
      <c r="J1344" s="9"/>
      <c r="K1344" s="9"/>
      <c r="M1344" s="9"/>
    </row>
    <row r="1345" spans="1:13" x14ac:dyDescent="0.25">
      <c r="A1345" s="240">
        <v>41960</v>
      </c>
      <c r="B1345" s="241">
        <v>3703</v>
      </c>
      <c r="C1345" s="394" t="s">
        <v>2506</v>
      </c>
      <c r="D1345" s="8" t="s">
        <v>2537</v>
      </c>
      <c r="E1345" s="252">
        <v>1992.8</v>
      </c>
      <c r="F1345" s="294">
        <v>41960</v>
      </c>
      <c r="G1345" s="251">
        <v>1992.8</v>
      </c>
      <c r="H1345" s="265">
        <f t="shared" si="17"/>
        <v>0</v>
      </c>
      <c r="I1345" s="8" t="s">
        <v>2531</v>
      </c>
      <c r="J1345" s="9"/>
      <c r="K1345" s="9"/>
      <c r="M1345" s="9"/>
    </row>
    <row r="1346" spans="1:13" x14ac:dyDescent="0.25">
      <c r="A1346" s="240">
        <v>41961</v>
      </c>
      <c r="B1346" s="241">
        <v>3817</v>
      </c>
      <c r="C1346" s="394" t="s">
        <v>2506</v>
      </c>
      <c r="D1346" s="401" t="s">
        <v>2537</v>
      </c>
      <c r="E1346" s="402">
        <v>1645</v>
      </c>
      <c r="F1346" s="294">
        <v>41963</v>
      </c>
      <c r="G1346" s="251">
        <v>1645</v>
      </c>
      <c r="H1346" s="265">
        <f t="shared" si="17"/>
        <v>0</v>
      </c>
      <c r="I1346" s="235" t="s">
        <v>2531</v>
      </c>
      <c r="J1346" s="9"/>
      <c r="K1346" s="9"/>
      <c r="M1346" s="9"/>
    </row>
    <row r="1347" spans="1:13" x14ac:dyDescent="0.25">
      <c r="A1347" s="240">
        <v>41962</v>
      </c>
      <c r="B1347" s="241">
        <v>3901</v>
      </c>
      <c r="C1347" s="394" t="s">
        <v>2506</v>
      </c>
      <c r="D1347" s="401" t="s">
        <v>2537</v>
      </c>
      <c r="E1347" s="402">
        <v>1494.6</v>
      </c>
      <c r="F1347" s="294">
        <v>41962</v>
      </c>
      <c r="G1347" s="30">
        <v>1494.6</v>
      </c>
      <c r="H1347" s="265">
        <f t="shared" si="17"/>
        <v>0</v>
      </c>
      <c r="I1347" s="8" t="s">
        <v>2544</v>
      </c>
      <c r="J1347" s="9"/>
      <c r="K1347" s="9"/>
      <c r="M1347" s="9"/>
    </row>
    <row r="1348" spans="1:13" x14ac:dyDescent="0.25">
      <c r="A1348" s="240">
        <v>41963</v>
      </c>
      <c r="B1348" s="241">
        <v>3953</v>
      </c>
      <c r="C1348" s="394" t="s">
        <v>2506</v>
      </c>
      <c r="D1348" s="401" t="s">
        <v>2537</v>
      </c>
      <c r="E1348" s="402">
        <v>2444</v>
      </c>
      <c r="F1348" s="294">
        <v>41963</v>
      </c>
      <c r="G1348" s="30">
        <v>2444</v>
      </c>
      <c r="H1348" s="265">
        <f t="shared" si="17"/>
        <v>0</v>
      </c>
      <c r="I1348" s="8" t="s">
        <v>2531</v>
      </c>
      <c r="J1348" s="9"/>
      <c r="K1348" s="9"/>
      <c r="M1348" s="9"/>
    </row>
    <row r="1349" spans="1:13" x14ac:dyDescent="0.25">
      <c r="A1349" s="240">
        <v>41964</v>
      </c>
      <c r="B1349" s="241">
        <v>4074</v>
      </c>
      <c r="C1349" s="429" t="s">
        <v>2506</v>
      </c>
      <c r="D1349" s="401" t="s">
        <v>2537</v>
      </c>
      <c r="E1349" s="402">
        <v>2617.4</v>
      </c>
      <c r="F1349" s="294">
        <v>41965</v>
      </c>
      <c r="G1349" s="30">
        <v>2617.4</v>
      </c>
      <c r="H1349" s="265">
        <f t="shared" si="17"/>
        <v>0</v>
      </c>
      <c r="I1349" s="235" t="s">
        <v>2531</v>
      </c>
      <c r="J1349" s="9"/>
      <c r="K1349" s="9"/>
      <c r="M1349" s="9"/>
    </row>
    <row r="1350" spans="1:13" x14ac:dyDescent="0.25">
      <c r="A1350" s="240">
        <v>41965</v>
      </c>
      <c r="B1350" s="241">
        <v>4166</v>
      </c>
      <c r="C1350" s="429" t="s">
        <v>2506</v>
      </c>
      <c r="D1350" s="401" t="s">
        <v>2537</v>
      </c>
      <c r="E1350" s="402">
        <v>3532.8</v>
      </c>
      <c r="F1350" s="294">
        <v>41966</v>
      </c>
      <c r="G1350" s="22">
        <v>3532.8</v>
      </c>
      <c r="H1350" s="265">
        <f t="shared" si="17"/>
        <v>0</v>
      </c>
      <c r="I1350" s="431" t="s">
        <v>2531</v>
      </c>
      <c r="J1350" s="9"/>
      <c r="K1350" s="9"/>
      <c r="M1350" s="9"/>
    </row>
    <row r="1351" spans="1:13" x14ac:dyDescent="0.25">
      <c r="A1351" s="240">
        <v>41966</v>
      </c>
      <c r="B1351" s="241">
        <v>4254</v>
      </c>
      <c r="C1351" s="429" t="s">
        <v>2506</v>
      </c>
      <c r="D1351" s="401" t="s">
        <v>2537</v>
      </c>
      <c r="E1351" s="402">
        <v>8228</v>
      </c>
      <c r="F1351" s="294">
        <v>41966</v>
      </c>
      <c r="G1351" s="30">
        <v>8228</v>
      </c>
      <c r="H1351" s="265">
        <f t="shared" si="17"/>
        <v>0</v>
      </c>
      <c r="I1351" s="8" t="s">
        <v>2508</v>
      </c>
      <c r="J1351" s="9"/>
      <c r="K1351" s="9"/>
      <c r="M1351" s="9"/>
    </row>
    <row r="1352" spans="1:13" x14ac:dyDescent="0.25">
      <c r="A1352" s="240">
        <v>41967</v>
      </c>
      <c r="B1352" s="241">
        <v>4269</v>
      </c>
      <c r="C1352" s="429" t="s">
        <v>2506</v>
      </c>
      <c r="D1352" s="401" t="s">
        <v>2537</v>
      </c>
      <c r="E1352" s="402">
        <v>1654.4</v>
      </c>
      <c r="F1352" s="117">
        <v>41967</v>
      </c>
      <c r="G1352" s="30">
        <v>1654.4</v>
      </c>
      <c r="H1352" s="265">
        <f t="shared" si="17"/>
        <v>0</v>
      </c>
      <c r="I1352" s="235" t="s">
        <v>2531</v>
      </c>
      <c r="K1352" s="21"/>
      <c r="M1352" s="9"/>
    </row>
    <row r="1353" spans="1:13" x14ac:dyDescent="0.25">
      <c r="A1353" s="240">
        <v>41968</v>
      </c>
      <c r="B1353" s="241">
        <v>4369</v>
      </c>
      <c r="C1353" s="429" t="s">
        <v>2506</v>
      </c>
      <c r="D1353" s="401" t="s">
        <v>2537</v>
      </c>
      <c r="E1353" s="402">
        <v>1771.9</v>
      </c>
      <c r="F1353" s="294">
        <v>41968</v>
      </c>
      <c r="G1353" s="22">
        <v>1771.9</v>
      </c>
      <c r="H1353" s="265">
        <f t="shared" si="17"/>
        <v>0</v>
      </c>
      <c r="I1353" s="20" t="s">
        <v>2531</v>
      </c>
      <c r="M1353" s="9"/>
    </row>
    <row r="1354" spans="1:13" x14ac:dyDescent="0.25">
      <c r="A1354" s="240"/>
      <c r="B1354" s="241"/>
      <c r="C1354" s="429"/>
      <c r="D1354" s="401"/>
      <c r="E1354" s="402"/>
      <c r="F1354" s="294"/>
      <c r="G1354" s="620">
        <f>SUM(G1334:G1353)</f>
        <v>54996.200000000004</v>
      </c>
      <c r="H1354" s="265"/>
      <c r="I1354" s="20"/>
      <c r="M1354" s="9"/>
    </row>
    <row r="1355" spans="1:13" x14ac:dyDescent="0.25">
      <c r="A1355" s="240"/>
      <c r="B1355" s="241"/>
      <c r="C1355" s="429"/>
      <c r="D1355" s="401"/>
      <c r="E1355" s="402"/>
      <c r="F1355" s="294"/>
      <c r="G1355" s="22"/>
      <c r="H1355" s="265"/>
      <c r="I1355" s="20"/>
      <c r="M1355" s="9"/>
    </row>
    <row r="1356" spans="1:13" x14ac:dyDescent="0.25">
      <c r="A1356" s="240">
        <v>41945</v>
      </c>
      <c r="B1356" s="241">
        <v>2537</v>
      </c>
      <c r="C1356" s="394" t="s">
        <v>2506</v>
      </c>
      <c r="D1356" s="414" t="s">
        <v>2564</v>
      </c>
      <c r="E1356" s="402">
        <v>7292</v>
      </c>
      <c r="F1356" s="294">
        <v>41945</v>
      </c>
      <c r="G1356" s="30">
        <v>7292</v>
      </c>
      <c r="H1356" s="238">
        <f t="shared" si="17"/>
        <v>0</v>
      </c>
      <c r="I1356" s="38" t="s">
        <v>2508</v>
      </c>
      <c r="M1356" s="9"/>
    </row>
    <row r="1357" spans="1:13" x14ac:dyDescent="0.25">
      <c r="A1357" s="240">
        <v>41946</v>
      </c>
      <c r="B1357" s="241">
        <v>2629</v>
      </c>
      <c r="C1357" s="394" t="s">
        <v>2506</v>
      </c>
      <c r="D1357" s="414" t="s">
        <v>2564</v>
      </c>
      <c r="E1357" s="402">
        <v>7924</v>
      </c>
      <c r="F1357" s="294">
        <v>41946</v>
      </c>
      <c r="G1357" s="30">
        <v>7924</v>
      </c>
      <c r="H1357" s="265">
        <f t="shared" si="17"/>
        <v>0</v>
      </c>
      <c r="I1357" s="38" t="s">
        <v>2508</v>
      </c>
      <c r="M1357" s="9"/>
    </row>
    <row r="1358" spans="1:13" x14ac:dyDescent="0.25">
      <c r="A1358" s="240">
        <v>41947</v>
      </c>
      <c r="B1358" s="241">
        <v>2703</v>
      </c>
      <c r="C1358" s="394" t="s">
        <v>2506</v>
      </c>
      <c r="D1358" s="401" t="s">
        <v>2564</v>
      </c>
      <c r="E1358" s="402">
        <v>8160</v>
      </c>
      <c r="F1358" s="294">
        <v>41947</v>
      </c>
      <c r="G1358" s="30">
        <v>8160</v>
      </c>
      <c r="H1358" s="265">
        <f t="shared" si="17"/>
        <v>0</v>
      </c>
      <c r="I1358" s="235" t="s">
        <v>2508</v>
      </c>
      <c r="M1358" s="9"/>
    </row>
    <row r="1359" spans="1:13" x14ac:dyDescent="0.25">
      <c r="A1359" s="240">
        <v>41948</v>
      </c>
      <c r="B1359" s="241">
        <v>2788</v>
      </c>
      <c r="C1359" s="394" t="s">
        <v>2506</v>
      </c>
      <c r="D1359" s="401" t="s">
        <v>2564</v>
      </c>
      <c r="E1359" s="402">
        <v>8216</v>
      </c>
      <c r="F1359" s="294">
        <v>41948</v>
      </c>
      <c r="G1359" s="30">
        <v>8216</v>
      </c>
      <c r="H1359" s="265">
        <f t="shared" si="17"/>
        <v>0</v>
      </c>
      <c r="I1359" s="235" t="s">
        <v>2508</v>
      </c>
      <c r="M1359" s="9"/>
    </row>
    <row r="1360" spans="1:13" x14ac:dyDescent="0.25">
      <c r="A1360" s="240">
        <v>41949</v>
      </c>
      <c r="B1360" s="241">
        <v>2877</v>
      </c>
      <c r="C1360" s="394" t="s">
        <v>2506</v>
      </c>
      <c r="D1360" s="401" t="s">
        <v>2564</v>
      </c>
      <c r="E1360" s="402">
        <v>8304</v>
      </c>
      <c r="F1360" s="294">
        <v>41949</v>
      </c>
      <c r="G1360" s="30">
        <v>8304</v>
      </c>
      <c r="H1360" s="265">
        <f t="shared" si="17"/>
        <v>0</v>
      </c>
      <c r="I1360" s="8" t="s">
        <v>2508</v>
      </c>
      <c r="M1360" s="9"/>
    </row>
    <row r="1361" spans="1:13" x14ac:dyDescent="0.25">
      <c r="A1361" s="240">
        <v>41950</v>
      </c>
      <c r="B1361" s="241">
        <v>2977</v>
      </c>
      <c r="C1361" s="394" t="s">
        <v>2506</v>
      </c>
      <c r="D1361" s="8" t="s">
        <v>2564</v>
      </c>
      <c r="E1361" s="252">
        <v>7956</v>
      </c>
      <c r="F1361" s="294">
        <v>41950</v>
      </c>
      <c r="G1361" s="30">
        <v>7956</v>
      </c>
      <c r="H1361" s="265">
        <f t="shared" si="17"/>
        <v>0</v>
      </c>
      <c r="I1361" s="8" t="s">
        <v>2508</v>
      </c>
      <c r="M1361" s="9"/>
    </row>
    <row r="1362" spans="1:13" x14ac:dyDescent="0.25">
      <c r="A1362" s="240">
        <v>41953</v>
      </c>
      <c r="B1362" s="241">
        <v>3201</v>
      </c>
      <c r="C1362" s="394" t="s">
        <v>2506</v>
      </c>
      <c r="D1362" s="8" t="s">
        <v>2564</v>
      </c>
      <c r="E1362" s="252">
        <v>5112</v>
      </c>
      <c r="F1362" s="294">
        <v>41953</v>
      </c>
      <c r="G1362" s="30">
        <v>5112</v>
      </c>
      <c r="H1362" s="265">
        <f t="shared" si="17"/>
        <v>0</v>
      </c>
      <c r="I1362" s="235" t="s">
        <v>2508</v>
      </c>
      <c r="M1362" s="9"/>
    </row>
    <row r="1363" spans="1:13" x14ac:dyDescent="0.25">
      <c r="A1363" s="240">
        <v>41954</v>
      </c>
      <c r="B1363" s="241">
        <v>3287</v>
      </c>
      <c r="C1363" s="394" t="s">
        <v>2506</v>
      </c>
      <c r="D1363" s="8" t="s">
        <v>2564</v>
      </c>
      <c r="E1363" s="252">
        <v>9428</v>
      </c>
      <c r="F1363" s="294">
        <v>41954</v>
      </c>
      <c r="G1363" s="30">
        <v>9428</v>
      </c>
      <c r="H1363" s="265">
        <f t="shared" si="17"/>
        <v>0</v>
      </c>
      <c r="I1363" s="235" t="s">
        <v>2508</v>
      </c>
      <c r="M1363" s="9"/>
    </row>
    <row r="1364" spans="1:13" x14ac:dyDescent="0.25">
      <c r="A1364" s="240">
        <v>41955</v>
      </c>
      <c r="B1364" s="241">
        <v>3366</v>
      </c>
      <c r="C1364" s="394" t="s">
        <v>2506</v>
      </c>
      <c r="D1364" s="8" t="s">
        <v>2564</v>
      </c>
      <c r="E1364" s="252">
        <v>8392</v>
      </c>
      <c r="F1364" s="294">
        <v>41955</v>
      </c>
      <c r="G1364" s="30">
        <v>8392</v>
      </c>
      <c r="H1364" s="265">
        <f t="shared" si="17"/>
        <v>0</v>
      </c>
      <c r="I1364" s="235" t="s">
        <v>2508</v>
      </c>
      <c r="M1364" s="9"/>
    </row>
    <row r="1365" spans="1:13" x14ac:dyDescent="0.25">
      <c r="A1365" s="240">
        <v>41956</v>
      </c>
      <c r="B1365" s="241">
        <v>3464</v>
      </c>
      <c r="C1365" s="394" t="s">
        <v>2506</v>
      </c>
      <c r="D1365" s="401" t="s">
        <v>2564</v>
      </c>
      <c r="E1365" s="402">
        <v>9716</v>
      </c>
      <c r="F1365" s="294">
        <v>41956</v>
      </c>
      <c r="G1365" s="30">
        <v>9716</v>
      </c>
      <c r="H1365" s="265">
        <f t="shared" si="17"/>
        <v>0</v>
      </c>
      <c r="I1365" s="8" t="s">
        <v>2508</v>
      </c>
      <c r="M1365" s="9"/>
    </row>
    <row r="1366" spans="1:13" x14ac:dyDescent="0.25">
      <c r="A1366" s="240">
        <v>41957</v>
      </c>
      <c r="B1366" s="241">
        <v>3549</v>
      </c>
      <c r="C1366" s="394" t="s">
        <v>2506</v>
      </c>
      <c r="D1366" s="401" t="s">
        <v>2564</v>
      </c>
      <c r="E1366" s="402">
        <v>9315.7000000000007</v>
      </c>
      <c r="F1366" s="294">
        <v>41957</v>
      </c>
      <c r="G1366" s="30">
        <v>9315.7000000000007</v>
      </c>
      <c r="H1366" s="280">
        <f t="shared" si="17"/>
        <v>0</v>
      </c>
      <c r="I1366" s="235" t="s">
        <v>2508</v>
      </c>
      <c r="M1366" s="9"/>
    </row>
    <row r="1367" spans="1:13" x14ac:dyDescent="0.25">
      <c r="A1367" s="240">
        <v>41959</v>
      </c>
      <c r="B1367" s="241">
        <v>3681</v>
      </c>
      <c r="C1367" s="394" t="s">
        <v>2506</v>
      </c>
      <c r="D1367" s="8" t="s">
        <v>2564</v>
      </c>
      <c r="E1367" s="252">
        <v>8108</v>
      </c>
      <c r="F1367" s="294">
        <v>41959</v>
      </c>
      <c r="G1367" s="30">
        <v>8108</v>
      </c>
      <c r="H1367" s="265">
        <f t="shared" si="17"/>
        <v>0</v>
      </c>
      <c r="I1367" s="8" t="s">
        <v>2508</v>
      </c>
      <c r="M1367" s="9"/>
    </row>
    <row r="1368" spans="1:13" x14ac:dyDescent="0.25">
      <c r="A1368" s="240">
        <v>41960</v>
      </c>
      <c r="B1368" s="241">
        <v>3765</v>
      </c>
      <c r="C1368" s="394" t="s">
        <v>2506</v>
      </c>
      <c r="D1368" s="8" t="s">
        <v>2564</v>
      </c>
      <c r="E1368" s="252">
        <v>8072</v>
      </c>
      <c r="F1368" s="294">
        <v>41960</v>
      </c>
      <c r="G1368" s="251">
        <v>8072</v>
      </c>
      <c r="H1368" s="265">
        <f t="shared" si="17"/>
        <v>0</v>
      </c>
      <c r="I1368" s="235" t="s">
        <v>2508</v>
      </c>
      <c r="M1368" s="9"/>
    </row>
    <row r="1369" spans="1:13" x14ac:dyDescent="0.25">
      <c r="A1369" s="240">
        <v>41962</v>
      </c>
      <c r="B1369" s="241">
        <v>3927</v>
      </c>
      <c r="C1369" s="394" t="s">
        <v>2506</v>
      </c>
      <c r="D1369" s="401" t="s">
        <v>2564</v>
      </c>
      <c r="E1369" s="402">
        <v>120</v>
      </c>
      <c r="F1369" s="294">
        <v>41962</v>
      </c>
      <c r="G1369" s="30">
        <v>120</v>
      </c>
      <c r="H1369" s="265">
        <f t="shared" si="17"/>
        <v>0</v>
      </c>
      <c r="I1369" s="8" t="s">
        <v>2508</v>
      </c>
      <c r="M1369" s="9"/>
    </row>
    <row r="1370" spans="1:13" x14ac:dyDescent="0.25">
      <c r="A1370" s="240">
        <v>41967</v>
      </c>
      <c r="B1370" s="241">
        <v>4347</v>
      </c>
      <c r="C1370" s="429" t="s">
        <v>2506</v>
      </c>
      <c r="D1370" s="401" t="s">
        <v>2564</v>
      </c>
      <c r="E1370" s="402">
        <v>8072</v>
      </c>
      <c r="F1370" s="294">
        <v>41967</v>
      </c>
      <c r="G1370" s="22">
        <v>8072</v>
      </c>
      <c r="H1370" s="265">
        <f t="shared" si="17"/>
        <v>0</v>
      </c>
      <c r="I1370" s="20" t="s">
        <v>2508</v>
      </c>
      <c r="M1370" s="9"/>
    </row>
    <row r="1371" spans="1:13" x14ac:dyDescent="0.25">
      <c r="A1371" s="240">
        <v>41968</v>
      </c>
      <c r="B1371" s="241">
        <v>4432</v>
      </c>
      <c r="C1371" s="429" t="s">
        <v>2506</v>
      </c>
      <c r="D1371" s="401" t="s">
        <v>2564</v>
      </c>
      <c r="E1371" s="295">
        <v>5144</v>
      </c>
      <c r="F1371" s="294">
        <v>41968</v>
      </c>
      <c r="G1371" s="22">
        <v>5144</v>
      </c>
      <c r="H1371" s="265">
        <f t="shared" si="17"/>
        <v>0</v>
      </c>
      <c r="I1371" s="20" t="s">
        <v>2508</v>
      </c>
      <c r="M1371" s="9"/>
    </row>
    <row r="1372" spans="1:13" x14ac:dyDescent="0.25">
      <c r="A1372" s="240">
        <v>41954</v>
      </c>
      <c r="B1372" s="241">
        <v>3250</v>
      </c>
      <c r="C1372" s="394" t="s">
        <v>2506</v>
      </c>
      <c r="D1372" s="8" t="s">
        <v>2690</v>
      </c>
      <c r="E1372" s="252">
        <v>1472</v>
      </c>
      <c r="F1372" s="294">
        <v>41955</v>
      </c>
      <c r="G1372" s="30">
        <v>1472</v>
      </c>
      <c r="H1372" s="265">
        <f t="shared" si="17"/>
        <v>0</v>
      </c>
      <c r="I1372" s="235" t="s">
        <v>2531</v>
      </c>
      <c r="M1372" s="9"/>
    </row>
    <row r="1373" spans="1:13" x14ac:dyDescent="0.25">
      <c r="A1373" s="240"/>
      <c r="B1373" s="241"/>
      <c r="C1373" s="394"/>
      <c r="D1373" s="8"/>
      <c r="E1373" s="252"/>
      <c r="F1373" s="294"/>
      <c r="G1373" s="30">
        <f>SUM(G1356:G1372)</f>
        <v>120803.7</v>
      </c>
      <c r="H1373" s="265"/>
      <c r="I1373" s="235"/>
      <c r="M1373" s="9"/>
    </row>
    <row r="1374" spans="1:13" x14ac:dyDescent="0.25">
      <c r="A1374" s="240"/>
      <c r="B1374" s="241"/>
      <c r="C1374" s="394"/>
      <c r="D1374" s="8"/>
      <c r="E1374" s="252"/>
      <c r="F1374" s="294"/>
      <c r="G1374" s="30"/>
      <c r="H1374" s="265"/>
      <c r="I1374" s="235"/>
      <c r="M1374" s="9"/>
    </row>
    <row r="1375" spans="1:13" x14ac:dyDescent="0.25">
      <c r="A1375" s="240">
        <v>41963</v>
      </c>
      <c r="B1375" s="241">
        <v>4001</v>
      </c>
      <c r="C1375" s="429" t="s">
        <v>2506</v>
      </c>
      <c r="D1375" s="401" t="s">
        <v>2743</v>
      </c>
      <c r="E1375" s="402">
        <v>2509</v>
      </c>
      <c r="F1375" s="294">
        <v>41963</v>
      </c>
      <c r="G1375" s="30">
        <v>2509</v>
      </c>
      <c r="H1375" s="265">
        <f t="shared" si="17"/>
        <v>0</v>
      </c>
      <c r="I1375" s="8" t="s">
        <v>2508</v>
      </c>
      <c r="M1375" s="9"/>
    </row>
    <row r="1376" spans="1:13" x14ac:dyDescent="0.25">
      <c r="A1376" s="240">
        <v>41950</v>
      </c>
      <c r="B1376" s="241">
        <v>2962</v>
      </c>
      <c r="C1376" s="394" t="s">
        <v>2506</v>
      </c>
      <c r="D1376" s="8" t="s">
        <v>2652</v>
      </c>
      <c r="E1376" s="252">
        <v>3452.8</v>
      </c>
      <c r="F1376" s="294">
        <v>41950</v>
      </c>
      <c r="G1376" s="30">
        <v>3452.8</v>
      </c>
      <c r="H1376" s="265">
        <f t="shared" si="17"/>
        <v>0</v>
      </c>
      <c r="I1376" s="8" t="s">
        <v>2508</v>
      </c>
      <c r="M1376" s="9"/>
    </row>
    <row r="1377" spans="1:13" x14ac:dyDescent="0.25">
      <c r="A1377" s="240">
        <v>41951</v>
      </c>
      <c r="B1377" s="241">
        <v>3034</v>
      </c>
      <c r="C1377" s="394" t="s">
        <v>2506</v>
      </c>
      <c r="D1377" s="8" t="s">
        <v>2652</v>
      </c>
      <c r="E1377" s="252">
        <v>2872.8</v>
      </c>
      <c r="F1377" s="294" t="s">
        <v>2661</v>
      </c>
      <c r="G1377" s="30">
        <v>2872.8</v>
      </c>
      <c r="H1377" s="265">
        <f t="shared" si="17"/>
        <v>0</v>
      </c>
      <c r="I1377" s="8" t="s">
        <v>2508</v>
      </c>
      <c r="K1377" s="21"/>
      <c r="M1377" s="9"/>
    </row>
    <row r="1378" spans="1:13" x14ac:dyDescent="0.25">
      <c r="A1378" s="240">
        <v>41957</v>
      </c>
      <c r="B1378" s="241">
        <v>3543</v>
      </c>
      <c r="C1378" s="394" t="s">
        <v>2506</v>
      </c>
      <c r="D1378" s="401" t="s">
        <v>2715</v>
      </c>
      <c r="E1378" s="402">
        <v>2776.8</v>
      </c>
      <c r="F1378" s="294">
        <v>41957</v>
      </c>
      <c r="G1378" s="30">
        <v>2776.8</v>
      </c>
      <c r="H1378" s="265">
        <f t="shared" si="17"/>
        <v>0</v>
      </c>
      <c r="I1378" s="235" t="s">
        <v>2508</v>
      </c>
      <c r="M1378" s="9"/>
    </row>
    <row r="1379" spans="1:13" x14ac:dyDescent="0.25">
      <c r="A1379" s="240">
        <v>41958</v>
      </c>
      <c r="B1379" s="241">
        <v>3624</v>
      </c>
      <c r="C1379" s="394" t="s">
        <v>2506</v>
      </c>
      <c r="D1379" s="8" t="s">
        <v>2715</v>
      </c>
      <c r="E1379" s="252">
        <v>1314</v>
      </c>
      <c r="F1379" s="294">
        <v>41958</v>
      </c>
      <c r="G1379" s="30">
        <v>1314</v>
      </c>
      <c r="H1379" s="265">
        <f t="shared" si="17"/>
        <v>0</v>
      </c>
      <c r="I1379" s="8" t="s">
        <v>2508</v>
      </c>
      <c r="M1379" s="9"/>
    </row>
    <row r="1380" spans="1:13" x14ac:dyDescent="0.25">
      <c r="A1380" s="240"/>
      <c r="B1380" s="241"/>
      <c r="C1380" s="394"/>
      <c r="D1380" s="8"/>
      <c r="E1380" s="252"/>
      <c r="F1380" s="294"/>
      <c r="G1380" s="30">
        <f>SUM(G1375:G1379)</f>
        <v>12925.400000000001</v>
      </c>
      <c r="H1380" s="265"/>
      <c r="I1380" s="8"/>
      <c r="M1380" s="9"/>
    </row>
    <row r="1381" spans="1:13" x14ac:dyDescent="0.25">
      <c r="A1381" s="240"/>
      <c r="B1381" s="241"/>
      <c r="C1381" s="394"/>
      <c r="D1381" s="8"/>
      <c r="E1381" s="252"/>
      <c r="F1381" s="294"/>
      <c r="G1381" s="30"/>
      <c r="H1381" s="265"/>
      <c r="I1381" s="8"/>
      <c r="M1381" s="9"/>
    </row>
    <row r="1382" spans="1:13" x14ac:dyDescent="0.25">
      <c r="A1382" s="240">
        <v>41944</v>
      </c>
      <c r="B1382" s="241">
        <v>2427</v>
      </c>
      <c r="C1382" s="394" t="s">
        <v>2506</v>
      </c>
      <c r="D1382" s="8" t="s">
        <v>2528</v>
      </c>
      <c r="E1382" s="252">
        <v>3136.64</v>
      </c>
      <c r="F1382" s="294">
        <v>41944</v>
      </c>
      <c r="G1382" s="30">
        <v>3136.64</v>
      </c>
      <c r="H1382" s="238">
        <f t="shared" si="17"/>
        <v>0</v>
      </c>
      <c r="I1382" s="235" t="s">
        <v>2508</v>
      </c>
      <c r="M1382" s="9"/>
    </row>
    <row r="1383" spans="1:13" x14ac:dyDescent="0.25">
      <c r="A1383" s="240">
        <v>41945</v>
      </c>
      <c r="B1383" s="241">
        <v>2513</v>
      </c>
      <c r="C1383" s="394" t="s">
        <v>2506</v>
      </c>
      <c r="D1383" s="401" t="s">
        <v>2528</v>
      </c>
      <c r="E1383" s="402">
        <v>477.7</v>
      </c>
      <c r="F1383" s="294">
        <v>41945</v>
      </c>
      <c r="G1383" s="30">
        <v>477.7</v>
      </c>
      <c r="H1383" s="238">
        <f t="shared" si="17"/>
        <v>0</v>
      </c>
      <c r="I1383" s="8" t="s">
        <v>2508</v>
      </c>
      <c r="M1383" s="9"/>
    </row>
    <row r="1384" spans="1:13" x14ac:dyDescent="0.25">
      <c r="A1384" s="240">
        <v>41946</v>
      </c>
      <c r="B1384" s="241">
        <v>2591</v>
      </c>
      <c r="C1384" s="394" t="s">
        <v>2506</v>
      </c>
      <c r="D1384" s="414" t="s">
        <v>2528</v>
      </c>
      <c r="E1384" s="402">
        <v>3746.8</v>
      </c>
      <c r="F1384" s="294">
        <v>41946</v>
      </c>
      <c r="G1384" s="30">
        <v>3746.8</v>
      </c>
      <c r="H1384" s="238">
        <f t="shared" si="17"/>
        <v>0</v>
      </c>
      <c r="I1384" s="38" t="s">
        <v>2508</v>
      </c>
      <c r="M1384" s="9"/>
    </row>
    <row r="1385" spans="1:13" x14ac:dyDescent="0.25">
      <c r="A1385" s="240">
        <v>41948</v>
      </c>
      <c r="B1385" s="241">
        <v>2731</v>
      </c>
      <c r="C1385" s="394" t="s">
        <v>2506</v>
      </c>
      <c r="D1385" s="401" t="s">
        <v>2528</v>
      </c>
      <c r="E1385" s="402">
        <v>340.2</v>
      </c>
      <c r="F1385" s="294">
        <v>41948</v>
      </c>
      <c r="G1385" s="30">
        <v>340.2</v>
      </c>
      <c r="H1385" s="265">
        <f t="shared" si="17"/>
        <v>0</v>
      </c>
      <c r="I1385" s="235" t="s">
        <v>2508</v>
      </c>
      <c r="M1385" s="9"/>
    </row>
    <row r="1386" spans="1:13" x14ac:dyDescent="0.25">
      <c r="A1386" s="240">
        <v>41949</v>
      </c>
      <c r="B1386" s="241">
        <v>2833</v>
      </c>
      <c r="C1386" s="394" t="s">
        <v>2506</v>
      </c>
      <c r="D1386" s="401" t="s">
        <v>2528</v>
      </c>
      <c r="E1386" s="402">
        <v>3671.6</v>
      </c>
      <c r="F1386" s="294">
        <v>41949</v>
      </c>
      <c r="G1386" s="30">
        <v>3671.6</v>
      </c>
      <c r="H1386" s="265">
        <f t="shared" si="17"/>
        <v>0</v>
      </c>
      <c r="I1386" s="235" t="s">
        <v>2508</v>
      </c>
      <c r="M1386" s="9"/>
    </row>
    <row r="1387" spans="1:13" x14ac:dyDescent="0.25">
      <c r="A1387" s="240">
        <v>41951</v>
      </c>
      <c r="B1387" s="241">
        <v>3022</v>
      </c>
      <c r="C1387" s="394" t="s">
        <v>2506</v>
      </c>
      <c r="D1387" s="8" t="s">
        <v>2528</v>
      </c>
      <c r="E1387" s="252">
        <v>346.5</v>
      </c>
      <c r="F1387" s="294">
        <v>41951</v>
      </c>
      <c r="G1387" s="30">
        <v>346.5</v>
      </c>
      <c r="H1387" s="265">
        <f t="shared" si="17"/>
        <v>0</v>
      </c>
      <c r="I1387" s="8" t="s">
        <v>2508</v>
      </c>
      <c r="M1387" s="9"/>
    </row>
    <row r="1388" spans="1:13" x14ac:dyDescent="0.25">
      <c r="A1388" s="240">
        <v>41953</v>
      </c>
      <c r="B1388" s="241">
        <v>3147</v>
      </c>
      <c r="C1388" s="394" t="s">
        <v>2506</v>
      </c>
      <c r="D1388" s="8" t="s">
        <v>2528</v>
      </c>
      <c r="E1388" s="252">
        <v>2937</v>
      </c>
      <c r="F1388" s="294">
        <v>41953</v>
      </c>
      <c r="G1388" s="30">
        <v>2937</v>
      </c>
      <c r="H1388" s="265">
        <f t="shared" si="17"/>
        <v>0</v>
      </c>
      <c r="I1388" s="8" t="s">
        <v>2508</v>
      </c>
      <c r="M1388" s="9"/>
    </row>
    <row r="1389" spans="1:13" x14ac:dyDescent="0.25">
      <c r="A1389" s="240">
        <v>41956</v>
      </c>
      <c r="B1389" s="241">
        <v>3413</v>
      </c>
      <c r="C1389" s="394" t="s">
        <v>2506</v>
      </c>
      <c r="D1389" s="8" t="s">
        <v>2528</v>
      </c>
      <c r="E1389" s="252">
        <v>3742.2</v>
      </c>
      <c r="F1389" s="294">
        <v>41956</v>
      </c>
      <c r="G1389" s="30">
        <v>3742.2</v>
      </c>
      <c r="H1389" s="265">
        <f t="shared" si="17"/>
        <v>0</v>
      </c>
      <c r="I1389" s="8" t="s">
        <v>2508</v>
      </c>
      <c r="M1389" s="9"/>
    </row>
    <row r="1390" spans="1:13" x14ac:dyDescent="0.25">
      <c r="A1390" s="240">
        <v>41959</v>
      </c>
      <c r="B1390" s="241">
        <v>3647</v>
      </c>
      <c r="C1390" s="394" t="s">
        <v>2506</v>
      </c>
      <c r="D1390" s="8" t="s">
        <v>2528</v>
      </c>
      <c r="E1390" s="252">
        <v>119.6</v>
      </c>
      <c r="F1390" s="294">
        <v>41959</v>
      </c>
      <c r="G1390" s="30">
        <v>119.6</v>
      </c>
      <c r="H1390" s="265">
        <f t="shared" si="17"/>
        <v>0</v>
      </c>
      <c r="I1390" s="8" t="s">
        <v>2508</v>
      </c>
      <c r="M1390" s="9"/>
    </row>
    <row r="1391" spans="1:13" x14ac:dyDescent="0.25">
      <c r="A1391" s="240">
        <v>41960</v>
      </c>
      <c r="B1391" s="241">
        <v>3690</v>
      </c>
      <c r="C1391" s="394" t="s">
        <v>2506</v>
      </c>
      <c r="D1391" s="8" t="s">
        <v>2528</v>
      </c>
      <c r="E1391" s="252">
        <v>3676.2</v>
      </c>
      <c r="F1391" s="294">
        <v>41960</v>
      </c>
      <c r="G1391" s="251">
        <v>3676.2</v>
      </c>
      <c r="H1391" s="265">
        <f t="shared" si="17"/>
        <v>0</v>
      </c>
      <c r="I1391" s="8" t="s">
        <v>2508</v>
      </c>
      <c r="K1391" s="21"/>
      <c r="M1391" s="9"/>
    </row>
    <row r="1392" spans="1:13" x14ac:dyDescent="0.25">
      <c r="A1392" s="240">
        <v>41962</v>
      </c>
      <c r="B1392" s="241">
        <v>3892</v>
      </c>
      <c r="C1392" s="394" t="s">
        <v>2506</v>
      </c>
      <c r="D1392" s="401" t="s">
        <v>2528</v>
      </c>
      <c r="E1392" s="402">
        <v>317.39999999999998</v>
      </c>
      <c r="F1392" s="294">
        <v>41962</v>
      </c>
      <c r="G1392" s="30">
        <v>317.39999999999998</v>
      </c>
      <c r="H1392" s="265">
        <f t="shared" si="17"/>
        <v>0</v>
      </c>
      <c r="I1392" s="8" t="s">
        <v>2508</v>
      </c>
      <c r="M1392" s="9"/>
    </row>
    <row r="1393" spans="1:13" x14ac:dyDescent="0.25">
      <c r="A1393" s="240">
        <v>41963</v>
      </c>
      <c r="B1393" s="241">
        <v>3948</v>
      </c>
      <c r="C1393" s="394" t="s">
        <v>2506</v>
      </c>
      <c r="D1393" s="401" t="s">
        <v>2528</v>
      </c>
      <c r="E1393" s="402">
        <v>3309.9</v>
      </c>
      <c r="F1393" s="294">
        <v>41963</v>
      </c>
      <c r="G1393" s="30">
        <v>3309.9</v>
      </c>
      <c r="H1393" s="265">
        <f t="shared" si="17"/>
        <v>0</v>
      </c>
      <c r="I1393" s="8" t="s">
        <v>2508</v>
      </c>
      <c r="M1393" s="9"/>
    </row>
    <row r="1394" spans="1:13" x14ac:dyDescent="0.25">
      <c r="A1394" s="240">
        <v>41963</v>
      </c>
      <c r="B1394" s="241">
        <v>3999</v>
      </c>
      <c r="C1394" s="394" t="s">
        <v>2506</v>
      </c>
      <c r="D1394" s="401" t="s">
        <v>2528</v>
      </c>
      <c r="E1394" s="402">
        <v>80</v>
      </c>
      <c r="F1394" s="294">
        <v>41963</v>
      </c>
      <c r="G1394" s="30">
        <v>80</v>
      </c>
      <c r="H1394" s="265">
        <f t="shared" ref="H1394:H1473" si="18">E1394-G1394</f>
        <v>0</v>
      </c>
      <c r="I1394" s="8" t="s">
        <v>2508</v>
      </c>
      <c r="M1394" s="9"/>
    </row>
    <row r="1395" spans="1:13" x14ac:dyDescent="0.25">
      <c r="A1395" s="240">
        <v>41967</v>
      </c>
      <c r="B1395" s="241">
        <v>4271</v>
      </c>
      <c r="C1395" s="429" t="s">
        <v>2506</v>
      </c>
      <c r="D1395" s="401" t="s">
        <v>2528</v>
      </c>
      <c r="E1395" s="402">
        <v>3550.8</v>
      </c>
      <c r="F1395" s="117">
        <v>41967</v>
      </c>
      <c r="G1395" s="30">
        <v>3550.8</v>
      </c>
      <c r="H1395" s="265">
        <f t="shared" si="18"/>
        <v>0</v>
      </c>
      <c r="I1395" s="235" t="s">
        <v>2508</v>
      </c>
      <c r="M1395" s="9"/>
    </row>
    <row r="1396" spans="1:13" x14ac:dyDescent="0.25">
      <c r="A1396" s="240"/>
      <c r="B1396" s="241"/>
      <c r="C1396" s="429"/>
      <c r="D1396" s="401"/>
      <c r="E1396" s="402"/>
      <c r="F1396" s="117"/>
      <c r="G1396" s="621">
        <f>SUM(G1382:G1395)</f>
        <v>29452.54</v>
      </c>
      <c r="H1396" s="265"/>
      <c r="I1396" s="235"/>
      <c r="M1396" s="9"/>
    </row>
    <row r="1397" spans="1:13" x14ac:dyDescent="0.25">
      <c r="A1397" s="240"/>
      <c r="B1397" s="241"/>
      <c r="C1397" s="429"/>
      <c r="D1397" s="401"/>
      <c r="E1397" s="402"/>
      <c r="F1397" s="117"/>
      <c r="G1397" s="30"/>
      <c r="H1397" s="265"/>
      <c r="I1397" s="235"/>
      <c r="M1397" s="9"/>
    </row>
    <row r="1398" spans="1:13" x14ac:dyDescent="0.25">
      <c r="A1398" s="240">
        <v>41946</v>
      </c>
      <c r="B1398" s="241">
        <v>2594</v>
      </c>
      <c r="C1398" s="394" t="s">
        <v>2506</v>
      </c>
      <c r="D1398" s="414" t="s">
        <v>315</v>
      </c>
      <c r="E1398" s="402">
        <v>2137.1999999999998</v>
      </c>
      <c r="F1398" s="294">
        <v>41947</v>
      </c>
      <c r="G1398" s="30">
        <v>2137.1999999999998</v>
      </c>
      <c r="H1398" s="238">
        <f t="shared" si="18"/>
        <v>0</v>
      </c>
      <c r="I1398" s="38" t="s">
        <v>2544</v>
      </c>
      <c r="M1398" s="9"/>
    </row>
    <row r="1399" spans="1:13" x14ac:dyDescent="0.25">
      <c r="A1399" s="240">
        <v>41948</v>
      </c>
      <c r="B1399" s="241">
        <v>2779</v>
      </c>
      <c r="C1399" s="394" t="s">
        <v>2506</v>
      </c>
      <c r="D1399" s="401" t="s">
        <v>315</v>
      </c>
      <c r="E1399" s="402">
        <v>3141.8</v>
      </c>
      <c r="F1399" s="294">
        <v>41949</v>
      </c>
      <c r="G1399" s="30">
        <v>3141.8</v>
      </c>
      <c r="H1399" s="265">
        <f t="shared" si="18"/>
        <v>0</v>
      </c>
      <c r="I1399" s="235" t="s">
        <v>2511</v>
      </c>
      <c r="M1399" s="9"/>
    </row>
    <row r="1400" spans="1:13" x14ac:dyDescent="0.25">
      <c r="A1400" s="240">
        <v>41953</v>
      </c>
      <c r="B1400" s="241">
        <v>3167</v>
      </c>
      <c r="C1400" s="394" t="s">
        <v>2506</v>
      </c>
      <c r="D1400" s="8" t="s">
        <v>315</v>
      </c>
      <c r="E1400" s="252">
        <v>3562.7</v>
      </c>
      <c r="F1400" s="294">
        <v>41954</v>
      </c>
      <c r="G1400" s="30">
        <v>3562.7</v>
      </c>
      <c r="H1400" s="265">
        <f t="shared" si="18"/>
        <v>0</v>
      </c>
      <c r="I1400" s="235" t="s">
        <v>2544</v>
      </c>
      <c r="M1400" s="9"/>
    </row>
    <row r="1401" spans="1:13" x14ac:dyDescent="0.25">
      <c r="A1401" s="240">
        <v>41955</v>
      </c>
      <c r="B1401" s="241">
        <v>3352</v>
      </c>
      <c r="C1401" s="394" t="s">
        <v>2506</v>
      </c>
      <c r="D1401" s="8" t="s">
        <v>315</v>
      </c>
      <c r="E1401" s="252">
        <v>3468.4</v>
      </c>
      <c r="F1401" s="294">
        <v>41956</v>
      </c>
      <c r="G1401" s="30">
        <v>3468.4</v>
      </c>
      <c r="H1401" s="265">
        <f t="shared" si="18"/>
        <v>0</v>
      </c>
      <c r="I1401" s="235" t="s">
        <v>2544</v>
      </c>
      <c r="M1401" s="9"/>
    </row>
    <row r="1402" spans="1:13" x14ac:dyDescent="0.25">
      <c r="A1402" s="240">
        <v>41967</v>
      </c>
      <c r="B1402" s="241">
        <v>4313</v>
      </c>
      <c r="C1402" s="429" t="s">
        <v>2506</v>
      </c>
      <c r="D1402" s="401" t="s">
        <v>315</v>
      </c>
      <c r="E1402" s="402">
        <v>3684.6</v>
      </c>
      <c r="F1402" s="117">
        <v>41968</v>
      </c>
      <c r="G1402" s="30">
        <v>3684.6</v>
      </c>
      <c r="H1402" s="265">
        <f t="shared" si="18"/>
        <v>0</v>
      </c>
      <c r="I1402" s="235" t="s">
        <v>2544</v>
      </c>
      <c r="M1402" s="9"/>
    </row>
    <row r="1403" spans="1:13" x14ac:dyDescent="0.25">
      <c r="A1403" s="240"/>
      <c r="B1403" s="241"/>
      <c r="C1403" s="429"/>
      <c r="D1403" s="401"/>
      <c r="E1403" s="402"/>
      <c r="F1403" s="117"/>
      <c r="G1403" s="30">
        <f>SUM(G1398:G1402)</f>
        <v>15994.7</v>
      </c>
      <c r="H1403" s="265"/>
      <c r="I1403" s="235"/>
      <c r="M1403" s="9"/>
    </row>
    <row r="1404" spans="1:13" x14ac:dyDescent="0.25">
      <c r="A1404" s="240"/>
      <c r="B1404" s="241"/>
      <c r="C1404" s="429"/>
      <c r="D1404" s="401"/>
      <c r="E1404" s="402"/>
      <c r="F1404" s="117"/>
      <c r="G1404" s="30"/>
      <c r="H1404" s="265"/>
      <c r="I1404" s="235"/>
      <c r="M1404" s="9"/>
    </row>
    <row r="1405" spans="1:13" x14ac:dyDescent="0.25">
      <c r="A1405" s="240">
        <v>41961</v>
      </c>
      <c r="B1405" s="241">
        <v>3824</v>
      </c>
      <c r="C1405" s="394" t="s">
        <v>2506</v>
      </c>
      <c r="D1405" s="401" t="s">
        <v>767</v>
      </c>
      <c r="E1405" s="402">
        <v>3528</v>
      </c>
      <c r="F1405" s="294" t="s">
        <v>2733</v>
      </c>
      <c r="G1405" s="251">
        <v>3528</v>
      </c>
      <c r="H1405" s="265">
        <f t="shared" si="18"/>
        <v>0</v>
      </c>
      <c r="I1405" s="235" t="s">
        <v>2544</v>
      </c>
      <c r="M1405" s="9"/>
    </row>
    <row r="1406" spans="1:13" x14ac:dyDescent="0.25">
      <c r="A1406" s="240">
        <v>41949</v>
      </c>
      <c r="B1406" s="241">
        <v>2792</v>
      </c>
      <c r="C1406" s="394" t="s">
        <v>2506</v>
      </c>
      <c r="D1406" s="401" t="s">
        <v>2625</v>
      </c>
      <c r="E1406" s="402">
        <v>9770.4</v>
      </c>
      <c r="F1406" s="294">
        <v>41949</v>
      </c>
      <c r="G1406" s="30">
        <v>9770.4</v>
      </c>
      <c r="H1406" s="265">
        <f t="shared" si="18"/>
        <v>0</v>
      </c>
      <c r="I1406" s="235" t="s">
        <v>2508</v>
      </c>
      <c r="M1406" s="9"/>
    </row>
    <row r="1407" spans="1:13" x14ac:dyDescent="0.25">
      <c r="A1407" s="240"/>
      <c r="B1407" s="241"/>
      <c r="C1407" s="394"/>
      <c r="D1407" s="401"/>
      <c r="E1407" s="402"/>
      <c r="F1407" s="294"/>
      <c r="G1407" s="30"/>
      <c r="H1407" s="265"/>
      <c r="I1407" s="235"/>
      <c r="M1407" s="9"/>
    </row>
    <row r="1408" spans="1:13" x14ac:dyDescent="0.25">
      <c r="A1408" s="240">
        <v>41945</v>
      </c>
      <c r="B1408" s="241">
        <v>2516</v>
      </c>
      <c r="C1408" s="394" t="s">
        <v>2506</v>
      </c>
      <c r="D1408" s="401" t="s">
        <v>48</v>
      </c>
      <c r="E1408" s="402">
        <v>4032</v>
      </c>
      <c r="F1408" s="294">
        <v>41945</v>
      </c>
      <c r="G1408" s="30">
        <v>4032</v>
      </c>
      <c r="H1408" s="238">
        <f t="shared" si="18"/>
        <v>0</v>
      </c>
      <c r="I1408" s="8" t="s">
        <v>2508</v>
      </c>
      <c r="M1408" s="9"/>
    </row>
    <row r="1409" spans="1:13" x14ac:dyDescent="0.25">
      <c r="A1409" s="240">
        <v>41953</v>
      </c>
      <c r="B1409" s="241">
        <v>3161</v>
      </c>
      <c r="C1409" s="394" t="s">
        <v>2506</v>
      </c>
      <c r="D1409" s="8" t="s">
        <v>48</v>
      </c>
      <c r="E1409" s="252">
        <v>1244</v>
      </c>
      <c r="F1409" s="294">
        <v>41953</v>
      </c>
      <c r="G1409" s="30">
        <v>1244</v>
      </c>
      <c r="H1409" s="265">
        <f t="shared" si="18"/>
        <v>0</v>
      </c>
      <c r="I1409" s="235" t="s">
        <v>2508</v>
      </c>
      <c r="M1409" s="9"/>
    </row>
    <row r="1410" spans="1:13" x14ac:dyDescent="0.25">
      <c r="A1410" s="240">
        <v>41953</v>
      </c>
      <c r="B1410" s="241">
        <v>3163</v>
      </c>
      <c r="C1410" s="394" t="s">
        <v>2506</v>
      </c>
      <c r="D1410" s="8" t="s">
        <v>48</v>
      </c>
      <c r="E1410" s="252">
        <v>131.5</v>
      </c>
      <c r="F1410" s="294">
        <v>41953</v>
      </c>
      <c r="G1410" s="30">
        <v>131.5</v>
      </c>
      <c r="H1410" s="265">
        <f t="shared" si="18"/>
        <v>0</v>
      </c>
      <c r="I1410" s="235" t="s">
        <v>2508</v>
      </c>
      <c r="M1410" s="9"/>
    </row>
    <row r="1411" spans="1:13" x14ac:dyDescent="0.25">
      <c r="A1411" s="240">
        <v>41955</v>
      </c>
      <c r="B1411" s="241">
        <v>3329</v>
      </c>
      <c r="C1411" s="394" t="s">
        <v>2506</v>
      </c>
      <c r="D1411" s="8" t="s">
        <v>48</v>
      </c>
      <c r="E1411" s="252">
        <v>4314.7</v>
      </c>
      <c r="F1411" s="294">
        <v>41955</v>
      </c>
      <c r="G1411" s="30">
        <v>4314.7</v>
      </c>
      <c r="H1411" s="265">
        <f t="shared" si="18"/>
        <v>0</v>
      </c>
      <c r="I1411" s="235" t="s">
        <v>2508</v>
      </c>
      <c r="J1411" s="9"/>
      <c r="K1411" s="9"/>
      <c r="M1411" s="9"/>
    </row>
    <row r="1412" spans="1:13" x14ac:dyDescent="0.25">
      <c r="A1412" s="240">
        <v>41956</v>
      </c>
      <c r="B1412" s="241">
        <v>3412</v>
      </c>
      <c r="C1412" s="394" t="s">
        <v>2506</v>
      </c>
      <c r="D1412" s="8" t="s">
        <v>48</v>
      </c>
      <c r="E1412" s="252">
        <v>3559.4</v>
      </c>
      <c r="F1412" s="294">
        <v>41956</v>
      </c>
      <c r="G1412" s="30">
        <v>3559.4</v>
      </c>
      <c r="H1412" s="265">
        <f t="shared" si="18"/>
        <v>0</v>
      </c>
      <c r="I1412" s="8" t="s">
        <v>2508</v>
      </c>
      <c r="J1412" s="9"/>
      <c r="K1412" s="9"/>
      <c r="M1412" s="9"/>
    </row>
    <row r="1413" spans="1:13" x14ac:dyDescent="0.25">
      <c r="A1413" s="240">
        <v>41960</v>
      </c>
      <c r="B1413" s="241">
        <v>3716</v>
      </c>
      <c r="C1413" s="394" t="s">
        <v>2506</v>
      </c>
      <c r="D1413" s="8" t="s">
        <v>48</v>
      </c>
      <c r="E1413" s="252">
        <v>2929.4</v>
      </c>
      <c r="F1413" s="294">
        <v>41960</v>
      </c>
      <c r="G1413" s="251">
        <v>2929.4</v>
      </c>
      <c r="H1413" s="265">
        <f t="shared" si="18"/>
        <v>0</v>
      </c>
      <c r="I1413" s="235" t="s">
        <v>2508</v>
      </c>
      <c r="J1413" s="9"/>
      <c r="K1413" s="9"/>
      <c r="M1413" s="9"/>
    </row>
    <row r="1414" spans="1:13" x14ac:dyDescent="0.25">
      <c r="A1414" s="240">
        <v>41961</v>
      </c>
      <c r="B1414" s="241">
        <v>3800</v>
      </c>
      <c r="C1414" s="394" t="s">
        <v>2506</v>
      </c>
      <c r="D1414" s="401" t="s">
        <v>48</v>
      </c>
      <c r="E1414" s="402">
        <v>4115.8999999999996</v>
      </c>
      <c r="F1414" s="294">
        <v>41961</v>
      </c>
      <c r="G1414" s="251">
        <v>4115.8999999999996</v>
      </c>
      <c r="H1414" s="265">
        <f t="shared" si="18"/>
        <v>0</v>
      </c>
      <c r="I1414" s="235" t="s">
        <v>2508</v>
      </c>
      <c r="J1414" s="9"/>
      <c r="K1414" s="9"/>
      <c r="M1414" s="9"/>
    </row>
    <row r="1415" spans="1:13" x14ac:dyDescent="0.25">
      <c r="A1415" s="240"/>
      <c r="B1415" s="241"/>
      <c r="C1415" s="394"/>
      <c r="D1415" s="401"/>
      <c r="E1415" s="402"/>
      <c r="F1415" s="294"/>
      <c r="G1415" s="251">
        <f>SUM(G1408:G1414)</f>
        <v>20326.900000000001</v>
      </c>
      <c r="H1415" s="265"/>
      <c r="I1415" s="235"/>
      <c r="J1415" s="9"/>
      <c r="K1415" s="9"/>
      <c r="M1415" s="9"/>
    </row>
    <row r="1416" spans="1:13" x14ac:dyDescent="0.25">
      <c r="A1416" s="240"/>
      <c r="B1416" s="241"/>
      <c r="C1416" s="394"/>
      <c r="D1416" s="401"/>
      <c r="E1416" s="402"/>
      <c r="F1416" s="294"/>
      <c r="G1416" s="251"/>
      <c r="H1416" s="265"/>
      <c r="I1416" s="235"/>
      <c r="J1416" s="9"/>
      <c r="K1416" s="9"/>
      <c r="M1416" s="9"/>
    </row>
    <row r="1417" spans="1:13" x14ac:dyDescent="0.25">
      <c r="A1417" s="240">
        <v>41948</v>
      </c>
      <c r="B1417" s="241">
        <v>2736</v>
      </c>
      <c r="C1417" s="394" t="s">
        <v>2506</v>
      </c>
      <c r="D1417" s="401" t="s">
        <v>2613</v>
      </c>
      <c r="E1417" s="402">
        <v>5255.1</v>
      </c>
      <c r="F1417" s="294">
        <v>41949</v>
      </c>
      <c r="G1417" s="30">
        <v>5255.1</v>
      </c>
      <c r="H1417" s="265">
        <f t="shared" si="18"/>
        <v>0</v>
      </c>
      <c r="I1417" s="235" t="s">
        <v>2520</v>
      </c>
      <c r="J1417" s="9"/>
      <c r="K1417" s="9"/>
      <c r="M1417" s="9"/>
    </row>
    <row r="1418" spans="1:13" x14ac:dyDescent="0.25">
      <c r="A1418" s="240">
        <v>41954</v>
      </c>
      <c r="B1418" s="241">
        <v>3273</v>
      </c>
      <c r="C1418" s="394" t="s">
        <v>2506</v>
      </c>
      <c r="D1418" s="8" t="s">
        <v>2613</v>
      </c>
      <c r="E1418" s="252">
        <v>744</v>
      </c>
      <c r="F1418" s="294">
        <v>41955</v>
      </c>
      <c r="G1418" s="30">
        <v>744</v>
      </c>
      <c r="H1418" s="265">
        <f t="shared" si="18"/>
        <v>0</v>
      </c>
      <c r="I1418" s="235" t="s">
        <v>2520</v>
      </c>
      <c r="J1418" s="9"/>
      <c r="K1418" s="9"/>
      <c r="M1418" s="9"/>
    </row>
    <row r="1419" spans="1:13" x14ac:dyDescent="0.25">
      <c r="A1419" s="240"/>
      <c r="B1419" s="241"/>
      <c r="C1419" s="394"/>
      <c r="D1419" s="8"/>
      <c r="E1419" s="252"/>
      <c r="F1419" s="294"/>
      <c r="G1419" s="30"/>
      <c r="H1419" s="265"/>
      <c r="I1419" s="235"/>
      <c r="J1419" s="9"/>
      <c r="K1419" s="9"/>
      <c r="M1419" s="9"/>
    </row>
    <row r="1420" spans="1:13" x14ac:dyDescent="0.25">
      <c r="A1420" s="240">
        <v>41948</v>
      </c>
      <c r="B1420" s="241">
        <v>2754</v>
      </c>
      <c r="C1420" s="394" t="s">
        <v>2506</v>
      </c>
      <c r="D1420" s="401" t="s">
        <v>2617</v>
      </c>
      <c r="E1420" s="402">
        <v>953</v>
      </c>
      <c r="F1420" s="294">
        <v>41948</v>
      </c>
      <c r="G1420" s="30">
        <v>953</v>
      </c>
      <c r="H1420" s="265">
        <f t="shared" si="18"/>
        <v>0</v>
      </c>
      <c r="I1420" s="235" t="s">
        <v>2508</v>
      </c>
      <c r="J1420" s="9"/>
      <c r="K1420" s="9"/>
      <c r="M1420" s="9"/>
    </row>
    <row r="1421" spans="1:13" x14ac:dyDescent="0.25">
      <c r="A1421" s="240">
        <v>41948</v>
      </c>
      <c r="B1421" s="241">
        <v>2755</v>
      </c>
      <c r="C1421" s="394" t="s">
        <v>2506</v>
      </c>
      <c r="D1421" s="401" t="s">
        <v>2617</v>
      </c>
      <c r="E1421" s="402">
        <v>330.4</v>
      </c>
      <c r="F1421" s="294">
        <v>41948</v>
      </c>
      <c r="G1421" s="30">
        <v>330.4</v>
      </c>
      <c r="H1421" s="265">
        <f t="shared" si="18"/>
        <v>0</v>
      </c>
      <c r="I1421" s="235" t="s">
        <v>2508</v>
      </c>
      <c r="J1421" s="9"/>
      <c r="K1421" s="9"/>
      <c r="M1421" s="9"/>
    </row>
    <row r="1422" spans="1:13" x14ac:dyDescent="0.25">
      <c r="A1422" s="240">
        <v>41953</v>
      </c>
      <c r="B1422" s="241">
        <v>3159</v>
      </c>
      <c r="C1422" s="394" t="s">
        <v>2506</v>
      </c>
      <c r="D1422" s="8" t="s">
        <v>2617</v>
      </c>
      <c r="E1422" s="252">
        <v>599.20000000000005</v>
      </c>
      <c r="F1422" s="294">
        <v>41953</v>
      </c>
      <c r="G1422" s="30">
        <v>599.20000000000005</v>
      </c>
      <c r="H1422" s="265">
        <f t="shared" si="18"/>
        <v>0</v>
      </c>
      <c r="I1422" s="235" t="s">
        <v>2508</v>
      </c>
      <c r="J1422" s="9"/>
      <c r="K1422" s="9"/>
      <c r="M1422" s="9"/>
    </row>
    <row r="1423" spans="1:13" x14ac:dyDescent="0.25">
      <c r="A1423" s="240">
        <v>41961</v>
      </c>
      <c r="B1423" s="241">
        <v>3828</v>
      </c>
      <c r="C1423" s="394" t="s">
        <v>2506</v>
      </c>
      <c r="D1423" s="401" t="s">
        <v>2617</v>
      </c>
      <c r="E1423" s="402">
        <v>486</v>
      </c>
      <c r="F1423" s="294">
        <v>41961</v>
      </c>
      <c r="G1423" s="251">
        <v>486</v>
      </c>
      <c r="H1423" s="265">
        <f t="shared" si="18"/>
        <v>0</v>
      </c>
      <c r="I1423" s="235" t="s">
        <v>2508</v>
      </c>
      <c r="J1423" s="9"/>
      <c r="K1423" s="9"/>
      <c r="M1423" s="9"/>
    </row>
    <row r="1424" spans="1:13" x14ac:dyDescent="0.25">
      <c r="A1424" s="240">
        <v>41968</v>
      </c>
      <c r="B1424" s="241">
        <v>4402</v>
      </c>
      <c r="C1424" s="429" t="s">
        <v>2506</v>
      </c>
      <c r="D1424" s="401" t="s">
        <v>2617</v>
      </c>
      <c r="E1424" s="402">
        <v>356.4</v>
      </c>
      <c r="F1424" s="294">
        <v>41968</v>
      </c>
      <c r="G1424" s="30">
        <v>356.4</v>
      </c>
      <c r="H1424" s="265">
        <f t="shared" si="18"/>
        <v>0</v>
      </c>
      <c r="I1424" s="20" t="s">
        <v>2508</v>
      </c>
      <c r="J1424" s="9"/>
      <c r="K1424" s="9"/>
      <c r="M1424" s="9"/>
    </row>
    <row r="1425" spans="1:13" x14ac:dyDescent="0.25">
      <c r="A1425" s="240"/>
      <c r="B1425" s="241"/>
      <c r="C1425" s="429"/>
      <c r="D1425" s="401"/>
      <c r="E1425" s="402"/>
      <c r="F1425" s="294"/>
      <c r="G1425" s="30"/>
      <c r="H1425" s="265"/>
      <c r="I1425" s="20"/>
      <c r="J1425" s="9"/>
      <c r="K1425" s="9"/>
      <c r="M1425" s="9"/>
    </row>
    <row r="1426" spans="1:13" x14ac:dyDescent="0.25">
      <c r="A1426" s="240"/>
      <c r="B1426" s="241"/>
      <c r="C1426" s="429"/>
      <c r="D1426" s="401"/>
      <c r="E1426" s="402"/>
      <c r="F1426" s="294"/>
      <c r="G1426" s="30"/>
      <c r="H1426" s="265"/>
      <c r="I1426" s="20"/>
      <c r="J1426" s="9"/>
      <c r="K1426" s="9"/>
      <c r="M1426" s="9"/>
    </row>
    <row r="1427" spans="1:13" x14ac:dyDescent="0.25">
      <c r="A1427" s="240">
        <v>41948</v>
      </c>
      <c r="B1427" s="241">
        <v>2749</v>
      </c>
      <c r="C1427" s="394" t="s">
        <v>2506</v>
      </c>
      <c r="D1427" s="401" t="s">
        <v>2615</v>
      </c>
      <c r="E1427" s="402">
        <v>19943.400000000001</v>
      </c>
      <c r="F1427" s="294">
        <v>41948</v>
      </c>
      <c r="G1427" s="30">
        <v>19943.400000000001</v>
      </c>
      <c r="H1427" s="265">
        <f t="shared" si="18"/>
        <v>0</v>
      </c>
      <c r="I1427" s="235" t="s">
        <v>2541</v>
      </c>
      <c r="J1427" s="9"/>
      <c r="K1427" s="9"/>
      <c r="M1427" s="9"/>
    </row>
    <row r="1428" spans="1:13" x14ac:dyDescent="0.25">
      <c r="A1428" s="240"/>
      <c r="B1428" s="241"/>
      <c r="C1428" s="394"/>
      <c r="D1428" s="401"/>
      <c r="E1428" s="402"/>
      <c r="F1428" s="294"/>
      <c r="G1428" s="30"/>
      <c r="H1428" s="265"/>
      <c r="I1428" s="235"/>
      <c r="J1428" s="9"/>
      <c r="K1428" s="9"/>
      <c r="M1428" s="9"/>
    </row>
    <row r="1429" spans="1:13" x14ac:dyDescent="0.25">
      <c r="A1429" s="240">
        <v>41950</v>
      </c>
      <c r="B1429" s="241">
        <v>2901</v>
      </c>
      <c r="C1429" s="394" t="s">
        <v>2506</v>
      </c>
      <c r="D1429" s="401" t="s">
        <v>205</v>
      </c>
      <c r="E1429" s="402">
        <v>3837</v>
      </c>
      <c r="F1429" s="294">
        <v>41950</v>
      </c>
      <c r="G1429" s="30">
        <v>3837</v>
      </c>
      <c r="H1429" s="265">
        <f t="shared" si="18"/>
        <v>0</v>
      </c>
      <c r="I1429" s="8" t="s">
        <v>2531</v>
      </c>
      <c r="J1429" s="9"/>
      <c r="K1429" s="9"/>
      <c r="M1429" s="9"/>
    </row>
    <row r="1430" spans="1:13" x14ac:dyDescent="0.25">
      <c r="A1430" s="240">
        <v>41951</v>
      </c>
      <c r="B1430" s="241">
        <v>3011</v>
      </c>
      <c r="C1430" s="394" t="s">
        <v>2506</v>
      </c>
      <c r="D1430" s="8" t="s">
        <v>205</v>
      </c>
      <c r="E1430" s="252">
        <v>7765.1</v>
      </c>
      <c r="F1430" s="294">
        <v>41951</v>
      </c>
      <c r="G1430" s="30">
        <v>7765.1</v>
      </c>
      <c r="H1430" s="265">
        <f t="shared" si="18"/>
        <v>0</v>
      </c>
      <c r="I1430" s="8" t="s">
        <v>2531</v>
      </c>
      <c r="J1430" s="9"/>
      <c r="K1430" s="9"/>
      <c r="M1430" s="9"/>
    </row>
    <row r="1431" spans="1:13" x14ac:dyDescent="0.25">
      <c r="A1431" s="240">
        <v>41954</v>
      </c>
      <c r="B1431" s="241">
        <v>3246</v>
      </c>
      <c r="C1431" s="394" t="s">
        <v>2506</v>
      </c>
      <c r="D1431" s="8" t="s">
        <v>205</v>
      </c>
      <c r="E1431" s="252">
        <v>1232.4000000000001</v>
      </c>
      <c r="F1431" s="294">
        <v>41955</v>
      </c>
      <c r="G1431" s="30">
        <v>1232.4000000000001</v>
      </c>
      <c r="H1431" s="265">
        <f t="shared" si="18"/>
        <v>0</v>
      </c>
      <c r="I1431" s="235" t="s">
        <v>2531</v>
      </c>
      <c r="J1431" s="9"/>
      <c r="K1431" s="9"/>
      <c r="M1431" s="9"/>
    </row>
    <row r="1432" spans="1:13" x14ac:dyDescent="0.25">
      <c r="A1432" s="240">
        <v>41955</v>
      </c>
      <c r="B1432" s="241">
        <v>3335</v>
      </c>
      <c r="C1432" s="394" t="s">
        <v>2506</v>
      </c>
      <c r="D1432" s="8" t="s">
        <v>205</v>
      </c>
      <c r="E1432" s="252">
        <v>2256.8000000000002</v>
      </c>
      <c r="F1432" s="294">
        <v>41956</v>
      </c>
      <c r="G1432" s="30">
        <v>2256.8000000000002</v>
      </c>
      <c r="H1432" s="265">
        <f t="shared" si="18"/>
        <v>0</v>
      </c>
      <c r="I1432" s="235" t="s">
        <v>2520</v>
      </c>
      <c r="J1432" s="9"/>
      <c r="K1432" s="9"/>
      <c r="M1432" s="9"/>
    </row>
    <row r="1433" spans="1:13" x14ac:dyDescent="0.25">
      <c r="A1433" s="240">
        <v>41960</v>
      </c>
      <c r="B1433" s="241">
        <v>3726</v>
      </c>
      <c r="C1433" s="394" t="s">
        <v>2506</v>
      </c>
      <c r="D1433" s="8" t="s">
        <v>205</v>
      </c>
      <c r="E1433" s="252">
        <v>1476.8</v>
      </c>
      <c r="F1433" s="294">
        <v>41960</v>
      </c>
      <c r="G1433" s="251">
        <v>1476.8</v>
      </c>
      <c r="H1433" s="265">
        <f t="shared" si="18"/>
        <v>0</v>
      </c>
      <c r="I1433" s="235" t="s">
        <v>2531</v>
      </c>
      <c r="M1433" s="9"/>
    </row>
    <row r="1434" spans="1:13" x14ac:dyDescent="0.25">
      <c r="A1434" s="240">
        <v>41965</v>
      </c>
      <c r="B1434" s="241">
        <v>4161</v>
      </c>
      <c r="C1434" s="429" t="s">
        <v>2506</v>
      </c>
      <c r="D1434" s="401" t="s">
        <v>205</v>
      </c>
      <c r="E1434" s="402">
        <v>1589.6</v>
      </c>
      <c r="F1434" s="294">
        <v>41966</v>
      </c>
      <c r="G1434" s="22">
        <v>1589.6</v>
      </c>
      <c r="H1434" s="265">
        <f t="shared" si="18"/>
        <v>0</v>
      </c>
      <c r="I1434" s="431" t="s">
        <v>2531</v>
      </c>
      <c r="M1434" s="9"/>
    </row>
    <row r="1435" spans="1:13" x14ac:dyDescent="0.25">
      <c r="A1435" s="240">
        <v>41967</v>
      </c>
      <c r="B1435" s="241">
        <v>4270</v>
      </c>
      <c r="C1435" s="429" t="s">
        <v>2506</v>
      </c>
      <c r="D1435" s="401" t="s">
        <v>205</v>
      </c>
      <c r="E1435" s="402">
        <v>2729.2</v>
      </c>
      <c r="F1435" s="117">
        <v>41967</v>
      </c>
      <c r="G1435" s="30">
        <v>2729.2</v>
      </c>
      <c r="H1435" s="265">
        <f t="shared" si="18"/>
        <v>0</v>
      </c>
      <c r="I1435" s="235" t="s">
        <v>2531</v>
      </c>
      <c r="M1435" s="9"/>
    </row>
    <row r="1436" spans="1:13" x14ac:dyDescent="0.25">
      <c r="A1436" s="240"/>
      <c r="B1436" s="241"/>
      <c r="C1436" s="429"/>
      <c r="D1436" s="401"/>
      <c r="E1436" s="402"/>
      <c r="F1436" s="117"/>
      <c r="G1436" s="30">
        <f>SUM(G1429:G1435)</f>
        <v>20886.899999999998</v>
      </c>
      <c r="H1436" s="265"/>
      <c r="I1436" s="235"/>
      <c r="M1436" s="9"/>
    </row>
    <row r="1437" spans="1:13" x14ac:dyDescent="0.25">
      <c r="A1437" s="240"/>
      <c r="B1437" s="241"/>
      <c r="C1437" s="429"/>
      <c r="D1437" s="401"/>
      <c r="E1437" s="402"/>
      <c r="F1437" s="117"/>
      <c r="G1437" s="30"/>
      <c r="H1437" s="265"/>
      <c r="I1437" s="235"/>
      <c r="M1437" s="9"/>
    </row>
    <row r="1438" spans="1:13" x14ac:dyDescent="0.25">
      <c r="A1438" s="240">
        <v>41944</v>
      </c>
      <c r="B1438" s="241">
        <v>2421</v>
      </c>
      <c r="C1438" s="394" t="s">
        <v>2506</v>
      </c>
      <c r="D1438" s="8" t="s">
        <v>2524</v>
      </c>
      <c r="E1438" s="252">
        <v>11627</v>
      </c>
      <c r="F1438" s="294">
        <v>41944</v>
      </c>
      <c r="G1438" s="30">
        <v>11627</v>
      </c>
      <c r="H1438" s="238">
        <f t="shared" si="18"/>
        <v>0</v>
      </c>
      <c r="I1438" s="235" t="s">
        <v>2525</v>
      </c>
      <c r="M1438" s="9"/>
    </row>
    <row r="1439" spans="1:13" x14ac:dyDescent="0.25">
      <c r="A1439" s="240">
        <v>41945</v>
      </c>
      <c r="B1439" s="241">
        <v>2521</v>
      </c>
      <c r="C1439" s="394" t="s">
        <v>2506</v>
      </c>
      <c r="D1439" s="414" t="s">
        <v>2524</v>
      </c>
      <c r="E1439" s="402">
        <v>9808.7999999999993</v>
      </c>
      <c r="F1439" s="294">
        <v>41946</v>
      </c>
      <c r="G1439" s="30">
        <v>9808.7999999999993</v>
      </c>
      <c r="H1439" s="238">
        <f t="shared" si="18"/>
        <v>0</v>
      </c>
      <c r="I1439" s="38" t="s">
        <v>2523</v>
      </c>
      <c r="M1439" s="9"/>
    </row>
    <row r="1440" spans="1:13" x14ac:dyDescent="0.25">
      <c r="A1440" s="240">
        <v>41946</v>
      </c>
      <c r="B1440" s="241">
        <v>2555</v>
      </c>
      <c r="C1440" s="394" t="s">
        <v>2506</v>
      </c>
      <c r="D1440" s="414" t="s">
        <v>2524</v>
      </c>
      <c r="E1440" s="402">
        <v>4674.3999999999996</v>
      </c>
      <c r="F1440" s="294">
        <v>41946</v>
      </c>
      <c r="G1440" s="30">
        <v>4674.3999999999996</v>
      </c>
      <c r="H1440" s="238">
        <f t="shared" si="18"/>
        <v>0</v>
      </c>
      <c r="I1440" s="38" t="s">
        <v>2525</v>
      </c>
      <c r="K1440" s="21"/>
      <c r="M1440" s="9"/>
    </row>
    <row r="1441" spans="1:13" x14ac:dyDescent="0.25">
      <c r="A1441" s="240">
        <v>41947</v>
      </c>
      <c r="B1441" s="241">
        <v>2662</v>
      </c>
      <c r="C1441" s="394" t="s">
        <v>2506</v>
      </c>
      <c r="D1441" s="414" t="s">
        <v>2524</v>
      </c>
      <c r="E1441" s="402">
        <v>5360.7</v>
      </c>
      <c r="F1441" s="294">
        <v>41947</v>
      </c>
      <c r="G1441" s="30">
        <v>5360.7</v>
      </c>
      <c r="H1441" s="265">
        <f t="shared" si="18"/>
        <v>0</v>
      </c>
      <c r="I1441" s="38" t="s">
        <v>2525</v>
      </c>
      <c r="M1441" s="9"/>
    </row>
    <row r="1442" spans="1:13" x14ac:dyDescent="0.25">
      <c r="A1442" s="240">
        <v>41948</v>
      </c>
      <c r="B1442" s="241">
        <v>2764</v>
      </c>
      <c r="C1442" s="394" t="s">
        <v>2506</v>
      </c>
      <c r="D1442" s="401" t="s">
        <v>2524</v>
      </c>
      <c r="E1442" s="402">
        <v>4690.7</v>
      </c>
      <c r="F1442" s="294">
        <v>41949</v>
      </c>
      <c r="G1442" s="30">
        <v>4690.7</v>
      </c>
      <c r="H1442" s="265">
        <f t="shared" si="18"/>
        <v>0</v>
      </c>
      <c r="I1442" s="235" t="s">
        <v>2525</v>
      </c>
      <c r="M1442" s="9"/>
    </row>
    <row r="1443" spans="1:13" x14ac:dyDescent="0.25">
      <c r="A1443" s="240">
        <v>41949</v>
      </c>
      <c r="B1443" s="241">
        <v>2819</v>
      </c>
      <c r="C1443" s="394" t="s">
        <v>2506</v>
      </c>
      <c r="D1443" s="401" t="s">
        <v>2524</v>
      </c>
      <c r="E1443" s="402">
        <v>4727.2</v>
      </c>
      <c r="F1443" s="294">
        <v>41949</v>
      </c>
      <c r="G1443" s="30">
        <v>4727.2</v>
      </c>
      <c r="H1443" s="265">
        <f t="shared" si="18"/>
        <v>0</v>
      </c>
      <c r="I1443" s="235" t="s">
        <v>2525</v>
      </c>
      <c r="M1443" s="9"/>
    </row>
    <row r="1444" spans="1:13" x14ac:dyDescent="0.25">
      <c r="A1444" s="240">
        <v>41950</v>
      </c>
      <c r="B1444" s="241">
        <v>2918</v>
      </c>
      <c r="C1444" s="394" t="s">
        <v>2506</v>
      </c>
      <c r="D1444" s="401" t="s">
        <v>2524</v>
      </c>
      <c r="E1444" s="402">
        <v>11178.2</v>
      </c>
      <c r="F1444" s="294">
        <v>41950</v>
      </c>
      <c r="G1444" s="30">
        <v>11178.2</v>
      </c>
      <c r="H1444" s="265">
        <f t="shared" si="18"/>
        <v>0</v>
      </c>
      <c r="I1444" s="8" t="s">
        <v>2525</v>
      </c>
      <c r="M1444" s="9"/>
    </row>
    <row r="1445" spans="1:13" x14ac:dyDescent="0.25">
      <c r="A1445" s="240">
        <v>41951</v>
      </c>
      <c r="B1445" s="241">
        <v>2999</v>
      </c>
      <c r="C1445" s="394" t="s">
        <v>2506</v>
      </c>
      <c r="D1445" s="8" t="s">
        <v>2524</v>
      </c>
      <c r="E1445" s="252">
        <v>10468.799999999999</v>
      </c>
      <c r="F1445" s="294">
        <v>41951</v>
      </c>
      <c r="G1445" s="30">
        <v>10468.799999999999</v>
      </c>
      <c r="H1445" s="265">
        <f t="shared" si="18"/>
        <v>0</v>
      </c>
      <c r="I1445" s="8" t="s">
        <v>2525</v>
      </c>
      <c r="M1445" s="9"/>
    </row>
    <row r="1446" spans="1:13" x14ac:dyDescent="0.25">
      <c r="A1446" s="240">
        <v>41952</v>
      </c>
      <c r="B1446" s="241">
        <v>3083</v>
      </c>
      <c r="C1446" s="394" t="s">
        <v>2506</v>
      </c>
      <c r="D1446" s="8" t="s">
        <v>2524</v>
      </c>
      <c r="E1446" s="252">
        <v>8549.6</v>
      </c>
      <c r="F1446" s="294">
        <v>41953</v>
      </c>
      <c r="G1446" s="30">
        <v>8549.6</v>
      </c>
      <c r="H1446" s="265">
        <f t="shared" si="18"/>
        <v>0</v>
      </c>
      <c r="I1446" s="235" t="s">
        <v>2525</v>
      </c>
      <c r="M1446" s="9"/>
    </row>
    <row r="1447" spans="1:13" x14ac:dyDescent="0.25">
      <c r="A1447" s="240">
        <v>41953</v>
      </c>
      <c r="B1447" s="241">
        <v>3157</v>
      </c>
      <c r="C1447" s="394" t="s">
        <v>2506</v>
      </c>
      <c r="D1447" s="8" t="s">
        <v>2524</v>
      </c>
      <c r="E1447" s="252">
        <v>7112.9</v>
      </c>
      <c r="F1447" s="294">
        <v>41953</v>
      </c>
      <c r="G1447" s="30">
        <v>7112.9</v>
      </c>
      <c r="H1447" s="265">
        <f t="shared" si="18"/>
        <v>0</v>
      </c>
      <c r="I1447" s="235" t="s">
        <v>2511</v>
      </c>
      <c r="M1447" s="9"/>
    </row>
    <row r="1448" spans="1:13" x14ac:dyDescent="0.25">
      <c r="A1448" s="240">
        <v>41954</v>
      </c>
      <c r="B1448" s="241">
        <v>3239</v>
      </c>
      <c r="C1448" s="394" t="s">
        <v>2506</v>
      </c>
      <c r="D1448" s="8" t="s">
        <v>2524</v>
      </c>
      <c r="E1448" s="252">
        <v>4942.3999999999996</v>
      </c>
      <c r="F1448" s="294">
        <v>41954</v>
      </c>
      <c r="G1448" s="30">
        <v>4942.3999999999996</v>
      </c>
      <c r="H1448" s="265">
        <f t="shared" si="18"/>
        <v>0</v>
      </c>
      <c r="I1448" s="235" t="s">
        <v>2525</v>
      </c>
      <c r="M1448" s="9"/>
    </row>
    <row r="1449" spans="1:13" x14ac:dyDescent="0.25">
      <c r="A1449" s="240">
        <v>41955</v>
      </c>
      <c r="B1449" s="241">
        <v>3297</v>
      </c>
      <c r="C1449" s="394" t="s">
        <v>2506</v>
      </c>
      <c r="D1449" s="8" t="s">
        <v>2524</v>
      </c>
      <c r="E1449" s="252">
        <v>5899</v>
      </c>
      <c r="F1449" s="294">
        <v>41955</v>
      </c>
      <c r="G1449" s="30">
        <v>5899</v>
      </c>
      <c r="H1449" s="265">
        <f t="shared" si="18"/>
        <v>0</v>
      </c>
      <c r="I1449" s="8" t="s">
        <v>2525</v>
      </c>
      <c r="M1449" s="9"/>
    </row>
    <row r="1450" spans="1:13" x14ac:dyDescent="0.25">
      <c r="A1450" s="240">
        <v>41956</v>
      </c>
      <c r="B1450" s="241">
        <v>3384</v>
      </c>
      <c r="C1450" s="394" t="s">
        <v>2506</v>
      </c>
      <c r="D1450" s="8" t="s">
        <v>2524</v>
      </c>
      <c r="E1450" s="252">
        <v>8444.2000000000007</v>
      </c>
      <c r="F1450" s="294">
        <v>41957</v>
      </c>
      <c r="G1450" s="30">
        <v>8444.2000000000007</v>
      </c>
      <c r="H1450" s="265">
        <f t="shared" si="18"/>
        <v>0</v>
      </c>
      <c r="I1450" s="235" t="s">
        <v>2525</v>
      </c>
      <c r="M1450" s="9"/>
    </row>
    <row r="1451" spans="1:13" x14ac:dyDescent="0.25">
      <c r="A1451" s="240">
        <v>41957</v>
      </c>
      <c r="B1451" s="241">
        <v>3477</v>
      </c>
      <c r="C1451" s="394" t="s">
        <v>2506</v>
      </c>
      <c r="D1451" s="401" t="s">
        <v>2524</v>
      </c>
      <c r="E1451" s="402">
        <v>10289.200000000001</v>
      </c>
      <c r="F1451" s="294">
        <v>41958</v>
      </c>
      <c r="G1451" s="30">
        <v>10289.200000000001</v>
      </c>
      <c r="H1451" s="265">
        <f t="shared" si="18"/>
        <v>0</v>
      </c>
      <c r="I1451" s="8" t="s">
        <v>2525</v>
      </c>
      <c r="M1451" s="9"/>
    </row>
    <row r="1452" spans="1:13" x14ac:dyDescent="0.25">
      <c r="A1452" s="240">
        <v>41958</v>
      </c>
      <c r="B1452" s="241">
        <v>3620</v>
      </c>
      <c r="C1452" s="394" t="s">
        <v>2506</v>
      </c>
      <c r="D1452" s="8" t="s">
        <v>2524</v>
      </c>
      <c r="E1452" s="252">
        <v>12203.2</v>
      </c>
      <c r="F1452" s="294">
        <v>41960</v>
      </c>
      <c r="G1452" s="30">
        <v>12203.2</v>
      </c>
      <c r="H1452" s="265">
        <f t="shared" si="18"/>
        <v>0</v>
      </c>
      <c r="I1452" s="8" t="s">
        <v>2525</v>
      </c>
      <c r="M1452" s="9"/>
    </row>
    <row r="1453" spans="1:13" x14ac:dyDescent="0.25">
      <c r="A1453" s="240">
        <v>41959</v>
      </c>
      <c r="B1453" s="241">
        <v>3656</v>
      </c>
      <c r="C1453" s="394" t="s">
        <v>2506</v>
      </c>
      <c r="D1453" s="8" t="s">
        <v>2524</v>
      </c>
      <c r="E1453" s="252">
        <v>10767.38</v>
      </c>
      <c r="F1453" s="294">
        <v>41960</v>
      </c>
      <c r="G1453" s="30">
        <v>10767.38</v>
      </c>
      <c r="H1453" s="265">
        <f t="shared" si="18"/>
        <v>0</v>
      </c>
      <c r="I1453" s="8" t="s">
        <v>2525</v>
      </c>
      <c r="M1453" s="9"/>
    </row>
    <row r="1454" spans="1:13" x14ac:dyDescent="0.25">
      <c r="A1454" s="240">
        <v>41959</v>
      </c>
      <c r="B1454" s="241">
        <v>3664</v>
      </c>
      <c r="C1454" s="394" t="s">
        <v>2506</v>
      </c>
      <c r="D1454" s="8" t="s">
        <v>2524</v>
      </c>
      <c r="E1454" s="252">
        <v>440</v>
      </c>
      <c r="F1454" s="294">
        <v>41960</v>
      </c>
      <c r="G1454" s="30">
        <v>440</v>
      </c>
      <c r="H1454" s="265">
        <f t="shared" si="18"/>
        <v>0</v>
      </c>
      <c r="I1454" s="8" t="s">
        <v>2525</v>
      </c>
      <c r="M1454" s="9"/>
    </row>
    <row r="1455" spans="1:13" x14ac:dyDescent="0.25">
      <c r="A1455" s="240">
        <v>41960</v>
      </c>
      <c r="B1455" s="241">
        <v>3728</v>
      </c>
      <c r="C1455" s="394" t="s">
        <v>2506</v>
      </c>
      <c r="D1455" s="8" t="s">
        <v>2524</v>
      </c>
      <c r="E1455" s="252">
        <v>6753.6</v>
      </c>
      <c r="F1455" s="294">
        <v>41960</v>
      </c>
      <c r="G1455" s="251">
        <v>6753.6</v>
      </c>
      <c r="H1455" s="265">
        <f t="shared" si="18"/>
        <v>0</v>
      </c>
      <c r="I1455" s="235" t="s">
        <v>2508</v>
      </c>
      <c r="K1455" s="21"/>
      <c r="M1455" s="9"/>
    </row>
    <row r="1456" spans="1:13" x14ac:dyDescent="0.25">
      <c r="A1456" s="240">
        <v>41961</v>
      </c>
      <c r="B1456" s="241">
        <v>3841</v>
      </c>
      <c r="C1456" s="394" t="s">
        <v>2506</v>
      </c>
      <c r="D1456" s="401" t="s">
        <v>2524</v>
      </c>
      <c r="E1456" s="402">
        <v>1296</v>
      </c>
      <c r="F1456" s="294">
        <v>41962</v>
      </c>
      <c r="G1456" s="251">
        <v>1296</v>
      </c>
      <c r="H1456" s="265">
        <f t="shared" si="18"/>
        <v>0</v>
      </c>
      <c r="I1456" s="8" t="s">
        <v>2525</v>
      </c>
      <c r="M1456" s="9"/>
    </row>
    <row r="1457" spans="1:13" x14ac:dyDescent="0.25">
      <c r="A1457" s="240">
        <v>41961</v>
      </c>
      <c r="B1457" s="241">
        <v>3845</v>
      </c>
      <c r="C1457" s="394" t="s">
        <v>2506</v>
      </c>
      <c r="D1457" s="401" t="s">
        <v>2524</v>
      </c>
      <c r="E1457" s="402">
        <v>4968</v>
      </c>
      <c r="F1457" s="294">
        <v>41962</v>
      </c>
      <c r="G1457" s="251">
        <v>4968</v>
      </c>
      <c r="H1457" s="265">
        <f t="shared" si="18"/>
        <v>0</v>
      </c>
      <c r="I1457" s="8" t="s">
        <v>2525</v>
      </c>
      <c r="M1457" s="9"/>
    </row>
    <row r="1458" spans="1:13" x14ac:dyDescent="0.25">
      <c r="A1458" s="240">
        <v>41962</v>
      </c>
      <c r="B1458" s="241">
        <v>3917</v>
      </c>
      <c r="C1458" s="394" t="s">
        <v>2506</v>
      </c>
      <c r="D1458" s="401" t="s">
        <v>2524</v>
      </c>
      <c r="E1458" s="402">
        <v>5418</v>
      </c>
      <c r="F1458" s="294">
        <v>41963</v>
      </c>
      <c r="G1458" s="30">
        <v>5418</v>
      </c>
      <c r="H1458" s="265">
        <f t="shared" si="18"/>
        <v>0</v>
      </c>
      <c r="I1458" s="8" t="s">
        <v>2525</v>
      </c>
      <c r="M1458" s="9"/>
    </row>
    <row r="1459" spans="1:13" x14ac:dyDescent="0.25">
      <c r="A1459" s="240">
        <v>41963</v>
      </c>
      <c r="B1459" s="241">
        <v>3979</v>
      </c>
      <c r="C1459" s="394" t="s">
        <v>2506</v>
      </c>
      <c r="D1459" s="401" t="s">
        <v>2524</v>
      </c>
      <c r="E1459" s="402">
        <v>8780.6</v>
      </c>
      <c r="F1459" s="294">
        <v>41963</v>
      </c>
      <c r="G1459" s="30">
        <v>8780.6</v>
      </c>
      <c r="H1459" s="265">
        <f t="shared" si="18"/>
        <v>0</v>
      </c>
      <c r="I1459" s="8" t="s">
        <v>2525</v>
      </c>
      <c r="M1459" s="9"/>
    </row>
    <row r="1460" spans="1:13" x14ac:dyDescent="0.25">
      <c r="A1460" s="240">
        <v>41964</v>
      </c>
      <c r="B1460" s="241">
        <v>4068</v>
      </c>
      <c r="C1460" s="429" t="s">
        <v>2506</v>
      </c>
      <c r="D1460" s="401" t="s">
        <v>2524</v>
      </c>
      <c r="E1460" s="402">
        <v>10114.799999999999</v>
      </c>
      <c r="F1460" s="294">
        <v>41964</v>
      </c>
      <c r="G1460" s="30">
        <v>10114.799999999999</v>
      </c>
      <c r="H1460" s="265">
        <f t="shared" si="18"/>
        <v>0</v>
      </c>
      <c r="I1460" s="235" t="s">
        <v>2525</v>
      </c>
      <c r="M1460" s="9"/>
    </row>
    <row r="1461" spans="1:13" x14ac:dyDescent="0.25">
      <c r="A1461" s="240">
        <v>41965</v>
      </c>
      <c r="B1461" s="241">
        <v>4173</v>
      </c>
      <c r="C1461" s="429" t="s">
        <v>2506</v>
      </c>
      <c r="D1461" s="401" t="s">
        <v>2524</v>
      </c>
      <c r="E1461" s="402">
        <v>8925.2000000000007</v>
      </c>
      <c r="F1461" s="294">
        <v>41965</v>
      </c>
      <c r="G1461" s="22">
        <v>8925.2000000000007</v>
      </c>
      <c r="H1461" s="265">
        <f t="shared" si="18"/>
        <v>0</v>
      </c>
      <c r="I1461" s="431" t="s">
        <v>2520</v>
      </c>
      <c r="M1461" s="9"/>
    </row>
    <row r="1462" spans="1:13" x14ac:dyDescent="0.25">
      <c r="A1462" s="240">
        <v>41966</v>
      </c>
      <c r="B1462" s="241">
        <v>4224</v>
      </c>
      <c r="C1462" s="429" t="s">
        <v>2506</v>
      </c>
      <c r="D1462" s="8" t="s">
        <v>2524</v>
      </c>
      <c r="E1462" s="252">
        <v>9072.4</v>
      </c>
      <c r="F1462" s="294">
        <v>41967</v>
      </c>
      <c r="G1462" s="22">
        <v>9072.4</v>
      </c>
      <c r="H1462" s="265">
        <f t="shared" si="18"/>
        <v>0</v>
      </c>
      <c r="I1462" s="20" t="s">
        <v>2525</v>
      </c>
      <c r="M1462" s="9"/>
    </row>
    <row r="1463" spans="1:13" x14ac:dyDescent="0.25">
      <c r="A1463" s="240">
        <v>41967</v>
      </c>
      <c r="B1463" s="241">
        <v>4332</v>
      </c>
      <c r="C1463" s="429" t="s">
        <v>2506</v>
      </c>
      <c r="D1463" s="401" t="s">
        <v>2524</v>
      </c>
      <c r="E1463" s="402">
        <v>6972</v>
      </c>
      <c r="F1463" s="294">
        <v>41968</v>
      </c>
      <c r="G1463" s="30">
        <v>6972</v>
      </c>
      <c r="H1463" s="265">
        <f t="shared" si="18"/>
        <v>0</v>
      </c>
      <c r="I1463" s="8" t="s">
        <v>2525</v>
      </c>
      <c r="M1463" s="9"/>
    </row>
    <row r="1464" spans="1:13" x14ac:dyDescent="0.25">
      <c r="A1464" s="240">
        <v>41968</v>
      </c>
      <c r="B1464" s="241">
        <v>4413</v>
      </c>
      <c r="C1464" s="429" t="s">
        <v>2506</v>
      </c>
      <c r="D1464" s="401" t="s">
        <v>2524</v>
      </c>
      <c r="E1464" s="402">
        <v>3936</v>
      </c>
      <c r="F1464" s="300"/>
      <c r="G1464" s="100"/>
      <c r="H1464" s="265">
        <f t="shared" si="18"/>
        <v>3936</v>
      </c>
      <c r="I1464" s="20" t="s">
        <v>2525</v>
      </c>
      <c r="M1464" s="9"/>
    </row>
    <row r="1465" spans="1:13" x14ac:dyDescent="0.25">
      <c r="A1465" s="240"/>
      <c r="B1465" s="241"/>
      <c r="C1465" s="429"/>
      <c r="D1465" s="401"/>
      <c r="E1465" s="622">
        <f>SUM(E1438:E1464)</f>
        <v>197420.28</v>
      </c>
      <c r="F1465" s="300"/>
      <c r="G1465" s="100"/>
      <c r="H1465" s="265"/>
      <c r="I1465" s="20"/>
      <c r="M1465" s="9"/>
    </row>
    <row r="1466" spans="1:13" x14ac:dyDescent="0.25">
      <c r="A1466" s="240"/>
      <c r="B1466" s="241"/>
      <c r="C1466" s="429"/>
      <c r="D1466" s="401"/>
      <c r="E1466" s="402"/>
      <c r="F1466" s="300"/>
      <c r="G1466" s="100"/>
      <c r="H1466" s="265"/>
      <c r="I1466" s="20"/>
      <c r="M1466" s="9"/>
    </row>
    <row r="1467" spans="1:13" x14ac:dyDescent="0.25">
      <c r="A1467" s="240">
        <v>41964</v>
      </c>
      <c r="B1467" s="241">
        <v>4051</v>
      </c>
      <c r="C1467" s="429" t="s">
        <v>2506</v>
      </c>
      <c r="D1467" s="401" t="s">
        <v>2750</v>
      </c>
      <c r="E1467" s="402">
        <v>1195</v>
      </c>
      <c r="F1467" s="294">
        <v>41964</v>
      </c>
      <c r="G1467" s="30">
        <v>1195</v>
      </c>
      <c r="H1467" s="265">
        <f t="shared" si="18"/>
        <v>0</v>
      </c>
      <c r="I1467" s="8" t="s">
        <v>2508</v>
      </c>
      <c r="M1467" s="9"/>
    </row>
    <row r="1468" spans="1:13" x14ac:dyDescent="0.25">
      <c r="A1468" s="240">
        <v>41964</v>
      </c>
      <c r="B1468" s="241">
        <v>4099</v>
      </c>
      <c r="C1468" s="429" t="s">
        <v>2506</v>
      </c>
      <c r="D1468" s="401" t="s">
        <v>2752</v>
      </c>
      <c r="E1468" s="402">
        <v>11387.2</v>
      </c>
      <c r="F1468" s="294">
        <v>41964</v>
      </c>
      <c r="G1468" s="22">
        <v>11387.2</v>
      </c>
      <c r="H1468" s="265">
        <f t="shared" si="18"/>
        <v>0</v>
      </c>
      <c r="I1468" s="431" t="s">
        <v>2508</v>
      </c>
      <c r="M1468" s="9"/>
    </row>
    <row r="1469" spans="1:13" x14ac:dyDescent="0.25">
      <c r="A1469" s="240">
        <v>41957</v>
      </c>
      <c r="B1469" s="241">
        <v>3510</v>
      </c>
      <c r="C1469" s="394" t="s">
        <v>2506</v>
      </c>
      <c r="D1469" s="401" t="s">
        <v>134</v>
      </c>
      <c r="E1469" s="402">
        <v>2447.1999999999998</v>
      </c>
      <c r="F1469" s="294">
        <v>41958</v>
      </c>
      <c r="G1469" s="30">
        <v>2447.1999999999998</v>
      </c>
      <c r="H1469" s="265">
        <f t="shared" si="18"/>
        <v>0</v>
      </c>
      <c r="I1469" s="8" t="s">
        <v>2531</v>
      </c>
      <c r="J1469" s="9"/>
      <c r="K1469" s="9"/>
      <c r="M1469" s="9"/>
    </row>
    <row r="1470" spans="1:13" x14ac:dyDescent="0.25">
      <c r="A1470" s="240">
        <v>41958</v>
      </c>
      <c r="B1470" s="241">
        <v>3577</v>
      </c>
      <c r="C1470" s="394" t="s">
        <v>2506</v>
      </c>
      <c r="D1470" s="401" t="s">
        <v>134</v>
      </c>
      <c r="E1470" s="402">
        <v>2340</v>
      </c>
      <c r="F1470" s="294">
        <v>41960</v>
      </c>
      <c r="G1470" s="30">
        <v>2340</v>
      </c>
      <c r="H1470" s="265">
        <f t="shared" si="18"/>
        <v>0</v>
      </c>
      <c r="I1470" s="235" t="s">
        <v>2531</v>
      </c>
      <c r="J1470" s="9"/>
      <c r="K1470" s="9"/>
      <c r="M1470" s="9"/>
    </row>
    <row r="1471" spans="1:13" x14ac:dyDescent="0.25">
      <c r="A1471" s="240"/>
      <c r="B1471" s="241"/>
      <c r="C1471" s="394"/>
      <c r="D1471" s="401"/>
      <c r="E1471" s="402"/>
      <c r="F1471" s="294"/>
      <c r="G1471" s="30"/>
      <c r="H1471" s="265"/>
      <c r="I1471" s="235"/>
      <c r="J1471" s="9"/>
      <c r="K1471" s="9"/>
      <c r="M1471" s="9"/>
    </row>
    <row r="1472" spans="1:13" x14ac:dyDescent="0.25">
      <c r="A1472" s="240">
        <v>41944</v>
      </c>
      <c r="B1472" s="241">
        <v>2443</v>
      </c>
      <c r="C1472" s="394" t="s">
        <v>2506</v>
      </c>
      <c r="D1472" s="401" t="s">
        <v>673</v>
      </c>
      <c r="E1472" s="402">
        <v>2605.8000000000002</v>
      </c>
      <c r="F1472" s="294">
        <v>41944</v>
      </c>
      <c r="G1472" s="30">
        <v>2605.8000000000002</v>
      </c>
      <c r="H1472" s="238">
        <f t="shared" si="18"/>
        <v>0</v>
      </c>
      <c r="I1472" s="235" t="s">
        <v>2531</v>
      </c>
      <c r="J1472" s="9"/>
      <c r="K1472" s="9"/>
      <c r="M1472" s="9"/>
    </row>
    <row r="1473" spans="1:13" x14ac:dyDescent="0.25">
      <c r="A1473" s="240">
        <v>41946</v>
      </c>
      <c r="B1473" s="241">
        <v>2588</v>
      </c>
      <c r="C1473" s="394" t="s">
        <v>2506</v>
      </c>
      <c r="D1473" s="414" t="s">
        <v>673</v>
      </c>
      <c r="E1473" s="402">
        <v>2279</v>
      </c>
      <c r="F1473" s="294">
        <v>41947</v>
      </c>
      <c r="G1473" s="30">
        <v>2279</v>
      </c>
      <c r="H1473" s="238">
        <f t="shared" si="18"/>
        <v>0</v>
      </c>
      <c r="I1473" s="38" t="s">
        <v>2534</v>
      </c>
      <c r="J1473" s="9"/>
      <c r="K1473" s="9"/>
      <c r="M1473" s="9"/>
    </row>
    <row r="1474" spans="1:13" x14ac:dyDescent="0.25">
      <c r="A1474" s="240">
        <v>41948</v>
      </c>
      <c r="B1474" s="241">
        <v>2770</v>
      </c>
      <c r="C1474" s="394" t="s">
        <v>2506</v>
      </c>
      <c r="D1474" s="401" t="s">
        <v>673</v>
      </c>
      <c r="E1474" s="402">
        <v>29946.84</v>
      </c>
      <c r="F1474" s="294">
        <v>41948</v>
      </c>
      <c r="G1474" s="30">
        <v>29946.84</v>
      </c>
      <c r="H1474" s="265">
        <f t="shared" ref="H1474:H1546" si="19">E1474-G1474</f>
        <v>0</v>
      </c>
      <c r="I1474" s="235" t="s">
        <v>2508</v>
      </c>
      <c r="J1474" s="9"/>
      <c r="K1474" s="9"/>
      <c r="M1474" s="9"/>
    </row>
    <row r="1475" spans="1:13" x14ac:dyDescent="0.25">
      <c r="A1475" s="240">
        <v>41951</v>
      </c>
      <c r="B1475" s="241">
        <v>3030</v>
      </c>
      <c r="C1475" s="394" t="s">
        <v>2506</v>
      </c>
      <c r="D1475" s="8" t="s">
        <v>673</v>
      </c>
      <c r="E1475" s="252">
        <v>3367.6</v>
      </c>
      <c r="F1475" s="294">
        <v>41951</v>
      </c>
      <c r="G1475" s="30">
        <v>3367.6</v>
      </c>
      <c r="H1475" s="265">
        <f t="shared" si="19"/>
        <v>0</v>
      </c>
      <c r="I1475" s="8" t="s">
        <v>2520</v>
      </c>
      <c r="J1475" s="9"/>
      <c r="K1475" s="9"/>
      <c r="M1475" s="9"/>
    </row>
    <row r="1476" spans="1:13" x14ac:dyDescent="0.25">
      <c r="A1476" s="240">
        <v>41958</v>
      </c>
      <c r="B1476" s="241">
        <v>3590</v>
      </c>
      <c r="C1476" s="394" t="s">
        <v>2506</v>
      </c>
      <c r="D1476" s="401" t="s">
        <v>673</v>
      </c>
      <c r="E1476" s="402">
        <v>31382</v>
      </c>
      <c r="F1476" s="294">
        <v>41958</v>
      </c>
      <c r="G1476" s="30">
        <v>31382</v>
      </c>
      <c r="H1476" s="265">
        <f t="shared" si="19"/>
        <v>0</v>
      </c>
      <c r="I1476" s="235" t="s">
        <v>2511</v>
      </c>
      <c r="J1476" s="9"/>
      <c r="K1476" s="9"/>
      <c r="M1476" s="9"/>
    </row>
    <row r="1477" spans="1:13" x14ac:dyDescent="0.25">
      <c r="A1477" s="240">
        <v>41960</v>
      </c>
      <c r="B1477" s="241">
        <v>3709</v>
      </c>
      <c r="C1477" s="394" t="s">
        <v>2506</v>
      </c>
      <c r="D1477" s="8" t="s">
        <v>673</v>
      </c>
      <c r="E1477" s="252">
        <v>2998.8</v>
      </c>
      <c r="F1477" s="294">
        <v>41960</v>
      </c>
      <c r="G1477" s="251">
        <v>2998.8</v>
      </c>
      <c r="H1477" s="265">
        <f t="shared" si="19"/>
        <v>0</v>
      </c>
      <c r="I1477" s="235" t="s">
        <v>2511</v>
      </c>
      <c r="J1477" s="9"/>
      <c r="K1477" s="9"/>
      <c r="M1477" s="9"/>
    </row>
    <row r="1478" spans="1:13" x14ac:dyDescent="0.25">
      <c r="A1478" s="240">
        <v>41956</v>
      </c>
      <c r="B1478" s="241">
        <v>3435</v>
      </c>
      <c r="C1478" s="394" t="s">
        <v>2506</v>
      </c>
      <c r="D1478" s="401" t="s">
        <v>2700</v>
      </c>
      <c r="E1478" s="402">
        <v>2923.2</v>
      </c>
      <c r="F1478" s="294">
        <v>41957</v>
      </c>
      <c r="G1478" s="22">
        <v>2923.2</v>
      </c>
      <c r="H1478" s="265">
        <f t="shared" si="19"/>
        <v>0</v>
      </c>
      <c r="I1478" s="20" t="s">
        <v>2520</v>
      </c>
      <c r="J1478" s="9"/>
      <c r="K1478" s="9"/>
      <c r="M1478" s="9"/>
    </row>
    <row r="1479" spans="1:13" x14ac:dyDescent="0.25">
      <c r="A1479" s="240">
        <v>41965</v>
      </c>
      <c r="B1479" s="241">
        <v>4199</v>
      </c>
      <c r="C1479" s="429" t="s">
        <v>2506</v>
      </c>
      <c r="D1479" s="401" t="s">
        <v>2700</v>
      </c>
      <c r="E1479" s="402">
        <v>32205.75</v>
      </c>
      <c r="F1479" s="294">
        <v>41966</v>
      </c>
      <c r="G1479" s="22">
        <v>32205.75</v>
      </c>
      <c r="H1479" s="265">
        <f t="shared" si="19"/>
        <v>0</v>
      </c>
      <c r="I1479" s="20" t="s">
        <v>2534</v>
      </c>
      <c r="J1479" s="9"/>
      <c r="K1479" s="9"/>
      <c r="M1479" s="9"/>
    </row>
    <row r="1480" spans="1:13" x14ac:dyDescent="0.25">
      <c r="A1480" s="240">
        <v>41966</v>
      </c>
      <c r="B1480" s="241">
        <v>4218</v>
      </c>
      <c r="C1480" s="429" t="s">
        <v>2506</v>
      </c>
      <c r="D1480" s="8" t="s">
        <v>2700</v>
      </c>
      <c r="E1480" s="252">
        <v>31736.55</v>
      </c>
      <c r="F1480" s="294">
        <v>41967</v>
      </c>
      <c r="G1480" s="22">
        <v>31736.55</v>
      </c>
      <c r="H1480" s="265">
        <f t="shared" si="19"/>
        <v>0</v>
      </c>
      <c r="I1480" s="20" t="s">
        <v>2544</v>
      </c>
      <c r="J1480" s="9"/>
      <c r="K1480" s="9"/>
      <c r="M1480" s="9"/>
    </row>
    <row r="1481" spans="1:13" x14ac:dyDescent="0.25">
      <c r="A1481" s="240">
        <v>41953</v>
      </c>
      <c r="B1481" s="241">
        <v>3170</v>
      </c>
      <c r="C1481" s="394" t="s">
        <v>2506</v>
      </c>
      <c r="D1481" s="8" t="s">
        <v>2675</v>
      </c>
      <c r="E1481" s="252">
        <v>1465</v>
      </c>
      <c r="F1481" s="294">
        <v>41954</v>
      </c>
      <c r="G1481" s="30">
        <v>1465</v>
      </c>
      <c r="H1481" s="265">
        <f t="shared" si="19"/>
        <v>0</v>
      </c>
      <c r="I1481" s="235" t="s">
        <v>2544</v>
      </c>
      <c r="J1481" s="9"/>
      <c r="K1481" s="9"/>
      <c r="M1481" s="9"/>
    </row>
    <row r="1482" spans="1:13" x14ac:dyDescent="0.25">
      <c r="A1482" s="240">
        <v>41957</v>
      </c>
      <c r="B1482" s="241">
        <v>3535</v>
      </c>
      <c r="C1482" s="394" t="s">
        <v>2506</v>
      </c>
      <c r="D1482" s="8" t="s">
        <v>2675</v>
      </c>
      <c r="E1482" s="252">
        <v>1536</v>
      </c>
      <c r="F1482" s="294">
        <v>41958</v>
      </c>
      <c r="G1482" s="30">
        <v>1536</v>
      </c>
      <c r="H1482" s="265">
        <f t="shared" si="19"/>
        <v>0</v>
      </c>
      <c r="I1482" s="235" t="s">
        <v>2544</v>
      </c>
      <c r="J1482" s="9"/>
      <c r="K1482" s="9"/>
      <c r="M1482" s="9"/>
    </row>
    <row r="1483" spans="1:13" x14ac:dyDescent="0.25">
      <c r="A1483" s="240">
        <v>41961</v>
      </c>
      <c r="B1483" s="241">
        <v>3832</v>
      </c>
      <c r="C1483" s="394" t="s">
        <v>2506</v>
      </c>
      <c r="D1483" s="401" t="s">
        <v>2675</v>
      </c>
      <c r="E1483" s="402">
        <v>1110.3</v>
      </c>
      <c r="F1483" s="294">
        <v>41962</v>
      </c>
      <c r="G1483" s="251">
        <v>1110.3</v>
      </c>
      <c r="H1483" s="265">
        <f t="shared" si="19"/>
        <v>0</v>
      </c>
      <c r="I1483" s="235" t="s">
        <v>2544</v>
      </c>
      <c r="J1483" s="9"/>
      <c r="K1483" s="9"/>
      <c r="M1483" s="9"/>
    </row>
    <row r="1484" spans="1:13" x14ac:dyDescent="0.25">
      <c r="A1484" s="240">
        <v>41964</v>
      </c>
      <c r="B1484" s="241">
        <v>4026</v>
      </c>
      <c r="C1484" s="429" t="s">
        <v>2506</v>
      </c>
      <c r="D1484" s="401" t="s">
        <v>2675</v>
      </c>
      <c r="E1484" s="402">
        <v>996.4</v>
      </c>
      <c r="F1484" s="294">
        <v>41965</v>
      </c>
      <c r="G1484" s="30">
        <v>996.4</v>
      </c>
      <c r="H1484" s="265">
        <f t="shared" si="19"/>
        <v>0</v>
      </c>
      <c r="I1484" s="8" t="s">
        <v>2544</v>
      </c>
      <c r="J1484" s="9"/>
      <c r="K1484" s="9"/>
      <c r="M1484" s="9"/>
    </row>
    <row r="1485" spans="1:13" x14ac:dyDescent="0.25">
      <c r="A1485" s="240">
        <v>41967</v>
      </c>
      <c r="B1485" s="241">
        <v>4308</v>
      </c>
      <c r="C1485" s="429" t="s">
        <v>2506</v>
      </c>
      <c r="D1485" s="401" t="s">
        <v>2675</v>
      </c>
      <c r="E1485" s="402">
        <v>1428.8</v>
      </c>
      <c r="F1485" s="117">
        <v>41968</v>
      </c>
      <c r="G1485" s="30">
        <v>1428.8</v>
      </c>
      <c r="H1485" s="265">
        <f t="shared" si="19"/>
        <v>0</v>
      </c>
      <c r="I1485" s="235" t="s">
        <v>2544</v>
      </c>
      <c r="J1485" s="9"/>
      <c r="K1485" s="9"/>
      <c r="M1485" s="9"/>
    </row>
    <row r="1486" spans="1:13" x14ac:dyDescent="0.25">
      <c r="A1486" s="240"/>
      <c r="B1486" s="241"/>
      <c r="C1486" s="429"/>
      <c r="D1486" s="401"/>
      <c r="E1486" s="402"/>
      <c r="F1486" s="117"/>
      <c r="G1486" s="30">
        <f>SUM(G1472:G1485)</f>
        <v>145982.03999999995</v>
      </c>
      <c r="H1486" s="265"/>
      <c r="I1486" s="235"/>
      <c r="J1486" s="9"/>
      <c r="K1486" s="9"/>
      <c r="M1486" s="9"/>
    </row>
    <row r="1487" spans="1:13" x14ac:dyDescent="0.25">
      <c r="A1487" s="240"/>
      <c r="B1487" s="241"/>
      <c r="C1487" s="429"/>
      <c r="D1487" s="401"/>
      <c r="E1487" s="402"/>
      <c r="F1487" s="117"/>
      <c r="G1487" s="30"/>
      <c r="H1487" s="265"/>
      <c r="I1487" s="235"/>
      <c r="J1487" s="9"/>
      <c r="K1487" s="9"/>
      <c r="M1487" s="9"/>
    </row>
    <row r="1488" spans="1:13" x14ac:dyDescent="0.25">
      <c r="A1488" s="240">
        <v>41944</v>
      </c>
      <c r="B1488" s="241">
        <v>2469</v>
      </c>
      <c r="C1488" s="394" t="s">
        <v>2506</v>
      </c>
      <c r="D1488" s="401" t="s">
        <v>2626</v>
      </c>
      <c r="E1488" s="402">
        <v>22375.8</v>
      </c>
      <c r="F1488" s="294">
        <v>41951</v>
      </c>
      <c r="G1488" s="30">
        <v>22375.8</v>
      </c>
      <c r="H1488" s="238">
        <f t="shared" si="19"/>
        <v>0</v>
      </c>
      <c r="I1488" s="235" t="s">
        <v>2508</v>
      </c>
      <c r="J1488" s="9"/>
      <c r="K1488" s="9"/>
      <c r="M1488" s="9"/>
    </row>
    <row r="1489" spans="1:13" x14ac:dyDescent="0.25">
      <c r="A1489" s="240">
        <v>41951</v>
      </c>
      <c r="B1489" s="241">
        <v>3042</v>
      </c>
      <c r="C1489" s="394" t="s">
        <v>2506</v>
      </c>
      <c r="D1489" s="401" t="s">
        <v>2626</v>
      </c>
      <c r="E1489" s="252">
        <v>10759.2</v>
      </c>
      <c r="F1489" s="294">
        <v>41965</v>
      </c>
      <c r="G1489" s="30">
        <v>10759.2</v>
      </c>
      <c r="H1489" s="265">
        <f t="shared" si="19"/>
        <v>0</v>
      </c>
      <c r="I1489" s="8" t="s">
        <v>2508</v>
      </c>
      <c r="J1489" s="9"/>
      <c r="K1489" s="9"/>
      <c r="M1489" s="9"/>
    </row>
    <row r="1490" spans="1:13" x14ac:dyDescent="0.25">
      <c r="A1490" s="240">
        <v>41958</v>
      </c>
      <c r="B1490" s="241">
        <v>3627</v>
      </c>
      <c r="C1490" s="394" t="s">
        <v>2506</v>
      </c>
      <c r="D1490" s="401" t="s">
        <v>2626</v>
      </c>
      <c r="E1490" s="252">
        <v>4650.3</v>
      </c>
      <c r="F1490" s="294">
        <v>41965</v>
      </c>
      <c r="G1490" s="30">
        <v>4650.3</v>
      </c>
      <c r="H1490" s="265">
        <f t="shared" si="19"/>
        <v>0</v>
      </c>
      <c r="I1490" s="8" t="s">
        <v>2508</v>
      </c>
      <c r="J1490" s="9"/>
      <c r="K1490" s="9"/>
      <c r="M1490" s="9"/>
    </row>
    <row r="1491" spans="1:13" x14ac:dyDescent="0.25">
      <c r="A1491" s="240">
        <v>41965</v>
      </c>
      <c r="B1491" s="241">
        <v>4186</v>
      </c>
      <c r="C1491" s="429" t="s">
        <v>2506</v>
      </c>
      <c r="D1491" s="401" t="s">
        <v>2626</v>
      </c>
      <c r="E1491" s="402">
        <v>10375.799999999999</v>
      </c>
      <c r="F1491" s="300"/>
      <c r="G1491" s="100"/>
      <c r="H1491" s="265">
        <f t="shared" si="19"/>
        <v>10375.799999999999</v>
      </c>
      <c r="I1491" s="20" t="s">
        <v>2508</v>
      </c>
      <c r="J1491" s="9"/>
      <c r="K1491" s="9"/>
      <c r="M1491" s="9"/>
    </row>
    <row r="1492" spans="1:13" x14ac:dyDescent="0.25">
      <c r="A1492" s="240">
        <v>41949</v>
      </c>
      <c r="B1492" s="241">
        <v>2804</v>
      </c>
      <c r="C1492" s="394" t="s">
        <v>2506</v>
      </c>
      <c r="D1492" s="401" t="s">
        <v>2626</v>
      </c>
      <c r="E1492" s="402">
        <v>2617.6</v>
      </c>
      <c r="F1492" s="294">
        <v>41949</v>
      </c>
      <c r="G1492" s="30">
        <v>2617.6</v>
      </c>
      <c r="H1492" s="265">
        <f t="shared" si="19"/>
        <v>0</v>
      </c>
      <c r="I1492" s="235" t="s">
        <v>2508</v>
      </c>
      <c r="J1492" s="9"/>
      <c r="K1492" s="9"/>
      <c r="M1492" s="9"/>
    </row>
    <row r="1493" spans="1:13" x14ac:dyDescent="0.25">
      <c r="A1493" s="240">
        <v>41953</v>
      </c>
      <c r="B1493" s="241">
        <v>3111</v>
      </c>
      <c r="C1493" s="394" t="s">
        <v>2506</v>
      </c>
      <c r="D1493" s="8" t="s">
        <v>2626</v>
      </c>
      <c r="E1493" s="252">
        <v>1011.6</v>
      </c>
      <c r="F1493" s="294">
        <v>41953</v>
      </c>
      <c r="G1493" s="30">
        <v>1011.6</v>
      </c>
      <c r="H1493" s="265">
        <f t="shared" si="19"/>
        <v>0</v>
      </c>
      <c r="I1493" s="235" t="s">
        <v>2508</v>
      </c>
      <c r="J1493" s="9"/>
      <c r="K1493" s="9"/>
      <c r="M1493" s="9"/>
    </row>
    <row r="1494" spans="1:13" x14ac:dyDescent="0.25">
      <c r="A1494" s="240">
        <v>41956</v>
      </c>
      <c r="B1494" s="241">
        <v>3372</v>
      </c>
      <c r="C1494" s="394" t="s">
        <v>2506</v>
      </c>
      <c r="D1494" s="8" t="s">
        <v>2626</v>
      </c>
      <c r="E1494" s="252">
        <v>1608</v>
      </c>
      <c r="F1494" s="294">
        <v>41956</v>
      </c>
      <c r="G1494" s="30">
        <v>1608</v>
      </c>
      <c r="H1494" s="265">
        <f t="shared" si="19"/>
        <v>0</v>
      </c>
      <c r="I1494" s="235" t="s">
        <v>2508</v>
      </c>
      <c r="J1494" s="9"/>
      <c r="K1494" s="9"/>
      <c r="M1494" s="9"/>
    </row>
    <row r="1495" spans="1:13" x14ac:dyDescent="0.25">
      <c r="A1495" s="240">
        <v>41961</v>
      </c>
      <c r="B1495" s="241">
        <v>3778</v>
      </c>
      <c r="C1495" s="394" t="s">
        <v>2506</v>
      </c>
      <c r="D1495" s="8" t="s">
        <v>2626</v>
      </c>
      <c r="E1495" s="252">
        <v>1712</v>
      </c>
      <c r="F1495" s="294">
        <v>41961</v>
      </c>
      <c r="G1495" s="251">
        <v>1712</v>
      </c>
      <c r="H1495" s="265">
        <f t="shared" si="19"/>
        <v>0</v>
      </c>
      <c r="I1495" s="235" t="s">
        <v>2508</v>
      </c>
      <c r="J1495" s="9"/>
      <c r="K1495" s="9"/>
      <c r="M1495" s="9"/>
    </row>
    <row r="1496" spans="1:13" x14ac:dyDescent="0.25">
      <c r="A1496" s="240">
        <v>41963</v>
      </c>
      <c r="B1496" s="241">
        <v>3941</v>
      </c>
      <c r="C1496" s="394" t="s">
        <v>2506</v>
      </c>
      <c r="D1496" s="401" t="s">
        <v>2626</v>
      </c>
      <c r="E1496" s="402">
        <v>2622</v>
      </c>
      <c r="F1496" s="294">
        <v>41963</v>
      </c>
      <c r="G1496" s="30">
        <v>2622</v>
      </c>
      <c r="H1496" s="265">
        <f t="shared" si="19"/>
        <v>0</v>
      </c>
      <c r="I1496" s="8" t="s">
        <v>2508</v>
      </c>
      <c r="J1496" s="9"/>
      <c r="K1496" s="9"/>
      <c r="M1496" s="9"/>
    </row>
    <row r="1497" spans="1:13" x14ac:dyDescent="0.25">
      <c r="A1497" s="240">
        <v>41968</v>
      </c>
      <c r="B1497" s="241">
        <v>4381</v>
      </c>
      <c r="C1497" s="429" t="s">
        <v>2506</v>
      </c>
      <c r="D1497" s="401" t="s">
        <v>2626</v>
      </c>
      <c r="E1497" s="402">
        <v>4012</v>
      </c>
      <c r="F1497" s="294">
        <v>41968</v>
      </c>
      <c r="G1497" s="22">
        <v>4012</v>
      </c>
      <c r="H1497" s="265">
        <f t="shared" si="19"/>
        <v>0</v>
      </c>
      <c r="I1497" s="20" t="s">
        <v>2508</v>
      </c>
      <c r="J1497" s="9"/>
      <c r="K1497" s="9"/>
      <c r="M1497" s="9"/>
    </row>
    <row r="1498" spans="1:13" x14ac:dyDescent="0.25">
      <c r="A1498" s="240"/>
      <c r="B1498" s="241"/>
      <c r="C1498" s="429"/>
      <c r="D1498" s="401"/>
      <c r="E1498" s="622">
        <f>SUM(E1488:E1497)</f>
        <v>61744.3</v>
      </c>
      <c r="F1498" s="294"/>
      <c r="G1498" s="22"/>
      <c r="H1498" s="265"/>
      <c r="I1498" s="20"/>
      <c r="J1498" s="9"/>
      <c r="K1498" s="9"/>
      <c r="M1498" s="9"/>
    </row>
    <row r="1499" spans="1:13" x14ac:dyDescent="0.25">
      <c r="A1499" s="240"/>
      <c r="B1499" s="241"/>
      <c r="C1499" s="429"/>
      <c r="D1499" s="401"/>
      <c r="E1499" s="402"/>
      <c r="F1499" s="294"/>
      <c r="G1499" s="22"/>
      <c r="H1499" s="265"/>
      <c r="I1499" s="20"/>
      <c r="J1499" s="9"/>
      <c r="K1499" s="9"/>
      <c r="M1499" s="9"/>
    </row>
    <row r="1500" spans="1:13" x14ac:dyDescent="0.25">
      <c r="A1500" s="240">
        <v>41944</v>
      </c>
      <c r="B1500" s="241">
        <v>2405</v>
      </c>
      <c r="C1500" s="394" t="s">
        <v>2506</v>
      </c>
      <c r="D1500" s="8" t="s">
        <v>2514</v>
      </c>
      <c r="E1500" s="252">
        <v>6480</v>
      </c>
      <c r="F1500" s="294">
        <v>41944</v>
      </c>
      <c r="G1500" s="30">
        <v>6480</v>
      </c>
      <c r="H1500" s="238">
        <f t="shared" si="19"/>
        <v>0</v>
      </c>
      <c r="I1500" s="235" t="s">
        <v>2508</v>
      </c>
      <c r="J1500" s="9"/>
      <c r="K1500" s="9"/>
      <c r="M1500" s="9"/>
    </row>
    <row r="1501" spans="1:13" x14ac:dyDescent="0.25">
      <c r="A1501" s="240">
        <v>41948</v>
      </c>
      <c r="B1501" s="241">
        <v>2724</v>
      </c>
      <c r="C1501" s="394" t="s">
        <v>2506</v>
      </c>
      <c r="D1501" s="401" t="s">
        <v>2610</v>
      </c>
      <c r="E1501" s="402">
        <v>7262.4</v>
      </c>
      <c r="F1501" s="294">
        <v>41948</v>
      </c>
      <c r="G1501" s="30">
        <v>7262.4</v>
      </c>
      <c r="H1501" s="265">
        <f t="shared" si="19"/>
        <v>0</v>
      </c>
      <c r="I1501" s="235" t="s">
        <v>2508</v>
      </c>
      <c r="J1501" s="9"/>
      <c r="K1501" s="9"/>
      <c r="M1501" s="9"/>
    </row>
    <row r="1502" spans="1:13" x14ac:dyDescent="0.25">
      <c r="A1502" s="240"/>
      <c r="B1502" s="241"/>
      <c r="C1502" s="394"/>
      <c r="D1502" s="401"/>
      <c r="E1502" s="402"/>
      <c r="F1502" s="294"/>
      <c r="G1502" s="30"/>
      <c r="H1502" s="265"/>
      <c r="I1502" s="235"/>
      <c r="J1502" s="9"/>
      <c r="K1502" s="9"/>
      <c r="M1502" s="9"/>
    </row>
    <row r="1503" spans="1:13" x14ac:dyDescent="0.25">
      <c r="A1503" s="240">
        <v>41944</v>
      </c>
      <c r="B1503" s="241">
        <v>2419</v>
      </c>
      <c r="C1503" s="394" t="s">
        <v>2506</v>
      </c>
      <c r="D1503" s="629" t="s">
        <v>2522</v>
      </c>
      <c r="E1503" s="252">
        <v>6076.2</v>
      </c>
      <c r="F1503" s="294">
        <v>41944</v>
      </c>
      <c r="G1503" s="30">
        <v>6076.2</v>
      </c>
      <c r="H1503" s="238">
        <f t="shared" si="19"/>
        <v>0</v>
      </c>
      <c r="I1503" s="235" t="s">
        <v>2520</v>
      </c>
      <c r="J1503" s="9"/>
      <c r="K1503" s="9"/>
      <c r="M1503" s="9"/>
    </row>
    <row r="1504" spans="1:13" x14ac:dyDescent="0.25">
      <c r="A1504" s="240">
        <v>41945</v>
      </c>
      <c r="B1504" s="241">
        <v>2525</v>
      </c>
      <c r="C1504" s="394" t="s">
        <v>2506</v>
      </c>
      <c r="D1504" s="629" t="s">
        <v>2522</v>
      </c>
      <c r="E1504" s="402">
        <v>11891</v>
      </c>
      <c r="F1504" s="294">
        <v>41945</v>
      </c>
      <c r="G1504" s="30">
        <v>11891</v>
      </c>
      <c r="H1504" s="238">
        <f t="shared" si="19"/>
        <v>0</v>
      </c>
      <c r="I1504" s="38" t="s">
        <v>2508</v>
      </c>
      <c r="J1504" s="9"/>
      <c r="K1504" s="9"/>
      <c r="M1504" s="9"/>
    </row>
    <row r="1505" spans="1:13" x14ac:dyDescent="0.25">
      <c r="A1505" s="240">
        <v>41946</v>
      </c>
      <c r="B1505" s="241">
        <v>2577</v>
      </c>
      <c r="C1505" s="394" t="s">
        <v>2506</v>
      </c>
      <c r="D1505" s="629" t="s">
        <v>2522</v>
      </c>
      <c r="E1505" s="402">
        <v>4269.2</v>
      </c>
      <c r="F1505" s="294">
        <v>41946</v>
      </c>
      <c r="G1505" s="30">
        <v>4269.2</v>
      </c>
      <c r="H1505" s="238">
        <f t="shared" si="19"/>
        <v>0</v>
      </c>
      <c r="I1505" s="38" t="s">
        <v>2508</v>
      </c>
      <c r="J1505" s="9"/>
      <c r="K1505" s="9"/>
      <c r="M1505" s="9"/>
    </row>
    <row r="1506" spans="1:13" x14ac:dyDescent="0.25">
      <c r="A1506" s="240">
        <v>41947</v>
      </c>
      <c r="B1506" s="241">
        <v>2694</v>
      </c>
      <c r="C1506" s="394" t="s">
        <v>2506</v>
      </c>
      <c r="D1506" s="428" t="s">
        <v>2522</v>
      </c>
      <c r="E1506" s="402">
        <v>8465.2000000000007</v>
      </c>
      <c r="F1506" s="294">
        <v>41947</v>
      </c>
      <c r="G1506" s="30">
        <v>8465.2000000000007</v>
      </c>
      <c r="H1506" s="265">
        <f t="shared" si="19"/>
        <v>0</v>
      </c>
      <c r="I1506" s="235" t="s">
        <v>2523</v>
      </c>
      <c r="J1506" s="9"/>
      <c r="K1506" s="9"/>
      <c r="M1506" s="9"/>
    </row>
    <row r="1507" spans="1:13" x14ac:dyDescent="0.25">
      <c r="A1507" s="240">
        <v>41949</v>
      </c>
      <c r="B1507" s="241">
        <v>2798</v>
      </c>
      <c r="C1507" s="394" t="s">
        <v>2506</v>
      </c>
      <c r="D1507" s="428" t="s">
        <v>2522</v>
      </c>
      <c r="E1507" s="402">
        <v>6785.6</v>
      </c>
      <c r="F1507" s="294">
        <v>41949</v>
      </c>
      <c r="G1507" s="30">
        <v>6785.6</v>
      </c>
      <c r="H1507" s="265">
        <f t="shared" si="19"/>
        <v>0</v>
      </c>
      <c r="I1507" s="235" t="s">
        <v>2523</v>
      </c>
      <c r="J1507" s="9"/>
      <c r="K1507" s="9"/>
      <c r="M1507" s="9"/>
    </row>
    <row r="1508" spans="1:13" x14ac:dyDescent="0.25">
      <c r="A1508" s="240">
        <v>41950</v>
      </c>
      <c r="B1508" s="241">
        <v>2908</v>
      </c>
      <c r="C1508" s="394" t="s">
        <v>2506</v>
      </c>
      <c r="D1508" s="428" t="s">
        <v>2522</v>
      </c>
      <c r="E1508" s="402">
        <v>10357.799999999999</v>
      </c>
      <c r="F1508" s="294">
        <v>41950</v>
      </c>
      <c r="G1508" s="30">
        <v>10357.799999999999</v>
      </c>
      <c r="H1508" s="265">
        <f t="shared" si="19"/>
        <v>0</v>
      </c>
      <c r="I1508" s="8" t="s">
        <v>2523</v>
      </c>
      <c r="J1508" s="9"/>
      <c r="K1508" s="9"/>
      <c r="M1508" s="9"/>
    </row>
    <row r="1509" spans="1:13" x14ac:dyDescent="0.25">
      <c r="A1509" s="240">
        <v>41952</v>
      </c>
      <c r="B1509" s="241">
        <v>3096</v>
      </c>
      <c r="C1509" s="394" t="s">
        <v>2506</v>
      </c>
      <c r="D1509" s="405" t="s">
        <v>2522</v>
      </c>
      <c r="E1509" s="252">
        <v>9315.6</v>
      </c>
      <c r="F1509" s="294">
        <v>41953</v>
      </c>
      <c r="G1509" s="30">
        <v>9315.6</v>
      </c>
      <c r="H1509" s="265">
        <f t="shared" si="19"/>
        <v>0</v>
      </c>
      <c r="I1509" s="235" t="s">
        <v>2523</v>
      </c>
      <c r="J1509" s="9"/>
      <c r="K1509" s="9"/>
      <c r="M1509" s="9"/>
    </row>
    <row r="1510" spans="1:13" x14ac:dyDescent="0.25">
      <c r="A1510" s="240">
        <v>41955</v>
      </c>
      <c r="B1510" s="241">
        <v>3303</v>
      </c>
      <c r="C1510" s="394" t="s">
        <v>2506</v>
      </c>
      <c r="D1510" s="405" t="s">
        <v>2522</v>
      </c>
      <c r="E1510" s="252">
        <v>4378.3999999999996</v>
      </c>
      <c r="F1510" s="294">
        <v>41956</v>
      </c>
      <c r="G1510" s="30">
        <v>4378.3999999999996</v>
      </c>
      <c r="H1510" s="265">
        <f t="shared" si="19"/>
        <v>0</v>
      </c>
      <c r="I1510" s="8" t="s">
        <v>2523</v>
      </c>
      <c r="J1510" s="9"/>
      <c r="K1510" s="9"/>
      <c r="M1510" s="9"/>
    </row>
    <row r="1511" spans="1:13" x14ac:dyDescent="0.25">
      <c r="A1511" s="240">
        <v>41956</v>
      </c>
      <c r="B1511" s="241">
        <v>3379</v>
      </c>
      <c r="C1511" s="394" t="s">
        <v>2506</v>
      </c>
      <c r="D1511" s="405" t="s">
        <v>2522</v>
      </c>
      <c r="E1511" s="252">
        <v>4321.2</v>
      </c>
      <c r="F1511" s="294">
        <v>41956</v>
      </c>
      <c r="G1511" s="30">
        <v>4321.2</v>
      </c>
      <c r="H1511" s="265">
        <f t="shared" si="19"/>
        <v>0</v>
      </c>
      <c r="I1511" s="235" t="s">
        <v>2511</v>
      </c>
      <c r="J1511" s="9"/>
      <c r="K1511" s="9"/>
      <c r="M1511" s="9"/>
    </row>
    <row r="1512" spans="1:13" x14ac:dyDescent="0.25">
      <c r="A1512" s="240">
        <v>41959</v>
      </c>
      <c r="B1512" s="241">
        <v>3679</v>
      </c>
      <c r="C1512" s="394" t="s">
        <v>2506</v>
      </c>
      <c r="D1512" s="405" t="s">
        <v>2522</v>
      </c>
      <c r="E1512" s="252">
        <v>5467</v>
      </c>
      <c r="F1512" s="294">
        <v>41960</v>
      </c>
      <c r="G1512" s="30">
        <v>5467</v>
      </c>
      <c r="H1512" s="265">
        <f t="shared" si="19"/>
        <v>0</v>
      </c>
      <c r="I1512" s="8" t="s">
        <v>2508</v>
      </c>
      <c r="J1512" s="9"/>
      <c r="K1512" s="9"/>
      <c r="M1512" s="9"/>
    </row>
    <row r="1513" spans="1:13" x14ac:dyDescent="0.25">
      <c r="A1513" s="240"/>
      <c r="B1513" s="241"/>
      <c r="C1513" s="394"/>
      <c r="D1513" s="405"/>
      <c r="E1513" s="252"/>
      <c r="F1513" s="294"/>
      <c r="G1513" s="621">
        <f>SUM(G1503:G1512)</f>
        <v>71327.199999999997</v>
      </c>
      <c r="H1513" s="265"/>
      <c r="I1513" s="8"/>
      <c r="J1513" s="9"/>
      <c r="K1513" s="9"/>
      <c r="M1513" s="9"/>
    </row>
    <row r="1514" spans="1:13" x14ac:dyDescent="0.25">
      <c r="A1514" s="240"/>
      <c r="B1514" s="241"/>
      <c r="C1514" s="394"/>
      <c r="D1514" s="405"/>
      <c r="E1514" s="252"/>
      <c r="F1514" s="294"/>
      <c r="G1514" s="30"/>
      <c r="H1514" s="265"/>
      <c r="I1514" s="8"/>
      <c r="J1514" s="9"/>
      <c r="K1514" s="9"/>
      <c r="M1514" s="9"/>
    </row>
    <row r="1515" spans="1:13" x14ac:dyDescent="0.25">
      <c r="A1515" s="240">
        <v>41944</v>
      </c>
      <c r="B1515" s="241">
        <v>2426</v>
      </c>
      <c r="C1515" s="394" t="s">
        <v>2506</v>
      </c>
      <c r="D1515" s="8" t="s">
        <v>3</v>
      </c>
      <c r="E1515" s="252">
        <v>86790.8</v>
      </c>
      <c r="F1515" s="294">
        <v>41957</v>
      </c>
      <c r="G1515" s="30">
        <v>86790.8</v>
      </c>
      <c r="H1515" s="238">
        <f t="shared" si="19"/>
        <v>0</v>
      </c>
      <c r="I1515" s="235" t="s">
        <v>2525</v>
      </c>
      <c r="J1515" s="9"/>
      <c r="K1515" s="9"/>
      <c r="M1515" s="9"/>
    </row>
    <row r="1516" spans="1:13" x14ac:dyDescent="0.25">
      <c r="A1516" s="240">
        <v>41944</v>
      </c>
      <c r="B1516" s="241">
        <v>2429</v>
      </c>
      <c r="C1516" s="394" t="s">
        <v>2506</v>
      </c>
      <c r="D1516" s="8" t="s">
        <v>3</v>
      </c>
      <c r="E1516" s="252">
        <v>2359.6</v>
      </c>
      <c r="F1516" s="299" t="s">
        <v>2529</v>
      </c>
      <c r="G1516" s="30">
        <f>1076+1283.6</f>
        <v>2359.6</v>
      </c>
      <c r="H1516" s="238">
        <f t="shared" si="19"/>
        <v>0</v>
      </c>
      <c r="I1516" s="235" t="s">
        <v>2525</v>
      </c>
      <c r="J1516" s="9"/>
      <c r="K1516" s="9"/>
      <c r="M1516" s="9"/>
    </row>
    <row r="1517" spans="1:13" x14ac:dyDescent="0.25">
      <c r="A1517" s="240">
        <v>41945</v>
      </c>
      <c r="B1517" s="241">
        <v>2504</v>
      </c>
      <c r="C1517" s="394" t="s">
        <v>2506</v>
      </c>
      <c r="D1517" s="401" t="s">
        <v>3</v>
      </c>
      <c r="E1517" s="402">
        <v>27543.599999999999</v>
      </c>
      <c r="F1517" s="294">
        <v>41957</v>
      </c>
      <c r="G1517" s="30">
        <v>27543.599999999999</v>
      </c>
      <c r="H1517" s="238">
        <f t="shared" si="19"/>
        <v>0</v>
      </c>
      <c r="I1517" s="8" t="s">
        <v>2523</v>
      </c>
      <c r="J1517" s="9"/>
      <c r="K1517" s="9"/>
      <c r="M1517" s="9"/>
    </row>
    <row r="1518" spans="1:13" x14ac:dyDescent="0.25">
      <c r="A1518" s="240">
        <v>41946</v>
      </c>
      <c r="B1518" s="241">
        <v>2630</v>
      </c>
      <c r="C1518" s="394" t="s">
        <v>2506</v>
      </c>
      <c r="D1518" s="414" t="s">
        <v>3</v>
      </c>
      <c r="E1518" s="402">
        <v>5596.4</v>
      </c>
      <c r="F1518" s="294">
        <v>41947</v>
      </c>
      <c r="G1518" s="30">
        <v>5596.4</v>
      </c>
      <c r="H1518" s="265">
        <f t="shared" si="19"/>
        <v>0</v>
      </c>
      <c r="I1518" s="38" t="s">
        <v>2508</v>
      </c>
      <c r="J1518" s="9"/>
      <c r="K1518" s="9"/>
      <c r="M1518" s="9"/>
    </row>
    <row r="1519" spans="1:13" x14ac:dyDescent="0.25">
      <c r="A1519" s="240">
        <v>41947</v>
      </c>
      <c r="B1519" s="241">
        <v>2658</v>
      </c>
      <c r="C1519" s="394" t="s">
        <v>2506</v>
      </c>
      <c r="D1519" s="414" t="s">
        <v>3</v>
      </c>
      <c r="E1519" s="402">
        <v>22831.200000000001</v>
      </c>
      <c r="F1519" s="294">
        <v>41958</v>
      </c>
      <c r="G1519" s="30">
        <v>22831.200000000001</v>
      </c>
      <c r="H1519" s="265">
        <f t="shared" si="19"/>
        <v>0</v>
      </c>
      <c r="I1519" s="38" t="s">
        <v>2525</v>
      </c>
      <c r="J1519" s="9"/>
      <c r="K1519" s="9"/>
      <c r="M1519" s="9"/>
    </row>
    <row r="1520" spans="1:13" x14ac:dyDescent="0.25">
      <c r="A1520" s="240">
        <v>41948</v>
      </c>
      <c r="B1520" s="241">
        <v>2766</v>
      </c>
      <c r="C1520" s="394" t="s">
        <v>2506</v>
      </c>
      <c r="D1520" s="401" t="s">
        <v>3</v>
      </c>
      <c r="E1520" s="402">
        <v>73809.539999999994</v>
      </c>
      <c r="F1520" s="294">
        <v>41958</v>
      </c>
      <c r="G1520" s="30">
        <v>73809.539999999994</v>
      </c>
      <c r="H1520" s="265">
        <f t="shared" si="19"/>
        <v>0</v>
      </c>
      <c r="I1520" s="235" t="s">
        <v>2525</v>
      </c>
      <c r="J1520" s="9"/>
      <c r="K1520" s="9"/>
      <c r="M1520" s="9"/>
    </row>
    <row r="1521" spans="1:13" x14ac:dyDescent="0.25">
      <c r="A1521" s="240">
        <v>41949</v>
      </c>
      <c r="B1521" s="241">
        <v>2818</v>
      </c>
      <c r="C1521" s="394" t="s">
        <v>2506</v>
      </c>
      <c r="D1521" s="401" t="s">
        <v>3</v>
      </c>
      <c r="E1521" s="402">
        <v>58556.85</v>
      </c>
      <c r="F1521" s="294">
        <v>41958</v>
      </c>
      <c r="G1521" s="30">
        <v>58556.85</v>
      </c>
      <c r="H1521" s="265">
        <f t="shared" si="19"/>
        <v>0</v>
      </c>
      <c r="I1521" s="235" t="s">
        <v>2525</v>
      </c>
      <c r="J1521" s="9"/>
      <c r="K1521" s="9"/>
      <c r="M1521" s="9"/>
    </row>
    <row r="1522" spans="1:13" x14ac:dyDescent="0.25">
      <c r="A1522" s="240">
        <v>41949</v>
      </c>
      <c r="B1522" s="241">
        <v>2862</v>
      </c>
      <c r="C1522" s="394" t="s">
        <v>2506</v>
      </c>
      <c r="D1522" s="401" t="s">
        <v>3</v>
      </c>
      <c r="E1522" s="402">
        <v>9043.2000000000007</v>
      </c>
      <c r="F1522" s="294">
        <v>41958</v>
      </c>
      <c r="G1522" s="30">
        <v>9043.2000000000007</v>
      </c>
      <c r="H1522" s="265">
        <f t="shared" si="19"/>
        <v>0</v>
      </c>
      <c r="I1522" s="8" t="s">
        <v>2511</v>
      </c>
      <c r="J1522" s="9"/>
      <c r="K1522" s="9"/>
      <c r="M1522" s="9"/>
    </row>
    <row r="1523" spans="1:13" x14ac:dyDescent="0.25">
      <c r="A1523" s="240">
        <v>41950</v>
      </c>
      <c r="B1523" s="241">
        <v>2965</v>
      </c>
      <c r="C1523" s="394" t="s">
        <v>2506</v>
      </c>
      <c r="D1523" s="8" t="s">
        <v>3</v>
      </c>
      <c r="E1523" s="252">
        <v>72813.75</v>
      </c>
      <c r="F1523" s="294">
        <v>41958</v>
      </c>
      <c r="G1523" s="421">
        <v>2520.31</v>
      </c>
      <c r="H1523" s="419">
        <f t="shared" si="19"/>
        <v>70293.440000000002</v>
      </c>
      <c r="I1523" s="8" t="s">
        <v>2525</v>
      </c>
      <c r="J1523" s="9"/>
      <c r="K1523" s="9"/>
      <c r="M1523" s="9"/>
    </row>
    <row r="1524" spans="1:13" x14ac:dyDescent="0.25">
      <c r="A1524" s="240">
        <v>41952</v>
      </c>
      <c r="B1524" s="241">
        <v>3090</v>
      </c>
      <c r="C1524" s="394" t="s">
        <v>2506</v>
      </c>
      <c r="D1524" s="8" t="s">
        <v>3</v>
      </c>
      <c r="E1524" s="252">
        <v>59016.2</v>
      </c>
      <c r="F1524" s="294">
        <v>41958</v>
      </c>
      <c r="G1524" s="30">
        <v>59016.2</v>
      </c>
      <c r="H1524" s="265">
        <f t="shared" si="19"/>
        <v>0</v>
      </c>
      <c r="I1524" s="235" t="s">
        <v>2525</v>
      </c>
      <c r="J1524" s="9"/>
      <c r="K1524" s="9"/>
      <c r="M1524" s="9"/>
    </row>
    <row r="1525" spans="1:13" x14ac:dyDescent="0.25">
      <c r="A1525" s="240">
        <v>41953</v>
      </c>
      <c r="B1525" s="241">
        <v>3136</v>
      </c>
      <c r="C1525" s="394" t="s">
        <v>2506</v>
      </c>
      <c r="D1525" s="8" t="s">
        <v>3</v>
      </c>
      <c r="E1525" s="252">
        <v>28178.9</v>
      </c>
      <c r="F1525" s="294">
        <v>41958</v>
      </c>
      <c r="G1525" s="30">
        <v>28178.9</v>
      </c>
      <c r="H1525" s="265">
        <f t="shared" si="19"/>
        <v>0</v>
      </c>
      <c r="I1525" s="8" t="s">
        <v>2525</v>
      </c>
      <c r="J1525" s="9"/>
      <c r="K1525" s="9"/>
      <c r="M1525" s="9"/>
    </row>
    <row r="1526" spans="1:13" x14ac:dyDescent="0.25">
      <c r="A1526" s="240">
        <v>41953</v>
      </c>
      <c r="B1526" s="241">
        <v>3214</v>
      </c>
      <c r="C1526" s="394" t="s">
        <v>2506</v>
      </c>
      <c r="D1526" s="8" t="s">
        <v>3</v>
      </c>
      <c r="E1526" s="252">
        <v>5017.6000000000004</v>
      </c>
      <c r="F1526" s="294">
        <v>41958</v>
      </c>
      <c r="G1526" s="30">
        <v>5017.6000000000004</v>
      </c>
      <c r="H1526" s="265">
        <f t="shared" si="19"/>
        <v>0</v>
      </c>
      <c r="I1526" s="235" t="s">
        <v>2508</v>
      </c>
      <c r="J1526" s="9"/>
      <c r="K1526" s="9"/>
      <c r="M1526" s="9"/>
    </row>
    <row r="1527" spans="1:13" x14ac:dyDescent="0.25">
      <c r="A1527" s="240">
        <v>41954</v>
      </c>
      <c r="B1527" s="241">
        <v>3219</v>
      </c>
      <c r="C1527" s="394" t="s">
        <v>2506</v>
      </c>
      <c r="D1527" s="8" t="s">
        <v>3</v>
      </c>
      <c r="E1527" s="252">
        <v>28479.75</v>
      </c>
      <c r="F1527" s="294">
        <v>41958</v>
      </c>
      <c r="G1527" s="30">
        <v>28479.75</v>
      </c>
      <c r="H1527" s="265">
        <f t="shared" si="19"/>
        <v>0</v>
      </c>
      <c r="I1527" s="235" t="s">
        <v>2525</v>
      </c>
      <c r="J1527" s="9"/>
      <c r="K1527" s="9"/>
      <c r="M1527" s="9"/>
    </row>
    <row r="1528" spans="1:13" x14ac:dyDescent="0.25">
      <c r="A1528" s="240">
        <v>41955</v>
      </c>
      <c r="B1528" s="241">
        <v>3313</v>
      </c>
      <c r="C1528" s="394" t="s">
        <v>2506</v>
      </c>
      <c r="D1528" s="8" t="s">
        <v>3</v>
      </c>
      <c r="E1528" s="252">
        <v>32247.84</v>
      </c>
      <c r="F1528" s="300"/>
      <c r="G1528" s="277"/>
      <c r="H1528" s="265">
        <f t="shared" si="19"/>
        <v>32247.84</v>
      </c>
      <c r="I1528" s="235" t="s">
        <v>2525</v>
      </c>
      <c r="J1528" s="9"/>
      <c r="K1528" s="9"/>
      <c r="M1528" s="9"/>
    </row>
    <row r="1529" spans="1:13" x14ac:dyDescent="0.25">
      <c r="A1529" s="240">
        <v>41956</v>
      </c>
      <c r="B1529" s="241">
        <v>3404</v>
      </c>
      <c r="C1529" s="394" t="s">
        <v>2506</v>
      </c>
      <c r="D1529" s="8" t="s">
        <v>3</v>
      </c>
      <c r="E1529" s="252">
        <v>30333.45</v>
      </c>
      <c r="F1529" s="300"/>
      <c r="G1529" s="277"/>
      <c r="H1529" s="265">
        <f t="shared" si="19"/>
        <v>30333.45</v>
      </c>
      <c r="I1529" s="8" t="s">
        <v>2525</v>
      </c>
      <c r="J1529" s="9"/>
      <c r="K1529" s="9"/>
      <c r="M1529" s="9"/>
    </row>
    <row r="1530" spans="1:13" x14ac:dyDescent="0.25">
      <c r="A1530" s="240">
        <v>41957</v>
      </c>
      <c r="B1530" s="241">
        <v>3485</v>
      </c>
      <c r="C1530" s="394" t="s">
        <v>2506</v>
      </c>
      <c r="D1530" s="401" t="s">
        <v>3</v>
      </c>
      <c r="E1530" s="402">
        <v>96587.4</v>
      </c>
      <c r="F1530" s="300"/>
      <c r="G1530" s="277"/>
      <c r="H1530" s="265">
        <f t="shared" si="19"/>
        <v>96587.4</v>
      </c>
      <c r="I1530" s="8" t="s">
        <v>2525</v>
      </c>
      <c r="J1530" s="9"/>
      <c r="K1530" s="9"/>
      <c r="M1530" s="9"/>
    </row>
    <row r="1531" spans="1:13" x14ac:dyDescent="0.25">
      <c r="A1531" s="240">
        <v>41957</v>
      </c>
      <c r="B1531" s="241">
        <v>3486</v>
      </c>
      <c r="C1531" s="394" t="s">
        <v>2506</v>
      </c>
      <c r="D1531" s="401" t="s">
        <v>3</v>
      </c>
      <c r="E1531" s="402">
        <v>2748.64</v>
      </c>
      <c r="F1531" s="300"/>
      <c r="G1531" s="277"/>
      <c r="H1531" s="265">
        <f t="shared" si="19"/>
        <v>2748.64</v>
      </c>
      <c r="I1531" s="8" t="s">
        <v>2525</v>
      </c>
      <c r="J1531" s="9"/>
      <c r="K1531" s="9"/>
      <c r="M1531" s="9"/>
    </row>
    <row r="1532" spans="1:13" x14ac:dyDescent="0.25">
      <c r="A1532" s="240">
        <v>41957</v>
      </c>
      <c r="B1532" s="241">
        <v>3511</v>
      </c>
      <c r="C1532" s="394" t="s">
        <v>2506</v>
      </c>
      <c r="D1532" s="401" t="s">
        <v>3</v>
      </c>
      <c r="E1532" s="402">
        <v>13640</v>
      </c>
      <c r="F1532" s="300"/>
      <c r="G1532" s="277"/>
      <c r="H1532" s="265">
        <f t="shared" si="19"/>
        <v>13640</v>
      </c>
      <c r="I1532" s="8" t="s">
        <v>2525</v>
      </c>
      <c r="J1532" s="9"/>
      <c r="K1532" s="9"/>
      <c r="M1532" s="9"/>
    </row>
    <row r="1533" spans="1:13" x14ac:dyDescent="0.25">
      <c r="A1533" s="240">
        <v>41958</v>
      </c>
      <c r="B1533" s="241">
        <v>3625</v>
      </c>
      <c r="C1533" s="394" t="s">
        <v>2506</v>
      </c>
      <c r="D1533" s="8" t="s">
        <v>3</v>
      </c>
      <c r="E1533" s="252">
        <v>45682.22</v>
      </c>
      <c r="F1533" s="300"/>
      <c r="G1533" s="277"/>
      <c r="H1533" s="265">
        <f t="shared" si="19"/>
        <v>45682.22</v>
      </c>
      <c r="I1533" s="8" t="s">
        <v>2525</v>
      </c>
      <c r="J1533" s="9"/>
      <c r="K1533" s="9"/>
      <c r="M1533" s="9"/>
    </row>
    <row r="1534" spans="1:13" x14ac:dyDescent="0.25">
      <c r="A1534" s="240">
        <v>41959</v>
      </c>
      <c r="B1534" s="241">
        <v>3660</v>
      </c>
      <c r="C1534" s="394" t="s">
        <v>2506</v>
      </c>
      <c r="D1534" s="8" t="s">
        <v>3</v>
      </c>
      <c r="E1534" s="252">
        <v>56800</v>
      </c>
      <c r="F1534" s="300"/>
      <c r="G1534" s="277"/>
      <c r="H1534" s="265">
        <f t="shared" si="19"/>
        <v>56800</v>
      </c>
      <c r="I1534" s="8" t="s">
        <v>2525</v>
      </c>
      <c r="J1534" s="9"/>
      <c r="K1534" s="9"/>
      <c r="M1534" s="9"/>
    </row>
    <row r="1535" spans="1:13" x14ac:dyDescent="0.25">
      <c r="A1535" s="240">
        <v>41960</v>
      </c>
      <c r="B1535" s="241">
        <v>3730</v>
      </c>
      <c r="C1535" s="394" t="s">
        <v>2506</v>
      </c>
      <c r="D1535" s="8" t="s">
        <v>3</v>
      </c>
      <c r="E1535" s="252">
        <v>44865.68</v>
      </c>
      <c r="F1535" s="300"/>
      <c r="G1535" s="424"/>
      <c r="H1535" s="265">
        <f t="shared" si="19"/>
        <v>44865.68</v>
      </c>
      <c r="I1535" s="235" t="s">
        <v>2523</v>
      </c>
      <c r="J1535" s="9"/>
      <c r="K1535" s="9"/>
      <c r="M1535" s="9"/>
    </row>
    <row r="1536" spans="1:13" x14ac:dyDescent="0.25">
      <c r="A1536" s="240">
        <v>41961</v>
      </c>
      <c r="B1536" s="241">
        <v>3779</v>
      </c>
      <c r="C1536" s="394" t="s">
        <v>2506</v>
      </c>
      <c r="D1536" s="8" t="s">
        <v>3</v>
      </c>
      <c r="E1536" s="252">
        <v>46759.68</v>
      </c>
      <c r="F1536" s="300"/>
      <c r="G1536" s="424"/>
      <c r="H1536" s="265">
        <f t="shared" si="19"/>
        <v>46759.68</v>
      </c>
      <c r="I1536" s="235" t="s">
        <v>2525</v>
      </c>
      <c r="J1536" s="9"/>
      <c r="K1536" s="9"/>
      <c r="M1536" s="9"/>
    </row>
    <row r="1537" spans="1:13" x14ac:dyDescent="0.25">
      <c r="A1537" s="240">
        <v>41961</v>
      </c>
      <c r="B1537" s="241">
        <v>3844</v>
      </c>
      <c r="C1537" s="394" t="s">
        <v>2506</v>
      </c>
      <c r="D1537" s="401" t="s">
        <v>3</v>
      </c>
      <c r="E1537" s="402">
        <v>13596.5</v>
      </c>
      <c r="F1537" s="300"/>
      <c r="G1537" s="424"/>
      <c r="H1537" s="265">
        <f t="shared" si="19"/>
        <v>13596.5</v>
      </c>
      <c r="I1537" s="8" t="s">
        <v>2525</v>
      </c>
      <c r="J1537" s="9"/>
      <c r="K1537" s="9"/>
      <c r="M1537" s="9"/>
    </row>
    <row r="1538" spans="1:13" x14ac:dyDescent="0.25">
      <c r="A1538" s="240">
        <v>41962</v>
      </c>
      <c r="B1538" s="241">
        <v>3915</v>
      </c>
      <c r="C1538" s="394" t="s">
        <v>2506</v>
      </c>
      <c r="D1538" s="401" t="s">
        <v>3</v>
      </c>
      <c r="E1538" s="402">
        <v>68656.5</v>
      </c>
      <c r="F1538" s="300"/>
      <c r="G1538" s="277"/>
      <c r="H1538" s="265">
        <f t="shared" si="19"/>
        <v>68656.5</v>
      </c>
      <c r="I1538" s="8" t="s">
        <v>2525</v>
      </c>
      <c r="J1538" s="9"/>
      <c r="K1538" s="9"/>
      <c r="M1538" s="9"/>
    </row>
    <row r="1539" spans="1:13" x14ac:dyDescent="0.25">
      <c r="A1539" s="240">
        <v>41963</v>
      </c>
      <c r="B1539" s="241">
        <v>3964</v>
      </c>
      <c r="C1539" s="394" t="s">
        <v>2506</v>
      </c>
      <c r="D1539" s="401" t="s">
        <v>3</v>
      </c>
      <c r="E1539" s="402">
        <v>35778.239999999998</v>
      </c>
      <c r="F1539" s="300"/>
      <c r="G1539" s="277"/>
      <c r="H1539" s="265">
        <f t="shared" si="19"/>
        <v>35778.239999999998</v>
      </c>
      <c r="I1539" s="8" t="s">
        <v>2508</v>
      </c>
      <c r="J1539" s="9"/>
      <c r="K1539" s="9"/>
      <c r="M1539" s="9"/>
    </row>
    <row r="1540" spans="1:13" x14ac:dyDescent="0.25">
      <c r="A1540" s="240">
        <v>41964</v>
      </c>
      <c r="B1540" s="241">
        <v>4071</v>
      </c>
      <c r="C1540" s="429" t="s">
        <v>2506</v>
      </c>
      <c r="D1540" s="401" t="s">
        <v>3</v>
      </c>
      <c r="E1540" s="402">
        <v>48149.84</v>
      </c>
      <c r="F1540" s="300"/>
      <c r="G1540" s="277"/>
      <c r="H1540" s="265">
        <f t="shared" si="19"/>
        <v>48149.84</v>
      </c>
      <c r="I1540" s="235" t="s">
        <v>2525</v>
      </c>
      <c r="J1540" s="9"/>
      <c r="K1540" s="9"/>
      <c r="M1540" s="9"/>
    </row>
    <row r="1541" spans="1:13" x14ac:dyDescent="0.25">
      <c r="A1541" s="240">
        <v>41965</v>
      </c>
      <c r="B1541" s="241">
        <v>4198</v>
      </c>
      <c r="C1541" s="429" t="s">
        <v>2506</v>
      </c>
      <c r="D1541" s="401" t="s">
        <v>3</v>
      </c>
      <c r="E1541" s="402">
        <v>33213.599999999999</v>
      </c>
      <c r="F1541" s="300"/>
      <c r="G1541" s="100"/>
      <c r="H1541" s="265">
        <f t="shared" si="19"/>
        <v>33213.599999999999</v>
      </c>
      <c r="I1541" s="20" t="s">
        <v>2525</v>
      </c>
      <c r="J1541" s="9"/>
      <c r="K1541" s="9"/>
      <c r="M1541" s="9"/>
    </row>
    <row r="1542" spans="1:13" x14ac:dyDescent="0.25">
      <c r="A1542" s="240">
        <v>41966</v>
      </c>
      <c r="B1542" s="241">
        <v>4233</v>
      </c>
      <c r="C1542" s="429" t="s">
        <v>2506</v>
      </c>
      <c r="D1542" s="401" t="s">
        <v>3</v>
      </c>
      <c r="E1542" s="402">
        <v>38247.1</v>
      </c>
      <c r="F1542" s="300"/>
      <c r="G1542" s="100"/>
      <c r="H1542" s="265">
        <f t="shared" si="19"/>
        <v>38247.1</v>
      </c>
      <c r="I1542" s="20" t="s">
        <v>2525</v>
      </c>
      <c r="J1542" s="9"/>
      <c r="K1542" s="9"/>
      <c r="M1542" s="9"/>
    </row>
    <row r="1543" spans="1:13" x14ac:dyDescent="0.25">
      <c r="A1543" s="240"/>
      <c r="B1543" s="241"/>
      <c r="C1543" s="429"/>
      <c r="D1543" s="401"/>
      <c r="E1543" s="622">
        <f>SUM(E1515:E1542)</f>
        <v>1087344.0800000003</v>
      </c>
      <c r="F1543" s="300"/>
      <c r="G1543" s="100"/>
      <c r="H1543" s="265"/>
      <c r="I1543" s="20"/>
      <c r="J1543" s="9"/>
      <c r="K1543" s="9"/>
      <c r="M1543" s="9"/>
    </row>
    <row r="1544" spans="1:13" x14ac:dyDescent="0.25">
      <c r="A1544" s="240"/>
      <c r="B1544" s="241"/>
      <c r="C1544" s="429"/>
      <c r="D1544" s="401"/>
      <c r="E1544" s="402"/>
      <c r="F1544" s="300"/>
      <c r="G1544" s="100"/>
      <c r="H1544" s="265"/>
      <c r="I1544" s="20"/>
      <c r="J1544" s="9"/>
      <c r="K1544" s="9"/>
      <c r="M1544" s="9"/>
    </row>
    <row r="1545" spans="1:13" x14ac:dyDescent="0.25">
      <c r="A1545" s="240">
        <v>41944</v>
      </c>
      <c r="B1545" s="241">
        <v>2464</v>
      </c>
      <c r="C1545" s="394" t="s">
        <v>2506</v>
      </c>
      <c r="D1545" s="401" t="s">
        <v>121</v>
      </c>
      <c r="E1545" s="402">
        <v>21176.400000000001</v>
      </c>
      <c r="F1545" s="294">
        <v>41944</v>
      </c>
      <c r="G1545" s="30">
        <v>21176.400000000001</v>
      </c>
      <c r="H1545" s="238">
        <f t="shared" si="19"/>
        <v>0</v>
      </c>
      <c r="I1545" s="235" t="s">
        <v>2544</v>
      </c>
      <c r="J1545" s="9"/>
      <c r="K1545" s="9"/>
      <c r="M1545" s="9"/>
    </row>
    <row r="1546" spans="1:13" x14ac:dyDescent="0.25">
      <c r="A1546" s="240">
        <v>41944</v>
      </c>
      <c r="B1546" s="241">
        <v>2473</v>
      </c>
      <c r="C1546" s="394" t="s">
        <v>2506</v>
      </c>
      <c r="D1546" s="401" t="s">
        <v>121</v>
      </c>
      <c r="E1546" s="402">
        <v>2006.4</v>
      </c>
      <c r="F1546" s="294">
        <v>41944</v>
      </c>
      <c r="G1546" s="410">
        <v>2006.4</v>
      </c>
      <c r="H1546" s="238">
        <f t="shared" si="19"/>
        <v>0</v>
      </c>
      <c r="I1546" s="235" t="s">
        <v>2508</v>
      </c>
      <c r="J1546" s="9"/>
      <c r="K1546" s="9"/>
      <c r="M1546" s="9"/>
    </row>
    <row r="1547" spans="1:13" x14ac:dyDescent="0.25">
      <c r="A1547" s="240">
        <v>41946</v>
      </c>
      <c r="B1547" s="241">
        <v>2596</v>
      </c>
      <c r="C1547" s="394" t="s">
        <v>2506</v>
      </c>
      <c r="D1547" s="414" t="s">
        <v>121</v>
      </c>
      <c r="E1547" s="402">
        <v>27241.200000000001</v>
      </c>
      <c r="F1547" s="294">
        <v>41946</v>
      </c>
      <c r="G1547" s="30">
        <v>27241.200000000001</v>
      </c>
      <c r="H1547" s="238">
        <f t="shared" ref="H1547:H1620" si="20">E1547-G1547</f>
        <v>0</v>
      </c>
      <c r="I1547" s="38" t="s">
        <v>2508</v>
      </c>
      <c r="J1547" s="9"/>
      <c r="K1547" s="9"/>
      <c r="M1547" s="9"/>
    </row>
    <row r="1548" spans="1:13" x14ac:dyDescent="0.25">
      <c r="A1548" s="240">
        <v>41947</v>
      </c>
      <c r="B1548" s="241">
        <v>2697</v>
      </c>
      <c r="C1548" s="394" t="s">
        <v>2506</v>
      </c>
      <c r="D1548" s="401" t="s">
        <v>121</v>
      </c>
      <c r="E1548" s="402">
        <v>29131.200000000001</v>
      </c>
      <c r="F1548" s="299" t="s">
        <v>2604</v>
      </c>
      <c r="G1548" s="30">
        <f>25000+4131.2</f>
        <v>29131.200000000001</v>
      </c>
      <c r="H1548" s="265">
        <f t="shared" si="20"/>
        <v>0</v>
      </c>
      <c r="I1548" s="235" t="s">
        <v>2508</v>
      </c>
      <c r="J1548" s="9"/>
      <c r="K1548" s="9"/>
      <c r="M1548" s="9"/>
    </row>
    <row r="1549" spans="1:13" x14ac:dyDescent="0.25">
      <c r="A1549" s="240">
        <v>41948</v>
      </c>
      <c r="B1549" s="241">
        <v>2772</v>
      </c>
      <c r="C1549" s="394" t="s">
        <v>2506</v>
      </c>
      <c r="D1549" s="401" t="s">
        <v>121</v>
      </c>
      <c r="E1549" s="402">
        <v>2847.6</v>
      </c>
      <c r="F1549" s="294">
        <v>41948</v>
      </c>
      <c r="G1549" s="30">
        <v>2847.6</v>
      </c>
      <c r="H1549" s="265">
        <f t="shared" si="20"/>
        <v>0</v>
      </c>
      <c r="I1549" s="235" t="s">
        <v>2508</v>
      </c>
      <c r="J1549" s="9"/>
      <c r="K1549" s="9"/>
      <c r="M1549" s="9"/>
    </row>
    <row r="1550" spans="1:13" x14ac:dyDescent="0.25">
      <c r="A1550" s="240">
        <v>41948</v>
      </c>
      <c r="B1550" s="241">
        <v>2775</v>
      </c>
      <c r="C1550" s="394" t="s">
        <v>2506</v>
      </c>
      <c r="D1550" s="401" t="s">
        <v>121</v>
      </c>
      <c r="E1550" s="402">
        <v>28019.4</v>
      </c>
      <c r="F1550" s="294">
        <v>41948</v>
      </c>
      <c r="G1550" s="30">
        <v>28019.4</v>
      </c>
      <c r="H1550" s="265">
        <f t="shared" si="20"/>
        <v>0</v>
      </c>
      <c r="I1550" s="235" t="s">
        <v>2508</v>
      </c>
      <c r="J1550" s="9"/>
      <c r="K1550" s="9"/>
      <c r="M1550" s="9"/>
    </row>
    <row r="1551" spans="1:13" x14ac:dyDescent="0.25">
      <c r="A1551" s="240">
        <v>41950</v>
      </c>
      <c r="B1551" s="241">
        <v>2954</v>
      </c>
      <c r="C1551" s="394" t="s">
        <v>2506</v>
      </c>
      <c r="D1551" s="8" t="s">
        <v>121</v>
      </c>
      <c r="E1551" s="252">
        <v>17497.2</v>
      </c>
      <c r="F1551" s="294">
        <v>41950</v>
      </c>
      <c r="G1551" s="30">
        <v>17497.2</v>
      </c>
      <c r="H1551" s="265">
        <f t="shared" si="20"/>
        <v>0</v>
      </c>
      <c r="I1551" s="8" t="s">
        <v>2508</v>
      </c>
      <c r="J1551" s="9"/>
      <c r="K1551" s="9"/>
      <c r="M1551" s="9"/>
    </row>
    <row r="1552" spans="1:13" x14ac:dyDescent="0.25">
      <c r="A1552" s="240">
        <v>41950</v>
      </c>
      <c r="B1552" s="241">
        <v>2957</v>
      </c>
      <c r="C1552" s="394" t="s">
        <v>2506</v>
      </c>
      <c r="D1552" s="401" t="s">
        <v>121</v>
      </c>
      <c r="E1552" s="402">
        <v>5943.6</v>
      </c>
      <c r="F1552" s="294">
        <v>41951</v>
      </c>
      <c r="G1552" s="30">
        <v>5943.6</v>
      </c>
      <c r="H1552" s="265">
        <f t="shared" si="20"/>
        <v>0</v>
      </c>
      <c r="I1552" s="8" t="s">
        <v>2508</v>
      </c>
      <c r="J1552" s="9"/>
      <c r="K1552" s="9"/>
      <c r="M1552" s="9"/>
    </row>
    <row r="1553" spans="1:13" x14ac:dyDescent="0.25">
      <c r="A1553" s="240">
        <v>41952</v>
      </c>
      <c r="B1553" s="241">
        <v>3101</v>
      </c>
      <c r="C1553" s="394" t="s">
        <v>2506</v>
      </c>
      <c r="D1553" s="8" t="s">
        <v>121</v>
      </c>
      <c r="E1553" s="252">
        <v>2341.4</v>
      </c>
      <c r="F1553" s="294">
        <v>41952</v>
      </c>
      <c r="G1553" s="30">
        <v>2341.4</v>
      </c>
      <c r="H1553" s="265">
        <f t="shared" si="20"/>
        <v>0</v>
      </c>
      <c r="I1553" s="235" t="s">
        <v>2508</v>
      </c>
      <c r="J1553" s="9"/>
      <c r="K1553" s="9"/>
      <c r="M1553" s="9"/>
    </row>
    <row r="1554" spans="1:13" x14ac:dyDescent="0.25">
      <c r="A1554" s="240">
        <v>41954</v>
      </c>
      <c r="B1554" s="241">
        <v>3266</v>
      </c>
      <c r="C1554" s="394" t="s">
        <v>2506</v>
      </c>
      <c r="D1554" s="8" t="s">
        <v>121</v>
      </c>
      <c r="E1554" s="252">
        <v>18179.400000000001</v>
      </c>
      <c r="F1554" s="294">
        <v>41954</v>
      </c>
      <c r="G1554" s="30">
        <v>18179.400000000001</v>
      </c>
      <c r="H1554" s="265">
        <f t="shared" si="20"/>
        <v>0</v>
      </c>
      <c r="I1554" s="235" t="s">
        <v>2508</v>
      </c>
      <c r="J1554" s="9"/>
      <c r="K1554" s="9"/>
      <c r="M1554" s="9"/>
    </row>
    <row r="1555" spans="1:13" x14ac:dyDescent="0.25">
      <c r="A1555" s="240">
        <v>41955</v>
      </c>
      <c r="B1555" s="241">
        <v>3344</v>
      </c>
      <c r="C1555" s="394" t="s">
        <v>2506</v>
      </c>
      <c r="D1555" s="8" t="s">
        <v>121</v>
      </c>
      <c r="E1555" s="252">
        <v>2088</v>
      </c>
      <c r="F1555" s="294">
        <v>41955</v>
      </c>
      <c r="G1555" s="30">
        <v>2088</v>
      </c>
      <c r="H1555" s="265">
        <f t="shared" si="20"/>
        <v>0</v>
      </c>
      <c r="I1555" s="235" t="s">
        <v>2508</v>
      </c>
      <c r="J1555" s="9"/>
      <c r="K1555" s="9"/>
      <c r="M1555" s="9"/>
    </row>
    <row r="1556" spans="1:13" x14ac:dyDescent="0.25">
      <c r="A1556" s="240">
        <v>41955</v>
      </c>
      <c r="B1556" s="241">
        <v>3354</v>
      </c>
      <c r="C1556" s="394" t="s">
        <v>2506</v>
      </c>
      <c r="D1556" s="8" t="s">
        <v>121</v>
      </c>
      <c r="E1556" s="252">
        <v>26637.599999999999</v>
      </c>
      <c r="F1556" s="294">
        <v>41955</v>
      </c>
      <c r="G1556" s="30">
        <v>26637.599999999999</v>
      </c>
      <c r="H1556" s="265">
        <f t="shared" si="20"/>
        <v>0</v>
      </c>
      <c r="I1556" s="235" t="s">
        <v>2508</v>
      </c>
      <c r="J1556" s="9"/>
      <c r="K1556" s="9"/>
      <c r="M1556" s="9"/>
    </row>
    <row r="1557" spans="1:13" x14ac:dyDescent="0.25">
      <c r="A1557" s="240">
        <v>41955</v>
      </c>
      <c r="B1557" s="241">
        <v>3356</v>
      </c>
      <c r="C1557" s="394" t="s">
        <v>2506</v>
      </c>
      <c r="D1557" s="8" t="s">
        <v>121</v>
      </c>
      <c r="E1557" s="252">
        <v>2592</v>
      </c>
      <c r="F1557" s="294">
        <v>41959</v>
      </c>
      <c r="G1557" s="30">
        <v>2592</v>
      </c>
      <c r="H1557" s="265">
        <f t="shared" si="20"/>
        <v>0</v>
      </c>
      <c r="I1557" s="235" t="s">
        <v>2508</v>
      </c>
      <c r="J1557" s="9"/>
      <c r="K1557" s="9"/>
      <c r="M1557" s="9"/>
    </row>
    <row r="1558" spans="1:13" x14ac:dyDescent="0.25">
      <c r="A1558" s="240">
        <v>41957</v>
      </c>
      <c r="B1558" s="241">
        <v>3523</v>
      </c>
      <c r="C1558" s="394" t="s">
        <v>2506</v>
      </c>
      <c r="D1558" s="401" t="s">
        <v>121</v>
      </c>
      <c r="E1558" s="402">
        <v>19887</v>
      </c>
      <c r="F1558" s="294">
        <v>41957</v>
      </c>
      <c r="G1558" s="30">
        <v>19887</v>
      </c>
      <c r="H1558" s="265">
        <f t="shared" si="20"/>
        <v>0</v>
      </c>
      <c r="I1558" s="8" t="s">
        <v>2508</v>
      </c>
      <c r="J1558" s="9"/>
      <c r="K1558" s="9"/>
      <c r="M1558" s="9"/>
    </row>
    <row r="1559" spans="1:13" x14ac:dyDescent="0.25">
      <c r="A1559" s="240">
        <v>41957</v>
      </c>
      <c r="B1559" s="241">
        <v>3539</v>
      </c>
      <c r="C1559" s="394" t="s">
        <v>2506</v>
      </c>
      <c r="D1559" s="401" t="s">
        <v>121</v>
      </c>
      <c r="E1559" s="402">
        <v>6158.6</v>
      </c>
      <c r="F1559" s="294">
        <v>41957</v>
      </c>
      <c r="G1559" s="30">
        <v>6158.6</v>
      </c>
      <c r="H1559" s="265">
        <f t="shared" si="20"/>
        <v>0</v>
      </c>
      <c r="I1559" s="235" t="s">
        <v>2508</v>
      </c>
      <c r="J1559" s="9"/>
      <c r="K1559" s="9"/>
      <c r="M1559" s="9"/>
    </row>
    <row r="1560" spans="1:13" x14ac:dyDescent="0.25">
      <c r="A1560" s="240">
        <v>41958</v>
      </c>
      <c r="B1560" s="241">
        <v>3623</v>
      </c>
      <c r="C1560" s="394" t="s">
        <v>2506</v>
      </c>
      <c r="D1560" s="8" t="s">
        <v>121</v>
      </c>
      <c r="E1560" s="252">
        <v>22732.2</v>
      </c>
      <c r="F1560" s="294">
        <v>41958</v>
      </c>
      <c r="G1560" s="30">
        <v>22732.2</v>
      </c>
      <c r="H1560" s="265">
        <f t="shared" si="20"/>
        <v>0</v>
      </c>
      <c r="I1560" s="8" t="s">
        <v>2508</v>
      </c>
      <c r="J1560" s="9"/>
      <c r="K1560" s="9"/>
      <c r="M1560" s="9"/>
    </row>
    <row r="1561" spans="1:13" x14ac:dyDescent="0.25">
      <c r="A1561" s="240">
        <v>41959</v>
      </c>
      <c r="B1561" s="241">
        <v>3655</v>
      </c>
      <c r="C1561" s="394" t="s">
        <v>2506</v>
      </c>
      <c r="D1561" s="8" t="s">
        <v>121</v>
      </c>
      <c r="E1561" s="252">
        <v>2547.4</v>
      </c>
      <c r="F1561" s="294">
        <v>41959</v>
      </c>
      <c r="G1561" s="30">
        <v>2547.4</v>
      </c>
      <c r="H1561" s="265">
        <f t="shared" si="20"/>
        <v>0</v>
      </c>
      <c r="I1561" s="8" t="s">
        <v>2508</v>
      </c>
      <c r="J1561" s="9"/>
      <c r="K1561" s="9"/>
      <c r="M1561" s="9"/>
    </row>
    <row r="1562" spans="1:13" x14ac:dyDescent="0.25">
      <c r="A1562" s="240">
        <v>41959</v>
      </c>
      <c r="B1562" s="241">
        <v>3675</v>
      </c>
      <c r="C1562" s="394" t="s">
        <v>2506</v>
      </c>
      <c r="D1562" s="8" t="s">
        <v>121</v>
      </c>
      <c r="E1562" s="252">
        <v>21178.400000000001</v>
      </c>
      <c r="F1562" s="294">
        <v>41959</v>
      </c>
      <c r="G1562" s="30">
        <v>21178.400000000001</v>
      </c>
      <c r="H1562" s="265">
        <f t="shared" si="20"/>
        <v>0</v>
      </c>
      <c r="I1562" s="8" t="s">
        <v>2508</v>
      </c>
      <c r="J1562" s="9"/>
      <c r="K1562" s="9"/>
      <c r="M1562" s="9"/>
    </row>
    <row r="1563" spans="1:13" x14ac:dyDescent="0.25">
      <c r="A1563" s="240">
        <v>41960</v>
      </c>
      <c r="B1563" s="241">
        <v>3725</v>
      </c>
      <c r="C1563" s="394" t="s">
        <v>2506</v>
      </c>
      <c r="D1563" s="8" t="s">
        <v>121</v>
      </c>
      <c r="E1563" s="252">
        <v>23110.400000000001</v>
      </c>
      <c r="F1563" s="294">
        <v>41960</v>
      </c>
      <c r="G1563" s="251">
        <v>23110.400000000001</v>
      </c>
      <c r="H1563" s="265">
        <f t="shared" si="20"/>
        <v>0</v>
      </c>
      <c r="I1563" s="235" t="s">
        <v>2508</v>
      </c>
      <c r="J1563" s="9"/>
      <c r="K1563" s="9"/>
      <c r="M1563" s="9"/>
    </row>
    <row r="1564" spans="1:13" x14ac:dyDescent="0.25">
      <c r="A1564" s="240">
        <v>41961</v>
      </c>
      <c r="B1564" s="241">
        <v>3826</v>
      </c>
      <c r="C1564" s="394" t="s">
        <v>2506</v>
      </c>
      <c r="D1564" s="401" t="s">
        <v>121</v>
      </c>
      <c r="E1564" s="402">
        <v>2086.8000000000002</v>
      </c>
      <c r="F1564" s="294">
        <v>41961</v>
      </c>
      <c r="G1564" s="251">
        <v>2086.8000000000002</v>
      </c>
      <c r="H1564" s="265">
        <f t="shared" si="20"/>
        <v>0</v>
      </c>
      <c r="I1564" s="235" t="s">
        <v>2508</v>
      </c>
      <c r="J1564" s="9"/>
      <c r="K1564" s="9"/>
      <c r="M1564" s="9"/>
    </row>
    <row r="1565" spans="1:13" x14ac:dyDescent="0.25">
      <c r="A1565" s="240">
        <v>41961</v>
      </c>
      <c r="B1565" s="241">
        <v>3835</v>
      </c>
      <c r="C1565" s="394" t="s">
        <v>2506</v>
      </c>
      <c r="D1565" s="401" t="s">
        <v>121</v>
      </c>
      <c r="E1565" s="402">
        <v>23782</v>
      </c>
      <c r="F1565" s="294">
        <v>41961</v>
      </c>
      <c r="G1565" s="251">
        <v>23782</v>
      </c>
      <c r="H1565" s="265">
        <f t="shared" si="20"/>
        <v>0</v>
      </c>
      <c r="I1565" s="8" t="s">
        <v>2508</v>
      </c>
      <c r="J1565" s="9"/>
      <c r="K1565" s="9"/>
      <c r="M1565" s="9"/>
    </row>
    <row r="1566" spans="1:13" x14ac:dyDescent="0.25">
      <c r="A1566" s="240">
        <v>41965</v>
      </c>
      <c r="B1566" s="241">
        <v>4155</v>
      </c>
      <c r="C1566" s="429" t="s">
        <v>2506</v>
      </c>
      <c r="D1566" s="401" t="s">
        <v>121</v>
      </c>
      <c r="E1566" s="402">
        <v>2160</v>
      </c>
      <c r="F1566" s="294">
        <v>41965</v>
      </c>
      <c r="G1566" s="22">
        <v>2160</v>
      </c>
      <c r="H1566" s="265">
        <f t="shared" si="20"/>
        <v>0</v>
      </c>
      <c r="I1566" s="431" t="s">
        <v>2508</v>
      </c>
      <c r="J1566" s="9"/>
      <c r="K1566" s="9"/>
      <c r="M1566" s="9"/>
    </row>
    <row r="1567" spans="1:13" x14ac:dyDescent="0.25">
      <c r="A1567" s="240">
        <v>41965</v>
      </c>
      <c r="B1567" s="241">
        <v>4176</v>
      </c>
      <c r="C1567" s="429" t="s">
        <v>2506</v>
      </c>
      <c r="D1567" s="401" t="s">
        <v>121</v>
      </c>
      <c r="E1567" s="402">
        <v>21388.2</v>
      </c>
      <c r="F1567" s="294">
        <v>41965</v>
      </c>
      <c r="G1567" s="22">
        <v>21388.2</v>
      </c>
      <c r="H1567" s="265">
        <f t="shared" si="20"/>
        <v>0</v>
      </c>
      <c r="I1567" s="431" t="s">
        <v>2508</v>
      </c>
      <c r="J1567" s="9"/>
      <c r="K1567" s="9"/>
      <c r="M1567" s="9"/>
    </row>
    <row r="1568" spans="1:13" x14ac:dyDescent="0.25">
      <c r="A1568" s="240">
        <v>41966</v>
      </c>
      <c r="B1568" s="241">
        <v>4247</v>
      </c>
      <c r="C1568" s="429" t="s">
        <v>2506</v>
      </c>
      <c r="D1568" s="401" t="s">
        <v>121</v>
      </c>
      <c r="E1568" s="402">
        <v>18653.400000000001</v>
      </c>
      <c r="F1568" s="294">
        <v>41966</v>
      </c>
      <c r="G1568" s="22">
        <v>18653.400000000001</v>
      </c>
      <c r="H1568" s="265">
        <f t="shared" si="20"/>
        <v>0</v>
      </c>
      <c r="I1568" s="20" t="s">
        <v>2508</v>
      </c>
      <c r="J1568" s="9"/>
      <c r="K1568" s="9"/>
      <c r="M1568" s="9"/>
    </row>
    <row r="1569" spans="1:13" x14ac:dyDescent="0.25">
      <c r="A1569" s="240">
        <v>41967</v>
      </c>
      <c r="B1569" s="241">
        <v>4326</v>
      </c>
      <c r="C1569" s="429" t="s">
        <v>2506</v>
      </c>
      <c r="D1569" s="401" t="s">
        <v>121</v>
      </c>
      <c r="E1569" s="402">
        <v>17260.2</v>
      </c>
      <c r="F1569" s="294">
        <v>41967</v>
      </c>
      <c r="G1569" s="30">
        <v>17260.2</v>
      </c>
      <c r="H1569" s="265">
        <f t="shared" si="20"/>
        <v>0</v>
      </c>
      <c r="I1569" s="8" t="s">
        <v>2508</v>
      </c>
      <c r="J1569" s="9"/>
      <c r="K1569" s="9"/>
      <c r="M1569" s="9"/>
    </row>
    <row r="1570" spans="1:13" x14ac:dyDescent="0.25">
      <c r="A1570" s="240">
        <v>41968</v>
      </c>
      <c r="B1570" s="241">
        <v>4397</v>
      </c>
      <c r="C1570" s="429" t="s">
        <v>2506</v>
      </c>
      <c r="D1570" s="401" t="s">
        <v>121</v>
      </c>
      <c r="E1570" s="402">
        <v>21788.1</v>
      </c>
      <c r="F1570" s="294">
        <v>41968</v>
      </c>
      <c r="G1570" s="30">
        <v>21788.1</v>
      </c>
      <c r="H1570" s="265">
        <f t="shared" si="20"/>
        <v>0</v>
      </c>
      <c r="I1570" s="20" t="s">
        <v>2508</v>
      </c>
      <c r="J1570" s="9"/>
      <c r="K1570" s="9"/>
      <c r="M1570" s="9"/>
    </row>
    <row r="1571" spans="1:13" x14ac:dyDescent="0.25">
      <c r="A1571" s="240">
        <v>41968</v>
      </c>
      <c r="B1571" s="241">
        <v>4422</v>
      </c>
      <c r="C1571" s="429" t="s">
        <v>2506</v>
      </c>
      <c r="D1571" s="401" t="s">
        <v>121</v>
      </c>
      <c r="E1571" s="402">
        <v>2050.4</v>
      </c>
      <c r="F1571" s="294">
        <v>41968</v>
      </c>
      <c r="G1571" s="22">
        <v>2050.4</v>
      </c>
      <c r="H1571" s="265">
        <f t="shared" si="20"/>
        <v>0</v>
      </c>
      <c r="I1571" s="20" t="s">
        <v>2508</v>
      </c>
      <c r="J1571" s="9"/>
      <c r="K1571" s="9"/>
      <c r="M1571" s="9"/>
    </row>
    <row r="1572" spans="1:13" x14ac:dyDescent="0.25">
      <c r="A1572" s="240">
        <v>41962</v>
      </c>
      <c r="B1572" s="241">
        <v>3923</v>
      </c>
      <c r="C1572" s="394" t="s">
        <v>2506</v>
      </c>
      <c r="D1572" s="401" t="s">
        <v>175</v>
      </c>
      <c r="E1572" s="402">
        <v>2548.4</v>
      </c>
      <c r="F1572" s="294">
        <v>41962</v>
      </c>
      <c r="G1572" s="30">
        <v>2548.4</v>
      </c>
      <c r="H1572" s="265">
        <f t="shared" si="20"/>
        <v>0</v>
      </c>
      <c r="I1572" s="8" t="s">
        <v>2508</v>
      </c>
      <c r="J1572" s="9"/>
      <c r="K1572" s="9"/>
      <c r="M1572" s="9"/>
    </row>
    <row r="1573" spans="1:13" x14ac:dyDescent="0.25">
      <c r="A1573" s="240"/>
      <c r="B1573" s="241"/>
      <c r="C1573" s="394"/>
      <c r="D1573" s="401"/>
      <c r="E1573" s="402"/>
      <c r="F1573" s="294"/>
      <c r="G1573" s="30">
        <f>SUM(G1545:G1572)</f>
        <v>393032.90000000008</v>
      </c>
      <c r="H1573" s="265"/>
      <c r="I1573" s="8"/>
      <c r="J1573" s="9"/>
      <c r="K1573" s="9"/>
      <c r="M1573" s="9"/>
    </row>
    <row r="1574" spans="1:13" x14ac:dyDescent="0.25">
      <c r="A1574" s="240"/>
      <c r="B1574" s="241"/>
      <c r="C1574" s="394"/>
      <c r="D1574" s="401"/>
      <c r="E1574" s="402"/>
      <c r="F1574" s="294"/>
      <c r="G1574" s="30"/>
      <c r="H1574" s="265"/>
      <c r="I1574" s="8"/>
      <c r="J1574" s="9"/>
      <c r="K1574" s="9"/>
      <c r="M1574" s="9"/>
    </row>
    <row r="1575" spans="1:13" x14ac:dyDescent="0.25">
      <c r="A1575" s="240">
        <v>41944</v>
      </c>
      <c r="B1575" s="241">
        <v>2416</v>
      </c>
      <c r="C1575" s="394" t="s">
        <v>2506</v>
      </c>
      <c r="D1575" s="8" t="s">
        <v>1742</v>
      </c>
      <c r="E1575" s="252">
        <v>46386.6</v>
      </c>
      <c r="F1575" s="294">
        <v>41957</v>
      </c>
      <c r="G1575" s="30">
        <v>46386.6</v>
      </c>
      <c r="H1575" s="238">
        <f t="shared" si="20"/>
        <v>0</v>
      </c>
      <c r="I1575" s="235" t="s">
        <v>2520</v>
      </c>
      <c r="J1575" s="9"/>
      <c r="K1575" s="9"/>
      <c r="M1575" s="9"/>
    </row>
    <row r="1576" spans="1:13" x14ac:dyDescent="0.25">
      <c r="A1576" s="240">
        <v>41946</v>
      </c>
      <c r="B1576" s="241">
        <v>2566</v>
      </c>
      <c r="C1576" s="394" t="s">
        <v>2506</v>
      </c>
      <c r="D1576" s="414" t="s">
        <v>1742</v>
      </c>
      <c r="E1576" s="402">
        <v>24629.599999999999</v>
      </c>
      <c r="F1576" s="294">
        <v>41954</v>
      </c>
      <c r="G1576" s="30">
        <v>24629.599999999999</v>
      </c>
      <c r="H1576" s="238">
        <f t="shared" si="20"/>
        <v>0</v>
      </c>
      <c r="I1576" s="38" t="s">
        <v>2508</v>
      </c>
      <c r="J1576" s="9"/>
      <c r="K1576" s="9"/>
      <c r="M1576" s="9"/>
    </row>
    <row r="1577" spans="1:13" x14ac:dyDescent="0.25">
      <c r="A1577" s="240">
        <v>41948</v>
      </c>
      <c r="B1577" s="241">
        <v>2722</v>
      </c>
      <c r="C1577" s="394" t="s">
        <v>2506</v>
      </c>
      <c r="D1577" s="401" t="s">
        <v>1742</v>
      </c>
      <c r="E1577" s="402">
        <v>15206.2</v>
      </c>
      <c r="F1577" s="294">
        <v>41957</v>
      </c>
      <c r="G1577" s="30">
        <v>15206.2</v>
      </c>
      <c r="H1577" s="265">
        <f t="shared" si="20"/>
        <v>0</v>
      </c>
      <c r="I1577" s="235" t="s">
        <v>2520</v>
      </c>
      <c r="M1577" s="9"/>
    </row>
    <row r="1578" spans="1:13" x14ac:dyDescent="0.25">
      <c r="A1578" s="240">
        <v>41950</v>
      </c>
      <c r="B1578" s="241">
        <v>2916</v>
      </c>
      <c r="C1578" s="394" t="s">
        <v>2506</v>
      </c>
      <c r="D1578" s="401" t="s">
        <v>1742</v>
      </c>
      <c r="E1578" s="402">
        <v>16397.599999999999</v>
      </c>
      <c r="F1578" s="294">
        <v>41957</v>
      </c>
      <c r="G1578" s="30">
        <v>16397.599999999999</v>
      </c>
      <c r="H1578" s="265">
        <f t="shared" si="20"/>
        <v>0</v>
      </c>
      <c r="I1578" s="8" t="s">
        <v>2523</v>
      </c>
      <c r="M1578" s="9"/>
    </row>
    <row r="1579" spans="1:13" x14ac:dyDescent="0.25">
      <c r="A1579" s="240">
        <v>41953</v>
      </c>
      <c r="B1579" s="241">
        <v>3116</v>
      </c>
      <c r="C1579" s="394" t="s">
        <v>2506</v>
      </c>
      <c r="D1579" s="8" t="s">
        <v>1742</v>
      </c>
      <c r="E1579" s="252">
        <v>13896.4</v>
      </c>
      <c r="F1579" s="294">
        <v>41961</v>
      </c>
      <c r="G1579" s="30">
        <v>13896.4</v>
      </c>
      <c r="H1579" s="265">
        <f t="shared" si="20"/>
        <v>0</v>
      </c>
      <c r="I1579" s="235" t="s">
        <v>2523</v>
      </c>
      <c r="M1579" s="9"/>
    </row>
    <row r="1580" spans="1:13" x14ac:dyDescent="0.25">
      <c r="A1580" s="240">
        <v>41953</v>
      </c>
      <c r="B1580" s="241">
        <v>3126</v>
      </c>
      <c r="C1580" s="394" t="s">
        <v>2506</v>
      </c>
      <c r="D1580" s="8" t="s">
        <v>1742</v>
      </c>
      <c r="E1580" s="252">
        <v>841.6</v>
      </c>
      <c r="F1580" s="294">
        <v>41961</v>
      </c>
      <c r="G1580" s="30">
        <v>841.6</v>
      </c>
      <c r="H1580" s="265">
        <f t="shared" si="20"/>
        <v>0</v>
      </c>
      <c r="I1580" s="235" t="s">
        <v>2523</v>
      </c>
      <c r="M1580" s="9"/>
    </row>
    <row r="1581" spans="1:13" x14ac:dyDescent="0.25">
      <c r="A1581" s="240">
        <v>41955</v>
      </c>
      <c r="B1581" s="241">
        <v>3293</v>
      </c>
      <c r="C1581" s="394" t="s">
        <v>2506</v>
      </c>
      <c r="D1581" s="8" t="s">
        <v>1742</v>
      </c>
      <c r="E1581" s="252">
        <v>15775.2</v>
      </c>
      <c r="F1581" s="422" t="s">
        <v>2692</v>
      </c>
      <c r="G1581" s="30">
        <v>15775.2</v>
      </c>
      <c r="H1581" s="265">
        <f t="shared" si="20"/>
        <v>0</v>
      </c>
      <c r="I1581" s="8" t="s">
        <v>2523</v>
      </c>
      <c r="M1581" s="9"/>
    </row>
    <row r="1582" spans="1:13" x14ac:dyDescent="0.25">
      <c r="A1582" s="240">
        <v>41957</v>
      </c>
      <c r="B1582" s="241">
        <v>3480</v>
      </c>
      <c r="C1582" s="394" t="s">
        <v>2506</v>
      </c>
      <c r="D1582" s="401" t="s">
        <v>1742</v>
      </c>
      <c r="E1582" s="402">
        <v>9790.2000000000007</v>
      </c>
      <c r="F1582" s="294">
        <v>41964</v>
      </c>
      <c r="G1582" s="30">
        <v>9790.2000000000007</v>
      </c>
      <c r="H1582" s="265">
        <f t="shared" si="20"/>
        <v>0</v>
      </c>
      <c r="I1582" s="8" t="s">
        <v>2520</v>
      </c>
      <c r="M1582" s="9"/>
    </row>
    <row r="1583" spans="1:13" x14ac:dyDescent="0.25">
      <c r="A1583" s="240">
        <v>41960</v>
      </c>
      <c r="B1583" s="241">
        <v>3694</v>
      </c>
      <c r="C1583" s="394" t="s">
        <v>2506</v>
      </c>
      <c r="D1583" s="8" t="s">
        <v>1742</v>
      </c>
      <c r="E1583" s="252">
        <v>5331</v>
      </c>
      <c r="F1583" s="300"/>
      <c r="G1583" s="424"/>
      <c r="H1583" s="265">
        <f t="shared" si="20"/>
        <v>5331</v>
      </c>
      <c r="I1583" s="8" t="s">
        <v>2520</v>
      </c>
      <c r="M1583" s="9"/>
    </row>
    <row r="1584" spans="1:13" x14ac:dyDescent="0.25">
      <c r="A1584" s="240">
        <v>41960</v>
      </c>
      <c r="B1584" s="241">
        <v>3698</v>
      </c>
      <c r="C1584" s="394" t="s">
        <v>2506</v>
      </c>
      <c r="D1584" s="8" t="s">
        <v>1742</v>
      </c>
      <c r="E1584" s="252">
        <v>4432.5</v>
      </c>
      <c r="F1584" s="300"/>
      <c r="G1584" s="424"/>
      <c r="H1584" s="265">
        <f t="shared" si="20"/>
        <v>4432.5</v>
      </c>
      <c r="I1584" s="8" t="s">
        <v>2508</v>
      </c>
      <c r="M1584" s="9"/>
    </row>
    <row r="1585" spans="1:13" x14ac:dyDescent="0.25">
      <c r="A1585" s="240">
        <v>41961</v>
      </c>
      <c r="B1585" s="241">
        <v>3814</v>
      </c>
      <c r="C1585" s="394" t="s">
        <v>2506</v>
      </c>
      <c r="D1585" s="401" t="s">
        <v>1742</v>
      </c>
      <c r="E1585" s="402">
        <v>2781</v>
      </c>
      <c r="F1585" s="300"/>
      <c r="G1585" s="424"/>
      <c r="H1585" s="265">
        <f t="shared" si="20"/>
        <v>2781</v>
      </c>
      <c r="I1585" s="235" t="s">
        <v>2523</v>
      </c>
      <c r="M1585" s="9"/>
    </row>
    <row r="1586" spans="1:13" x14ac:dyDescent="0.25">
      <c r="A1586" s="240">
        <v>41964</v>
      </c>
      <c r="B1586" s="241">
        <v>4085</v>
      </c>
      <c r="C1586" s="429" t="s">
        <v>2506</v>
      </c>
      <c r="D1586" s="401" t="s">
        <v>1742</v>
      </c>
      <c r="E1586" s="402">
        <v>13824.8</v>
      </c>
      <c r="F1586" s="300"/>
      <c r="G1586" s="277"/>
      <c r="H1586" s="265">
        <f t="shared" si="20"/>
        <v>13824.8</v>
      </c>
      <c r="I1586" s="431" t="s">
        <v>2523</v>
      </c>
      <c r="M1586" s="9"/>
    </row>
    <row r="1587" spans="1:13" x14ac:dyDescent="0.25">
      <c r="A1587" s="240">
        <v>41967</v>
      </c>
      <c r="B1587" s="241">
        <v>4333</v>
      </c>
      <c r="C1587" s="429" t="s">
        <v>2506</v>
      </c>
      <c r="D1587" s="401" t="s">
        <v>1742</v>
      </c>
      <c r="E1587" s="402">
        <v>5958.8</v>
      </c>
      <c r="F1587" s="300"/>
      <c r="G1587" s="100"/>
      <c r="H1587" s="265">
        <f t="shared" si="20"/>
        <v>5958.8</v>
      </c>
      <c r="I1587" s="20" t="s">
        <v>2523</v>
      </c>
      <c r="M1587" s="9"/>
    </row>
    <row r="1588" spans="1:13" x14ac:dyDescent="0.25">
      <c r="A1588" s="240">
        <v>41967</v>
      </c>
      <c r="B1588" s="241">
        <v>4334</v>
      </c>
      <c r="C1588" s="429" t="s">
        <v>2506</v>
      </c>
      <c r="D1588" s="401" t="s">
        <v>1742</v>
      </c>
      <c r="E1588" s="402">
        <v>322.27999999999997</v>
      </c>
      <c r="F1588" s="435"/>
      <c r="G1588" s="277"/>
      <c r="H1588" s="265">
        <f t="shared" si="20"/>
        <v>322.27999999999997</v>
      </c>
      <c r="I1588" s="20" t="s">
        <v>2523</v>
      </c>
      <c r="M1588" s="9"/>
    </row>
    <row r="1589" spans="1:13" x14ac:dyDescent="0.25">
      <c r="A1589" s="240"/>
      <c r="B1589" s="241"/>
      <c r="C1589" s="429"/>
      <c r="D1589" s="401"/>
      <c r="E1589" s="622">
        <f>SUM(E1575:E1588)</f>
        <v>175573.78</v>
      </c>
      <c r="F1589" s="435"/>
      <c r="G1589" s="277"/>
      <c r="H1589" s="265"/>
      <c r="I1589" s="20"/>
      <c r="M1589" s="9"/>
    </row>
    <row r="1590" spans="1:13" x14ac:dyDescent="0.25">
      <c r="A1590" s="240"/>
      <c r="B1590" s="241"/>
      <c r="C1590" s="429"/>
      <c r="D1590" s="401"/>
      <c r="E1590" s="402"/>
      <c r="F1590" s="435"/>
      <c r="G1590" s="277"/>
      <c r="H1590" s="265"/>
      <c r="I1590" s="20"/>
      <c r="M1590" s="9"/>
    </row>
    <row r="1591" spans="1:13" x14ac:dyDescent="0.25">
      <c r="A1591" s="240">
        <v>41956</v>
      </c>
      <c r="B1591" s="241">
        <v>3460</v>
      </c>
      <c r="C1591" s="394" t="s">
        <v>2506</v>
      </c>
      <c r="D1591" s="8" t="s">
        <v>2706</v>
      </c>
      <c r="E1591" s="252">
        <v>3255.9</v>
      </c>
      <c r="F1591" s="294">
        <v>41958</v>
      </c>
      <c r="G1591" s="30">
        <v>3255.9</v>
      </c>
      <c r="H1591" s="265">
        <f t="shared" si="20"/>
        <v>0</v>
      </c>
      <c r="I1591" s="8" t="s">
        <v>2534</v>
      </c>
      <c r="M1591" s="9"/>
    </row>
    <row r="1592" spans="1:13" x14ac:dyDescent="0.25">
      <c r="A1592" s="240">
        <v>41953</v>
      </c>
      <c r="B1592" s="241">
        <v>3216</v>
      </c>
      <c r="C1592" s="394" t="s">
        <v>2506</v>
      </c>
      <c r="D1592" s="8" t="s">
        <v>2687</v>
      </c>
      <c r="E1592" s="252">
        <v>1951.6</v>
      </c>
      <c r="F1592" s="294">
        <v>41955</v>
      </c>
      <c r="G1592" s="30">
        <v>1951.6</v>
      </c>
      <c r="H1592" s="265">
        <f t="shared" si="20"/>
        <v>0</v>
      </c>
      <c r="I1592" s="235" t="s">
        <v>2534</v>
      </c>
      <c r="M1592" s="9"/>
    </row>
    <row r="1593" spans="1:13" x14ac:dyDescent="0.25">
      <c r="A1593" s="240"/>
      <c r="B1593" s="241"/>
      <c r="C1593" s="394"/>
      <c r="D1593" s="8"/>
      <c r="E1593" s="252"/>
      <c r="F1593" s="294"/>
      <c r="G1593" s="30"/>
      <c r="H1593" s="265"/>
      <c r="I1593" s="235"/>
      <c r="M1593" s="9"/>
    </row>
    <row r="1594" spans="1:13" x14ac:dyDescent="0.25">
      <c r="A1594" s="240">
        <v>41946</v>
      </c>
      <c r="B1594" s="241">
        <v>2595</v>
      </c>
      <c r="C1594" s="394" t="s">
        <v>2506</v>
      </c>
      <c r="D1594" s="414" t="s">
        <v>382</v>
      </c>
      <c r="E1594" s="402">
        <v>2961</v>
      </c>
      <c r="F1594" s="294">
        <v>41947</v>
      </c>
      <c r="G1594" s="30">
        <v>2961</v>
      </c>
      <c r="H1594" s="238">
        <f t="shared" si="20"/>
        <v>0</v>
      </c>
      <c r="I1594" s="38" t="s">
        <v>2508</v>
      </c>
      <c r="K1594" s="21"/>
      <c r="M1594" s="9"/>
    </row>
    <row r="1595" spans="1:13" x14ac:dyDescent="0.25">
      <c r="A1595" s="240">
        <v>41950</v>
      </c>
      <c r="B1595" s="241">
        <v>2949</v>
      </c>
      <c r="C1595" s="394" t="s">
        <v>2506</v>
      </c>
      <c r="D1595" s="401" t="s">
        <v>382</v>
      </c>
      <c r="E1595" s="402">
        <v>14384</v>
      </c>
      <c r="F1595" s="294">
        <v>41951</v>
      </c>
      <c r="G1595" s="30">
        <v>14384</v>
      </c>
      <c r="H1595" s="265">
        <f t="shared" si="20"/>
        <v>0</v>
      </c>
      <c r="I1595" s="8" t="s">
        <v>2520</v>
      </c>
      <c r="K1595" s="21"/>
      <c r="M1595" s="9"/>
    </row>
    <row r="1596" spans="1:13" x14ac:dyDescent="0.25">
      <c r="A1596" s="240">
        <v>41955</v>
      </c>
      <c r="B1596" s="241">
        <v>3348</v>
      </c>
      <c r="C1596" s="394" t="s">
        <v>2506</v>
      </c>
      <c r="D1596" s="8" t="s">
        <v>382</v>
      </c>
      <c r="E1596" s="252">
        <v>640</v>
      </c>
      <c r="F1596" s="294">
        <v>41956</v>
      </c>
      <c r="G1596" s="30">
        <v>640</v>
      </c>
      <c r="H1596" s="265">
        <f t="shared" si="20"/>
        <v>0</v>
      </c>
      <c r="I1596" s="235" t="s">
        <v>2544</v>
      </c>
      <c r="K1596" s="21"/>
      <c r="M1596" s="9"/>
    </row>
    <row r="1597" spans="1:13" x14ac:dyDescent="0.25">
      <c r="A1597" s="240">
        <v>41957</v>
      </c>
      <c r="B1597" s="241">
        <v>3533</v>
      </c>
      <c r="C1597" s="394" t="s">
        <v>2506</v>
      </c>
      <c r="D1597" s="8" t="s">
        <v>382</v>
      </c>
      <c r="E1597" s="252">
        <v>25752.6</v>
      </c>
      <c r="F1597" s="294">
        <v>41958</v>
      </c>
      <c r="G1597" s="30">
        <v>25752.6</v>
      </c>
      <c r="H1597" s="265">
        <f t="shared" si="20"/>
        <v>0</v>
      </c>
      <c r="I1597" s="235" t="s">
        <v>2544</v>
      </c>
      <c r="K1597" s="21"/>
      <c r="M1597" s="9"/>
    </row>
    <row r="1598" spans="1:13" x14ac:dyDescent="0.25">
      <c r="A1598" s="240">
        <v>41964</v>
      </c>
      <c r="B1598" s="241">
        <v>4057</v>
      </c>
      <c r="C1598" s="429" t="s">
        <v>2506</v>
      </c>
      <c r="D1598" s="401" t="s">
        <v>382</v>
      </c>
      <c r="E1598" s="402">
        <v>13203.7</v>
      </c>
      <c r="F1598" s="294">
        <v>41965</v>
      </c>
      <c r="G1598" s="30">
        <v>13203.7</v>
      </c>
      <c r="H1598" s="265">
        <f t="shared" si="20"/>
        <v>0</v>
      </c>
      <c r="I1598" s="8" t="s">
        <v>2544</v>
      </c>
      <c r="K1598" s="21"/>
      <c r="M1598" s="9"/>
    </row>
    <row r="1599" spans="1:13" x14ac:dyDescent="0.25">
      <c r="A1599" s="240">
        <v>41967</v>
      </c>
      <c r="B1599" s="241">
        <v>4307</v>
      </c>
      <c r="C1599" s="429" t="s">
        <v>2506</v>
      </c>
      <c r="D1599" s="401" t="s">
        <v>382</v>
      </c>
      <c r="E1599" s="402">
        <v>3209.8</v>
      </c>
      <c r="F1599" s="117">
        <v>41968</v>
      </c>
      <c r="G1599" s="251">
        <v>3209.8</v>
      </c>
      <c r="H1599" s="265">
        <f t="shared" si="20"/>
        <v>0</v>
      </c>
      <c r="I1599" s="235" t="s">
        <v>2544</v>
      </c>
      <c r="M1599" s="9"/>
    </row>
    <row r="1600" spans="1:13" x14ac:dyDescent="0.25">
      <c r="A1600" s="240"/>
      <c r="B1600" s="241"/>
      <c r="C1600" s="429"/>
      <c r="D1600" s="401"/>
      <c r="E1600" s="402"/>
      <c r="F1600" s="117"/>
      <c r="G1600" s="251">
        <f>SUM(G1594:G1599)</f>
        <v>60151.100000000006</v>
      </c>
      <c r="H1600" s="265"/>
      <c r="I1600" s="235"/>
      <c r="M1600" s="9"/>
    </row>
    <row r="1601" spans="1:13" x14ac:dyDescent="0.25">
      <c r="A1601" s="240"/>
      <c r="B1601" s="241"/>
      <c r="C1601" s="429"/>
      <c r="D1601" s="401"/>
      <c r="E1601" s="402"/>
      <c r="F1601" s="117"/>
      <c r="G1601" s="251"/>
      <c r="H1601" s="265"/>
      <c r="I1601" s="235"/>
      <c r="M1601" s="9"/>
    </row>
    <row r="1602" spans="1:13" x14ac:dyDescent="0.25">
      <c r="A1602" s="240">
        <v>41952</v>
      </c>
      <c r="B1602" s="241">
        <v>3065</v>
      </c>
      <c r="C1602" s="394" t="s">
        <v>2506</v>
      </c>
      <c r="D1602" s="8" t="s">
        <v>2668</v>
      </c>
      <c r="E1602" s="252">
        <v>3397.8</v>
      </c>
      <c r="F1602" s="294">
        <v>41952</v>
      </c>
      <c r="G1602" s="30">
        <v>3397.8</v>
      </c>
      <c r="H1602" s="265">
        <f t="shared" si="20"/>
        <v>0</v>
      </c>
      <c r="I1602" s="235" t="s">
        <v>2508</v>
      </c>
      <c r="M1602" s="9"/>
    </row>
    <row r="1603" spans="1:13" x14ac:dyDescent="0.25">
      <c r="A1603" s="240">
        <v>41959</v>
      </c>
      <c r="B1603" s="241">
        <v>3643</v>
      </c>
      <c r="C1603" s="394" t="s">
        <v>2506</v>
      </c>
      <c r="D1603" s="8" t="s">
        <v>2668</v>
      </c>
      <c r="E1603" s="252">
        <v>3870.9</v>
      </c>
      <c r="F1603" s="294">
        <v>41959</v>
      </c>
      <c r="G1603" s="30">
        <v>3870.9</v>
      </c>
      <c r="H1603" s="265">
        <f t="shared" si="20"/>
        <v>0</v>
      </c>
      <c r="I1603" s="8" t="s">
        <v>2508</v>
      </c>
      <c r="M1603" s="9"/>
    </row>
    <row r="1604" spans="1:13" x14ac:dyDescent="0.25">
      <c r="A1604" s="240">
        <v>41965</v>
      </c>
      <c r="B1604" s="241">
        <v>4180</v>
      </c>
      <c r="C1604" s="429" t="s">
        <v>2506</v>
      </c>
      <c r="D1604" s="401" t="s">
        <v>2668</v>
      </c>
      <c r="E1604" s="402">
        <v>3074.4</v>
      </c>
      <c r="F1604" s="294">
        <v>41965</v>
      </c>
      <c r="G1604" s="22">
        <v>3074.4</v>
      </c>
      <c r="H1604" s="265">
        <f t="shared" si="20"/>
        <v>0</v>
      </c>
      <c r="I1604" s="20" t="s">
        <v>2508</v>
      </c>
      <c r="M1604" s="9"/>
    </row>
    <row r="1605" spans="1:13" x14ac:dyDescent="0.25">
      <c r="A1605" s="240"/>
      <c r="B1605" s="241"/>
      <c r="C1605" s="429"/>
      <c r="D1605" s="401"/>
      <c r="E1605" s="402"/>
      <c r="F1605" s="294"/>
      <c r="G1605" s="22">
        <f>SUM(G1602:G1604)</f>
        <v>10343.1</v>
      </c>
      <c r="H1605" s="265"/>
      <c r="I1605" s="20"/>
      <c r="M1605" s="9"/>
    </row>
    <row r="1606" spans="1:13" x14ac:dyDescent="0.25">
      <c r="A1606" s="240"/>
      <c r="B1606" s="241"/>
      <c r="C1606" s="429"/>
      <c r="D1606" s="401"/>
      <c r="E1606" s="402"/>
      <c r="F1606" s="294"/>
      <c r="G1606" s="22"/>
      <c r="H1606" s="265"/>
      <c r="I1606" s="20"/>
      <c r="M1606" s="9"/>
    </row>
    <row r="1607" spans="1:13" x14ac:dyDescent="0.25">
      <c r="A1607" s="240">
        <v>41944</v>
      </c>
      <c r="B1607" s="241">
        <v>2411</v>
      </c>
      <c r="C1607" s="394" t="s">
        <v>2506</v>
      </c>
      <c r="D1607" s="8" t="s">
        <v>308</v>
      </c>
      <c r="E1607" s="252">
        <v>879.4</v>
      </c>
      <c r="F1607" s="294">
        <v>41944</v>
      </c>
      <c r="G1607" s="30">
        <v>879.4</v>
      </c>
      <c r="H1607" s="238">
        <f t="shared" si="20"/>
        <v>0</v>
      </c>
      <c r="I1607" s="235" t="s">
        <v>2508</v>
      </c>
      <c r="M1607" s="9"/>
    </row>
    <row r="1608" spans="1:13" x14ac:dyDescent="0.25">
      <c r="A1608" s="240">
        <v>41951</v>
      </c>
      <c r="B1608" s="241">
        <v>2993</v>
      </c>
      <c r="C1608" s="394" t="s">
        <v>2506</v>
      </c>
      <c r="D1608" s="8" t="s">
        <v>308</v>
      </c>
      <c r="E1608" s="252">
        <v>954</v>
      </c>
      <c r="F1608" s="294">
        <v>41951</v>
      </c>
      <c r="G1608" s="30">
        <v>954</v>
      </c>
      <c r="H1608" s="265">
        <f t="shared" si="20"/>
        <v>0</v>
      </c>
      <c r="I1608" s="8" t="s">
        <v>2508</v>
      </c>
      <c r="M1608" s="9"/>
    </row>
    <row r="1609" spans="1:13" x14ac:dyDescent="0.25">
      <c r="A1609" s="240">
        <v>41958</v>
      </c>
      <c r="B1609" s="241">
        <v>3569</v>
      </c>
      <c r="C1609" s="394" t="s">
        <v>2506</v>
      </c>
      <c r="D1609" s="401" t="s">
        <v>308</v>
      </c>
      <c r="E1609" s="402">
        <v>864.8</v>
      </c>
      <c r="F1609" s="294">
        <v>41958</v>
      </c>
      <c r="G1609" s="30">
        <v>864.8</v>
      </c>
      <c r="H1609" s="265">
        <f t="shared" si="20"/>
        <v>0</v>
      </c>
      <c r="I1609" s="235" t="s">
        <v>2508</v>
      </c>
      <c r="M1609" s="9"/>
    </row>
    <row r="1610" spans="1:13" x14ac:dyDescent="0.25">
      <c r="A1610" s="240">
        <v>41959</v>
      </c>
      <c r="B1610" s="241">
        <v>3636</v>
      </c>
      <c r="C1610" s="394" t="s">
        <v>2506</v>
      </c>
      <c r="D1610" s="8" t="s">
        <v>308</v>
      </c>
      <c r="E1610" s="252">
        <v>816.5</v>
      </c>
      <c r="F1610" s="294">
        <v>41959</v>
      </c>
      <c r="G1610" s="30">
        <v>816.5</v>
      </c>
      <c r="H1610" s="265">
        <f t="shared" si="20"/>
        <v>0</v>
      </c>
      <c r="I1610" s="8" t="s">
        <v>2508</v>
      </c>
      <c r="M1610" s="9"/>
    </row>
    <row r="1611" spans="1:13" x14ac:dyDescent="0.25">
      <c r="A1611" s="240">
        <v>41965</v>
      </c>
      <c r="B1611" s="241">
        <v>4136</v>
      </c>
      <c r="C1611" s="429" t="s">
        <v>2506</v>
      </c>
      <c r="D1611" s="401" t="s">
        <v>308</v>
      </c>
      <c r="E1611" s="402">
        <v>952.2</v>
      </c>
      <c r="F1611" s="294">
        <v>41965</v>
      </c>
      <c r="G1611" s="22">
        <v>952.2</v>
      </c>
      <c r="H1611" s="265">
        <f t="shared" si="20"/>
        <v>0</v>
      </c>
      <c r="I1611" s="431" t="s">
        <v>2544</v>
      </c>
      <c r="M1611" s="9"/>
    </row>
    <row r="1612" spans="1:13" x14ac:dyDescent="0.25">
      <c r="A1612" s="240">
        <v>41966</v>
      </c>
      <c r="B1612" s="241">
        <v>4213</v>
      </c>
      <c r="C1612" s="429" t="s">
        <v>2506</v>
      </c>
      <c r="D1612" s="401" t="s">
        <v>308</v>
      </c>
      <c r="E1612" s="402">
        <v>615.4</v>
      </c>
      <c r="F1612" s="294">
        <v>41966</v>
      </c>
      <c r="G1612" s="22">
        <v>615.4</v>
      </c>
      <c r="H1612" s="265">
        <f t="shared" si="20"/>
        <v>0</v>
      </c>
      <c r="I1612" s="20" t="s">
        <v>2508</v>
      </c>
      <c r="M1612" s="9"/>
    </row>
    <row r="1613" spans="1:13" x14ac:dyDescent="0.25">
      <c r="A1613" s="240"/>
      <c r="B1613" s="241"/>
      <c r="C1613" s="429"/>
      <c r="D1613" s="401"/>
      <c r="E1613" s="402"/>
      <c r="F1613" s="294"/>
      <c r="G1613" s="22"/>
      <c r="H1613" s="265"/>
      <c r="I1613" s="20"/>
      <c r="M1613" s="9"/>
    </row>
    <row r="1614" spans="1:13" x14ac:dyDescent="0.25">
      <c r="A1614" s="240">
        <v>41950</v>
      </c>
      <c r="B1614" s="241">
        <v>2915</v>
      </c>
      <c r="C1614" s="394" t="s">
        <v>2506</v>
      </c>
      <c r="D1614" s="401" t="s">
        <v>118</v>
      </c>
      <c r="E1614" s="402">
        <v>1452.5</v>
      </c>
      <c r="F1614" s="294">
        <v>41950</v>
      </c>
      <c r="G1614" s="30">
        <v>1452.5</v>
      </c>
      <c r="H1614" s="265">
        <f t="shared" si="20"/>
        <v>0</v>
      </c>
      <c r="I1614" s="8" t="s">
        <v>2508</v>
      </c>
      <c r="M1614" s="9"/>
    </row>
    <row r="1615" spans="1:13" x14ac:dyDescent="0.25">
      <c r="A1615" s="240">
        <v>41952</v>
      </c>
      <c r="B1615" s="241">
        <v>3060</v>
      </c>
      <c r="C1615" s="394" t="s">
        <v>2506</v>
      </c>
      <c r="D1615" s="8" t="s">
        <v>118</v>
      </c>
      <c r="E1615" s="252">
        <v>1912.9</v>
      </c>
      <c r="F1615" s="294">
        <v>41952</v>
      </c>
      <c r="G1615" s="30">
        <v>1912.9</v>
      </c>
      <c r="H1615" s="265">
        <f t="shared" si="20"/>
        <v>0</v>
      </c>
      <c r="I1615" s="235" t="s">
        <v>2508</v>
      </c>
      <c r="M1615" s="9"/>
    </row>
    <row r="1616" spans="1:13" x14ac:dyDescent="0.25">
      <c r="A1616" s="240">
        <v>41953</v>
      </c>
      <c r="B1616" s="241">
        <v>3162</v>
      </c>
      <c r="C1616" s="394" t="s">
        <v>2506</v>
      </c>
      <c r="D1616" s="8" t="s">
        <v>118</v>
      </c>
      <c r="E1616" s="252">
        <v>2831.8</v>
      </c>
      <c r="F1616" s="294">
        <v>41953</v>
      </c>
      <c r="G1616" s="30">
        <v>2831.8</v>
      </c>
      <c r="H1616" s="265">
        <f t="shared" si="20"/>
        <v>0</v>
      </c>
      <c r="I1616" s="235" t="s">
        <v>2508</v>
      </c>
      <c r="M1616" s="9"/>
    </row>
    <row r="1617" spans="1:13" x14ac:dyDescent="0.25">
      <c r="A1617" s="240">
        <v>41953</v>
      </c>
      <c r="B1617" s="241">
        <v>3172</v>
      </c>
      <c r="C1617" s="394" t="s">
        <v>2506</v>
      </c>
      <c r="D1617" s="8" t="s">
        <v>118</v>
      </c>
      <c r="E1617" s="252">
        <v>61.6</v>
      </c>
      <c r="F1617" s="294">
        <v>41953</v>
      </c>
      <c r="G1617" s="30">
        <v>61.6</v>
      </c>
      <c r="H1617" s="265">
        <f t="shared" si="20"/>
        <v>0</v>
      </c>
      <c r="I1617" s="235" t="s">
        <v>2508</v>
      </c>
      <c r="J1617" s="9"/>
      <c r="K1617" s="9"/>
      <c r="M1617" s="9"/>
    </row>
    <row r="1618" spans="1:13" x14ac:dyDescent="0.25">
      <c r="A1618" s="240">
        <v>41964</v>
      </c>
      <c r="B1618" s="241">
        <v>4063</v>
      </c>
      <c r="C1618" s="429" t="s">
        <v>2506</v>
      </c>
      <c r="D1618" s="401" t="s">
        <v>118</v>
      </c>
      <c r="E1618" s="402">
        <v>1288.45</v>
      </c>
      <c r="F1618" s="294">
        <v>41964</v>
      </c>
      <c r="G1618" s="30">
        <v>1288.45</v>
      </c>
      <c r="H1618" s="265">
        <f t="shared" si="20"/>
        <v>0</v>
      </c>
      <c r="I1618" s="235" t="s">
        <v>2508</v>
      </c>
      <c r="J1618" s="9"/>
      <c r="K1618" s="9"/>
      <c r="M1618" s="9"/>
    </row>
    <row r="1619" spans="1:13" x14ac:dyDescent="0.25">
      <c r="A1619" s="240">
        <v>41964</v>
      </c>
      <c r="B1619" s="241">
        <v>4069</v>
      </c>
      <c r="C1619" s="429" t="s">
        <v>2506</v>
      </c>
      <c r="D1619" s="401" t="s">
        <v>118</v>
      </c>
      <c r="E1619" s="402">
        <v>388.8</v>
      </c>
      <c r="F1619" s="430" t="s">
        <v>2751</v>
      </c>
      <c r="G1619" s="30">
        <v>388.8</v>
      </c>
      <c r="H1619" s="265">
        <f t="shared" si="20"/>
        <v>0</v>
      </c>
      <c r="I1619" s="235" t="s">
        <v>2508</v>
      </c>
      <c r="J1619" s="9"/>
      <c r="K1619" s="9"/>
      <c r="M1619" s="9"/>
    </row>
    <row r="1620" spans="1:13" x14ac:dyDescent="0.25">
      <c r="A1620" s="240">
        <v>41965</v>
      </c>
      <c r="B1620" s="241">
        <v>4205</v>
      </c>
      <c r="C1620" s="429" t="s">
        <v>2506</v>
      </c>
      <c r="D1620" s="401" t="s">
        <v>118</v>
      </c>
      <c r="E1620" s="402">
        <v>813.8</v>
      </c>
      <c r="F1620" s="294">
        <v>41965</v>
      </c>
      <c r="G1620" s="22">
        <v>813.8</v>
      </c>
      <c r="H1620" s="265">
        <f t="shared" si="20"/>
        <v>0</v>
      </c>
      <c r="I1620" s="20" t="s">
        <v>2508</v>
      </c>
      <c r="J1620" s="9"/>
      <c r="K1620" s="9"/>
      <c r="M1620" s="9"/>
    </row>
    <row r="1621" spans="1:13" x14ac:dyDescent="0.25">
      <c r="A1621" s="240">
        <v>41967</v>
      </c>
      <c r="B1621" s="241">
        <v>4303</v>
      </c>
      <c r="C1621" s="429" t="s">
        <v>2506</v>
      </c>
      <c r="D1621" s="401" t="s">
        <v>118</v>
      </c>
      <c r="E1621" s="402">
        <v>2790</v>
      </c>
      <c r="F1621" s="117">
        <v>41967</v>
      </c>
      <c r="G1621" s="30">
        <v>2790</v>
      </c>
      <c r="H1621" s="265">
        <f t="shared" ref="H1621:H1698" si="21">E1621-G1621</f>
        <v>0</v>
      </c>
      <c r="I1621" s="235" t="s">
        <v>2508</v>
      </c>
      <c r="J1621" s="9"/>
      <c r="K1621" s="9"/>
      <c r="M1621" s="9"/>
    </row>
    <row r="1622" spans="1:13" x14ac:dyDescent="0.25">
      <c r="A1622" s="240"/>
      <c r="B1622" s="241"/>
      <c r="C1622" s="429"/>
      <c r="D1622" s="401"/>
      <c r="E1622" s="402"/>
      <c r="F1622" s="117"/>
      <c r="G1622" s="30">
        <f>SUM(G1614:G1621)</f>
        <v>11539.85</v>
      </c>
      <c r="H1622" s="265"/>
      <c r="I1622" s="235"/>
      <c r="J1622" s="9"/>
      <c r="K1622" s="9"/>
      <c r="M1622" s="9"/>
    </row>
    <row r="1623" spans="1:13" x14ac:dyDescent="0.25">
      <c r="A1623" s="240"/>
      <c r="B1623" s="241"/>
      <c r="C1623" s="429"/>
      <c r="D1623" s="401"/>
      <c r="E1623" s="402"/>
      <c r="F1623" s="117"/>
      <c r="G1623" s="30"/>
      <c r="H1623" s="265"/>
      <c r="I1623" s="235"/>
      <c r="J1623" s="9"/>
      <c r="K1623" s="9"/>
      <c r="M1623" s="9"/>
    </row>
    <row r="1624" spans="1:13" x14ac:dyDescent="0.25">
      <c r="A1624" s="240">
        <v>41946</v>
      </c>
      <c r="B1624" s="241">
        <v>2578</v>
      </c>
      <c r="C1624" s="394" t="s">
        <v>2506</v>
      </c>
      <c r="D1624" s="401" t="s">
        <v>2573</v>
      </c>
      <c r="E1624" s="402">
        <v>1412</v>
      </c>
      <c r="F1624" s="294">
        <v>41946</v>
      </c>
      <c r="G1624" s="30">
        <v>1412</v>
      </c>
      <c r="H1624" s="238">
        <f t="shared" si="21"/>
        <v>0</v>
      </c>
      <c r="I1624" s="235" t="s">
        <v>2508</v>
      </c>
      <c r="J1624" s="9"/>
      <c r="K1624" s="9"/>
      <c r="M1624" s="9"/>
    </row>
    <row r="1625" spans="1:13" x14ac:dyDescent="0.25">
      <c r="A1625" s="240"/>
      <c r="B1625" s="241"/>
      <c r="C1625" s="394"/>
      <c r="D1625" s="401"/>
      <c r="E1625" s="402"/>
      <c r="F1625" s="294"/>
      <c r="G1625" s="30"/>
      <c r="H1625" s="238"/>
      <c r="I1625" s="235"/>
      <c r="J1625" s="9"/>
      <c r="K1625" s="9"/>
      <c r="M1625" s="9"/>
    </row>
    <row r="1626" spans="1:13" x14ac:dyDescent="0.25">
      <c r="A1626" s="240">
        <v>41944</v>
      </c>
      <c r="B1626" s="241">
        <v>2492</v>
      </c>
      <c r="C1626" s="394" t="s">
        <v>2506</v>
      </c>
      <c r="D1626" s="401" t="s">
        <v>2552</v>
      </c>
      <c r="E1626" s="402">
        <v>9520.2000000000007</v>
      </c>
      <c r="F1626" s="294">
        <v>41944</v>
      </c>
      <c r="G1626" s="30">
        <v>9520.2000000000007</v>
      </c>
      <c r="H1626" s="238">
        <f t="shared" si="21"/>
        <v>0</v>
      </c>
      <c r="I1626" s="8" t="s">
        <v>2531</v>
      </c>
      <c r="J1626" s="9"/>
      <c r="K1626" s="9"/>
      <c r="M1626" s="9"/>
    </row>
    <row r="1627" spans="1:13" x14ac:dyDescent="0.25">
      <c r="A1627" s="240">
        <v>41946</v>
      </c>
      <c r="B1627" s="241">
        <v>2567</v>
      </c>
      <c r="C1627" s="394" t="s">
        <v>2506</v>
      </c>
      <c r="D1627" s="414" t="s">
        <v>2552</v>
      </c>
      <c r="E1627" s="402">
        <v>5410.8</v>
      </c>
      <c r="F1627" s="294">
        <v>41946</v>
      </c>
      <c r="G1627" s="30">
        <v>5410.8</v>
      </c>
      <c r="H1627" s="238">
        <f t="shared" si="21"/>
        <v>0</v>
      </c>
      <c r="I1627" s="38" t="s">
        <v>2523</v>
      </c>
      <c r="J1627" s="9"/>
      <c r="K1627" s="9"/>
      <c r="M1627" s="9"/>
    </row>
    <row r="1628" spans="1:13" x14ac:dyDescent="0.25">
      <c r="A1628" s="240">
        <v>41947</v>
      </c>
      <c r="B1628" s="241">
        <v>2686</v>
      </c>
      <c r="C1628" s="394" t="s">
        <v>2506</v>
      </c>
      <c r="D1628" s="414" t="s">
        <v>2552</v>
      </c>
      <c r="E1628" s="402">
        <v>5283.6</v>
      </c>
      <c r="F1628" s="294">
        <v>41947</v>
      </c>
      <c r="G1628" s="30">
        <v>5283.6</v>
      </c>
      <c r="H1628" s="265">
        <f t="shared" si="21"/>
        <v>0</v>
      </c>
      <c r="I1628" s="38" t="s">
        <v>2523</v>
      </c>
      <c r="J1628" s="9"/>
      <c r="K1628" s="9"/>
      <c r="M1628" s="9"/>
    </row>
    <row r="1629" spans="1:13" x14ac:dyDescent="0.25">
      <c r="A1629" s="240">
        <v>41948</v>
      </c>
      <c r="B1629" s="241">
        <v>2715</v>
      </c>
      <c r="C1629" s="394" t="s">
        <v>2506</v>
      </c>
      <c r="D1629" s="401" t="s">
        <v>2552</v>
      </c>
      <c r="E1629" s="402">
        <v>5294.7</v>
      </c>
      <c r="F1629" s="294">
        <v>41948</v>
      </c>
      <c r="G1629" s="30">
        <v>5294.7</v>
      </c>
      <c r="H1629" s="265">
        <f t="shared" si="21"/>
        <v>0</v>
      </c>
      <c r="I1629" s="235" t="s">
        <v>2508</v>
      </c>
      <c r="J1629" s="9"/>
      <c r="K1629" s="9"/>
      <c r="M1629" s="9"/>
    </row>
    <row r="1630" spans="1:13" x14ac:dyDescent="0.25">
      <c r="A1630" s="240">
        <v>41949</v>
      </c>
      <c r="B1630" s="241">
        <v>2839</v>
      </c>
      <c r="C1630" s="394" t="s">
        <v>2506</v>
      </c>
      <c r="D1630" s="401" t="s">
        <v>2552</v>
      </c>
      <c r="E1630" s="402">
        <v>4997.8999999999996</v>
      </c>
      <c r="F1630" s="294">
        <v>41949</v>
      </c>
      <c r="G1630" s="30">
        <v>4997.8999999999996</v>
      </c>
      <c r="H1630" s="265">
        <f t="shared" si="21"/>
        <v>0</v>
      </c>
      <c r="I1630" s="235" t="s">
        <v>2544</v>
      </c>
      <c r="J1630" s="9"/>
      <c r="K1630" s="9"/>
      <c r="M1630" s="9"/>
    </row>
    <row r="1631" spans="1:13" x14ac:dyDescent="0.25">
      <c r="A1631" s="240">
        <v>41950</v>
      </c>
      <c r="B1631" s="241">
        <v>2934</v>
      </c>
      <c r="C1631" s="394" t="s">
        <v>2506</v>
      </c>
      <c r="D1631" s="401" t="s">
        <v>2552</v>
      </c>
      <c r="E1631" s="402">
        <v>4171.8</v>
      </c>
      <c r="F1631" s="294">
        <v>41951</v>
      </c>
      <c r="G1631" s="30">
        <v>4171.8</v>
      </c>
      <c r="H1631" s="265">
        <f t="shared" si="21"/>
        <v>0</v>
      </c>
      <c r="I1631" s="8" t="s">
        <v>2544</v>
      </c>
      <c r="J1631" s="9"/>
      <c r="K1631" s="9"/>
      <c r="M1631" s="9"/>
    </row>
    <row r="1632" spans="1:13" x14ac:dyDescent="0.25">
      <c r="A1632" s="240">
        <v>41951</v>
      </c>
      <c r="B1632" s="241">
        <v>3004</v>
      </c>
      <c r="C1632" s="394" t="s">
        <v>2506</v>
      </c>
      <c r="D1632" s="8" t="s">
        <v>2552</v>
      </c>
      <c r="E1632" s="252">
        <v>5176.5</v>
      </c>
      <c r="F1632" s="294">
        <v>41951</v>
      </c>
      <c r="G1632" s="30">
        <v>5176.5</v>
      </c>
      <c r="H1632" s="265">
        <f t="shared" si="21"/>
        <v>0</v>
      </c>
      <c r="I1632" s="8" t="s">
        <v>2523</v>
      </c>
      <c r="J1632" s="9"/>
      <c r="K1632" s="9"/>
      <c r="M1632" s="9"/>
    </row>
    <row r="1633" spans="1:13" x14ac:dyDescent="0.25">
      <c r="A1633" s="240">
        <v>41953</v>
      </c>
      <c r="B1633" s="241">
        <v>3143</v>
      </c>
      <c r="C1633" s="394" t="s">
        <v>2506</v>
      </c>
      <c r="D1633" s="8" t="s">
        <v>2552</v>
      </c>
      <c r="E1633" s="252">
        <v>5151</v>
      </c>
      <c r="F1633" s="294" t="s">
        <v>2674</v>
      </c>
      <c r="G1633" s="30">
        <v>5151</v>
      </c>
      <c r="H1633" s="265">
        <f t="shared" si="21"/>
        <v>0</v>
      </c>
      <c r="I1633" s="8" t="s">
        <v>2520</v>
      </c>
      <c r="J1633" s="9"/>
      <c r="K1633" s="9"/>
      <c r="M1633" s="9"/>
    </row>
    <row r="1634" spans="1:13" x14ac:dyDescent="0.25">
      <c r="A1634" s="240">
        <v>41954</v>
      </c>
      <c r="B1634" s="241">
        <v>3272</v>
      </c>
      <c r="C1634" s="394" t="s">
        <v>2506</v>
      </c>
      <c r="D1634" s="8" t="s">
        <v>2552</v>
      </c>
      <c r="E1634" s="252">
        <v>6650.4</v>
      </c>
      <c r="F1634" s="294">
        <v>41955</v>
      </c>
      <c r="G1634" s="30">
        <v>6650.4</v>
      </c>
      <c r="H1634" s="265">
        <f t="shared" si="21"/>
        <v>0</v>
      </c>
      <c r="I1634" s="235" t="s">
        <v>2544</v>
      </c>
      <c r="J1634" s="9"/>
      <c r="K1634" s="9"/>
      <c r="M1634" s="9"/>
    </row>
    <row r="1635" spans="1:13" x14ac:dyDescent="0.25">
      <c r="A1635" s="240">
        <v>41955</v>
      </c>
      <c r="B1635" s="241">
        <v>3334</v>
      </c>
      <c r="C1635" s="394" t="s">
        <v>2506</v>
      </c>
      <c r="D1635" s="8" t="s">
        <v>2552</v>
      </c>
      <c r="E1635" s="252">
        <v>4748.1000000000004</v>
      </c>
      <c r="F1635" s="294">
        <v>41956</v>
      </c>
      <c r="G1635" s="30">
        <v>4748.1000000000004</v>
      </c>
      <c r="H1635" s="265">
        <f t="shared" si="21"/>
        <v>0</v>
      </c>
      <c r="I1635" s="235" t="s">
        <v>2520</v>
      </c>
      <c r="J1635" s="9"/>
      <c r="K1635" s="9"/>
      <c r="M1635" s="9"/>
    </row>
    <row r="1636" spans="1:13" x14ac:dyDescent="0.25">
      <c r="A1636" s="240">
        <v>41956</v>
      </c>
      <c r="B1636" s="241">
        <v>3400</v>
      </c>
      <c r="C1636" s="394" t="s">
        <v>2506</v>
      </c>
      <c r="D1636" s="8" t="s">
        <v>2552</v>
      </c>
      <c r="E1636" s="252">
        <v>5171.3999999999996</v>
      </c>
      <c r="F1636" s="294">
        <v>41956</v>
      </c>
      <c r="G1636" s="30">
        <v>5171.3999999999996</v>
      </c>
      <c r="H1636" s="265">
        <f t="shared" si="21"/>
        <v>0</v>
      </c>
      <c r="I1636" s="235" t="s">
        <v>2531</v>
      </c>
      <c r="M1636" s="9"/>
    </row>
    <row r="1637" spans="1:13" x14ac:dyDescent="0.25">
      <c r="A1637" s="240">
        <v>41957</v>
      </c>
      <c r="B1637" s="241">
        <v>3496</v>
      </c>
      <c r="C1637" s="394" t="s">
        <v>2506</v>
      </c>
      <c r="D1637" s="401" t="s">
        <v>2552</v>
      </c>
      <c r="E1637" s="402">
        <v>3498.6</v>
      </c>
      <c r="F1637" s="294">
        <v>41957</v>
      </c>
      <c r="G1637" s="30">
        <v>3498.6</v>
      </c>
      <c r="H1637" s="265">
        <f t="shared" si="21"/>
        <v>0</v>
      </c>
      <c r="I1637" s="8" t="s">
        <v>2520</v>
      </c>
      <c r="M1637" s="9"/>
    </row>
    <row r="1638" spans="1:13" x14ac:dyDescent="0.25">
      <c r="A1638" s="426">
        <v>41958</v>
      </c>
      <c r="B1638" s="241">
        <v>3591</v>
      </c>
      <c r="C1638" s="394" t="s">
        <v>2506</v>
      </c>
      <c r="D1638" s="401" t="s">
        <v>2552</v>
      </c>
      <c r="E1638" s="402">
        <v>5120.3999999999996</v>
      </c>
      <c r="F1638" s="294">
        <v>41960</v>
      </c>
      <c r="G1638" s="30">
        <v>5120.3999999999996</v>
      </c>
      <c r="H1638" s="265">
        <f t="shared" si="21"/>
        <v>0</v>
      </c>
      <c r="I1638" s="235" t="s">
        <v>2531</v>
      </c>
      <c r="M1638" s="9"/>
    </row>
    <row r="1639" spans="1:13" x14ac:dyDescent="0.25">
      <c r="A1639" s="240">
        <v>41961</v>
      </c>
      <c r="B1639" s="241">
        <v>3795</v>
      </c>
      <c r="C1639" s="394" t="s">
        <v>2506</v>
      </c>
      <c r="D1639" s="401" t="s">
        <v>2552</v>
      </c>
      <c r="E1639" s="402">
        <v>5151</v>
      </c>
      <c r="F1639" s="294">
        <v>41961</v>
      </c>
      <c r="G1639" s="251">
        <v>5151</v>
      </c>
      <c r="H1639" s="265">
        <f t="shared" si="21"/>
        <v>0</v>
      </c>
      <c r="I1639" s="235" t="s">
        <v>2520</v>
      </c>
      <c r="M1639" s="9"/>
    </row>
    <row r="1640" spans="1:13" x14ac:dyDescent="0.25">
      <c r="A1640" s="426">
        <v>41962</v>
      </c>
      <c r="B1640" s="241">
        <v>3880</v>
      </c>
      <c r="C1640" s="394" t="s">
        <v>2506</v>
      </c>
      <c r="D1640" s="401" t="s">
        <v>2552</v>
      </c>
      <c r="E1640" s="402">
        <v>1938</v>
      </c>
      <c r="F1640" s="294">
        <v>41962</v>
      </c>
      <c r="G1640" s="30">
        <v>1938</v>
      </c>
      <c r="H1640" s="265">
        <f t="shared" si="21"/>
        <v>0</v>
      </c>
      <c r="I1640" s="8" t="s">
        <v>2525</v>
      </c>
      <c r="K1640" s="21"/>
      <c r="M1640" s="9"/>
    </row>
    <row r="1641" spans="1:13" x14ac:dyDescent="0.25">
      <c r="A1641" s="240">
        <v>41963</v>
      </c>
      <c r="B1641" s="241">
        <v>3958</v>
      </c>
      <c r="C1641" s="394" t="s">
        <v>2506</v>
      </c>
      <c r="D1641" s="401" t="s">
        <v>2552</v>
      </c>
      <c r="E1641" s="402">
        <v>5865</v>
      </c>
      <c r="F1641" s="294">
        <v>41963</v>
      </c>
      <c r="G1641" s="30">
        <v>5865</v>
      </c>
      <c r="H1641" s="265">
        <f t="shared" si="21"/>
        <v>0</v>
      </c>
      <c r="I1641" s="8" t="s">
        <v>2544</v>
      </c>
      <c r="M1641" s="9"/>
    </row>
    <row r="1642" spans="1:13" x14ac:dyDescent="0.25">
      <c r="A1642" s="426">
        <v>41964</v>
      </c>
      <c r="B1642" s="241">
        <v>4079</v>
      </c>
      <c r="C1642" s="429" t="s">
        <v>2506</v>
      </c>
      <c r="D1642" s="401" t="s">
        <v>2552</v>
      </c>
      <c r="E1642" s="402">
        <v>5253</v>
      </c>
      <c r="F1642" s="294">
        <v>41965</v>
      </c>
      <c r="G1642" s="30">
        <v>5253</v>
      </c>
      <c r="H1642" s="265">
        <f t="shared" si="21"/>
        <v>0</v>
      </c>
      <c r="I1642" s="431" t="s">
        <v>2531</v>
      </c>
      <c r="M1642" s="9"/>
    </row>
    <row r="1643" spans="1:13" x14ac:dyDescent="0.25">
      <c r="A1643" s="240">
        <v>41965</v>
      </c>
      <c r="B1643" s="241">
        <v>4145</v>
      </c>
      <c r="C1643" s="429" t="s">
        <v>2506</v>
      </c>
      <c r="D1643" s="401" t="s">
        <v>2552</v>
      </c>
      <c r="E1643" s="402">
        <v>5202</v>
      </c>
      <c r="F1643" s="294">
        <v>41965</v>
      </c>
      <c r="G1643" s="22">
        <v>5202</v>
      </c>
      <c r="H1643" s="265">
        <f t="shared" si="21"/>
        <v>0</v>
      </c>
      <c r="I1643" s="431" t="s">
        <v>2511</v>
      </c>
      <c r="M1643" s="9"/>
    </row>
    <row r="1644" spans="1:13" x14ac:dyDescent="0.25">
      <c r="A1644" s="426">
        <v>41967</v>
      </c>
      <c r="B1644" s="241">
        <v>4299</v>
      </c>
      <c r="C1644" s="429" t="s">
        <v>2506</v>
      </c>
      <c r="D1644" s="401" t="s">
        <v>2552</v>
      </c>
      <c r="E1644" s="402">
        <v>5151</v>
      </c>
      <c r="F1644" s="117">
        <v>41968</v>
      </c>
      <c r="G1644" s="30">
        <v>5151</v>
      </c>
      <c r="H1644" s="265">
        <f t="shared" si="21"/>
        <v>0</v>
      </c>
      <c r="I1644" s="235" t="s">
        <v>2523</v>
      </c>
      <c r="M1644" s="9"/>
    </row>
    <row r="1645" spans="1:13" x14ac:dyDescent="0.25">
      <c r="A1645" s="240">
        <v>41968</v>
      </c>
      <c r="B1645" s="241">
        <v>4398</v>
      </c>
      <c r="C1645" s="429" t="s">
        <v>2506</v>
      </c>
      <c r="D1645" s="401" t="s">
        <v>2552</v>
      </c>
      <c r="E1645" s="402">
        <v>4284</v>
      </c>
      <c r="F1645" s="294">
        <v>41968</v>
      </c>
      <c r="G1645" s="30">
        <v>4284</v>
      </c>
      <c r="H1645" s="265">
        <f t="shared" si="21"/>
        <v>0</v>
      </c>
      <c r="I1645" s="20" t="s">
        <v>2523</v>
      </c>
      <c r="K1645" s="21"/>
      <c r="M1645" s="9"/>
    </row>
    <row r="1646" spans="1:13" x14ac:dyDescent="0.25">
      <c r="A1646" s="426"/>
      <c r="B1646" s="241"/>
      <c r="C1646" s="429"/>
      <c r="D1646" s="401"/>
      <c r="E1646" s="402"/>
      <c r="F1646" s="294"/>
      <c r="G1646" s="621">
        <f>SUM(G1626:G1645)</f>
        <v>103039.4</v>
      </c>
      <c r="H1646" s="265"/>
      <c r="I1646" s="20"/>
      <c r="K1646" s="21"/>
      <c r="M1646" s="9"/>
    </row>
    <row r="1647" spans="1:13" x14ac:dyDescent="0.25">
      <c r="A1647" s="426"/>
      <c r="B1647" s="241"/>
      <c r="C1647" s="429"/>
      <c r="D1647" s="401"/>
      <c r="E1647" s="402"/>
      <c r="F1647" s="294"/>
      <c r="G1647" s="30"/>
      <c r="H1647" s="265"/>
      <c r="I1647" s="20"/>
      <c r="K1647" s="21"/>
      <c r="M1647" s="9"/>
    </row>
    <row r="1648" spans="1:13" x14ac:dyDescent="0.25">
      <c r="A1648" s="426">
        <v>41956</v>
      </c>
      <c r="B1648" s="241">
        <v>3465</v>
      </c>
      <c r="C1648" s="394" t="s">
        <v>2506</v>
      </c>
      <c r="D1648" s="8" t="s">
        <v>2707</v>
      </c>
      <c r="E1648" s="252">
        <v>1955</v>
      </c>
      <c r="F1648" s="294">
        <v>41956</v>
      </c>
      <c r="G1648" s="30">
        <v>1955</v>
      </c>
      <c r="H1648" s="265">
        <f t="shared" si="21"/>
        <v>0</v>
      </c>
      <c r="I1648" s="8" t="s">
        <v>2508</v>
      </c>
      <c r="M1648" s="9"/>
    </row>
    <row r="1649" spans="1:13" x14ac:dyDescent="0.25">
      <c r="A1649" s="240">
        <v>41960</v>
      </c>
      <c r="B1649" s="241">
        <v>3715</v>
      </c>
      <c r="C1649" s="394" t="s">
        <v>2506</v>
      </c>
      <c r="D1649" s="8" t="s">
        <v>2707</v>
      </c>
      <c r="E1649" s="252">
        <v>1761.8</v>
      </c>
      <c r="F1649" s="294">
        <v>41960</v>
      </c>
      <c r="G1649" s="251">
        <v>1761.8</v>
      </c>
      <c r="H1649" s="265">
        <f t="shared" si="21"/>
        <v>0</v>
      </c>
      <c r="I1649" s="235" t="s">
        <v>2508</v>
      </c>
      <c r="M1649" s="9"/>
    </row>
    <row r="1650" spans="1:13" x14ac:dyDescent="0.25">
      <c r="A1650" s="426">
        <v>41962</v>
      </c>
      <c r="B1650" s="241">
        <v>3928</v>
      </c>
      <c r="C1650" s="394" t="s">
        <v>2506</v>
      </c>
      <c r="D1650" s="401" t="s">
        <v>2707</v>
      </c>
      <c r="E1650" s="402">
        <v>1738.8</v>
      </c>
      <c r="F1650" s="294">
        <v>41962</v>
      </c>
      <c r="G1650" s="30">
        <v>1738.8</v>
      </c>
      <c r="H1650" s="265">
        <f t="shared" si="21"/>
        <v>0</v>
      </c>
      <c r="I1650" s="8" t="s">
        <v>2508</v>
      </c>
      <c r="M1650" s="9"/>
    </row>
    <row r="1651" spans="1:13" x14ac:dyDescent="0.25">
      <c r="A1651" s="240">
        <v>41963</v>
      </c>
      <c r="B1651" s="241">
        <v>3973</v>
      </c>
      <c r="C1651" s="394" t="s">
        <v>2506</v>
      </c>
      <c r="D1651" s="401" t="s">
        <v>2707</v>
      </c>
      <c r="E1651" s="402">
        <v>2760</v>
      </c>
      <c r="F1651" s="294">
        <v>41963</v>
      </c>
      <c r="G1651" s="30">
        <v>2760</v>
      </c>
      <c r="H1651" s="265">
        <f t="shared" si="21"/>
        <v>0</v>
      </c>
      <c r="I1651" s="8" t="s">
        <v>2508</v>
      </c>
      <c r="M1651" s="9"/>
    </row>
    <row r="1652" spans="1:13" x14ac:dyDescent="0.25">
      <c r="A1652" s="426">
        <v>41965</v>
      </c>
      <c r="B1652" s="241">
        <v>4175</v>
      </c>
      <c r="C1652" s="429" t="s">
        <v>2506</v>
      </c>
      <c r="D1652" s="401" t="s">
        <v>2707</v>
      </c>
      <c r="E1652" s="402">
        <v>1389.2</v>
      </c>
      <c r="F1652" s="294">
        <v>41965</v>
      </c>
      <c r="G1652" s="22">
        <v>1389.2</v>
      </c>
      <c r="H1652" s="265">
        <f t="shared" si="21"/>
        <v>0</v>
      </c>
      <c r="I1652" s="431" t="s">
        <v>2508</v>
      </c>
      <c r="M1652" s="9"/>
    </row>
    <row r="1653" spans="1:13" x14ac:dyDescent="0.25">
      <c r="A1653" s="426"/>
      <c r="B1653" s="241"/>
      <c r="C1653" s="429"/>
      <c r="D1653" s="401"/>
      <c r="E1653" s="402"/>
      <c r="F1653" s="294"/>
      <c r="G1653" s="620">
        <f>SUM(G1648:G1652)</f>
        <v>9604.8000000000011</v>
      </c>
      <c r="H1653" s="265"/>
      <c r="I1653" s="431"/>
      <c r="M1653" s="9"/>
    </row>
    <row r="1654" spans="1:13" x14ac:dyDescent="0.25">
      <c r="A1654" s="426"/>
      <c r="B1654" s="241"/>
      <c r="C1654" s="429"/>
      <c r="D1654" s="401"/>
      <c r="E1654" s="402"/>
      <c r="F1654" s="294"/>
      <c r="G1654" s="22"/>
      <c r="H1654" s="265"/>
      <c r="I1654" s="431"/>
      <c r="M1654" s="9"/>
    </row>
    <row r="1655" spans="1:13" x14ac:dyDescent="0.25">
      <c r="A1655" s="240">
        <v>41949</v>
      </c>
      <c r="B1655" s="241">
        <v>2864</v>
      </c>
      <c r="C1655" s="394" t="s">
        <v>2506</v>
      </c>
      <c r="D1655" s="401" t="s">
        <v>2633</v>
      </c>
      <c r="E1655" s="402">
        <v>941.2</v>
      </c>
      <c r="F1655" s="294">
        <v>41949</v>
      </c>
      <c r="G1655" s="30">
        <v>941.2</v>
      </c>
      <c r="H1655" s="265">
        <f t="shared" si="21"/>
        <v>0</v>
      </c>
      <c r="I1655" s="8" t="s">
        <v>2508</v>
      </c>
      <c r="M1655" s="9"/>
    </row>
    <row r="1656" spans="1:13" x14ac:dyDescent="0.25">
      <c r="A1656" s="426">
        <v>41950</v>
      </c>
      <c r="B1656" s="241">
        <v>2897</v>
      </c>
      <c r="C1656" s="394" t="s">
        <v>2506</v>
      </c>
      <c r="D1656" s="401" t="s">
        <v>2633</v>
      </c>
      <c r="E1656" s="402">
        <v>1475.7</v>
      </c>
      <c r="F1656" s="294">
        <v>41950</v>
      </c>
      <c r="G1656" s="30">
        <v>1475.7</v>
      </c>
      <c r="H1656" s="265">
        <f t="shared" si="21"/>
        <v>0</v>
      </c>
      <c r="I1656" s="8" t="s">
        <v>2508</v>
      </c>
      <c r="M1656" s="9"/>
    </row>
    <row r="1657" spans="1:13" x14ac:dyDescent="0.25">
      <c r="A1657" s="240">
        <v>41956</v>
      </c>
      <c r="B1657" s="241">
        <v>3449</v>
      </c>
      <c r="C1657" s="394" t="s">
        <v>2506</v>
      </c>
      <c r="D1657" s="8" t="s">
        <v>2633</v>
      </c>
      <c r="E1657" s="252">
        <v>967.2</v>
      </c>
      <c r="F1657" s="294">
        <v>41956</v>
      </c>
      <c r="G1657" s="22">
        <v>967.2</v>
      </c>
      <c r="H1657" s="265">
        <f t="shared" si="21"/>
        <v>0</v>
      </c>
      <c r="I1657" s="20" t="s">
        <v>2508</v>
      </c>
      <c r="M1657" s="9"/>
    </row>
    <row r="1658" spans="1:13" x14ac:dyDescent="0.25">
      <c r="A1658" s="426">
        <v>41960</v>
      </c>
      <c r="B1658" s="241">
        <v>3745</v>
      </c>
      <c r="C1658" s="394" t="s">
        <v>2506</v>
      </c>
      <c r="D1658" s="401" t="s">
        <v>2633</v>
      </c>
      <c r="E1658" s="402">
        <v>1430</v>
      </c>
      <c r="F1658" s="294">
        <v>41960</v>
      </c>
      <c r="G1658" s="251">
        <v>1430</v>
      </c>
      <c r="H1658" s="265">
        <f t="shared" si="21"/>
        <v>0</v>
      </c>
      <c r="I1658" s="235" t="s">
        <v>2508</v>
      </c>
      <c r="M1658" s="9"/>
    </row>
    <row r="1659" spans="1:13" x14ac:dyDescent="0.25">
      <c r="A1659" s="240">
        <v>41964</v>
      </c>
      <c r="B1659" s="241">
        <v>4029</v>
      </c>
      <c r="C1659" s="429" t="s">
        <v>2506</v>
      </c>
      <c r="D1659" s="401" t="s">
        <v>2633</v>
      </c>
      <c r="E1659" s="402">
        <v>535.20000000000005</v>
      </c>
      <c r="F1659" s="294">
        <v>41964</v>
      </c>
      <c r="G1659" s="30">
        <v>535.20000000000005</v>
      </c>
      <c r="H1659" s="265">
        <f t="shared" si="21"/>
        <v>0</v>
      </c>
      <c r="I1659" s="8" t="s">
        <v>2508</v>
      </c>
      <c r="M1659" s="9"/>
    </row>
    <row r="1660" spans="1:13" x14ac:dyDescent="0.25">
      <c r="A1660" s="426">
        <v>41964</v>
      </c>
      <c r="B1660" s="241">
        <v>4077</v>
      </c>
      <c r="C1660" s="429" t="s">
        <v>2506</v>
      </c>
      <c r="D1660" s="401" t="s">
        <v>2633</v>
      </c>
      <c r="E1660" s="402">
        <v>2946.2</v>
      </c>
      <c r="F1660" s="294">
        <v>41964</v>
      </c>
      <c r="G1660" s="30">
        <v>2946.2</v>
      </c>
      <c r="H1660" s="265">
        <f t="shared" si="21"/>
        <v>0</v>
      </c>
      <c r="I1660" s="431" t="s">
        <v>2508</v>
      </c>
      <c r="M1660" s="9"/>
    </row>
    <row r="1661" spans="1:13" x14ac:dyDescent="0.25">
      <c r="A1661" s="240">
        <v>41966</v>
      </c>
      <c r="B1661" s="241">
        <v>4225</v>
      </c>
      <c r="C1661" s="429" t="s">
        <v>2506</v>
      </c>
      <c r="D1661" s="8" t="s">
        <v>2633</v>
      </c>
      <c r="E1661" s="252">
        <v>1006.4</v>
      </c>
      <c r="F1661" s="294">
        <v>41966</v>
      </c>
      <c r="G1661" s="22">
        <v>1006.4</v>
      </c>
      <c r="H1661" s="265">
        <f t="shared" si="21"/>
        <v>0</v>
      </c>
      <c r="I1661" s="20" t="s">
        <v>2508</v>
      </c>
      <c r="M1661" s="9"/>
    </row>
    <row r="1662" spans="1:13" x14ac:dyDescent="0.25">
      <c r="A1662" s="426">
        <v>41967</v>
      </c>
      <c r="B1662" s="241">
        <v>4265</v>
      </c>
      <c r="C1662" s="429" t="s">
        <v>2506</v>
      </c>
      <c r="D1662" s="401" t="s">
        <v>2633</v>
      </c>
      <c r="E1662" s="402">
        <v>902.4</v>
      </c>
      <c r="F1662" s="117">
        <v>41967</v>
      </c>
      <c r="G1662" s="30">
        <v>902.4</v>
      </c>
      <c r="H1662" s="265">
        <f t="shared" si="21"/>
        <v>0</v>
      </c>
      <c r="I1662" s="235" t="s">
        <v>2508</v>
      </c>
      <c r="M1662" s="9"/>
    </row>
    <row r="1663" spans="1:13" x14ac:dyDescent="0.25">
      <c r="A1663" s="426"/>
      <c r="B1663" s="241"/>
      <c r="C1663" s="429"/>
      <c r="D1663" s="401"/>
      <c r="E1663" s="402"/>
      <c r="F1663" s="117"/>
      <c r="G1663" s="621">
        <f>SUM(G1655:G1662)</f>
        <v>10204.299999999999</v>
      </c>
      <c r="H1663" s="265"/>
      <c r="I1663" s="235"/>
      <c r="M1663" s="9"/>
    </row>
    <row r="1664" spans="1:13" x14ac:dyDescent="0.25">
      <c r="A1664" s="426"/>
      <c r="B1664" s="241"/>
      <c r="C1664" s="429"/>
      <c r="D1664" s="401"/>
      <c r="E1664" s="402"/>
      <c r="F1664" s="117"/>
      <c r="G1664" s="30"/>
      <c r="H1664" s="265"/>
      <c r="I1664" s="235"/>
      <c r="M1664" s="9"/>
    </row>
    <row r="1665" spans="1:13" x14ac:dyDescent="0.25">
      <c r="A1665" s="240">
        <v>41949</v>
      </c>
      <c r="B1665" s="241">
        <v>2848</v>
      </c>
      <c r="C1665" s="394" t="s">
        <v>2506</v>
      </c>
      <c r="D1665" s="401" t="s">
        <v>2629</v>
      </c>
      <c r="E1665" s="402">
        <v>5404.92</v>
      </c>
      <c r="F1665" s="294">
        <v>41949</v>
      </c>
      <c r="G1665" s="30">
        <v>5404.92</v>
      </c>
      <c r="H1665" s="265">
        <f t="shared" si="21"/>
        <v>0</v>
      </c>
      <c r="I1665" s="235" t="s">
        <v>2508</v>
      </c>
      <c r="M1665" s="9"/>
    </row>
    <row r="1666" spans="1:13" x14ac:dyDescent="0.25">
      <c r="A1666" s="426">
        <v>41950</v>
      </c>
      <c r="B1666" s="241">
        <v>2976</v>
      </c>
      <c r="C1666" s="394" t="s">
        <v>2506</v>
      </c>
      <c r="D1666" s="8" t="s">
        <v>2629</v>
      </c>
      <c r="E1666" s="252">
        <v>4529.6000000000004</v>
      </c>
      <c r="F1666" s="294">
        <v>41950</v>
      </c>
      <c r="G1666" s="30">
        <v>4529.6000000000004</v>
      </c>
      <c r="H1666" s="265">
        <f t="shared" si="21"/>
        <v>0</v>
      </c>
      <c r="I1666" s="8" t="s">
        <v>2508</v>
      </c>
      <c r="K1666" s="21"/>
      <c r="M1666" s="9"/>
    </row>
    <row r="1667" spans="1:13" x14ac:dyDescent="0.25">
      <c r="A1667" s="240">
        <v>41952</v>
      </c>
      <c r="B1667" s="241">
        <v>3091</v>
      </c>
      <c r="C1667" s="394" t="s">
        <v>2506</v>
      </c>
      <c r="D1667" s="8" t="s">
        <v>2629</v>
      </c>
      <c r="E1667" s="252">
        <v>6083.92</v>
      </c>
      <c r="F1667" s="294">
        <v>41952</v>
      </c>
      <c r="G1667" s="30">
        <v>6083.92</v>
      </c>
      <c r="H1667" s="265">
        <f t="shared" si="21"/>
        <v>0</v>
      </c>
      <c r="I1667" s="235" t="s">
        <v>2508</v>
      </c>
      <c r="M1667" s="9"/>
    </row>
    <row r="1668" spans="1:13" x14ac:dyDescent="0.25">
      <c r="A1668" s="426">
        <v>41945</v>
      </c>
      <c r="B1668" s="241">
        <v>2509</v>
      </c>
      <c r="C1668" s="394" t="s">
        <v>2506</v>
      </c>
      <c r="D1668" s="401" t="s">
        <v>2555</v>
      </c>
      <c r="E1668" s="402">
        <v>6159.22</v>
      </c>
      <c r="F1668" s="294">
        <v>41945</v>
      </c>
      <c r="G1668" s="30">
        <v>6159.22</v>
      </c>
      <c r="H1668" s="238">
        <f t="shared" si="21"/>
        <v>0</v>
      </c>
      <c r="I1668" s="8" t="s">
        <v>2508</v>
      </c>
      <c r="M1668" s="9"/>
    </row>
    <row r="1669" spans="1:13" x14ac:dyDescent="0.25">
      <c r="A1669" s="240">
        <v>41956</v>
      </c>
      <c r="B1669" s="241">
        <v>3414</v>
      </c>
      <c r="C1669" s="394" t="s">
        <v>2506</v>
      </c>
      <c r="D1669" s="401" t="s">
        <v>2555</v>
      </c>
      <c r="E1669" s="402">
        <v>5139.32</v>
      </c>
      <c r="F1669" s="294">
        <v>41956</v>
      </c>
      <c r="G1669" s="30">
        <v>5139.32</v>
      </c>
      <c r="H1669" s="265">
        <f t="shared" si="21"/>
        <v>0</v>
      </c>
      <c r="I1669" s="20" t="s">
        <v>2508</v>
      </c>
      <c r="M1669" s="9"/>
    </row>
    <row r="1670" spans="1:13" x14ac:dyDescent="0.25">
      <c r="A1670" s="426">
        <v>41957</v>
      </c>
      <c r="B1670" s="241">
        <v>3548</v>
      </c>
      <c r="C1670" s="394" t="s">
        <v>2506</v>
      </c>
      <c r="D1670" s="401" t="s">
        <v>2555</v>
      </c>
      <c r="E1670" s="402">
        <v>3334.4</v>
      </c>
      <c r="F1670" s="294">
        <v>41957</v>
      </c>
      <c r="G1670" s="30">
        <v>3334.4</v>
      </c>
      <c r="H1670" s="265">
        <f t="shared" si="21"/>
        <v>0</v>
      </c>
      <c r="I1670" s="235" t="s">
        <v>2508</v>
      </c>
      <c r="M1670" s="9"/>
    </row>
    <row r="1671" spans="1:13" x14ac:dyDescent="0.25">
      <c r="A1671" s="240">
        <v>41959</v>
      </c>
      <c r="B1671" s="241">
        <v>3672</v>
      </c>
      <c r="C1671" s="394" t="s">
        <v>2506</v>
      </c>
      <c r="D1671" s="8" t="s">
        <v>2555</v>
      </c>
      <c r="E1671" s="252">
        <v>5666.1</v>
      </c>
      <c r="F1671" s="294">
        <v>41959</v>
      </c>
      <c r="G1671" s="30">
        <v>5666.1</v>
      </c>
      <c r="H1671" s="265">
        <f t="shared" si="21"/>
        <v>0</v>
      </c>
      <c r="I1671" s="8" t="s">
        <v>2508</v>
      </c>
      <c r="M1671" s="9"/>
    </row>
    <row r="1672" spans="1:13" x14ac:dyDescent="0.25">
      <c r="A1672" s="426">
        <v>41963</v>
      </c>
      <c r="B1672" s="241">
        <v>3967</v>
      </c>
      <c r="C1672" s="394" t="s">
        <v>2506</v>
      </c>
      <c r="D1672" s="401" t="s">
        <v>2555</v>
      </c>
      <c r="E1672" s="402">
        <v>8421.73</v>
      </c>
      <c r="F1672" s="294">
        <v>41963</v>
      </c>
      <c r="G1672" s="30">
        <v>8421.73</v>
      </c>
      <c r="H1672" s="265">
        <f t="shared" si="21"/>
        <v>0</v>
      </c>
      <c r="I1672" s="8" t="s">
        <v>2508</v>
      </c>
      <c r="M1672" s="9"/>
    </row>
    <row r="1673" spans="1:13" x14ac:dyDescent="0.25">
      <c r="A1673" s="240">
        <v>41964</v>
      </c>
      <c r="B1673" s="241">
        <v>4096</v>
      </c>
      <c r="C1673" s="429" t="s">
        <v>2506</v>
      </c>
      <c r="D1673" s="401" t="s">
        <v>2555</v>
      </c>
      <c r="E1673" s="402">
        <v>3115.9</v>
      </c>
      <c r="F1673" s="294">
        <v>41965</v>
      </c>
      <c r="G1673" s="22">
        <v>3115.9</v>
      </c>
      <c r="H1673" s="265">
        <f t="shared" si="21"/>
        <v>0</v>
      </c>
      <c r="I1673" s="431" t="s">
        <v>2511</v>
      </c>
      <c r="M1673" s="9"/>
    </row>
    <row r="1674" spans="1:13" x14ac:dyDescent="0.25">
      <c r="A1674" s="426">
        <v>41966</v>
      </c>
      <c r="B1674" s="241">
        <v>4226</v>
      </c>
      <c r="C1674" s="429" t="s">
        <v>2506</v>
      </c>
      <c r="D1674" s="8" t="s">
        <v>2555</v>
      </c>
      <c r="E1674" s="252">
        <v>5359.21</v>
      </c>
      <c r="F1674" s="294">
        <v>41966</v>
      </c>
      <c r="G1674" s="22">
        <v>5359.21</v>
      </c>
      <c r="H1674" s="265">
        <f t="shared" si="21"/>
        <v>0</v>
      </c>
      <c r="I1674" s="20" t="s">
        <v>2508</v>
      </c>
      <c r="M1674" s="9"/>
    </row>
    <row r="1675" spans="1:13" x14ac:dyDescent="0.25">
      <c r="A1675" s="426"/>
      <c r="B1675" s="241"/>
      <c r="C1675" s="429"/>
      <c r="D1675" s="8"/>
      <c r="E1675" s="252"/>
      <c r="F1675" s="294"/>
      <c r="G1675" s="620">
        <f>SUM(G1665:G1674)</f>
        <v>53214.320000000007</v>
      </c>
      <c r="H1675" s="265"/>
      <c r="I1675" s="20"/>
      <c r="M1675" s="9"/>
    </row>
    <row r="1676" spans="1:13" x14ac:dyDescent="0.25">
      <c r="A1676" s="426"/>
      <c r="B1676" s="241"/>
      <c r="C1676" s="429"/>
      <c r="D1676" s="8"/>
      <c r="E1676" s="252"/>
      <c r="F1676" s="294"/>
      <c r="G1676" s="22"/>
      <c r="H1676" s="265"/>
      <c r="I1676" s="20"/>
      <c r="M1676" s="9"/>
    </row>
    <row r="1677" spans="1:13" x14ac:dyDescent="0.25">
      <c r="A1677" s="240">
        <v>41947</v>
      </c>
      <c r="B1677" s="241">
        <v>2643</v>
      </c>
      <c r="C1677" s="394" t="s">
        <v>2506</v>
      </c>
      <c r="D1677" s="414" t="s">
        <v>2599</v>
      </c>
      <c r="E1677" s="402">
        <v>1431.75</v>
      </c>
      <c r="F1677" s="294">
        <v>41947</v>
      </c>
      <c r="G1677" s="30">
        <v>1431.75</v>
      </c>
      <c r="H1677" s="265">
        <f t="shared" si="21"/>
        <v>0</v>
      </c>
      <c r="I1677" s="38" t="s">
        <v>2508</v>
      </c>
      <c r="M1677" s="9"/>
    </row>
    <row r="1678" spans="1:13" x14ac:dyDescent="0.25">
      <c r="A1678" s="426">
        <v>41952</v>
      </c>
      <c r="B1678" s="241">
        <v>3097</v>
      </c>
      <c r="C1678" s="394" t="s">
        <v>2506</v>
      </c>
      <c r="D1678" s="8" t="s">
        <v>2599</v>
      </c>
      <c r="E1678" s="252">
        <v>3766.3</v>
      </c>
      <c r="F1678" s="294">
        <v>41952</v>
      </c>
      <c r="G1678" s="30">
        <v>3766.3</v>
      </c>
      <c r="H1678" s="265">
        <f t="shared" si="21"/>
        <v>0</v>
      </c>
      <c r="I1678" s="235" t="s">
        <v>2508</v>
      </c>
      <c r="M1678" s="9"/>
    </row>
    <row r="1679" spans="1:13" x14ac:dyDescent="0.25">
      <c r="A1679" s="240">
        <v>41954</v>
      </c>
      <c r="B1679" s="241">
        <v>3220</v>
      </c>
      <c r="C1679" s="394" t="s">
        <v>2506</v>
      </c>
      <c r="D1679" s="8" t="s">
        <v>2599</v>
      </c>
      <c r="E1679" s="252">
        <v>4750.2</v>
      </c>
      <c r="F1679" s="294">
        <v>41954</v>
      </c>
      <c r="G1679" s="30">
        <v>4750.2</v>
      </c>
      <c r="H1679" s="265">
        <f t="shared" si="21"/>
        <v>0</v>
      </c>
      <c r="I1679" s="235" t="s">
        <v>2508</v>
      </c>
      <c r="M1679" s="9"/>
    </row>
    <row r="1680" spans="1:13" x14ac:dyDescent="0.25">
      <c r="A1680" s="426">
        <v>41956</v>
      </c>
      <c r="B1680" s="241">
        <v>3368</v>
      </c>
      <c r="C1680" s="394" t="s">
        <v>2506</v>
      </c>
      <c r="D1680" s="8" t="s">
        <v>2599</v>
      </c>
      <c r="E1680" s="252">
        <v>11405.4</v>
      </c>
      <c r="F1680" s="294">
        <v>41956</v>
      </c>
      <c r="G1680" s="30">
        <v>11405.4</v>
      </c>
      <c r="H1680" s="265">
        <f t="shared" si="21"/>
        <v>0</v>
      </c>
      <c r="I1680" s="235" t="s">
        <v>2508</v>
      </c>
      <c r="M1680" s="9"/>
    </row>
    <row r="1681" spans="1:13" x14ac:dyDescent="0.25">
      <c r="A1681" s="240">
        <v>41957</v>
      </c>
      <c r="B1681" s="241">
        <v>3555</v>
      </c>
      <c r="C1681" s="394" t="s">
        <v>2506</v>
      </c>
      <c r="D1681" s="401" t="s">
        <v>2599</v>
      </c>
      <c r="E1681" s="402">
        <v>2500.1999999999998</v>
      </c>
      <c r="F1681" s="294">
        <v>41958</v>
      </c>
      <c r="G1681" s="30">
        <v>2500.1999999999998</v>
      </c>
      <c r="H1681" s="265">
        <f t="shared" si="21"/>
        <v>0</v>
      </c>
      <c r="I1681" s="235" t="s">
        <v>2508</v>
      </c>
      <c r="M1681" s="9"/>
    </row>
    <row r="1682" spans="1:13" x14ac:dyDescent="0.25">
      <c r="A1682" s="426">
        <v>41959</v>
      </c>
      <c r="B1682" s="241">
        <v>3641</v>
      </c>
      <c r="C1682" s="394" t="s">
        <v>2506</v>
      </c>
      <c r="D1682" s="8" t="s">
        <v>2599</v>
      </c>
      <c r="E1682" s="252">
        <v>1838</v>
      </c>
      <c r="F1682" s="294">
        <v>41959</v>
      </c>
      <c r="G1682" s="30">
        <v>1838</v>
      </c>
      <c r="H1682" s="265">
        <f t="shared" si="21"/>
        <v>0</v>
      </c>
      <c r="I1682" s="8" t="s">
        <v>2508</v>
      </c>
      <c r="M1682" s="9"/>
    </row>
    <row r="1683" spans="1:13" x14ac:dyDescent="0.25">
      <c r="A1683" s="240">
        <v>41960</v>
      </c>
      <c r="B1683" s="241">
        <v>3682</v>
      </c>
      <c r="C1683" s="394" t="s">
        <v>2506</v>
      </c>
      <c r="D1683" s="8" t="s">
        <v>2599</v>
      </c>
      <c r="E1683" s="252">
        <v>7484.4</v>
      </c>
      <c r="F1683" s="294">
        <v>41960</v>
      </c>
      <c r="G1683" s="30">
        <v>7484.4</v>
      </c>
      <c r="H1683" s="265">
        <f t="shared" si="21"/>
        <v>0</v>
      </c>
      <c r="I1683" s="8" t="s">
        <v>2508</v>
      </c>
      <c r="K1683" s="427"/>
      <c r="M1683" s="9"/>
    </row>
    <row r="1684" spans="1:13" x14ac:dyDescent="0.25">
      <c r="A1684" s="426">
        <v>41963</v>
      </c>
      <c r="B1684" s="241">
        <v>3932</v>
      </c>
      <c r="C1684" s="394" t="s">
        <v>2506</v>
      </c>
      <c r="D1684" s="401" t="s">
        <v>2599</v>
      </c>
      <c r="E1684" s="402">
        <v>1717.2</v>
      </c>
      <c r="F1684" s="294">
        <v>41963</v>
      </c>
      <c r="G1684" s="30">
        <v>1717.2</v>
      </c>
      <c r="H1684" s="265">
        <f t="shared" si="21"/>
        <v>0</v>
      </c>
      <c r="I1684" s="8" t="s">
        <v>2508</v>
      </c>
      <c r="K1684" s="21"/>
      <c r="M1684" s="9"/>
    </row>
    <row r="1685" spans="1:13" x14ac:dyDescent="0.25">
      <c r="A1685" s="240">
        <v>41965</v>
      </c>
      <c r="B1685" s="241">
        <v>4121</v>
      </c>
      <c r="C1685" s="429" t="s">
        <v>2506</v>
      </c>
      <c r="D1685" s="401" t="s">
        <v>2599</v>
      </c>
      <c r="E1685" s="402">
        <v>3500</v>
      </c>
      <c r="F1685" s="294">
        <v>41965</v>
      </c>
      <c r="G1685" s="22">
        <v>3500</v>
      </c>
      <c r="H1685" s="265">
        <f t="shared" si="21"/>
        <v>0</v>
      </c>
      <c r="I1685" s="431" t="s">
        <v>2508</v>
      </c>
      <c r="M1685" s="9"/>
    </row>
    <row r="1686" spans="1:13" x14ac:dyDescent="0.25">
      <c r="A1686" s="426">
        <v>41966</v>
      </c>
      <c r="B1686" s="241">
        <v>4255</v>
      </c>
      <c r="C1686" s="429" t="s">
        <v>2506</v>
      </c>
      <c r="D1686" s="401" t="s">
        <v>2599</v>
      </c>
      <c r="E1686" s="402">
        <v>1864.4</v>
      </c>
      <c r="F1686" s="294">
        <v>41966</v>
      </c>
      <c r="G1686" s="30">
        <v>1864.4</v>
      </c>
      <c r="H1686" s="265">
        <f t="shared" si="21"/>
        <v>0</v>
      </c>
      <c r="I1686" s="8" t="s">
        <v>2508</v>
      </c>
      <c r="M1686" s="9"/>
    </row>
    <row r="1687" spans="1:13" x14ac:dyDescent="0.25">
      <c r="A1687" s="240">
        <v>41967</v>
      </c>
      <c r="B1687" s="241">
        <v>4257</v>
      </c>
      <c r="C1687" s="429" t="s">
        <v>2506</v>
      </c>
      <c r="D1687" s="401" t="s">
        <v>2599</v>
      </c>
      <c r="E1687" s="402">
        <v>4774.5</v>
      </c>
      <c r="F1687" s="294">
        <v>41967</v>
      </c>
      <c r="G1687" s="30">
        <v>4774.5</v>
      </c>
      <c r="H1687" s="265">
        <f t="shared" si="21"/>
        <v>0</v>
      </c>
      <c r="I1687" s="8" t="s">
        <v>2508</v>
      </c>
      <c r="M1687" s="9"/>
    </row>
    <row r="1688" spans="1:13" x14ac:dyDescent="0.25">
      <c r="A1688" s="426">
        <v>41968</v>
      </c>
      <c r="B1688" s="241">
        <v>4364</v>
      </c>
      <c r="C1688" s="429" t="s">
        <v>2506</v>
      </c>
      <c r="D1688" s="8" t="s">
        <v>2599</v>
      </c>
      <c r="E1688" s="252">
        <v>2852</v>
      </c>
      <c r="F1688" s="294">
        <v>41968</v>
      </c>
      <c r="G1688" s="22">
        <v>2852</v>
      </c>
      <c r="H1688" s="265">
        <f t="shared" si="21"/>
        <v>0</v>
      </c>
      <c r="I1688" s="20" t="s">
        <v>2508</v>
      </c>
      <c r="M1688" s="9"/>
    </row>
    <row r="1689" spans="1:13" x14ac:dyDescent="0.25">
      <c r="A1689" s="426"/>
      <c r="B1689" s="241"/>
      <c r="C1689" s="429"/>
      <c r="D1689" s="8"/>
      <c r="E1689" s="252"/>
      <c r="F1689" s="294"/>
      <c r="G1689" s="620">
        <f>SUM(G1677:G1688)</f>
        <v>47884.35</v>
      </c>
      <c r="H1689" s="265"/>
      <c r="I1689" s="20"/>
      <c r="M1689" s="9"/>
    </row>
    <row r="1690" spans="1:13" x14ac:dyDescent="0.25">
      <c r="A1690" s="426"/>
      <c r="B1690" s="241"/>
      <c r="C1690" s="429"/>
      <c r="D1690" s="8"/>
      <c r="E1690" s="252"/>
      <c r="F1690" s="294"/>
      <c r="G1690" s="22"/>
      <c r="H1690" s="265"/>
      <c r="I1690" s="20"/>
      <c r="M1690" s="9"/>
    </row>
    <row r="1691" spans="1:13" x14ac:dyDescent="0.25">
      <c r="A1691" s="240">
        <v>41945</v>
      </c>
      <c r="B1691" s="241">
        <v>2529</v>
      </c>
      <c r="C1691" s="394" t="s">
        <v>2506</v>
      </c>
      <c r="D1691" s="414" t="s">
        <v>2560</v>
      </c>
      <c r="E1691" s="402">
        <v>2516.8000000000002</v>
      </c>
      <c r="F1691" s="294">
        <v>41945</v>
      </c>
      <c r="G1691" s="30">
        <v>2516.8000000000002</v>
      </c>
      <c r="H1691" s="238">
        <f t="shared" si="21"/>
        <v>0</v>
      </c>
      <c r="I1691" s="38" t="s">
        <v>2561</v>
      </c>
      <c r="M1691" s="9"/>
    </row>
    <row r="1692" spans="1:13" x14ac:dyDescent="0.25">
      <c r="A1692" s="426">
        <v>41954</v>
      </c>
      <c r="B1692" s="241">
        <v>3226</v>
      </c>
      <c r="C1692" s="394" t="s">
        <v>2506</v>
      </c>
      <c r="D1692" s="8" t="s">
        <v>2560</v>
      </c>
      <c r="E1692" s="252">
        <v>320</v>
      </c>
      <c r="F1692" s="294">
        <v>41954</v>
      </c>
      <c r="G1692" s="30">
        <v>320</v>
      </c>
      <c r="H1692" s="265">
        <f t="shared" si="21"/>
        <v>0</v>
      </c>
      <c r="I1692" s="235" t="s">
        <v>2508</v>
      </c>
      <c r="M1692" s="9"/>
    </row>
    <row r="1693" spans="1:13" x14ac:dyDescent="0.25">
      <c r="A1693" s="426"/>
      <c r="B1693" s="241"/>
      <c r="C1693" s="394"/>
      <c r="D1693" s="8"/>
      <c r="E1693" s="252"/>
      <c r="F1693" s="294"/>
      <c r="G1693" s="30"/>
      <c r="H1693" s="265"/>
      <c r="I1693" s="235"/>
      <c r="M1693" s="9"/>
    </row>
    <row r="1694" spans="1:13" x14ac:dyDescent="0.25">
      <c r="A1694" s="240">
        <v>41946</v>
      </c>
      <c r="B1694" s="241">
        <v>2616</v>
      </c>
      <c r="C1694" s="394" t="s">
        <v>2506</v>
      </c>
      <c r="D1694" s="414" t="s">
        <v>2581</v>
      </c>
      <c r="E1694" s="402">
        <v>8791.98</v>
      </c>
      <c r="F1694" s="294">
        <v>41948</v>
      </c>
      <c r="G1694" s="30">
        <v>8791.98</v>
      </c>
      <c r="H1694" s="265">
        <f t="shared" si="21"/>
        <v>0</v>
      </c>
      <c r="I1694" s="38" t="s">
        <v>2534</v>
      </c>
      <c r="M1694" s="9"/>
    </row>
    <row r="1695" spans="1:13" x14ac:dyDescent="0.25">
      <c r="A1695" s="426">
        <v>41949</v>
      </c>
      <c r="B1695" s="241">
        <v>2870</v>
      </c>
      <c r="C1695" s="394" t="s">
        <v>2506</v>
      </c>
      <c r="D1695" s="401" t="s">
        <v>2581</v>
      </c>
      <c r="E1695" s="402">
        <v>17667.599999999999</v>
      </c>
      <c r="F1695" s="294">
        <v>41951</v>
      </c>
      <c r="G1695" s="30">
        <v>17667.599999999999</v>
      </c>
      <c r="H1695" s="265">
        <f t="shared" si="21"/>
        <v>0</v>
      </c>
      <c r="I1695" s="8" t="s">
        <v>2534</v>
      </c>
      <c r="J1695" s="9"/>
      <c r="K1695" s="9"/>
      <c r="M1695" s="9"/>
    </row>
    <row r="1696" spans="1:13" x14ac:dyDescent="0.25">
      <c r="A1696" s="240">
        <v>41949</v>
      </c>
      <c r="B1696" s="241">
        <v>2871</v>
      </c>
      <c r="C1696" s="394" t="s">
        <v>2506</v>
      </c>
      <c r="D1696" s="401" t="s">
        <v>2581</v>
      </c>
      <c r="E1696" s="402">
        <v>4990.7</v>
      </c>
      <c r="F1696" s="294">
        <v>41951</v>
      </c>
      <c r="G1696" s="30">
        <v>4990.7</v>
      </c>
      <c r="H1696" s="265">
        <f t="shared" si="21"/>
        <v>0</v>
      </c>
      <c r="I1696" s="8" t="s">
        <v>2534</v>
      </c>
      <c r="J1696" s="9"/>
      <c r="K1696" s="9"/>
      <c r="M1696" s="9"/>
    </row>
    <row r="1697" spans="1:13" x14ac:dyDescent="0.25">
      <c r="A1697" s="426">
        <v>41956</v>
      </c>
      <c r="B1697" s="241">
        <v>3463</v>
      </c>
      <c r="C1697" s="394" t="s">
        <v>2506</v>
      </c>
      <c r="D1697" s="8" t="s">
        <v>2581</v>
      </c>
      <c r="E1697" s="252">
        <v>15066.2</v>
      </c>
      <c r="F1697" s="294">
        <v>41958</v>
      </c>
      <c r="G1697" s="30">
        <v>15066.2</v>
      </c>
      <c r="H1697" s="265">
        <f t="shared" si="21"/>
        <v>0</v>
      </c>
      <c r="I1697" s="8" t="s">
        <v>2534</v>
      </c>
      <c r="J1697" s="9"/>
      <c r="K1697" s="9"/>
      <c r="M1697" s="9"/>
    </row>
    <row r="1698" spans="1:13" x14ac:dyDescent="0.25">
      <c r="A1698" s="240">
        <v>41960</v>
      </c>
      <c r="B1698" s="241">
        <v>3758</v>
      </c>
      <c r="C1698" s="394" t="s">
        <v>2506</v>
      </c>
      <c r="D1698" s="8" t="s">
        <v>2581</v>
      </c>
      <c r="E1698" s="252">
        <v>2303.38</v>
      </c>
      <c r="F1698" s="294">
        <v>41962</v>
      </c>
      <c r="G1698" s="251">
        <v>2303.38</v>
      </c>
      <c r="H1698" s="265">
        <f t="shared" si="21"/>
        <v>0</v>
      </c>
      <c r="I1698" s="235" t="s">
        <v>2534</v>
      </c>
      <c r="J1698" s="9"/>
      <c r="K1698" s="9"/>
      <c r="M1698" s="9"/>
    </row>
    <row r="1699" spans="1:13" x14ac:dyDescent="0.25">
      <c r="A1699" s="426">
        <v>41963</v>
      </c>
      <c r="B1699" s="241">
        <v>4021</v>
      </c>
      <c r="C1699" s="429" t="s">
        <v>2506</v>
      </c>
      <c r="D1699" s="401" t="s">
        <v>2581</v>
      </c>
      <c r="E1699" s="402">
        <v>15703.2</v>
      </c>
      <c r="F1699" s="294">
        <v>41965</v>
      </c>
      <c r="G1699" s="30">
        <v>15703.2</v>
      </c>
      <c r="H1699" s="265">
        <f t="shared" ref="H1699:H1774" si="22">E1699-G1699</f>
        <v>0</v>
      </c>
      <c r="I1699" s="8" t="s">
        <v>2534</v>
      </c>
      <c r="J1699" s="9"/>
      <c r="K1699" s="9"/>
      <c r="M1699" s="9"/>
    </row>
    <row r="1700" spans="1:13" x14ac:dyDescent="0.25">
      <c r="A1700" s="240">
        <v>41967</v>
      </c>
      <c r="B1700" s="241">
        <v>4356</v>
      </c>
      <c r="C1700" s="429" t="s">
        <v>2506</v>
      </c>
      <c r="D1700" s="8" t="s">
        <v>2581</v>
      </c>
      <c r="E1700" s="252">
        <v>19563.060000000001</v>
      </c>
      <c r="F1700" s="300"/>
      <c r="G1700" s="100"/>
      <c r="H1700" s="265">
        <f t="shared" si="22"/>
        <v>19563.060000000001</v>
      </c>
      <c r="I1700" s="20" t="s">
        <v>2534</v>
      </c>
      <c r="J1700" s="9"/>
      <c r="K1700" s="9"/>
      <c r="M1700" s="9"/>
    </row>
    <row r="1701" spans="1:13" x14ac:dyDescent="0.25">
      <c r="A1701" s="426">
        <v>41953</v>
      </c>
      <c r="B1701" s="241">
        <v>3197</v>
      </c>
      <c r="C1701" s="394" t="s">
        <v>2506</v>
      </c>
      <c r="D1701" s="8" t="s">
        <v>2581</v>
      </c>
      <c r="E1701" s="252">
        <v>2626.8</v>
      </c>
      <c r="F1701" s="294">
        <v>41955</v>
      </c>
      <c r="G1701" s="30">
        <v>2626.8</v>
      </c>
      <c r="H1701" s="265">
        <f t="shared" si="22"/>
        <v>0</v>
      </c>
      <c r="I1701" s="235" t="s">
        <v>2534</v>
      </c>
      <c r="J1701" s="9"/>
      <c r="K1701" s="9"/>
      <c r="M1701" s="9"/>
    </row>
    <row r="1702" spans="1:13" x14ac:dyDescent="0.25">
      <c r="A1702" s="426"/>
      <c r="B1702" s="241"/>
      <c r="C1702" s="394"/>
      <c r="D1702" s="8"/>
      <c r="E1702" s="473">
        <f>SUM(E1694:E1701)</f>
        <v>86712.92</v>
      </c>
      <c r="F1702" s="294"/>
      <c r="G1702" s="30"/>
      <c r="H1702" s="265"/>
      <c r="I1702" s="235"/>
      <c r="J1702" s="9"/>
      <c r="K1702" s="9"/>
      <c r="M1702" s="9"/>
    </row>
    <row r="1703" spans="1:13" x14ac:dyDescent="0.25">
      <c r="A1703" s="426"/>
      <c r="B1703" s="241"/>
      <c r="C1703" s="394"/>
      <c r="D1703" s="8"/>
      <c r="E1703" s="252"/>
      <c r="F1703" s="294"/>
      <c r="G1703" s="30"/>
      <c r="H1703" s="265"/>
      <c r="I1703" s="235"/>
      <c r="J1703" s="9"/>
      <c r="K1703" s="9"/>
      <c r="M1703" s="9"/>
    </row>
    <row r="1704" spans="1:13" x14ac:dyDescent="0.25">
      <c r="A1704" s="240">
        <v>41944</v>
      </c>
      <c r="B1704" s="241">
        <v>2402</v>
      </c>
      <c r="C1704" s="394" t="s">
        <v>2506</v>
      </c>
      <c r="D1704" s="401" t="s">
        <v>2512</v>
      </c>
      <c r="E1704" s="402">
        <v>4719.6000000000004</v>
      </c>
      <c r="F1704" s="294">
        <v>41946</v>
      </c>
      <c r="G1704" s="30">
        <v>4719.6000000000004</v>
      </c>
      <c r="H1704" s="238">
        <f t="shared" si="22"/>
        <v>0</v>
      </c>
      <c r="I1704" s="235" t="s">
        <v>2508</v>
      </c>
      <c r="J1704" s="9"/>
      <c r="K1704" s="9"/>
      <c r="M1704" s="9"/>
    </row>
    <row r="1705" spans="1:13" x14ac:dyDescent="0.25">
      <c r="A1705" s="426">
        <v>41944</v>
      </c>
      <c r="B1705" s="241">
        <v>2408</v>
      </c>
      <c r="C1705" s="394" t="s">
        <v>2506</v>
      </c>
      <c r="D1705" s="8" t="s">
        <v>2512</v>
      </c>
      <c r="E1705" s="252">
        <v>2640.2</v>
      </c>
      <c r="F1705" s="294">
        <v>41946</v>
      </c>
      <c r="G1705" s="30">
        <v>2640.2</v>
      </c>
      <c r="H1705" s="238">
        <f t="shared" si="22"/>
        <v>0</v>
      </c>
      <c r="I1705" s="235" t="s">
        <v>2508</v>
      </c>
      <c r="J1705" s="9"/>
      <c r="K1705" s="9"/>
      <c r="M1705" s="9"/>
    </row>
    <row r="1706" spans="1:13" x14ac:dyDescent="0.25">
      <c r="A1706" s="240">
        <v>41945</v>
      </c>
      <c r="B1706" s="241">
        <v>2500</v>
      </c>
      <c r="C1706" s="394" t="s">
        <v>2506</v>
      </c>
      <c r="D1706" s="401" t="s">
        <v>2512</v>
      </c>
      <c r="E1706" s="402">
        <v>4126.2</v>
      </c>
      <c r="F1706" s="294">
        <v>41945</v>
      </c>
      <c r="G1706" s="30">
        <v>4126.2</v>
      </c>
      <c r="H1706" s="238">
        <f t="shared" si="22"/>
        <v>0</v>
      </c>
      <c r="I1706" s="8" t="s">
        <v>2508</v>
      </c>
      <c r="J1706" s="9"/>
      <c r="K1706" s="9"/>
      <c r="M1706" s="9"/>
    </row>
    <row r="1707" spans="1:13" x14ac:dyDescent="0.25">
      <c r="A1707" s="426">
        <v>41945</v>
      </c>
      <c r="B1707" s="241">
        <v>2519</v>
      </c>
      <c r="C1707" s="394" t="s">
        <v>2506</v>
      </c>
      <c r="D1707" s="414" t="s">
        <v>2512</v>
      </c>
      <c r="E1707" s="402">
        <v>1959.6</v>
      </c>
      <c r="F1707" s="294">
        <v>41945</v>
      </c>
      <c r="G1707" s="30">
        <v>1959.6</v>
      </c>
      <c r="H1707" s="238">
        <f t="shared" si="22"/>
        <v>0</v>
      </c>
      <c r="I1707" s="38" t="s">
        <v>2508</v>
      </c>
      <c r="J1707" s="9"/>
      <c r="K1707" s="9"/>
      <c r="M1707" s="9"/>
    </row>
    <row r="1708" spans="1:13" x14ac:dyDescent="0.25">
      <c r="A1708" s="240">
        <v>41946</v>
      </c>
      <c r="B1708" s="241">
        <v>2563</v>
      </c>
      <c r="C1708" s="394" t="s">
        <v>2506</v>
      </c>
      <c r="D1708" s="414" t="s">
        <v>2512</v>
      </c>
      <c r="E1708" s="402">
        <v>2290.8000000000002</v>
      </c>
      <c r="F1708" s="294">
        <v>41947</v>
      </c>
      <c r="G1708" s="30">
        <v>2290.8000000000002</v>
      </c>
      <c r="H1708" s="238">
        <f t="shared" si="22"/>
        <v>0</v>
      </c>
      <c r="I1708" s="38" t="s">
        <v>2531</v>
      </c>
      <c r="J1708" s="9"/>
      <c r="K1708" s="9"/>
      <c r="M1708" s="9"/>
    </row>
    <row r="1709" spans="1:13" x14ac:dyDescent="0.25">
      <c r="A1709" s="426">
        <v>41947</v>
      </c>
      <c r="B1709" s="241">
        <v>2667</v>
      </c>
      <c r="C1709" s="394" t="s">
        <v>2506</v>
      </c>
      <c r="D1709" s="414" t="s">
        <v>2512</v>
      </c>
      <c r="E1709" s="402">
        <v>2051.6</v>
      </c>
      <c r="F1709" s="294">
        <v>41947</v>
      </c>
      <c r="G1709" s="30">
        <v>2051.6</v>
      </c>
      <c r="H1709" s="265">
        <f t="shared" si="22"/>
        <v>0</v>
      </c>
      <c r="I1709" s="38" t="s">
        <v>2531</v>
      </c>
      <c r="J1709" s="9"/>
      <c r="K1709" s="9"/>
      <c r="M1709" s="9"/>
    </row>
    <row r="1710" spans="1:13" x14ac:dyDescent="0.25">
      <c r="A1710" s="240">
        <v>41948</v>
      </c>
      <c r="B1710" s="241">
        <v>2732</v>
      </c>
      <c r="C1710" s="394" t="s">
        <v>2506</v>
      </c>
      <c r="D1710" s="401" t="s">
        <v>2512</v>
      </c>
      <c r="E1710" s="402">
        <v>2185</v>
      </c>
      <c r="F1710" s="294">
        <v>41949</v>
      </c>
      <c r="G1710" s="30">
        <v>2185</v>
      </c>
      <c r="H1710" s="265">
        <f t="shared" si="22"/>
        <v>0</v>
      </c>
      <c r="I1710" s="235" t="s">
        <v>2523</v>
      </c>
      <c r="J1710" s="9"/>
      <c r="K1710" s="9"/>
      <c r="M1710" s="9"/>
    </row>
    <row r="1711" spans="1:13" x14ac:dyDescent="0.25">
      <c r="A1711" s="426">
        <v>41949</v>
      </c>
      <c r="B1711" s="241">
        <v>2801</v>
      </c>
      <c r="C1711" s="394" t="s">
        <v>2506</v>
      </c>
      <c r="D1711" s="401" t="s">
        <v>2512</v>
      </c>
      <c r="E1711" s="402">
        <v>2097.6</v>
      </c>
      <c r="F1711" s="294">
        <v>41950</v>
      </c>
      <c r="G1711" s="30">
        <v>2097.6</v>
      </c>
      <c r="H1711" s="265">
        <f t="shared" si="22"/>
        <v>0</v>
      </c>
      <c r="I1711" s="235" t="s">
        <v>2531</v>
      </c>
      <c r="J1711" s="9"/>
      <c r="K1711" s="9"/>
      <c r="M1711" s="9"/>
    </row>
    <row r="1712" spans="1:13" x14ac:dyDescent="0.25">
      <c r="A1712" s="240">
        <v>41950</v>
      </c>
      <c r="B1712" s="241">
        <v>2912</v>
      </c>
      <c r="C1712" s="394" t="s">
        <v>2506</v>
      </c>
      <c r="D1712" s="401" t="s">
        <v>2512</v>
      </c>
      <c r="E1712" s="402">
        <v>1812.4</v>
      </c>
      <c r="F1712" s="294">
        <v>41950</v>
      </c>
      <c r="G1712" s="30">
        <v>1812.4</v>
      </c>
      <c r="H1712" s="265">
        <f t="shared" si="22"/>
        <v>0</v>
      </c>
      <c r="I1712" s="8" t="s">
        <v>2531</v>
      </c>
      <c r="J1712" s="9"/>
      <c r="K1712" s="9"/>
      <c r="M1712" s="9"/>
    </row>
    <row r="1713" spans="1:13" x14ac:dyDescent="0.25">
      <c r="A1713" s="426">
        <v>41952</v>
      </c>
      <c r="B1713" s="241">
        <v>3066</v>
      </c>
      <c r="C1713" s="394" t="s">
        <v>2506</v>
      </c>
      <c r="D1713" s="8" t="s">
        <v>2512</v>
      </c>
      <c r="E1713" s="252">
        <v>2424</v>
      </c>
      <c r="F1713" s="294">
        <v>41953</v>
      </c>
      <c r="G1713" s="30">
        <v>2424</v>
      </c>
      <c r="H1713" s="265">
        <f t="shared" si="22"/>
        <v>0</v>
      </c>
      <c r="I1713" s="235" t="s">
        <v>2508</v>
      </c>
      <c r="J1713" s="9"/>
      <c r="K1713" s="9"/>
      <c r="M1713" s="9"/>
    </row>
    <row r="1714" spans="1:13" x14ac:dyDescent="0.25">
      <c r="A1714" s="240">
        <v>41954</v>
      </c>
      <c r="B1714" s="241">
        <v>3240</v>
      </c>
      <c r="C1714" s="394" t="s">
        <v>2506</v>
      </c>
      <c r="D1714" s="8" t="s">
        <v>2512</v>
      </c>
      <c r="E1714" s="252">
        <v>2346</v>
      </c>
      <c r="F1714" s="294">
        <v>41955</v>
      </c>
      <c r="G1714" s="30">
        <v>2346</v>
      </c>
      <c r="H1714" s="265">
        <f t="shared" si="22"/>
        <v>0</v>
      </c>
      <c r="I1714" s="235" t="s">
        <v>2531</v>
      </c>
      <c r="J1714" s="9"/>
      <c r="K1714" s="9"/>
      <c r="M1714" s="9"/>
    </row>
    <row r="1715" spans="1:13" x14ac:dyDescent="0.25">
      <c r="A1715" s="426">
        <v>41955</v>
      </c>
      <c r="B1715" s="241">
        <v>3300</v>
      </c>
      <c r="C1715" s="394" t="s">
        <v>2506</v>
      </c>
      <c r="D1715" s="406" t="s">
        <v>2512</v>
      </c>
      <c r="E1715" s="407">
        <v>0</v>
      </c>
      <c r="F1715" s="408" t="s">
        <v>2694</v>
      </c>
      <c r="G1715" s="30"/>
      <c r="H1715" s="265">
        <f t="shared" si="22"/>
        <v>0</v>
      </c>
      <c r="I1715" s="8" t="s">
        <v>2523</v>
      </c>
      <c r="J1715" s="9"/>
      <c r="K1715" s="9"/>
      <c r="M1715" s="9"/>
    </row>
    <row r="1716" spans="1:13" x14ac:dyDescent="0.25">
      <c r="A1716" s="240">
        <v>41955</v>
      </c>
      <c r="B1716" s="241">
        <v>3304</v>
      </c>
      <c r="C1716" s="394" t="s">
        <v>2506</v>
      </c>
      <c r="D1716" s="8" t="s">
        <v>2512</v>
      </c>
      <c r="E1716" s="252">
        <v>3369.6</v>
      </c>
      <c r="F1716" s="294">
        <v>41956</v>
      </c>
      <c r="G1716" s="30">
        <v>3369.6</v>
      </c>
      <c r="H1716" s="265">
        <f t="shared" si="22"/>
        <v>0</v>
      </c>
      <c r="I1716" s="235" t="s">
        <v>2523</v>
      </c>
      <c r="J1716" s="9"/>
      <c r="K1716" s="9"/>
      <c r="M1716" s="9"/>
    </row>
    <row r="1717" spans="1:13" x14ac:dyDescent="0.25">
      <c r="A1717" s="426">
        <v>41956</v>
      </c>
      <c r="B1717" s="241">
        <v>3381</v>
      </c>
      <c r="C1717" s="394" t="s">
        <v>2506</v>
      </c>
      <c r="D1717" s="8" t="s">
        <v>2512</v>
      </c>
      <c r="E1717" s="252">
        <v>4262.3999999999996</v>
      </c>
      <c r="F1717" s="294">
        <v>41956</v>
      </c>
      <c r="G1717" s="30">
        <v>4262.3999999999996</v>
      </c>
      <c r="H1717" s="265">
        <f t="shared" si="22"/>
        <v>0</v>
      </c>
      <c r="I1717" s="235" t="s">
        <v>2508</v>
      </c>
      <c r="J1717" s="9"/>
      <c r="K1717" s="9"/>
      <c r="M1717" s="9"/>
    </row>
    <row r="1718" spans="1:13" x14ac:dyDescent="0.25">
      <c r="A1718" s="240">
        <v>41957</v>
      </c>
      <c r="B1718" s="241">
        <v>3470</v>
      </c>
      <c r="C1718" s="394" t="s">
        <v>2506</v>
      </c>
      <c r="D1718" s="401" t="s">
        <v>2512</v>
      </c>
      <c r="E1718" s="402">
        <v>5057.6000000000004</v>
      </c>
      <c r="F1718" s="294">
        <v>41958</v>
      </c>
      <c r="G1718" s="30">
        <v>5057.6000000000004</v>
      </c>
      <c r="H1718" s="265">
        <f t="shared" si="22"/>
        <v>0</v>
      </c>
      <c r="I1718" s="8" t="s">
        <v>2508</v>
      </c>
      <c r="J1718" s="9"/>
      <c r="K1718" s="9"/>
      <c r="M1718" s="9"/>
    </row>
    <row r="1719" spans="1:13" x14ac:dyDescent="0.25">
      <c r="A1719" s="426">
        <v>41958</v>
      </c>
      <c r="B1719" s="241">
        <v>3589</v>
      </c>
      <c r="C1719" s="394" t="s">
        <v>2506</v>
      </c>
      <c r="D1719" s="401" t="s">
        <v>2512</v>
      </c>
      <c r="E1719" s="402">
        <v>2064</v>
      </c>
      <c r="F1719" s="294">
        <v>41960</v>
      </c>
      <c r="G1719" s="30">
        <v>2064</v>
      </c>
      <c r="H1719" s="265">
        <f t="shared" si="22"/>
        <v>0</v>
      </c>
      <c r="I1719" s="235" t="s">
        <v>2531</v>
      </c>
      <c r="J1719" s="9"/>
      <c r="K1719" s="9"/>
      <c r="M1719" s="9"/>
    </row>
    <row r="1720" spans="1:13" x14ac:dyDescent="0.25">
      <c r="A1720" s="426"/>
      <c r="B1720" s="241"/>
      <c r="C1720" s="394"/>
      <c r="D1720" s="401"/>
      <c r="E1720" s="622">
        <f>SUM(E1704:E1719)</f>
        <v>43406.6</v>
      </c>
      <c r="F1720" s="294"/>
      <c r="G1720" s="30"/>
      <c r="H1720" s="265"/>
      <c r="I1720" s="235"/>
      <c r="J1720" s="9"/>
      <c r="K1720" s="9"/>
      <c r="M1720" s="9"/>
    </row>
    <row r="1721" spans="1:13" x14ac:dyDescent="0.25">
      <c r="A1721" s="426"/>
      <c r="B1721" s="241"/>
      <c r="C1721" s="394"/>
      <c r="D1721" s="401"/>
      <c r="E1721" s="402"/>
      <c r="F1721" s="294"/>
      <c r="G1721" s="30"/>
      <c r="H1721" s="265"/>
      <c r="I1721" s="235"/>
      <c r="J1721" s="9"/>
      <c r="K1721" s="9"/>
      <c r="M1721" s="9"/>
    </row>
    <row r="1722" spans="1:13" x14ac:dyDescent="0.25">
      <c r="A1722" s="240">
        <v>41948</v>
      </c>
      <c r="B1722" s="241">
        <v>2765</v>
      </c>
      <c r="C1722" s="394" t="s">
        <v>2506</v>
      </c>
      <c r="D1722" s="401" t="s">
        <v>2620</v>
      </c>
      <c r="E1722" s="402">
        <v>6260.8</v>
      </c>
      <c r="F1722" s="294">
        <v>41948</v>
      </c>
      <c r="G1722" s="30">
        <v>6260.8</v>
      </c>
      <c r="H1722" s="265">
        <f t="shared" si="22"/>
        <v>0</v>
      </c>
      <c r="I1722" s="235" t="s">
        <v>2508</v>
      </c>
      <c r="J1722" s="9"/>
      <c r="K1722" s="9"/>
      <c r="M1722" s="9"/>
    </row>
    <row r="1723" spans="1:13" x14ac:dyDescent="0.25">
      <c r="A1723" s="426">
        <v>41956</v>
      </c>
      <c r="B1723" s="241">
        <v>3425</v>
      </c>
      <c r="C1723" s="394" t="s">
        <v>2506</v>
      </c>
      <c r="D1723" s="401" t="s">
        <v>2620</v>
      </c>
      <c r="E1723" s="402">
        <v>6233.4</v>
      </c>
      <c r="F1723" s="294">
        <v>41956</v>
      </c>
      <c r="G1723" s="22">
        <v>6233.4</v>
      </c>
      <c r="H1723" s="265">
        <f t="shared" si="22"/>
        <v>0</v>
      </c>
      <c r="I1723" s="20" t="s">
        <v>2508</v>
      </c>
      <c r="J1723" s="9"/>
      <c r="K1723" s="9"/>
      <c r="M1723" s="9"/>
    </row>
    <row r="1724" spans="1:13" x14ac:dyDescent="0.25">
      <c r="A1724" s="240">
        <v>41962</v>
      </c>
      <c r="B1724" s="241">
        <v>3908</v>
      </c>
      <c r="C1724" s="394" t="s">
        <v>2506</v>
      </c>
      <c r="D1724" s="401" t="s">
        <v>2620</v>
      </c>
      <c r="E1724" s="402">
        <v>4692.5</v>
      </c>
      <c r="F1724" s="294">
        <v>41962</v>
      </c>
      <c r="G1724" s="30">
        <v>4692.5</v>
      </c>
      <c r="H1724" s="265">
        <f t="shared" si="22"/>
        <v>0</v>
      </c>
      <c r="I1724" s="8" t="s">
        <v>2508</v>
      </c>
      <c r="J1724" s="9"/>
      <c r="K1724" s="9"/>
      <c r="M1724" s="9"/>
    </row>
    <row r="1725" spans="1:13" x14ac:dyDescent="0.25">
      <c r="A1725" s="426">
        <v>41968</v>
      </c>
      <c r="B1725" s="241">
        <v>4411</v>
      </c>
      <c r="C1725" s="429" t="s">
        <v>2506</v>
      </c>
      <c r="D1725" s="401" t="s">
        <v>2620</v>
      </c>
      <c r="E1725" s="402">
        <v>4719.3</v>
      </c>
      <c r="F1725" s="294">
        <v>41968</v>
      </c>
      <c r="G1725" s="22">
        <v>4719.3</v>
      </c>
      <c r="H1725" s="265">
        <f t="shared" si="22"/>
        <v>0</v>
      </c>
      <c r="I1725" s="20" t="s">
        <v>2508</v>
      </c>
      <c r="J1725" s="9"/>
      <c r="K1725" s="9"/>
      <c r="M1725" s="9"/>
    </row>
    <row r="1726" spans="1:13" x14ac:dyDescent="0.25">
      <c r="A1726" s="240">
        <v>41968</v>
      </c>
      <c r="B1726" s="241">
        <v>4416</v>
      </c>
      <c r="C1726" s="429" t="s">
        <v>2506</v>
      </c>
      <c r="D1726" s="401" t="s">
        <v>2620</v>
      </c>
      <c r="E1726" s="402">
        <v>1084.5999999999999</v>
      </c>
      <c r="F1726" s="294">
        <v>41968</v>
      </c>
      <c r="G1726" s="22">
        <v>1084.5999999999999</v>
      </c>
      <c r="H1726" s="265">
        <f t="shared" si="22"/>
        <v>0</v>
      </c>
      <c r="I1726" s="20" t="s">
        <v>2508</v>
      </c>
      <c r="J1726" s="9"/>
      <c r="K1726" s="9"/>
      <c r="M1726" s="9"/>
    </row>
    <row r="1727" spans="1:13" x14ac:dyDescent="0.25">
      <c r="A1727" s="426"/>
      <c r="B1727" s="241"/>
      <c r="C1727" s="429"/>
      <c r="D1727" s="401"/>
      <c r="E1727" s="402"/>
      <c r="F1727" s="294"/>
      <c r="G1727" s="620">
        <f>SUM(G1722:G1726)</f>
        <v>22990.6</v>
      </c>
      <c r="H1727" s="265"/>
      <c r="I1727" s="20"/>
      <c r="J1727" s="9"/>
      <c r="K1727" s="9"/>
      <c r="M1727" s="9"/>
    </row>
    <row r="1728" spans="1:13" x14ac:dyDescent="0.25">
      <c r="A1728" s="426"/>
      <c r="B1728" s="241"/>
      <c r="C1728" s="429"/>
      <c r="D1728" s="401"/>
      <c r="E1728" s="402"/>
      <c r="F1728" s="294"/>
      <c r="G1728" s="22"/>
      <c r="H1728" s="265"/>
      <c r="I1728" s="20"/>
      <c r="J1728" s="9"/>
      <c r="K1728" s="9"/>
      <c r="M1728" s="9"/>
    </row>
    <row r="1729" spans="1:13" x14ac:dyDescent="0.25">
      <c r="A1729" s="426">
        <v>41953</v>
      </c>
      <c r="B1729" s="241">
        <v>3140</v>
      </c>
      <c r="C1729" s="394" t="s">
        <v>2506</v>
      </c>
      <c r="D1729" s="8" t="s">
        <v>2673</v>
      </c>
      <c r="E1729" s="252">
        <v>501.6</v>
      </c>
      <c r="F1729" s="294">
        <v>41953</v>
      </c>
      <c r="G1729" s="30">
        <v>501.6</v>
      </c>
      <c r="H1729" s="265">
        <f t="shared" si="22"/>
        <v>0</v>
      </c>
      <c r="I1729" s="8" t="s">
        <v>2531</v>
      </c>
      <c r="J1729" s="9"/>
      <c r="K1729" s="9"/>
      <c r="M1729" s="9"/>
    </row>
    <row r="1730" spans="1:13" x14ac:dyDescent="0.25">
      <c r="A1730" s="240">
        <v>41947</v>
      </c>
      <c r="B1730" s="241">
        <v>2678</v>
      </c>
      <c r="C1730" s="394" t="s">
        <v>2506</v>
      </c>
      <c r="D1730" s="414" t="s">
        <v>307</v>
      </c>
      <c r="E1730" s="402">
        <v>309.39999999999998</v>
      </c>
      <c r="F1730" s="294">
        <v>41947</v>
      </c>
      <c r="G1730" s="30">
        <v>309.39999999999998</v>
      </c>
      <c r="H1730" s="265">
        <f t="shared" si="22"/>
        <v>0</v>
      </c>
      <c r="I1730" s="38" t="s">
        <v>2531</v>
      </c>
      <c r="J1730" s="9"/>
      <c r="K1730" s="9"/>
      <c r="M1730" s="9"/>
    </row>
    <row r="1731" spans="1:13" x14ac:dyDescent="0.25">
      <c r="A1731" s="426">
        <v>41948</v>
      </c>
      <c r="B1731" s="241">
        <v>2729</v>
      </c>
      <c r="C1731" s="394" t="s">
        <v>2506</v>
      </c>
      <c r="D1731" s="401" t="s">
        <v>307</v>
      </c>
      <c r="E1731" s="402">
        <v>832.8</v>
      </c>
      <c r="F1731" s="294">
        <v>41949</v>
      </c>
      <c r="G1731" s="30">
        <v>832.8</v>
      </c>
      <c r="H1731" s="265">
        <f t="shared" si="22"/>
        <v>0</v>
      </c>
      <c r="I1731" s="235" t="s">
        <v>2523</v>
      </c>
      <c r="J1731" s="9"/>
      <c r="K1731" s="9"/>
      <c r="M1731" s="9"/>
    </row>
    <row r="1732" spans="1:13" x14ac:dyDescent="0.25">
      <c r="A1732" s="240">
        <v>41951</v>
      </c>
      <c r="B1732" s="241">
        <v>3008</v>
      </c>
      <c r="C1732" s="394" t="s">
        <v>2506</v>
      </c>
      <c r="D1732" s="8" t="s">
        <v>307</v>
      </c>
      <c r="E1732" s="252">
        <v>490.6</v>
      </c>
      <c r="F1732" s="294">
        <v>41951</v>
      </c>
      <c r="G1732" s="30">
        <v>490.6</v>
      </c>
      <c r="H1732" s="265">
        <f t="shared" si="22"/>
        <v>0</v>
      </c>
      <c r="I1732" s="8" t="s">
        <v>2531</v>
      </c>
      <c r="J1732" s="9"/>
      <c r="K1732" s="9"/>
      <c r="M1732" s="9"/>
    </row>
    <row r="1733" spans="1:13" x14ac:dyDescent="0.25">
      <c r="A1733" s="426">
        <v>41957</v>
      </c>
      <c r="B1733" s="241">
        <v>3501</v>
      </c>
      <c r="C1733" s="394" t="s">
        <v>2506</v>
      </c>
      <c r="D1733" s="401" t="s">
        <v>307</v>
      </c>
      <c r="E1733" s="402">
        <v>482</v>
      </c>
      <c r="F1733" s="294">
        <v>41958</v>
      </c>
      <c r="G1733" s="30">
        <v>482</v>
      </c>
      <c r="H1733" s="265">
        <f t="shared" si="22"/>
        <v>0</v>
      </c>
      <c r="I1733" s="8" t="s">
        <v>2531</v>
      </c>
      <c r="K1733" s="21"/>
      <c r="M1733" s="9"/>
    </row>
    <row r="1734" spans="1:13" x14ac:dyDescent="0.25">
      <c r="A1734" s="240">
        <v>41960</v>
      </c>
      <c r="B1734" s="241">
        <v>3704</v>
      </c>
      <c r="C1734" s="394" t="s">
        <v>2506</v>
      </c>
      <c r="D1734" s="8" t="s">
        <v>307</v>
      </c>
      <c r="E1734" s="252">
        <v>396</v>
      </c>
      <c r="F1734" s="294">
        <v>41960</v>
      </c>
      <c r="G1734" s="251">
        <v>396</v>
      </c>
      <c r="H1734" s="265">
        <f t="shared" si="22"/>
        <v>0</v>
      </c>
      <c r="I1734" s="235" t="s">
        <v>2531</v>
      </c>
      <c r="M1734" s="9"/>
    </row>
    <row r="1735" spans="1:13" x14ac:dyDescent="0.25">
      <c r="A1735" s="426">
        <v>41962</v>
      </c>
      <c r="B1735" s="241">
        <v>3898</v>
      </c>
      <c r="C1735" s="394" t="s">
        <v>2506</v>
      </c>
      <c r="D1735" s="401" t="s">
        <v>307</v>
      </c>
      <c r="E1735" s="402">
        <v>314</v>
      </c>
      <c r="F1735" s="294">
        <v>41962</v>
      </c>
      <c r="G1735" s="30">
        <v>314</v>
      </c>
      <c r="H1735" s="265">
        <f t="shared" si="22"/>
        <v>0</v>
      </c>
      <c r="I1735" s="8" t="s">
        <v>2544</v>
      </c>
      <c r="M1735" s="9"/>
    </row>
    <row r="1736" spans="1:13" x14ac:dyDescent="0.25">
      <c r="A1736" s="240">
        <v>41965</v>
      </c>
      <c r="B1736" s="241">
        <v>4158</v>
      </c>
      <c r="C1736" s="429" t="s">
        <v>2506</v>
      </c>
      <c r="D1736" s="401" t="s">
        <v>307</v>
      </c>
      <c r="E1736" s="402">
        <v>710</v>
      </c>
      <c r="F1736" s="294">
        <v>41966</v>
      </c>
      <c r="G1736" s="22">
        <v>710</v>
      </c>
      <c r="H1736" s="265">
        <f t="shared" si="22"/>
        <v>0</v>
      </c>
      <c r="I1736" s="431" t="s">
        <v>2531</v>
      </c>
      <c r="M1736" s="9"/>
    </row>
    <row r="1737" spans="1:13" x14ac:dyDescent="0.25">
      <c r="A1737" s="426">
        <v>41968</v>
      </c>
      <c r="B1737" s="241">
        <v>4367</v>
      </c>
      <c r="C1737" s="429" t="s">
        <v>2506</v>
      </c>
      <c r="D1737" s="401" t="s">
        <v>307</v>
      </c>
      <c r="E1737" s="402">
        <v>642</v>
      </c>
      <c r="F1737" s="294">
        <v>41968</v>
      </c>
      <c r="G1737" s="22">
        <v>642</v>
      </c>
      <c r="H1737" s="265">
        <f t="shared" si="22"/>
        <v>0</v>
      </c>
      <c r="I1737" s="20" t="s">
        <v>2531</v>
      </c>
      <c r="M1737" s="9"/>
    </row>
    <row r="1738" spans="1:13" x14ac:dyDescent="0.25">
      <c r="A1738" s="426"/>
      <c r="B1738" s="241"/>
      <c r="C1738" s="429"/>
      <c r="D1738" s="401"/>
      <c r="E1738" s="402"/>
      <c r="F1738" s="294"/>
      <c r="G1738" s="22"/>
      <c r="H1738" s="265"/>
      <c r="I1738" s="20"/>
      <c r="M1738" s="9"/>
    </row>
    <row r="1739" spans="1:13" x14ac:dyDescent="0.25">
      <c r="A1739" s="426"/>
      <c r="B1739" s="241"/>
      <c r="C1739" s="429"/>
      <c r="D1739" s="401"/>
      <c r="E1739" s="402"/>
      <c r="F1739" s="294"/>
      <c r="G1739" s="22"/>
      <c r="H1739" s="265"/>
      <c r="I1739" s="20"/>
      <c r="M1739" s="9"/>
    </row>
    <row r="1740" spans="1:13" x14ac:dyDescent="0.25">
      <c r="A1740" s="240">
        <v>41945</v>
      </c>
      <c r="B1740" s="241">
        <v>2510</v>
      </c>
      <c r="C1740" s="394" t="s">
        <v>2506</v>
      </c>
      <c r="D1740" s="401" t="s">
        <v>2556</v>
      </c>
      <c r="E1740" s="402">
        <v>2511.1999999999998</v>
      </c>
      <c r="F1740" s="294">
        <v>41945</v>
      </c>
      <c r="G1740" s="30">
        <v>2511.1999999999998</v>
      </c>
      <c r="H1740" s="238">
        <f t="shared" si="22"/>
        <v>0</v>
      </c>
      <c r="I1740" s="8" t="s">
        <v>2508</v>
      </c>
      <c r="M1740" s="9"/>
    </row>
    <row r="1741" spans="1:13" x14ac:dyDescent="0.25">
      <c r="A1741" s="426">
        <v>41946</v>
      </c>
      <c r="B1741" s="241">
        <v>2571</v>
      </c>
      <c r="C1741" s="394" t="s">
        <v>2506</v>
      </c>
      <c r="D1741" s="414" t="s">
        <v>2556</v>
      </c>
      <c r="E1741" s="402">
        <v>3299.6</v>
      </c>
      <c r="F1741" s="294">
        <v>41946</v>
      </c>
      <c r="G1741" s="30">
        <v>3299.6</v>
      </c>
      <c r="H1741" s="238">
        <f t="shared" si="22"/>
        <v>0</v>
      </c>
      <c r="I1741" s="38" t="s">
        <v>2508</v>
      </c>
      <c r="M1741" s="9"/>
    </row>
    <row r="1742" spans="1:13" x14ac:dyDescent="0.25">
      <c r="A1742" s="240">
        <v>41947</v>
      </c>
      <c r="B1742" s="241">
        <v>2672</v>
      </c>
      <c r="C1742" s="394" t="s">
        <v>2506</v>
      </c>
      <c r="D1742" s="414" t="s">
        <v>2556</v>
      </c>
      <c r="E1742" s="402">
        <v>4130.6000000000004</v>
      </c>
      <c r="F1742" s="294">
        <v>41947</v>
      </c>
      <c r="G1742" s="30">
        <v>4130.6000000000004</v>
      </c>
      <c r="H1742" s="265">
        <f t="shared" si="22"/>
        <v>0</v>
      </c>
      <c r="I1742" s="38" t="s">
        <v>2508</v>
      </c>
      <c r="M1742" s="9"/>
    </row>
    <row r="1743" spans="1:13" x14ac:dyDescent="0.25">
      <c r="A1743" s="426">
        <v>41949</v>
      </c>
      <c r="B1743" s="241">
        <v>2826</v>
      </c>
      <c r="C1743" s="394" t="s">
        <v>2506</v>
      </c>
      <c r="D1743" s="401" t="s">
        <v>2556</v>
      </c>
      <c r="E1743" s="402">
        <v>4012.8</v>
      </c>
      <c r="F1743" s="294">
        <v>41949</v>
      </c>
      <c r="G1743" s="30">
        <v>4012.8</v>
      </c>
      <c r="H1743" s="265">
        <f t="shared" si="22"/>
        <v>0</v>
      </c>
      <c r="I1743" s="235" t="s">
        <v>2508</v>
      </c>
      <c r="M1743" s="9"/>
    </row>
    <row r="1744" spans="1:13" x14ac:dyDescent="0.25">
      <c r="A1744" s="240">
        <v>41950</v>
      </c>
      <c r="B1744" s="241">
        <v>2889</v>
      </c>
      <c r="C1744" s="394" t="s">
        <v>2506</v>
      </c>
      <c r="D1744" s="401" t="s">
        <v>2556</v>
      </c>
      <c r="E1744" s="402">
        <v>4521.8</v>
      </c>
      <c r="F1744" s="294">
        <v>41950</v>
      </c>
      <c r="G1744" s="30">
        <v>4521.8</v>
      </c>
      <c r="H1744" s="265">
        <f t="shared" si="22"/>
        <v>0</v>
      </c>
      <c r="I1744" s="8" t="s">
        <v>2508</v>
      </c>
      <c r="M1744" s="9"/>
    </row>
    <row r="1745" spans="1:13" x14ac:dyDescent="0.25">
      <c r="A1745" s="240">
        <v>41951</v>
      </c>
      <c r="B1745" s="241">
        <v>2986</v>
      </c>
      <c r="C1745" s="394" t="s">
        <v>2506</v>
      </c>
      <c r="D1745" s="8" t="s">
        <v>2556</v>
      </c>
      <c r="E1745" s="252">
        <v>1355.2</v>
      </c>
      <c r="F1745" s="294">
        <v>41951</v>
      </c>
      <c r="G1745" s="30">
        <v>1355.2</v>
      </c>
      <c r="H1745" s="265">
        <f t="shared" si="22"/>
        <v>0</v>
      </c>
      <c r="I1745" s="8" t="s">
        <v>2508</v>
      </c>
      <c r="M1745" s="9"/>
    </row>
    <row r="1746" spans="1:13" x14ac:dyDescent="0.25">
      <c r="A1746" s="240">
        <v>41951</v>
      </c>
      <c r="B1746" s="241">
        <v>2987</v>
      </c>
      <c r="C1746" s="394" t="s">
        <v>2506</v>
      </c>
      <c r="D1746" s="8" t="s">
        <v>2556</v>
      </c>
      <c r="E1746" s="252">
        <v>3594.8</v>
      </c>
      <c r="F1746" s="294">
        <v>41951</v>
      </c>
      <c r="G1746" s="30">
        <v>3594.8</v>
      </c>
      <c r="H1746" s="265">
        <f t="shared" si="22"/>
        <v>0</v>
      </c>
      <c r="I1746" s="8" t="s">
        <v>2508</v>
      </c>
      <c r="M1746" s="9"/>
    </row>
    <row r="1747" spans="1:13" x14ac:dyDescent="0.25">
      <c r="A1747" s="240">
        <v>41952</v>
      </c>
      <c r="B1747" s="241">
        <v>3068</v>
      </c>
      <c r="C1747" s="394" t="s">
        <v>2506</v>
      </c>
      <c r="D1747" s="8" t="s">
        <v>2556</v>
      </c>
      <c r="E1747" s="252">
        <v>1522.4</v>
      </c>
      <c r="F1747" s="294">
        <v>41952</v>
      </c>
      <c r="G1747" s="30">
        <v>1522.4</v>
      </c>
      <c r="H1747" s="265">
        <f t="shared" si="22"/>
        <v>0</v>
      </c>
      <c r="I1747" s="235" t="s">
        <v>2508</v>
      </c>
      <c r="M1747" s="9"/>
    </row>
    <row r="1748" spans="1:13" x14ac:dyDescent="0.25">
      <c r="A1748" s="240">
        <v>41954</v>
      </c>
      <c r="B1748" s="241">
        <v>3254</v>
      </c>
      <c r="C1748" s="394" t="s">
        <v>2506</v>
      </c>
      <c r="D1748" s="8" t="s">
        <v>2556</v>
      </c>
      <c r="E1748" s="252">
        <v>4700.8999999999996</v>
      </c>
      <c r="F1748" s="294">
        <v>41954</v>
      </c>
      <c r="G1748" s="30">
        <v>4700.8999999999996</v>
      </c>
      <c r="H1748" s="265">
        <f t="shared" si="22"/>
        <v>0</v>
      </c>
      <c r="I1748" s="235" t="s">
        <v>2508</v>
      </c>
      <c r="M1748" s="9"/>
    </row>
    <row r="1749" spans="1:13" x14ac:dyDescent="0.25">
      <c r="A1749" s="240">
        <v>41955</v>
      </c>
      <c r="B1749" s="241">
        <v>3326</v>
      </c>
      <c r="C1749" s="394" t="s">
        <v>2506</v>
      </c>
      <c r="D1749" s="8" t="s">
        <v>2556</v>
      </c>
      <c r="E1749" s="252">
        <v>4216.3500000000004</v>
      </c>
      <c r="F1749" s="294">
        <v>41955</v>
      </c>
      <c r="G1749" s="30">
        <v>4216.3500000000004</v>
      </c>
      <c r="H1749" s="265">
        <f t="shared" si="22"/>
        <v>0</v>
      </c>
      <c r="I1749" s="235" t="s">
        <v>2508</v>
      </c>
      <c r="M1749" s="9"/>
    </row>
    <row r="1750" spans="1:13" x14ac:dyDescent="0.25">
      <c r="A1750" s="240">
        <v>41956</v>
      </c>
      <c r="B1750" s="241">
        <v>3450</v>
      </c>
      <c r="C1750" s="394" t="s">
        <v>2506</v>
      </c>
      <c r="D1750" s="8" t="s">
        <v>2556</v>
      </c>
      <c r="E1750" s="252">
        <v>240</v>
      </c>
      <c r="F1750" s="294">
        <v>41956</v>
      </c>
      <c r="G1750" s="22">
        <v>240</v>
      </c>
      <c r="H1750" s="265">
        <f t="shared" si="22"/>
        <v>0</v>
      </c>
      <c r="I1750" s="20" t="s">
        <v>2508</v>
      </c>
      <c r="M1750" s="9"/>
    </row>
    <row r="1751" spans="1:13" x14ac:dyDescent="0.25">
      <c r="A1751" s="240">
        <v>41957</v>
      </c>
      <c r="B1751" s="241">
        <v>3497</v>
      </c>
      <c r="C1751" s="394" t="s">
        <v>2506</v>
      </c>
      <c r="D1751" s="401" t="s">
        <v>2556</v>
      </c>
      <c r="E1751" s="402">
        <v>1759.8</v>
      </c>
      <c r="F1751" s="294">
        <v>41957</v>
      </c>
      <c r="G1751" s="30">
        <v>1759.8</v>
      </c>
      <c r="H1751" s="265">
        <f t="shared" si="22"/>
        <v>0</v>
      </c>
      <c r="I1751" s="8" t="s">
        <v>2508</v>
      </c>
      <c r="J1751" s="9"/>
      <c r="K1751" s="9"/>
      <c r="M1751" s="9"/>
    </row>
    <row r="1752" spans="1:13" x14ac:dyDescent="0.25">
      <c r="A1752" s="240">
        <v>41958</v>
      </c>
      <c r="B1752" s="241">
        <v>3584</v>
      </c>
      <c r="C1752" s="394" t="s">
        <v>2506</v>
      </c>
      <c r="D1752" s="401" t="s">
        <v>2556</v>
      </c>
      <c r="E1752" s="402">
        <v>4678</v>
      </c>
      <c r="F1752" s="294">
        <v>41958</v>
      </c>
      <c r="G1752" s="30">
        <v>4678</v>
      </c>
      <c r="H1752" s="265">
        <f t="shared" si="22"/>
        <v>0</v>
      </c>
      <c r="I1752" s="235" t="s">
        <v>2508</v>
      </c>
      <c r="J1752" s="9"/>
      <c r="K1752" s="9"/>
      <c r="M1752" s="9"/>
    </row>
    <row r="1753" spans="1:13" x14ac:dyDescent="0.25">
      <c r="A1753" s="240">
        <v>41958</v>
      </c>
      <c r="B1753" s="241">
        <v>3588</v>
      </c>
      <c r="C1753" s="394" t="s">
        <v>2506</v>
      </c>
      <c r="D1753" s="401" t="s">
        <v>2556</v>
      </c>
      <c r="E1753" s="402">
        <v>2971.6</v>
      </c>
      <c r="F1753" s="294">
        <v>41958</v>
      </c>
      <c r="G1753" s="30">
        <v>2971.6</v>
      </c>
      <c r="H1753" s="265">
        <f t="shared" si="22"/>
        <v>0</v>
      </c>
      <c r="I1753" s="235" t="s">
        <v>2508</v>
      </c>
      <c r="J1753" s="9"/>
      <c r="K1753" s="9"/>
      <c r="M1753" s="9"/>
    </row>
    <row r="1754" spans="1:13" x14ac:dyDescent="0.25">
      <c r="A1754" s="240">
        <v>41959</v>
      </c>
      <c r="B1754" s="241">
        <v>3653</v>
      </c>
      <c r="C1754" s="394" t="s">
        <v>2506</v>
      </c>
      <c r="D1754" s="8" t="s">
        <v>2556</v>
      </c>
      <c r="E1754" s="252">
        <v>3751.5</v>
      </c>
      <c r="F1754" s="294">
        <v>41959</v>
      </c>
      <c r="G1754" s="30">
        <v>3751.5</v>
      </c>
      <c r="H1754" s="265">
        <f t="shared" si="22"/>
        <v>0</v>
      </c>
      <c r="I1754" s="8" t="s">
        <v>2508</v>
      </c>
      <c r="J1754" s="9"/>
      <c r="K1754" s="9"/>
      <c r="M1754" s="9"/>
    </row>
    <row r="1755" spans="1:13" x14ac:dyDescent="0.25">
      <c r="A1755" s="240">
        <v>41959</v>
      </c>
      <c r="B1755" s="241">
        <v>3654</v>
      </c>
      <c r="C1755" s="394" t="s">
        <v>2506</v>
      </c>
      <c r="D1755" s="8" t="s">
        <v>2556</v>
      </c>
      <c r="E1755" s="252">
        <v>721.6</v>
      </c>
      <c r="F1755" s="294">
        <v>41959</v>
      </c>
      <c r="G1755" s="30">
        <v>721.6</v>
      </c>
      <c r="H1755" s="265">
        <f t="shared" si="22"/>
        <v>0</v>
      </c>
      <c r="I1755" s="8" t="s">
        <v>2508</v>
      </c>
      <c r="J1755" s="9"/>
      <c r="K1755" s="9"/>
      <c r="M1755" s="9"/>
    </row>
    <row r="1756" spans="1:13" x14ac:dyDescent="0.25">
      <c r="A1756" s="240">
        <v>41961</v>
      </c>
      <c r="B1756" s="241">
        <v>3777</v>
      </c>
      <c r="C1756" s="394" t="s">
        <v>2506</v>
      </c>
      <c r="D1756" s="8" t="s">
        <v>2556</v>
      </c>
      <c r="E1756" s="252">
        <v>1754.8</v>
      </c>
      <c r="F1756" s="294">
        <v>41961</v>
      </c>
      <c r="G1756" s="251">
        <v>1754.8</v>
      </c>
      <c r="H1756" s="265">
        <f t="shared" si="22"/>
        <v>0</v>
      </c>
      <c r="I1756" s="235" t="s">
        <v>2508</v>
      </c>
      <c r="J1756" s="9"/>
      <c r="K1756" s="9"/>
      <c r="M1756" s="9"/>
    </row>
    <row r="1757" spans="1:13" x14ac:dyDescent="0.25">
      <c r="A1757" s="240">
        <v>41962</v>
      </c>
      <c r="B1757" s="241">
        <v>3875</v>
      </c>
      <c r="C1757" s="394" t="s">
        <v>2506</v>
      </c>
      <c r="D1757" s="401" t="s">
        <v>2556</v>
      </c>
      <c r="E1757" s="402">
        <v>594</v>
      </c>
      <c r="F1757" s="294">
        <v>41962</v>
      </c>
      <c r="G1757" s="30">
        <v>594</v>
      </c>
      <c r="H1757" s="265">
        <f t="shared" si="22"/>
        <v>0</v>
      </c>
      <c r="I1757" s="8" t="s">
        <v>2508</v>
      </c>
      <c r="J1757" s="9"/>
      <c r="K1757" s="9"/>
      <c r="M1757" s="9"/>
    </row>
    <row r="1758" spans="1:13" x14ac:dyDescent="0.25">
      <c r="A1758" s="240">
        <v>41964</v>
      </c>
      <c r="B1758" s="241">
        <v>4106</v>
      </c>
      <c r="C1758" s="429" t="s">
        <v>2506</v>
      </c>
      <c r="D1758" s="401" t="s">
        <v>2556</v>
      </c>
      <c r="E1758" s="402">
        <v>355.2</v>
      </c>
      <c r="F1758" s="294">
        <v>41964</v>
      </c>
      <c r="G1758" s="22">
        <v>355.2</v>
      </c>
      <c r="H1758" s="265">
        <f t="shared" si="22"/>
        <v>0</v>
      </c>
      <c r="I1758" s="431" t="s">
        <v>2508</v>
      </c>
      <c r="J1758" s="9"/>
      <c r="K1758" s="9"/>
      <c r="M1758" s="9"/>
    </row>
    <row r="1759" spans="1:13" x14ac:dyDescent="0.25">
      <c r="A1759" s="240">
        <v>41966</v>
      </c>
      <c r="B1759" s="241">
        <v>4208</v>
      </c>
      <c r="C1759" s="429" t="s">
        <v>2506</v>
      </c>
      <c r="D1759" s="401" t="s">
        <v>2556</v>
      </c>
      <c r="E1759" s="402">
        <v>3885.8</v>
      </c>
      <c r="F1759" s="294">
        <v>41966</v>
      </c>
      <c r="G1759" s="22">
        <v>3885.8</v>
      </c>
      <c r="H1759" s="265">
        <f t="shared" si="22"/>
        <v>0</v>
      </c>
      <c r="I1759" s="20" t="s">
        <v>2508</v>
      </c>
      <c r="J1759" s="9"/>
      <c r="K1759" s="9"/>
      <c r="M1759" s="9"/>
    </row>
    <row r="1760" spans="1:13" x14ac:dyDescent="0.25">
      <c r="A1760" s="240"/>
      <c r="B1760" s="241"/>
      <c r="C1760" s="429"/>
      <c r="D1760" s="401"/>
      <c r="E1760" s="402"/>
      <c r="F1760" s="294"/>
      <c r="G1760" s="620">
        <f>SUM(G1740:G1759)</f>
        <v>54577.950000000004</v>
      </c>
      <c r="H1760" s="265"/>
      <c r="I1760" s="20"/>
      <c r="J1760" s="9"/>
      <c r="K1760" s="9"/>
      <c r="M1760" s="9"/>
    </row>
    <row r="1761" spans="1:13" x14ac:dyDescent="0.25">
      <c r="A1761" s="240"/>
      <c r="B1761" s="241"/>
      <c r="C1761" s="429"/>
      <c r="D1761" s="401"/>
      <c r="E1761" s="402"/>
      <c r="F1761" s="294"/>
      <c r="G1761" s="22"/>
      <c r="H1761" s="265"/>
      <c r="I1761" s="20"/>
      <c r="J1761" s="9"/>
      <c r="K1761" s="9"/>
      <c r="M1761" s="9"/>
    </row>
    <row r="1762" spans="1:13" x14ac:dyDescent="0.25">
      <c r="A1762" s="240">
        <v>41947</v>
      </c>
      <c r="B1762" s="241">
        <v>2702</v>
      </c>
      <c r="C1762" s="394" t="s">
        <v>2506</v>
      </c>
      <c r="D1762" s="401" t="s">
        <v>2433</v>
      </c>
      <c r="E1762" s="402">
        <v>88311.3</v>
      </c>
      <c r="F1762" s="294">
        <v>41951</v>
      </c>
      <c r="G1762" s="30">
        <v>88311.3</v>
      </c>
      <c r="H1762" s="265">
        <f t="shared" si="22"/>
        <v>0</v>
      </c>
      <c r="I1762" s="235" t="s">
        <v>2525</v>
      </c>
      <c r="J1762" s="9"/>
      <c r="K1762" s="9"/>
      <c r="M1762" s="9"/>
    </row>
    <row r="1763" spans="1:13" x14ac:dyDescent="0.25">
      <c r="A1763" s="240">
        <v>41951</v>
      </c>
      <c r="B1763" s="241">
        <v>3013</v>
      </c>
      <c r="C1763" s="394" t="s">
        <v>2506</v>
      </c>
      <c r="D1763" s="8" t="s">
        <v>2433</v>
      </c>
      <c r="E1763" s="252">
        <v>87044.87</v>
      </c>
      <c r="F1763" s="294">
        <v>41954</v>
      </c>
      <c r="G1763" s="30">
        <v>87044.87</v>
      </c>
      <c r="H1763" s="265">
        <f t="shared" si="22"/>
        <v>0</v>
      </c>
      <c r="I1763" s="8" t="s">
        <v>2534</v>
      </c>
      <c r="J1763" s="9"/>
      <c r="K1763" s="9"/>
      <c r="M1763" s="9"/>
    </row>
    <row r="1764" spans="1:13" x14ac:dyDescent="0.25">
      <c r="A1764" s="240">
        <v>41953</v>
      </c>
      <c r="B1764" s="241">
        <v>3198</v>
      </c>
      <c r="C1764" s="394" t="s">
        <v>2506</v>
      </c>
      <c r="D1764" s="8" t="s">
        <v>2433</v>
      </c>
      <c r="E1764" s="252">
        <v>90597.69</v>
      </c>
      <c r="F1764" s="294">
        <v>41957</v>
      </c>
      <c r="G1764" s="30">
        <v>90597.69</v>
      </c>
      <c r="H1764" s="265">
        <f t="shared" si="22"/>
        <v>0</v>
      </c>
      <c r="I1764" s="235" t="s">
        <v>2525</v>
      </c>
      <c r="J1764" s="9"/>
      <c r="K1764" s="9"/>
      <c r="M1764" s="9"/>
    </row>
    <row r="1765" spans="1:13" x14ac:dyDescent="0.25">
      <c r="A1765" s="240">
        <v>41957</v>
      </c>
      <c r="B1765" s="241">
        <v>3540</v>
      </c>
      <c r="C1765" s="394" t="s">
        <v>2506</v>
      </c>
      <c r="D1765" s="401" t="s">
        <v>2433</v>
      </c>
      <c r="E1765" s="402">
        <v>93162.65</v>
      </c>
      <c r="F1765" s="294">
        <v>41960</v>
      </c>
      <c r="G1765" s="30">
        <v>93162.65</v>
      </c>
      <c r="H1765" s="265">
        <f t="shared" si="22"/>
        <v>0</v>
      </c>
      <c r="I1765" s="235" t="s">
        <v>2523</v>
      </c>
      <c r="J1765" s="9"/>
      <c r="K1765" s="9"/>
      <c r="M1765" s="9"/>
    </row>
    <row r="1766" spans="1:13" x14ac:dyDescent="0.25">
      <c r="A1766" s="240">
        <v>41960</v>
      </c>
      <c r="B1766" s="241">
        <v>3751</v>
      </c>
      <c r="C1766" s="394" t="s">
        <v>2506</v>
      </c>
      <c r="D1766" s="8" t="s">
        <v>2433</v>
      </c>
      <c r="E1766" s="252">
        <v>61115.02</v>
      </c>
      <c r="F1766" s="294">
        <v>41963</v>
      </c>
      <c r="G1766" s="251">
        <v>61115.02</v>
      </c>
      <c r="H1766" s="265">
        <f t="shared" si="22"/>
        <v>0</v>
      </c>
      <c r="I1766" s="235" t="s">
        <v>2523</v>
      </c>
      <c r="J1766" s="9"/>
      <c r="K1766" s="9"/>
      <c r="M1766" s="9"/>
    </row>
    <row r="1767" spans="1:13" x14ac:dyDescent="0.25">
      <c r="A1767" s="240">
        <v>41961</v>
      </c>
      <c r="B1767" s="241">
        <v>3850</v>
      </c>
      <c r="C1767" s="394" t="s">
        <v>2506</v>
      </c>
      <c r="D1767" s="401" t="s">
        <v>2433</v>
      </c>
      <c r="E1767" s="402">
        <v>13065.6</v>
      </c>
      <c r="F1767" s="300"/>
      <c r="G1767" s="424"/>
      <c r="H1767" s="265">
        <f t="shared" si="22"/>
        <v>13065.6</v>
      </c>
      <c r="I1767" s="8" t="s">
        <v>2511</v>
      </c>
      <c r="J1767" s="9"/>
      <c r="K1767" s="9"/>
      <c r="M1767" s="9"/>
    </row>
    <row r="1768" spans="1:13" x14ac:dyDescent="0.25">
      <c r="A1768" s="240">
        <v>41963</v>
      </c>
      <c r="B1768" s="241">
        <v>3978</v>
      </c>
      <c r="C1768" s="394" t="s">
        <v>2506</v>
      </c>
      <c r="D1768" s="401" t="s">
        <v>2433</v>
      </c>
      <c r="E1768" s="402">
        <v>91581.48</v>
      </c>
      <c r="F1768" s="294">
        <v>41967</v>
      </c>
      <c r="G1768" s="30">
        <v>91581.48</v>
      </c>
      <c r="H1768" s="265">
        <f t="shared" si="22"/>
        <v>0</v>
      </c>
      <c r="I1768" s="8" t="s">
        <v>2511</v>
      </c>
      <c r="J1768" s="9"/>
      <c r="K1768" s="9"/>
      <c r="M1768" s="9"/>
    </row>
    <row r="1769" spans="1:13" x14ac:dyDescent="0.25">
      <c r="A1769" s="240">
        <v>41965</v>
      </c>
      <c r="B1769" s="241">
        <v>4206</v>
      </c>
      <c r="C1769" s="429" t="s">
        <v>2506</v>
      </c>
      <c r="D1769" s="401" t="s">
        <v>2433</v>
      </c>
      <c r="E1769" s="402">
        <v>98498.16</v>
      </c>
      <c r="F1769" s="294">
        <v>41968</v>
      </c>
      <c r="G1769" s="74">
        <v>29000</v>
      </c>
      <c r="H1769" s="419">
        <f t="shared" si="22"/>
        <v>69498.16</v>
      </c>
      <c r="I1769" s="20" t="s">
        <v>2511</v>
      </c>
      <c r="J1769" s="9"/>
      <c r="K1769" s="9"/>
      <c r="M1769" s="9"/>
    </row>
    <row r="1770" spans="1:13" x14ac:dyDescent="0.25">
      <c r="A1770" s="240">
        <v>41968</v>
      </c>
      <c r="B1770" s="241">
        <v>4385</v>
      </c>
      <c r="C1770" s="429" t="s">
        <v>2506</v>
      </c>
      <c r="D1770" s="401" t="s">
        <v>2433</v>
      </c>
      <c r="E1770" s="402">
        <v>55653.67</v>
      </c>
      <c r="F1770" s="300"/>
      <c r="G1770" s="100"/>
      <c r="H1770" s="265">
        <f t="shared" si="22"/>
        <v>55653.67</v>
      </c>
      <c r="I1770" s="20" t="s">
        <v>2520</v>
      </c>
      <c r="J1770" s="9"/>
      <c r="K1770" s="9"/>
      <c r="M1770" s="9"/>
    </row>
    <row r="1771" spans="1:13" x14ac:dyDescent="0.25">
      <c r="A1771" s="240">
        <v>41968</v>
      </c>
      <c r="B1771" s="241">
        <v>4424</v>
      </c>
      <c r="C1771" s="429" t="s">
        <v>2506</v>
      </c>
      <c r="D1771" s="401" t="s">
        <v>2433</v>
      </c>
      <c r="E1771" s="402">
        <v>29352.25</v>
      </c>
      <c r="F1771" s="300"/>
      <c r="G1771" s="100"/>
      <c r="H1771" s="265">
        <f t="shared" si="22"/>
        <v>29352.25</v>
      </c>
      <c r="I1771" s="20" t="s">
        <v>2520</v>
      </c>
      <c r="J1771" s="9"/>
      <c r="K1771" s="9"/>
      <c r="M1771" s="9"/>
    </row>
    <row r="1772" spans="1:13" x14ac:dyDescent="0.25">
      <c r="A1772" s="240"/>
      <c r="B1772" s="241"/>
      <c r="C1772" s="429"/>
      <c r="D1772" s="401"/>
      <c r="E1772" s="622">
        <f>SUM(E1762:E1771)</f>
        <v>708382.69000000006</v>
      </c>
      <c r="F1772" s="300"/>
      <c r="G1772" s="100"/>
      <c r="H1772" s="265"/>
      <c r="I1772" s="20"/>
      <c r="J1772" s="9"/>
      <c r="K1772" s="9"/>
      <c r="M1772" s="9"/>
    </row>
    <row r="1773" spans="1:13" x14ac:dyDescent="0.25">
      <c r="A1773" s="240"/>
      <c r="B1773" s="241"/>
      <c r="C1773" s="429"/>
      <c r="D1773" s="401"/>
      <c r="E1773" s="402"/>
      <c r="F1773" s="300"/>
      <c r="G1773" s="100"/>
      <c r="H1773" s="265"/>
      <c r="I1773" s="20"/>
      <c r="J1773" s="9"/>
      <c r="K1773" s="9"/>
      <c r="M1773" s="9"/>
    </row>
    <row r="1774" spans="1:13" x14ac:dyDescent="0.25">
      <c r="A1774" s="240">
        <v>41950</v>
      </c>
      <c r="B1774" s="241">
        <v>2881</v>
      </c>
      <c r="C1774" s="394" t="s">
        <v>2506</v>
      </c>
      <c r="D1774" s="401" t="s">
        <v>2641</v>
      </c>
      <c r="E1774" s="402">
        <v>5152</v>
      </c>
      <c r="F1774" s="294">
        <v>41950</v>
      </c>
      <c r="G1774" s="30">
        <v>5152</v>
      </c>
      <c r="H1774" s="265">
        <f t="shared" si="22"/>
        <v>0</v>
      </c>
      <c r="I1774" s="8" t="s">
        <v>2508</v>
      </c>
      <c r="J1774" s="9"/>
      <c r="K1774" s="9"/>
      <c r="M1774" s="9"/>
    </row>
    <row r="1775" spans="1:13" x14ac:dyDescent="0.25">
      <c r="A1775" s="240">
        <v>41950</v>
      </c>
      <c r="B1775" s="241">
        <v>2973</v>
      </c>
      <c r="C1775" s="394" t="s">
        <v>2506</v>
      </c>
      <c r="D1775" s="8" t="s">
        <v>2641</v>
      </c>
      <c r="E1775" s="252">
        <v>2317.5</v>
      </c>
      <c r="F1775" s="294">
        <v>41950</v>
      </c>
      <c r="G1775" s="30">
        <v>2317.5</v>
      </c>
      <c r="H1775" s="265">
        <f t="shared" ref="H1775:H1849" si="23">E1775-G1775</f>
        <v>0</v>
      </c>
      <c r="I1775" s="8" t="s">
        <v>2508</v>
      </c>
      <c r="J1775" s="9"/>
      <c r="K1775" s="9"/>
      <c r="M1775" s="9"/>
    </row>
    <row r="1776" spans="1:13" x14ac:dyDescent="0.25">
      <c r="A1776" s="240">
        <v>41951</v>
      </c>
      <c r="B1776" s="241">
        <v>2985</v>
      </c>
      <c r="C1776" s="394" t="s">
        <v>2506</v>
      </c>
      <c r="D1776" s="8" t="s">
        <v>2641</v>
      </c>
      <c r="E1776" s="252">
        <v>4291.2</v>
      </c>
      <c r="F1776" s="294">
        <v>41951</v>
      </c>
      <c r="G1776" s="30">
        <v>4291.2</v>
      </c>
      <c r="H1776" s="265">
        <f t="shared" si="23"/>
        <v>0</v>
      </c>
      <c r="I1776" s="8" t="s">
        <v>2508</v>
      </c>
      <c r="J1776" s="9"/>
      <c r="K1776" s="9"/>
      <c r="M1776" s="9"/>
    </row>
    <row r="1777" spans="1:13" x14ac:dyDescent="0.25">
      <c r="A1777" s="240">
        <v>41951</v>
      </c>
      <c r="B1777" s="241">
        <v>3044</v>
      </c>
      <c r="C1777" s="394" t="s">
        <v>2506</v>
      </c>
      <c r="D1777" s="8" t="s">
        <v>2641</v>
      </c>
      <c r="E1777" s="252">
        <v>3615.5</v>
      </c>
      <c r="F1777" s="294">
        <v>41951</v>
      </c>
      <c r="G1777" s="30">
        <v>3615.5</v>
      </c>
      <c r="H1777" s="265">
        <f t="shared" si="23"/>
        <v>0</v>
      </c>
      <c r="I1777" s="8" t="s">
        <v>2508</v>
      </c>
      <c r="J1777" s="9"/>
      <c r="K1777" s="9"/>
      <c r="M1777" s="9"/>
    </row>
    <row r="1778" spans="1:13" x14ac:dyDescent="0.25">
      <c r="A1778" s="240">
        <v>41952</v>
      </c>
      <c r="B1778" s="241">
        <v>3088</v>
      </c>
      <c r="C1778" s="394" t="s">
        <v>2506</v>
      </c>
      <c r="D1778" s="8" t="s">
        <v>2641</v>
      </c>
      <c r="E1778" s="252">
        <v>3539.35</v>
      </c>
      <c r="F1778" s="294">
        <v>41952</v>
      </c>
      <c r="G1778" s="30">
        <v>3539.35</v>
      </c>
      <c r="H1778" s="265">
        <f t="shared" si="23"/>
        <v>0</v>
      </c>
      <c r="I1778" s="235" t="s">
        <v>2508</v>
      </c>
      <c r="J1778" s="9"/>
      <c r="K1778" s="9"/>
      <c r="M1778" s="9"/>
    </row>
    <row r="1779" spans="1:13" x14ac:dyDescent="0.25">
      <c r="A1779" s="240">
        <v>41953</v>
      </c>
      <c r="B1779" s="241">
        <v>3129</v>
      </c>
      <c r="C1779" s="394" t="s">
        <v>2506</v>
      </c>
      <c r="D1779" s="8" t="s">
        <v>2641</v>
      </c>
      <c r="E1779" s="252">
        <v>6851.5</v>
      </c>
      <c r="F1779" s="294">
        <v>41953</v>
      </c>
      <c r="G1779" s="30">
        <v>6851.5</v>
      </c>
      <c r="H1779" s="265">
        <f t="shared" si="23"/>
        <v>0</v>
      </c>
      <c r="I1779" s="8" t="s">
        <v>2508</v>
      </c>
      <c r="J1779" s="9"/>
      <c r="K1779" s="9"/>
      <c r="M1779" s="9"/>
    </row>
    <row r="1780" spans="1:13" x14ac:dyDescent="0.25">
      <c r="A1780" s="240">
        <v>41954</v>
      </c>
      <c r="B1780" s="241">
        <v>3264</v>
      </c>
      <c r="C1780" s="394" t="s">
        <v>2506</v>
      </c>
      <c r="D1780" s="8" t="s">
        <v>2641</v>
      </c>
      <c r="E1780" s="252">
        <v>3866.4</v>
      </c>
      <c r="F1780" s="294">
        <v>41954</v>
      </c>
      <c r="G1780" s="30">
        <v>3866.4</v>
      </c>
      <c r="H1780" s="265">
        <f t="shared" si="23"/>
        <v>0</v>
      </c>
      <c r="I1780" s="235" t="s">
        <v>2508</v>
      </c>
      <c r="J1780" s="9"/>
      <c r="K1780" s="9"/>
      <c r="M1780" s="9"/>
    </row>
    <row r="1781" spans="1:13" x14ac:dyDescent="0.25">
      <c r="A1781" s="240">
        <v>41957</v>
      </c>
      <c r="B1781" s="241">
        <v>3520</v>
      </c>
      <c r="C1781" s="394" t="s">
        <v>2506</v>
      </c>
      <c r="D1781" s="401" t="s">
        <v>2641</v>
      </c>
      <c r="E1781" s="402">
        <v>3308.4</v>
      </c>
      <c r="F1781" s="294">
        <v>41957</v>
      </c>
      <c r="G1781" s="30">
        <v>3308.4</v>
      </c>
      <c r="H1781" s="265">
        <f t="shared" si="23"/>
        <v>0</v>
      </c>
      <c r="I1781" s="8" t="s">
        <v>2508</v>
      </c>
      <c r="J1781" s="9"/>
      <c r="K1781" s="9"/>
      <c r="M1781" s="9"/>
    </row>
    <row r="1782" spans="1:13" x14ac:dyDescent="0.25">
      <c r="A1782" s="240">
        <v>41958</v>
      </c>
      <c r="B1782" s="241">
        <v>3602</v>
      </c>
      <c r="C1782" s="394" t="s">
        <v>2506</v>
      </c>
      <c r="D1782" s="401" t="s">
        <v>2641</v>
      </c>
      <c r="E1782" s="402">
        <v>3214.8</v>
      </c>
      <c r="F1782" s="294">
        <v>41958</v>
      </c>
      <c r="G1782" s="30">
        <v>3214.8</v>
      </c>
      <c r="H1782" s="265">
        <f t="shared" si="23"/>
        <v>0</v>
      </c>
      <c r="I1782" s="235" t="s">
        <v>2508</v>
      </c>
      <c r="J1782" s="9"/>
      <c r="K1782" s="9"/>
      <c r="M1782" s="9"/>
    </row>
    <row r="1783" spans="1:13" x14ac:dyDescent="0.25">
      <c r="A1783" s="240">
        <v>41959</v>
      </c>
      <c r="B1783" s="241">
        <v>3642</v>
      </c>
      <c r="C1783" s="394" t="s">
        <v>2506</v>
      </c>
      <c r="D1783" s="8" t="s">
        <v>2641</v>
      </c>
      <c r="E1783" s="252">
        <v>3686.4</v>
      </c>
      <c r="F1783" s="294">
        <v>41959</v>
      </c>
      <c r="G1783" s="30">
        <v>3686.4</v>
      </c>
      <c r="H1783" s="265">
        <f t="shared" si="23"/>
        <v>0</v>
      </c>
      <c r="I1783" s="8" t="s">
        <v>2508</v>
      </c>
      <c r="J1783" s="9"/>
      <c r="K1783" s="9"/>
      <c r="M1783" s="9"/>
    </row>
    <row r="1784" spans="1:13" x14ac:dyDescent="0.25">
      <c r="A1784" s="240">
        <v>41960</v>
      </c>
      <c r="B1784" s="241">
        <v>3721</v>
      </c>
      <c r="C1784" s="394" t="s">
        <v>2506</v>
      </c>
      <c r="D1784" s="8" t="s">
        <v>2641</v>
      </c>
      <c r="E1784" s="252">
        <v>3427.2</v>
      </c>
      <c r="F1784" s="294">
        <v>41960</v>
      </c>
      <c r="G1784" s="251">
        <v>3427.2</v>
      </c>
      <c r="H1784" s="265">
        <f t="shared" si="23"/>
        <v>0</v>
      </c>
      <c r="I1784" s="235" t="s">
        <v>2508</v>
      </c>
      <c r="J1784" s="9"/>
      <c r="K1784" s="9"/>
      <c r="M1784" s="9"/>
    </row>
    <row r="1785" spans="1:13" x14ac:dyDescent="0.25">
      <c r="A1785" s="240">
        <v>41961</v>
      </c>
      <c r="B1785" s="241">
        <v>3802</v>
      </c>
      <c r="C1785" s="394" t="s">
        <v>2506</v>
      </c>
      <c r="D1785" s="401" t="s">
        <v>2641</v>
      </c>
      <c r="E1785" s="402">
        <v>3592.8</v>
      </c>
      <c r="F1785" s="294">
        <v>41961</v>
      </c>
      <c r="G1785" s="251">
        <v>3592.8</v>
      </c>
      <c r="H1785" s="265">
        <f t="shared" si="23"/>
        <v>0</v>
      </c>
      <c r="I1785" s="235" t="s">
        <v>2508</v>
      </c>
      <c r="J1785" s="9"/>
      <c r="K1785" s="9"/>
      <c r="M1785" s="9"/>
    </row>
    <row r="1786" spans="1:13" x14ac:dyDescent="0.25">
      <c r="A1786" s="240">
        <v>41964</v>
      </c>
      <c r="B1786" s="241">
        <v>4060</v>
      </c>
      <c r="C1786" s="429" t="s">
        <v>2506</v>
      </c>
      <c r="D1786" s="401" t="s">
        <v>2641</v>
      </c>
      <c r="E1786" s="402">
        <v>3577</v>
      </c>
      <c r="F1786" s="420">
        <v>41964</v>
      </c>
      <c r="G1786" s="30">
        <v>3577</v>
      </c>
      <c r="H1786" s="265">
        <f t="shared" si="23"/>
        <v>0</v>
      </c>
      <c r="I1786" s="8" t="s">
        <v>2511</v>
      </c>
      <c r="J1786" s="9"/>
      <c r="K1786" s="9"/>
      <c r="M1786" s="9"/>
    </row>
    <row r="1787" spans="1:13" x14ac:dyDescent="0.25">
      <c r="A1787" s="240">
        <v>41965</v>
      </c>
      <c r="B1787" s="241">
        <v>4174</v>
      </c>
      <c r="C1787" s="429" t="s">
        <v>2506</v>
      </c>
      <c r="D1787" s="401" t="s">
        <v>2641</v>
      </c>
      <c r="E1787" s="402">
        <v>1992.9</v>
      </c>
      <c r="F1787" s="294">
        <v>41965</v>
      </c>
      <c r="G1787" s="22">
        <v>1992.9</v>
      </c>
      <c r="H1787" s="265">
        <f t="shared" si="23"/>
        <v>0</v>
      </c>
      <c r="I1787" s="431" t="s">
        <v>2508</v>
      </c>
      <c r="M1787" s="9"/>
    </row>
    <row r="1788" spans="1:13" x14ac:dyDescent="0.25">
      <c r="A1788" s="240">
        <v>41967</v>
      </c>
      <c r="B1788" s="241">
        <v>4296</v>
      </c>
      <c r="C1788" s="429" t="s">
        <v>2506</v>
      </c>
      <c r="D1788" s="401" t="s">
        <v>2641</v>
      </c>
      <c r="E1788" s="402">
        <v>2264.4</v>
      </c>
      <c r="F1788" s="117">
        <v>41967</v>
      </c>
      <c r="G1788" s="30">
        <v>2264.4</v>
      </c>
      <c r="H1788" s="265">
        <f t="shared" si="23"/>
        <v>0</v>
      </c>
      <c r="I1788" s="235" t="s">
        <v>2508</v>
      </c>
      <c r="M1788" s="9"/>
    </row>
    <row r="1789" spans="1:13" x14ac:dyDescent="0.25">
      <c r="A1789" s="240"/>
      <c r="B1789" s="241"/>
      <c r="C1789" s="429"/>
      <c r="D1789" s="401"/>
      <c r="E1789" s="402"/>
      <c r="F1789" s="117"/>
      <c r="G1789" s="30">
        <f>SUM(G1774:G1788)</f>
        <v>54697.350000000006</v>
      </c>
      <c r="H1789" s="265"/>
      <c r="I1789" s="235"/>
      <c r="M1789" s="9"/>
    </row>
    <row r="1790" spans="1:13" x14ac:dyDescent="0.25">
      <c r="A1790" s="240"/>
      <c r="B1790" s="241"/>
      <c r="C1790" s="429"/>
      <c r="D1790" s="401"/>
      <c r="E1790" s="402"/>
      <c r="F1790" s="117"/>
      <c r="G1790" s="30"/>
      <c r="H1790" s="265"/>
      <c r="I1790" s="235"/>
      <c r="M1790" s="9"/>
    </row>
    <row r="1791" spans="1:13" x14ac:dyDescent="0.25">
      <c r="A1791" s="240">
        <v>41944</v>
      </c>
      <c r="B1791" s="241">
        <v>2451</v>
      </c>
      <c r="C1791" s="394" t="s">
        <v>2506</v>
      </c>
      <c r="D1791" s="401" t="s">
        <v>22</v>
      </c>
      <c r="E1791" s="402">
        <v>6558.8</v>
      </c>
      <c r="F1791" s="294">
        <v>41946</v>
      </c>
      <c r="G1791" s="30">
        <v>6558.8</v>
      </c>
      <c r="H1791" s="238">
        <f t="shared" si="23"/>
        <v>0</v>
      </c>
      <c r="I1791" s="235" t="s">
        <v>2534</v>
      </c>
      <c r="M1791" s="9"/>
    </row>
    <row r="1792" spans="1:13" x14ac:dyDescent="0.25">
      <c r="A1792" s="240">
        <v>41946</v>
      </c>
      <c r="B1792" s="241">
        <v>2565</v>
      </c>
      <c r="C1792" s="394" t="s">
        <v>2506</v>
      </c>
      <c r="D1792" s="414" t="s">
        <v>22</v>
      </c>
      <c r="E1792" s="402">
        <v>20428.8</v>
      </c>
      <c r="F1792" s="294">
        <v>41947</v>
      </c>
      <c r="G1792" s="30">
        <v>20428.8</v>
      </c>
      <c r="H1792" s="238">
        <f t="shared" si="23"/>
        <v>0</v>
      </c>
      <c r="I1792" s="38" t="s">
        <v>2531</v>
      </c>
      <c r="M1792" s="9"/>
    </row>
    <row r="1793" spans="1:13" x14ac:dyDescent="0.25">
      <c r="A1793" s="240">
        <v>41947</v>
      </c>
      <c r="B1793" s="241">
        <v>2664</v>
      </c>
      <c r="C1793" s="394" t="s">
        <v>2506</v>
      </c>
      <c r="D1793" s="414" t="s">
        <v>22</v>
      </c>
      <c r="E1793" s="402">
        <v>10666.4</v>
      </c>
      <c r="F1793" s="294">
        <v>41947</v>
      </c>
      <c r="G1793" s="30">
        <v>10666.4</v>
      </c>
      <c r="H1793" s="265">
        <f t="shared" si="23"/>
        <v>0</v>
      </c>
      <c r="I1793" s="38" t="s">
        <v>2531</v>
      </c>
      <c r="M1793" s="9"/>
    </row>
    <row r="1794" spans="1:13" x14ac:dyDescent="0.25">
      <c r="A1794" s="240">
        <v>41948</v>
      </c>
      <c r="B1794" s="241">
        <v>2738</v>
      </c>
      <c r="C1794" s="394" t="s">
        <v>2506</v>
      </c>
      <c r="D1794" s="401" t="s">
        <v>22</v>
      </c>
      <c r="E1794" s="402">
        <v>28867.599999999999</v>
      </c>
      <c r="F1794" s="294">
        <v>41949</v>
      </c>
      <c r="G1794" s="30">
        <v>28867.599999999999</v>
      </c>
      <c r="H1794" s="265">
        <f t="shared" si="23"/>
        <v>0</v>
      </c>
      <c r="I1794" s="235" t="s">
        <v>2523</v>
      </c>
      <c r="M1794" s="9"/>
    </row>
    <row r="1795" spans="1:13" x14ac:dyDescent="0.25">
      <c r="A1795" s="240">
        <v>41949</v>
      </c>
      <c r="B1795" s="241">
        <v>2802</v>
      </c>
      <c r="C1795" s="394" t="s">
        <v>2506</v>
      </c>
      <c r="D1795" s="401" t="s">
        <v>22</v>
      </c>
      <c r="E1795" s="402">
        <v>9566.6</v>
      </c>
      <c r="F1795" s="294">
        <v>41950</v>
      </c>
      <c r="G1795" s="30">
        <v>9566.6</v>
      </c>
      <c r="H1795" s="265">
        <f t="shared" si="23"/>
        <v>0</v>
      </c>
      <c r="I1795" s="235" t="s">
        <v>2531</v>
      </c>
      <c r="M1795" s="9"/>
    </row>
    <row r="1796" spans="1:13" x14ac:dyDescent="0.25">
      <c r="A1796" s="240">
        <v>41950</v>
      </c>
      <c r="B1796" s="241">
        <v>2905</v>
      </c>
      <c r="C1796" s="394" t="s">
        <v>2506</v>
      </c>
      <c r="D1796" s="401" t="s">
        <v>22</v>
      </c>
      <c r="E1796" s="402">
        <v>10572.8</v>
      </c>
      <c r="F1796" s="294">
        <v>41950</v>
      </c>
      <c r="G1796" s="30">
        <v>10572.8</v>
      </c>
      <c r="H1796" s="265">
        <f t="shared" si="23"/>
        <v>0</v>
      </c>
      <c r="I1796" s="8" t="s">
        <v>2531</v>
      </c>
      <c r="K1796" s="21"/>
      <c r="M1796" s="9"/>
    </row>
    <row r="1797" spans="1:13" x14ac:dyDescent="0.25">
      <c r="A1797" s="240">
        <v>41950</v>
      </c>
      <c r="B1797" s="241">
        <v>2919</v>
      </c>
      <c r="C1797" s="394" t="s">
        <v>2506</v>
      </c>
      <c r="D1797" s="401" t="s">
        <v>22</v>
      </c>
      <c r="E1797" s="402">
        <v>2205.6</v>
      </c>
      <c r="F1797" s="294">
        <v>41950</v>
      </c>
      <c r="G1797" s="30">
        <v>2205.6</v>
      </c>
      <c r="H1797" s="265">
        <f t="shared" si="23"/>
        <v>0</v>
      </c>
      <c r="I1797" s="8" t="s">
        <v>2531</v>
      </c>
      <c r="M1797" s="9"/>
    </row>
    <row r="1798" spans="1:13" x14ac:dyDescent="0.25">
      <c r="A1798" s="240">
        <v>41951</v>
      </c>
      <c r="B1798" s="241">
        <v>2997</v>
      </c>
      <c r="C1798" s="394" t="s">
        <v>2506</v>
      </c>
      <c r="D1798" s="8" t="s">
        <v>22</v>
      </c>
      <c r="E1798" s="252">
        <v>17538.8</v>
      </c>
      <c r="F1798" s="294">
        <v>41951</v>
      </c>
      <c r="G1798" s="30">
        <v>17538.8</v>
      </c>
      <c r="H1798" s="265">
        <f t="shared" si="23"/>
        <v>0</v>
      </c>
      <c r="I1798" s="8" t="s">
        <v>2531</v>
      </c>
      <c r="M1798" s="9"/>
    </row>
    <row r="1799" spans="1:13" x14ac:dyDescent="0.25">
      <c r="A1799" s="240">
        <v>41952</v>
      </c>
      <c r="B1799" s="241">
        <v>3071</v>
      </c>
      <c r="C1799" s="394" t="s">
        <v>2506</v>
      </c>
      <c r="D1799" s="8" t="s">
        <v>22</v>
      </c>
      <c r="E1799" s="252">
        <v>6355.2</v>
      </c>
      <c r="F1799" s="294">
        <v>41953</v>
      </c>
      <c r="G1799" s="30">
        <v>6355.2</v>
      </c>
      <c r="H1799" s="265">
        <f t="shared" si="23"/>
        <v>0</v>
      </c>
      <c r="I1799" s="235" t="s">
        <v>2531</v>
      </c>
      <c r="M1799" s="9"/>
    </row>
    <row r="1800" spans="1:13" x14ac:dyDescent="0.25">
      <c r="A1800" s="240">
        <v>41953</v>
      </c>
      <c r="B1800" s="241">
        <v>3128</v>
      </c>
      <c r="C1800" s="394" t="s">
        <v>2506</v>
      </c>
      <c r="D1800" s="8" t="s">
        <v>22</v>
      </c>
      <c r="E1800" s="252">
        <v>4453.8</v>
      </c>
      <c r="F1800" s="294">
        <v>41953</v>
      </c>
      <c r="G1800" s="30">
        <v>4453.8</v>
      </c>
      <c r="H1800" s="265">
        <f t="shared" si="23"/>
        <v>0</v>
      </c>
      <c r="I1800" s="8" t="s">
        <v>2531</v>
      </c>
      <c r="M1800" s="9"/>
    </row>
    <row r="1801" spans="1:13" x14ac:dyDescent="0.25">
      <c r="A1801" s="240">
        <v>41954</v>
      </c>
      <c r="B1801" s="241">
        <v>3248</v>
      </c>
      <c r="C1801" s="394" t="s">
        <v>2506</v>
      </c>
      <c r="D1801" s="401" t="s">
        <v>22</v>
      </c>
      <c r="E1801" s="402">
        <v>5030.3999999999996</v>
      </c>
      <c r="F1801" s="294">
        <v>41955</v>
      </c>
      <c r="G1801" s="30">
        <v>5030.3999999999996</v>
      </c>
      <c r="H1801" s="265">
        <f t="shared" si="23"/>
        <v>0</v>
      </c>
      <c r="I1801" s="235" t="s">
        <v>2508</v>
      </c>
      <c r="M1801" s="9"/>
    </row>
    <row r="1802" spans="1:13" x14ac:dyDescent="0.25">
      <c r="A1802" s="240">
        <v>41955</v>
      </c>
      <c r="B1802" s="241">
        <v>3314</v>
      </c>
      <c r="C1802" s="394" t="s">
        <v>2506</v>
      </c>
      <c r="D1802" s="8" t="s">
        <v>22</v>
      </c>
      <c r="E1802" s="252">
        <v>16560.599999999999</v>
      </c>
      <c r="F1802" s="294">
        <v>41956</v>
      </c>
      <c r="G1802" s="30">
        <v>16560.5</v>
      </c>
      <c r="H1802" s="265">
        <f t="shared" si="23"/>
        <v>9.9999999998544808E-2</v>
      </c>
      <c r="I1802" s="235" t="s">
        <v>2523</v>
      </c>
      <c r="M1802" s="9"/>
    </row>
    <row r="1803" spans="1:13" x14ac:dyDescent="0.25">
      <c r="A1803" s="240">
        <v>41957</v>
      </c>
      <c r="B1803" s="241">
        <v>3508</v>
      </c>
      <c r="C1803" s="394" t="s">
        <v>2506</v>
      </c>
      <c r="D1803" s="401" t="s">
        <v>22</v>
      </c>
      <c r="E1803" s="402">
        <v>15523.2</v>
      </c>
      <c r="F1803" s="294">
        <v>41958</v>
      </c>
      <c r="G1803" s="30">
        <v>15523.2</v>
      </c>
      <c r="H1803" s="265">
        <f t="shared" si="23"/>
        <v>0</v>
      </c>
      <c r="I1803" s="8" t="s">
        <v>2531</v>
      </c>
      <c r="M1803" s="9"/>
    </row>
    <row r="1804" spans="1:13" x14ac:dyDescent="0.25">
      <c r="A1804" s="240">
        <v>41958</v>
      </c>
      <c r="B1804" s="241">
        <v>3581</v>
      </c>
      <c r="C1804" s="394" t="s">
        <v>2506</v>
      </c>
      <c r="D1804" s="401" t="s">
        <v>22</v>
      </c>
      <c r="E1804" s="402">
        <v>10819.2</v>
      </c>
      <c r="F1804" s="294">
        <v>41960</v>
      </c>
      <c r="G1804" s="30">
        <v>10819.2</v>
      </c>
      <c r="H1804" s="265">
        <f t="shared" si="23"/>
        <v>0</v>
      </c>
      <c r="I1804" s="235" t="s">
        <v>2531</v>
      </c>
      <c r="K1804" s="21"/>
      <c r="M1804" s="9"/>
    </row>
    <row r="1805" spans="1:13" x14ac:dyDescent="0.25">
      <c r="A1805" s="240">
        <v>41959</v>
      </c>
      <c r="B1805" s="241">
        <v>3650</v>
      </c>
      <c r="C1805" s="394" t="s">
        <v>2506</v>
      </c>
      <c r="D1805" s="8" t="s">
        <v>22</v>
      </c>
      <c r="E1805" s="252">
        <v>5299.2</v>
      </c>
      <c r="F1805" s="294">
        <v>41960</v>
      </c>
      <c r="G1805" s="30">
        <v>5299.2</v>
      </c>
      <c r="H1805" s="265">
        <f t="shared" si="23"/>
        <v>0</v>
      </c>
      <c r="I1805" s="8" t="s">
        <v>2531</v>
      </c>
      <c r="K1805" s="21"/>
      <c r="M1805" s="9"/>
    </row>
    <row r="1806" spans="1:13" x14ac:dyDescent="0.25">
      <c r="A1806" s="240">
        <v>41960</v>
      </c>
      <c r="B1806" s="241">
        <v>3712</v>
      </c>
      <c r="C1806" s="394" t="s">
        <v>2506</v>
      </c>
      <c r="D1806" s="8" t="s">
        <v>22</v>
      </c>
      <c r="E1806" s="252">
        <v>1433.6</v>
      </c>
      <c r="F1806" s="294">
        <v>41960</v>
      </c>
      <c r="G1806" s="251">
        <v>1433.6</v>
      </c>
      <c r="H1806" s="265">
        <f t="shared" si="23"/>
        <v>0</v>
      </c>
      <c r="I1806" s="235" t="s">
        <v>2508</v>
      </c>
      <c r="M1806" s="9"/>
    </row>
    <row r="1807" spans="1:13" x14ac:dyDescent="0.25">
      <c r="A1807" s="240">
        <v>41962</v>
      </c>
      <c r="B1807" s="241">
        <v>3885</v>
      </c>
      <c r="C1807" s="394" t="s">
        <v>2506</v>
      </c>
      <c r="D1807" s="401" t="s">
        <v>22</v>
      </c>
      <c r="E1807" s="402">
        <v>5116.8</v>
      </c>
      <c r="F1807" s="294">
        <v>41962</v>
      </c>
      <c r="G1807" s="30">
        <v>5116.8</v>
      </c>
      <c r="H1807" s="265">
        <f t="shared" si="23"/>
        <v>0</v>
      </c>
      <c r="I1807" s="8" t="s">
        <v>2544</v>
      </c>
      <c r="M1807" s="9"/>
    </row>
    <row r="1808" spans="1:13" x14ac:dyDescent="0.25">
      <c r="A1808" s="240">
        <v>41963</v>
      </c>
      <c r="B1808" s="241">
        <v>3955</v>
      </c>
      <c r="C1808" s="394" t="s">
        <v>2506</v>
      </c>
      <c r="D1808" s="401" t="s">
        <v>22</v>
      </c>
      <c r="E1808" s="402">
        <v>1664</v>
      </c>
      <c r="F1808" s="294">
        <v>41963</v>
      </c>
      <c r="G1808" s="30">
        <v>1664</v>
      </c>
      <c r="H1808" s="265">
        <f t="shared" si="23"/>
        <v>0</v>
      </c>
      <c r="I1808" s="8" t="s">
        <v>2531</v>
      </c>
      <c r="M1808" s="9"/>
    </row>
    <row r="1809" spans="1:13" x14ac:dyDescent="0.25">
      <c r="A1809" s="240">
        <v>41964</v>
      </c>
      <c r="B1809" s="241">
        <v>4078</v>
      </c>
      <c r="C1809" s="429" t="s">
        <v>2506</v>
      </c>
      <c r="D1809" s="401" t="s">
        <v>22</v>
      </c>
      <c r="E1809" s="402">
        <v>2847.4</v>
      </c>
      <c r="F1809" s="294">
        <v>41965</v>
      </c>
      <c r="G1809" s="30">
        <v>2847.4</v>
      </c>
      <c r="H1809" s="265">
        <f t="shared" si="23"/>
        <v>0</v>
      </c>
      <c r="I1809" s="431" t="s">
        <v>2531</v>
      </c>
      <c r="M1809" s="9"/>
    </row>
    <row r="1810" spans="1:13" x14ac:dyDescent="0.25">
      <c r="A1810" s="240">
        <v>41965</v>
      </c>
      <c r="B1810" s="241">
        <v>4163</v>
      </c>
      <c r="C1810" s="429" t="s">
        <v>2506</v>
      </c>
      <c r="D1810" s="401" t="s">
        <v>22</v>
      </c>
      <c r="E1810" s="402">
        <v>6895.6</v>
      </c>
      <c r="F1810" s="294">
        <v>41966</v>
      </c>
      <c r="G1810" s="22">
        <v>6895.6</v>
      </c>
      <c r="H1810" s="265">
        <f t="shared" si="23"/>
        <v>0</v>
      </c>
      <c r="I1810" s="431" t="s">
        <v>2531</v>
      </c>
      <c r="M1810" s="9"/>
    </row>
    <row r="1811" spans="1:13" x14ac:dyDescent="0.25">
      <c r="A1811" s="240">
        <v>41966</v>
      </c>
      <c r="B1811" s="241">
        <v>4234</v>
      </c>
      <c r="C1811" s="429" t="s">
        <v>2506</v>
      </c>
      <c r="D1811" s="401" t="s">
        <v>22</v>
      </c>
      <c r="E1811" s="402">
        <v>2420.8000000000002</v>
      </c>
      <c r="F1811" s="294">
        <v>41966</v>
      </c>
      <c r="G1811" s="22">
        <v>2420.8000000000002</v>
      </c>
      <c r="H1811" s="265">
        <f t="shared" si="23"/>
        <v>0</v>
      </c>
      <c r="I1811" s="20" t="s">
        <v>2531</v>
      </c>
      <c r="M1811" s="9"/>
    </row>
    <row r="1812" spans="1:13" x14ac:dyDescent="0.25">
      <c r="A1812" s="240">
        <v>41967</v>
      </c>
      <c r="B1812" s="241">
        <v>4266</v>
      </c>
      <c r="C1812" s="429" t="s">
        <v>2506</v>
      </c>
      <c r="D1812" s="401" t="s">
        <v>22</v>
      </c>
      <c r="E1812" s="402">
        <v>10968.8</v>
      </c>
      <c r="F1812" s="117">
        <v>41967</v>
      </c>
      <c r="G1812" s="30">
        <v>10968.8</v>
      </c>
      <c r="H1812" s="265">
        <f t="shared" si="23"/>
        <v>0</v>
      </c>
      <c r="I1812" s="235" t="s">
        <v>2531</v>
      </c>
      <c r="M1812" s="9"/>
    </row>
    <row r="1813" spans="1:13" x14ac:dyDescent="0.25">
      <c r="A1813" s="240">
        <v>41968</v>
      </c>
      <c r="B1813" s="241">
        <v>4377</v>
      </c>
      <c r="C1813" s="429" t="s">
        <v>2506</v>
      </c>
      <c r="D1813" s="401" t="s">
        <v>22</v>
      </c>
      <c r="E1813" s="402">
        <v>7369.6</v>
      </c>
      <c r="F1813" s="294">
        <v>41968</v>
      </c>
      <c r="G1813" s="22">
        <v>7369.6</v>
      </c>
      <c r="H1813" s="265">
        <f t="shared" si="23"/>
        <v>0</v>
      </c>
      <c r="I1813" s="20" t="s">
        <v>2531</v>
      </c>
      <c r="M1813" s="9"/>
    </row>
    <row r="1814" spans="1:13" x14ac:dyDescent="0.25">
      <c r="A1814" s="240"/>
      <c r="B1814" s="241"/>
      <c r="C1814" s="429"/>
      <c r="D1814" s="401"/>
      <c r="E1814" s="402"/>
      <c r="F1814" s="294"/>
      <c r="G1814" s="620">
        <f>SUM(G1791:G1813)</f>
        <v>209163.50000000003</v>
      </c>
      <c r="H1814" s="265"/>
      <c r="I1814" s="20"/>
      <c r="M1814" s="9"/>
    </row>
    <row r="1815" spans="1:13" x14ac:dyDescent="0.25">
      <c r="A1815" s="240"/>
      <c r="B1815" s="241"/>
      <c r="C1815" s="429"/>
      <c r="D1815" s="401"/>
      <c r="E1815" s="402"/>
      <c r="F1815" s="294"/>
      <c r="G1815" s="22"/>
      <c r="H1815" s="265"/>
      <c r="I1815" s="20"/>
      <c r="M1815" s="9"/>
    </row>
    <row r="1816" spans="1:13" x14ac:dyDescent="0.25">
      <c r="A1816" s="240">
        <v>41958</v>
      </c>
      <c r="B1816" s="241">
        <v>3629</v>
      </c>
      <c r="C1816" s="394" t="s">
        <v>2506</v>
      </c>
      <c r="D1816" s="8" t="s">
        <v>2720</v>
      </c>
      <c r="E1816" s="252">
        <v>38387.300000000003</v>
      </c>
      <c r="F1816" s="294">
        <v>41964</v>
      </c>
      <c r="G1816" s="30">
        <v>38387.300000000003</v>
      </c>
      <c r="H1816" s="265">
        <f t="shared" si="23"/>
        <v>0</v>
      </c>
      <c r="I1816" s="8" t="s">
        <v>2511</v>
      </c>
      <c r="M1816" s="9"/>
    </row>
    <row r="1817" spans="1:13" x14ac:dyDescent="0.25">
      <c r="A1817" s="240"/>
      <c r="B1817" s="241"/>
      <c r="C1817" s="394"/>
      <c r="D1817" s="8"/>
      <c r="E1817" s="252"/>
      <c r="F1817" s="294"/>
      <c r="G1817" s="30"/>
      <c r="H1817" s="265"/>
      <c r="I1817" s="8"/>
      <c r="M1817" s="9"/>
    </row>
    <row r="1818" spans="1:13" x14ac:dyDescent="0.25">
      <c r="A1818" s="240">
        <v>41962</v>
      </c>
      <c r="B1818" s="241">
        <v>3872</v>
      </c>
      <c r="C1818" s="394" t="s">
        <v>2506</v>
      </c>
      <c r="D1818" s="401" t="s">
        <v>2612</v>
      </c>
      <c r="E1818" s="402">
        <v>1250.5999999999999</v>
      </c>
      <c r="F1818" s="294">
        <v>41962</v>
      </c>
      <c r="G1818" s="30">
        <v>1250.5999999999999</v>
      </c>
      <c r="H1818" s="265">
        <f t="shared" si="23"/>
        <v>0</v>
      </c>
      <c r="I1818" s="8" t="s">
        <v>2508</v>
      </c>
      <c r="M1818" s="9"/>
    </row>
    <row r="1819" spans="1:13" x14ac:dyDescent="0.25">
      <c r="A1819" s="240">
        <v>41948</v>
      </c>
      <c r="B1819" s="241">
        <v>2726</v>
      </c>
      <c r="C1819" s="394" t="s">
        <v>2506</v>
      </c>
      <c r="D1819" s="401" t="s">
        <v>2612</v>
      </c>
      <c r="E1819" s="402">
        <v>2540.8000000000002</v>
      </c>
      <c r="F1819" s="294">
        <v>41948</v>
      </c>
      <c r="G1819" s="30">
        <v>2540.8000000000002</v>
      </c>
      <c r="H1819" s="265">
        <f t="shared" si="23"/>
        <v>0</v>
      </c>
      <c r="I1819" s="235" t="s">
        <v>2508</v>
      </c>
      <c r="M1819" s="9"/>
    </row>
    <row r="1820" spans="1:13" x14ac:dyDescent="0.25">
      <c r="A1820" s="240">
        <v>41964</v>
      </c>
      <c r="B1820" s="241">
        <v>4052</v>
      </c>
      <c r="C1820" s="429" t="s">
        <v>2506</v>
      </c>
      <c r="D1820" s="401" t="s">
        <v>2612</v>
      </c>
      <c r="E1820" s="402">
        <v>5702.4</v>
      </c>
      <c r="F1820" s="294">
        <v>41964</v>
      </c>
      <c r="G1820" s="30">
        <v>5702.4</v>
      </c>
      <c r="H1820" s="265">
        <f t="shared" si="23"/>
        <v>0</v>
      </c>
      <c r="I1820" s="8" t="s">
        <v>2508</v>
      </c>
      <c r="M1820" s="9"/>
    </row>
    <row r="1821" spans="1:13" x14ac:dyDescent="0.25">
      <c r="A1821" s="240">
        <v>41967</v>
      </c>
      <c r="B1821" s="241">
        <v>4292</v>
      </c>
      <c r="C1821" s="429" t="s">
        <v>2506</v>
      </c>
      <c r="D1821" s="401" t="s">
        <v>2612</v>
      </c>
      <c r="E1821" s="402">
        <v>3874.4</v>
      </c>
      <c r="F1821" s="117">
        <v>41967</v>
      </c>
      <c r="G1821" s="30">
        <v>3874.4</v>
      </c>
      <c r="H1821" s="265">
        <f t="shared" si="23"/>
        <v>0</v>
      </c>
      <c r="I1821" s="235" t="s">
        <v>2508</v>
      </c>
      <c r="M1821" s="9"/>
    </row>
    <row r="1822" spans="1:13" x14ac:dyDescent="0.25">
      <c r="A1822" s="240"/>
      <c r="B1822" s="241"/>
      <c r="C1822" s="429"/>
      <c r="D1822" s="401"/>
      <c r="E1822" s="402"/>
      <c r="F1822" s="117"/>
      <c r="G1822" s="30">
        <f>SUM(G1818:G1821)</f>
        <v>13368.199999999999</v>
      </c>
      <c r="H1822" s="265"/>
      <c r="I1822" s="235"/>
      <c r="M1822" s="9"/>
    </row>
    <row r="1823" spans="1:13" x14ac:dyDescent="0.25">
      <c r="A1823" s="240"/>
      <c r="B1823" s="241"/>
      <c r="C1823" s="429"/>
      <c r="D1823" s="401"/>
      <c r="E1823" s="402"/>
      <c r="F1823" s="117"/>
      <c r="G1823" s="30"/>
      <c r="H1823" s="265"/>
      <c r="I1823" s="235"/>
      <c r="M1823" s="9"/>
    </row>
    <row r="1824" spans="1:13" x14ac:dyDescent="0.25">
      <c r="A1824" s="240">
        <v>41957</v>
      </c>
      <c r="B1824" s="241">
        <v>3537</v>
      </c>
      <c r="C1824" s="394" t="s">
        <v>2506</v>
      </c>
      <c r="D1824" s="8" t="s">
        <v>2714</v>
      </c>
      <c r="E1824" s="252">
        <v>1320.1</v>
      </c>
      <c r="F1824" s="294">
        <v>41958</v>
      </c>
      <c r="G1824" s="30">
        <v>1320.1</v>
      </c>
      <c r="H1824" s="265">
        <f t="shared" si="23"/>
        <v>0</v>
      </c>
      <c r="I1824" s="235" t="s">
        <v>2511</v>
      </c>
      <c r="M1824" s="9"/>
    </row>
    <row r="1825" spans="1:13" x14ac:dyDescent="0.25">
      <c r="A1825" s="240">
        <v>41957</v>
      </c>
      <c r="B1825" s="241">
        <v>3538</v>
      </c>
      <c r="C1825" s="394" t="s">
        <v>2506</v>
      </c>
      <c r="D1825" s="401" t="s">
        <v>2714</v>
      </c>
      <c r="E1825" s="402">
        <v>5137.2</v>
      </c>
      <c r="F1825" s="294">
        <v>41958</v>
      </c>
      <c r="G1825" s="30">
        <v>5137.2</v>
      </c>
      <c r="H1825" s="265">
        <f t="shared" si="23"/>
        <v>0</v>
      </c>
      <c r="I1825" s="235" t="s">
        <v>2508</v>
      </c>
      <c r="M1825" s="9"/>
    </row>
    <row r="1826" spans="1:13" x14ac:dyDescent="0.25">
      <c r="A1826" s="240">
        <v>41950</v>
      </c>
      <c r="B1826" s="241">
        <v>2975</v>
      </c>
      <c r="C1826" s="394" t="s">
        <v>2506</v>
      </c>
      <c r="D1826" s="8" t="s">
        <v>2656</v>
      </c>
      <c r="E1826" s="252">
        <v>7459.35</v>
      </c>
      <c r="F1826" s="294">
        <v>41950</v>
      </c>
      <c r="G1826" s="30">
        <v>7459.35</v>
      </c>
      <c r="H1826" s="265">
        <f t="shared" si="23"/>
        <v>0</v>
      </c>
      <c r="I1826" s="8" t="s">
        <v>2508</v>
      </c>
      <c r="M1826" s="9"/>
    </row>
    <row r="1827" spans="1:13" x14ac:dyDescent="0.25">
      <c r="A1827" s="240">
        <v>41954</v>
      </c>
      <c r="B1827" s="241">
        <v>3267</v>
      </c>
      <c r="C1827" s="394" t="s">
        <v>2506</v>
      </c>
      <c r="D1827" s="8" t="s">
        <v>2656</v>
      </c>
      <c r="E1827" s="252">
        <v>7401.6</v>
      </c>
      <c r="F1827" s="294">
        <v>41955</v>
      </c>
      <c r="G1827" s="30">
        <v>7401.6</v>
      </c>
      <c r="H1827" s="265">
        <f t="shared" si="23"/>
        <v>0</v>
      </c>
      <c r="I1827" s="235" t="s">
        <v>2520</v>
      </c>
      <c r="M1827" s="9"/>
    </row>
    <row r="1828" spans="1:13" x14ac:dyDescent="0.25">
      <c r="A1828" s="240">
        <v>41961</v>
      </c>
      <c r="B1828" s="241">
        <v>3856</v>
      </c>
      <c r="C1828" s="394" t="s">
        <v>2506</v>
      </c>
      <c r="D1828" s="401" t="s">
        <v>2656</v>
      </c>
      <c r="E1828" s="402">
        <v>8073.8</v>
      </c>
      <c r="F1828" s="294">
        <v>41962</v>
      </c>
      <c r="G1828" s="251">
        <v>8073.8</v>
      </c>
      <c r="H1828" s="265">
        <f t="shared" si="23"/>
        <v>0</v>
      </c>
      <c r="I1828" s="8" t="s">
        <v>2511</v>
      </c>
      <c r="M1828" s="9"/>
    </row>
    <row r="1829" spans="1:13" x14ac:dyDescent="0.25">
      <c r="A1829" s="240">
        <v>41964</v>
      </c>
      <c r="B1829" s="241">
        <v>4098</v>
      </c>
      <c r="C1829" s="429" t="s">
        <v>2506</v>
      </c>
      <c r="D1829" s="401" t="s">
        <v>2656</v>
      </c>
      <c r="E1829" s="402">
        <v>6312.6</v>
      </c>
      <c r="F1829" s="294">
        <v>41965</v>
      </c>
      <c r="G1829" s="22">
        <v>6312.6</v>
      </c>
      <c r="H1829" s="265">
        <f t="shared" si="23"/>
        <v>0</v>
      </c>
      <c r="I1829" s="431" t="s">
        <v>2511</v>
      </c>
      <c r="M1829" s="9"/>
    </row>
    <row r="1830" spans="1:13" x14ac:dyDescent="0.25">
      <c r="A1830" s="240"/>
      <c r="B1830" s="241"/>
      <c r="C1830" s="429"/>
      <c r="D1830" s="401"/>
      <c r="E1830" s="402"/>
      <c r="F1830" s="294"/>
      <c r="G1830" s="620">
        <f>SUM(G1824:G1829)</f>
        <v>35704.65</v>
      </c>
      <c r="H1830" s="265"/>
      <c r="I1830" s="431"/>
      <c r="M1830" s="9"/>
    </row>
    <row r="1831" spans="1:13" x14ac:dyDescent="0.25">
      <c r="A1831" s="240"/>
      <c r="B1831" s="241"/>
      <c r="C1831" s="429"/>
      <c r="D1831" s="401"/>
      <c r="E1831" s="402"/>
      <c r="F1831" s="294"/>
      <c r="G1831" s="22"/>
      <c r="H1831" s="265"/>
      <c r="I1831" s="431"/>
      <c r="M1831" s="9"/>
    </row>
    <row r="1832" spans="1:13" x14ac:dyDescent="0.25">
      <c r="A1832" s="240">
        <v>41947</v>
      </c>
      <c r="B1832" s="241">
        <v>2673</v>
      </c>
      <c r="C1832" s="394" t="s">
        <v>2506</v>
      </c>
      <c r="D1832" s="414" t="s">
        <v>78</v>
      </c>
      <c r="E1832" s="402">
        <v>6228</v>
      </c>
      <c r="F1832" s="294">
        <v>41947</v>
      </c>
      <c r="G1832" s="30">
        <v>6228</v>
      </c>
      <c r="H1832" s="265">
        <f t="shared" si="23"/>
        <v>0</v>
      </c>
      <c r="I1832" s="38" t="s">
        <v>2544</v>
      </c>
      <c r="M1832" s="9"/>
    </row>
    <row r="1833" spans="1:13" x14ac:dyDescent="0.25">
      <c r="A1833" s="240">
        <v>41948</v>
      </c>
      <c r="B1833" s="241">
        <v>2784</v>
      </c>
      <c r="C1833" s="394" t="s">
        <v>2506</v>
      </c>
      <c r="D1833" s="401" t="s">
        <v>78</v>
      </c>
      <c r="E1833" s="402">
        <v>5982</v>
      </c>
      <c r="F1833" s="294">
        <v>41949</v>
      </c>
      <c r="G1833" s="30">
        <v>5982</v>
      </c>
      <c r="H1833" s="265">
        <f t="shared" si="23"/>
        <v>0</v>
      </c>
      <c r="I1833" s="235" t="s">
        <v>2520</v>
      </c>
      <c r="M1833" s="9"/>
    </row>
    <row r="1834" spans="1:13" x14ac:dyDescent="0.25">
      <c r="A1834" s="240"/>
      <c r="B1834" s="241"/>
      <c r="C1834" s="394"/>
      <c r="D1834" s="401"/>
      <c r="E1834" s="402"/>
      <c r="F1834" s="294"/>
      <c r="G1834" s="30">
        <f>SUM(G1832:G1833)</f>
        <v>12210</v>
      </c>
      <c r="H1834" s="265"/>
      <c r="I1834" s="235"/>
      <c r="M1834" s="9"/>
    </row>
    <row r="1835" spans="1:13" x14ac:dyDescent="0.25">
      <c r="A1835" s="240"/>
      <c r="B1835" s="241"/>
      <c r="C1835" s="394"/>
      <c r="D1835" s="401"/>
      <c r="E1835" s="402"/>
      <c r="F1835" s="294"/>
      <c r="G1835" s="30"/>
      <c r="H1835" s="265"/>
      <c r="I1835" s="235"/>
      <c r="M1835" s="9"/>
    </row>
    <row r="1836" spans="1:13" x14ac:dyDescent="0.25">
      <c r="A1836" s="240">
        <v>41944</v>
      </c>
      <c r="B1836" s="241">
        <v>2397</v>
      </c>
      <c r="C1836" s="394" t="s">
        <v>2506</v>
      </c>
      <c r="D1836" s="8" t="s">
        <v>2507</v>
      </c>
      <c r="E1836" s="252">
        <v>20956.5</v>
      </c>
      <c r="F1836" s="294">
        <v>41944</v>
      </c>
      <c r="G1836" s="30">
        <v>20956.5</v>
      </c>
      <c r="H1836" s="238">
        <f t="shared" si="23"/>
        <v>0</v>
      </c>
      <c r="I1836" s="235" t="s">
        <v>2508</v>
      </c>
      <c r="M1836" s="9"/>
    </row>
    <row r="1837" spans="1:13" x14ac:dyDescent="0.25">
      <c r="A1837" s="240">
        <v>41944</v>
      </c>
      <c r="B1837" s="241">
        <v>2479</v>
      </c>
      <c r="C1837" s="394" t="s">
        <v>2506</v>
      </c>
      <c r="D1837" s="401" t="s">
        <v>2507</v>
      </c>
      <c r="E1837" s="402">
        <v>14518</v>
      </c>
      <c r="F1837" s="294">
        <v>41944</v>
      </c>
      <c r="G1837" s="30">
        <v>14518</v>
      </c>
      <c r="H1837" s="238">
        <f t="shared" si="23"/>
        <v>0</v>
      </c>
      <c r="I1837" s="8" t="s">
        <v>2508</v>
      </c>
      <c r="M1837" s="9"/>
    </row>
    <row r="1838" spans="1:13" x14ac:dyDescent="0.25">
      <c r="A1838" s="240">
        <v>41946</v>
      </c>
      <c r="B1838" s="241">
        <v>2539</v>
      </c>
      <c r="C1838" s="394" t="s">
        <v>2506</v>
      </c>
      <c r="D1838" s="414" t="s">
        <v>2507</v>
      </c>
      <c r="E1838" s="402">
        <v>13741.8</v>
      </c>
      <c r="F1838" s="294">
        <v>41946</v>
      </c>
      <c r="G1838" s="30">
        <v>13741.8</v>
      </c>
      <c r="H1838" s="238">
        <f t="shared" si="23"/>
        <v>0</v>
      </c>
      <c r="I1838" s="38" t="s">
        <v>2508</v>
      </c>
      <c r="M1838" s="9"/>
    </row>
    <row r="1839" spans="1:13" x14ac:dyDescent="0.25">
      <c r="A1839" s="240">
        <v>41947</v>
      </c>
      <c r="B1839" s="241">
        <v>2700</v>
      </c>
      <c r="C1839" s="394" t="s">
        <v>2506</v>
      </c>
      <c r="D1839" s="401" t="s">
        <v>2507</v>
      </c>
      <c r="E1839" s="402">
        <v>10321.6</v>
      </c>
      <c r="F1839" s="294">
        <v>41947</v>
      </c>
      <c r="G1839" s="30">
        <v>10321.6</v>
      </c>
      <c r="H1839" s="265">
        <f t="shared" si="23"/>
        <v>0</v>
      </c>
      <c r="I1839" s="235" t="s">
        <v>2508</v>
      </c>
      <c r="M1839" s="9"/>
    </row>
    <row r="1840" spans="1:13" x14ac:dyDescent="0.25">
      <c r="A1840" s="240">
        <v>41949</v>
      </c>
      <c r="B1840" s="241">
        <v>2850</v>
      </c>
      <c r="C1840" s="394" t="s">
        <v>2506</v>
      </c>
      <c r="D1840" s="401" t="s">
        <v>2507</v>
      </c>
      <c r="E1840" s="402">
        <v>10399.6</v>
      </c>
      <c r="F1840" s="294">
        <v>41949</v>
      </c>
      <c r="G1840" s="30">
        <v>10399.6</v>
      </c>
      <c r="H1840" s="265">
        <f t="shared" si="23"/>
        <v>0</v>
      </c>
      <c r="I1840" s="8" t="s">
        <v>2508</v>
      </c>
      <c r="M1840" s="9"/>
    </row>
    <row r="1841" spans="1:13" x14ac:dyDescent="0.25">
      <c r="A1841" s="240">
        <v>41951</v>
      </c>
      <c r="B1841" s="241">
        <v>2981</v>
      </c>
      <c r="C1841" s="394" t="s">
        <v>2506</v>
      </c>
      <c r="D1841" s="8" t="s">
        <v>2507</v>
      </c>
      <c r="E1841" s="252">
        <v>11912.6</v>
      </c>
      <c r="F1841" s="294">
        <v>41951</v>
      </c>
      <c r="G1841" s="30">
        <v>11912.6</v>
      </c>
      <c r="H1841" s="265">
        <f t="shared" si="23"/>
        <v>0</v>
      </c>
      <c r="I1841" s="8" t="s">
        <v>2508</v>
      </c>
      <c r="M1841" s="9"/>
    </row>
    <row r="1842" spans="1:13" x14ac:dyDescent="0.25">
      <c r="A1842" s="240">
        <v>41953</v>
      </c>
      <c r="B1842" s="241">
        <v>3108</v>
      </c>
      <c r="C1842" s="394" t="s">
        <v>2506</v>
      </c>
      <c r="D1842" s="8" t="s">
        <v>2507</v>
      </c>
      <c r="E1842" s="252">
        <v>14764.2</v>
      </c>
      <c r="F1842" s="294">
        <v>41953</v>
      </c>
      <c r="G1842" s="30">
        <v>14764.2</v>
      </c>
      <c r="H1842" s="265">
        <f t="shared" si="23"/>
        <v>0</v>
      </c>
      <c r="I1842" s="235" t="s">
        <v>2508</v>
      </c>
      <c r="K1842" s="21"/>
      <c r="M1842" s="9"/>
    </row>
    <row r="1843" spans="1:13" x14ac:dyDescent="0.25">
      <c r="A1843" s="240">
        <v>41953</v>
      </c>
      <c r="B1843" s="241">
        <v>3109</v>
      </c>
      <c r="C1843" s="394" t="s">
        <v>2506</v>
      </c>
      <c r="D1843" s="8" t="s">
        <v>2507</v>
      </c>
      <c r="E1843" s="252">
        <v>436</v>
      </c>
      <c r="F1843" s="294">
        <v>41953</v>
      </c>
      <c r="G1843" s="30">
        <v>436</v>
      </c>
      <c r="H1843" s="265">
        <f t="shared" si="23"/>
        <v>0</v>
      </c>
      <c r="I1843" s="235" t="s">
        <v>2508</v>
      </c>
      <c r="M1843" s="9"/>
    </row>
    <row r="1844" spans="1:13" x14ac:dyDescent="0.25">
      <c r="A1844" s="240">
        <v>41956</v>
      </c>
      <c r="B1844" s="241">
        <v>3369</v>
      </c>
      <c r="C1844" s="394" t="s">
        <v>2506</v>
      </c>
      <c r="D1844" s="8" t="s">
        <v>2507</v>
      </c>
      <c r="E1844" s="252">
        <v>13517.6</v>
      </c>
      <c r="F1844" s="294">
        <v>41956</v>
      </c>
      <c r="G1844" s="30">
        <v>13517.6</v>
      </c>
      <c r="H1844" s="265">
        <f t="shared" si="23"/>
        <v>0</v>
      </c>
      <c r="I1844" s="235" t="s">
        <v>2508</v>
      </c>
      <c r="M1844" s="9"/>
    </row>
    <row r="1845" spans="1:13" x14ac:dyDescent="0.25">
      <c r="A1845" s="240">
        <v>41958</v>
      </c>
      <c r="B1845" s="241">
        <v>3556</v>
      </c>
      <c r="C1845" s="394" t="s">
        <v>2506</v>
      </c>
      <c r="D1845" s="401" t="s">
        <v>2507</v>
      </c>
      <c r="E1845" s="402">
        <v>21031.8</v>
      </c>
      <c r="F1845" s="294">
        <v>41958</v>
      </c>
      <c r="G1845" s="30">
        <v>21031.8</v>
      </c>
      <c r="H1845" s="265">
        <f t="shared" si="23"/>
        <v>0</v>
      </c>
      <c r="I1845" s="235" t="s">
        <v>2508</v>
      </c>
      <c r="M1845" s="9"/>
    </row>
    <row r="1846" spans="1:13" x14ac:dyDescent="0.25">
      <c r="A1846" s="240">
        <v>41958</v>
      </c>
      <c r="B1846" s="241">
        <v>3557</v>
      </c>
      <c r="C1846" s="394" t="s">
        <v>2506</v>
      </c>
      <c r="D1846" s="401" t="s">
        <v>2507</v>
      </c>
      <c r="E1846" s="402">
        <v>367.2</v>
      </c>
      <c r="F1846" s="294">
        <v>41958</v>
      </c>
      <c r="G1846" s="30">
        <v>367.2</v>
      </c>
      <c r="H1846" s="265">
        <f t="shared" si="23"/>
        <v>0</v>
      </c>
      <c r="I1846" s="235" t="s">
        <v>2508</v>
      </c>
      <c r="J1846" s="9"/>
      <c r="K1846" s="9"/>
      <c r="M1846" s="9"/>
    </row>
    <row r="1847" spans="1:13" x14ac:dyDescent="0.25">
      <c r="A1847" s="240">
        <v>41960</v>
      </c>
      <c r="B1847" s="241">
        <v>3684</v>
      </c>
      <c r="C1847" s="394" t="s">
        <v>2506</v>
      </c>
      <c r="D1847" s="8" t="s">
        <v>2507</v>
      </c>
      <c r="E1847" s="252">
        <v>8375.7999999999993</v>
      </c>
      <c r="F1847" s="294">
        <v>41960</v>
      </c>
      <c r="G1847" s="30">
        <v>8375.7999999999993</v>
      </c>
      <c r="H1847" s="265">
        <f t="shared" si="23"/>
        <v>0</v>
      </c>
      <c r="I1847" s="8" t="s">
        <v>2508</v>
      </c>
      <c r="J1847" s="9"/>
      <c r="K1847" s="9"/>
      <c r="M1847" s="9"/>
    </row>
    <row r="1848" spans="1:13" x14ac:dyDescent="0.25">
      <c r="A1848" s="240">
        <v>41961</v>
      </c>
      <c r="B1848" s="241">
        <v>3837</v>
      </c>
      <c r="C1848" s="394" t="s">
        <v>2506</v>
      </c>
      <c r="D1848" s="401" t="s">
        <v>2507</v>
      </c>
      <c r="E1848" s="402">
        <v>5338.1</v>
      </c>
      <c r="F1848" s="294">
        <v>41961</v>
      </c>
      <c r="G1848" s="251">
        <v>5338.1</v>
      </c>
      <c r="H1848" s="265">
        <f t="shared" si="23"/>
        <v>0</v>
      </c>
      <c r="I1848" s="8" t="s">
        <v>2508</v>
      </c>
      <c r="J1848" s="9"/>
      <c r="K1848" s="9"/>
      <c r="M1848" s="9"/>
    </row>
    <row r="1849" spans="1:13" x14ac:dyDescent="0.25">
      <c r="A1849" s="240">
        <v>41961</v>
      </c>
      <c r="B1849" s="241">
        <v>3838</v>
      </c>
      <c r="C1849" s="394" t="s">
        <v>2506</v>
      </c>
      <c r="D1849" s="401" t="s">
        <v>2507</v>
      </c>
      <c r="E1849" s="402">
        <v>2358.1999999999998</v>
      </c>
      <c r="F1849" s="294">
        <v>41961</v>
      </c>
      <c r="G1849" s="251">
        <v>2358.1999999999998</v>
      </c>
      <c r="H1849" s="265">
        <f t="shared" si="23"/>
        <v>0</v>
      </c>
      <c r="I1849" s="8" t="s">
        <v>2508</v>
      </c>
      <c r="J1849" s="9"/>
      <c r="K1849" s="9"/>
      <c r="M1849" s="9"/>
    </row>
    <row r="1850" spans="1:13" x14ac:dyDescent="0.25">
      <c r="A1850" s="240">
        <v>41964</v>
      </c>
      <c r="B1850" s="241">
        <v>4107</v>
      </c>
      <c r="C1850" s="429" t="s">
        <v>2506</v>
      </c>
      <c r="D1850" s="401" t="s">
        <v>2507</v>
      </c>
      <c r="E1850" s="402">
        <v>1956</v>
      </c>
      <c r="F1850" s="294">
        <v>41965</v>
      </c>
      <c r="G1850" s="22">
        <v>1956</v>
      </c>
      <c r="H1850" s="265">
        <f t="shared" ref="H1850:H1924" si="24">E1850-G1850</f>
        <v>0</v>
      </c>
      <c r="I1850" s="431" t="s">
        <v>2511</v>
      </c>
      <c r="J1850" s="9"/>
      <c r="K1850" s="9"/>
      <c r="M1850" s="9"/>
    </row>
    <row r="1851" spans="1:13" x14ac:dyDescent="0.25">
      <c r="A1851" s="240">
        <v>41965</v>
      </c>
      <c r="B1851" s="241">
        <v>4177</v>
      </c>
      <c r="C1851" s="429" t="s">
        <v>2506</v>
      </c>
      <c r="D1851" s="401" t="s">
        <v>2507</v>
      </c>
      <c r="E1851" s="295">
        <v>4566</v>
      </c>
      <c r="F1851" s="294">
        <v>41965</v>
      </c>
      <c r="G1851" s="22">
        <v>4566</v>
      </c>
      <c r="H1851" s="265">
        <f t="shared" si="24"/>
        <v>0</v>
      </c>
      <c r="I1851" s="20" t="s">
        <v>2508</v>
      </c>
      <c r="J1851" s="9"/>
      <c r="K1851" s="9"/>
      <c r="M1851" s="9"/>
    </row>
    <row r="1852" spans="1:13" x14ac:dyDescent="0.25">
      <c r="A1852" s="240">
        <v>41965</v>
      </c>
      <c r="B1852" s="241">
        <v>4178</v>
      </c>
      <c r="C1852" s="429" t="s">
        <v>2506</v>
      </c>
      <c r="D1852" s="401" t="s">
        <v>2507</v>
      </c>
      <c r="E1852" s="402">
        <v>286</v>
      </c>
      <c r="F1852" s="294">
        <v>41965</v>
      </c>
      <c r="G1852" s="22">
        <v>286</v>
      </c>
      <c r="H1852" s="265">
        <f t="shared" si="24"/>
        <v>0</v>
      </c>
      <c r="I1852" s="20" t="s">
        <v>2508</v>
      </c>
      <c r="J1852" s="9"/>
      <c r="K1852" s="9"/>
      <c r="M1852" s="9"/>
    </row>
    <row r="1853" spans="1:13" x14ac:dyDescent="0.25">
      <c r="A1853" s="240"/>
      <c r="B1853" s="241"/>
      <c r="C1853" s="429"/>
      <c r="D1853" s="401"/>
      <c r="E1853" s="402"/>
      <c r="F1853" s="294"/>
      <c r="G1853" s="620">
        <f>SUM(G1836:G1852)</f>
        <v>154847.00000000003</v>
      </c>
      <c r="H1853" s="265"/>
      <c r="I1853" s="20"/>
      <c r="J1853" s="9"/>
      <c r="K1853" s="9"/>
      <c r="M1853" s="9"/>
    </row>
    <row r="1854" spans="1:13" x14ac:dyDescent="0.25">
      <c r="A1854" s="240"/>
      <c r="B1854" s="241"/>
      <c r="C1854" s="429"/>
      <c r="D1854" s="401"/>
      <c r="E1854" s="402"/>
      <c r="F1854" s="294"/>
      <c r="G1854" s="22"/>
      <c r="H1854" s="265"/>
      <c r="I1854" s="20"/>
      <c r="J1854" s="9"/>
      <c r="K1854" s="9"/>
      <c r="M1854" s="9"/>
    </row>
    <row r="1855" spans="1:13" x14ac:dyDescent="0.25">
      <c r="A1855" s="240">
        <v>41950</v>
      </c>
      <c r="B1855" s="241">
        <v>2928</v>
      </c>
      <c r="C1855" s="394" t="s">
        <v>2506</v>
      </c>
      <c r="D1855" s="401" t="s">
        <v>2645</v>
      </c>
      <c r="E1855" s="402">
        <v>5534.4</v>
      </c>
      <c r="F1855" s="294">
        <v>41950</v>
      </c>
      <c r="G1855" s="30">
        <v>5534.4</v>
      </c>
      <c r="H1855" s="265">
        <f t="shared" si="24"/>
        <v>0</v>
      </c>
      <c r="I1855" s="8" t="s">
        <v>2508</v>
      </c>
      <c r="J1855" s="9"/>
      <c r="K1855" s="9"/>
      <c r="M1855" s="9"/>
    </row>
    <row r="1856" spans="1:13" x14ac:dyDescent="0.25">
      <c r="A1856" s="240">
        <v>41950</v>
      </c>
      <c r="B1856" s="241">
        <v>2968</v>
      </c>
      <c r="C1856" s="394" t="s">
        <v>2506</v>
      </c>
      <c r="D1856" s="8" t="s">
        <v>2645</v>
      </c>
      <c r="E1856" s="252">
        <v>17036.099999999999</v>
      </c>
      <c r="F1856" s="294">
        <v>41951</v>
      </c>
      <c r="G1856" s="251">
        <v>17036.099999999999</v>
      </c>
      <c r="H1856" s="265">
        <f t="shared" si="24"/>
        <v>0</v>
      </c>
      <c r="I1856" s="8" t="s">
        <v>2511</v>
      </c>
      <c r="J1856" s="9"/>
      <c r="K1856" s="9"/>
      <c r="M1856" s="9"/>
    </row>
    <row r="1857" spans="1:13" x14ac:dyDescent="0.25">
      <c r="A1857" s="240">
        <v>41967</v>
      </c>
      <c r="B1857" s="241">
        <v>4291</v>
      </c>
      <c r="C1857" s="429" t="s">
        <v>2506</v>
      </c>
      <c r="D1857" s="401" t="s">
        <v>2645</v>
      </c>
      <c r="E1857" s="402">
        <v>4185.6000000000004</v>
      </c>
      <c r="F1857" s="117">
        <v>41967</v>
      </c>
      <c r="G1857" s="30">
        <v>4185.6000000000004</v>
      </c>
      <c r="H1857" s="265">
        <f t="shared" si="24"/>
        <v>0</v>
      </c>
      <c r="I1857" s="235" t="s">
        <v>2508</v>
      </c>
      <c r="J1857" s="9"/>
      <c r="K1857" s="9"/>
      <c r="M1857" s="9"/>
    </row>
    <row r="1858" spans="1:13" x14ac:dyDescent="0.25">
      <c r="A1858" s="240">
        <v>41967</v>
      </c>
      <c r="B1858" s="241">
        <v>4294</v>
      </c>
      <c r="C1858" s="429" t="s">
        <v>2506</v>
      </c>
      <c r="D1858" s="401" t="s">
        <v>2645</v>
      </c>
      <c r="E1858" s="402">
        <v>603</v>
      </c>
      <c r="F1858" s="117">
        <v>41967</v>
      </c>
      <c r="G1858" s="30">
        <v>603</v>
      </c>
      <c r="H1858" s="265">
        <f t="shared" si="24"/>
        <v>0</v>
      </c>
      <c r="I1858" s="235" t="s">
        <v>2508</v>
      </c>
      <c r="J1858" s="9"/>
      <c r="K1858" s="9"/>
      <c r="M1858" s="9"/>
    </row>
    <row r="1859" spans="1:13" x14ac:dyDescent="0.25">
      <c r="A1859" s="240"/>
      <c r="B1859" s="241"/>
      <c r="C1859" s="429"/>
      <c r="D1859" s="401"/>
      <c r="E1859" s="402"/>
      <c r="F1859" s="117"/>
      <c r="G1859" s="30">
        <f>SUM(G1855:G1858)</f>
        <v>27359.1</v>
      </c>
      <c r="H1859" s="265"/>
      <c r="I1859" s="235"/>
      <c r="J1859" s="9"/>
      <c r="K1859" s="9"/>
      <c r="M1859" s="9"/>
    </row>
    <row r="1860" spans="1:13" x14ac:dyDescent="0.25">
      <c r="A1860" s="240"/>
      <c r="B1860" s="241"/>
      <c r="C1860" s="429"/>
      <c r="D1860" s="401"/>
      <c r="E1860" s="402"/>
      <c r="F1860" s="117"/>
      <c r="G1860" s="30"/>
      <c r="H1860" s="265"/>
      <c r="I1860" s="235"/>
      <c r="J1860" s="9"/>
      <c r="K1860" s="9"/>
      <c r="M1860" s="9"/>
    </row>
    <row r="1861" spans="1:13" x14ac:dyDescent="0.25">
      <c r="A1861" s="240">
        <v>41944</v>
      </c>
      <c r="B1861" s="241">
        <v>2431</v>
      </c>
      <c r="C1861" s="394" t="s">
        <v>2506</v>
      </c>
      <c r="D1861" s="8" t="s">
        <v>2530</v>
      </c>
      <c r="E1861" s="252">
        <v>27312.78</v>
      </c>
      <c r="F1861" s="294">
        <v>41944</v>
      </c>
      <c r="G1861" s="30">
        <v>27312.78</v>
      </c>
      <c r="H1861" s="238">
        <f t="shared" si="24"/>
        <v>0</v>
      </c>
      <c r="I1861" s="235" t="s">
        <v>2531</v>
      </c>
      <c r="J1861" s="9"/>
      <c r="K1861" s="9"/>
      <c r="M1861" s="9"/>
    </row>
    <row r="1862" spans="1:13" x14ac:dyDescent="0.25">
      <c r="A1862" s="240">
        <v>41944</v>
      </c>
      <c r="B1862" s="241">
        <v>2497</v>
      </c>
      <c r="C1862" s="394" t="s">
        <v>2506</v>
      </c>
      <c r="D1862" s="401" t="s">
        <v>2530</v>
      </c>
      <c r="E1862" s="402">
        <v>28016.34</v>
      </c>
      <c r="F1862" s="299" t="s">
        <v>2554</v>
      </c>
      <c r="G1862" s="30">
        <f>10000+18016.34</f>
        <v>28016.34</v>
      </c>
      <c r="H1862" s="238">
        <f t="shared" si="24"/>
        <v>0</v>
      </c>
      <c r="I1862" s="8" t="s">
        <v>2508</v>
      </c>
      <c r="J1862" s="9"/>
      <c r="K1862" s="9"/>
      <c r="M1862" s="9"/>
    </row>
    <row r="1863" spans="1:13" x14ac:dyDescent="0.25">
      <c r="A1863" s="240">
        <v>41946</v>
      </c>
      <c r="B1863" s="241">
        <v>2576</v>
      </c>
      <c r="C1863" s="394" t="s">
        <v>2506</v>
      </c>
      <c r="D1863" s="414" t="s">
        <v>2530</v>
      </c>
      <c r="E1863" s="402">
        <v>11481</v>
      </c>
      <c r="F1863" s="294">
        <v>41949</v>
      </c>
      <c r="G1863" s="30">
        <v>11481</v>
      </c>
      <c r="H1863" s="238">
        <f t="shared" si="24"/>
        <v>0</v>
      </c>
      <c r="I1863" s="38" t="s">
        <v>2508</v>
      </c>
      <c r="J1863" s="9"/>
      <c r="K1863" s="9"/>
      <c r="M1863" s="9"/>
    </row>
    <row r="1864" spans="1:13" x14ac:dyDescent="0.25">
      <c r="A1864" s="240">
        <v>41948</v>
      </c>
      <c r="B1864" s="241">
        <v>2718</v>
      </c>
      <c r="C1864" s="394" t="s">
        <v>2506</v>
      </c>
      <c r="D1864" s="401" t="s">
        <v>2530</v>
      </c>
      <c r="E1864" s="402">
        <v>30564.6</v>
      </c>
      <c r="F1864" s="299" t="s">
        <v>2608</v>
      </c>
      <c r="G1864" s="30">
        <f>13500+4000+13064.6</f>
        <v>30564.6</v>
      </c>
      <c r="H1864" s="265">
        <f t="shared" si="24"/>
        <v>0</v>
      </c>
      <c r="I1864" s="235" t="s">
        <v>2544</v>
      </c>
      <c r="J1864" s="9"/>
      <c r="K1864" s="9"/>
      <c r="M1864" s="9"/>
    </row>
    <row r="1865" spans="1:13" x14ac:dyDescent="0.25">
      <c r="A1865" s="240">
        <v>41951</v>
      </c>
      <c r="B1865" s="241">
        <v>3029</v>
      </c>
      <c r="C1865" s="394" t="s">
        <v>2506</v>
      </c>
      <c r="D1865" s="8" t="s">
        <v>2530</v>
      </c>
      <c r="E1865" s="252">
        <v>32236.799999999999</v>
      </c>
      <c r="F1865" s="299" t="s">
        <v>2660</v>
      </c>
      <c r="G1865" s="30">
        <f>17236.8+15000</f>
        <v>32236.799999999999</v>
      </c>
      <c r="H1865" s="265">
        <f t="shared" si="24"/>
        <v>0</v>
      </c>
      <c r="I1865" s="8" t="s">
        <v>2520</v>
      </c>
      <c r="J1865" s="9"/>
      <c r="K1865" s="9"/>
      <c r="M1865" s="9"/>
    </row>
    <row r="1866" spans="1:13" x14ac:dyDescent="0.25">
      <c r="A1866" s="240">
        <v>41952</v>
      </c>
      <c r="B1866" s="241">
        <v>3089</v>
      </c>
      <c r="C1866" s="394" t="s">
        <v>2506</v>
      </c>
      <c r="D1866" s="8" t="s">
        <v>2530</v>
      </c>
      <c r="E1866" s="252">
        <v>9210.5</v>
      </c>
      <c r="F1866" s="294">
        <v>41952</v>
      </c>
      <c r="G1866" s="30">
        <v>9210.5</v>
      </c>
      <c r="H1866" s="265">
        <f t="shared" si="24"/>
        <v>0</v>
      </c>
      <c r="I1866" s="235" t="s">
        <v>2544</v>
      </c>
      <c r="M1866" s="9"/>
    </row>
    <row r="1867" spans="1:13" x14ac:dyDescent="0.25">
      <c r="A1867" s="240">
        <v>41952</v>
      </c>
      <c r="B1867" s="241">
        <v>3100</v>
      </c>
      <c r="C1867" s="394" t="s">
        <v>2506</v>
      </c>
      <c r="D1867" s="8" t="s">
        <v>2530</v>
      </c>
      <c r="E1867" s="252">
        <v>28601.19</v>
      </c>
      <c r="F1867" s="294">
        <v>41955</v>
      </c>
      <c r="G1867" s="30">
        <v>28601.19</v>
      </c>
      <c r="H1867" s="265">
        <f t="shared" si="24"/>
        <v>0</v>
      </c>
      <c r="I1867" s="235" t="s">
        <v>2544</v>
      </c>
      <c r="M1867" s="9"/>
    </row>
    <row r="1868" spans="1:13" x14ac:dyDescent="0.25">
      <c r="A1868" s="240">
        <v>41954</v>
      </c>
      <c r="B1868" s="241">
        <v>3257</v>
      </c>
      <c r="C1868" s="394" t="s">
        <v>2506</v>
      </c>
      <c r="D1868" s="8" t="s">
        <v>2530</v>
      </c>
      <c r="E1868" s="252">
        <v>2242</v>
      </c>
      <c r="F1868" s="294">
        <v>41955</v>
      </c>
      <c r="G1868" s="30">
        <v>2242</v>
      </c>
      <c r="H1868" s="265">
        <f t="shared" si="24"/>
        <v>0</v>
      </c>
      <c r="I1868" s="235" t="s">
        <v>2511</v>
      </c>
      <c r="M1868" s="9"/>
    </row>
    <row r="1869" spans="1:13" x14ac:dyDescent="0.25">
      <c r="A1869" s="240">
        <v>41955</v>
      </c>
      <c r="B1869" s="241">
        <v>3331</v>
      </c>
      <c r="C1869" s="394" t="s">
        <v>2506</v>
      </c>
      <c r="D1869" s="8" t="s">
        <v>2530</v>
      </c>
      <c r="E1869" s="252">
        <v>5811</v>
      </c>
      <c r="F1869" s="294">
        <v>41956</v>
      </c>
      <c r="G1869" s="30">
        <v>5811</v>
      </c>
      <c r="H1869" s="265">
        <f t="shared" si="24"/>
        <v>0</v>
      </c>
      <c r="I1869" s="235" t="s">
        <v>2520</v>
      </c>
      <c r="M1869" s="9"/>
    </row>
    <row r="1870" spans="1:13" x14ac:dyDescent="0.25">
      <c r="A1870" s="240">
        <v>41956</v>
      </c>
      <c r="B1870" s="241">
        <v>3385</v>
      </c>
      <c r="C1870" s="394" t="s">
        <v>2506</v>
      </c>
      <c r="D1870" s="8" t="s">
        <v>2530</v>
      </c>
      <c r="E1870" s="252">
        <v>20455.5</v>
      </c>
      <c r="F1870" s="294">
        <v>41956</v>
      </c>
      <c r="G1870" s="30">
        <v>20455.5</v>
      </c>
      <c r="H1870" s="265">
        <f t="shared" si="24"/>
        <v>0</v>
      </c>
      <c r="I1870" s="235" t="s">
        <v>2508</v>
      </c>
      <c r="M1870" s="9"/>
    </row>
    <row r="1871" spans="1:13" x14ac:dyDescent="0.25">
      <c r="A1871" s="240">
        <v>41956</v>
      </c>
      <c r="B1871" s="241">
        <v>3395</v>
      </c>
      <c r="C1871" s="394" t="s">
        <v>2506</v>
      </c>
      <c r="D1871" s="8" t="s">
        <v>2530</v>
      </c>
      <c r="E1871" s="252">
        <v>11932.5</v>
      </c>
      <c r="F1871" s="294">
        <v>41957</v>
      </c>
      <c r="G1871" s="30">
        <v>11932.5</v>
      </c>
      <c r="H1871" s="265">
        <f t="shared" si="24"/>
        <v>0</v>
      </c>
      <c r="I1871" s="235" t="s">
        <v>2531</v>
      </c>
      <c r="M1871" s="9"/>
    </row>
    <row r="1872" spans="1:13" x14ac:dyDescent="0.25">
      <c r="A1872" s="240">
        <v>41958</v>
      </c>
      <c r="B1872" s="241">
        <v>3576</v>
      </c>
      <c r="C1872" s="394" t="s">
        <v>2506</v>
      </c>
      <c r="D1872" s="401" t="s">
        <v>2530</v>
      </c>
      <c r="E1872" s="402">
        <v>12086.8</v>
      </c>
      <c r="F1872" s="294">
        <v>41959</v>
      </c>
      <c r="G1872" s="30">
        <v>12086.8</v>
      </c>
      <c r="H1872" s="265">
        <f t="shared" si="24"/>
        <v>0</v>
      </c>
      <c r="I1872" s="235" t="s">
        <v>2508</v>
      </c>
      <c r="M1872" s="9"/>
    </row>
    <row r="1873" spans="1:13" x14ac:dyDescent="0.25">
      <c r="A1873" s="240">
        <v>41959</v>
      </c>
      <c r="B1873" s="241">
        <v>3667</v>
      </c>
      <c r="C1873" s="394" t="s">
        <v>2506</v>
      </c>
      <c r="D1873" s="8" t="s">
        <v>2530</v>
      </c>
      <c r="E1873" s="252">
        <v>48794.39</v>
      </c>
      <c r="F1873" s="294">
        <v>41960</v>
      </c>
      <c r="G1873" s="30">
        <v>48794.39</v>
      </c>
      <c r="H1873" s="265">
        <f t="shared" si="24"/>
        <v>0</v>
      </c>
      <c r="I1873" s="8" t="s">
        <v>2525</v>
      </c>
      <c r="M1873" s="9"/>
    </row>
    <row r="1874" spans="1:13" x14ac:dyDescent="0.25">
      <c r="A1874" s="240">
        <v>41960</v>
      </c>
      <c r="B1874" s="241">
        <v>3702</v>
      </c>
      <c r="C1874" s="394" t="s">
        <v>2506</v>
      </c>
      <c r="D1874" s="8" t="s">
        <v>2530</v>
      </c>
      <c r="E1874" s="252">
        <v>14067</v>
      </c>
      <c r="F1874" s="294">
        <v>41960</v>
      </c>
      <c r="G1874" s="251">
        <v>14067</v>
      </c>
      <c r="H1874" s="265">
        <f t="shared" si="24"/>
        <v>0</v>
      </c>
      <c r="I1874" s="8" t="s">
        <v>2508</v>
      </c>
      <c r="M1874" s="9"/>
    </row>
    <row r="1875" spans="1:13" x14ac:dyDescent="0.25">
      <c r="A1875" s="240">
        <v>41961</v>
      </c>
      <c r="B1875" s="241">
        <v>3797</v>
      </c>
      <c r="C1875" s="394" t="s">
        <v>2506</v>
      </c>
      <c r="D1875" s="401" t="s">
        <v>2530</v>
      </c>
      <c r="E1875" s="402">
        <v>18611.25</v>
      </c>
      <c r="F1875" s="294">
        <v>41961</v>
      </c>
      <c r="G1875" s="251">
        <v>18611.25</v>
      </c>
      <c r="H1875" s="280">
        <f t="shared" si="24"/>
        <v>0</v>
      </c>
      <c r="I1875" s="235" t="s">
        <v>2508</v>
      </c>
      <c r="M1875" s="9"/>
    </row>
    <row r="1876" spans="1:13" x14ac:dyDescent="0.25">
      <c r="A1876" s="240">
        <v>41962</v>
      </c>
      <c r="B1876" s="241">
        <v>3897</v>
      </c>
      <c r="C1876" s="394" t="s">
        <v>2506</v>
      </c>
      <c r="D1876" s="401" t="s">
        <v>2530</v>
      </c>
      <c r="E1876" s="402">
        <v>15883.5</v>
      </c>
      <c r="F1876" s="294">
        <v>41963</v>
      </c>
      <c r="G1876" s="30">
        <v>15883.5</v>
      </c>
      <c r="H1876" s="265">
        <f t="shared" si="24"/>
        <v>0</v>
      </c>
      <c r="I1876" s="8" t="s">
        <v>2508</v>
      </c>
      <c r="M1876" s="9"/>
    </row>
    <row r="1877" spans="1:13" x14ac:dyDescent="0.25">
      <c r="A1877" s="240">
        <v>41963</v>
      </c>
      <c r="B1877" s="241">
        <v>3947</v>
      </c>
      <c r="C1877" s="394" t="s">
        <v>2506</v>
      </c>
      <c r="D1877" s="401" t="s">
        <v>2530</v>
      </c>
      <c r="E1877" s="402">
        <v>21174.5</v>
      </c>
      <c r="F1877" s="294">
        <v>41963</v>
      </c>
      <c r="G1877" s="30">
        <v>21174.5</v>
      </c>
      <c r="H1877" s="265">
        <f t="shared" si="24"/>
        <v>0</v>
      </c>
      <c r="I1877" s="8" t="s">
        <v>2544</v>
      </c>
      <c r="M1877" s="9"/>
    </row>
    <row r="1878" spans="1:13" x14ac:dyDescent="0.25">
      <c r="A1878" s="240">
        <v>41964</v>
      </c>
      <c r="B1878" s="241">
        <v>4042</v>
      </c>
      <c r="C1878" s="429" t="s">
        <v>2506</v>
      </c>
      <c r="D1878" s="401" t="s">
        <v>2530</v>
      </c>
      <c r="E1878" s="402">
        <v>22236.5</v>
      </c>
      <c r="F1878" s="294">
        <v>41964</v>
      </c>
      <c r="G1878" s="30">
        <v>22236.5</v>
      </c>
      <c r="H1878" s="265">
        <f t="shared" si="24"/>
        <v>0</v>
      </c>
      <c r="I1878" s="8" t="s">
        <v>2544</v>
      </c>
      <c r="M1878" s="9"/>
    </row>
    <row r="1879" spans="1:13" x14ac:dyDescent="0.25">
      <c r="A1879" s="240">
        <v>41965</v>
      </c>
      <c r="B1879" s="241">
        <v>4139</v>
      </c>
      <c r="C1879" s="429" t="s">
        <v>2506</v>
      </c>
      <c r="D1879" s="401" t="s">
        <v>2530</v>
      </c>
      <c r="E1879" s="402">
        <v>392</v>
      </c>
      <c r="F1879" s="294">
        <v>41965</v>
      </c>
      <c r="G1879" s="22">
        <v>392</v>
      </c>
      <c r="H1879" s="265">
        <f t="shared" si="24"/>
        <v>0</v>
      </c>
      <c r="I1879" s="431" t="s">
        <v>2508</v>
      </c>
      <c r="M1879" s="9"/>
    </row>
    <row r="1880" spans="1:13" x14ac:dyDescent="0.25">
      <c r="A1880" s="240">
        <v>41965</v>
      </c>
      <c r="B1880" s="241">
        <v>4183</v>
      </c>
      <c r="C1880" s="429" t="s">
        <v>2506</v>
      </c>
      <c r="D1880" s="401" t="s">
        <v>2530</v>
      </c>
      <c r="E1880" s="402">
        <v>11654.5</v>
      </c>
      <c r="F1880" s="294">
        <v>41968</v>
      </c>
      <c r="G1880" s="22">
        <v>11654.5</v>
      </c>
      <c r="H1880" s="265">
        <f t="shared" si="24"/>
        <v>0</v>
      </c>
      <c r="I1880" s="20" t="s">
        <v>2525</v>
      </c>
      <c r="K1880" s="21"/>
      <c r="M1880" s="9"/>
    </row>
    <row r="1881" spans="1:13" x14ac:dyDescent="0.25">
      <c r="A1881" s="240">
        <v>41967</v>
      </c>
      <c r="B1881" s="241">
        <v>4287</v>
      </c>
      <c r="C1881" s="429" t="s">
        <v>2506</v>
      </c>
      <c r="D1881" s="401" t="s">
        <v>2530</v>
      </c>
      <c r="E1881" s="402">
        <v>9530.4</v>
      </c>
      <c r="F1881" s="117">
        <v>41967</v>
      </c>
      <c r="G1881" s="30">
        <v>9530.4</v>
      </c>
      <c r="H1881" s="265">
        <f t="shared" si="24"/>
        <v>0</v>
      </c>
      <c r="I1881" s="235" t="s">
        <v>2523</v>
      </c>
      <c r="M1881" s="9"/>
    </row>
    <row r="1882" spans="1:13" x14ac:dyDescent="0.25">
      <c r="A1882" s="240"/>
      <c r="B1882" s="241"/>
      <c r="C1882" s="429"/>
      <c r="D1882" s="401"/>
      <c r="E1882" s="402"/>
      <c r="F1882" s="117"/>
      <c r="G1882" s="621">
        <f>SUM(G1861:G1881)</f>
        <v>382295.05000000005</v>
      </c>
      <c r="H1882" s="265"/>
      <c r="I1882" s="235"/>
      <c r="M1882" s="9"/>
    </row>
    <row r="1883" spans="1:13" x14ac:dyDescent="0.25">
      <c r="A1883" s="240"/>
      <c r="B1883" s="241"/>
      <c r="C1883" s="429"/>
      <c r="D1883" s="401"/>
      <c r="E1883" s="402"/>
      <c r="F1883" s="117"/>
      <c r="G1883" s="30"/>
      <c r="H1883" s="265"/>
      <c r="I1883" s="235"/>
      <c r="M1883" s="9"/>
    </row>
    <row r="1884" spans="1:13" x14ac:dyDescent="0.25">
      <c r="A1884" s="240">
        <v>41944</v>
      </c>
      <c r="B1884" s="241">
        <v>2418</v>
      </c>
      <c r="C1884" s="394" t="s">
        <v>2506</v>
      </c>
      <c r="D1884" s="8" t="s">
        <v>703</v>
      </c>
      <c r="E1884" s="252">
        <v>4857.6000000000004</v>
      </c>
      <c r="F1884" s="294">
        <v>41944</v>
      </c>
      <c r="G1884" s="30">
        <v>4857.6000000000004</v>
      </c>
      <c r="H1884" s="238">
        <f t="shared" si="24"/>
        <v>0</v>
      </c>
      <c r="I1884" s="235" t="s">
        <v>2508</v>
      </c>
      <c r="J1884" s="9"/>
      <c r="K1884" s="9"/>
      <c r="M1884" s="9"/>
    </row>
    <row r="1885" spans="1:13" x14ac:dyDescent="0.25">
      <c r="A1885" s="240">
        <v>41946</v>
      </c>
      <c r="B1885" s="241">
        <v>2581</v>
      </c>
      <c r="C1885" s="394" t="s">
        <v>2506</v>
      </c>
      <c r="D1885" s="414" t="s">
        <v>703</v>
      </c>
      <c r="E1885" s="402">
        <v>5027.74</v>
      </c>
      <c r="F1885" s="294">
        <v>41946</v>
      </c>
      <c r="G1885" s="30">
        <v>5027.74</v>
      </c>
      <c r="H1885" s="238">
        <f t="shared" si="24"/>
        <v>0</v>
      </c>
      <c r="I1885" s="38" t="s">
        <v>2508</v>
      </c>
      <c r="J1885" s="9"/>
      <c r="K1885" s="9"/>
      <c r="M1885" s="9"/>
    </row>
    <row r="1886" spans="1:13" x14ac:dyDescent="0.25">
      <c r="A1886" s="240">
        <v>41950</v>
      </c>
      <c r="B1886" s="241">
        <v>2952</v>
      </c>
      <c r="C1886" s="394" t="s">
        <v>2506</v>
      </c>
      <c r="D1886" s="8" t="s">
        <v>703</v>
      </c>
      <c r="E1886" s="252">
        <v>1196</v>
      </c>
      <c r="F1886" s="294">
        <v>41950</v>
      </c>
      <c r="G1886" s="30">
        <v>1196</v>
      </c>
      <c r="H1886" s="265">
        <f t="shared" si="24"/>
        <v>0</v>
      </c>
      <c r="I1886" s="8" t="s">
        <v>2508</v>
      </c>
      <c r="J1886" s="9"/>
      <c r="K1886" s="9"/>
      <c r="M1886" s="9"/>
    </row>
    <row r="1887" spans="1:13" x14ac:dyDescent="0.25">
      <c r="A1887" s="240">
        <v>41950</v>
      </c>
      <c r="B1887" s="241">
        <v>2960</v>
      </c>
      <c r="C1887" s="394" t="s">
        <v>2506</v>
      </c>
      <c r="D1887" s="8" t="s">
        <v>703</v>
      </c>
      <c r="E1887" s="252">
        <v>5006.8</v>
      </c>
      <c r="F1887" s="294">
        <v>41950</v>
      </c>
      <c r="G1887" s="30">
        <v>5006.8</v>
      </c>
      <c r="H1887" s="265">
        <f t="shared" si="24"/>
        <v>0</v>
      </c>
      <c r="I1887" s="8" t="s">
        <v>2508</v>
      </c>
      <c r="J1887" s="9"/>
      <c r="K1887" s="9"/>
      <c r="M1887" s="9"/>
    </row>
    <row r="1888" spans="1:13" x14ac:dyDescent="0.25">
      <c r="A1888" s="240">
        <v>41952</v>
      </c>
      <c r="B1888" s="241">
        <v>3080</v>
      </c>
      <c r="C1888" s="394" t="s">
        <v>2506</v>
      </c>
      <c r="D1888" s="8" t="s">
        <v>703</v>
      </c>
      <c r="E1888" s="252">
        <v>4855</v>
      </c>
      <c r="F1888" s="294">
        <v>41952</v>
      </c>
      <c r="G1888" s="30">
        <v>4855</v>
      </c>
      <c r="H1888" s="265">
        <f t="shared" si="24"/>
        <v>0</v>
      </c>
      <c r="I1888" s="235" t="s">
        <v>2508</v>
      </c>
      <c r="J1888" s="9"/>
      <c r="K1888" s="9"/>
      <c r="M1888" s="9"/>
    </row>
    <row r="1889" spans="1:13" x14ac:dyDescent="0.25">
      <c r="A1889" s="240">
        <v>41956</v>
      </c>
      <c r="B1889" s="241">
        <v>3419</v>
      </c>
      <c r="C1889" s="394" t="s">
        <v>2506</v>
      </c>
      <c r="D1889" s="401" t="s">
        <v>703</v>
      </c>
      <c r="E1889" s="402">
        <v>4655.2</v>
      </c>
      <c r="F1889" s="294">
        <v>41956</v>
      </c>
      <c r="G1889" s="30">
        <v>4655.2</v>
      </c>
      <c r="H1889" s="265">
        <f t="shared" si="24"/>
        <v>0</v>
      </c>
      <c r="I1889" s="20" t="s">
        <v>2508</v>
      </c>
      <c r="J1889" s="9"/>
      <c r="K1889" s="9"/>
      <c r="M1889" s="9"/>
    </row>
    <row r="1890" spans="1:13" x14ac:dyDescent="0.25">
      <c r="A1890" s="240">
        <v>41956</v>
      </c>
      <c r="B1890" s="241">
        <v>3429</v>
      </c>
      <c r="C1890" s="394" t="s">
        <v>2506</v>
      </c>
      <c r="D1890" s="401" t="s">
        <v>703</v>
      </c>
      <c r="E1890" s="402">
        <v>1522.6</v>
      </c>
      <c r="F1890" s="294">
        <v>41956</v>
      </c>
      <c r="G1890" s="22">
        <v>1522.6</v>
      </c>
      <c r="H1890" s="265">
        <f t="shared" si="24"/>
        <v>0</v>
      </c>
      <c r="I1890" s="20" t="s">
        <v>2508</v>
      </c>
      <c r="J1890" s="9"/>
      <c r="K1890" s="9"/>
      <c r="M1890" s="9"/>
    </row>
    <row r="1891" spans="1:13" x14ac:dyDescent="0.25">
      <c r="A1891" s="240">
        <v>41958</v>
      </c>
      <c r="B1891" s="241">
        <v>3598</v>
      </c>
      <c r="C1891" s="394" t="s">
        <v>2506</v>
      </c>
      <c r="D1891" s="401" t="s">
        <v>703</v>
      </c>
      <c r="E1891" s="402">
        <v>5007.3999999999996</v>
      </c>
      <c r="F1891" s="294">
        <v>41958</v>
      </c>
      <c r="G1891" s="30">
        <v>5007.3999999999996</v>
      </c>
      <c r="H1891" s="265">
        <f t="shared" si="24"/>
        <v>0</v>
      </c>
      <c r="I1891" s="235" t="s">
        <v>2508</v>
      </c>
      <c r="J1891" s="9"/>
      <c r="K1891" s="9"/>
      <c r="M1891" s="9"/>
    </row>
    <row r="1892" spans="1:13" x14ac:dyDescent="0.25">
      <c r="A1892" s="240">
        <v>41958</v>
      </c>
      <c r="B1892" s="241">
        <v>3630</v>
      </c>
      <c r="C1892" s="394" t="s">
        <v>2506</v>
      </c>
      <c r="D1892" s="8" t="s">
        <v>703</v>
      </c>
      <c r="E1892" s="252">
        <v>1132.8</v>
      </c>
      <c r="F1892" s="294">
        <v>41958</v>
      </c>
      <c r="G1892" s="30">
        <v>1132.8</v>
      </c>
      <c r="H1892" s="265">
        <f t="shared" si="24"/>
        <v>0</v>
      </c>
      <c r="I1892" s="8" t="s">
        <v>2508</v>
      </c>
      <c r="J1892" s="9"/>
      <c r="K1892" s="9"/>
      <c r="M1892" s="9"/>
    </row>
    <row r="1893" spans="1:13" x14ac:dyDescent="0.25">
      <c r="A1893" s="240">
        <v>41959</v>
      </c>
      <c r="B1893" s="241">
        <v>3665</v>
      </c>
      <c r="C1893" s="394" t="s">
        <v>2506</v>
      </c>
      <c r="D1893" s="8" t="s">
        <v>703</v>
      </c>
      <c r="E1893" s="252">
        <v>4924.8</v>
      </c>
      <c r="F1893" s="294">
        <v>41960</v>
      </c>
      <c r="G1893" s="30">
        <v>4924.8</v>
      </c>
      <c r="H1893" s="265">
        <f t="shared" si="24"/>
        <v>0</v>
      </c>
      <c r="I1893" s="8" t="s">
        <v>2508</v>
      </c>
      <c r="J1893" s="9"/>
      <c r="K1893" s="9"/>
      <c r="M1893" s="9"/>
    </row>
    <row r="1894" spans="1:13" x14ac:dyDescent="0.25">
      <c r="A1894" s="240">
        <v>41963</v>
      </c>
      <c r="B1894" s="241">
        <v>3960</v>
      </c>
      <c r="C1894" s="394" t="s">
        <v>2506</v>
      </c>
      <c r="D1894" s="401" t="s">
        <v>703</v>
      </c>
      <c r="E1894" s="402">
        <v>7036.8</v>
      </c>
      <c r="F1894" s="294">
        <v>41963</v>
      </c>
      <c r="G1894" s="30">
        <v>7036.8</v>
      </c>
      <c r="H1894" s="265">
        <f t="shared" si="24"/>
        <v>0</v>
      </c>
      <c r="I1894" s="8" t="s">
        <v>2508</v>
      </c>
      <c r="J1894" s="9"/>
      <c r="K1894" s="9"/>
      <c r="M1894" s="9"/>
    </row>
    <row r="1895" spans="1:13" x14ac:dyDescent="0.25">
      <c r="A1895" s="240">
        <v>41963</v>
      </c>
      <c r="B1895" s="241">
        <v>3961</v>
      </c>
      <c r="C1895" s="394" t="s">
        <v>2506</v>
      </c>
      <c r="D1895" s="401" t="s">
        <v>703</v>
      </c>
      <c r="E1895" s="402">
        <v>25</v>
      </c>
      <c r="F1895" s="294">
        <v>41963</v>
      </c>
      <c r="G1895" s="30">
        <v>25</v>
      </c>
      <c r="H1895" s="265">
        <f t="shared" si="24"/>
        <v>0</v>
      </c>
      <c r="I1895" s="8" t="s">
        <v>2544</v>
      </c>
      <c r="J1895" s="9"/>
      <c r="K1895" s="9"/>
      <c r="M1895" s="9"/>
    </row>
    <row r="1896" spans="1:13" x14ac:dyDescent="0.25">
      <c r="A1896" s="240">
        <v>41967</v>
      </c>
      <c r="B1896" s="241">
        <v>4319</v>
      </c>
      <c r="C1896" s="429" t="s">
        <v>2506</v>
      </c>
      <c r="D1896" s="401" t="s">
        <v>703</v>
      </c>
      <c r="E1896" s="402">
        <v>5122.6000000000004</v>
      </c>
      <c r="F1896" s="294">
        <v>41967</v>
      </c>
      <c r="G1896" s="30">
        <v>5122.6000000000004</v>
      </c>
      <c r="H1896" s="265">
        <f t="shared" si="24"/>
        <v>0</v>
      </c>
      <c r="I1896" s="235" t="s">
        <v>2508</v>
      </c>
      <c r="J1896" s="9"/>
      <c r="K1896" s="9"/>
      <c r="M1896" s="9"/>
    </row>
    <row r="1897" spans="1:13" x14ac:dyDescent="0.25">
      <c r="A1897" s="240"/>
      <c r="B1897" s="241"/>
      <c r="C1897" s="429"/>
      <c r="D1897" s="401"/>
      <c r="E1897" s="402"/>
      <c r="F1897" s="294"/>
      <c r="G1897" s="621">
        <f>SUM(G1884:G1896)</f>
        <v>50370.340000000004</v>
      </c>
      <c r="H1897" s="265"/>
      <c r="I1897" s="235"/>
      <c r="J1897" s="9"/>
      <c r="K1897" s="9"/>
      <c r="M1897" s="9"/>
    </row>
    <row r="1898" spans="1:13" x14ac:dyDescent="0.25">
      <c r="A1898" s="240"/>
      <c r="B1898" s="241"/>
      <c r="C1898" s="429"/>
      <c r="D1898" s="401"/>
      <c r="E1898" s="402"/>
      <c r="F1898" s="294"/>
      <c r="G1898" s="30"/>
      <c r="H1898" s="265"/>
      <c r="I1898" s="235"/>
      <c r="J1898" s="9"/>
      <c r="K1898" s="9"/>
      <c r="M1898" s="9"/>
    </row>
    <row r="1899" spans="1:13" x14ac:dyDescent="0.25">
      <c r="A1899" s="240">
        <v>41946</v>
      </c>
      <c r="B1899" s="241">
        <v>2573</v>
      </c>
      <c r="C1899" s="394" t="s">
        <v>2506</v>
      </c>
      <c r="D1899" s="414" t="s">
        <v>40</v>
      </c>
      <c r="E1899" s="402">
        <v>2570</v>
      </c>
      <c r="F1899" s="294">
        <v>41947</v>
      </c>
      <c r="G1899" s="30">
        <v>2570</v>
      </c>
      <c r="H1899" s="238">
        <f t="shared" si="24"/>
        <v>0</v>
      </c>
      <c r="I1899" s="38" t="s">
        <v>2531</v>
      </c>
      <c r="J1899" s="9"/>
      <c r="K1899" s="9"/>
      <c r="M1899" s="9"/>
    </row>
    <row r="1900" spans="1:13" x14ac:dyDescent="0.25">
      <c r="A1900" s="240">
        <v>41947</v>
      </c>
      <c r="B1900" s="241">
        <v>2666</v>
      </c>
      <c r="C1900" s="394" t="s">
        <v>2506</v>
      </c>
      <c r="D1900" s="414" t="s">
        <v>40</v>
      </c>
      <c r="E1900" s="402">
        <v>2450</v>
      </c>
      <c r="F1900" s="294">
        <v>41947</v>
      </c>
      <c r="G1900" s="30">
        <v>2450</v>
      </c>
      <c r="H1900" s="265">
        <f t="shared" si="24"/>
        <v>0</v>
      </c>
      <c r="I1900" s="38" t="s">
        <v>2531</v>
      </c>
      <c r="J1900" s="9"/>
      <c r="K1900" s="9"/>
      <c r="M1900" s="9"/>
    </row>
    <row r="1901" spans="1:13" x14ac:dyDescent="0.25">
      <c r="A1901" s="240">
        <v>41948</v>
      </c>
      <c r="B1901" s="241">
        <v>2733</v>
      </c>
      <c r="C1901" s="394" t="s">
        <v>2506</v>
      </c>
      <c r="D1901" s="401" t="s">
        <v>40</v>
      </c>
      <c r="E1901" s="402">
        <v>2428.8000000000002</v>
      </c>
      <c r="F1901" s="294">
        <v>41949</v>
      </c>
      <c r="G1901" s="30">
        <v>2428.8000000000002</v>
      </c>
      <c r="H1901" s="265">
        <f t="shared" si="24"/>
        <v>0</v>
      </c>
      <c r="I1901" s="235" t="s">
        <v>2523</v>
      </c>
      <c r="J1901" s="9"/>
      <c r="K1901" s="9"/>
      <c r="M1901" s="9"/>
    </row>
    <row r="1902" spans="1:13" x14ac:dyDescent="0.25">
      <c r="A1902" s="240">
        <v>41950</v>
      </c>
      <c r="B1902" s="241">
        <v>2903</v>
      </c>
      <c r="C1902" s="394" t="s">
        <v>2506</v>
      </c>
      <c r="D1902" s="401" t="s">
        <v>40</v>
      </c>
      <c r="E1902" s="402">
        <v>3470.4</v>
      </c>
      <c r="F1902" s="294">
        <v>41950</v>
      </c>
      <c r="G1902" s="30">
        <v>3470.4</v>
      </c>
      <c r="H1902" s="265">
        <f t="shared" si="24"/>
        <v>0</v>
      </c>
      <c r="I1902" s="8" t="s">
        <v>2531</v>
      </c>
      <c r="M1902" s="9"/>
    </row>
    <row r="1903" spans="1:13" x14ac:dyDescent="0.25">
      <c r="A1903" s="240">
        <v>41951</v>
      </c>
      <c r="B1903" s="241">
        <v>3020</v>
      </c>
      <c r="C1903" s="394" t="s">
        <v>2506</v>
      </c>
      <c r="D1903" s="401" t="s">
        <v>40</v>
      </c>
      <c r="E1903" s="402">
        <v>2846.4</v>
      </c>
      <c r="F1903" s="294">
        <v>41951</v>
      </c>
      <c r="G1903" s="30">
        <v>2846.4</v>
      </c>
      <c r="H1903" s="265">
        <f t="shared" si="24"/>
        <v>0</v>
      </c>
      <c r="I1903" s="8" t="s">
        <v>2531</v>
      </c>
      <c r="M1903" s="9"/>
    </row>
    <row r="1904" spans="1:13" x14ac:dyDescent="0.25">
      <c r="A1904" s="240">
        <v>41952</v>
      </c>
      <c r="B1904" s="241">
        <v>3067</v>
      </c>
      <c r="C1904" s="394" t="s">
        <v>2506</v>
      </c>
      <c r="D1904" s="8" t="s">
        <v>40</v>
      </c>
      <c r="E1904" s="252">
        <v>2635.2</v>
      </c>
      <c r="F1904" s="294">
        <v>41953</v>
      </c>
      <c r="G1904" s="30">
        <v>2635.2</v>
      </c>
      <c r="H1904" s="265">
        <f t="shared" si="24"/>
        <v>0</v>
      </c>
      <c r="I1904" s="235" t="s">
        <v>2531</v>
      </c>
      <c r="M1904" s="9"/>
    </row>
    <row r="1905" spans="1:13" x14ac:dyDescent="0.25">
      <c r="A1905" s="240">
        <v>41953</v>
      </c>
      <c r="B1905" s="241">
        <v>3139</v>
      </c>
      <c r="C1905" s="394" t="s">
        <v>2506</v>
      </c>
      <c r="D1905" s="8" t="s">
        <v>40</v>
      </c>
      <c r="E1905" s="252">
        <v>2817.6</v>
      </c>
      <c r="F1905" s="294">
        <v>41953</v>
      </c>
      <c r="G1905" s="30">
        <v>2817.6</v>
      </c>
      <c r="H1905" s="265">
        <f t="shared" si="24"/>
        <v>0</v>
      </c>
      <c r="I1905" s="8" t="s">
        <v>2531</v>
      </c>
      <c r="M1905" s="9"/>
    </row>
    <row r="1906" spans="1:13" x14ac:dyDescent="0.25">
      <c r="A1906" s="240">
        <v>41956</v>
      </c>
      <c r="B1906" s="241">
        <v>3407</v>
      </c>
      <c r="C1906" s="394" t="s">
        <v>2506</v>
      </c>
      <c r="D1906" s="8" t="s">
        <v>40</v>
      </c>
      <c r="E1906" s="252">
        <v>2654.4</v>
      </c>
      <c r="F1906" s="294">
        <v>41956</v>
      </c>
      <c r="G1906" s="30">
        <v>2654.4</v>
      </c>
      <c r="H1906" s="265">
        <f t="shared" si="24"/>
        <v>0</v>
      </c>
      <c r="I1906" s="8" t="s">
        <v>2531</v>
      </c>
      <c r="M1906" s="9"/>
    </row>
    <row r="1907" spans="1:13" x14ac:dyDescent="0.25">
      <c r="A1907" s="240">
        <v>41957</v>
      </c>
      <c r="B1907" s="241">
        <v>3517</v>
      </c>
      <c r="C1907" s="394" t="s">
        <v>2506</v>
      </c>
      <c r="D1907" s="401" t="s">
        <v>40</v>
      </c>
      <c r="E1907" s="402">
        <v>3360</v>
      </c>
      <c r="F1907" s="294">
        <v>41958</v>
      </c>
      <c r="G1907" s="30">
        <v>3360</v>
      </c>
      <c r="H1907" s="265">
        <f t="shared" si="24"/>
        <v>0</v>
      </c>
      <c r="I1907" s="8" t="s">
        <v>2531</v>
      </c>
      <c r="M1907" s="9"/>
    </row>
    <row r="1908" spans="1:13" x14ac:dyDescent="0.25">
      <c r="A1908" s="240">
        <v>41958</v>
      </c>
      <c r="B1908" s="241">
        <v>3587</v>
      </c>
      <c r="C1908" s="394" t="s">
        <v>2506</v>
      </c>
      <c r="D1908" s="401" t="s">
        <v>40</v>
      </c>
      <c r="E1908" s="402">
        <v>3360</v>
      </c>
      <c r="F1908" s="294">
        <v>41960</v>
      </c>
      <c r="G1908" s="30">
        <v>3360</v>
      </c>
      <c r="H1908" s="265">
        <f t="shared" si="24"/>
        <v>0</v>
      </c>
      <c r="I1908" s="235" t="s">
        <v>2531</v>
      </c>
      <c r="M1908" s="9"/>
    </row>
    <row r="1909" spans="1:13" x14ac:dyDescent="0.25">
      <c r="A1909" s="240">
        <v>41959</v>
      </c>
      <c r="B1909" s="241">
        <v>3658</v>
      </c>
      <c r="C1909" s="394" t="s">
        <v>2506</v>
      </c>
      <c r="D1909" s="8" t="s">
        <v>40</v>
      </c>
      <c r="E1909" s="252">
        <v>3072</v>
      </c>
      <c r="F1909" s="294">
        <v>41960</v>
      </c>
      <c r="G1909" s="30">
        <v>3072</v>
      </c>
      <c r="H1909" s="265">
        <f t="shared" si="24"/>
        <v>0</v>
      </c>
      <c r="I1909" s="8" t="s">
        <v>2531</v>
      </c>
      <c r="M1909" s="9"/>
    </row>
    <row r="1910" spans="1:13" x14ac:dyDescent="0.25">
      <c r="A1910" s="240">
        <v>41960</v>
      </c>
      <c r="B1910" s="241">
        <v>3731</v>
      </c>
      <c r="C1910" s="394" t="s">
        <v>2506</v>
      </c>
      <c r="D1910" s="8" t="s">
        <v>40</v>
      </c>
      <c r="E1910" s="252">
        <v>3124.8</v>
      </c>
      <c r="F1910" s="294">
        <v>41960</v>
      </c>
      <c r="G1910" s="251">
        <v>3124.8</v>
      </c>
      <c r="H1910" s="265">
        <f t="shared" si="24"/>
        <v>0</v>
      </c>
      <c r="I1910" s="235" t="s">
        <v>2531</v>
      </c>
      <c r="M1910" s="9"/>
    </row>
    <row r="1911" spans="1:13" x14ac:dyDescent="0.25">
      <c r="A1911" s="240">
        <v>41961</v>
      </c>
      <c r="B1911" s="241">
        <v>3820</v>
      </c>
      <c r="C1911" s="394" t="s">
        <v>2506</v>
      </c>
      <c r="D1911" s="401" t="s">
        <v>40</v>
      </c>
      <c r="E1911" s="402">
        <v>3170</v>
      </c>
      <c r="F1911" s="294">
        <v>41963</v>
      </c>
      <c r="G1911" s="251">
        <v>3170</v>
      </c>
      <c r="H1911" s="265">
        <f t="shared" si="24"/>
        <v>0</v>
      </c>
      <c r="I1911" s="235" t="s">
        <v>2531</v>
      </c>
      <c r="M1911" s="9"/>
    </row>
    <row r="1912" spans="1:13" x14ac:dyDescent="0.25">
      <c r="A1912" s="240">
        <v>41962</v>
      </c>
      <c r="B1912" s="241">
        <v>3888</v>
      </c>
      <c r="C1912" s="394" t="s">
        <v>2506</v>
      </c>
      <c r="D1912" s="401" t="s">
        <v>40</v>
      </c>
      <c r="E1912" s="402">
        <v>2544</v>
      </c>
      <c r="F1912" s="294">
        <v>41962</v>
      </c>
      <c r="G1912" s="30">
        <v>2544</v>
      </c>
      <c r="H1912" s="265">
        <f t="shared" si="24"/>
        <v>0</v>
      </c>
      <c r="I1912" s="8" t="s">
        <v>2544</v>
      </c>
      <c r="M1912" s="9"/>
    </row>
    <row r="1913" spans="1:13" x14ac:dyDescent="0.25">
      <c r="A1913" s="240">
        <v>41963</v>
      </c>
      <c r="B1913" s="241">
        <v>3974</v>
      </c>
      <c r="C1913" s="394" t="s">
        <v>2506</v>
      </c>
      <c r="D1913" s="401" t="s">
        <v>40</v>
      </c>
      <c r="E1913" s="402">
        <v>2731.2</v>
      </c>
      <c r="F1913" s="294">
        <v>41963</v>
      </c>
      <c r="G1913" s="30">
        <v>2731.2</v>
      </c>
      <c r="H1913" s="265">
        <f t="shared" si="24"/>
        <v>0</v>
      </c>
      <c r="I1913" s="8" t="s">
        <v>2531</v>
      </c>
      <c r="M1913" s="9"/>
    </row>
    <row r="1914" spans="1:13" x14ac:dyDescent="0.25">
      <c r="A1914" s="240">
        <v>41964</v>
      </c>
      <c r="B1914" s="241">
        <v>4075</v>
      </c>
      <c r="C1914" s="429" t="s">
        <v>2506</v>
      </c>
      <c r="D1914" s="401" t="s">
        <v>40</v>
      </c>
      <c r="E1914" s="402">
        <v>3518.4</v>
      </c>
      <c r="F1914" s="294">
        <v>41965</v>
      </c>
      <c r="G1914" s="30">
        <v>3518.4</v>
      </c>
      <c r="H1914" s="265">
        <f t="shared" si="24"/>
        <v>0</v>
      </c>
      <c r="I1914" s="235" t="s">
        <v>2531</v>
      </c>
      <c r="M1914" s="9"/>
    </row>
    <row r="1915" spans="1:13" x14ac:dyDescent="0.25">
      <c r="A1915" s="240">
        <v>41965</v>
      </c>
      <c r="B1915" s="241">
        <v>4162</v>
      </c>
      <c r="C1915" s="429" t="s">
        <v>2506</v>
      </c>
      <c r="D1915" s="401" t="s">
        <v>40</v>
      </c>
      <c r="E1915" s="402">
        <v>4819.2</v>
      </c>
      <c r="F1915" s="294">
        <v>41966</v>
      </c>
      <c r="G1915" s="22">
        <v>4819.2</v>
      </c>
      <c r="H1915" s="265">
        <f t="shared" si="24"/>
        <v>0</v>
      </c>
      <c r="I1915" s="431" t="s">
        <v>2531</v>
      </c>
      <c r="K1915" s="12"/>
      <c r="M1915" s="9"/>
    </row>
    <row r="1916" spans="1:13" x14ac:dyDescent="0.25">
      <c r="A1916" s="240">
        <v>41966</v>
      </c>
      <c r="B1916" s="241">
        <v>4222</v>
      </c>
      <c r="C1916" s="429" t="s">
        <v>2506</v>
      </c>
      <c r="D1916" s="8" t="s">
        <v>40</v>
      </c>
      <c r="E1916" s="252">
        <v>2712</v>
      </c>
      <c r="F1916" s="300"/>
      <c r="G1916" s="100"/>
      <c r="H1916" s="265">
        <f t="shared" si="24"/>
        <v>2712</v>
      </c>
      <c r="I1916" s="20" t="s">
        <v>2531</v>
      </c>
      <c r="M1916" s="9"/>
    </row>
    <row r="1917" spans="1:13" x14ac:dyDescent="0.25">
      <c r="A1917" s="240">
        <v>41967</v>
      </c>
      <c r="B1917" s="241">
        <v>4267</v>
      </c>
      <c r="C1917" s="429" t="s">
        <v>2506</v>
      </c>
      <c r="D1917" s="401" t="s">
        <v>40</v>
      </c>
      <c r="E1917" s="402">
        <v>2731.25</v>
      </c>
      <c r="F1917" s="117">
        <v>41967</v>
      </c>
      <c r="G1917" s="30">
        <v>2731.2</v>
      </c>
      <c r="H1917" s="265">
        <f t="shared" si="24"/>
        <v>5.0000000000181899E-2</v>
      </c>
      <c r="I1917" s="235" t="s">
        <v>2531</v>
      </c>
      <c r="M1917" s="9"/>
    </row>
    <row r="1918" spans="1:13" x14ac:dyDescent="0.25">
      <c r="A1918" s="240">
        <v>41968</v>
      </c>
      <c r="B1918" s="241">
        <v>4371</v>
      </c>
      <c r="C1918" s="429" t="s">
        <v>2506</v>
      </c>
      <c r="D1918" s="401" t="s">
        <v>40</v>
      </c>
      <c r="E1918" s="402">
        <v>2452.8000000000002</v>
      </c>
      <c r="F1918" s="294">
        <v>41968</v>
      </c>
      <c r="G1918" s="22">
        <v>2452.8000000000002</v>
      </c>
      <c r="H1918" s="265">
        <f t="shared" si="24"/>
        <v>0</v>
      </c>
      <c r="I1918" s="20" t="s">
        <v>2531</v>
      </c>
      <c r="J1918" s="9"/>
      <c r="K1918" s="9"/>
      <c r="M1918" s="9"/>
    </row>
    <row r="1919" spans="1:13" x14ac:dyDescent="0.25">
      <c r="A1919" s="240"/>
      <c r="B1919" s="241"/>
      <c r="C1919" s="429"/>
      <c r="D1919" s="401"/>
      <c r="E1919" s="402">
        <f>SUM(E1899:E1918)</f>
        <v>59468.45</v>
      </c>
      <c r="F1919" s="294"/>
      <c r="G1919" s="22"/>
      <c r="H1919" s="265"/>
      <c r="I1919" s="20"/>
      <c r="J1919" s="9"/>
      <c r="K1919" s="9"/>
      <c r="M1919" s="9"/>
    </row>
    <row r="1920" spans="1:13" x14ac:dyDescent="0.25">
      <c r="A1920" s="240"/>
      <c r="B1920" s="241"/>
      <c r="C1920" s="429"/>
      <c r="D1920" s="401"/>
      <c r="E1920" s="402"/>
      <c r="F1920" s="294"/>
      <c r="G1920" s="22"/>
      <c r="H1920" s="265"/>
      <c r="I1920" s="20"/>
      <c r="J1920" s="9"/>
      <c r="K1920" s="9"/>
      <c r="M1920" s="9"/>
    </row>
    <row r="1921" spans="1:13" x14ac:dyDescent="0.25">
      <c r="A1921" s="240">
        <v>41962</v>
      </c>
      <c r="B1921" s="241">
        <v>3893</v>
      </c>
      <c r="C1921" s="394" t="s">
        <v>2506</v>
      </c>
      <c r="D1921" s="401" t="s">
        <v>2737</v>
      </c>
      <c r="E1921" s="402">
        <v>312.8</v>
      </c>
      <c r="F1921" s="294">
        <v>41962</v>
      </c>
      <c r="G1921" s="30">
        <v>312.8</v>
      </c>
      <c r="H1921" s="265">
        <f t="shared" si="24"/>
        <v>0</v>
      </c>
      <c r="I1921" s="8" t="s">
        <v>2508</v>
      </c>
      <c r="J1921" s="9"/>
      <c r="K1921" s="9"/>
      <c r="M1921" s="9"/>
    </row>
    <row r="1922" spans="1:13" x14ac:dyDescent="0.25">
      <c r="A1922" s="240"/>
      <c r="B1922" s="241"/>
      <c r="C1922" s="394"/>
      <c r="D1922" s="401"/>
      <c r="E1922" s="402"/>
      <c r="F1922" s="294"/>
      <c r="G1922" s="30"/>
      <c r="H1922" s="265"/>
      <c r="I1922" s="8"/>
      <c r="J1922" s="9"/>
      <c r="K1922" s="9"/>
      <c r="M1922" s="9"/>
    </row>
    <row r="1923" spans="1:13" x14ac:dyDescent="0.25">
      <c r="A1923" s="240">
        <v>41944</v>
      </c>
      <c r="B1923" s="241">
        <v>2470</v>
      </c>
      <c r="C1923" s="394" t="s">
        <v>2506</v>
      </c>
      <c r="D1923" s="401" t="s">
        <v>480</v>
      </c>
      <c r="E1923" s="402">
        <v>15196.2</v>
      </c>
      <c r="F1923" s="294">
        <v>41946</v>
      </c>
      <c r="G1923" s="30">
        <v>15196.2</v>
      </c>
      <c r="H1923" s="238">
        <f t="shared" si="24"/>
        <v>0</v>
      </c>
      <c r="I1923" s="235" t="s">
        <v>2511</v>
      </c>
      <c r="J1923" s="9"/>
      <c r="K1923" s="9"/>
      <c r="M1923" s="9"/>
    </row>
    <row r="1924" spans="1:13" x14ac:dyDescent="0.25">
      <c r="A1924" s="240">
        <v>41946</v>
      </c>
      <c r="B1924" s="241">
        <v>2603</v>
      </c>
      <c r="C1924" s="394" t="s">
        <v>2506</v>
      </c>
      <c r="D1924" s="414" t="s">
        <v>480</v>
      </c>
      <c r="E1924" s="402">
        <v>12146</v>
      </c>
      <c r="F1924" s="294">
        <v>41947</v>
      </c>
      <c r="G1924" s="30">
        <v>12146</v>
      </c>
      <c r="H1924" s="265">
        <f t="shared" si="24"/>
        <v>0</v>
      </c>
      <c r="I1924" s="38" t="s">
        <v>2544</v>
      </c>
      <c r="J1924" s="9"/>
      <c r="K1924" s="9"/>
      <c r="M1924" s="9"/>
    </row>
    <row r="1925" spans="1:13" x14ac:dyDescent="0.25">
      <c r="A1925" s="240">
        <v>41950</v>
      </c>
      <c r="B1925" s="241">
        <v>2944</v>
      </c>
      <c r="C1925" s="394" t="s">
        <v>2506</v>
      </c>
      <c r="D1925" s="401" t="s">
        <v>480</v>
      </c>
      <c r="E1925" s="402">
        <v>6750</v>
      </c>
      <c r="F1925" s="294">
        <v>41951</v>
      </c>
      <c r="G1925" s="30">
        <v>6750</v>
      </c>
      <c r="H1925" s="265">
        <f t="shared" ref="H1925:H2001" si="25">E1925-G1925</f>
        <v>0</v>
      </c>
      <c r="I1925" s="8" t="s">
        <v>2520</v>
      </c>
      <c r="J1925" s="9"/>
      <c r="K1925" s="9"/>
      <c r="M1925" s="9"/>
    </row>
    <row r="1926" spans="1:13" x14ac:dyDescent="0.25">
      <c r="A1926" s="240"/>
      <c r="B1926" s="241"/>
      <c r="C1926" s="394"/>
      <c r="D1926" s="401"/>
      <c r="E1926" s="402"/>
      <c r="F1926" s="294"/>
      <c r="G1926" s="621">
        <f>SUM(G1923:G1925)</f>
        <v>34092.199999999997</v>
      </c>
      <c r="H1926" s="265"/>
      <c r="I1926" s="8"/>
      <c r="J1926" s="9"/>
      <c r="K1926" s="9"/>
      <c r="M1926" s="9"/>
    </row>
    <row r="1927" spans="1:13" x14ac:dyDescent="0.25">
      <c r="A1927" s="240"/>
      <c r="B1927" s="241"/>
      <c r="C1927" s="394"/>
      <c r="D1927" s="401"/>
      <c r="E1927" s="402"/>
      <c r="F1927" s="294"/>
      <c r="G1927" s="30"/>
      <c r="H1927" s="265"/>
      <c r="I1927" s="8"/>
      <c r="J1927" s="9"/>
      <c r="K1927" s="9"/>
      <c r="M1927" s="9"/>
    </row>
    <row r="1928" spans="1:13" x14ac:dyDescent="0.25">
      <c r="A1928" s="240">
        <v>41944</v>
      </c>
      <c r="B1928" s="241">
        <v>2477</v>
      </c>
      <c r="C1928" s="394" t="s">
        <v>2506</v>
      </c>
      <c r="D1928" s="411" t="s">
        <v>214</v>
      </c>
      <c r="E1928" s="412">
        <v>27869.5</v>
      </c>
      <c r="F1928" s="294">
        <v>41946</v>
      </c>
      <c r="G1928" s="413">
        <v>27869.5</v>
      </c>
      <c r="H1928" s="238">
        <f t="shared" si="25"/>
        <v>0</v>
      </c>
      <c r="I1928" s="235" t="s">
        <v>2523</v>
      </c>
      <c r="J1928" s="9"/>
      <c r="K1928" s="9"/>
      <c r="M1928" s="9"/>
    </row>
    <row r="1929" spans="1:13" x14ac:dyDescent="0.25">
      <c r="A1929" s="240">
        <v>41946</v>
      </c>
      <c r="B1929" s="241">
        <v>2568</v>
      </c>
      <c r="C1929" s="394" t="s">
        <v>2506</v>
      </c>
      <c r="D1929" s="414" t="s">
        <v>214</v>
      </c>
      <c r="E1929" s="402">
        <v>12798.6</v>
      </c>
      <c r="F1929" s="294">
        <v>41946</v>
      </c>
      <c r="G1929" s="251">
        <v>12798.6</v>
      </c>
      <c r="H1929" s="238">
        <f t="shared" si="25"/>
        <v>0</v>
      </c>
      <c r="I1929" s="38" t="s">
        <v>2523</v>
      </c>
      <c r="J1929" s="9"/>
      <c r="K1929" s="9"/>
      <c r="M1929" s="9"/>
    </row>
    <row r="1930" spans="1:13" x14ac:dyDescent="0.25">
      <c r="A1930" s="240">
        <v>41947</v>
      </c>
      <c r="B1930" s="241">
        <v>2698</v>
      </c>
      <c r="C1930" s="394" t="s">
        <v>2506</v>
      </c>
      <c r="D1930" s="401" t="s">
        <v>214</v>
      </c>
      <c r="E1930" s="402">
        <v>2604</v>
      </c>
      <c r="F1930" s="294">
        <v>41947</v>
      </c>
      <c r="G1930" s="30">
        <v>2604</v>
      </c>
      <c r="H1930" s="265">
        <f t="shared" si="25"/>
        <v>0</v>
      </c>
      <c r="I1930" s="235" t="s">
        <v>2508</v>
      </c>
      <c r="J1930" s="9"/>
      <c r="K1930" s="9"/>
      <c r="M1930" s="9"/>
    </row>
    <row r="1931" spans="1:13" x14ac:dyDescent="0.25">
      <c r="A1931" s="240">
        <v>41948</v>
      </c>
      <c r="B1931" s="241">
        <v>2787</v>
      </c>
      <c r="C1931" s="394" t="s">
        <v>2506</v>
      </c>
      <c r="D1931" s="401" t="s">
        <v>214</v>
      </c>
      <c r="E1931" s="402">
        <v>6095.5</v>
      </c>
      <c r="F1931" s="294">
        <v>41949</v>
      </c>
      <c r="G1931" s="30">
        <v>6095.5</v>
      </c>
      <c r="H1931" s="265">
        <f t="shared" si="25"/>
        <v>0</v>
      </c>
      <c r="I1931" s="235" t="s">
        <v>2544</v>
      </c>
      <c r="J1931" s="9"/>
      <c r="K1931" s="9"/>
      <c r="M1931" s="9"/>
    </row>
    <row r="1932" spans="1:13" x14ac:dyDescent="0.25">
      <c r="A1932" s="240">
        <v>41949</v>
      </c>
      <c r="B1932" s="241">
        <v>2846</v>
      </c>
      <c r="C1932" s="394" t="s">
        <v>2506</v>
      </c>
      <c r="D1932" s="401" t="s">
        <v>214</v>
      </c>
      <c r="E1932" s="402">
        <v>1516.8</v>
      </c>
      <c r="F1932" s="294">
        <v>41949</v>
      </c>
      <c r="G1932" s="30">
        <v>1516.8</v>
      </c>
      <c r="H1932" s="265">
        <f t="shared" si="25"/>
        <v>0</v>
      </c>
      <c r="I1932" s="235" t="s">
        <v>2523</v>
      </c>
      <c r="J1932" s="9"/>
      <c r="K1932" s="9"/>
      <c r="M1932" s="9"/>
    </row>
    <row r="1933" spans="1:13" x14ac:dyDescent="0.25">
      <c r="A1933" s="240">
        <v>41950</v>
      </c>
      <c r="B1933" s="241">
        <v>2906</v>
      </c>
      <c r="C1933" s="394" t="s">
        <v>2506</v>
      </c>
      <c r="D1933" s="401" t="s">
        <v>214</v>
      </c>
      <c r="E1933" s="402">
        <v>9329.5</v>
      </c>
      <c r="F1933" s="294">
        <v>41950</v>
      </c>
      <c r="G1933" s="30">
        <v>9329.5</v>
      </c>
      <c r="H1933" s="265">
        <f t="shared" si="25"/>
        <v>0</v>
      </c>
      <c r="I1933" s="8" t="s">
        <v>2523</v>
      </c>
      <c r="J1933" s="9"/>
      <c r="K1933" s="9"/>
      <c r="M1933" s="9"/>
    </row>
    <row r="1934" spans="1:13" x14ac:dyDescent="0.25">
      <c r="A1934" s="240">
        <v>41953</v>
      </c>
      <c r="B1934" s="241">
        <v>3127</v>
      </c>
      <c r="C1934" s="394" t="s">
        <v>2506</v>
      </c>
      <c r="D1934" s="8" t="s">
        <v>214</v>
      </c>
      <c r="E1934" s="252">
        <v>8418.25</v>
      </c>
      <c r="F1934" s="300"/>
      <c r="G1934" s="277"/>
      <c r="H1934" s="265">
        <f t="shared" si="25"/>
        <v>8418.25</v>
      </c>
      <c r="I1934" s="8" t="s">
        <v>2523</v>
      </c>
      <c r="J1934" s="9"/>
      <c r="K1934" s="9"/>
      <c r="M1934" s="9"/>
    </row>
    <row r="1935" spans="1:13" x14ac:dyDescent="0.25">
      <c r="A1935" s="240">
        <v>41953</v>
      </c>
      <c r="B1935" s="241">
        <v>3145</v>
      </c>
      <c r="C1935" s="394" t="s">
        <v>2506</v>
      </c>
      <c r="D1935" s="8" t="s">
        <v>214</v>
      </c>
      <c r="E1935" s="252">
        <v>723.8</v>
      </c>
      <c r="F1935" s="294">
        <v>41953</v>
      </c>
      <c r="G1935" s="30">
        <v>723.8</v>
      </c>
      <c r="H1935" s="265">
        <f t="shared" si="25"/>
        <v>0</v>
      </c>
      <c r="I1935" s="8" t="s">
        <v>2523</v>
      </c>
      <c r="J1935" s="9"/>
      <c r="K1935" s="9"/>
      <c r="M1935" s="9"/>
    </row>
    <row r="1936" spans="1:13" x14ac:dyDescent="0.25">
      <c r="A1936" s="240">
        <v>41956</v>
      </c>
      <c r="B1936" s="241">
        <v>3424</v>
      </c>
      <c r="C1936" s="394" t="s">
        <v>2506</v>
      </c>
      <c r="D1936" s="401" t="s">
        <v>214</v>
      </c>
      <c r="E1936" s="402">
        <v>6582.6</v>
      </c>
      <c r="F1936" s="294">
        <v>41956</v>
      </c>
      <c r="G1936" s="22">
        <v>6582.6</v>
      </c>
      <c r="H1936" s="265">
        <f t="shared" si="25"/>
        <v>0</v>
      </c>
      <c r="I1936" s="20" t="s">
        <v>2523</v>
      </c>
      <c r="J1936" s="9"/>
      <c r="K1936" s="9"/>
      <c r="M1936" s="9"/>
    </row>
    <row r="1937" spans="1:13" x14ac:dyDescent="0.25">
      <c r="A1937" s="240">
        <v>41960</v>
      </c>
      <c r="B1937" s="241">
        <v>3733</v>
      </c>
      <c r="C1937" s="394" t="s">
        <v>2506</v>
      </c>
      <c r="D1937" s="8" t="s">
        <v>214</v>
      </c>
      <c r="E1937" s="252">
        <v>1226.4000000000001</v>
      </c>
      <c r="F1937" s="294">
        <v>41960</v>
      </c>
      <c r="G1937" s="251">
        <v>1226.4000000000001</v>
      </c>
      <c r="H1937" s="265">
        <f t="shared" si="25"/>
        <v>0</v>
      </c>
      <c r="I1937" s="235" t="s">
        <v>2523</v>
      </c>
      <c r="J1937" s="9"/>
      <c r="K1937" s="9"/>
      <c r="M1937" s="9"/>
    </row>
    <row r="1938" spans="1:13" x14ac:dyDescent="0.25">
      <c r="A1938" s="240">
        <v>41965</v>
      </c>
      <c r="B1938" s="241">
        <v>4147</v>
      </c>
      <c r="C1938" s="429" t="s">
        <v>2506</v>
      </c>
      <c r="D1938" s="401" t="s">
        <v>214</v>
      </c>
      <c r="E1938" s="402">
        <v>551</v>
      </c>
      <c r="F1938" s="294">
        <v>41965</v>
      </c>
      <c r="G1938" s="22">
        <v>551</v>
      </c>
      <c r="H1938" s="265">
        <f t="shared" si="25"/>
        <v>0</v>
      </c>
      <c r="I1938" s="431" t="s">
        <v>2523</v>
      </c>
      <c r="J1938" s="9"/>
      <c r="K1938" s="9"/>
      <c r="M1938" s="9"/>
    </row>
    <row r="1939" spans="1:13" x14ac:dyDescent="0.25">
      <c r="A1939" s="240">
        <v>41967</v>
      </c>
      <c r="B1939" s="241">
        <v>4297</v>
      </c>
      <c r="C1939" s="429" t="s">
        <v>2506</v>
      </c>
      <c r="D1939" s="401" t="s">
        <v>214</v>
      </c>
      <c r="E1939" s="402">
        <v>1377.6</v>
      </c>
      <c r="F1939" s="117">
        <v>41968</v>
      </c>
      <c r="G1939" s="30">
        <v>1377.6</v>
      </c>
      <c r="H1939" s="265">
        <f t="shared" si="25"/>
        <v>0</v>
      </c>
      <c r="I1939" s="235" t="s">
        <v>2523</v>
      </c>
      <c r="M1939" s="9"/>
    </row>
    <row r="1940" spans="1:13" x14ac:dyDescent="0.25">
      <c r="A1940" s="240">
        <v>41968</v>
      </c>
      <c r="B1940" s="241">
        <v>4396</v>
      </c>
      <c r="C1940" s="429" t="s">
        <v>2506</v>
      </c>
      <c r="D1940" s="401" t="s">
        <v>214</v>
      </c>
      <c r="E1940" s="402">
        <v>836</v>
      </c>
      <c r="F1940" s="294">
        <v>41968</v>
      </c>
      <c r="G1940" s="22">
        <v>836</v>
      </c>
      <c r="H1940" s="265">
        <f t="shared" si="25"/>
        <v>0</v>
      </c>
      <c r="I1940" s="20" t="s">
        <v>2523</v>
      </c>
      <c r="M1940" s="9"/>
    </row>
    <row r="1941" spans="1:13" x14ac:dyDescent="0.25">
      <c r="A1941" s="240"/>
      <c r="B1941" s="241"/>
      <c r="C1941" s="429"/>
      <c r="D1941" s="401"/>
      <c r="E1941" s="622">
        <f>SUM(E1928:E1940)</f>
        <v>79929.55</v>
      </c>
      <c r="F1941" s="294"/>
      <c r="G1941" s="22"/>
      <c r="H1941" s="265"/>
      <c r="I1941" s="20"/>
      <c r="M1941" s="9"/>
    </row>
    <row r="1942" spans="1:13" x14ac:dyDescent="0.25">
      <c r="A1942" s="240"/>
      <c r="B1942" s="241"/>
      <c r="C1942" s="429"/>
      <c r="D1942" s="401"/>
      <c r="E1942" s="402"/>
      <c r="F1942" s="294"/>
      <c r="G1942" s="22"/>
      <c r="H1942" s="265"/>
      <c r="I1942" s="20"/>
      <c r="M1942" s="9"/>
    </row>
    <row r="1943" spans="1:13" x14ac:dyDescent="0.25">
      <c r="A1943" s="240">
        <v>41946</v>
      </c>
      <c r="B1943" s="241">
        <v>2605</v>
      </c>
      <c r="C1943" s="394" t="s">
        <v>2506</v>
      </c>
      <c r="D1943" s="414" t="s">
        <v>87</v>
      </c>
      <c r="E1943" s="402">
        <v>171592.2</v>
      </c>
      <c r="F1943" s="294">
        <v>41946</v>
      </c>
      <c r="G1943" s="30">
        <v>171592.2</v>
      </c>
      <c r="H1943" s="265">
        <f t="shared" si="25"/>
        <v>0</v>
      </c>
      <c r="I1943" s="38" t="s">
        <v>2520</v>
      </c>
      <c r="M1943" s="9"/>
    </row>
    <row r="1944" spans="1:13" x14ac:dyDescent="0.25">
      <c r="A1944" s="240">
        <v>41947</v>
      </c>
      <c r="B1944" s="241">
        <v>2652</v>
      </c>
      <c r="C1944" s="394" t="s">
        <v>2506</v>
      </c>
      <c r="D1944" s="414" t="s">
        <v>87</v>
      </c>
      <c r="E1944" s="402">
        <v>136160.64000000001</v>
      </c>
      <c r="F1944" s="294">
        <v>41954</v>
      </c>
      <c r="G1944" s="30">
        <v>136160.64000000001</v>
      </c>
      <c r="H1944" s="265">
        <f t="shared" si="25"/>
        <v>0</v>
      </c>
      <c r="I1944" s="38" t="s">
        <v>2511</v>
      </c>
      <c r="M1944" s="9"/>
    </row>
    <row r="1945" spans="1:13" x14ac:dyDescent="0.25">
      <c r="A1945" s="240">
        <v>41953</v>
      </c>
      <c r="B1945" s="241">
        <v>3171</v>
      </c>
      <c r="C1945" s="394" t="s">
        <v>2506</v>
      </c>
      <c r="D1945" s="8" t="s">
        <v>87</v>
      </c>
      <c r="E1945" s="252">
        <v>28227.599999999999</v>
      </c>
      <c r="F1945" s="294">
        <v>41954</v>
      </c>
      <c r="G1945" s="30">
        <v>28227.599999999999</v>
      </c>
      <c r="H1945" s="265">
        <f t="shared" si="25"/>
        <v>0</v>
      </c>
      <c r="I1945" s="235" t="s">
        <v>2544</v>
      </c>
      <c r="M1945" s="9"/>
    </row>
    <row r="1946" spans="1:13" x14ac:dyDescent="0.25">
      <c r="A1946" s="240">
        <v>41956</v>
      </c>
      <c r="B1946" s="241">
        <v>3433</v>
      </c>
      <c r="C1946" s="394" t="s">
        <v>2506</v>
      </c>
      <c r="D1946" s="401" t="s">
        <v>87</v>
      </c>
      <c r="E1946" s="402">
        <v>61250</v>
      </c>
      <c r="F1946" s="294">
        <v>41960</v>
      </c>
      <c r="G1946" s="22">
        <v>61250</v>
      </c>
      <c r="H1946" s="265">
        <f t="shared" si="25"/>
        <v>0</v>
      </c>
      <c r="I1946" s="20" t="s">
        <v>2520</v>
      </c>
      <c r="M1946" s="9"/>
    </row>
    <row r="1947" spans="1:13" x14ac:dyDescent="0.25">
      <c r="A1947" s="240">
        <v>41960</v>
      </c>
      <c r="B1947" s="241">
        <v>3688</v>
      </c>
      <c r="C1947" s="394" t="s">
        <v>2506</v>
      </c>
      <c r="D1947" s="405" t="s">
        <v>87</v>
      </c>
      <c r="E1947" s="252">
        <v>62008</v>
      </c>
      <c r="F1947" s="294">
        <v>41960</v>
      </c>
      <c r="G1947" s="251">
        <v>62008</v>
      </c>
      <c r="H1947" s="265">
        <f t="shared" si="25"/>
        <v>0</v>
      </c>
      <c r="I1947" s="8" t="s">
        <v>2544</v>
      </c>
      <c r="M1947" s="9"/>
    </row>
    <row r="1948" spans="1:13" x14ac:dyDescent="0.25">
      <c r="A1948" s="240">
        <v>41967</v>
      </c>
      <c r="B1948" s="241">
        <v>4335</v>
      </c>
      <c r="C1948" s="429" t="s">
        <v>2506</v>
      </c>
      <c r="D1948" s="401" t="s">
        <v>87</v>
      </c>
      <c r="E1948" s="402">
        <v>79772.2</v>
      </c>
      <c r="F1948" s="300"/>
      <c r="G1948" s="100"/>
      <c r="H1948" s="265">
        <f t="shared" si="25"/>
        <v>79772.2</v>
      </c>
      <c r="I1948" s="20" t="s">
        <v>2511</v>
      </c>
      <c r="M1948" s="9"/>
    </row>
    <row r="1949" spans="1:13" ht="15.75" x14ac:dyDescent="0.25">
      <c r="A1949" s="240"/>
      <c r="B1949" s="241"/>
      <c r="C1949" s="429"/>
      <c r="D1949" s="401"/>
      <c r="E1949" s="631">
        <f>SUM(E1943:E1948)</f>
        <v>539010.64</v>
      </c>
      <c r="F1949" s="300"/>
      <c r="G1949" s="100"/>
      <c r="H1949" s="265"/>
      <c r="I1949" s="20"/>
      <c r="M1949" s="9"/>
    </row>
    <row r="1950" spans="1:13" x14ac:dyDescent="0.25">
      <c r="A1950" s="240"/>
      <c r="B1950" s="241"/>
      <c r="C1950" s="429"/>
      <c r="D1950" s="401"/>
      <c r="E1950" s="402"/>
      <c r="F1950" s="300"/>
      <c r="G1950" s="100"/>
      <c r="H1950" s="265"/>
      <c r="I1950" s="20"/>
      <c r="M1950" s="9"/>
    </row>
    <row r="1951" spans="1:13" x14ac:dyDescent="0.25">
      <c r="A1951" s="240">
        <v>41944</v>
      </c>
      <c r="B1951" s="241">
        <v>2456</v>
      </c>
      <c r="C1951" s="394" t="s">
        <v>2506</v>
      </c>
      <c r="D1951" s="401" t="s">
        <v>2543</v>
      </c>
      <c r="E1951" s="402">
        <v>640</v>
      </c>
      <c r="F1951" s="294">
        <v>41944</v>
      </c>
      <c r="G1951" s="30">
        <v>640</v>
      </c>
      <c r="H1951" s="238">
        <f t="shared" si="25"/>
        <v>0</v>
      </c>
      <c r="I1951" s="235" t="s">
        <v>2544</v>
      </c>
      <c r="K1951" s="21"/>
      <c r="M1951" s="9"/>
    </row>
    <row r="1952" spans="1:13" x14ac:dyDescent="0.25">
      <c r="A1952" s="240">
        <v>41951</v>
      </c>
      <c r="B1952" s="241">
        <v>3049</v>
      </c>
      <c r="C1952" s="394" t="s">
        <v>2506</v>
      </c>
      <c r="D1952" s="8" t="s">
        <v>2663</v>
      </c>
      <c r="E1952" s="252">
        <v>27023.85</v>
      </c>
      <c r="F1952" s="299" t="s">
        <v>2664</v>
      </c>
      <c r="G1952" s="30">
        <f>13814+13209.85</f>
        <v>27023.85</v>
      </c>
      <c r="H1952" s="265">
        <f t="shared" si="25"/>
        <v>0</v>
      </c>
      <c r="I1952" s="8" t="s">
        <v>2520</v>
      </c>
      <c r="M1952" s="9"/>
    </row>
    <row r="1953" spans="1:13" x14ac:dyDescent="0.25">
      <c r="A1953" s="240">
        <v>41967</v>
      </c>
      <c r="B1953" s="241">
        <v>4338</v>
      </c>
      <c r="C1953" s="429" t="s">
        <v>2506</v>
      </c>
      <c r="D1953" s="401" t="s">
        <v>2760</v>
      </c>
      <c r="E1953" s="402">
        <v>640</v>
      </c>
      <c r="F1953" s="294">
        <v>41967</v>
      </c>
      <c r="G1953" s="22">
        <v>640</v>
      </c>
      <c r="H1953" s="265">
        <f t="shared" si="25"/>
        <v>0</v>
      </c>
      <c r="I1953" s="20" t="s">
        <v>2508</v>
      </c>
      <c r="M1953" s="9"/>
    </row>
    <row r="1954" spans="1:13" x14ac:dyDescent="0.25">
      <c r="A1954" s="240"/>
      <c r="B1954" s="241"/>
      <c r="C1954" s="429"/>
      <c r="D1954" s="401"/>
      <c r="E1954" s="402"/>
      <c r="F1954" s="294"/>
      <c r="G1954" s="620">
        <f>SUM(G1951:G1953)</f>
        <v>28303.85</v>
      </c>
      <c r="H1954" s="265"/>
      <c r="I1954" s="20"/>
      <c r="M1954" s="9"/>
    </row>
    <row r="1955" spans="1:13" x14ac:dyDescent="0.25">
      <c r="A1955" s="240"/>
      <c r="B1955" s="241"/>
      <c r="C1955" s="429"/>
      <c r="D1955" s="401"/>
      <c r="E1955" s="402"/>
      <c r="F1955" s="294"/>
      <c r="G1955" s="22"/>
      <c r="H1955" s="265"/>
      <c r="I1955" s="20"/>
      <c r="M1955" s="9"/>
    </row>
    <row r="1956" spans="1:13" x14ac:dyDescent="0.25">
      <c r="A1956" s="240">
        <v>41946</v>
      </c>
      <c r="B1956" s="241">
        <v>2614</v>
      </c>
      <c r="C1956" s="394" t="s">
        <v>2506</v>
      </c>
      <c r="D1956" s="414" t="s">
        <v>642</v>
      </c>
      <c r="E1956" s="402">
        <v>952.2</v>
      </c>
      <c r="F1956" s="294">
        <v>41947</v>
      </c>
      <c r="G1956" s="30">
        <v>952.2</v>
      </c>
      <c r="H1956" s="265">
        <f t="shared" si="25"/>
        <v>0</v>
      </c>
      <c r="I1956" s="38" t="s">
        <v>2511</v>
      </c>
      <c r="M1956" s="9"/>
    </row>
    <row r="1957" spans="1:13" x14ac:dyDescent="0.25">
      <c r="A1957" s="240">
        <v>41958</v>
      </c>
      <c r="B1957" s="241">
        <v>3612</v>
      </c>
      <c r="C1957" s="394" t="s">
        <v>2506</v>
      </c>
      <c r="D1957" s="8" t="s">
        <v>642</v>
      </c>
      <c r="E1957" s="252">
        <v>765</v>
      </c>
      <c r="F1957" s="294">
        <v>41960</v>
      </c>
      <c r="G1957" s="30">
        <v>765</v>
      </c>
      <c r="H1957" s="265">
        <f t="shared" si="25"/>
        <v>0</v>
      </c>
      <c r="I1957" s="235" t="s">
        <v>2508</v>
      </c>
      <c r="M1957" s="9"/>
    </row>
    <row r="1958" spans="1:13" x14ac:dyDescent="0.25">
      <c r="A1958" s="240">
        <v>41965</v>
      </c>
      <c r="B1958" s="241">
        <v>4193</v>
      </c>
      <c r="C1958" s="429" t="s">
        <v>2506</v>
      </c>
      <c r="D1958" s="401" t="s">
        <v>642</v>
      </c>
      <c r="E1958" s="402">
        <v>755</v>
      </c>
      <c r="F1958" s="294">
        <v>41967</v>
      </c>
      <c r="G1958" s="22">
        <v>755</v>
      </c>
      <c r="H1958" s="265">
        <f t="shared" si="25"/>
        <v>0</v>
      </c>
      <c r="I1958" s="20" t="s">
        <v>2523</v>
      </c>
      <c r="M1958" s="9"/>
    </row>
    <row r="1959" spans="1:13" x14ac:dyDescent="0.25">
      <c r="A1959" s="240">
        <v>41951</v>
      </c>
      <c r="B1959" s="241">
        <v>2988</v>
      </c>
      <c r="C1959" s="394" t="s">
        <v>2506</v>
      </c>
      <c r="D1959" s="8" t="s">
        <v>2061</v>
      </c>
      <c r="E1959" s="252">
        <v>300</v>
      </c>
      <c r="F1959" s="294">
        <v>41951</v>
      </c>
      <c r="G1959" s="30">
        <v>300</v>
      </c>
      <c r="H1959" s="265">
        <f t="shared" si="25"/>
        <v>0</v>
      </c>
      <c r="I1959" s="8" t="s">
        <v>2508</v>
      </c>
      <c r="M1959" s="9"/>
    </row>
    <row r="1960" spans="1:13" x14ac:dyDescent="0.25">
      <c r="A1960" s="240">
        <v>41960</v>
      </c>
      <c r="B1960" s="241">
        <v>3722</v>
      </c>
      <c r="C1960" s="394" t="s">
        <v>2506</v>
      </c>
      <c r="D1960" s="8" t="s">
        <v>2061</v>
      </c>
      <c r="E1960" s="252">
        <v>265</v>
      </c>
      <c r="F1960" s="294">
        <v>41960</v>
      </c>
      <c r="G1960" s="251">
        <v>265</v>
      </c>
      <c r="H1960" s="265">
        <f t="shared" si="25"/>
        <v>0</v>
      </c>
      <c r="I1960" s="235" t="s">
        <v>2508</v>
      </c>
      <c r="M1960" s="9"/>
    </row>
    <row r="1961" spans="1:13" x14ac:dyDescent="0.25">
      <c r="A1961" s="240"/>
      <c r="B1961" s="241"/>
      <c r="C1961" s="394"/>
      <c r="D1961" s="8"/>
      <c r="E1961" s="252"/>
      <c r="F1961" s="294"/>
      <c r="G1961" s="251"/>
      <c r="H1961" s="265"/>
      <c r="I1961" s="235"/>
      <c r="M1961" s="9"/>
    </row>
    <row r="1962" spans="1:13" x14ac:dyDescent="0.25">
      <c r="A1962" s="240">
        <v>41946</v>
      </c>
      <c r="B1962" s="241">
        <v>2610</v>
      </c>
      <c r="C1962" s="394" t="s">
        <v>2506</v>
      </c>
      <c r="D1962" s="414" t="s">
        <v>130</v>
      </c>
      <c r="E1962" s="402">
        <v>1444.8</v>
      </c>
      <c r="F1962" s="294">
        <v>41947</v>
      </c>
      <c r="G1962" s="30">
        <v>1444.8</v>
      </c>
      <c r="H1962" s="265">
        <f t="shared" si="25"/>
        <v>0</v>
      </c>
      <c r="I1962" s="38" t="s">
        <v>2511</v>
      </c>
      <c r="J1962" s="9"/>
      <c r="K1962" s="9"/>
      <c r="M1962" s="9"/>
    </row>
    <row r="1963" spans="1:13" x14ac:dyDescent="0.25">
      <c r="A1963" s="240">
        <v>41947</v>
      </c>
      <c r="B1963" s="241">
        <v>2685</v>
      </c>
      <c r="C1963" s="394" t="s">
        <v>2506</v>
      </c>
      <c r="D1963" s="414" t="s">
        <v>130</v>
      </c>
      <c r="E1963" s="402">
        <v>904</v>
      </c>
      <c r="F1963" s="294">
        <v>41947</v>
      </c>
      <c r="G1963" s="30">
        <v>904</v>
      </c>
      <c r="H1963" s="265">
        <f t="shared" si="25"/>
        <v>0</v>
      </c>
      <c r="I1963" s="38" t="s">
        <v>2544</v>
      </c>
      <c r="J1963" s="9"/>
      <c r="K1963" s="9"/>
      <c r="M1963" s="9"/>
    </row>
    <row r="1964" spans="1:13" x14ac:dyDescent="0.25">
      <c r="A1964" s="240">
        <v>41950</v>
      </c>
      <c r="B1964" s="241">
        <v>2932</v>
      </c>
      <c r="C1964" s="394" t="s">
        <v>2506</v>
      </c>
      <c r="D1964" s="401" t="s">
        <v>130</v>
      </c>
      <c r="E1964" s="402">
        <v>1539.2</v>
      </c>
      <c r="F1964" s="294">
        <v>41951</v>
      </c>
      <c r="G1964" s="30">
        <v>1539.2</v>
      </c>
      <c r="H1964" s="265">
        <f t="shared" si="25"/>
        <v>0</v>
      </c>
      <c r="I1964" s="8" t="s">
        <v>2544</v>
      </c>
      <c r="J1964" s="9"/>
      <c r="K1964" s="9"/>
      <c r="M1964" s="9"/>
    </row>
    <row r="1965" spans="1:13" x14ac:dyDescent="0.25">
      <c r="A1965" s="240">
        <v>41951</v>
      </c>
      <c r="B1965" s="241">
        <v>3052</v>
      </c>
      <c r="C1965" s="394" t="s">
        <v>2506</v>
      </c>
      <c r="D1965" s="8" t="s">
        <v>130</v>
      </c>
      <c r="E1965" s="252">
        <v>2308.8000000000002</v>
      </c>
      <c r="F1965" s="294">
        <v>41953</v>
      </c>
      <c r="G1965" s="30">
        <v>2308.8000000000002</v>
      </c>
      <c r="H1965" s="265">
        <f t="shared" si="25"/>
        <v>0</v>
      </c>
      <c r="I1965" s="8" t="s">
        <v>2511</v>
      </c>
      <c r="J1965" s="9"/>
      <c r="K1965" s="9"/>
      <c r="M1965" s="9"/>
    </row>
    <row r="1966" spans="1:13" x14ac:dyDescent="0.25">
      <c r="A1966" s="240">
        <v>41953</v>
      </c>
      <c r="B1966" s="241">
        <v>3184</v>
      </c>
      <c r="C1966" s="394" t="s">
        <v>2506</v>
      </c>
      <c r="D1966" s="8" t="s">
        <v>130</v>
      </c>
      <c r="E1966" s="252">
        <v>1403.2</v>
      </c>
      <c r="F1966" s="294">
        <v>41954</v>
      </c>
      <c r="G1966" s="30">
        <v>1403.2</v>
      </c>
      <c r="H1966" s="265">
        <f t="shared" si="25"/>
        <v>0</v>
      </c>
      <c r="I1966" s="235" t="s">
        <v>2511</v>
      </c>
      <c r="J1966" s="9"/>
      <c r="K1966" s="9"/>
      <c r="M1966" s="9"/>
    </row>
    <row r="1967" spans="1:13" x14ac:dyDescent="0.25">
      <c r="A1967" s="240">
        <v>41957</v>
      </c>
      <c r="B1967" s="241">
        <v>3527</v>
      </c>
      <c r="C1967" s="394" t="s">
        <v>2506</v>
      </c>
      <c r="D1967" s="401" t="s">
        <v>130</v>
      </c>
      <c r="E1967" s="402">
        <v>612</v>
      </c>
      <c r="F1967" s="294">
        <v>41958</v>
      </c>
      <c r="G1967" s="30">
        <v>612</v>
      </c>
      <c r="H1967" s="265">
        <f t="shared" si="25"/>
        <v>0</v>
      </c>
      <c r="I1967" s="235" t="s">
        <v>2511</v>
      </c>
      <c r="J1967" s="9"/>
      <c r="K1967" s="9"/>
      <c r="M1967" s="9"/>
    </row>
    <row r="1968" spans="1:13" x14ac:dyDescent="0.25">
      <c r="A1968" s="240">
        <v>41958</v>
      </c>
      <c r="B1968" s="241">
        <v>3616</v>
      </c>
      <c r="C1968" s="394" t="s">
        <v>2506</v>
      </c>
      <c r="D1968" s="8" t="s">
        <v>130</v>
      </c>
      <c r="E1968" s="252">
        <v>624</v>
      </c>
      <c r="F1968" s="294">
        <v>41960</v>
      </c>
      <c r="G1968" s="30">
        <v>624</v>
      </c>
      <c r="H1968" s="265">
        <f t="shared" si="25"/>
        <v>0</v>
      </c>
      <c r="I1968" s="235" t="s">
        <v>2520</v>
      </c>
      <c r="J1968" s="9"/>
      <c r="K1968" s="9"/>
      <c r="M1968" s="9"/>
    </row>
    <row r="1969" spans="1:13" x14ac:dyDescent="0.25">
      <c r="A1969" s="240">
        <v>41961</v>
      </c>
      <c r="B1969" s="241">
        <v>3849</v>
      </c>
      <c r="C1969" s="394" t="s">
        <v>2506</v>
      </c>
      <c r="D1969" s="401" t="s">
        <v>130</v>
      </c>
      <c r="E1969" s="402">
        <v>1447.5</v>
      </c>
      <c r="F1969" s="294">
        <v>41962</v>
      </c>
      <c r="G1969" s="251">
        <v>1447.5</v>
      </c>
      <c r="H1969" s="265">
        <f t="shared" si="25"/>
        <v>0</v>
      </c>
      <c r="I1969" s="8" t="s">
        <v>2511</v>
      </c>
      <c r="J1969" s="9"/>
      <c r="K1969" s="9"/>
      <c r="M1969" s="9"/>
    </row>
    <row r="1970" spans="1:13" x14ac:dyDescent="0.25">
      <c r="A1970" s="240">
        <v>41963</v>
      </c>
      <c r="B1970" s="241">
        <v>3994</v>
      </c>
      <c r="C1970" s="394" t="s">
        <v>2506</v>
      </c>
      <c r="D1970" s="401" t="s">
        <v>130</v>
      </c>
      <c r="E1970" s="402">
        <v>4564.2</v>
      </c>
      <c r="F1970" s="294">
        <v>41963</v>
      </c>
      <c r="G1970" s="30">
        <v>4564.2</v>
      </c>
      <c r="H1970" s="265">
        <f t="shared" si="25"/>
        <v>0</v>
      </c>
      <c r="I1970" s="8" t="s">
        <v>2508</v>
      </c>
      <c r="J1970" s="9"/>
      <c r="K1970" s="9"/>
      <c r="M1970" s="9"/>
    </row>
    <row r="1971" spans="1:13" x14ac:dyDescent="0.25">
      <c r="A1971" s="240">
        <v>41964</v>
      </c>
      <c r="B1971" s="241">
        <v>4097</v>
      </c>
      <c r="C1971" s="429" t="s">
        <v>2506</v>
      </c>
      <c r="D1971" s="401" t="s">
        <v>130</v>
      </c>
      <c r="E1971" s="402">
        <v>600</v>
      </c>
      <c r="F1971" s="294">
        <v>41965</v>
      </c>
      <c r="G1971" s="22">
        <v>600</v>
      </c>
      <c r="H1971" s="265">
        <f t="shared" si="25"/>
        <v>0</v>
      </c>
      <c r="I1971" s="431" t="s">
        <v>2511</v>
      </c>
      <c r="J1971" s="9"/>
      <c r="K1971" s="9"/>
      <c r="M1971" s="9"/>
    </row>
    <row r="1972" spans="1:13" x14ac:dyDescent="0.25">
      <c r="A1972" s="240">
        <v>41967</v>
      </c>
      <c r="B1972" s="241">
        <v>4320</v>
      </c>
      <c r="C1972" s="429" t="s">
        <v>2506</v>
      </c>
      <c r="D1972" s="401" t="s">
        <v>130</v>
      </c>
      <c r="E1972" s="402">
        <v>1722</v>
      </c>
      <c r="F1972" s="294">
        <v>41968</v>
      </c>
      <c r="G1972" s="30">
        <v>1722</v>
      </c>
      <c r="H1972" s="265">
        <f t="shared" si="25"/>
        <v>0</v>
      </c>
      <c r="I1972" s="235" t="s">
        <v>2520</v>
      </c>
      <c r="J1972" s="9"/>
      <c r="K1972" s="9"/>
      <c r="M1972" s="9"/>
    </row>
    <row r="1973" spans="1:13" x14ac:dyDescent="0.25">
      <c r="A1973" s="240">
        <v>41968</v>
      </c>
      <c r="B1973" s="241">
        <v>4406</v>
      </c>
      <c r="C1973" s="429" t="s">
        <v>2506</v>
      </c>
      <c r="D1973" s="401" t="s">
        <v>130</v>
      </c>
      <c r="E1973" s="402">
        <v>1682</v>
      </c>
      <c r="F1973" s="300"/>
      <c r="G1973" s="100"/>
      <c r="H1973" s="265">
        <f t="shared" si="25"/>
        <v>1682</v>
      </c>
      <c r="I1973" s="20" t="s">
        <v>2511</v>
      </c>
      <c r="J1973" s="9"/>
      <c r="K1973" s="9"/>
      <c r="M1973" s="9"/>
    </row>
    <row r="1974" spans="1:13" x14ac:dyDescent="0.25">
      <c r="A1974" s="240"/>
      <c r="B1974" s="241"/>
      <c r="C1974" s="429"/>
      <c r="D1974" s="401"/>
      <c r="E1974" s="622">
        <f>SUM(E1962:E1973)</f>
        <v>18851.7</v>
      </c>
      <c r="F1974" s="300"/>
      <c r="G1974" s="100"/>
      <c r="H1974" s="265"/>
      <c r="I1974" s="20"/>
      <c r="J1974" s="9"/>
      <c r="K1974" s="9"/>
      <c r="M1974" s="9"/>
    </row>
    <row r="1975" spans="1:13" x14ac:dyDescent="0.25">
      <c r="A1975" s="240"/>
      <c r="B1975" s="241"/>
      <c r="C1975" s="429"/>
      <c r="D1975" s="401"/>
      <c r="E1975" s="402"/>
      <c r="F1975" s="300"/>
      <c r="G1975" s="100"/>
      <c r="H1975" s="265"/>
      <c r="I1975" s="20"/>
      <c r="J1975" s="9"/>
      <c r="K1975" s="9"/>
      <c r="M1975" s="9"/>
    </row>
    <row r="1976" spans="1:13" x14ac:dyDescent="0.25">
      <c r="A1976" s="240">
        <v>41946</v>
      </c>
      <c r="B1976" s="241">
        <v>2572</v>
      </c>
      <c r="C1976" s="394" t="s">
        <v>2506</v>
      </c>
      <c r="D1976" s="414" t="s">
        <v>2571</v>
      </c>
      <c r="E1976" s="402">
        <v>11250</v>
      </c>
      <c r="F1976" s="294">
        <v>41947</v>
      </c>
      <c r="G1976" s="30">
        <v>11250</v>
      </c>
      <c r="H1976" s="238">
        <f t="shared" si="25"/>
        <v>0</v>
      </c>
      <c r="I1976" s="38" t="s">
        <v>2531</v>
      </c>
      <c r="J1976" s="9"/>
      <c r="K1976" s="9"/>
      <c r="M1976" s="9"/>
    </row>
    <row r="1977" spans="1:13" x14ac:dyDescent="0.25">
      <c r="A1977" s="240">
        <v>41947</v>
      </c>
      <c r="B1977" s="241">
        <v>2681</v>
      </c>
      <c r="C1977" s="394" t="s">
        <v>2506</v>
      </c>
      <c r="D1977" s="414" t="s">
        <v>2571</v>
      </c>
      <c r="E1977" s="402">
        <v>1085</v>
      </c>
      <c r="F1977" s="294">
        <v>41947</v>
      </c>
      <c r="G1977" s="30">
        <v>1085</v>
      </c>
      <c r="H1977" s="265">
        <f t="shared" si="25"/>
        <v>0</v>
      </c>
      <c r="I1977" s="38" t="s">
        <v>2531</v>
      </c>
      <c r="J1977" s="9"/>
      <c r="K1977" s="9"/>
      <c r="M1977" s="9"/>
    </row>
    <row r="1978" spans="1:13" x14ac:dyDescent="0.25">
      <c r="A1978" s="240">
        <v>41948</v>
      </c>
      <c r="B1978" s="241">
        <v>2746</v>
      </c>
      <c r="C1978" s="394" t="s">
        <v>2506</v>
      </c>
      <c r="D1978" s="401" t="s">
        <v>2571</v>
      </c>
      <c r="E1978" s="402">
        <v>9492</v>
      </c>
      <c r="F1978" s="294">
        <v>41948</v>
      </c>
      <c r="G1978" s="30">
        <v>9492</v>
      </c>
      <c r="H1978" s="265">
        <f t="shared" si="25"/>
        <v>0</v>
      </c>
      <c r="I1978" s="235" t="s">
        <v>2523</v>
      </c>
      <c r="J1978" s="9"/>
      <c r="K1978" s="9"/>
      <c r="M1978" s="9"/>
    </row>
    <row r="1979" spans="1:13" x14ac:dyDescent="0.25">
      <c r="A1979" s="240">
        <v>41949</v>
      </c>
      <c r="B1979" s="241">
        <v>2825</v>
      </c>
      <c r="C1979" s="394" t="s">
        <v>2506</v>
      </c>
      <c r="D1979" s="401" t="s">
        <v>2571</v>
      </c>
      <c r="E1979" s="402">
        <v>8370</v>
      </c>
      <c r="F1979" s="294">
        <v>41950</v>
      </c>
      <c r="G1979" s="30">
        <v>8370</v>
      </c>
      <c r="H1979" s="280">
        <f t="shared" si="25"/>
        <v>0</v>
      </c>
      <c r="I1979" s="235" t="s">
        <v>2531</v>
      </c>
      <c r="J1979" s="9"/>
      <c r="K1979" s="9"/>
      <c r="M1979" s="9"/>
    </row>
    <row r="1980" spans="1:13" x14ac:dyDescent="0.25">
      <c r="A1980" s="240">
        <v>41950</v>
      </c>
      <c r="B1980" s="241">
        <v>2907</v>
      </c>
      <c r="C1980" s="394" t="s">
        <v>2506</v>
      </c>
      <c r="D1980" s="401" t="s">
        <v>2571</v>
      </c>
      <c r="E1980" s="402">
        <v>930</v>
      </c>
      <c r="F1980" s="294">
        <v>41950</v>
      </c>
      <c r="G1980" s="30">
        <v>930</v>
      </c>
      <c r="H1980" s="265">
        <f t="shared" si="25"/>
        <v>0</v>
      </c>
      <c r="I1980" s="8" t="s">
        <v>2531</v>
      </c>
      <c r="M1980" s="9"/>
    </row>
    <row r="1981" spans="1:13" x14ac:dyDescent="0.25">
      <c r="A1981" s="240">
        <v>41953</v>
      </c>
      <c r="B1981" s="241">
        <v>3134</v>
      </c>
      <c r="C1981" s="394" t="s">
        <v>2506</v>
      </c>
      <c r="D1981" s="8" t="s">
        <v>2571</v>
      </c>
      <c r="E1981" s="252">
        <v>11106.4</v>
      </c>
      <c r="F1981" s="294">
        <v>41953</v>
      </c>
      <c r="G1981" s="30">
        <v>11106.4</v>
      </c>
      <c r="H1981" s="265">
        <f t="shared" si="25"/>
        <v>0</v>
      </c>
      <c r="I1981" s="8" t="s">
        <v>2531</v>
      </c>
      <c r="M1981" s="9"/>
    </row>
    <row r="1982" spans="1:13" x14ac:dyDescent="0.25">
      <c r="A1982" s="240">
        <v>41954</v>
      </c>
      <c r="B1982" s="241">
        <v>3243</v>
      </c>
      <c r="C1982" s="394" t="s">
        <v>2506</v>
      </c>
      <c r="D1982" s="8" t="s">
        <v>2571</v>
      </c>
      <c r="E1982" s="252">
        <v>12823.1</v>
      </c>
      <c r="F1982" s="294">
        <v>41955</v>
      </c>
      <c r="G1982" s="30">
        <v>12823.1</v>
      </c>
      <c r="H1982" s="265">
        <f t="shared" si="25"/>
        <v>0</v>
      </c>
      <c r="I1982" s="235" t="s">
        <v>2531</v>
      </c>
      <c r="M1982" s="9"/>
    </row>
    <row r="1983" spans="1:13" x14ac:dyDescent="0.25">
      <c r="A1983" s="240">
        <v>41955</v>
      </c>
      <c r="B1983" s="241">
        <v>3301</v>
      </c>
      <c r="C1983" s="394" t="s">
        <v>2506</v>
      </c>
      <c r="D1983" s="8" t="s">
        <v>2571</v>
      </c>
      <c r="E1983" s="252">
        <v>9775.4</v>
      </c>
      <c r="F1983" s="294">
        <v>41956</v>
      </c>
      <c r="G1983" s="30">
        <v>9775.4</v>
      </c>
      <c r="H1983" s="265">
        <f t="shared" si="25"/>
        <v>0</v>
      </c>
      <c r="I1983" s="8" t="s">
        <v>2523</v>
      </c>
      <c r="M1983" s="9"/>
    </row>
    <row r="1984" spans="1:13" x14ac:dyDescent="0.25">
      <c r="A1984" s="240">
        <v>41956</v>
      </c>
      <c r="B1984" s="241">
        <v>3402</v>
      </c>
      <c r="C1984" s="394" t="s">
        <v>2506</v>
      </c>
      <c r="D1984" s="8" t="s">
        <v>2571</v>
      </c>
      <c r="E1984" s="252">
        <v>9783.9</v>
      </c>
      <c r="F1984" s="294">
        <v>41956</v>
      </c>
      <c r="G1984" s="30">
        <v>9783.9</v>
      </c>
      <c r="H1984" s="265">
        <f t="shared" si="25"/>
        <v>0</v>
      </c>
      <c r="I1984" s="8" t="s">
        <v>2508</v>
      </c>
      <c r="M1984" s="9"/>
    </row>
    <row r="1985" spans="1:13" x14ac:dyDescent="0.25">
      <c r="A1985" s="240">
        <v>41957</v>
      </c>
      <c r="B1985" s="241">
        <v>3493</v>
      </c>
      <c r="C1985" s="394" t="s">
        <v>2506</v>
      </c>
      <c r="D1985" s="8" t="s">
        <v>2571</v>
      </c>
      <c r="E1985" s="252">
        <v>3349</v>
      </c>
      <c r="F1985" s="294">
        <v>41958</v>
      </c>
      <c r="G1985" s="30">
        <v>3349</v>
      </c>
      <c r="H1985" s="265">
        <f t="shared" si="25"/>
        <v>0</v>
      </c>
      <c r="I1985" s="8" t="s">
        <v>2520</v>
      </c>
      <c r="M1985" s="9"/>
    </row>
    <row r="1986" spans="1:13" x14ac:dyDescent="0.25">
      <c r="A1986" s="240">
        <v>41957</v>
      </c>
      <c r="B1986" s="241">
        <v>3494</v>
      </c>
      <c r="C1986" s="394" t="s">
        <v>2506</v>
      </c>
      <c r="D1986" s="8" t="s">
        <v>2571</v>
      </c>
      <c r="E1986" s="252">
        <v>8748</v>
      </c>
      <c r="F1986" s="294">
        <v>41958</v>
      </c>
      <c r="G1986" s="30">
        <v>8748</v>
      </c>
      <c r="H1986" s="265">
        <f t="shared" si="25"/>
        <v>0</v>
      </c>
      <c r="I1986" s="8" t="s">
        <v>2531</v>
      </c>
      <c r="K1986" s="21"/>
      <c r="M1986" s="9"/>
    </row>
    <row r="1987" spans="1:13" x14ac:dyDescent="0.25">
      <c r="A1987" s="240">
        <v>41958</v>
      </c>
      <c r="B1987" s="241">
        <v>3579</v>
      </c>
      <c r="C1987" s="394" t="s">
        <v>2506</v>
      </c>
      <c r="D1987" s="401" t="s">
        <v>2571</v>
      </c>
      <c r="E1987" s="402">
        <v>2019.6</v>
      </c>
      <c r="F1987" s="294">
        <v>41960</v>
      </c>
      <c r="G1987" s="30">
        <v>2019.6</v>
      </c>
      <c r="H1987" s="265">
        <f t="shared" si="25"/>
        <v>0</v>
      </c>
      <c r="I1987" s="235" t="s">
        <v>2531</v>
      </c>
      <c r="K1987" s="21"/>
      <c r="M1987" s="9"/>
    </row>
    <row r="1988" spans="1:13" x14ac:dyDescent="0.25">
      <c r="A1988" s="240">
        <v>41960</v>
      </c>
      <c r="B1988" s="241">
        <v>3701</v>
      </c>
      <c r="C1988" s="394" t="s">
        <v>2506</v>
      </c>
      <c r="D1988" s="8" t="s">
        <v>2571</v>
      </c>
      <c r="E1988" s="252">
        <v>10884.2</v>
      </c>
      <c r="F1988" s="294">
        <v>41960</v>
      </c>
      <c r="G1988" s="251">
        <v>10884.2</v>
      </c>
      <c r="H1988" s="265">
        <f t="shared" si="25"/>
        <v>0</v>
      </c>
      <c r="I1988" s="8" t="s">
        <v>2531</v>
      </c>
      <c r="M1988" s="9"/>
    </row>
    <row r="1989" spans="1:13" x14ac:dyDescent="0.25">
      <c r="A1989" s="240">
        <v>41961</v>
      </c>
      <c r="B1989" s="241">
        <v>3818</v>
      </c>
      <c r="C1989" s="394" t="s">
        <v>2506</v>
      </c>
      <c r="D1989" s="401" t="s">
        <v>2571</v>
      </c>
      <c r="E1989" s="402">
        <v>11591.6</v>
      </c>
      <c r="F1989" s="294">
        <v>41963</v>
      </c>
      <c r="G1989" s="251">
        <v>11591.6</v>
      </c>
      <c r="H1989" s="265">
        <f t="shared" si="25"/>
        <v>0</v>
      </c>
      <c r="I1989" s="235" t="s">
        <v>2531</v>
      </c>
      <c r="M1989" s="9"/>
    </row>
    <row r="1990" spans="1:13" x14ac:dyDescent="0.25">
      <c r="A1990" s="240">
        <v>41962</v>
      </c>
      <c r="B1990" s="241">
        <v>3889</v>
      </c>
      <c r="C1990" s="394" t="s">
        <v>2506</v>
      </c>
      <c r="D1990" s="401" t="s">
        <v>2571</v>
      </c>
      <c r="E1990" s="402">
        <v>14630.2</v>
      </c>
      <c r="F1990" s="294">
        <v>41962</v>
      </c>
      <c r="G1990" s="30">
        <v>14630.2</v>
      </c>
      <c r="H1990" s="265">
        <f t="shared" si="25"/>
        <v>0</v>
      </c>
      <c r="I1990" s="8" t="s">
        <v>2544</v>
      </c>
      <c r="M1990" s="9"/>
    </row>
    <row r="1991" spans="1:13" x14ac:dyDescent="0.25">
      <c r="A1991" s="240">
        <v>41963</v>
      </c>
      <c r="B1991" s="241">
        <v>3962</v>
      </c>
      <c r="C1991" s="394" t="s">
        <v>2506</v>
      </c>
      <c r="D1991" s="401" t="s">
        <v>2571</v>
      </c>
      <c r="E1991" s="402">
        <v>1390.6</v>
      </c>
      <c r="F1991" s="294">
        <v>41963</v>
      </c>
      <c r="G1991" s="30">
        <v>1390.6</v>
      </c>
      <c r="H1991" s="265">
        <f t="shared" si="25"/>
        <v>0</v>
      </c>
      <c r="I1991" s="8" t="s">
        <v>2531</v>
      </c>
      <c r="M1991" s="9"/>
    </row>
    <row r="1992" spans="1:13" x14ac:dyDescent="0.25">
      <c r="A1992" s="240">
        <v>41964</v>
      </c>
      <c r="B1992" s="241">
        <v>4087</v>
      </c>
      <c r="C1992" s="429" t="s">
        <v>2506</v>
      </c>
      <c r="D1992" s="401" t="s">
        <v>2571</v>
      </c>
      <c r="E1992" s="402">
        <v>12242.2</v>
      </c>
      <c r="F1992" s="294">
        <v>41965</v>
      </c>
      <c r="G1992" s="30">
        <v>12242.2</v>
      </c>
      <c r="H1992" s="265">
        <f t="shared" si="25"/>
        <v>0</v>
      </c>
      <c r="I1992" s="431" t="s">
        <v>2508</v>
      </c>
      <c r="M1992" s="9"/>
    </row>
    <row r="1993" spans="1:13" x14ac:dyDescent="0.25">
      <c r="A1993" s="240">
        <v>41967</v>
      </c>
      <c r="B1993" s="241">
        <v>4276</v>
      </c>
      <c r="C1993" s="429" t="s">
        <v>2506</v>
      </c>
      <c r="D1993" s="401" t="s">
        <v>2571</v>
      </c>
      <c r="E1993" s="402">
        <v>10622.4</v>
      </c>
      <c r="F1993" s="117">
        <v>41967</v>
      </c>
      <c r="G1993" s="30">
        <v>10622.4</v>
      </c>
      <c r="H1993" s="265">
        <f t="shared" si="25"/>
        <v>0</v>
      </c>
      <c r="I1993" s="235" t="s">
        <v>2531</v>
      </c>
      <c r="M1993" s="9"/>
    </row>
    <row r="1994" spans="1:13" x14ac:dyDescent="0.25">
      <c r="A1994" s="240">
        <v>41968</v>
      </c>
      <c r="B1994" s="241">
        <v>4379</v>
      </c>
      <c r="C1994" s="429" t="s">
        <v>2506</v>
      </c>
      <c r="D1994" s="401" t="s">
        <v>2571</v>
      </c>
      <c r="E1994" s="402">
        <v>926.4</v>
      </c>
      <c r="F1994" s="294">
        <v>41968</v>
      </c>
      <c r="G1994" s="22">
        <v>926.4</v>
      </c>
      <c r="H1994" s="265">
        <f t="shared" si="25"/>
        <v>0</v>
      </c>
      <c r="I1994" s="20" t="s">
        <v>2531</v>
      </c>
      <c r="M1994" s="9"/>
    </row>
    <row r="1995" spans="1:13" x14ac:dyDescent="0.25">
      <c r="A1995" s="240">
        <v>41944</v>
      </c>
      <c r="B1995" s="241">
        <v>2453</v>
      </c>
      <c r="C1995" s="394" t="s">
        <v>2506</v>
      </c>
      <c r="D1995" s="401" t="s">
        <v>2571</v>
      </c>
      <c r="E1995" s="402">
        <v>935</v>
      </c>
      <c r="F1995" s="294">
        <v>41946</v>
      </c>
      <c r="G1995" s="30">
        <v>935</v>
      </c>
      <c r="H1995" s="238">
        <f>E1995-G1995</f>
        <v>0</v>
      </c>
      <c r="I1995" s="235" t="s">
        <v>2534</v>
      </c>
      <c r="M1995" s="9"/>
    </row>
    <row r="1996" spans="1:13" x14ac:dyDescent="0.25">
      <c r="A1996" s="240"/>
      <c r="B1996" s="241"/>
      <c r="C1996" s="429"/>
      <c r="D1996" s="401"/>
      <c r="E1996" s="402"/>
      <c r="F1996" s="294"/>
      <c r="G1996" s="620">
        <f>SUM(G1976:G1995)</f>
        <v>151955</v>
      </c>
      <c r="H1996" s="265"/>
      <c r="I1996" s="20"/>
      <c r="M1996" s="9"/>
    </row>
    <row r="1997" spans="1:13" x14ac:dyDescent="0.25">
      <c r="A1997" s="240"/>
      <c r="B1997" s="241"/>
      <c r="C1997" s="429"/>
      <c r="D1997" s="401"/>
      <c r="E1997" s="402"/>
      <c r="F1997" s="294"/>
      <c r="G1997" s="22"/>
      <c r="H1997" s="265"/>
      <c r="I1997" s="20"/>
      <c r="M1997" s="9"/>
    </row>
    <row r="1998" spans="1:13" x14ac:dyDescent="0.25">
      <c r="A1998" s="240">
        <v>41946</v>
      </c>
      <c r="B1998" s="241">
        <v>2618</v>
      </c>
      <c r="C1998" s="394" t="s">
        <v>2506</v>
      </c>
      <c r="D1998" s="414" t="s">
        <v>2583</v>
      </c>
      <c r="E1998" s="402">
        <v>9972.26</v>
      </c>
      <c r="F1998" s="313" t="s">
        <v>2584</v>
      </c>
      <c r="G1998" s="30">
        <v>9972.26</v>
      </c>
      <c r="H1998" s="265">
        <f t="shared" si="25"/>
        <v>0</v>
      </c>
      <c r="I1998" s="38" t="s">
        <v>2534</v>
      </c>
      <c r="M1998" s="9"/>
    </row>
    <row r="1999" spans="1:13" x14ac:dyDescent="0.25">
      <c r="A1999" s="240">
        <v>41953</v>
      </c>
      <c r="B1999" s="241">
        <v>3217</v>
      </c>
      <c r="C1999" s="394" t="s">
        <v>2506</v>
      </c>
      <c r="D1999" s="8" t="s">
        <v>2583</v>
      </c>
      <c r="E1999" s="252">
        <v>9930.16</v>
      </c>
      <c r="F1999" s="294">
        <v>41961</v>
      </c>
      <c r="G1999" s="30">
        <v>9930.16</v>
      </c>
      <c r="H1999" s="265">
        <f t="shared" si="25"/>
        <v>0</v>
      </c>
      <c r="I1999" s="235" t="s">
        <v>2508</v>
      </c>
      <c r="M1999" s="9"/>
    </row>
    <row r="2000" spans="1:13" x14ac:dyDescent="0.25">
      <c r="A2000" s="240">
        <v>41960</v>
      </c>
      <c r="B2000" s="241">
        <v>3750</v>
      </c>
      <c r="C2000" s="394" t="s">
        <v>2506</v>
      </c>
      <c r="D2000" s="425" t="s">
        <v>2583</v>
      </c>
      <c r="E2000" s="252">
        <v>4587.74</v>
      </c>
      <c r="F2000" s="300"/>
      <c r="G2000" s="424"/>
      <c r="H2000" s="265">
        <f t="shared" si="25"/>
        <v>4587.74</v>
      </c>
      <c r="I2000" s="235" t="s">
        <v>2508</v>
      </c>
      <c r="K2000" s="21"/>
      <c r="M2000" s="9"/>
    </row>
    <row r="2001" spans="1:13" x14ac:dyDescent="0.25">
      <c r="A2001" s="240">
        <v>41967</v>
      </c>
      <c r="B2001" s="241">
        <v>4340</v>
      </c>
      <c r="C2001" s="429" t="s">
        <v>2506</v>
      </c>
      <c r="D2001" s="401" t="s">
        <v>2583</v>
      </c>
      <c r="E2001" s="402">
        <v>5109.63</v>
      </c>
      <c r="F2001" s="300"/>
      <c r="G2001" s="100"/>
      <c r="H2001" s="265">
        <f t="shared" si="25"/>
        <v>5109.63</v>
      </c>
      <c r="I2001" s="20" t="s">
        <v>2508</v>
      </c>
      <c r="K2001" s="21"/>
      <c r="M2001" s="9"/>
    </row>
    <row r="2002" spans="1:13" x14ac:dyDescent="0.25">
      <c r="A2002" s="240"/>
      <c r="B2002" s="241"/>
      <c r="C2002" s="429"/>
      <c r="D2002" s="401"/>
      <c r="E2002" s="402">
        <f>SUM(E1998:E2001)</f>
        <v>29599.789999999997</v>
      </c>
      <c r="F2002" s="300"/>
      <c r="G2002" s="100"/>
      <c r="H2002" s="265"/>
      <c r="I2002" s="20"/>
      <c r="K2002" s="21"/>
      <c r="M2002" s="9"/>
    </row>
    <row r="2003" spans="1:13" x14ac:dyDescent="0.25">
      <c r="A2003" s="240"/>
      <c r="B2003" s="241"/>
      <c r="C2003" s="429"/>
      <c r="D2003" s="401"/>
      <c r="E2003" s="402"/>
      <c r="F2003" s="300"/>
      <c r="G2003" s="100"/>
      <c r="H2003" s="265"/>
      <c r="I2003" s="20"/>
      <c r="K2003" s="21"/>
      <c r="M2003" s="9"/>
    </row>
    <row r="2004" spans="1:13" x14ac:dyDescent="0.25">
      <c r="A2004" s="9"/>
      <c r="B2004" s="9"/>
      <c r="C2004" s="9"/>
      <c r="E2004" s="9"/>
      <c r="F2004" s="9"/>
      <c r="G2004" s="9"/>
      <c r="H2004" s="9"/>
      <c r="M2004" s="9"/>
    </row>
    <row r="2005" spans="1:13" x14ac:dyDescent="0.25">
      <c r="A2005" s="240">
        <v>41945</v>
      </c>
      <c r="B2005" s="241">
        <v>2506</v>
      </c>
      <c r="C2005" s="394" t="s">
        <v>2506</v>
      </c>
      <c r="D2005" s="401" t="s">
        <v>96</v>
      </c>
      <c r="E2005" s="402">
        <v>236925</v>
      </c>
      <c r="F2005" s="294">
        <v>41954</v>
      </c>
      <c r="G2005" s="30">
        <v>236925</v>
      </c>
      <c r="H2005" s="238">
        <f t="shared" ref="H2005:H2082" si="26">E2005-G2005</f>
        <v>0</v>
      </c>
      <c r="I2005" s="8" t="s">
        <v>2508</v>
      </c>
      <c r="M2005" s="9"/>
    </row>
    <row r="2006" spans="1:13" x14ac:dyDescent="0.25">
      <c r="A2006" s="240">
        <v>41945</v>
      </c>
      <c r="B2006" s="241">
        <v>2508</v>
      </c>
      <c r="C2006" s="394" t="s">
        <v>2506</v>
      </c>
      <c r="D2006" s="401" t="s">
        <v>96</v>
      </c>
      <c r="E2006" s="402">
        <v>321451</v>
      </c>
      <c r="F2006" s="294">
        <v>41956</v>
      </c>
      <c r="G2006" s="30">
        <v>321451</v>
      </c>
      <c r="H2006" s="238">
        <f t="shared" si="26"/>
        <v>0</v>
      </c>
      <c r="I2006" s="8" t="s">
        <v>2508</v>
      </c>
      <c r="M2006" s="9"/>
    </row>
    <row r="2007" spans="1:13" x14ac:dyDescent="0.25">
      <c r="A2007" s="240">
        <v>41946</v>
      </c>
      <c r="B2007" s="241">
        <v>2606</v>
      </c>
      <c r="C2007" s="394" t="s">
        <v>2506</v>
      </c>
      <c r="D2007" s="414" t="s">
        <v>96</v>
      </c>
      <c r="E2007" s="402">
        <v>233510</v>
      </c>
      <c r="F2007" s="313">
        <v>41954</v>
      </c>
      <c r="G2007" s="247">
        <v>233510</v>
      </c>
      <c r="H2007" s="265">
        <f t="shared" si="26"/>
        <v>0</v>
      </c>
      <c r="I2007" s="38" t="s">
        <v>2508</v>
      </c>
      <c r="M2007" s="9"/>
    </row>
    <row r="2008" spans="1:13" x14ac:dyDescent="0.25">
      <c r="A2008" s="240">
        <v>41947</v>
      </c>
      <c r="B2008" s="241">
        <v>2693</v>
      </c>
      <c r="C2008" s="394" t="s">
        <v>2506</v>
      </c>
      <c r="D2008" s="401" t="s">
        <v>96</v>
      </c>
      <c r="E2008" s="402">
        <v>4819.2</v>
      </c>
      <c r="F2008" s="294">
        <v>41954</v>
      </c>
      <c r="G2008" s="30">
        <v>4819.2</v>
      </c>
      <c r="H2008" s="265">
        <f t="shared" si="26"/>
        <v>0</v>
      </c>
      <c r="I2008" s="235" t="s">
        <v>2508</v>
      </c>
      <c r="M2008" s="9"/>
    </row>
    <row r="2009" spans="1:13" x14ac:dyDescent="0.25">
      <c r="A2009" s="240">
        <v>41949</v>
      </c>
      <c r="B2009" s="241">
        <v>2838</v>
      </c>
      <c r="C2009" s="394" t="s">
        <v>2506</v>
      </c>
      <c r="D2009" s="401" t="s">
        <v>96</v>
      </c>
      <c r="E2009" s="402">
        <v>15168</v>
      </c>
      <c r="F2009" s="294">
        <v>41956</v>
      </c>
      <c r="G2009" s="30">
        <v>15168</v>
      </c>
      <c r="H2009" s="265">
        <f t="shared" si="26"/>
        <v>0</v>
      </c>
      <c r="I2009" s="235" t="s">
        <v>436</v>
      </c>
      <c r="M2009" s="9"/>
    </row>
    <row r="2010" spans="1:13" x14ac:dyDescent="0.25">
      <c r="A2010" s="240">
        <v>41951</v>
      </c>
      <c r="B2010" s="241">
        <v>3039</v>
      </c>
      <c r="C2010" s="394" t="s">
        <v>2506</v>
      </c>
      <c r="D2010" s="8" t="s">
        <v>96</v>
      </c>
      <c r="E2010" s="252">
        <v>158081</v>
      </c>
      <c r="F2010" s="294">
        <v>41956</v>
      </c>
      <c r="G2010" s="30">
        <v>158081</v>
      </c>
      <c r="H2010" s="265">
        <f t="shared" si="26"/>
        <v>0</v>
      </c>
      <c r="I2010" s="8" t="s">
        <v>2508</v>
      </c>
      <c r="M2010" s="9"/>
    </row>
    <row r="2011" spans="1:13" x14ac:dyDescent="0.25">
      <c r="A2011" s="240">
        <v>41951</v>
      </c>
      <c r="B2011" s="241">
        <v>3040</v>
      </c>
      <c r="C2011" s="394" t="s">
        <v>2506</v>
      </c>
      <c r="D2011" s="8" t="s">
        <v>96</v>
      </c>
      <c r="E2011" s="252">
        <v>211408</v>
      </c>
      <c r="F2011" s="294">
        <v>41956</v>
      </c>
      <c r="G2011" s="30">
        <v>211408</v>
      </c>
      <c r="H2011" s="265">
        <f t="shared" si="26"/>
        <v>0</v>
      </c>
      <c r="I2011" s="8" t="s">
        <v>2508</v>
      </c>
      <c r="M2011" s="9"/>
    </row>
    <row r="2012" spans="1:13" x14ac:dyDescent="0.25">
      <c r="A2012" s="240">
        <v>41951</v>
      </c>
      <c r="B2012" s="241">
        <v>3043</v>
      </c>
      <c r="C2012" s="394" t="s">
        <v>2506</v>
      </c>
      <c r="D2012" s="8" t="s">
        <v>96</v>
      </c>
      <c r="E2012" s="252">
        <v>402146</v>
      </c>
      <c r="F2012" s="294">
        <v>41956</v>
      </c>
      <c r="G2012" s="30">
        <v>402146</v>
      </c>
      <c r="H2012" s="265">
        <f t="shared" si="26"/>
        <v>0</v>
      </c>
      <c r="I2012" s="8" t="s">
        <v>2508</v>
      </c>
      <c r="M2012" s="9"/>
    </row>
    <row r="2013" spans="1:13" x14ac:dyDescent="0.25">
      <c r="A2013" s="240">
        <v>41953</v>
      </c>
      <c r="B2013" s="241">
        <v>3141</v>
      </c>
      <c r="C2013" s="394" t="s">
        <v>2506</v>
      </c>
      <c r="D2013" s="401" t="s">
        <v>96</v>
      </c>
      <c r="E2013" s="402">
        <v>13204</v>
      </c>
      <c r="F2013" s="294">
        <v>41956</v>
      </c>
      <c r="G2013" s="30">
        <v>13204</v>
      </c>
      <c r="H2013" s="265">
        <f t="shared" si="26"/>
        <v>0</v>
      </c>
      <c r="I2013" s="8" t="s">
        <v>2520</v>
      </c>
      <c r="M2013" s="9"/>
    </row>
    <row r="2014" spans="1:13" x14ac:dyDescent="0.25">
      <c r="A2014" s="240">
        <v>41954</v>
      </c>
      <c r="B2014" s="241">
        <v>3285</v>
      </c>
      <c r="C2014" s="394" t="s">
        <v>2506</v>
      </c>
      <c r="D2014" s="8" t="s">
        <v>96</v>
      </c>
      <c r="E2014" s="252">
        <v>195472</v>
      </c>
      <c r="F2014" s="294">
        <v>41967</v>
      </c>
      <c r="G2014" s="30">
        <v>195472</v>
      </c>
      <c r="H2014" s="265">
        <f t="shared" si="26"/>
        <v>0</v>
      </c>
      <c r="I2014" s="235" t="s">
        <v>2508</v>
      </c>
      <c r="M2014" s="9"/>
    </row>
    <row r="2015" spans="1:13" x14ac:dyDescent="0.25">
      <c r="A2015" s="240">
        <v>41956</v>
      </c>
      <c r="B2015" s="241">
        <v>3367</v>
      </c>
      <c r="C2015" s="394" t="s">
        <v>2506</v>
      </c>
      <c r="D2015" s="8" t="s">
        <v>96</v>
      </c>
      <c r="E2015" s="252">
        <v>184305</v>
      </c>
      <c r="F2015" s="294">
        <v>41967</v>
      </c>
      <c r="G2015" s="30">
        <v>184305</v>
      </c>
      <c r="H2015" s="265">
        <f t="shared" si="26"/>
        <v>0</v>
      </c>
      <c r="I2015" s="235" t="s">
        <v>2508</v>
      </c>
      <c r="M2015" s="9"/>
    </row>
    <row r="2016" spans="1:13" x14ac:dyDescent="0.25">
      <c r="A2016" s="240">
        <v>41957</v>
      </c>
      <c r="B2016" s="241">
        <v>3483</v>
      </c>
      <c r="C2016" s="394" t="s">
        <v>2506</v>
      </c>
      <c r="D2016" s="401" t="s">
        <v>96</v>
      </c>
      <c r="E2016" s="402">
        <v>6125</v>
      </c>
      <c r="F2016" s="294">
        <v>41967</v>
      </c>
      <c r="G2016" s="30">
        <v>6125</v>
      </c>
      <c r="H2016" s="265">
        <f t="shared" si="26"/>
        <v>0</v>
      </c>
      <c r="I2016" s="8" t="s">
        <v>2508</v>
      </c>
      <c r="M2016" s="9"/>
    </row>
    <row r="2017" spans="1:13" x14ac:dyDescent="0.25">
      <c r="A2017" s="240">
        <v>41957</v>
      </c>
      <c r="B2017" s="241">
        <v>3552</v>
      </c>
      <c r="C2017" s="394" t="s">
        <v>2506</v>
      </c>
      <c r="D2017" s="401" t="s">
        <v>96</v>
      </c>
      <c r="E2017" s="402">
        <v>225240</v>
      </c>
      <c r="F2017" s="294">
        <v>41967</v>
      </c>
      <c r="G2017" s="30">
        <v>225240</v>
      </c>
      <c r="H2017" s="265">
        <f t="shared" si="26"/>
        <v>0</v>
      </c>
      <c r="I2017" s="235" t="s">
        <v>2508</v>
      </c>
      <c r="M2017" s="9"/>
    </row>
    <row r="2018" spans="1:13" x14ac:dyDescent="0.25">
      <c r="A2018" s="240">
        <v>41957</v>
      </c>
      <c r="B2018" s="241">
        <v>3553</v>
      </c>
      <c r="C2018" s="394" t="s">
        <v>2506</v>
      </c>
      <c r="D2018" s="401" t="s">
        <v>96</v>
      </c>
      <c r="E2018" s="402">
        <v>418600</v>
      </c>
      <c r="F2018" s="294">
        <v>41967</v>
      </c>
      <c r="G2018" s="30">
        <v>418600</v>
      </c>
      <c r="H2018" s="265">
        <f t="shared" si="26"/>
        <v>0</v>
      </c>
      <c r="I2018" s="235" t="s">
        <v>2508</v>
      </c>
      <c r="M2018" s="9"/>
    </row>
    <row r="2019" spans="1:13" x14ac:dyDescent="0.25">
      <c r="A2019" s="240">
        <v>41960</v>
      </c>
      <c r="B2019" s="241">
        <v>3747</v>
      </c>
      <c r="C2019" s="394" t="s">
        <v>2506</v>
      </c>
      <c r="D2019" s="8" t="s">
        <v>96</v>
      </c>
      <c r="E2019" s="252">
        <v>200080</v>
      </c>
      <c r="F2019" s="294">
        <v>41967</v>
      </c>
      <c r="G2019" s="251">
        <v>200080</v>
      </c>
      <c r="H2019" s="265">
        <f t="shared" si="26"/>
        <v>0</v>
      </c>
      <c r="I2019" s="235" t="s">
        <v>2511</v>
      </c>
      <c r="M2019" s="9"/>
    </row>
    <row r="2020" spans="1:13" x14ac:dyDescent="0.25">
      <c r="A2020" s="240">
        <v>41963</v>
      </c>
      <c r="B2020" s="241">
        <v>3931</v>
      </c>
      <c r="C2020" s="394" t="s">
        <v>2506</v>
      </c>
      <c r="D2020" s="401" t="s">
        <v>96</v>
      </c>
      <c r="E2020" s="402">
        <v>187812</v>
      </c>
      <c r="F2020" s="294">
        <v>41967</v>
      </c>
      <c r="G2020" s="30">
        <v>187812</v>
      </c>
      <c r="H2020" s="265">
        <f t="shared" si="26"/>
        <v>0</v>
      </c>
      <c r="I2020" s="8" t="s">
        <v>2508</v>
      </c>
      <c r="M2020" s="9"/>
    </row>
    <row r="2021" spans="1:13" x14ac:dyDescent="0.25">
      <c r="A2021" s="240">
        <v>41964</v>
      </c>
      <c r="B2021" s="241">
        <v>4059</v>
      </c>
      <c r="C2021" s="429" t="s">
        <v>2506</v>
      </c>
      <c r="D2021" s="401" t="s">
        <v>96</v>
      </c>
      <c r="E2021" s="402">
        <v>183696</v>
      </c>
      <c r="F2021" s="294">
        <v>41967</v>
      </c>
      <c r="G2021" s="30">
        <v>183696</v>
      </c>
      <c r="H2021" s="265">
        <f t="shared" si="26"/>
        <v>0</v>
      </c>
      <c r="I2021" s="8" t="s">
        <v>2508</v>
      </c>
      <c r="M2021" s="9"/>
    </row>
    <row r="2022" spans="1:13" x14ac:dyDescent="0.25">
      <c r="A2022" s="240">
        <v>41964</v>
      </c>
      <c r="B2022" s="241">
        <v>4061</v>
      </c>
      <c r="C2022" s="429" t="s">
        <v>2506</v>
      </c>
      <c r="D2022" s="401" t="s">
        <v>96</v>
      </c>
      <c r="E2022" s="402">
        <v>165611</v>
      </c>
      <c r="F2022" s="294">
        <v>41967</v>
      </c>
      <c r="G2022" s="30">
        <v>165611</v>
      </c>
      <c r="H2022" s="265">
        <f t="shared" si="26"/>
        <v>0</v>
      </c>
      <c r="I2022" s="8" t="s">
        <v>2508</v>
      </c>
      <c r="M2022" s="9"/>
    </row>
    <row r="2023" spans="1:13" x14ac:dyDescent="0.25">
      <c r="A2023" s="240">
        <v>41964</v>
      </c>
      <c r="B2023" s="241">
        <v>4112</v>
      </c>
      <c r="C2023" s="429" t="s">
        <v>2506</v>
      </c>
      <c r="D2023" s="401" t="s">
        <v>96</v>
      </c>
      <c r="E2023" s="402">
        <v>191822</v>
      </c>
      <c r="F2023" s="300"/>
      <c r="G2023" s="100"/>
      <c r="H2023" s="265">
        <f t="shared" si="26"/>
        <v>191822</v>
      </c>
      <c r="I2023" s="431" t="s">
        <v>2508</v>
      </c>
      <c r="K2023" s="21"/>
      <c r="M2023" s="9"/>
    </row>
    <row r="2024" spans="1:13" x14ac:dyDescent="0.25">
      <c r="A2024" s="240">
        <v>41965</v>
      </c>
      <c r="B2024" s="241">
        <v>4196</v>
      </c>
      <c r="C2024" s="429" t="s">
        <v>2506</v>
      </c>
      <c r="D2024" s="401" t="s">
        <v>96</v>
      </c>
      <c r="E2024" s="402">
        <v>447199</v>
      </c>
      <c r="F2024" s="300"/>
      <c r="G2024" s="100"/>
      <c r="H2024" s="265">
        <f t="shared" si="26"/>
        <v>447199</v>
      </c>
      <c r="I2024" s="20" t="s">
        <v>2508</v>
      </c>
      <c r="M2024" s="9"/>
    </row>
    <row r="2025" spans="1:13" x14ac:dyDescent="0.25">
      <c r="A2025" s="240">
        <v>41968</v>
      </c>
      <c r="B2025" s="241">
        <v>4425</v>
      </c>
      <c r="C2025" s="429" t="s">
        <v>2506</v>
      </c>
      <c r="D2025" s="401" t="s">
        <v>96</v>
      </c>
      <c r="E2025" s="402">
        <v>124642</v>
      </c>
      <c r="F2025" s="300"/>
      <c r="G2025" s="100"/>
      <c r="H2025" s="265">
        <f t="shared" si="26"/>
        <v>124642</v>
      </c>
      <c r="I2025" s="20" t="s">
        <v>2508</v>
      </c>
      <c r="M2025" s="9"/>
    </row>
    <row r="2026" spans="1:13" x14ac:dyDescent="0.25">
      <c r="A2026" s="240">
        <v>41968</v>
      </c>
      <c r="B2026" s="241">
        <v>4426</v>
      </c>
      <c r="C2026" s="429" t="s">
        <v>2506</v>
      </c>
      <c r="D2026" s="401" t="s">
        <v>96</v>
      </c>
      <c r="E2026" s="402">
        <v>190970</v>
      </c>
      <c r="F2026" s="436"/>
      <c r="G2026" s="100"/>
      <c r="H2026" s="265">
        <f t="shared" si="26"/>
        <v>190970</v>
      </c>
      <c r="I2026" s="20" t="s">
        <v>2508</v>
      </c>
      <c r="M2026" s="9"/>
    </row>
    <row r="2027" spans="1:13" x14ac:dyDescent="0.25">
      <c r="A2027" s="240">
        <v>41954</v>
      </c>
      <c r="B2027" s="241">
        <v>3286</v>
      </c>
      <c r="C2027" s="394" t="s">
        <v>2506</v>
      </c>
      <c r="D2027" s="8" t="s">
        <v>267</v>
      </c>
      <c r="E2027" s="252">
        <v>172656</v>
      </c>
      <c r="F2027" s="294">
        <v>41956</v>
      </c>
      <c r="G2027" s="30">
        <v>172656</v>
      </c>
      <c r="H2027" s="265">
        <f t="shared" si="26"/>
        <v>0</v>
      </c>
      <c r="I2027" s="235" t="s">
        <v>2508</v>
      </c>
      <c r="M2027" s="9"/>
    </row>
    <row r="2028" spans="1:13" x14ac:dyDescent="0.25">
      <c r="A2028" s="240"/>
      <c r="B2028" s="241"/>
      <c r="C2028" s="394"/>
      <c r="D2028" s="8"/>
      <c r="E2028" s="473">
        <f>SUM(E2005:E2027)</f>
        <v>4490942.2</v>
      </c>
      <c r="F2028" s="294"/>
      <c r="G2028" s="30"/>
      <c r="H2028" s="265"/>
      <c r="I2028" s="235"/>
      <c r="M2028" s="9"/>
    </row>
    <row r="2029" spans="1:13" x14ac:dyDescent="0.25">
      <c r="A2029" s="240"/>
      <c r="B2029" s="241"/>
      <c r="C2029" s="394"/>
      <c r="D2029" s="8"/>
      <c r="E2029" s="252"/>
      <c r="F2029" s="294"/>
      <c r="G2029" s="30"/>
      <c r="H2029" s="265"/>
      <c r="I2029" s="235"/>
      <c r="M2029" s="9"/>
    </row>
    <row r="2030" spans="1:13" x14ac:dyDescent="0.25">
      <c r="A2030" s="240">
        <v>41948</v>
      </c>
      <c r="B2030" s="241">
        <v>2760</v>
      </c>
      <c r="C2030" s="394" t="s">
        <v>2506</v>
      </c>
      <c r="D2030" s="401" t="s">
        <v>2618</v>
      </c>
      <c r="E2030" s="402">
        <v>4625.3999999999996</v>
      </c>
      <c r="F2030" s="313" t="s">
        <v>2619</v>
      </c>
      <c r="G2030" s="30">
        <v>4625.3999999999996</v>
      </c>
      <c r="H2030" s="265">
        <f t="shared" si="26"/>
        <v>0</v>
      </c>
      <c r="I2030" s="235" t="s">
        <v>2508</v>
      </c>
      <c r="M2030" s="9"/>
    </row>
    <row r="2031" spans="1:13" x14ac:dyDescent="0.25">
      <c r="A2031" s="240">
        <v>41955</v>
      </c>
      <c r="B2031" s="241">
        <v>3339</v>
      </c>
      <c r="C2031" s="394" t="s">
        <v>2506</v>
      </c>
      <c r="D2031" s="8" t="s">
        <v>2618</v>
      </c>
      <c r="E2031" s="252">
        <v>3896.1</v>
      </c>
      <c r="F2031" s="294">
        <v>41961</v>
      </c>
      <c r="G2031" s="30">
        <v>3896.1</v>
      </c>
      <c r="H2031" s="265">
        <f t="shared" si="26"/>
        <v>0</v>
      </c>
      <c r="I2031" s="235" t="s">
        <v>2508</v>
      </c>
      <c r="M2031" s="9"/>
    </row>
    <row r="2032" spans="1:13" x14ac:dyDescent="0.25">
      <c r="A2032" s="240">
        <v>41962</v>
      </c>
      <c r="B2032" s="241">
        <v>3904</v>
      </c>
      <c r="C2032" s="394" t="s">
        <v>2506</v>
      </c>
      <c r="D2032" s="401" t="s">
        <v>2618</v>
      </c>
      <c r="E2032" s="402">
        <v>1154.4000000000001</v>
      </c>
      <c r="F2032" s="300"/>
      <c r="G2032" s="277"/>
      <c r="H2032" s="265">
        <f t="shared" si="26"/>
        <v>1154.4000000000001</v>
      </c>
      <c r="I2032" s="8" t="s">
        <v>2508</v>
      </c>
      <c r="M2032" s="9"/>
    </row>
    <row r="2033" spans="1:13" x14ac:dyDescent="0.25">
      <c r="A2033" s="240"/>
      <c r="B2033" s="241"/>
      <c r="C2033" s="394"/>
      <c r="D2033" s="401"/>
      <c r="E2033" s="622">
        <f>SUM(E2030:E2032)</f>
        <v>9675.9</v>
      </c>
      <c r="F2033" s="300"/>
      <c r="G2033" s="277"/>
      <c r="H2033" s="265"/>
      <c r="I2033" s="8"/>
      <c r="M2033" s="9"/>
    </row>
    <row r="2034" spans="1:13" x14ac:dyDescent="0.25">
      <c r="A2034" s="240"/>
      <c r="B2034" s="241"/>
      <c r="C2034" s="394"/>
      <c r="D2034" s="401"/>
      <c r="E2034" s="402"/>
      <c r="F2034" s="300"/>
      <c r="G2034" s="277"/>
      <c r="H2034" s="265"/>
      <c r="I2034" s="8"/>
      <c r="M2034" s="9"/>
    </row>
    <row r="2035" spans="1:13" x14ac:dyDescent="0.25">
      <c r="A2035" s="240">
        <v>41966</v>
      </c>
      <c r="B2035" s="241">
        <v>4221</v>
      </c>
      <c r="C2035" s="429" t="s">
        <v>2506</v>
      </c>
      <c r="D2035" s="8" t="s">
        <v>2757</v>
      </c>
      <c r="E2035" s="252">
        <v>2321.6999999999998</v>
      </c>
      <c r="F2035" s="294">
        <v>41966</v>
      </c>
      <c r="G2035" s="22">
        <v>2321.6999999999998</v>
      </c>
      <c r="H2035" s="265">
        <f t="shared" si="26"/>
        <v>0</v>
      </c>
      <c r="I2035" s="20" t="s">
        <v>2508</v>
      </c>
      <c r="M2035" s="9"/>
    </row>
    <row r="2036" spans="1:13" x14ac:dyDescent="0.25">
      <c r="A2036" s="240">
        <v>41950</v>
      </c>
      <c r="B2036" s="241">
        <v>2969</v>
      </c>
      <c r="C2036" s="394" t="s">
        <v>2506</v>
      </c>
      <c r="D2036" s="8" t="s">
        <v>2654</v>
      </c>
      <c r="E2036" s="252">
        <v>30040.87</v>
      </c>
      <c r="F2036" s="294">
        <v>41951</v>
      </c>
      <c r="G2036" s="251">
        <v>30040.87</v>
      </c>
      <c r="H2036" s="265">
        <f t="shared" si="26"/>
        <v>0</v>
      </c>
      <c r="I2036" s="8" t="s">
        <v>2511</v>
      </c>
      <c r="M2036" s="9"/>
    </row>
    <row r="2037" spans="1:13" x14ac:dyDescent="0.25">
      <c r="A2037" s="240"/>
      <c r="B2037" s="241"/>
      <c r="C2037" s="394"/>
      <c r="D2037" s="8"/>
      <c r="E2037" s="252"/>
      <c r="F2037" s="294"/>
      <c r="G2037" s="251"/>
      <c r="H2037" s="265"/>
      <c r="I2037" s="8"/>
      <c r="M2037" s="9"/>
    </row>
    <row r="2038" spans="1:13" x14ac:dyDescent="0.25">
      <c r="A2038" s="240">
        <v>41944</v>
      </c>
      <c r="B2038" s="241">
        <v>2480</v>
      </c>
      <c r="C2038" s="394" t="s">
        <v>2506</v>
      </c>
      <c r="D2038" s="401" t="s">
        <v>42</v>
      </c>
      <c r="E2038" s="402">
        <v>347.2</v>
      </c>
      <c r="F2038" s="294">
        <v>41944</v>
      </c>
      <c r="G2038" s="30">
        <v>347.2</v>
      </c>
      <c r="H2038" s="238">
        <f t="shared" si="26"/>
        <v>0</v>
      </c>
      <c r="I2038" s="8" t="s">
        <v>2508</v>
      </c>
      <c r="J2038" s="9"/>
      <c r="K2038" s="9"/>
      <c r="M2038" s="9"/>
    </row>
    <row r="2039" spans="1:13" x14ac:dyDescent="0.25">
      <c r="A2039" s="240">
        <v>41945</v>
      </c>
      <c r="B2039" s="241">
        <v>2505</v>
      </c>
      <c r="C2039" s="394" t="s">
        <v>2506</v>
      </c>
      <c r="D2039" s="401" t="s">
        <v>42</v>
      </c>
      <c r="E2039" s="402">
        <v>10181.4</v>
      </c>
      <c r="F2039" s="294">
        <v>41945</v>
      </c>
      <c r="G2039" s="30">
        <v>10181.4</v>
      </c>
      <c r="H2039" s="238">
        <f t="shared" si="26"/>
        <v>0</v>
      </c>
      <c r="I2039" s="8" t="s">
        <v>2508</v>
      </c>
      <c r="J2039" s="9"/>
      <c r="K2039" s="9"/>
      <c r="M2039" s="9"/>
    </row>
    <row r="2040" spans="1:13" x14ac:dyDescent="0.25">
      <c r="A2040" s="240">
        <v>41949</v>
      </c>
      <c r="B2040" s="241">
        <v>2817</v>
      </c>
      <c r="C2040" s="394" t="s">
        <v>2506</v>
      </c>
      <c r="D2040" s="401" t="s">
        <v>42</v>
      </c>
      <c r="E2040" s="402">
        <v>2774.4</v>
      </c>
      <c r="F2040" s="294">
        <v>41949</v>
      </c>
      <c r="G2040" s="30">
        <v>2774.4</v>
      </c>
      <c r="H2040" s="265">
        <f t="shared" si="26"/>
        <v>0</v>
      </c>
      <c r="I2040" s="235" t="s">
        <v>2508</v>
      </c>
      <c r="J2040" s="9"/>
      <c r="K2040" s="9"/>
      <c r="M2040" s="9"/>
    </row>
    <row r="2041" spans="1:13" x14ac:dyDescent="0.25">
      <c r="A2041" s="240">
        <v>41956</v>
      </c>
      <c r="B2041" s="241">
        <v>3418</v>
      </c>
      <c r="C2041" s="394" t="s">
        <v>2506</v>
      </c>
      <c r="D2041" s="401" t="s">
        <v>42</v>
      </c>
      <c r="E2041" s="402">
        <v>329.6</v>
      </c>
      <c r="F2041" s="294">
        <v>41956</v>
      </c>
      <c r="G2041" s="30">
        <v>329.6</v>
      </c>
      <c r="H2041" s="265">
        <f t="shared" si="26"/>
        <v>0</v>
      </c>
      <c r="I2041" s="20" t="s">
        <v>2508</v>
      </c>
      <c r="J2041" s="9"/>
      <c r="K2041" s="9"/>
      <c r="M2041" s="9"/>
    </row>
    <row r="2042" spans="1:13" x14ac:dyDescent="0.25">
      <c r="A2042" s="240">
        <v>41959</v>
      </c>
      <c r="B2042" s="241">
        <v>3671</v>
      </c>
      <c r="C2042" s="394" t="s">
        <v>2506</v>
      </c>
      <c r="D2042" s="8" t="s">
        <v>42</v>
      </c>
      <c r="E2042" s="252">
        <v>462</v>
      </c>
      <c r="F2042" s="294">
        <v>41959</v>
      </c>
      <c r="G2042" s="30">
        <v>462</v>
      </c>
      <c r="H2042" s="265">
        <f t="shared" si="26"/>
        <v>0</v>
      </c>
      <c r="I2042" s="8" t="s">
        <v>2508</v>
      </c>
      <c r="J2042" s="9"/>
      <c r="K2042" s="9"/>
      <c r="M2042" s="9"/>
    </row>
    <row r="2043" spans="1:13" x14ac:dyDescent="0.25">
      <c r="A2043" s="240">
        <v>41963</v>
      </c>
      <c r="B2043" s="241">
        <v>3989</v>
      </c>
      <c r="C2043" s="394" t="s">
        <v>2506</v>
      </c>
      <c r="D2043" s="401" t="s">
        <v>42</v>
      </c>
      <c r="E2043" s="402">
        <v>123.2</v>
      </c>
      <c r="F2043" s="294">
        <v>41963</v>
      </c>
      <c r="G2043" s="30">
        <v>123.2</v>
      </c>
      <c r="H2043" s="265">
        <f t="shared" si="26"/>
        <v>0</v>
      </c>
      <c r="I2043" s="8" t="s">
        <v>2508</v>
      </c>
      <c r="J2043" s="9"/>
      <c r="K2043" s="9"/>
      <c r="M2043" s="9"/>
    </row>
    <row r="2044" spans="1:13" x14ac:dyDescent="0.25">
      <c r="A2044" s="240">
        <v>41964</v>
      </c>
      <c r="B2044" s="241">
        <v>4110</v>
      </c>
      <c r="C2044" s="429" t="s">
        <v>2506</v>
      </c>
      <c r="D2044" s="401" t="s">
        <v>42</v>
      </c>
      <c r="E2044" s="402">
        <v>427.2</v>
      </c>
      <c r="F2044" s="294">
        <v>41964</v>
      </c>
      <c r="G2044" s="22">
        <v>427.2</v>
      </c>
      <c r="H2044" s="265">
        <f t="shared" si="26"/>
        <v>0</v>
      </c>
      <c r="I2044" s="431" t="s">
        <v>2508</v>
      </c>
      <c r="J2044" s="9"/>
      <c r="K2044" s="9"/>
      <c r="M2044" s="9"/>
    </row>
    <row r="2045" spans="1:13" x14ac:dyDescent="0.25">
      <c r="A2045" s="240"/>
      <c r="B2045" s="241"/>
      <c r="C2045" s="429"/>
      <c r="D2045" s="401"/>
      <c r="E2045" s="402">
        <f>SUM(E2038:E2044)</f>
        <v>14645.000000000002</v>
      </c>
      <c r="F2045" s="294"/>
      <c r="G2045" s="22"/>
      <c r="H2045" s="265"/>
      <c r="I2045" s="431"/>
      <c r="J2045" s="9"/>
      <c r="K2045" s="9"/>
      <c r="M2045" s="9"/>
    </row>
    <row r="2046" spans="1:13" x14ac:dyDescent="0.25">
      <c r="A2046" s="240"/>
      <c r="B2046" s="241"/>
      <c r="C2046" s="429"/>
      <c r="D2046" s="401"/>
      <c r="E2046" s="402"/>
      <c r="F2046" s="294"/>
      <c r="G2046" s="22"/>
      <c r="H2046" s="265"/>
      <c r="I2046" s="431"/>
      <c r="J2046" s="9"/>
      <c r="K2046" s="9"/>
      <c r="M2046" s="9"/>
    </row>
    <row r="2047" spans="1:13" x14ac:dyDescent="0.25">
      <c r="A2047" s="240">
        <v>41961</v>
      </c>
      <c r="B2047" s="241">
        <v>3860</v>
      </c>
      <c r="C2047" s="394" t="s">
        <v>2506</v>
      </c>
      <c r="D2047" s="401" t="s">
        <v>2736</v>
      </c>
      <c r="E2047" s="402">
        <v>6615</v>
      </c>
      <c r="F2047" s="294">
        <v>41962</v>
      </c>
      <c r="G2047" s="251">
        <v>6615</v>
      </c>
      <c r="H2047" s="265">
        <f t="shared" si="26"/>
        <v>0</v>
      </c>
      <c r="I2047" s="8" t="s">
        <v>2520</v>
      </c>
      <c r="J2047" s="9"/>
      <c r="K2047" s="9"/>
      <c r="M2047" s="9"/>
    </row>
    <row r="2048" spans="1:13" x14ac:dyDescent="0.25">
      <c r="A2048" s="240">
        <v>41965</v>
      </c>
      <c r="B2048" s="241">
        <v>4182</v>
      </c>
      <c r="C2048" s="429" t="s">
        <v>2506</v>
      </c>
      <c r="D2048" s="401" t="s">
        <v>2736</v>
      </c>
      <c r="E2048" s="402">
        <v>5194</v>
      </c>
      <c r="F2048" s="294">
        <v>41967</v>
      </c>
      <c r="G2048" s="22">
        <v>5194</v>
      </c>
      <c r="H2048" s="265">
        <f t="shared" si="26"/>
        <v>0</v>
      </c>
      <c r="I2048" s="20" t="s">
        <v>2525</v>
      </c>
      <c r="J2048" s="9"/>
      <c r="K2048" s="9"/>
      <c r="M2048" s="9"/>
    </row>
    <row r="2049" spans="1:13" x14ac:dyDescent="0.25">
      <c r="A2049" s="240">
        <v>41968</v>
      </c>
      <c r="B2049" s="241">
        <v>4423</v>
      </c>
      <c r="C2049" s="429" t="s">
        <v>2506</v>
      </c>
      <c r="D2049" s="401" t="s">
        <v>2736</v>
      </c>
      <c r="E2049" s="402">
        <v>3822</v>
      </c>
      <c r="F2049" s="294">
        <v>41968</v>
      </c>
      <c r="G2049" s="22">
        <v>3822</v>
      </c>
      <c r="H2049" s="265">
        <f t="shared" si="26"/>
        <v>0</v>
      </c>
      <c r="I2049" s="20" t="s">
        <v>2544</v>
      </c>
      <c r="J2049" s="9"/>
      <c r="K2049" s="9"/>
      <c r="M2049" s="9"/>
    </row>
    <row r="2050" spans="1:13" x14ac:dyDescent="0.25">
      <c r="A2050" s="240"/>
      <c r="B2050" s="241"/>
      <c r="C2050" s="429"/>
      <c r="D2050" s="401"/>
      <c r="E2050" s="622">
        <f>SUM(E2047:E2049)</f>
        <v>15631</v>
      </c>
      <c r="F2050" s="294"/>
      <c r="G2050" s="22"/>
      <c r="H2050" s="265"/>
      <c r="I2050" s="20"/>
      <c r="J2050" s="9"/>
      <c r="K2050" s="9"/>
      <c r="M2050" s="9"/>
    </row>
    <row r="2051" spans="1:13" x14ac:dyDescent="0.25">
      <c r="A2051" s="240"/>
      <c r="B2051" s="241"/>
      <c r="C2051" s="429"/>
      <c r="D2051" s="401"/>
      <c r="E2051" s="402"/>
      <c r="F2051" s="294"/>
      <c r="G2051" s="22"/>
      <c r="H2051" s="265"/>
      <c r="I2051" s="20"/>
      <c r="J2051" s="9"/>
      <c r="K2051" s="9"/>
      <c r="M2051" s="9"/>
    </row>
    <row r="2052" spans="1:13" x14ac:dyDescent="0.25">
      <c r="A2052" s="240">
        <v>41944</v>
      </c>
      <c r="B2052" s="241">
        <v>2482</v>
      </c>
      <c r="C2052" s="394" t="s">
        <v>2506</v>
      </c>
      <c r="D2052" s="401" t="s">
        <v>101</v>
      </c>
      <c r="E2052" s="402">
        <v>42369.599999999999</v>
      </c>
      <c r="F2052" s="294">
        <v>41923</v>
      </c>
      <c r="G2052" s="30">
        <v>42369.599999999999</v>
      </c>
      <c r="H2052" s="238">
        <f t="shared" si="26"/>
        <v>0</v>
      </c>
      <c r="I2052" s="8" t="s">
        <v>2523</v>
      </c>
      <c r="J2052" s="9"/>
      <c r="K2052" s="9"/>
      <c r="M2052" s="9"/>
    </row>
    <row r="2053" spans="1:13" x14ac:dyDescent="0.25">
      <c r="A2053" s="240">
        <v>41948</v>
      </c>
      <c r="B2053" s="241">
        <v>2719</v>
      </c>
      <c r="C2053" s="394" t="s">
        <v>2506</v>
      </c>
      <c r="D2053" s="401" t="s">
        <v>101</v>
      </c>
      <c r="E2053" s="402">
        <v>44923.199999999997</v>
      </c>
      <c r="F2053" s="294">
        <v>41954</v>
      </c>
      <c r="G2053" s="30">
        <v>44923.199999999997</v>
      </c>
      <c r="H2053" s="265">
        <f t="shared" si="26"/>
        <v>0</v>
      </c>
      <c r="I2053" s="235" t="s">
        <v>2520</v>
      </c>
      <c r="J2053" s="9"/>
      <c r="K2053" s="9"/>
      <c r="M2053" s="9"/>
    </row>
    <row r="2054" spans="1:13" x14ac:dyDescent="0.25">
      <c r="A2054" s="240">
        <v>41949</v>
      </c>
      <c r="B2054" s="241">
        <v>2840</v>
      </c>
      <c r="C2054" s="394" t="s">
        <v>2506</v>
      </c>
      <c r="D2054" s="401" t="s">
        <v>101</v>
      </c>
      <c r="E2054" s="402">
        <v>48512.800000000003</v>
      </c>
      <c r="F2054" s="294">
        <v>41954</v>
      </c>
      <c r="G2054" s="30">
        <v>48512.800000000003</v>
      </c>
      <c r="H2054" s="265">
        <f t="shared" si="26"/>
        <v>0</v>
      </c>
      <c r="I2054" s="235" t="s">
        <v>2523</v>
      </c>
      <c r="J2054" s="9"/>
      <c r="K2054" s="9"/>
      <c r="M2054" s="9"/>
    </row>
    <row r="2055" spans="1:13" x14ac:dyDescent="0.25">
      <c r="A2055" s="240">
        <v>41951</v>
      </c>
      <c r="B2055" s="241">
        <v>2996</v>
      </c>
      <c r="C2055" s="394" t="s">
        <v>2506</v>
      </c>
      <c r="D2055" s="8" t="s">
        <v>101</v>
      </c>
      <c r="E2055" s="252">
        <v>43097.04</v>
      </c>
      <c r="F2055" s="294">
        <v>41954</v>
      </c>
      <c r="G2055" s="30">
        <v>43097.04</v>
      </c>
      <c r="H2055" s="265">
        <f t="shared" si="26"/>
        <v>0</v>
      </c>
      <c r="I2055" s="8" t="s">
        <v>2523</v>
      </c>
      <c r="J2055" s="9"/>
      <c r="K2055" s="9"/>
      <c r="M2055" s="9"/>
    </row>
    <row r="2056" spans="1:13" x14ac:dyDescent="0.25">
      <c r="A2056" s="240">
        <v>41954</v>
      </c>
      <c r="B2056" s="241">
        <v>3227</v>
      </c>
      <c r="C2056" s="394" t="s">
        <v>2506</v>
      </c>
      <c r="D2056" s="8" t="s">
        <v>101</v>
      </c>
      <c r="E2056" s="252">
        <v>43692.6</v>
      </c>
      <c r="F2056" s="294">
        <v>41968</v>
      </c>
      <c r="G2056" s="30">
        <v>43692.6</v>
      </c>
      <c r="H2056" s="265">
        <f t="shared" si="26"/>
        <v>0</v>
      </c>
      <c r="I2056" s="235" t="s">
        <v>2531</v>
      </c>
      <c r="J2056" s="9"/>
      <c r="K2056" s="9"/>
      <c r="M2056" s="9"/>
    </row>
    <row r="2057" spans="1:13" x14ac:dyDescent="0.25">
      <c r="A2057" s="240">
        <v>41958</v>
      </c>
      <c r="B2057" s="241">
        <v>3632</v>
      </c>
      <c r="C2057" s="394" t="s">
        <v>2506</v>
      </c>
      <c r="D2057" s="8" t="s">
        <v>101</v>
      </c>
      <c r="E2057" s="252">
        <v>28143</v>
      </c>
      <c r="F2057" s="294">
        <v>41968</v>
      </c>
      <c r="G2057" s="30">
        <v>28143</v>
      </c>
      <c r="H2057" s="265">
        <f t="shared" si="26"/>
        <v>0</v>
      </c>
      <c r="I2057" s="8" t="s">
        <v>2508</v>
      </c>
      <c r="J2057" s="9"/>
      <c r="K2057" s="9"/>
      <c r="M2057" s="9"/>
    </row>
    <row r="2058" spans="1:13" x14ac:dyDescent="0.25">
      <c r="A2058" s="240">
        <v>41961</v>
      </c>
      <c r="B2058" s="241">
        <v>3813</v>
      </c>
      <c r="C2058" s="394" t="s">
        <v>2506</v>
      </c>
      <c r="D2058" s="401" t="s">
        <v>101</v>
      </c>
      <c r="E2058" s="402">
        <v>43595.199999999997</v>
      </c>
      <c r="F2058" s="294">
        <v>41968</v>
      </c>
      <c r="G2058" s="251">
        <v>43595.199999999997</v>
      </c>
      <c r="H2058" s="265">
        <f t="shared" si="26"/>
        <v>0</v>
      </c>
      <c r="I2058" s="235" t="s">
        <v>2531</v>
      </c>
      <c r="M2058" s="9"/>
    </row>
    <row r="2059" spans="1:13" x14ac:dyDescent="0.25">
      <c r="A2059" s="240">
        <v>41963</v>
      </c>
      <c r="B2059" s="241">
        <v>3995</v>
      </c>
      <c r="C2059" s="394" t="s">
        <v>2506</v>
      </c>
      <c r="D2059" s="401" t="s">
        <v>101</v>
      </c>
      <c r="E2059" s="402">
        <v>44096.800000000003</v>
      </c>
      <c r="F2059" s="294">
        <v>41968</v>
      </c>
      <c r="G2059" s="30">
        <v>44096.800000000003</v>
      </c>
      <c r="H2059" s="265">
        <f t="shared" si="26"/>
        <v>0</v>
      </c>
      <c r="I2059" s="8" t="s">
        <v>2523</v>
      </c>
      <c r="M2059" s="9"/>
    </row>
    <row r="2060" spans="1:13" x14ac:dyDescent="0.25">
      <c r="A2060" s="240">
        <v>41965</v>
      </c>
      <c r="B2060" s="241">
        <v>4130</v>
      </c>
      <c r="C2060" s="429" t="s">
        <v>2506</v>
      </c>
      <c r="D2060" s="401" t="s">
        <v>101</v>
      </c>
      <c r="E2060" s="402">
        <v>46138.400000000001</v>
      </c>
      <c r="F2060" s="300"/>
      <c r="G2060" s="100"/>
      <c r="H2060" s="265">
        <f t="shared" si="26"/>
        <v>46138.400000000001</v>
      </c>
      <c r="I2060" s="431" t="s">
        <v>2508</v>
      </c>
      <c r="M2060" s="9"/>
    </row>
    <row r="2061" spans="1:13" x14ac:dyDescent="0.25">
      <c r="A2061" s="240"/>
      <c r="B2061" s="241"/>
      <c r="C2061" s="429"/>
      <c r="D2061" s="401"/>
      <c r="E2061" s="622">
        <f>SUM(E2052:E2060)</f>
        <v>384568.64</v>
      </c>
      <c r="F2061" s="300"/>
      <c r="G2061" s="100"/>
      <c r="H2061" s="265"/>
      <c r="I2061" s="431"/>
      <c r="M2061" s="9"/>
    </row>
    <row r="2062" spans="1:13" x14ac:dyDescent="0.25">
      <c r="A2062" s="240"/>
      <c r="B2062" s="241"/>
      <c r="C2062" s="429"/>
      <c r="D2062" s="401"/>
      <c r="E2062" s="402"/>
      <c r="F2062" s="300"/>
      <c r="G2062" s="100"/>
      <c r="H2062" s="265"/>
      <c r="I2062" s="431"/>
      <c r="M2062" s="9"/>
    </row>
    <row r="2063" spans="1:13" x14ac:dyDescent="0.25">
      <c r="A2063" s="240">
        <v>41944</v>
      </c>
      <c r="B2063" s="241">
        <v>2437</v>
      </c>
      <c r="C2063" s="394" t="s">
        <v>2506</v>
      </c>
      <c r="D2063" s="401" t="s">
        <v>2535</v>
      </c>
      <c r="E2063" s="402">
        <v>4949.2</v>
      </c>
      <c r="F2063" s="294">
        <v>41946</v>
      </c>
      <c r="G2063" s="30">
        <v>4949.2</v>
      </c>
      <c r="H2063" s="238">
        <f t="shared" si="26"/>
        <v>0</v>
      </c>
      <c r="I2063" s="235" t="s">
        <v>2534</v>
      </c>
      <c r="M2063" s="9"/>
    </row>
    <row r="2064" spans="1:13" x14ac:dyDescent="0.25">
      <c r="A2064" s="240">
        <v>41946</v>
      </c>
      <c r="B2064" s="241">
        <v>2608</v>
      </c>
      <c r="C2064" s="394" t="s">
        <v>2506</v>
      </c>
      <c r="D2064" s="414" t="s">
        <v>2535</v>
      </c>
      <c r="E2064" s="402">
        <v>3234.2</v>
      </c>
      <c r="F2064" s="294">
        <v>41947</v>
      </c>
      <c r="G2064" s="30">
        <v>3234.2</v>
      </c>
      <c r="H2064" s="265">
        <f t="shared" si="26"/>
        <v>0</v>
      </c>
      <c r="I2064" s="38" t="s">
        <v>2511</v>
      </c>
      <c r="M2064" s="9"/>
    </row>
    <row r="2065" spans="1:13" x14ac:dyDescent="0.25">
      <c r="A2065" s="240">
        <v>41951</v>
      </c>
      <c r="B2065" s="241">
        <v>3055</v>
      </c>
      <c r="C2065" s="394" t="s">
        <v>2506</v>
      </c>
      <c r="D2065" s="8" t="s">
        <v>2535</v>
      </c>
      <c r="E2065" s="252">
        <v>2137.6</v>
      </c>
      <c r="F2065" s="294">
        <v>41953</v>
      </c>
      <c r="G2065" s="30">
        <v>2137.6</v>
      </c>
      <c r="H2065" s="265">
        <f t="shared" si="26"/>
        <v>0</v>
      </c>
      <c r="I2065" s="8" t="s">
        <v>2511</v>
      </c>
      <c r="M2065" s="9"/>
    </row>
    <row r="2066" spans="1:13" x14ac:dyDescent="0.25">
      <c r="A2066" s="240">
        <v>41964</v>
      </c>
      <c r="B2066" s="241">
        <v>4101</v>
      </c>
      <c r="C2066" s="429" t="s">
        <v>2506</v>
      </c>
      <c r="D2066" s="401" t="s">
        <v>2535</v>
      </c>
      <c r="E2066" s="402">
        <v>3941.6</v>
      </c>
      <c r="F2066" s="294">
        <v>41965</v>
      </c>
      <c r="G2066" s="22">
        <v>3941.6</v>
      </c>
      <c r="H2066" s="265">
        <f t="shared" si="26"/>
        <v>0</v>
      </c>
      <c r="I2066" s="431" t="s">
        <v>2511</v>
      </c>
      <c r="M2066" s="9"/>
    </row>
    <row r="2067" spans="1:13" x14ac:dyDescent="0.25">
      <c r="A2067" s="240">
        <v>41967</v>
      </c>
      <c r="B2067" s="241">
        <v>4329</v>
      </c>
      <c r="C2067" s="429" t="s">
        <v>2506</v>
      </c>
      <c r="D2067" s="401" t="s">
        <v>2535</v>
      </c>
      <c r="E2067" s="402">
        <v>2649.2</v>
      </c>
      <c r="F2067" s="294">
        <v>41968</v>
      </c>
      <c r="G2067" s="30">
        <v>2649.2</v>
      </c>
      <c r="H2067" s="265">
        <f t="shared" si="26"/>
        <v>0</v>
      </c>
      <c r="I2067" s="8" t="s">
        <v>2520</v>
      </c>
      <c r="M2067" s="9"/>
    </row>
    <row r="2068" spans="1:13" x14ac:dyDescent="0.25">
      <c r="A2068" s="240"/>
      <c r="B2068" s="241"/>
      <c r="C2068" s="429"/>
      <c r="D2068" s="401"/>
      <c r="E2068" s="402"/>
      <c r="F2068" s="294"/>
      <c r="G2068" s="30">
        <f>SUM(G2063:G2067)</f>
        <v>16911.8</v>
      </c>
      <c r="H2068" s="265"/>
      <c r="I2068" s="8"/>
      <c r="M2068" s="9"/>
    </row>
    <row r="2069" spans="1:13" x14ac:dyDescent="0.25">
      <c r="A2069" s="240"/>
      <c r="B2069" s="241"/>
      <c r="C2069" s="429"/>
      <c r="D2069" s="401"/>
      <c r="E2069" s="402"/>
      <c r="F2069" s="294"/>
      <c r="G2069" s="30"/>
      <c r="H2069" s="265"/>
      <c r="I2069" s="8"/>
      <c r="M2069" s="9"/>
    </row>
    <row r="2070" spans="1:13" x14ac:dyDescent="0.25">
      <c r="A2070" s="240">
        <v>41958</v>
      </c>
      <c r="B2070" s="241">
        <v>3595</v>
      </c>
      <c r="C2070" s="394" t="s">
        <v>2506</v>
      </c>
      <c r="D2070" s="401" t="s">
        <v>809</v>
      </c>
      <c r="E2070" s="402">
        <v>5634.7</v>
      </c>
      <c r="F2070" s="294">
        <v>41958</v>
      </c>
      <c r="G2070" s="30">
        <v>5634.7</v>
      </c>
      <c r="H2070" s="265">
        <f t="shared" si="26"/>
        <v>0</v>
      </c>
      <c r="I2070" s="235" t="s">
        <v>2508</v>
      </c>
      <c r="M2070" s="9"/>
    </row>
    <row r="2071" spans="1:13" x14ac:dyDescent="0.25">
      <c r="A2071" s="240"/>
      <c r="B2071" s="241"/>
      <c r="C2071" s="394"/>
      <c r="D2071" s="401"/>
      <c r="E2071" s="402"/>
      <c r="F2071" s="294"/>
      <c r="G2071" s="30"/>
      <c r="H2071" s="265"/>
      <c r="I2071" s="235"/>
      <c r="M2071" s="9"/>
    </row>
    <row r="2072" spans="1:13" x14ac:dyDescent="0.25">
      <c r="A2072" s="240">
        <v>41946</v>
      </c>
      <c r="B2072" s="241">
        <v>2558</v>
      </c>
      <c r="C2072" s="394" t="s">
        <v>2506</v>
      </c>
      <c r="D2072" s="414" t="s">
        <v>47</v>
      </c>
      <c r="E2072" s="402">
        <v>14423</v>
      </c>
      <c r="F2072" s="294">
        <v>41948</v>
      </c>
      <c r="G2072" s="30">
        <v>14423</v>
      </c>
      <c r="H2072" s="238">
        <f t="shared" si="26"/>
        <v>0</v>
      </c>
      <c r="I2072" s="38" t="s">
        <v>2531</v>
      </c>
      <c r="M2072" s="9"/>
    </row>
    <row r="2073" spans="1:13" x14ac:dyDescent="0.25">
      <c r="A2073" s="240">
        <v>41948</v>
      </c>
      <c r="B2073" s="241">
        <v>2741</v>
      </c>
      <c r="C2073" s="394" t="s">
        <v>2506</v>
      </c>
      <c r="D2073" s="401" t="s">
        <v>47</v>
      </c>
      <c r="E2073" s="402">
        <v>3512</v>
      </c>
      <c r="F2073" s="294">
        <v>41950</v>
      </c>
      <c r="G2073" s="30">
        <v>3512</v>
      </c>
      <c r="H2073" s="265">
        <f t="shared" si="26"/>
        <v>0</v>
      </c>
      <c r="I2073" s="235" t="s">
        <v>2523</v>
      </c>
      <c r="M2073" s="9"/>
    </row>
    <row r="2074" spans="1:13" x14ac:dyDescent="0.25">
      <c r="A2074" s="240">
        <v>41950</v>
      </c>
      <c r="B2074" s="241">
        <v>2929</v>
      </c>
      <c r="C2074" s="394" t="s">
        <v>2506</v>
      </c>
      <c r="D2074" s="401" t="s">
        <v>47</v>
      </c>
      <c r="E2074" s="402">
        <v>11176.8</v>
      </c>
      <c r="F2074" s="294">
        <v>41956</v>
      </c>
      <c r="G2074" s="30">
        <v>11176.8</v>
      </c>
      <c r="H2074" s="265">
        <f t="shared" si="26"/>
        <v>0</v>
      </c>
      <c r="I2074" s="8" t="s">
        <v>2531</v>
      </c>
      <c r="M2074" s="9"/>
    </row>
    <row r="2075" spans="1:13" x14ac:dyDescent="0.25">
      <c r="A2075" s="240">
        <v>41953</v>
      </c>
      <c r="B2075" s="241">
        <v>3189</v>
      </c>
      <c r="C2075" s="394" t="s">
        <v>2506</v>
      </c>
      <c r="D2075" s="8" t="s">
        <v>47</v>
      </c>
      <c r="E2075" s="252">
        <v>8126.4</v>
      </c>
      <c r="F2075" s="294">
        <v>41954</v>
      </c>
      <c r="G2075" s="30">
        <v>8126.4</v>
      </c>
      <c r="H2075" s="265">
        <f t="shared" si="26"/>
        <v>0</v>
      </c>
      <c r="I2075" s="235" t="s">
        <v>2511</v>
      </c>
      <c r="M2075" s="9"/>
    </row>
    <row r="2076" spans="1:13" x14ac:dyDescent="0.25">
      <c r="A2076" s="240">
        <v>41955</v>
      </c>
      <c r="B2076" s="241">
        <v>3306</v>
      </c>
      <c r="C2076" s="394" t="s">
        <v>2506</v>
      </c>
      <c r="D2076" s="8" t="s">
        <v>47</v>
      </c>
      <c r="E2076" s="252">
        <v>6692</v>
      </c>
      <c r="F2076" s="294">
        <v>41956</v>
      </c>
      <c r="G2076" s="30">
        <v>6692</v>
      </c>
      <c r="H2076" s="265">
        <f t="shared" si="26"/>
        <v>0</v>
      </c>
      <c r="I2076" s="235" t="s">
        <v>2523</v>
      </c>
      <c r="M2076" s="9"/>
    </row>
    <row r="2077" spans="1:13" x14ac:dyDescent="0.25">
      <c r="A2077" s="240">
        <v>41955</v>
      </c>
      <c r="B2077" s="241">
        <v>3323</v>
      </c>
      <c r="C2077" s="394" t="s">
        <v>2506</v>
      </c>
      <c r="D2077" s="8" t="s">
        <v>47</v>
      </c>
      <c r="E2077" s="252">
        <v>7972.1</v>
      </c>
      <c r="F2077" s="294">
        <v>41956</v>
      </c>
      <c r="G2077" s="30">
        <v>7972.1</v>
      </c>
      <c r="H2077" s="265">
        <f t="shared" si="26"/>
        <v>0</v>
      </c>
      <c r="I2077" s="235" t="s">
        <v>2523</v>
      </c>
      <c r="M2077" s="9"/>
    </row>
    <row r="2078" spans="1:13" x14ac:dyDescent="0.25">
      <c r="A2078" s="240">
        <v>41956</v>
      </c>
      <c r="B2078" s="241">
        <v>3373</v>
      </c>
      <c r="C2078" s="394" t="s">
        <v>2506</v>
      </c>
      <c r="D2078" s="8" t="s">
        <v>47</v>
      </c>
      <c r="E2078" s="252">
        <v>541.79999999999995</v>
      </c>
      <c r="F2078" s="294">
        <v>41956</v>
      </c>
      <c r="G2078" s="30">
        <v>541.79999999999995</v>
      </c>
      <c r="H2078" s="265">
        <f t="shared" si="26"/>
        <v>0</v>
      </c>
      <c r="I2078" s="235" t="s">
        <v>2523</v>
      </c>
      <c r="K2078" s="21"/>
      <c r="M2078" s="9"/>
    </row>
    <row r="2079" spans="1:13" x14ac:dyDescent="0.25">
      <c r="A2079" s="240">
        <v>41960</v>
      </c>
      <c r="B2079" s="241">
        <v>3717</v>
      </c>
      <c r="C2079" s="394" t="s">
        <v>2506</v>
      </c>
      <c r="D2079" s="8" t="s">
        <v>47</v>
      </c>
      <c r="E2079" s="252">
        <v>13643</v>
      </c>
      <c r="F2079" s="294">
        <v>41963</v>
      </c>
      <c r="G2079" s="251">
        <v>13643</v>
      </c>
      <c r="H2079" s="265">
        <f t="shared" si="26"/>
        <v>0</v>
      </c>
      <c r="I2079" s="235" t="s">
        <v>2531</v>
      </c>
      <c r="K2079" s="21"/>
      <c r="M2079" s="9"/>
    </row>
    <row r="2080" spans="1:13" x14ac:dyDescent="0.25">
      <c r="A2080" s="240">
        <v>41963</v>
      </c>
      <c r="B2080" s="241">
        <v>3997</v>
      </c>
      <c r="C2080" s="394" t="s">
        <v>2506</v>
      </c>
      <c r="D2080" s="401" t="s">
        <v>47</v>
      </c>
      <c r="E2080" s="402">
        <v>7892</v>
      </c>
      <c r="F2080" s="294">
        <v>41965</v>
      </c>
      <c r="G2080" s="30">
        <v>7892</v>
      </c>
      <c r="H2080" s="265">
        <f t="shared" si="26"/>
        <v>0</v>
      </c>
      <c r="I2080" s="8" t="s">
        <v>2523</v>
      </c>
      <c r="M2080" s="9"/>
    </row>
    <row r="2081" spans="1:13" x14ac:dyDescent="0.25">
      <c r="A2081" s="240">
        <v>41964</v>
      </c>
      <c r="B2081" s="241">
        <v>4080</v>
      </c>
      <c r="C2081" s="429" t="s">
        <v>2506</v>
      </c>
      <c r="D2081" s="401" t="s">
        <v>47</v>
      </c>
      <c r="E2081" s="402">
        <v>1800</v>
      </c>
      <c r="F2081" s="294">
        <v>41965</v>
      </c>
      <c r="G2081" s="30">
        <v>1800</v>
      </c>
      <c r="H2081" s="265">
        <f t="shared" si="26"/>
        <v>0</v>
      </c>
      <c r="I2081" s="431" t="s">
        <v>2531</v>
      </c>
      <c r="M2081" s="9"/>
    </row>
    <row r="2082" spans="1:13" x14ac:dyDescent="0.25">
      <c r="A2082" s="240">
        <v>41968</v>
      </c>
      <c r="B2082" s="241">
        <v>4408</v>
      </c>
      <c r="C2082" s="429" t="s">
        <v>2506</v>
      </c>
      <c r="D2082" s="401" t="s">
        <v>47</v>
      </c>
      <c r="E2082" s="402">
        <v>6627.9</v>
      </c>
      <c r="F2082" s="300"/>
      <c r="G2082" s="100"/>
      <c r="H2082" s="265">
        <f t="shared" si="26"/>
        <v>6627.9</v>
      </c>
      <c r="I2082" s="20" t="s">
        <v>2511</v>
      </c>
      <c r="M2082" s="9"/>
    </row>
    <row r="2083" spans="1:13" x14ac:dyDescent="0.25">
      <c r="A2083" s="240"/>
      <c r="B2083" s="241"/>
      <c r="C2083" s="429"/>
      <c r="D2083" s="401"/>
      <c r="E2083" s="622">
        <f>SUM(E2072:E2082)</f>
        <v>82407</v>
      </c>
      <c r="F2083" s="300"/>
      <c r="G2083" s="100"/>
      <c r="H2083" s="265"/>
      <c r="I2083" s="20"/>
      <c r="M2083" s="9"/>
    </row>
    <row r="2084" spans="1:13" x14ac:dyDescent="0.25">
      <c r="A2084" s="240"/>
      <c r="B2084" s="241"/>
      <c r="C2084" s="429"/>
      <c r="D2084" s="401"/>
      <c r="E2084" s="402"/>
      <c r="F2084" s="300"/>
      <c r="G2084" s="100"/>
      <c r="H2084" s="265"/>
      <c r="I2084" s="20"/>
      <c r="M2084" s="9"/>
    </row>
    <row r="2085" spans="1:13" x14ac:dyDescent="0.25">
      <c r="A2085" s="240">
        <v>41948</v>
      </c>
      <c r="B2085" s="241">
        <v>2744</v>
      </c>
      <c r="C2085" s="394" t="s">
        <v>2506</v>
      </c>
      <c r="D2085" s="401" t="s">
        <v>2614</v>
      </c>
      <c r="E2085" s="402">
        <v>14020.8</v>
      </c>
      <c r="F2085" s="294">
        <v>41948</v>
      </c>
      <c r="G2085" s="30">
        <v>14020.8</v>
      </c>
      <c r="H2085" s="265">
        <f t="shared" ref="H2085:H2158" si="27">E2085-G2085</f>
        <v>0</v>
      </c>
      <c r="I2085" s="235" t="s">
        <v>2508</v>
      </c>
      <c r="M2085" s="9"/>
    </row>
    <row r="2086" spans="1:13" x14ac:dyDescent="0.25">
      <c r="A2086" s="240">
        <v>41950</v>
      </c>
      <c r="B2086" s="241">
        <v>2980</v>
      </c>
      <c r="C2086" s="394" t="s">
        <v>2506</v>
      </c>
      <c r="D2086" s="8" t="s">
        <v>2614</v>
      </c>
      <c r="E2086" s="252">
        <v>147</v>
      </c>
      <c r="F2086" s="294">
        <v>41950</v>
      </c>
      <c r="G2086" s="30">
        <v>147</v>
      </c>
      <c r="H2086" s="265">
        <f t="shared" si="27"/>
        <v>0</v>
      </c>
      <c r="I2086" s="8" t="s">
        <v>2508</v>
      </c>
      <c r="M2086" s="9"/>
    </row>
    <row r="2087" spans="1:13" x14ac:dyDescent="0.25">
      <c r="A2087" s="240">
        <v>41963</v>
      </c>
      <c r="B2087" s="241">
        <v>3972</v>
      </c>
      <c r="C2087" s="394" t="s">
        <v>2506</v>
      </c>
      <c r="D2087" s="401" t="s">
        <v>2614</v>
      </c>
      <c r="E2087" s="402">
        <v>316.8</v>
      </c>
      <c r="F2087" s="294">
        <v>41963</v>
      </c>
      <c r="G2087" s="30">
        <v>316.8</v>
      </c>
      <c r="H2087" s="265">
        <f t="shared" si="27"/>
        <v>0</v>
      </c>
      <c r="I2087" s="8" t="s">
        <v>2508</v>
      </c>
      <c r="M2087" s="9"/>
    </row>
    <row r="2088" spans="1:13" x14ac:dyDescent="0.25">
      <c r="A2088" s="240">
        <v>41964</v>
      </c>
      <c r="B2088" s="241">
        <v>4056</v>
      </c>
      <c r="C2088" s="429" t="s">
        <v>2506</v>
      </c>
      <c r="D2088" s="401" t="s">
        <v>2614</v>
      </c>
      <c r="E2088" s="402">
        <v>40212</v>
      </c>
      <c r="F2088" s="294">
        <v>41964</v>
      </c>
      <c r="G2088" s="30">
        <v>40212</v>
      </c>
      <c r="H2088" s="265">
        <f t="shared" si="27"/>
        <v>0</v>
      </c>
      <c r="I2088" s="8" t="s">
        <v>2508</v>
      </c>
      <c r="M2088" s="9"/>
    </row>
    <row r="2089" spans="1:13" x14ac:dyDescent="0.25">
      <c r="A2089" s="240"/>
      <c r="B2089" s="241"/>
      <c r="C2089" s="429"/>
      <c r="D2089" s="401"/>
      <c r="E2089" s="402"/>
      <c r="F2089" s="294"/>
      <c r="G2089" s="621">
        <f>SUM(G2085:G2088)</f>
        <v>54696.6</v>
      </c>
      <c r="H2089" s="265"/>
      <c r="I2089" s="8"/>
      <c r="M2089" s="9"/>
    </row>
    <row r="2090" spans="1:13" x14ac:dyDescent="0.25">
      <c r="A2090" s="240"/>
      <c r="B2090" s="241"/>
      <c r="C2090" s="429"/>
      <c r="D2090" s="401"/>
      <c r="E2090" s="402"/>
      <c r="F2090" s="294"/>
      <c r="G2090" s="30"/>
      <c r="H2090" s="265"/>
      <c r="I2090" s="8"/>
      <c r="M2090" s="9"/>
    </row>
    <row r="2091" spans="1:13" x14ac:dyDescent="0.25">
      <c r="A2091" s="240">
        <v>41944</v>
      </c>
      <c r="B2091" s="241">
        <v>2444</v>
      </c>
      <c r="C2091" s="394" t="s">
        <v>2506</v>
      </c>
      <c r="D2091" s="401" t="s">
        <v>2539</v>
      </c>
      <c r="E2091" s="402">
        <v>1170</v>
      </c>
      <c r="F2091" s="294">
        <v>41946</v>
      </c>
      <c r="G2091" s="30">
        <v>1170</v>
      </c>
      <c r="H2091" s="238">
        <f t="shared" si="27"/>
        <v>0</v>
      </c>
      <c r="I2091" s="235" t="s">
        <v>2534</v>
      </c>
      <c r="M2091" s="9"/>
    </row>
    <row r="2092" spans="1:13" x14ac:dyDescent="0.25">
      <c r="A2092" s="240">
        <v>41946</v>
      </c>
      <c r="B2092" s="241">
        <v>2556</v>
      </c>
      <c r="C2092" s="394" t="s">
        <v>2506</v>
      </c>
      <c r="D2092" s="414" t="s">
        <v>2539</v>
      </c>
      <c r="E2092" s="402">
        <v>3289.6</v>
      </c>
      <c r="F2092" s="294">
        <v>41947</v>
      </c>
      <c r="G2092" s="30">
        <v>3289.6</v>
      </c>
      <c r="H2092" s="238">
        <f t="shared" si="27"/>
        <v>0</v>
      </c>
      <c r="I2092" s="38" t="s">
        <v>2508</v>
      </c>
      <c r="M2092" s="9"/>
    </row>
    <row r="2093" spans="1:13" x14ac:dyDescent="0.25">
      <c r="A2093" s="240">
        <v>41948</v>
      </c>
      <c r="B2093" s="241">
        <v>2708</v>
      </c>
      <c r="C2093" s="394" t="s">
        <v>2506</v>
      </c>
      <c r="D2093" s="401" t="s">
        <v>2539</v>
      </c>
      <c r="E2093" s="402">
        <v>2074.9</v>
      </c>
      <c r="F2093" s="294">
        <v>41948</v>
      </c>
      <c r="G2093" s="30">
        <v>2074.9</v>
      </c>
      <c r="H2093" s="265">
        <f t="shared" si="27"/>
        <v>0</v>
      </c>
      <c r="I2093" s="235" t="s">
        <v>2508</v>
      </c>
      <c r="M2093" s="9"/>
    </row>
    <row r="2094" spans="1:13" x14ac:dyDescent="0.25">
      <c r="A2094" s="240">
        <v>41949</v>
      </c>
      <c r="B2094" s="241">
        <v>2812</v>
      </c>
      <c r="C2094" s="394" t="s">
        <v>2506</v>
      </c>
      <c r="D2094" s="401" t="s">
        <v>2539</v>
      </c>
      <c r="E2094" s="402">
        <v>5429.7</v>
      </c>
      <c r="F2094" s="294">
        <v>41949</v>
      </c>
      <c r="G2094" s="30">
        <v>5429.7</v>
      </c>
      <c r="H2094" s="265">
        <f t="shared" si="27"/>
        <v>0</v>
      </c>
      <c r="I2094" s="235" t="s">
        <v>2508</v>
      </c>
      <c r="M2094" s="9"/>
    </row>
    <row r="2095" spans="1:13" x14ac:dyDescent="0.25">
      <c r="A2095" s="240">
        <v>41949</v>
      </c>
      <c r="B2095" s="241">
        <v>2813</v>
      </c>
      <c r="C2095" s="394" t="s">
        <v>2506</v>
      </c>
      <c r="D2095" s="401" t="s">
        <v>2539</v>
      </c>
      <c r="E2095" s="402">
        <v>5765.2</v>
      </c>
      <c r="F2095" s="294">
        <v>41949</v>
      </c>
      <c r="G2095" s="30">
        <v>5765.2</v>
      </c>
      <c r="H2095" s="265">
        <f t="shared" si="27"/>
        <v>0</v>
      </c>
      <c r="I2095" s="235" t="s">
        <v>2508</v>
      </c>
      <c r="M2095" s="9"/>
    </row>
    <row r="2096" spans="1:13" x14ac:dyDescent="0.25">
      <c r="A2096" s="240">
        <v>41955</v>
      </c>
      <c r="B2096" s="241">
        <v>3299</v>
      </c>
      <c r="C2096" s="394" t="s">
        <v>2506</v>
      </c>
      <c r="D2096" s="8" t="s">
        <v>2539</v>
      </c>
      <c r="E2096" s="252">
        <v>1158.4000000000001</v>
      </c>
      <c r="F2096" s="294">
        <v>41955</v>
      </c>
      <c r="G2096" s="30">
        <v>1158.4000000000001</v>
      </c>
      <c r="H2096" s="265">
        <f t="shared" si="27"/>
        <v>0</v>
      </c>
      <c r="I2096" s="8" t="s">
        <v>2508</v>
      </c>
      <c r="M2096" s="9"/>
    </row>
    <row r="2097" spans="1:13" x14ac:dyDescent="0.25">
      <c r="A2097" s="240">
        <v>41956</v>
      </c>
      <c r="B2097" s="241">
        <v>3380</v>
      </c>
      <c r="C2097" s="394" t="s">
        <v>2506</v>
      </c>
      <c r="D2097" s="8" t="s">
        <v>2539</v>
      </c>
      <c r="E2097" s="252">
        <v>4398.3999999999996</v>
      </c>
      <c r="F2097" s="294">
        <v>41956</v>
      </c>
      <c r="G2097" s="30">
        <v>4398.3999999999996</v>
      </c>
      <c r="H2097" s="265">
        <f t="shared" si="27"/>
        <v>0</v>
      </c>
      <c r="I2097" s="235" t="s">
        <v>2508</v>
      </c>
      <c r="M2097" s="9"/>
    </row>
    <row r="2098" spans="1:13" x14ac:dyDescent="0.25">
      <c r="A2098" s="240">
        <v>41960</v>
      </c>
      <c r="B2098" s="241">
        <v>3697</v>
      </c>
      <c r="C2098" s="394" t="s">
        <v>2506</v>
      </c>
      <c r="D2098" s="8" t="s">
        <v>2539</v>
      </c>
      <c r="E2098" s="252">
        <v>4146.5</v>
      </c>
      <c r="F2098" s="294">
        <v>41960</v>
      </c>
      <c r="G2098" s="251">
        <v>4146.5</v>
      </c>
      <c r="H2098" s="265">
        <f t="shared" si="27"/>
        <v>0</v>
      </c>
      <c r="I2098" s="8" t="s">
        <v>2508</v>
      </c>
      <c r="M2098" s="9"/>
    </row>
    <row r="2099" spans="1:13" x14ac:dyDescent="0.25">
      <c r="A2099" s="240">
        <v>41963</v>
      </c>
      <c r="B2099" s="241">
        <v>3942</v>
      </c>
      <c r="C2099" s="394" t="s">
        <v>2506</v>
      </c>
      <c r="D2099" s="401" t="s">
        <v>2539</v>
      </c>
      <c r="E2099" s="402">
        <v>7733.4</v>
      </c>
      <c r="F2099" s="294">
        <v>41963</v>
      </c>
      <c r="G2099" s="30">
        <v>7733.4</v>
      </c>
      <c r="H2099" s="265">
        <f t="shared" si="27"/>
        <v>0</v>
      </c>
      <c r="I2099" s="8" t="s">
        <v>2508</v>
      </c>
      <c r="J2099" s="9"/>
      <c r="K2099" s="9"/>
      <c r="M2099" s="9"/>
    </row>
    <row r="2100" spans="1:13" x14ac:dyDescent="0.25">
      <c r="A2100" s="240">
        <v>41967</v>
      </c>
      <c r="B2100" s="241">
        <v>4293</v>
      </c>
      <c r="C2100" s="429" t="s">
        <v>2506</v>
      </c>
      <c r="D2100" s="401" t="s">
        <v>2539</v>
      </c>
      <c r="E2100" s="402">
        <v>598</v>
      </c>
      <c r="F2100" s="117">
        <v>41967</v>
      </c>
      <c r="G2100" s="30">
        <v>598</v>
      </c>
      <c r="H2100" s="265">
        <f t="shared" si="27"/>
        <v>0</v>
      </c>
      <c r="I2100" s="235" t="s">
        <v>2508</v>
      </c>
      <c r="J2100" s="9"/>
      <c r="K2100" s="9"/>
      <c r="M2100" s="9"/>
    </row>
    <row r="2101" spans="1:13" x14ac:dyDescent="0.25">
      <c r="A2101" s="240"/>
      <c r="B2101" s="241"/>
      <c r="C2101" s="429"/>
      <c r="D2101" s="401"/>
      <c r="E2101" s="402"/>
      <c r="F2101" s="117"/>
      <c r="G2101" s="621">
        <f>SUM(G2091:G2100)</f>
        <v>35764.100000000006</v>
      </c>
      <c r="H2101" s="265"/>
      <c r="I2101" s="235"/>
      <c r="J2101" s="9"/>
      <c r="K2101" s="9"/>
      <c r="M2101" s="9"/>
    </row>
    <row r="2102" spans="1:13" x14ac:dyDescent="0.25">
      <c r="A2102" s="240"/>
      <c r="B2102" s="241"/>
      <c r="C2102" s="429"/>
      <c r="D2102" s="401"/>
      <c r="E2102" s="402"/>
      <c r="F2102" s="117"/>
      <c r="G2102" s="30"/>
      <c r="H2102" s="265"/>
      <c r="I2102" s="235"/>
      <c r="J2102" s="9"/>
      <c r="K2102" s="9"/>
      <c r="M2102" s="9"/>
    </row>
    <row r="2103" spans="1:13" x14ac:dyDescent="0.25">
      <c r="A2103" s="240">
        <v>41947</v>
      </c>
      <c r="B2103" s="241">
        <v>2688</v>
      </c>
      <c r="C2103" s="394" t="s">
        <v>2506</v>
      </c>
      <c r="D2103" s="414" t="s">
        <v>2602</v>
      </c>
      <c r="E2103" s="402">
        <v>8035.2</v>
      </c>
      <c r="F2103" s="294">
        <v>41947</v>
      </c>
      <c r="G2103" s="30">
        <v>8035.2</v>
      </c>
      <c r="H2103" s="265">
        <f t="shared" si="27"/>
        <v>0</v>
      </c>
      <c r="I2103" s="38" t="s">
        <v>2523</v>
      </c>
      <c r="J2103" s="9"/>
      <c r="K2103" s="9"/>
      <c r="M2103" s="9"/>
    </row>
    <row r="2104" spans="1:13" x14ac:dyDescent="0.25">
      <c r="A2104" s="240">
        <v>41949</v>
      </c>
      <c r="B2104" s="241">
        <v>2829</v>
      </c>
      <c r="C2104" s="394" t="s">
        <v>2506</v>
      </c>
      <c r="D2104" s="401" t="s">
        <v>2602</v>
      </c>
      <c r="E2104" s="402">
        <v>12954.1</v>
      </c>
      <c r="F2104" s="294">
        <v>41950</v>
      </c>
      <c r="G2104" s="30">
        <v>12954.1</v>
      </c>
      <c r="H2104" s="265">
        <f t="shared" si="27"/>
        <v>0</v>
      </c>
      <c r="I2104" s="235" t="s">
        <v>2508</v>
      </c>
      <c r="J2104" s="9"/>
      <c r="K2104" s="9"/>
      <c r="M2104" s="9"/>
    </row>
    <row r="2105" spans="1:13" x14ac:dyDescent="0.25">
      <c r="A2105" s="240">
        <v>41950</v>
      </c>
      <c r="B2105" s="241">
        <v>2900</v>
      </c>
      <c r="C2105" s="394" t="s">
        <v>2506</v>
      </c>
      <c r="D2105" s="401" t="s">
        <v>2602</v>
      </c>
      <c r="E2105" s="402">
        <v>14043.8</v>
      </c>
      <c r="F2105" s="294">
        <v>41951</v>
      </c>
      <c r="G2105" s="30">
        <v>14043.8</v>
      </c>
      <c r="H2105" s="265">
        <f t="shared" si="27"/>
        <v>0</v>
      </c>
      <c r="I2105" s="8" t="s">
        <v>2523</v>
      </c>
      <c r="J2105" s="9"/>
      <c r="K2105" s="9"/>
      <c r="M2105" s="9"/>
    </row>
    <row r="2106" spans="1:13" x14ac:dyDescent="0.25">
      <c r="A2106" s="240">
        <v>41950</v>
      </c>
      <c r="B2106" s="241">
        <v>2910</v>
      </c>
      <c r="C2106" s="394" t="s">
        <v>2506</v>
      </c>
      <c r="D2106" s="401" t="s">
        <v>2602</v>
      </c>
      <c r="E2106" s="402">
        <v>1665.2</v>
      </c>
      <c r="F2106" s="294">
        <v>41951</v>
      </c>
      <c r="G2106" s="251">
        <v>1665.2</v>
      </c>
      <c r="H2106" s="265">
        <f t="shared" si="27"/>
        <v>0</v>
      </c>
      <c r="I2106" s="8" t="s">
        <v>2523</v>
      </c>
      <c r="J2106" s="9"/>
      <c r="K2106" s="9"/>
      <c r="M2106" s="9"/>
    </row>
    <row r="2107" spans="1:13" x14ac:dyDescent="0.25">
      <c r="A2107" s="240">
        <v>41950</v>
      </c>
      <c r="B2107" s="241">
        <v>2924</v>
      </c>
      <c r="C2107" s="394" t="s">
        <v>2506</v>
      </c>
      <c r="D2107" s="401" t="s">
        <v>2602</v>
      </c>
      <c r="E2107" s="402">
        <v>37401.15</v>
      </c>
      <c r="F2107" s="294">
        <v>41950</v>
      </c>
      <c r="G2107" s="30">
        <v>37401.15</v>
      </c>
      <c r="H2107" s="265">
        <f t="shared" si="27"/>
        <v>0</v>
      </c>
      <c r="I2107" s="8" t="s">
        <v>2508</v>
      </c>
      <c r="J2107" s="9"/>
      <c r="K2107" s="9"/>
      <c r="M2107" s="9"/>
    </row>
    <row r="2108" spans="1:13" x14ac:dyDescent="0.25">
      <c r="A2108" s="240">
        <v>41951</v>
      </c>
      <c r="B2108" s="241">
        <v>3010</v>
      </c>
      <c r="C2108" s="394" t="s">
        <v>2506</v>
      </c>
      <c r="D2108" s="8" t="s">
        <v>2602</v>
      </c>
      <c r="E2108" s="252">
        <v>12972.8</v>
      </c>
      <c r="F2108" s="294" t="s">
        <v>2658</v>
      </c>
      <c r="G2108" s="30">
        <v>12972.8</v>
      </c>
      <c r="H2108" s="265">
        <f t="shared" si="27"/>
        <v>0</v>
      </c>
      <c r="I2108" s="8" t="s">
        <v>2523</v>
      </c>
      <c r="J2108" s="9"/>
      <c r="K2108" s="9"/>
      <c r="M2108" s="9"/>
    </row>
    <row r="2109" spans="1:13" x14ac:dyDescent="0.25">
      <c r="A2109" s="240">
        <v>41952</v>
      </c>
      <c r="B2109" s="241">
        <v>3094</v>
      </c>
      <c r="C2109" s="394" t="s">
        <v>2506</v>
      </c>
      <c r="D2109" s="8" t="s">
        <v>2602</v>
      </c>
      <c r="E2109" s="252">
        <v>15094.98</v>
      </c>
      <c r="F2109" s="294">
        <v>41953</v>
      </c>
      <c r="G2109" s="30">
        <v>15094.98</v>
      </c>
      <c r="H2109" s="265">
        <f t="shared" si="27"/>
        <v>0</v>
      </c>
      <c r="I2109" s="235" t="s">
        <v>2523</v>
      </c>
      <c r="J2109" s="9"/>
      <c r="K2109" s="9"/>
      <c r="M2109" s="9"/>
    </row>
    <row r="2110" spans="1:13" x14ac:dyDescent="0.25">
      <c r="A2110" s="240">
        <v>41953</v>
      </c>
      <c r="B2110" s="241">
        <v>3153</v>
      </c>
      <c r="C2110" s="394" t="s">
        <v>2506</v>
      </c>
      <c r="D2110" s="8" t="s">
        <v>2602</v>
      </c>
      <c r="E2110" s="252">
        <v>16654.400000000001</v>
      </c>
      <c r="F2110" s="294">
        <v>41957</v>
      </c>
      <c r="G2110" s="30">
        <v>16654.400000000001</v>
      </c>
      <c r="H2110" s="265">
        <f t="shared" si="27"/>
        <v>0</v>
      </c>
      <c r="I2110" s="8" t="s">
        <v>2523</v>
      </c>
      <c r="J2110" s="9"/>
      <c r="K2110" s="9"/>
      <c r="M2110" s="9"/>
    </row>
    <row r="2111" spans="1:13" x14ac:dyDescent="0.25">
      <c r="A2111" s="240">
        <v>41954</v>
      </c>
      <c r="B2111" s="241">
        <v>3260</v>
      </c>
      <c r="C2111" s="394" t="s">
        <v>2506</v>
      </c>
      <c r="D2111" s="8" t="s">
        <v>2602</v>
      </c>
      <c r="E2111" s="252">
        <v>573.79999999999995</v>
      </c>
      <c r="F2111" s="294">
        <v>41954</v>
      </c>
      <c r="G2111" s="30">
        <v>573.79999999999995</v>
      </c>
      <c r="H2111" s="265">
        <f t="shared" si="27"/>
        <v>0</v>
      </c>
      <c r="I2111" s="235" t="s">
        <v>2511</v>
      </c>
      <c r="J2111" s="9"/>
      <c r="K2111" s="9"/>
      <c r="M2111" s="9"/>
    </row>
    <row r="2112" spans="1:13" x14ac:dyDescent="0.25">
      <c r="A2112" s="240">
        <v>41955</v>
      </c>
      <c r="B2112" s="241">
        <v>3322</v>
      </c>
      <c r="C2112" s="394" t="s">
        <v>2506</v>
      </c>
      <c r="D2112" s="8" t="s">
        <v>2602</v>
      </c>
      <c r="E2112" s="252">
        <v>4812.6000000000004</v>
      </c>
      <c r="F2112" s="294">
        <v>41956</v>
      </c>
      <c r="G2112" s="30">
        <v>4812.6000000000004</v>
      </c>
      <c r="H2112" s="265">
        <f t="shared" si="27"/>
        <v>0</v>
      </c>
      <c r="I2112" s="235" t="s">
        <v>2523</v>
      </c>
      <c r="J2112" s="9"/>
      <c r="K2112" s="9"/>
      <c r="M2112" s="9"/>
    </row>
    <row r="2113" spans="1:13" x14ac:dyDescent="0.25">
      <c r="A2113" s="240">
        <v>41957</v>
      </c>
      <c r="B2113" s="241">
        <v>3507</v>
      </c>
      <c r="C2113" s="394" t="s">
        <v>2506</v>
      </c>
      <c r="D2113" s="401" t="s">
        <v>2602</v>
      </c>
      <c r="E2113" s="402">
        <v>16067.5</v>
      </c>
      <c r="F2113" s="294">
        <v>41960</v>
      </c>
      <c r="G2113" s="30">
        <v>16067.5</v>
      </c>
      <c r="H2113" s="265">
        <f t="shared" si="27"/>
        <v>0</v>
      </c>
      <c r="I2113" s="8" t="s">
        <v>2508</v>
      </c>
      <c r="J2113" s="9"/>
      <c r="K2113" s="9"/>
      <c r="M2113" s="9"/>
    </row>
    <row r="2114" spans="1:13" x14ac:dyDescent="0.25">
      <c r="A2114" s="240">
        <v>41957</v>
      </c>
      <c r="B2114" s="241">
        <v>3515</v>
      </c>
      <c r="C2114" s="394" t="s">
        <v>2506</v>
      </c>
      <c r="D2114" s="401" t="s">
        <v>2602</v>
      </c>
      <c r="E2114" s="402">
        <v>416</v>
      </c>
      <c r="F2114" s="294">
        <v>41957</v>
      </c>
      <c r="G2114" s="30">
        <v>416</v>
      </c>
      <c r="H2114" s="265">
        <f t="shared" si="27"/>
        <v>0</v>
      </c>
      <c r="I2114" s="8" t="s">
        <v>2523</v>
      </c>
      <c r="J2114" s="9"/>
      <c r="K2114" s="9"/>
      <c r="M2114" s="9"/>
    </row>
    <row r="2115" spans="1:13" x14ac:dyDescent="0.25">
      <c r="A2115" s="240">
        <v>41958</v>
      </c>
      <c r="B2115" s="241">
        <v>3605</v>
      </c>
      <c r="C2115" s="394" t="s">
        <v>2506</v>
      </c>
      <c r="D2115" s="401" t="s">
        <v>2602</v>
      </c>
      <c r="E2115" s="402">
        <v>14431.8</v>
      </c>
      <c r="F2115" s="294">
        <v>41958</v>
      </c>
      <c r="G2115" s="30">
        <v>14431.8</v>
      </c>
      <c r="H2115" s="265">
        <f t="shared" si="27"/>
        <v>0</v>
      </c>
      <c r="I2115" s="235" t="s">
        <v>2523</v>
      </c>
      <c r="J2115" s="9"/>
      <c r="K2115" s="9"/>
      <c r="M2115" s="9"/>
    </row>
    <row r="2116" spans="1:13" x14ac:dyDescent="0.25">
      <c r="A2116" s="240">
        <v>41959</v>
      </c>
      <c r="B2116" s="241">
        <v>3677</v>
      </c>
      <c r="C2116" s="394" t="s">
        <v>2506</v>
      </c>
      <c r="D2116" s="8" t="s">
        <v>2602</v>
      </c>
      <c r="E2116" s="252">
        <v>12506.05</v>
      </c>
      <c r="F2116" s="294">
        <v>41960</v>
      </c>
      <c r="G2116" s="30">
        <v>12506.05</v>
      </c>
      <c r="H2116" s="265">
        <f t="shared" si="27"/>
        <v>0</v>
      </c>
      <c r="I2116" s="8" t="s">
        <v>2523</v>
      </c>
      <c r="J2116" s="9"/>
      <c r="K2116" s="9"/>
      <c r="M2116" s="9"/>
    </row>
    <row r="2117" spans="1:13" x14ac:dyDescent="0.25">
      <c r="A2117" s="240">
        <v>41960</v>
      </c>
      <c r="B2117" s="241">
        <v>3736</v>
      </c>
      <c r="C2117" s="394" t="s">
        <v>2506</v>
      </c>
      <c r="D2117" s="8" t="s">
        <v>2602</v>
      </c>
      <c r="E2117" s="252">
        <v>9770.6</v>
      </c>
      <c r="F2117" s="294">
        <v>41961</v>
      </c>
      <c r="G2117" s="251">
        <v>9770.6</v>
      </c>
      <c r="H2117" s="265">
        <f t="shared" si="27"/>
        <v>0</v>
      </c>
      <c r="I2117" s="235" t="s">
        <v>2523</v>
      </c>
      <c r="M2117" s="9"/>
    </row>
    <row r="2118" spans="1:13" x14ac:dyDescent="0.25">
      <c r="A2118" s="240">
        <v>41960</v>
      </c>
      <c r="B2118" s="241">
        <v>3737</v>
      </c>
      <c r="C2118" s="394" t="s">
        <v>2506</v>
      </c>
      <c r="D2118" s="8" t="s">
        <v>2602</v>
      </c>
      <c r="E2118" s="252">
        <v>3339.4</v>
      </c>
      <c r="F2118" s="294">
        <v>41961</v>
      </c>
      <c r="G2118" s="251">
        <v>3339.4</v>
      </c>
      <c r="H2118" s="265">
        <f t="shared" si="27"/>
        <v>0</v>
      </c>
      <c r="I2118" s="235" t="s">
        <v>2523</v>
      </c>
      <c r="M2118" s="9"/>
    </row>
    <row r="2119" spans="1:13" x14ac:dyDescent="0.25">
      <c r="A2119" s="240">
        <v>41961</v>
      </c>
      <c r="B2119" s="241">
        <v>3806</v>
      </c>
      <c r="C2119" s="394" t="s">
        <v>2506</v>
      </c>
      <c r="D2119" s="401" t="s">
        <v>2602</v>
      </c>
      <c r="E2119" s="402">
        <v>9229.1</v>
      </c>
      <c r="F2119" s="294">
        <v>41962</v>
      </c>
      <c r="G2119" s="251">
        <v>9229.1</v>
      </c>
      <c r="H2119" s="265">
        <f t="shared" si="27"/>
        <v>0</v>
      </c>
      <c r="I2119" s="235" t="s">
        <v>2508</v>
      </c>
      <c r="M2119" s="9"/>
    </row>
    <row r="2120" spans="1:13" x14ac:dyDescent="0.25">
      <c r="A2120" s="240">
        <v>41963</v>
      </c>
      <c r="B2120" s="241">
        <v>3975</v>
      </c>
      <c r="C2120" s="394" t="s">
        <v>2506</v>
      </c>
      <c r="D2120" s="401" t="s">
        <v>2602</v>
      </c>
      <c r="E2120" s="402">
        <v>10018.299999999999</v>
      </c>
      <c r="F2120" s="294">
        <v>41964</v>
      </c>
      <c r="G2120" s="30">
        <v>10018.299999999999</v>
      </c>
      <c r="H2120" s="265">
        <f t="shared" si="27"/>
        <v>0</v>
      </c>
      <c r="I2120" s="8" t="s">
        <v>2508</v>
      </c>
      <c r="M2120" s="9"/>
    </row>
    <row r="2121" spans="1:13" x14ac:dyDescent="0.25">
      <c r="A2121" s="240">
        <v>41964</v>
      </c>
      <c r="B2121" s="241">
        <v>4064</v>
      </c>
      <c r="C2121" s="429" t="s">
        <v>2506</v>
      </c>
      <c r="D2121" s="401" t="s">
        <v>2602</v>
      </c>
      <c r="E2121" s="402">
        <v>17629.2</v>
      </c>
      <c r="F2121" s="294">
        <v>41965</v>
      </c>
      <c r="G2121" s="30">
        <v>17629.2</v>
      </c>
      <c r="H2121" s="265">
        <f t="shared" si="27"/>
        <v>0</v>
      </c>
      <c r="I2121" s="235" t="s">
        <v>2508</v>
      </c>
      <c r="M2121" s="9"/>
    </row>
    <row r="2122" spans="1:13" x14ac:dyDescent="0.25">
      <c r="A2122" s="240">
        <v>41965</v>
      </c>
      <c r="B2122" s="241">
        <v>4134</v>
      </c>
      <c r="C2122" s="429" t="s">
        <v>2506</v>
      </c>
      <c r="D2122" s="401" t="s">
        <v>2602</v>
      </c>
      <c r="E2122" s="402">
        <v>16335.2</v>
      </c>
      <c r="F2122" s="294">
        <v>41968</v>
      </c>
      <c r="G2122" s="22">
        <v>16335.2</v>
      </c>
      <c r="H2122" s="265">
        <f t="shared" si="27"/>
        <v>0</v>
      </c>
      <c r="I2122" s="431" t="s">
        <v>2508</v>
      </c>
      <c r="M2122" s="9"/>
    </row>
    <row r="2123" spans="1:13" x14ac:dyDescent="0.25">
      <c r="A2123" s="240">
        <v>41965</v>
      </c>
      <c r="B2123" s="241">
        <v>4135</v>
      </c>
      <c r="C2123" s="429" t="s">
        <v>2506</v>
      </c>
      <c r="D2123" s="401" t="s">
        <v>2602</v>
      </c>
      <c r="E2123" s="402">
        <v>4476</v>
      </c>
      <c r="F2123" s="294">
        <v>41968</v>
      </c>
      <c r="G2123" s="22">
        <v>4476</v>
      </c>
      <c r="H2123" s="265">
        <f t="shared" si="27"/>
        <v>0</v>
      </c>
      <c r="I2123" s="431" t="s">
        <v>2523</v>
      </c>
      <c r="M2123" s="9"/>
    </row>
    <row r="2124" spans="1:13" x14ac:dyDescent="0.25">
      <c r="A2124" s="240">
        <v>41966</v>
      </c>
      <c r="B2124" s="241">
        <v>4232</v>
      </c>
      <c r="C2124" s="429" t="s">
        <v>2506</v>
      </c>
      <c r="D2124" s="401" t="s">
        <v>2602</v>
      </c>
      <c r="E2124" s="402">
        <v>16684.55</v>
      </c>
      <c r="F2124" s="294">
        <v>41966</v>
      </c>
      <c r="G2124" s="22">
        <v>16684.55</v>
      </c>
      <c r="H2124" s="265">
        <f t="shared" si="27"/>
        <v>0</v>
      </c>
      <c r="I2124" s="20" t="s">
        <v>2508</v>
      </c>
      <c r="M2124" s="9"/>
    </row>
    <row r="2125" spans="1:13" x14ac:dyDescent="0.25">
      <c r="A2125" s="240">
        <v>41967</v>
      </c>
      <c r="B2125" s="241">
        <v>4284</v>
      </c>
      <c r="C2125" s="429" t="s">
        <v>2506</v>
      </c>
      <c r="D2125" s="401" t="s">
        <v>2602</v>
      </c>
      <c r="E2125" s="402">
        <v>12500</v>
      </c>
      <c r="F2125" s="117">
        <v>41967</v>
      </c>
      <c r="G2125" s="30">
        <v>12500</v>
      </c>
      <c r="H2125" s="265">
        <f t="shared" si="27"/>
        <v>0</v>
      </c>
      <c r="I2125" s="235" t="s">
        <v>2523</v>
      </c>
      <c r="K2125" s="21"/>
      <c r="M2125" s="9"/>
    </row>
    <row r="2126" spans="1:13" x14ac:dyDescent="0.25">
      <c r="A2126" s="240">
        <v>41968</v>
      </c>
      <c r="B2126" s="241">
        <v>4394</v>
      </c>
      <c r="C2126" s="429" t="s">
        <v>2506</v>
      </c>
      <c r="D2126" s="401" t="s">
        <v>2602</v>
      </c>
      <c r="E2126" s="402">
        <v>8380.2000000000007</v>
      </c>
      <c r="F2126" s="300"/>
      <c r="G2126" s="100"/>
      <c r="H2126" s="265">
        <f t="shared" si="27"/>
        <v>8380.2000000000007</v>
      </c>
      <c r="I2126" s="20" t="s">
        <v>2523</v>
      </c>
      <c r="M2126" s="9"/>
    </row>
    <row r="2127" spans="1:13" x14ac:dyDescent="0.25">
      <c r="A2127" s="240"/>
      <c r="B2127" s="241"/>
      <c r="C2127" s="429"/>
      <c r="D2127" s="401"/>
      <c r="E2127" s="622">
        <f>SUM(E2103:E2126)</f>
        <v>275991.93</v>
      </c>
      <c r="F2127" s="300"/>
      <c r="G2127" s="100"/>
      <c r="H2127" s="265"/>
      <c r="I2127" s="20"/>
      <c r="M2127" s="9"/>
    </row>
    <row r="2128" spans="1:13" x14ac:dyDescent="0.25">
      <c r="A2128" s="240"/>
      <c r="B2128" s="241"/>
      <c r="C2128" s="429"/>
      <c r="D2128" s="401"/>
      <c r="E2128" s="402"/>
      <c r="F2128" s="300"/>
      <c r="G2128" s="100"/>
      <c r="H2128" s="265"/>
      <c r="I2128" s="20"/>
      <c r="M2128" s="9"/>
    </row>
    <row r="2129" spans="1:13" x14ac:dyDescent="0.25">
      <c r="A2129" s="240">
        <v>41962</v>
      </c>
      <c r="B2129" s="241">
        <v>3919</v>
      </c>
      <c r="C2129" s="394" t="s">
        <v>2506</v>
      </c>
      <c r="D2129" s="401" t="s">
        <v>2740</v>
      </c>
      <c r="E2129" s="402">
        <v>15814.6</v>
      </c>
      <c r="F2129" s="294">
        <v>41963</v>
      </c>
      <c r="G2129" s="30">
        <v>15814.6</v>
      </c>
      <c r="H2129" s="265">
        <f t="shared" si="27"/>
        <v>0</v>
      </c>
      <c r="I2129" s="8" t="s">
        <v>2525</v>
      </c>
      <c r="M2129" s="9"/>
    </row>
    <row r="2130" spans="1:13" x14ac:dyDescent="0.25">
      <c r="A2130" s="240">
        <v>41965</v>
      </c>
      <c r="B2130" s="241">
        <v>4201</v>
      </c>
      <c r="C2130" s="429" t="s">
        <v>2506</v>
      </c>
      <c r="D2130" s="401" t="s">
        <v>2740</v>
      </c>
      <c r="E2130" s="402">
        <v>13464.2</v>
      </c>
      <c r="F2130" s="294">
        <v>41967</v>
      </c>
      <c r="G2130" s="22">
        <v>13464.2</v>
      </c>
      <c r="H2130" s="265">
        <f t="shared" si="27"/>
        <v>0</v>
      </c>
      <c r="I2130" s="20" t="s">
        <v>2525</v>
      </c>
      <c r="M2130" s="9"/>
    </row>
    <row r="2131" spans="1:13" x14ac:dyDescent="0.25">
      <c r="A2131" s="240"/>
      <c r="B2131" s="241"/>
      <c r="C2131" s="429"/>
      <c r="D2131" s="401"/>
      <c r="E2131" s="402"/>
      <c r="F2131" s="294"/>
      <c r="G2131" s="22">
        <f>SUM(G2129:G2130)</f>
        <v>29278.800000000003</v>
      </c>
      <c r="H2131" s="265"/>
      <c r="I2131" s="20"/>
      <c r="M2131" s="9"/>
    </row>
    <row r="2132" spans="1:13" x14ac:dyDescent="0.25">
      <c r="A2132" s="240"/>
      <c r="B2132" s="241"/>
      <c r="C2132" s="429"/>
      <c r="D2132" s="401"/>
      <c r="E2132" s="402"/>
      <c r="F2132" s="294"/>
      <c r="G2132" s="22"/>
      <c r="H2132" s="265"/>
      <c r="I2132" s="20"/>
      <c r="M2132" s="9"/>
    </row>
    <row r="2133" spans="1:13" x14ac:dyDescent="0.25">
      <c r="A2133" s="240">
        <v>41944</v>
      </c>
      <c r="B2133" s="241">
        <v>2435</v>
      </c>
      <c r="C2133" s="394" t="s">
        <v>2506</v>
      </c>
      <c r="D2133" s="401" t="s">
        <v>162</v>
      </c>
      <c r="E2133" s="402">
        <v>28847.9</v>
      </c>
      <c r="F2133" s="300"/>
      <c r="G2133" s="277"/>
      <c r="H2133" s="238">
        <f t="shared" si="27"/>
        <v>28847.9</v>
      </c>
      <c r="I2133" s="235" t="s">
        <v>2525</v>
      </c>
      <c r="M2133" s="9"/>
    </row>
    <row r="2134" spans="1:13" x14ac:dyDescent="0.25">
      <c r="A2134" s="240">
        <v>41944</v>
      </c>
      <c r="B2134" s="241">
        <v>2460</v>
      </c>
      <c r="C2134" s="394" t="s">
        <v>2506</v>
      </c>
      <c r="D2134" s="401" t="s">
        <v>162</v>
      </c>
      <c r="E2134" s="402">
        <v>5400</v>
      </c>
      <c r="F2134" s="294">
        <v>41944</v>
      </c>
      <c r="G2134" s="30">
        <v>5400</v>
      </c>
      <c r="H2134" s="238">
        <f t="shared" si="27"/>
        <v>0</v>
      </c>
      <c r="I2134" s="235" t="s">
        <v>2508</v>
      </c>
      <c r="M2134" s="9"/>
    </row>
    <row r="2135" spans="1:13" x14ac:dyDescent="0.25">
      <c r="A2135" s="240">
        <v>41944</v>
      </c>
      <c r="B2135" s="241">
        <v>2487</v>
      </c>
      <c r="C2135" s="394" t="s">
        <v>2506</v>
      </c>
      <c r="D2135" s="401" t="s">
        <v>162</v>
      </c>
      <c r="E2135" s="402">
        <v>9241.2000000000007</v>
      </c>
      <c r="F2135" s="294">
        <v>41944</v>
      </c>
      <c r="G2135" s="30">
        <v>9241.2000000000007</v>
      </c>
      <c r="H2135" s="238">
        <f t="shared" si="27"/>
        <v>0</v>
      </c>
      <c r="I2135" s="8" t="s">
        <v>2508</v>
      </c>
      <c r="M2135" s="9"/>
    </row>
    <row r="2136" spans="1:13" x14ac:dyDescent="0.25">
      <c r="A2136" s="240">
        <v>41945</v>
      </c>
      <c r="B2136" s="241">
        <v>2522</v>
      </c>
      <c r="C2136" s="394" t="s">
        <v>2506</v>
      </c>
      <c r="D2136" s="414" t="s">
        <v>162</v>
      </c>
      <c r="E2136" s="402">
        <v>15826.4</v>
      </c>
      <c r="F2136" s="294">
        <v>41946</v>
      </c>
      <c r="G2136" s="30">
        <v>15826.4</v>
      </c>
      <c r="H2136" s="238">
        <f t="shared" si="27"/>
        <v>0</v>
      </c>
      <c r="I2136" s="38" t="s">
        <v>2508</v>
      </c>
      <c r="M2136" s="9"/>
    </row>
    <row r="2137" spans="1:13" x14ac:dyDescent="0.25">
      <c r="A2137" s="240">
        <v>41945</v>
      </c>
      <c r="B2137" s="241">
        <v>2536</v>
      </c>
      <c r="C2137" s="394" t="s">
        <v>2506</v>
      </c>
      <c r="D2137" s="414" t="s">
        <v>162</v>
      </c>
      <c r="E2137" s="402">
        <v>1125</v>
      </c>
      <c r="F2137" s="294">
        <v>41945</v>
      </c>
      <c r="G2137" s="30">
        <v>1125</v>
      </c>
      <c r="H2137" s="238">
        <f t="shared" si="27"/>
        <v>0</v>
      </c>
      <c r="I2137" s="38" t="s">
        <v>2508</v>
      </c>
      <c r="K2137" s="21"/>
      <c r="M2137" s="9"/>
    </row>
    <row r="2138" spans="1:13" x14ac:dyDescent="0.25">
      <c r="A2138" s="240">
        <v>41946</v>
      </c>
      <c r="B2138" s="241">
        <v>2554</v>
      </c>
      <c r="C2138" s="394" t="s">
        <v>2506</v>
      </c>
      <c r="D2138" s="414" t="s">
        <v>162</v>
      </c>
      <c r="E2138" s="402">
        <v>30894.6</v>
      </c>
      <c r="F2138" s="294">
        <v>41946</v>
      </c>
      <c r="G2138" s="30">
        <v>30894.6</v>
      </c>
      <c r="H2138" s="238">
        <f t="shared" si="27"/>
        <v>0</v>
      </c>
      <c r="I2138" s="38" t="s">
        <v>2525</v>
      </c>
      <c r="K2138" s="432"/>
      <c r="M2138" s="9"/>
    </row>
    <row r="2139" spans="1:13" x14ac:dyDescent="0.25">
      <c r="A2139" s="240">
        <v>41947</v>
      </c>
      <c r="B2139" s="241">
        <v>2663</v>
      </c>
      <c r="C2139" s="394" t="s">
        <v>2506</v>
      </c>
      <c r="D2139" s="414" t="s">
        <v>162</v>
      </c>
      <c r="E2139" s="402">
        <v>27986.31</v>
      </c>
      <c r="F2139" s="294">
        <v>41947</v>
      </c>
      <c r="G2139" s="30">
        <v>27986.31</v>
      </c>
      <c r="H2139" s="265">
        <f t="shared" si="27"/>
        <v>0</v>
      </c>
      <c r="I2139" s="38" t="s">
        <v>2525</v>
      </c>
      <c r="K2139" s="432"/>
      <c r="M2139" s="9"/>
    </row>
    <row r="2140" spans="1:13" x14ac:dyDescent="0.25">
      <c r="A2140" s="240">
        <v>41949</v>
      </c>
      <c r="B2140" s="241">
        <v>2814</v>
      </c>
      <c r="C2140" s="394" t="s">
        <v>2506</v>
      </c>
      <c r="D2140" s="401" t="s">
        <v>162</v>
      </c>
      <c r="E2140" s="402">
        <v>31830.799999999999</v>
      </c>
      <c r="F2140" s="294">
        <v>41949</v>
      </c>
      <c r="G2140" s="30">
        <v>31830.799999999999</v>
      </c>
      <c r="H2140" s="265">
        <f t="shared" si="27"/>
        <v>0</v>
      </c>
      <c r="I2140" s="235" t="s">
        <v>2525</v>
      </c>
      <c r="K2140" s="432"/>
      <c r="M2140" s="9"/>
    </row>
    <row r="2141" spans="1:13" x14ac:dyDescent="0.25">
      <c r="A2141" s="240">
        <v>41950</v>
      </c>
      <c r="B2141" s="241">
        <v>2964</v>
      </c>
      <c r="C2141" s="394" t="s">
        <v>2506</v>
      </c>
      <c r="D2141" s="8" t="s">
        <v>162</v>
      </c>
      <c r="E2141" s="252">
        <v>21039</v>
      </c>
      <c r="F2141" s="294">
        <v>41951</v>
      </c>
      <c r="G2141" s="30">
        <v>21039</v>
      </c>
      <c r="H2141" s="265">
        <f t="shared" si="27"/>
        <v>0</v>
      </c>
      <c r="I2141" s="8" t="s">
        <v>2525</v>
      </c>
      <c r="K2141" s="432"/>
      <c r="M2141" s="9"/>
    </row>
    <row r="2142" spans="1:13" x14ac:dyDescent="0.25">
      <c r="A2142" s="240">
        <v>41950</v>
      </c>
      <c r="B2142" s="241">
        <v>2966</v>
      </c>
      <c r="C2142" s="394" t="s">
        <v>2506</v>
      </c>
      <c r="D2142" s="8" t="s">
        <v>162</v>
      </c>
      <c r="E2142" s="252">
        <v>2025</v>
      </c>
      <c r="F2142" s="294">
        <v>41950</v>
      </c>
      <c r="G2142" s="251">
        <v>2025</v>
      </c>
      <c r="H2142" s="265">
        <f t="shared" si="27"/>
        <v>0</v>
      </c>
      <c r="I2142" s="8" t="s">
        <v>2508</v>
      </c>
      <c r="K2142" s="432"/>
      <c r="M2142" s="9"/>
    </row>
    <row r="2143" spans="1:13" x14ac:dyDescent="0.25">
      <c r="A2143" s="240">
        <v>41951</v>
      </c>
      <c r="B2143" s="241">
        <v>3005</v>
      </c>
      <c r="C2143" s="394" t="s">
        <v>2506</v>
      </c>
      <c r="D2143" s="8" t="s">
        <v>162</v>
      </c>
      <c r="E2143" s="252">
        <v>12702.8</v>
      </c>
      <c r="F2143" s="294">
        <v>41951</v>
      </c>
      <c r="G2143" s="30">
        <v>12702.8</v>
      </c>
      <c r="H2143" s="265">
        <f t="shared" si="27"/>
        <v>0</v>
      </c>
      <c r="I2143" s="8" t="s">
        <v>2525</v>
      </c>
      <c r="K2143" s="432"/>
      <c r="M2143" s="9"/>
    </row>
    <row r="2144" spans="1:13" x14ac:dyDescent="0.25">
      <c r="A2144" s="240">
        <v>41952</v>
      </c>
      <c r="B2144" s="241">
        <v>3085</v>
      </c>
      <c r="C2144" s="394" t="s">
        <v>2506</v>
      </c>
      <c r="D2144" s="8" t="s">
        <v>162</v>
      </c>
      <c r="E2144" s="252">
        <v>14489.2</v>
      </c>
      <c r="F2144" s="294">
        <v>41953</v>
      </c>
      <c r="G2144" s="30">
        <v>14489.2</v>
      </c>
      <c r="H2144" s="265">
        <f t="shared" si="27"/>
        <v>0</v>
      </c>
      <c r="I2144" s="235" t="s">
        <v>2525</v>
      </c>
      <c r="K2144" s="432"/>
      <c r="M2144" s="9"/>
    </row>
    <row r="2145" spans="1:13" x14ac:dyDescent="0.25">
      <c r="A2145" s="240">
        <v>41953</v>
      </c>
      <c r="B2145" s="241">
        <v>3133</v>
      </c>
      <c r="C2145" s="394" t="s">
        <v>2506</v>
      </c>
      <c r="D2145" s="8" t="s">
        <v>162</v>
      </c>
      <c r="E2145" s="252">
        <v>29195.97</v>
      </c>
      <c r="F2145" s="294">
        <v>41953</v>
      </c>
      <c r="G2145" s="30">
        <v>29195.97</v>
      </c>
      <c r="H2145" s="265">
        <f t="shared" si="27"/>
        <v>0</v>
      </c>
      <c r="I2145" s="8" t="s">
        <v>2525</v>
      </c>
      <c r="K2145" s="432"/>
      <c r="M2145" s="9"/>
    </row>
    <row r="2146" spans="1:13" x14ac:dyDescent="0.25">
      <c r="A2146" s="240">
        <v>41956</v>
      </c>
      <c r="B2146" s="241">
        <v>3406</v>
      </c>
      <c r="C2146" s="394" t="s">
        <v>2506</v>
      </c>
      <c r="D2146" s="8" t="s">
        <v>162</v>
      </c>
      <c r="E2146" s="252">
        <v>32301.5</v>
      </c>
      <c r="F2146" s="294">
        <v>41957</v>
      </c>
      <c r="G2146" s="30">
        <v>32301.5</v>
      </c>
      <c r="H2146" s="265">
        <f t="shared" si="27"/>
        <v>0</v>
      </c>
      <c r="I2146" s="8" t="s">
        <v>2525</v>
      </c>
      <c r="K2146" s="432"/>
      <c r="M2146" s="9"/>
    </row>
    <row r="2147" spans="1:13" x14ac:dyDescent="0.25">
      <c r="A2147" s="240">
        <v>41957</v>
      </c>
      <c r="B2147" s="241">
        <v>3484</v>
      </c>
      <c r="C2147" s="394" t="s">
        <v>2506</v>
      </c>
      <c r="D2147" s="401" t="s">
        <v>162</v>
      </c>
      <c r="E2147" s="402">
        <v>29269.8</v>
      </c>
      <c r="F2147" s="294">
        <v>41958</v>
      </c>
      <c r="G2147" s="30">
        <v>29269.8</v>
      </c>
      <c r="H2147" s="265">
        <f t="shared" si="27"/>
        <v>0</v>
      </c>
      <c r="I2147" s="8" t="s">
        <v>2525</v>
      </c>
      <c r="K2147" s="432"/>
      <c r="M2147" s="9"/>
    </row>
    <row r="2148" spans="1:13" x14ac:dyDescent="0.25">
      <c r="A2148" s="240">
        <v>41959</v>
      </c>
      <c r="B2148" s="241">
        <v>3666</v>
      </c>
      <c r="C2148" s="394" t="s">
        <v>2506</v>
      </c>
      <c r="D2148" s="8" t="s">
        <v>162</v>
      </c>
      <c r="E2148" s="252">
        <v>15566.4</v>
      </c>
      <c r="F2148" s="294">
        <v>41960</v>
      </c>
      <c r="G2148" s="30">
        <v>15566.4</v>
      </c>
      <c r="H2148" s="265">
        <f t="shared" si="27"/>
        <v>0</v>
      </c>
      <c r="I2148" s="8" t="s">
        <v>2525</v>
      </c>
      <c r="K2148" s="432"/>
      <c r="M2148" s="9"/>
    </row>
    <row r="2149" spans="1:13" x14ac:dyDescent="0.25">
      <c r="A2149" s="240">
        <v>41962</v>
      </c>
      <c r="B2149" s="241">
        <v>3920</v>
      </c>
      <c r="C2149" s="394" t="s">
        <v>2506</v>
      </c>
      <c r="D2149" s="401" t="s">
        <v>162</v>
      </c>
      <c r="E2149" s="402">
        <v>33800.400000000001</v>
      </c>
      <c r="F2149" s="294">
        <v>41963</v>
      </c>
      <c r="G2149" s="30">
        <v>33800.400000000001</v>
      </c>
      <c r="H2149" s="265">
        <f t="shared" si="27"/>
        <v>0</v>
      </c>
      <c r="I2149" s="8" t="s">
        <v>2508</v>
      </c>
      <c r="K2149" s="432"/>
      <c r="M2149" s="9"/>
    </row>
    <row r="2150" spans="1:13" x14ac:dyDescent="0.25">
      <c r="A2150" s="240">
        <v>41965</v>
      </c>
      <c r="B2150" s="241">
        <v>4150</v>
      </c>
      <c r="C2150" s="429" t="s">
        <v>2506</v>
      </c>
      <c r="D2150" s="401" t="s">
        <v>162</v>
      </c>
      <c r="E2150" s="402">
        <v>33098.400000000001</v>
      </c>
      <c r="F2150" s="294">
        <v>41965</v>
      </c>
      <c r="G2150" s="22">
        <v>33098.400000000001</v>
      </c>
      <c r="H2150" s="265">
        <f t="shared" si="27"/>
        <v>0</v>
      </c>
      <c r="I2150" s="431" t="s">
        <v>2525</v>
      </c>
      <c r="K2150" s="432"/>
      <c r="M2150" s="9"/>
    </row>
    <row r="2151" spans="1:13" x14ac:dyDescent="0.25">
      <c r="A2151" s="240">
        <v>41967</v>
      </c>
      <c r="B2151" s="241">
        <v>4317</v>
      </c>
      <c r="C2151" s="429" t="s">
        <v>2506</v>
      </c>
      <c r="D2151" s="401" t="s">
        <v>162</v>
      </c>
      <c r="E2151" s="402">
        <v>32450.2</v>
      </c>
      <c r="F2151" s="294">
        <v>41968</v>
      </c>
      <c r="G2151" s="30">
        <v>32450.2</v>
      </c>
      <c r="H2151" s="265">
        <f t="shared" si="27"/>
        <v>0</v>
      </c>
      <c r="I2151" s="235" t="s">
        <v>2525</v>
      </c>
      <c r="K2151" s="432"/>
      <c r="M2151" s="9"/>
    </row>
    <row r="2152" spans="1:13" x14ac:dyDescent="0.25">
      <c r="A2152" s="240"/>
      <c r="B2152" s="241"/>
      <c r="C2152" s="429"/>
      <c r="D2152" s="401"/>
      <c r="E2152" s="402"/>
      <c r="F2152" s="294"/>
      <c r="G2152" s="621">
        <f>SUM(G2134:G2151)</f>
        <v>378242.9800000001</v>
      </c>
      <c r="H2152" s="265"/>
      <c r="I2152" s="235"/>
      <c r="K2152" s="432"/>
      <c r="M2152" s="9"/>
    </row>
    <row r="2153" spans="1:13" x14ac:dyDescent="0.25">
      <c r="A2153" s="240"/>
      <c r="B2153" s="241"/>
      <c r="C2153" s="429"/>
      <c r="D2153" s="401"/>
      <c r="E2153" s="402"/>
      <c r="F2153" s="294"/>
      <c r="G2153" s="30"/>
      <c r="H2153" s="265"/>
      <c r="I2153" s="235"/>
      <c r="K2153" s="432"/>
      <c r="M2153" s="9"/>
    </row>
    <row r="2154" spans="1:13" x14ac:dyDescent="0.25">
      <c r="A2154" s="240">
        <v>41946</v>
      </c>
      <c r="B2154" s="241">
        <v>2569</v>
      </c>
      <c r="C2154" s="394" t="s">
        <v>2506</v>
      </c>
      <c r="D2154" s="414" t="s">
        <v>74</v>
      </c>
      <c r="E2154" s="402">
        <v>2205</v>
      </c>
      <c r="F2154" s="294">
        <v>41946</v>
      </c>
      <c r="G2154" s="30">
        <v>2205</v>
      </c>
      <c r="H2154" s="238">
        <f t="shared" si="27"/>
        <v>0</v>
      </c>
      <c r="I2154" s="38" t="s">
        <v>2525</v>
      </c>
      <c r="K2154" s="432"/>
      <c r="M2154" s="9"/>
    </row>
    <row r="2155" spans="1:13" x14ac:dyDescent="0.25">
      <c r="A2155" s="240">
        <v>41947</v>
      </c>
      <c r="B2155" s="241">
        <v>2687</v>
      </c>
      <c r="C2155" s="394" t="s">
        <v>2506</v>
      </c>
      <c r="D2155" s="414" t="s">
        <v>74</v>
      </c>
      <c r="E2155" s="402">
        <v>2937.6</v>
      </c>
      <c r="F2155" s="294">
        <v>41947</v>
      </c>
      <c r="G2155" s="30">
        <v>2937.6</v>
      </c>
      <c r="H2155" s="265">
        <f t="shared" si="27"/>
        <v>0</v>
      </c>
      <c r="I2155" s="38" t="s">
        <v>2523</v>
      </c>
      <c r="K2155" s="432"/>
      <c r="M2155" s="9"/>
    </row>
    <row r="2156" spans="1:13" x14ac:dyDescent="0.25">
      <c r="A2156" s="240">
        <v>41948</v>
      </c>
      <c r="B2156" s="241">
        <v>2739</v>
      </c>
      <c r="C2156" s="394" t="s">
        <v>2506</v>
      </c>
      <c r="D2156" s="401" t="s">
        <v>74</v>
      </c>
      <c r="E2156" s="402">
        <v>2822</v>
      </c>
      <c r="F2156" s="294">
        <v>41948</v>
      </c>
      <c r="G2156" s="30">
        <v>2822</v>
      </c>
      <c r="H2156" s="265">
        <f t="shared" si="27"/>
        <v>0</v>
      </c>
      <c r="I2156" s="235" t="s">
        <v>2520</v>
      </c>
      <c r="K2156" s="432"/>
      <c r="M2156" s="9"/>
    </row>
    <row r="2157" spans="1:13" x14ac:dyDescent="0.25">
      <c r="A2157" s="240">
        <v>41949</v>
      </c>
      <c r="B2157" s="241">
        <v>2843</v>
      </c>
      <c r="C2157" s="394" t="s">
        <v>2506</v>
      </c>
      <c r="D2157" s="401" t="s">
        <v>74</v>
      </c>
      <c r="E2157" s="402">
        <v>3012.4</v>
      </c>
      <c r="F2157" s="294">
        <v>41949</v>
      </c>
      <c r="G2157" s="30">
        <v>3012.4</v>
      </c>
      <c r="H2157" s="265">
        <f t="shared" si="27"/>
        <v>0</v>
      </c>
      <c r="I2157" s="235" t="s">
        <v>2523</v>
      </c>
      <c r="K2157" s="432"/>
      <c r="M2157" s="9"/>
    </row>
    <row r="2158" spans="1:13" x14ac:dyDescent="0.25">
      <c r="A2158" s="240">
        <v>41950</v>
      </c>
      <c r="B2158" s="241">
        <v>2904</v>
      </c>
      <c r="C2158" s="394" t="s">
        <v>2506</v>
      </c>
      <c r="D2158" s="401" t="s">
        <v>74</v>
      </c>
      <c r="E2158" s="402">
        <v>2904</v>
      </c>
      <c r="F2158" s="294">
        <v>41950</v>
      </c>
      <c r="G2158" s="30">
        <v>2904</v>
      </c>
      <c r="H2158" s="265">
        <f t="shared" si="27"/>
        <v>0</v>
      </c>
      <c r="I2158" s="8" t="s">
        <v>2523</v>
      </c>
      <c r="K2158" s="432"/>
      <c r="M2158" s="9"/>
    </row>
    <row r="2159" spans="1:13" x14ac:dyDescent="0.25">
      <c r="A2159" s="240">
        <v>41953</v>
      </c>
      <c r="B2159" s="241">
        <v>3150</v>
      </c>
      <c r="C2159" s="394" t="s">
        <v>2506</v>
      </c>
      <c r="D2159" s="8" t="s">
        <v>74</v>
      </c>
      <c r="E2159" s="252">
        <v>3267</v>
      </c>
      <c r="F2159" s="294">
        <v>41953</v>
      </c>
      <c r="G2159" s="30">
        <v>3267</v>
      </c>
      <c r="H2159" s="265">
        <f t="shared" ref="H2159:H2229" si="28">E2159-G2159</f>
        <v>0</v>
      </c>
      <c r="I2159" s="8" t="s">
        <v>2523</v>
      </c>
      <c r="K2159" s="432"/>
      <c r="M2159" s="9"/>
    </row>
    <row r="2160" spans="1:13" x14ac:dyDescent="0.25">
      <c r="A2160" s="240">
        <v>41968</v>
      </c>
      <c r="B2160" s="241">
        <v>4395</v>
      </c>
      <c r="C2160" s="429" t="s">
        <v>2506</v>
      </c>
      <c r="D2160" s="401" t="s">
        <v>74</v>
      </c>
      <c r="E2160" s="402">
        <v>2946.9</v>
      </c>
      <c r="F2160" s="294">
        <v>41968</v>
      </c>
      <c r="G2160" s="22">
        <v>2946.9</v>
      </c>
      <c r="H2160" s="265">
        <f t="shared" si="28"/>
        <v>0</v>
      </c>
      <c r="I2160" s="20" t="s">
        <v>2523</v>
      </c>
      <c r="K2160" s="432"/>
      <c r="M2160" s="9"/>
    </row>
    <row r="2161" spans="1:13" x14ac:dyDescent="0.25">
      <c r="A2161" s="240">
        <v>41944</v>
      </c>
      <c r="B2161" s="241">
        <v>2425</v>
      </c>
      <c r="C2161" s="394" t="s">
        <v>2506</v>
      </c>
      <c r="D2161" s="8" t="s">
        <v>229</v>
      </c>
      <c r="E2161" s="252">
        <v>2433.8000000000002</v>
      </c>
      <c r="F2161" s="294">
        <v>41944</v>
      </c>
      <c r="G2161" s="30">
        <v>2433.8000000000002</v>
      </c>
      <c r="H2161" s="238">
        <f t="shared" si="28"/>
        <v>0</v>
      </c>
      <c r="I2161" s="235" t="s">
        <v>2520</v>
      </c>
      <c r="K2161" s="432"/>
      <c r="M2161" s="9"/>
    </row>
    <row r="2162" spans="1:13" x14ac:dyDescent="0.25">
      <c r="A2162" s="240">
        <v>41945</v>
      </c>
      <c r="B2162" s="241">
        <v>2520</v>
      </c>
      <c r="C2162" s="394" t="s">
        <v>2506</v>
      </c>
      <c r="D2162" s="414" t="s">
        <v>229</v>
      </c>
      <c r="E2162" s="402">
        <v>4996.6000000000004</v>
      </c>
      <c r="F2162" s="294">
        <v>41946</v>
      </c>
      <c r="G2162" s="30">
        <v>4996.6000000000004</v>
      </c>
      <c r="H2162" s="238">
        <f t="shared" si="28"/>
        <v>0</v>
      </c>
      <c r="I2162" s="38" t="s">
        <v>2508</v>
      </c>
      <c r="K2162" s="432"/>
      <c r="M2162" s="9"/>
    </row>
    <row r="2163" spans="1:13" x14ac:dyDescent="0.25">
      <c r="A2163" s="240">
        <v>41958</v>
      </c>
      <c r="B2163" s="241">
        <v>3607</v>
      </c>
      <c r="C2163" s="394" t="s">
        <v>2506</v>
      </c>
      <c r="D2163" s="401" t="s">
        <v>2718</v>
      </c>
      <c r="E2163" s="402">
        <v>2834.1</v>
      </c>
      <c r="F2163" s="294">
        <v>41958</v>
      </c>
      <c r="G2163" s="30">
        <v>2834.1</v>
      </c>
      <c r="H2163" s="265">
        <f t="shared" si="28"/>
        <v>0</v>
      </c>
      <c r="I2163" s="235" t="s">
        <v>2508</v>
      </c>
      <c r="K2163" s="432"/>
      <c r="M2163" s="9"/>
    </row>
    <row r="2164" spans="1:13" x14ac:dyDescent="0.25">
      <c r="A2164" s="240">
        <v>41959</v>
      </c>
      <c r="B2164" s="241">
        <v>3678</v>
      </c>
      <c r="C2164" s="394" t="s">
        <v>2506</v>
      </c>
      <c r="D2164" s="8" t="s">
        <v>2718</v>
      </c>
      <c r="E2164" s="252">
        <v>3260.4</v>
      </c>
      <c r="F2164" s="294">
        <v>41960</v>
      </c>
      <c r="G2164" s="30">
        <v>3260.4</v>
      </c>
      <c r="H2164" s="265">
        <f t="shared" si="28"/>
        <v>0</v>
      </c>
      <c r="I2164" s="8" t="s">
        <v>2545</v>
      </c>
      <c r="K2164" s="432"/>
      <c r="M2164" s="9"/>
    </row>
    <row r="2165" spans="1:13" x14ac:dyDescent="0.25">
      <c r="A2165" s="240">
        <v>41960</v>
      </c>
      <c r="B2165" s="241">
        <v>3735</v>
      </c>
      <c r="C2165" s="394" t="s">
        <v>2506</v>
      </c>
      <c r="D2165" s="8" t="s">
        <v>2718</v>
      </c>
      <c r="E2165" s="252">
        <v>3154.8</v>
      </c>
      <c r="F2165" s="294">
        <v>41960</v>
      </c>
      <c r="G2165" s="251">
        <v>3154.8</v>
      </c>
      <c r="H2165" s="265">
        <f t="shared" si="28"/>
        <v>0</v>
      </c>
      <c r="I2165" s="235" t="s">
        <v>2523</v>
      </c>
      <c r="K2165" s="432"/>
      <c r="M2165" s="9"/>
    </row>
    <row r="2166" spans="1:13" x14ac:dyDescent="0.25">
      <c r="A2166" s="240">
        <v>41961</v>
      </c>
      <c r="B2166" s="241">
        <v>3805</v>
      </c>
      <c r="C2166" s="394" t="s">
        <v>2506</v>
      </c>
      <c r="D2166" s="401" t="s">
        <v>2718</v>
      </c>
      <c r="E2166" s="402">
        <v>2857.8</v>
      </c>
      <c r="F2166" s="294">
        <v>41961</v>
      </c>
      <c r="G2166" s="251">
        <v>2857.8</v>
      </c>
      <c r="H2166" s="265">
        <f t="shared" si="28"/>
        <v>0</v>
      </c>
      <c r="I2166" s="235" t="s">
        <v>2523</v>
      </c>
      <c r="K2166" s="432"/>
      <c r="M2166" s="9"/>
    </row>
    <row r="2167" spans="1:13" x14ac:dyDescent="0.25">
      <c r="A2167" s="240">
        <v>41962</v>
      </c>
      <c r="B2167" s="241">
        <v>3906</v>
      </c>
      <c r="C2167" s="394" t="s">
        <v>2506</v>
      </c>
      <c r="D2167" s="401" t="s">
        <v>2718</v>
      </c>
      <c r="E2167" s="402">
        <v>192</v>
      </c>
      <c r="F2167" s="294">
        <v>41962</v>
      </c>
      <c r="G2167" s="30">
        <v>192</v>
      </c>
      <c r="H2167" s="265">
        <f t="shared" si="28"/>
        <v>0</v>
      </c>
      <c r="I2167" s="8" t="s">
        <v>2508</v>
      </c>
      <c r="K2167" s="432"/>
      <c r="M2167" s="9"/>
    </row>
    <row r="2168" spans="1:13" x14ac:dyDescent="0.25">
      <c r="A2168" s="240">
        <v>41963</v>
      </c>
      <c r="B2168" s="241">
        <v>3986</v>
      </c>
      <c r="C2168" s="394" t="s">
        <v>2506</v>
      </c>
      <c r="D2168" s="401" t="s">
        <v>2718</v>
      </c>
      <c r="E2168" s="402">
        <v>2613.6</v>
      </c>
      <c r="F2168" s="294">
        <v>41963</v>
      </c>
      <c r="G2168" s="30">
        <v>2613.6</v>
      </c>
      <c r="H2168" s="265">
        <f t="shared" si="28"/>
        <v>0</v>
      </c>
      <c r="I2168" s="8" t="s">
        <v>2523</v>
      </c>
      <c r="K2168" s="432"/>
      <c r="M2168" s="9"/>
    </row>
    <row r="2169" spans="1:13" x14ac:dyDescent="0.25">
      <c r="A2169" s="240">
        <v>41964</v>
      </c>
      <c r="B2169" s="241">
        <v>4088</v>
      </c>
      <c r="C2169" s="429" t="s">
        <v>2506</v>
      </c>
      <c r="D2169" s="401" t="s">
        <v>2718</v>
      </c>
      <c r="E2169" s="402">
        <v>2646</v>
      </c>
      <c r="F2169" s="294">
        <v>41964</v>
      </c>
      <c r="G2169" s="30">
        <v>2646</v>
      </c>
      <c r="H2169" s="265">
        <f t="shared" si="28"/>
        <v>0</v>
      </c>
      <c r="I2169" s="431" t="s">
        <v>2523</v>
      </c>
      <c r="K2169" s="432"/>
      <c r="M2169" s="9"/>
    </row>
    <row r="2170" spans="1:13" x14ac:dyDescent="0.25">
      <c r="A2170" s="240">
        <v>41965</v>
      </c>
      <c r="B2170" s="241">
        <v>4144</v>
      </c>
      <c r="C2170" s="429" t="s">
        <v>2506</v>
      </c>
      <c r="D2170" s="401" t="s">
        <v>2718</v>
      </c>
      <c r="E2170" s="402">
        <v>2839.2</v>
      </c>
      <c r="F2170" s="294">
        <v>41965</v>
      </c>
      <c r="G2170" s="22">
        <v>2839.2</v>
      </c>
      <c r="H2170" s="265">
        <f t="shared" si="28"/>
        <v>0</v>
      </c>
      <c r="I2170" s="431" t="s">
        <v>2523</v>
      </c>
      <c r="K2170" s="432"/>
      <c r="M2170" s="9"/>
    </row>
    <row r="2171" spans="1:13" x14ac:dyDescent="0.25">
      <c r="A2171" s="240">
        <v>41966</v>
      </c>
      <c r="B2171" s="241">
        <v>4235</v>
      </c>
      <c r="C2171" s="429" t="s">
        <v>2506</v>
      </c>
      <c r="D2171" s="401" t="s">
        <v>2718</v>
      </c>
      <c r="E2171" s="402">
        <v>3451.8</v>
      </c>
      <c r="F2171" s="294">
        <v>41968</v>
      </c>
      <c r="G2171" s="22">
        <v>3451.8</v>
      </c>
      <c r="H2171" s="265">
        <f t="shared" si="28"/>
        <v>0</v>
      </c>
      <c r="I2171" s="20" t="s">
        <v>2523</v>
      </c>
      <c r="K2171" s="432"/>
      <c r="M2171" s="9"/>
    </row>
    <row r="2172" spans="1:13" x14ac:dyDescent="0.25">
      <c r="A2172" s="240">
        <v>41967</v>
      </c>
      <c r="B2172" s="241">
        <v>4280</v>
      </c>
      <c r="C2172" s="429" t="s">
        <v>2506</v>
      </c>
      <c r="D2172" s="401" t="s">
        <v>2718</v>
      </c>
      <c r="E2172" s="402">
        <v>3126.5</v>
      </c>
      <c r="F2172" s="117">
        <v>41968</v>
      </c>
      <c r="G2172" s="30">
        <v>3126.5</v>
      </c>
      <c r="H2172" s="265">
        <f t="shared" si="28"/>
        <v>0</v>
      </c>
      <c r="I2172" s="235" t="s">
        <v>2523</v>
      </c>
      <c r="K2172" s="432"/>
      <c r="M2172" s="9"/>
    </row>
    <row r="2173" spans="1:13" x14ac:dyDescent="0.25">
      <c r="A2173" s="240"/>
      <c r="B2173" s="241"/>
      <c r="C2173" s="429"/>
      <c r="D2173" s="401"/>
      <c r="E2173" s="402"/>
      <c r="F2173" s="117"/>
      <c r="G2173" s="621">
        <f>SUM(G2154:G2172)</f>
        <v>54501.500000000007</v>
      </c>
      <c r="H2173" s="265"/>
      <c r="I2173" s="235"/>
      <c r="K2173" s="432"/>
      <c r="M2173" s="9"/>
    </row>
    <row r="2174" spans="1:13" x14ac:dyDescent="0.25">
      <c r="A2174" s="240"/>
      <c r="B2174" s="241"/>
      <c r="C2174" s="429"/>
      <c r="D2174" s="401"/>
      <c r="E2174" s="402"/>
      <c r="F2174" s="117"/>
      <c r="G2174" s="30"/>
      <c r="H2174" s="265"/>
      <c r="I2174" s="235"/>
      <c r="K2174" s="432"/>
      <c r="M2174" s="9"/>
    </row>
    <row r="2175" spans="1:13" x14ac:dyDescent="0.25">
      <c r="A2175" s="240">
        <v>41950</v>
      </c>
      <c r="B2175" s="241">
        <v>2922</v>
      </c>
      <c r="C2175" s="394" t="s">
        <v>2506</v>
      </c>
      <c r="D2175" s="8" t="s">
        <v>317</v>
      </c>
      <c r="E2175" s="402">
        <v>1333.78</v>
      </c>
      <c r="F2175" s="294">
        <v>41952</v>
      </c>
      <c r="G2175" s="30">
        <v>1333.78</v>
      </c>
      <c r="H2175" s="265">
        <f t="shared" si="28"/>
        <v>0</v>
      </c>
      <c r="I2175" s="8" t="s">
        <v>2508</v>
      </c>
      <c r="K2175" s="432"/>
      <c r="M2175" s="9"/>
    </row>
    <row r="2176" spans="1:13" x14ac:dyDescent="0.25">
      <c r="A2176" s="240">
        <v>41953</v>
      </c>
      <c r="B2176" s="241">
        <v>3183</v>
      </c>
      <c r="C2176" s="394" t="s">
        <v>2506</v>
      </c>
      <c r="D2176" s="8" t="s">
        <v>317</v>
      </c>
      <c r="E2176" s="252">
        <v>493.2</v>
      </c>
      <c r="F2176" s="294">
        <v>41954</v>
      </c>
      <c r="G2176" s="30">
        <v>493.2</v>
      </c>
      <c r="H2176" s="265">
        <f t="shared" si="28"/>
        <v>0</v>
      </c>
      <c r="I2176" s="235" t="s">
        <v>2511</v>
      </c>
      <c r="K2176" s="432"/>
      <c r="M2176" s="9"/>
    </row>
    <row r="2177" spans="1:13" x14ac:dyDescent="0.25">
      <c r="A2177" s="240">
        <v>41955</v>
      </c>
      <c r="B2177" s="241">
        <v>3318</v>
      </c>
      <c r="C2177" s="394" t="s">
        <v>2506</v>
      </c>
      <c r="D2177" s="8" t="s">
        <v>317</v>
      </c>
      <c r="E2177" s="252">
        <v>2600.4</v>
      </c>
      <c r="F2177" s="294">
        <v>41956</v>
      </c>
      <c r="G2177" s="30">
        <v>2600.4</v>
      </c>
      <c r="H2177" s="265">
        <f t="shared" si="28"/>
        <v>0</v>
      </c>
      <c r="I2177" s="235" t="s">
        <v>2523</v>
      </c>
      <c r="K2177" s="432"/>
      <c r="M2177" s="9"/>
    </row>
    <row r="2178" spans="1:13" x14ac:dyDescent="0.25">
      <c r="A2178" s="240">
        <v>41956</v>
      </c>
      <c r="B2178" s="241">
        <v>3428</v>
      </c>
      <c r="C2178" s="394" t="s">
        <v>2506</v>
      </c>
      <c r="D2178" s="401" t="s">
        <v>317</v>
      </c>
      <c r="E2178" s="402">
        <v>3267.6</v>
      </c>
      <c r="F2178" s="294">
        <v>41956</v>
      </c>
      <c r="G2178" s="22">
        <v>3267.6</v>
      </c>
      <c r="H2178" s="265">
        <f t="shared" si="28"/>
        <v>0</v>
      </c>
      <c r="I2178" s="20" t="s">
        <v>2523</v>
      </c>
      <c r="K2178" s="432"/>
      <c r="M2178" s="9"/>
    </row>
    <row r="2179" spans="1:13" x14ac:dyDescent="0.25">
      <c r="A2179" s="240">
        <v>41956</v>
      </c>
      <c r="B2179" s="241">
        <v>3436</v>
      </c>
      <c r="C2179" s="394" t="s">
        <v>2506</v>
      </c>
      <c r="D2179" s="401" t="s">
        <v>317</v>
      </c>
      <c r="E2179" s="402">
        <v>789.38</v>
      </c>
      <c r="F2179" s="294">
        <v>41957</v>
      </c>
      <c r="G2179" s="22">
        <v>789.38</v>
      </c>
      <c r="H2179" s="265">
        <f t="shared" si="28"/>
        <v>0</v>
      </c>
      <c r="I2179" s="20" t="s">
        <v>2544</v>
      </c>
      <c r="K2179" s="432"/>
      <c r="M2179" s="9"/>
    </row>
    <row r="2180" spans="1:13" x14ac:dyDescent="0.25">
      <c r="A2180" s="240">
        <v>41957</v>
      </c>
      <c r="B2180" s="241">
        <v>3514</v>
      </c>
      <c r="C2180" s="394" t="s">
        <v>2506</v>
      </c>
      <c r="D2180" s="401" t="s">
        <v>317</v>
      </c>
      <c r="E2180" s="402">
        <v>2983.2</v>
      </c>
      <c r="F2180" s="294">
        <v>41957</v>
      </c>
      <c r="G2180" s="30">
        <v>2983.2</v>
      </c>
      <c r="H2180" s="265">
        <f t="shared" si="28"/>
        <v>0</v>
      </c>
      <c r="I2180" s="8" t="s">
        <v>2523</v>
      </c>
      <c r="K2180" s="432"/>
      <c r="M2180" s="9"/>
    </row>
    <row r="2181" spans="1:13" x14ac:dyDescent="0.25">
      <c r="A2181" s="240">
        <v>41967</v>
      </c>
      <c r="B2181" s="241">
        <v>4322</v>
      </c>
      <c r="C2181" s="429" t="s">
        <v>2506</v>
      </c>
      <c r="D2181" s="401" t="s">
        <v>317</v>
      </c>
      <c r="E2181" s="402">
        <v>1168.9000000000001</v>
      </c>
      <c r="F2181" s="294">
        <v>41968</v>
      </c>
      <c r="G2181" s="30">
        <v>1168.9000000000001</v>
      </c>
      <c r="H2181" s="265">
        <f t="shared" si="28"/>
        <v>0</v>
      </c>
      <c r="I2181" s="8" t="s">
        <v>2520</v>
      </c>
      <c r="K2181" s="432"/>
      <c r="M2181" s="9"/>
    </row>
    <row r="2182" spans="1:13" x14ac:dyDescent="0.25">
      <c r="A2182" s="240"/>
      <c r="B2182" s="241"/>
      <c r="C2182" s="429"/>
      <c r="D2182" s="401"/>
      <c r="E2182" s="402"/>
      <c r="F2182" s="294"/>
      <c r="G2182" s="621">
        <f>SUM(G2175:G2181)</f>
        <v>12636.459999999997</v>
      </c>
      <c r="H2182" s="265"/>
      <c r="I2182" s="8"/>
      <c r="K2182" s="432"/>
      <c r="M2182" s="9"/>
    </row>
    <row r="2183" spans="1:13" x14ac:dyDescent="0.25">
      <c r="A2183" s="240"/>
      <c r="B2183" s="241"/>
      <c r="C2183" s="429"/>
      <c r="D2183" s="401"/>
      <c r="E2183" s="402"/>
      <c r="F2183" s="294"/>
      <c r="G2183" s="30"/>
      <c r="H2183" s="265"/>
      <c r="I2183" s="8"/>
      <c r="K2183" s="432"/>
      <c r="M2183" s="9"/>
    </row>
    <row r="2184" spans="1:13" x14ac:dyDescent="0.25">
      <c r="A2184" s="240">
        <v>41945</v>
      </c>
      <c r="B2184" s="241">
        <v>2523</v>
      </c>
      <c r="C2184" s="394" t="s">
        <v>2506</v>
      </c>
      <c r="D2184" s="414" t="s">
        <v>2558</v>
      </c>
      <c r="E2184" s="402">
        <v>2494</v>
      </c>
      <c r="F2184" s="294">
        <v>41945</v>
      </c>
      <c r="G2184" s="30">
        <v>2494</v>
      </c>
      <c r="H2184" s="238">
        <f t="shared" si="28"/>
        <v>0</v>
      </c>
      <c r="I2184" s="38" t="s">
        <v>2508</v>
      </c>
      <c r="K2184" s="432"/>
      <c r="M2184" s="9"/>
    </row>
    <row r="2185" spans="1:13" x14ac:dyDescent="0.25">
      <c r="A2185" s="240"/>
      <c r="B2185" s="241"/>
      <c r="C2185" s="394"/>
      <c r="D2185" s="414"/>
      <c r="E2185" s="402"/>
      <c r="F2185" s="294"/>
      <c r="G2185" s="30"/>
      <c r="H2185" s="238"/>
      <c r="I2185" s="38"/>
      <c r="K2185" s="432"/>
      <c r="M2185" s="9"/>
    </row>
    <row r="2186" spans="1:13" x14ac:dyDescent="0.25">
      <c r="A2186" s="240">
        <v>41956</v>
      </c>
      <c r="B2186" s="241">
        <v>3391</v>
      </c>
      <c r="C2186" s="394" t="s">
        <v>2506</v>
      </c>
      <c r="D2186" s="8" t="s">
        <v>2697</v>
      </c>
      <c r="E2186" s="252">
        <v>1922.7</v>
      </c>
      <c r="F2186" s="294">
        <v>41956</v>
      </c>
      <c r="G2186" s="30">
        <v>1922.7</v>
      </c>
      <c r="H2186" s="265">
        <f t="shared" si="28"/>
        <v>0</v>
      </c>
      <c r="I2186" s="235" t="s">
        <v>2531</v>
      </c>
      <c r="K2186" s="432"/>
      <c r="M2186" s="9"/>
    </row>
    <row r="2187" spans="1:13" x14ac:dyDescent="0.25">
      <c r="A2187" s="240">
        <v>41944</v>
      </c>
      <c r="B2187" s="241">
        <v>2433</v>
      </c>
      <c r="C2187" s="394" t="s">
        <v>2506</v>
      </c>
      <c r="D2187" s="401" t="s">
        <v>604</v>
      </c>
      <c r="E2187" s="402">
        <v>1601.4</v>
      </c>
      <c r="F2187" s="294">
        <v>41944</v>
      </c>
      <c r="G2187" s="30">
        <v>1601.4</v>
      </c>
      <c r="H2187" s="238">
        <f t="shared" si="28"/>
        <v>0</v>
      </c>
      <c r="I2187" s="235" t="s">
        <v>2531</v>
      </c>
      <c r="K2187" s="432"/>
      <c r="M2187" s="9"/>
    </row>
    <row r="2188" spans="1:13" x14ac:dyDescent="0.25">
      <c r="A2188" s="240">
        <v>41946</v>
      </c>
      <c r="B2188" s="241">
        <v>2582</v>
      </c>
      <c r="C2188" s="394" t="s">
        <v>2506</v>
      </c>
      <c r="D2188" s="414" t="s">
        <v>604</v>
      </c>
      <c r="E2188" s="402">
        <v>1601.4</v>
      </c>
      <c r="F2188" s="294">
        <v>41946</v>
      </c>
      <c r="G2188" s="30">
        <v>1601.4</v>
      </c>
      <c r="H2188" s="238">
        <f t="shared" si="28"/>
        <v>0</v>
      </c>
      <c r="I2188" s="38" t="s">
        <v>2511</v>
      </c>
      <c r="K2188" s="432"/>
      <c r="M2188" s="9"/>
    </row>
    <row r="2189" spans="1:13" x14ac:dyDescent="0.25">
      <c r="A2189" s="240">
        <v>41949</v>
      </c>
      <c r="B2189" s="241">
        <v>2836</v>
      </c>
      <c r="C2189" s="394" t="s">
        <v>2506</v>
      </c>
      <c r="D2189" s="401" t="s">
        <v>604</v>
      </c>
      <c r="E2189" s="402">
        <v>1973.7</v>
      </c>
      <c r="F2189" s="294">
        <v>41949</v>
      </c>
      <c r="G2189" s="30">
        <v>1973.7</v>
      </c>
      <c r="H2189" s="265">
        <f t="shared" si="28"/>
        <v>0</v>
      </c>
      <c r="I2189" s="235" t="s">
        <v>2544</v>
      </c>
      <c r="K2189" s="432"/>
      <c r="M2189" s="9"/>
    </row>
    <row r="2190" spans="1:13" x14ac:dyDescent="0.25">
      <c r="A2190" s="240">
        <v>41950</v>
      </c>
      <c r="B2190" s="241">
        <v>2927</v>
      </c>
      <c r="C2190" s="394" t="s">
        <v>2506</v>
      </c>
      <c r="D2190" s="401" t="s">
        <v>604</v>
      </c>
      <c r="E2190" s="402">
        <v>1754.4</v>
      </c>
      <c r="F2190" s="294">
        <v>41951</v>
      </c>
      <c r="G2190" s="30">
        <v>1754.4</v>
      </c>
      <c r="H2190" s="265">
        <f t="shared" si="28"/>
        <v>0</v>
      </c>
      <c r="I2190" s="8" t="s">
        <v>2544</v>
      </c>
      <c r="K2190" s="432"/>
      <c r="M2190" s="9"/>
    </row>
    <row r="2191" spans="1:13" x14ac:dyDescent="0.25">
      <c r="A2191" s="240">
        <v>41951</v>
      </c>
      <c r="B2191" s="241">
        <v>3027</v>
      </c>
      <c r="C2191" s="394" t="s">
        <v>2506</v>
      </c>
      <c r="D2191" s="8" t="s">
        <v>604</v>
      </c>
      <c r="E2191" s="252">
        <v>1785</v>
      </c>
      <c r="F2191" s="294">
        <v>41951</v>
      </c>
      <c r="G2191" s="30">
        <v>1785</v>
      </c>
      <c r="H2191" s="265">
        <f t="shared" si="28"/>
        <v>0</v>
      </c>
      <c r="I2191" s="8" t="s">
        <v>2520</v>
      </c>
      <c r="K2191" s="432"/>
      <c r="M2191" s="9"/>
    </row>
    <row r="2192" spans="1:13" x14ac:dyDescent="0.25">
      <c r="A2192" s="240">
        <v>41954</v>
      </c>
      <c r="B2192" s="241">
        <v>3252</v>
      </c>
      <c r="C2192" s="394" t="s">
        <v>2506</v>
      </c>
      <c r="D2192" s="8" t="s">
        <v>604</v>
      </c>
      <c r="E2192" s="252">
        <v>2054.4</v>
      </c>
      <c r="F2192" s="294">
        <v>41955</v>
      </c>
      <c r="G2192" s="30">
        <v>2054.4</v>
      </c>
      <c r="H2192" s="265">
        <f t="shared" si="28"/>
        <v>0</v>
      </c>
      <c r="I2192" s="235" t="s">
        <v>2520</v>
      </c>
      <c r="K2192" s="432"/>
      <c r="M2192" s="9"/>
    </row>
    <row r="2193" spans="1:13" x14ac:dyDescent="0.25">
      <c r="A2193" s="240">
        <v>41958</v>
      </c>
      <c r="B2193" s="241">
        <v>3586</v>
      </c>
      <c r="C2193" s="394" t="s">
        <v>2506</v>
      </c>
      <c r="D2193" s="401" t="s">
        <v>604</v>
      </c>
      <c r="E2193" s="402">
        <v>1800.3</v>
      </c>
      <c r="F2193" s="420">
        <v>41960</v>
      </c>
      <c r="G2193" s="30">
        <v>1800.3</v>
      </c>
      <c r="H2193" s="265">
        <f t="shared" si="28"/>
        <v>0</v>
      </c>
      <c r="I2193" s="235" t="s">
        <v>2531</v>
      </c>
      <c r="K2193" s="432"/>
      <c r="M2193" s="9"/>
    </row>
    <row r="2194" spans="1:13" x14ac:dyDescent="0.25">
      <c r="A2194" s="240">
        <v>41960</v>
      </c>
      <c r="B2194" s="241">
        <v>3719</v>
      </c>
      <c r="C2194" s="394" t="s">
        <v>2506</v>
      </c>
      <c r="D2194" s="8" t="s">
        <v>604</v>
      </c>
      <c r="E2194" s="252">
        <v>2157.3000000000002</v>
      </c>
      <c r="F2194" s="294">
        <v>41960</v>
      </c>
      <c r="G2194" s="251">
        <v>2157.3000000000002</v>
      </c>
      <c r="H2194" s="265">
        <f t="shared" si="28"/>
        <v>0</v>
      </c>
      <c r="I2194" s="235" t="s">
        <v>2511</v>
      </c>
      <c r="K2194" s="432"/>
      <c r="M2194" s="9"/>
    </row>
    <row r="2195" spans="1:13" x14ac:dyDescent="0.25">
      <c r="A2195" s="240">
        <v>41961</v>
      </c>
      <c r="B2195" s="241">
        <v>3810</v>
      </c>
      <c r="C2195" s="394" t="s">
        <v>2506</v>
      </c>
      <c r="D2195" s="401" t="s">
        <v>604</v>
      </c>
      <c r="E2195" s="402">
        <v>2381.6999999999998</v>
      </c>
      <c r="F2195" s="294">
        <v>41961</v>
      </c>
      <c r="G2195" s="251">
        <v>2381.6999999999998</v>
      </c>
      <c r="H2195" s="265">
        <f t="shared" si="28"/>
        <v>0</v>
      </c>
      <c r="I2195" s="235" t="s">
        <v>2520</v>
      </c>
      <c r="K2195" s="432"/>
      <c r="M2195" s="9"/>
    </row>
    <row r="2196" spans="1:13" x14ac:dyDescent="0.25">
      <c r="A2196" s="240">
        <v>41962</v>
      </c>
      <c r="B2196" s="241">
        <v>3868</v>
      </c>
      <c r="C2196" s="394" t="s">
        <v>2506</v>
      </c>
      <c r="D2196" s="401" t="s">
        <v>604</v>
      </c>
      <c r="E2196" s="402">
        <v>3160.88</v>
      </c>
      <c r="F2196" s="294">
        <v>41962</v>
      </c>
      <c r="G2196" s="251">
        <v>3160.88</v>
      </c>
      <c r="H2196" s="265">
        <f t="shared" si="28"/>
        <v>0</v>
      </c>
      <c r="I2196" s="8" t="s">
        <v>2520</v>
      </c>
      <c r="K2196" s="432"/>
      <c r="M2196" s="9"/>
    </row>
    <row r="2197" spans="1:13" x14ac:dyDescent="0.25">
      <c r="A2197" s="240">
        <v>41963</v>
      </c>
      <c r="B2197" s="241">
        <v>3957</v>
      </c>
      <c r="C2197" s="394" t="s">
        <v>2506</v>
      </c>
      <c r="D2197" s="401" t="s">
        <v>604</v>
      </c>
      <c r="E2197" s="402">
        <v>3479.9</v>
      </c>
      <c r="F2197" s="294">
        <v>41963</v>
      </c>
      <c r="G2197" s="30">
        <v>3479.9</v>
      </c>
      <c r="H2197" s="265">
        <f t="shared" si="28"/>
        <v>0</v>
      </c>
      <c r="I2197" s="8" t="s">
        <v>2544</v>
      </c>
      <c r="K2197" s="432"/>
      <c r="M2197" s="9"/>
    </row>
    <row r="2198" spans="1:13" x14ac:dyDescent="0.25">
      <c r="A2198" s="240">
        <v>41967</v>
      </c>
      <c r="B2198" s="241">
        <v>4283</v>
      </c>
      <c r="C2198" s="429" t="s">
        <v>2506</v>
      </c>
      <c r="D2198" s="401" t="s">
        <v>604</v>
      </c>
      <c r="E2198" s="402">
        <v>1973.7</v>
      </c>
      <c r="F2198" s="117">
        <v>41967</v>
      </c>
      <c r="G2198" s="30">
        <v>1973.7</v>
      </c>
      <c r="H2198" s="265">
        <f t="shared" si="28"/>
        <v>0</v>
      </c>
      <c r="I2198" s="235" t="s">
        <v>2531</v>
      </c>
      <c r="K2198" s="432"/>
      <c r="M2198" s="9"/>
    </row>
    <row r="2199" spans="1:13" x14ac:dyDescent="0.25">
      <c r="A2199" s="240">
        <v>41960</v>
      </c>
      <c r="B2199" s="241">
        <v>3727</v>
      </c>
      <c r="C2199" s="394" t="s">
        <v>2506</v>
      </c>
      <c r="D2199" s="8" t="s">
        <v>393</v>
      </c>
      <c r="E2199" s="252">
        <v>2187.9</v>
      </c>
      <c r="F2199" s="294">
        <v>41960</v>
      </c>
      <c r="G2199" s="251">
        <v>2187.9</v>
      </c>
      <c r="H2199" s="265">
        <f t="shared" si="28"/>
        <v>0</v>
      </c>
      <c r="I2199" s="235" t="s">
        <v>2531</v>
      </c>
      <c r="K2199" s="432"/>
      <c r="M2199" s="9"/>
    </row>
    <row r="2200" spans="1:13" x14ac:dyDescent="0.25">
      <c r="A2200" s="240">
        <v>41948</v>
      </c>
      <c r="B2200" s="241">
        <v>2747</v>
      </c>
      <c r="C2200" s="394" t="s">
        <v>2506</v>
      </c>
      <c r="D2200" s="401" t="s">
        <v>349</v>
      </c>
      <c r="E2200" s="402">
        <v>1927.8</v>
      </c>
      <c r="F2200" s="294">
        <v>41948</v>
      </c>
      <c r="G2200" s="30">
        <v>1927.8</v>
      </c>
      <c r="H2200" s="265">
        <f t="shared" si="28"/>
        <v>0</v>
      </c>
      <c r="I2200" s="235" t="s">
        <v>436</v>
      </c>
      <c r="K2200" s="432"/>
      <c r="M2200" s="9"/>
    </row>
    <row r="2201" spans="1:13" x14ac:dyDescent="0.25">
      <c r="A2201" s="240">
        <v>41954</v>
      </c>
      <c r="B2201" s="241">
        <v>3225</v>
      </c>
      <c r="C2201" s="394" t="s">
        <v>2506</v>
      </c>
      <c r="D2201" s="8" t="s">
        <v>349</v>
      </c>
      <c r="E2201" s="252">
        <v>2264.4</v>
      </c>
      <c r="F2201" s="294">
        <v>41954</v>
      </c>
      <c r="G2201" s="30">
        <v>2264.4</v>
      </c>
      <c r="H2201" s="265">
        <f t="shared" si="28"/>
        <v>0</v>
      </c>
      <c r="I2201" s="235" t="s">
        <v>2523</v>
      </c>
      <c r="K2201" s="432"/>
      <c r="M2201" s="9"/>
    </row>
    <row r="2202" spans="1:13" x14ac:dyDescent="0.25">
      <c r="A2202" s="240">
        <v>41962</v>
      </c>
      <c r="B2202" s="241">
        <v>3869</v>
      </c>
      <c r="C2202" s="394" t="s">
        <v>2506</v>
      </c>
      <c r="D2202" s="401" t="s">
        <v>349</v>
      </c>
      <c r="E2202" s="402">
        <v>2284.8000000000002</v>
      </c>
      <c r="F2202" s="294">
        <v>41962</v>
      </c>
      <c r="G2202" s="251">
        <v>2284.8000000000002</v>
      </c>
      <c r="H2202" s="265">
        <f t="shared" si="28"/>
        <v>0</v>
      </c>
      <c r="I2202" s="8" t="s">
        <v>2520</v>
      </c>
      <c r="K2202" s="432"/>
      <c r="M2202" s="9"/>
    </row>
    <row r="2203" spans="1:13" x14ac:dyDescent="0.25">
      <c r="A2203" s="240">
        <v>41967</v>
      </c>
      <c r="B2203" s="241">
        <v>4321</v>
      </c>
      <c r="C2203" s="429" t="s">
        <v>2506</v>
      </c>
      <c r="D2203" s="401" t="s">
        <v>349</v>
      </c>
      <c r="E2203" s="402">
        <v>1953.3</v>
      </c>
      <c r="F2203" s="294">
        <v>41968</v>
      </c>
      <c r="G2203" s="30">
        <v>1953.3</v>
      </c>
      <c r="H2203" s="265">
        <f t="shared" si="28"/>
        <v>0</v>
      </c>
      <c r="I2203" s="235" t="s">
        <v>2520</v>
      </c>
      <c r="K2203" s="432"/>
      <c r="M2203" s="9"/>
    </row>
    <row r="2204" spans="1:13" x14ac:dyDescent="0.25">
      <c r="A2204" s="240">
        <v>41944</v>
      </c>
      <c r="B2204" s="241">
        <v>2415</v>
      </c>
      <c r="C2204" s="394" t="s">
        <v>2506</v>
      </c>
      <c r="D2204" s="8" t="s">
        <v>961</v>
      </c>
      <c r="E2204" s="252">
        <v>1662.6</v>
      </c>
      <c r="F2204" s="294">
        <v>41944</v>
      </c>
      <c r="G2204" s="30">
        <v>1662.6</v>
      </c>
      <c r="H2204" s="238">
        <f t="shared" si="28"/>
        <v>0</v>
      </c>
      <c r="I2204" s="235" t="s">
        <v>2519</v>
      </c>
      <c r="K2204" s="432"/>
      <c r="M2204" s="9"/>
    </row>
    <row r="2205" spans="1:13" x14ac:dyDescent="0.25">
      <c r="A2205" s="240">
        <v>41947</v>
      </c>
      <c r="B2205" s="241">
        <v>2669</v>
      </c>
      <c r="C2205" s="394" t="s">
        <v>2506</v>
      </c>
      <c r="D2205" s="414" t="s">
        <v>961</v>
      </c>
      <c r="E2205" s="402">
        <v>1963.5</v>
      </c>
      <c r="F2205" s="294">
        <v>41947</v>
      </c>
      <c r="G2205" s="30">
        <v>1963.5</v>
      </c>
      <c r="H2205" s="265">
        <f t="shared" si="28"/>
        <v>0</v>
      </c>
      <c r="I2205" s="38" t="s">
        <v>2531</v>
      </c>
      <c r="K2205" s="432"/>
      <c r="M2205" s="9"/>
    </row>
    <row r="2206" spans="1:13" x14ac:dyDescent="0.25">
      <c r="A2206" s="240">
        <v>41951</v>
      </c>
      <c r="B2206" s="241">
        <v>3028</v>
      </c>
      <c r="C2206" s="394" t="s">
        <v>2506</v>
      </c>
      <c r="D2206" s="8" t="s">
        <v>961</v>
      </c>
      <c r="E2206" s="252">
        <v>1769.7</v>
      </c>
      <c r="F2206" s="294">
        <v>41951</v>
      </c>
      <c r="G2206" s="30">
        <v>1769.7</v>
      </c>
      <c r="H2206" s="265">
        <f t="shared" si="28"/>
        <v>0</v>
      </c>
      <c r="I2206" s="8" t="s">
        <v>2520</v>
      </c>
      <c r="K2206" s="432"/>
      <c r="M2206" s="9"/>
    </row>
    <row r="2207" spans="1:13" x14ac:dyDescent="0.25">
      <c r="A2207" s="240">
        <v>41954</v>
      </c>
      <c r="B2207" s="241">
        <v>3255</v>
      </c>
      <c r="C2207" s="394" t="s">
        <v>2506</v>
      </c>
      <c r="D2207" s="8" t="s">
        <v>961</v>
      </c>
      <c r="E2207" s="252">
        <v>2380.8000000000002</v>
      </c>
      <c r="F2207" s="294">
        <v>41955</v>
      </c>
      <c r="G2207" s="30">
        <v>2380.8000000000002</v>
      </c>
      <c r="H2207" s="265">
        <f t="shared" si="28"/>
        <v>0</v>
      </c>
      <c r="I2207" s="235" t="s">
        <v>2520</v>
      </c>
      <c r="K2207" s="432"/>
      <c r="M2207" s="9"/>
    </row>
    <row r="2208" spans="1:13" x14ac:dyDescent="0.25">
      <c r="A2208" s="240">
        <v>41956</v>
      </c>
      <c r="B2208" s="241">
        <v>3392</v>
      </c>
      <c r="C2208" s="394" t="s">
        <v>2506</v>
      </c>
      <c r="D2208" s="8" t="s">
        <v>961</v>
      </c>
      <c r="E2208" s="252">
        <v>1871.7</v>
      </c>
      <c r="F2208" s="294">
        <v>41956</v>
      </c>
      <c r="G2208" s="30">
        <v>1871.7</v>
      </c>
      <c r="H2208" s="265">
        <f t="shared" si="28"/>
        <v>0</v>
      </c>
      <c r="I2208" s="235" t="s">
        <v>2508</v>
      </c>
      <c r="K2208" s="432"/>
      <c r="M2208" s="9"/>
    </row>
    <row r="2209" spans="1:13" x14ac:dyDescent="0.25">
      <c r="A2209" s="240">
        <v>41961</v>
      </c>
      <c r="B2209" s="241">
        <v>3809</v>
      </c>
      <c r="C2209" s="394" t="s">
        <v>2506</v>
      </c>
      <c r="D2209" s="401" t="s">
        <v>961</v>
      </c>
      <c r="E2209" s="402">
        <v>2162.4</v>
      </c>
      <c r="F2209" s="294">
        <v>41961</v>
      </c>
      <c r="G2209" s="251">
        <v>2162.4</v>
      </c>
      <c r="H2209" s="265">
        <f t="shared" si="28"/>
        <v>0</v>
      </c>
      <c r="I2209" s="235" t="s">
        <v>2520</v>
      </c>
      <c r="K2209" s="432"/>
      <c r="M2209" s="9"/>
    </row>
    <row r="2210" spans="1:13" x14ac:dyDescent="0.25">
      <c r="A2210" s="240">
        <v>41968</v>
      </c>
      <c r="B2210" s="241">
        <v>4378</v>
      </c>
      <c r="C2210" s="429" t="s">
        <v>2506</v>
      </c>
      <c r="D2210" s="401" t="s">
        <v>961</v>
      </c>
      <c r="E2210" s="402">
        <v>2009.4</v>
      </c>
      <c r="F2210" s="294">
        <v>41968</v>
      </c>
      <c r="G2210" s="22">
        <v>2009.4</v>
      </c>
      <c r="H2210" s="265">
        <f t="shared" si="28"/>
        <v>0</v>
      </c>
      <c r="I2210" s="20" t="s">
        <v>2531</v>
      </c>
      <c r="K2210" s="432"/>
      <c r="M2210" s="9"/>
    </row>
    <row r="2211" spans="1:13" x14ac:dyDescent="0.25">
      <c r="A2211" s="240">
        <v>41944</v>
      </c>
      <c r="B2211" s="241">
        <v>2452</v>
      </c>
      <c r="C2211" s="394" t="s">
        <v>2506</v>
      </c>
      <c r="D2211" s="401" t="s">
        <v>889</v>
      </c>
      <c r="E2211" s="402">
        <v>1790.1</v>
      </c>
      <c r="F2211" s="294">
        <v>41946</v>
      </c>
      <c r="G2211" s="30">
        <v>1790.1</v>
      </c>
      <c r="H2211" s="238">
        <f t="shared" si="28"/>
        <v>0</v>
      </c>
      <c r="I2211" s="235" t="s">
        <v>2508</v>
      </c>
      <c r="K2211" s="432"/>
      <c r="M2211" s="9"/>
    </row>
    <row r="2212" spans="1:13" x14ac:dyDescent="0.25">
      <c r="A2212" s="240"/>
      <c r="B2212" s="241"/>
      <c r="C2212" s="394"/>
      <c r="D2212" s="401"/>
      <c r="E2212" s="402"/>
      <c r="F2212" s="294"/>
      <c r="G2212" s="621">
        <f>SUM(G2186:G2211)</f>
        <v>53875.180000000008</v>
      </c>
      <c r="H2212" s="238"/>
      <c r="I2212" s="235"/>
      <c r="K2212" s="432"/>
      <c r="M2212" s="9"/>
    </row>
    <row r="2213" spans="1:13" x14ac:dyDescent="0.25">
      <c r="A2213" s="240"/>
      <c r="B2213" s="241"/>
      <c r="C2213" s="394"/>
      <c r="D2213" s="401"/>
      <c r="E2213" s="402"/>
      <c r="F2213" s="294"/>
      <c r="G2213" s="30"/>
      <c r="H2213" s="238"/>
      <c r="I2213" s="235"/>
      <c r="K2213" s="432"/>
      <c r="M2213" s="9"/>
    </row>
    <row r="2214" spans="1:13" x14ac:dyDescent="0.25">
      <c r="A2214" s="240">
        <v>41944</v>
      </c>
      <c r="B2214" s="241">
        <v>2457</v>
      </c>
      <c r="C2214" s="394" t="s">
        <v>2506</v>
      </c>
      <c r="D2214" s="401" t="s">
        <v>124</v>
      </c>
      <c r="E2214" s="402">
        <v>2004.5</v>
      </c>
      <c r="F2214" s="294">
        <v>41944</v>
      </c>
      <c r="G2214" s="30">
        <v>2004.5</v>
      </c>
      <c r="H2214" s="238">
        <f t="shared" si="28"/>
        <v>0</v>
      </c>
      <c r="I2214" s="235" t="s">
        <v>2508</v>
      </c>
      <c r="K2214" s="432"/>
      <c r="M2214" s="9"/>
    </row>
    <row r="2215" spans="1:13" x14ac:dyDescent="0.25">
      <c r="A2215" s="240">
        <v>41944</v>
      </c>
      <c r="B2215" s="241">
        <v>2483</v>
      </c>
      <c r="C2215" s="394" t="s">
        <v>2506</v>
      </c>
      <c r="D2215" s="401" t="s">
        <v>124</v>
      </c>
      <c r="E2215" s="402">
        <v>5108.8</v>
      </c>
      <c r="F2215" s="294">
        <v>41944</v>
      </c>
      <c r="G2215" s="30">
        <v>5108.8</v>
      </c>
      <c r="H2215" s="238">
        <f t="shared" si="28"/>
        <v>0</v>
      </c>
      <c r="I2215" s="8" t="s">
        <v>2508</v>
      </c>
      <c r="K2215" s="432"/>
      <c r="M2215" s="9"/>
    </row>
    <row r="2216" spans="1:13" x14ac:dyDescent="0.25">
      <c r="A2216" s="240">
        <v>41947</v>
      </c>
      <c r="B2216" s="241">
        <v>2654</v>
      </c>
      <c r="C2216" s="394" t="s">
        <v>2506</v>
      </c>
      <c r="D2216" s="414" t="s">
        <v>124</v>
      </c>
      <c r="E2216" s="402">
        <v>1880.8</v>
      </c>
      <c r="F2216" s="294">
        <v>41947</v>
      </c>
      <c r="G2216" s="30">
        <v>1880.8</v>
      </c>
      <c r="H2216" s="265">
        <f t="shared" si="28"/>
        <v>0</v>
      </c>
      <c r="I2216" s="38" t="s">
        <v>2508</v>
      </c>
      <c r="K2216" s="432"/>
      <c r="M2216" s="9"/>
    </row>
    <row r="2217" spans="1:13" x14ac:dyDescent="0.25">
      <c r="A2217" s="240">
        <v>41948</v>
      </c>
      <c r="B2217" s="241">
        <v>2745</v>
      </c>
      <c r="C2217" s="394" t="s">
        <v>2506</v>
      </c>
      <c r="D2217" s="401" t="s">
        <v>124</v>
      </c>
      <c r="E2217" s="402">
        <v>623</v>
      </c>
      <c r="F2217" s="313">
        <v>41948</v>
      </c>
      <c r="G2217" s="30">
        <v>623</v>
      </c>
      <c r="H2217" s="265">
        <f t="shared" si="28"/>
        <v>0</v>
      </c>
      <c r="I2217" s="235" t="s">
        <v>2508</v>
      </c>
      <c r="K2217" s="432"/>
      <c r="M2217" s="9"/>
    </row>
    <row r="2218" spans="1:13" x14ac:dyDescent="0.25">
      <c r="A2218" s="240">
        <v>41950</v>
      </c>
      <c r="B2218" s="241">
        <v>2940</v>
      </c>
      <c r="C2218" s="394" t="s">
        <v>2506</v>
      </c>
      <c r="D2218" s="401" t="s">
        <v>124</v>
      </c>
      <c r="E2218" s="402">
        <v>3073.6</v>
      </c>
      <c r="F2218" s="294">
        <v>41950</v>
      </c>
      <c r="G2218" s="251">
        <v>3073.6</v>
      </c>
      <c r="H2218" s="265">
        <f t="shared" si="28"/>
        <v>0</v>
      </c>
      <c r="I2218" s="8" t="s">
        <v>2508</v>
      </c>
      <c r="K2218" s="432"/>
      <c r="M2218" s="9"/>
    </row>
    <row r="2219" spans="1:13" x14ac:dyDescent="0.25">
      <c r="A2219" s="240">
        <v>41952</v>
      </c>
      <c r="B2219" s="241">
        <v>3062</v>
      </c>
      <c r="C2219" s="394" t="s">
        <v>2506</v>
      </c>
      <c r="D2219" s="8" t="s">
        <v>124</v>
      </c>
      <c r="E2219" s="252">
        <v>2501.1999999999998</v>
      </c>
      <c r="F2219" s="294" t="s">
        <v>2666</v>
      </c>
      <c r="G2219" s="30">
        <v>2501.1999999999998</v>
      </c>
      <c r="H2219" s="265">
        <f t="shared" si="28"/>
        <v>0</v>
      </c>
      <c r="I2219" s="235" t="s">
        <v>2508</v>
      </c>
      <c r="K2219" s="432"/>
      <c r="M2219" s="9"/>
    </row>
    <row r="2220" spans="1:13" x14ac:dyDescent="0.25">
      <c r="A2220" s="240">
        <v>41952</v>
      </c>
      <c r="B2220" s="241">
        <v>3099</v>
      </c>
      <c r="C2220" s="394" t="s">
        <v>2506</v>
      </c>
      <c r="D2220" s="8" t="s">
        <v>124</v>
      </c>
      <c r="E2220" s="252">
        <v>2262</v>
      </c>
      <c r="F2220" s="294" t="s">
        <v>2670</v>
      </c>
      <c r="G2220" s="30">
        <v>2262</v>
      </c>
      <c r="H2220" s="265">
        <f t="shared" si="28"/>
        <v>0</v>
      </c>
      <c r="I2220" s="235" t="s">
        <v>2508</v>
      </c>
      <c r="K2220" s="432"/>
      <c r="M2220" s="9"/>
    </row>
    <row r="2221" spans="1:13" x14ac:dyDescent="0.25">
      <c r="A2221" s="240">
        <v>41953</v>
      </c>
      <c r="B2221" s="241">
        <v>3179</v>
      </c>
      <c r="C2221" s="394" t="s">
        <v>2506</v>
      </c>
      <c r="D2221" s="8" t="s">
        <v>124</v>
      </c>
      <c r="E2221" s="252">
        <v>725</v>
      </c>
      <c r="F2221" s="294">
        <v>41953</v>
      </c>
      <c r="G2221" s="30">
        <v>725</v>
      </c>
      <c r="H2221" s="265">
        <f t="shared" si="28"/>
        <v>0</v>
      </c>
      <c r="I2221" s="235" t="s">
        <v>2508</v>
      </c>
      <c r="K2221" s="432"/>
      <c r="M2221" s="9"/>
    </row>
    <row r="2222" spans="1:13" x14ac:dyDescent="0.25">
      <c r="A2222" s="240">
        <v>41954</v>
      </c>
      <c r="B2222" s="241">
        <v>3253</v>
      </c>
      <c r="C2222" s="394" t="s">
        <v>2506</v>
      </c>
      <c r="D2222" s="8" t="s">
        <v>124</v>
      </c>
      <c r="E2222" s="252">
        <v>1018.8</v>
      </c>
      <c r="F2222" s="294">
        <v>41954</v>
      </c>
      <c r="G2222" s="30">
        <v>1018.8</v>
      </c>
      <c r="H2222" s="265">
        <f t="shared" si="28"/>
        <v>0</v>
      </c>
      <c r="I2222" s="235" t="s">
        <v>2508</v>
      </c>
      <c r="K2222" s="432"/>
      <c r="M2222" s="9"/>
    </row>
    <row r="2223" spans="1:13" x14ac:dyDescent="0.25">
      <c r="A2223" s="240">
        <v>41955</v>
      </c>
      <c r="B2223" s="241">
        <v>3324</v>
      </c>
      <c r="C2223" s="394" t="s">
        <v>2506</v>
      </c>
      <c r="D2223" s="8" t="s">
        <v>124</v>
      </c>
      <c r="E2223" s="252">
        <v>1270.8</v>
      </c>
      <c r="F2223" s="294">
        <v>41955</v>
      </c>
      <c r="G2223" s="30">
        <v>1270.8</v>
      </c>
      <c r="H2223" s="265">
        <f t="shared" si="28"/>
        <v>0</v>
      </c>
      <c r="I2223" s="235" t="s">
        <v>2508</v>
      </c>
      <c r="K2223" s="432"/>
      <c r="M2223" s="9"/>
    </row>
    <row r="2224" spans="1:13" x14ac:dyDescent="0.25">
      <c r="A2224" s="240">
        <v>41957</v>
      </c>
      <c r="B2224" s="241">
        <v>3522</v>
      </c>
      <c r="C2224" s="394" t="s">
        <v>2506</v>
      </c>
      <c r="D2224" s="401" t="s">
        <v>124</v>
      </c>
      <c r="E2224" s="402">
        <v>2672.8</v>
      </c>
      <c r="F2224" s="294">
        <v>41957</v>
      </c>
      <c r="G2224" s="30">
        <v>2672.8</v>
      </c>
      <c r="H2224" s="265">
        <f t="shared" si="28"/>
        <v>0</v>
      </c>
      <c r="I2224" s="8" t="s">
        <v>2508</v>
      </c>
      <c r="K2224" s="432"/>
      <c r="M2224" s="9"/>
    </row>
    <row r="2225" spans="1:13" x14ac:dyDescent="0.25">
      <c r="A2225" s="240">
        <v>41958</v>
      </c>
      <c r="B2225" s="241">
        <v>3606</v>
      </c>
      <c r="C2225" s="394" t="s">
        <v>2506</v>
      </c>
      <c r="D2225" s="401" t="s">
        <v>124</v>
      </c>
      <c r="E2225" s="402">
        <v>3099</v>
      </c>
      <c r="F2225" s="294">
        <v>41958</v>
      </c>
      <c r="G2225" s="30">
        <v>3099</v>
      </c>
      <c r="H2225" s="265">
        <f t="shared" si="28"/>
        <v>0</v>
      </c>
      <c r="I2225" s="235" t="s">
        <v>2508</v>
      </c>
      <c r="K2225" s="432"/>
      <c r="M2225" s="9"/>
    </row>
    <row r="2226" spans="1:13" x14ac:dyDescent="0.25">
      <c r="A2226" s="240">
        <v>41959</v>
      </c>
      <c r="B2226" s="241">
        <v>3651</v>
      </c>
      <c r="C2226" s="394" t="s">
        <v>2506</v>
      </c>
      <c r="D2226" s="8" t="s">
        <v>124</v>
      </c>
      <c r="E2226" s="252">
        <v>2740.8</v>
      </c>
      <c r="F2226" s="294">
        <v>41959</v>
      </c>
      <c r="G2226" s="30">
        <v>2740.8</v>
      </c>
      <c r="H2226" s="265">
        <f t="shared" si="28"/>
        <v>0</v>
      </c>
      <c r="I2226" s="8" t="s">
        <v>2508</v>
      </c>
      <c r="K2226" s="432"/>
      <c r="M2226" s="9"/>
    </row>
    <row r="2227" spans="1:13" x14ac:dyDescent="0.25">
      <c r="A2227" s="240">
        <v>41961</v>
      </c>
      <c r="B2227" s="241">
        <v>3796</v>
      </c>
      <c r="C2227" s="394" t="s">
        <v>2506</v>
      </c>
      <c r="D2227" s="401" t="s">
        <v>124</v>
      </c>
      <c r="E2227" s="402">
        <v>1490</v>
      </c>
      <c r="F2227" s="294">
        <v>41961</v>
      </c>
      <c r="G2227" s="251">
        <v>1490</v>
      </c>
      <c r="H2227" s="265">
        <f t="shared" si="28"/>
        <v>0</v>
      </c>
      <c r="I2227" s="235" t="s">
        <v>2508</v>
      </c>
      <c r="K2227" s="432"/>
      <c r="M2227" s="9"/>
    </row>
    <row r="2228" spans="1:13" x14ac:dyDescent="0.25">
      <c r="A2228" s="240">
        <v>41962</v>
      </c>
      <c r="B2228" s="241">
        <v>3882</v>
      </c>
      <c r="C2228" s="394" t="s">
        <v>2506</v>
      </c>
      <c r="D2228" s="401" t="s">
        <v>124</v>
      </c>
      <c r="E2228" s="402">
        <v>322</v>
      </c>
      <c r="F2228" s="294">
        <v>41962</v>
      </c>
      <c r="G2228" s="30">
        <v>322</v>
      </c>
      <c r="H2228" s="265">
        <f t="shared" si="28"/>
        <v>0</v>
      </c>
      <c r="I2228" s="8" t="s">
        <v>2508</v>
      </c>
      <c r="K2228" s="432"/>
      <c r="M2228" s="9"/>
    </row>
    <row r="2229" spans="1:13" x14ac:dyDescent="0.25">
      <c r="A2229" s="240">
        <v>41964</v>
      </c>
      <c r="B2229" s="241">
        <v>4083</v>
      </c>
      <c r="C2229" s="429" t="s">
        <v>2506</v>
      </c>
      <c r="D2229" s="401" t="s">
        <v>124</v>
      </c>
      <c r="E2229" s="402">
        <v>2284.8000000000002</v>
      </c>
      <c r="F2229" s="294">
        <v>41964</v>
      </c>
      <c r="G2229" s="30">
        <v>2284.8000000000002</v>
      </c>
      <c r="H2229" s="265">
        <f t="shared" si="28"/>
        <v>0</v>
      </c>
      <c r="I2229" s="431" t="s">
        <v>2508</v>
      </c>
      <c r="K2229" s="432"/>
      <c r="M2229" s="9"/>
    </row>
    <row r="2230" spans="1:13" x14ac:dyDescent="0.25">
      <c r="A2230" s="240">
        <v>41966</v>
      </c>
      <c r="B2230" s="241">
        <v>4214</v>
      </c>
      <c r="C2230" s="429" t="s">
        <v>2506</v>
      </c>
      <c r="D2230" s="8" t="s">
        <v>124</v>
      </c>
      <c r="E2230" s="252">
        <v>2481.6</v>
      </c>
      <c r="F2230" s="294">
        <v>41966</v>
      </c>
      <c r="G2230" s="22">
        <v>2481.6</v>
      </c>
      <c r="H2230" s="265">
        <f t="shared" ref="H2230:H2309" si="29">E2230-G2230</f>
        <v>0</v>
      </c>
      <c r="I2230" s="20" t="s">
        <v>2508</v>
      </c>
      <c r="K2230" s="432"/>
      <c r="M2230" s="9"/>
    </row>
    <row r="2231" spans="1:13" x14ac:dyDescent="0.25">
      <c r="A2231" s="240">
        <v>41966</v>
      </c>
      <c r="B2231" s="241">
        <v>4248</v>
      </c>
      <c r="C2231" s="429" t="s">
        <v>2506</v>
      </c>
      <c r="D2231" s="401" t="s">
        <v>124</v>
      </c>
      <c r="E2231" s="402">
        <v>1375.2</v>
      </c>
      <c r="F2231" s="294">
        <v>41966</v>
      </c>
      <c r="G2231" s="22">
        <v>1375.2</v>
      </c>
      <c r="H2231" s="265">
        <f t="shared" si="29"/>
        <v>0</v>
      </c>
      <c r="I2231" s="20" t="s">
        <v>2508</v>
      </c>
      <c r="K2231" s="432"/>
      <c r="M2231" s="9"/>
    </row>
    <row r="2232" spans="1:13" x14ac:dyDescent="0.25">
      <c r="A2232" s="240">
        <v>41966</v>
      </c>
      <c r="B2232" s="241">
        <v>4250</v>
      </c>
      <c r="C2232" s="429" t="s">
        <v>2506</v>
      </c>
      <c r="D2232" s="401" t="s">
        <v>124</v>
      </c>
      <c r="E2232" s="402">
        <v>85.8</v>
      </c>
      <c r="F2232" s="294">
        <v>41966</v>
      </c>
      <c r="G2232" s="22">
        <v>85.8</v>
      </c>
      <c r="H2232" s="265">
        <f t="shared" si="29"/>
        <v>0</v>
      </c>
      <c r="I2232" s="20" t="s">
        <v>2508</v>
      </c>
      <c r="M2232" s="9"/>
    </row>
    <row r="2233" spans="1:13" x14ac:dyDescent="0.25">
      <c r="A2233" s="240">
        <v>41967</v>
      </c>
      <c r="B2233" s="241">
        <v>4323</v>
      </c>
      <c r="C2233" s="429" t="s">
        <v>2506</v>
      </c>
      <c r="D2233" s="401" t="s">
        <v>124</v>
      </c>
      <c r="E2233" s="402">
        <v>575</v>
      </c>
      <c r="F2233" s="294">
        <v>41967</v>
      </c>
      <c r="G2233" s="30">
        <v>575</v>
      </c>
      <c r="H2233" s="265">
        <f t="shared" si="29"/>
        <v>0</v>
      </c>
      <c r="I2233" s="8" t="s">
        <v>2508</v>
      </c>
      <c r="M2233" s="9"/>
    </row>
    <row r="2234" spans="1:13" x14ac:dyDescent="0.25">
      <c r="A2234" s="240">
        <v>41968</v>
      </c>
      <c r="B2234" s="241">
        <v>4409</v>
      </c>
      <c r="C2234" s="429" t="s">
        <v>2506</v>
      </c>
      <c r="D2234" s="401" t="s">
        <v>124</v>
      </c>
      <c r="E2234" s="402">
        <v>944</v>
      </c>
      <c r="F2234" s="294">
        <v>41968</v>
      </c>
      <c r="G2234" s="22">
        <v>944</v>
      </c>
      <c r="H2234" s="265">
        <f t="shared" si="29"/>
        <v>0</v>
      </c>
      <c r="I2234" s="20" t="s">
        <v>2508</v>
      </c>
      <c r="M2234" s="9"/>
    </row>
    <row r="2235" spans="1:13" x14ac:dyDescent="0.25">
      <c r="A2235" s="240"/>
      <c r="B2235" s="241"/>
      <c r="C2235" s="429"/>
      <c r="D2235" s="401"/>
      <c r="E2235" s="402"/>
      <c r="F2235" s="294"/>
      <c r="G2235" s="620">
        <f>SUM(G2214:G2234)</f>
        <v>38539.5</v>
      </c>
      <c r="H2235" s="265"/>
      <c r="I2235" s="20"/>
      <c r="M2235" s="9"/>
    </row>
    <row r="2236" spans="1:13" x14ac:dyDescent="0.25">
      <c r="A2236" s="240"/>
      <c r="B2236" s="241"/>
      <c r="C2236" s="429"/>
      <c r="D2236" s="401"/>
      <c r="E2236" s="402"/>
      <c r="F2236" s="294"/>
      <c r="G2236" s="22"/>
      <c r="H2236" s="265"/>
      <c r="I2236" s="20"/>
      <c r="M2236" s="9"/>
    </row>
    <row r="2237" spans="1:13" x14ac:dyDescent="0.25">
      <c r="A2237" s="240">
        <v>41951</v>
      </c>
      <c r="B2237" s="241">
        <v>3007</v>
      </c>
      <c r="C2237" s="394" t="s">
        <v>2506</v>
      </c>
      <c r="D2237" s="8" t="s">
        <v>1389</v>
      </c>
      <c r="E2237" s="252">
        <v>5409.6</v>
      </c>
      <c r="F2237" s="294">
        <v>41951</v>
      </c>
      <c r="G2237" s="30">
        <v>5409.6</v>
      </c>
      <c r="H2237" s="265">
        <f t="shared" si="29"/>
        <v>0</v>
      </c>
      <c r="I2237" s="8" t="s">
        <v>2523</v>
      </c>
      <c r="M2237" s="9"/>
    </row>
    <row r="2238" spans="1:13" x14ac:dyDescent="0.25">
      <c r="A2238" s="240">
        <v>41952</v>
      </c>
      <c r="B2238" s="241">
        <v>3092</v>
      </c>
      <c r="C2238" s="394" t="s">
        <v>2506</v>
      </c>
      <c r="D2238" s="8" t="s">
        <v>1389</v>
      </c>
      <c r="E2238" s="252">
        <v>5847</v>
      </c>
      <c r="F2238" s="294">
        <v>41953</v>
      </c>
      <c r="G2238" s="30">
        <v>5847</v>
      </c>
      <c r="H2238" s="265">
        <f t="shared" si="29"/>
        <v>0</v>
      </c>
      <c r="I2238" s="235" t="s">
        <v>2508</v>
      </c>
      <c r="M2238" s="9"/>
    </row>
    <row r="2239" spans="1:13" x14ac:dyDescent="0.25">
      <c r="A2239" s="240">
        <v>41954</v>
      </c>
      <c r="B2239" s="241">
        <v>3241</v>
      </c>
      <c r="C2239" s="394" t="s">
        <v>2506</v>
      </c>
      <c r="D2239" s="8" t="s">
        <v>1389</v>
      </c>
      <c r="E2239" s="252">
        <v>5631.6</v>
      </c>
      <c r="F2239" s="294">
        <v>41954</v>
      </c>
      <c r="G2239" s="30">
        <v>5631.6</v>
      </c>
      <c r="H2239" s="265">
        <f t="shared" si="29"/>
        <v>0</v>
      </c>
      <c r="I2239" s="235" t="s">
        <v>2508</v>
      </c>
      <c r="M2239" s="9"/>
    </row>
    <row r="2240" spans="1:13" x14ac:dyDescent="0.25">
      <c r="A2240" s="240">
        <v>41955</v>
      </c>
      <c r="B2240" s="241">
        <v>3325</v>
      </c>
      <c r="C2240" s="394" t="s">
        <v>2506</v>
      </c>
      <c r="D2240" s="8" t="s">
        <v>1389</v>
      </c>
      <c r="E2240" s="252">
        <v>1462.5</v>
      </c>
      <c r="F2240" s="294">
        <v>41956</v>
      </c>
      <c r="G2240" s="30">
        <v>1462.5</v>
      </c>
      <c r="H2240" s="265">
        <f t="shared" si="29"/>
        <v>0</v>
      </c>
      <c r="I2240" s="235" t="s">
        <v>2523</v>
      </c>
      <c r="M2240" s="9"/>
    </row>
    <row r="2241" spans="1:13" x14ac:dyDescent="0.25">
      <c r="A2241" s="240">
        <v>41955</v>
      </c>
      <c r="B2241" s="241">
        <v>3338</v>
      </c>
      <c r="C2241" s="394" t="s">
        <v>2506</v>
      </c>
      <c r="D2241" s="8" t="s">
        <v>1389</v>
      </c>
      <c r="E2241" s="252">
        <v>1341</v>
      </c>
      <c r="F2241" s="294">
        <v>41956</v>
      </c>
      <c r="G2241" s="30">
        <v>1341</v>
      </c>
      <c r="H2241" s="265">
        <f t="shared" si="29"/>
        <v>0</v>
      </c>
      <c r="I2241" s="235" t="s">
        <v>2508</v>
      </c>
      <c r="M2241" s="9"/>
    </row>
    <row r="2242" spans="1:13" x14ac:dyDescent="0.25">
      <c r="A2242" s="240">
        <v>41956</v>
      </c>
      <c r="B2242" s="241">
        <v>3390</v>
      </c>
      <c r="C2242" s="394" t="s">
        <v>2506</v>
      </c>
      <c r="D2242" s="8" t="s">
        <v>1389</v>
      </c>
      <c r="E2242" s="252">
        <v>5242.5</v>
      </c>
      <c r="F2242" s="294">
        <v>41956</v>
      </c>
      <c r="G2242" s="30">
        <v>5242.5</v>
      </c>
      <c r="H2242" s="265">
        <f t="shared" si="29"/>
        <v>0</v>
      </c>
      <c r="I2242" s="235" t="s">
        <v>2534</v>
      </c>
      <c r="M2242" s="9"/>
    </row>
    <row r="2243" spans="1:13" x14ac:dyDescent="0.25">
      <c r="A2243" s="240">
        <v>41956</v>
      </c>
      <c r="B2243" s="241">
        <v>3427</v>
      </c>
      <c r="C2243" s="394" t="s">
        <v>2506</v>
      </c>
      <c r="D2243" s="401" t="s">
        <v>1389</v>
      </c>
      <c r="E2243" s="402">
        <v>18101.2</v>
      </c>
      <c r="F2243" s="294">
        <v>41956</v>
      </c>
      <c r="G2243" s="22">
        <v>18101.2</v>
      </c>
      <c r="H2243" s="265">
        <f t="shared" si="29"/>
        <v>0</v>
      </c>
      <c r="I2243" s="20" t="s">
        <v>2523</v>
      </c>
      <c r="M2243" s="9"/>
    </row>
    <row r="2244" spans="1:13" x14ac:dyDescent="0.25">
      <c r="A2244" s="240">
        <v>41957</v>
      </c>
      <c r="B2244" s="241">
        <v>3550</v>
      </c>
      <c r="C2244" s="394" t="s">
        <v>2506</v>
      </c>
      <c r="D2244" s="401" t="s">
        <v>1389</v>
      </c>
      <c r="E2244" s="402">
        <v>5273.6</v>
      </c>
      <c r="F2244" s="294">
        <v>41960</v>
      </c>
      <c r="G2244" s="30">
        <v>5273.6</v>
      </c>
      <c r="H2244" s="265">
        <f t="shared" si="29"/>
        <v>0</v>
      </c>
      <c r="I2244" s="235" t="s">
        <v>2508</v>
      </c>
      <c r="J2244" s="9"/>
      <c r="K2244" s="9"/>
      <c r="M2244" s="9"/>
    </row>
    <row r="2245" spans="1:13" x14ac:dyDescent="0.25">
      <c r="A2245" s="240">
        <v>41965</v>
      </c>
      <c r="B2245" s="241">
        <v>4146</v>
      </c>
      <c r="C2245" s="429" t="s">
        <v>2506</v>
      </c>
      <c r="D2245" s="401" t="s">
        <v>1389</v>
      </c>
      <c r="E2245" s="402">
        <v>15378</v>
      </c>
      <c r="F2245" s="420">
        <v>41965</v>
      </c>
      <c r="G2245" s="22">
        <v>15378</v>
      </c>
      <c r="H2245" s="265">
        <f t="shared" si="29"/>
        <v>0</v>
      </c>
      <c r="I2245" s="431" t="s">
        <v>2523</v>
      </c>
      <c r="J2245" s="9"/>
      <c r="K2245" s="9"/>
      <c r="M2245" s="9"/>
    </row>
    <row r="2246" spans="1:13" x14ac:dyDescent="0.25">
      <c r="A2246" s="240">
        <v>41966</v>
      </c>
      <c r="B2246" s="241">
        <v>4245</v>
      </c>
      <c r="C2246" s="429" t="s">
        <v>2506</v>
      </c>
      <c r="D2246" s="401" t="s">
        <v>1389</v>
      </c>
      <c r="E2246" s="402">
        <v>5478.4</v>
      </c>
      <c r="F2246" s="294">
        <v>41967</v>
      </c>
      <c r="G2246" s="22">
        <v>5478.4</v>
      </c>
      <c r="H2246" s="265">
        <f t="shared" si="29"/>
        <v>0</v>
      </c>
      <c r="I2246" s="20" t="s">
        <v>2508</v>
      </c>
      <c r="J2246" s="9"/>
      <c r="K2246" s="9"/>
      <c r="M2246" s="9"/>
    </row>
    <row r="2247" spans="1:13" x14ac:dyDescent="0.25">
      <c r="A2247" s="240"/>
      <c r="B2247" s="241"/>
      <c r="C2247" s="429"/>
      <c r="D2247" s="401"/>
      <c r="E2247" s="402"/>
      <c r="F2247" s="294"/>
      <c r="G2247" s="620">
        <f>SUM(G2237:G2246)</f>
        <v>69165.399999999994</v>
      </c>
      <c r="H2247" s="265"/>
      <c r="I2247" s="20"/>
      <c r="J2247" s="9"/>
      <c r="K2247" s="9"/>
      <c r="M2247" s="9"/>
    </row>
    <row r="2248" spans="1:13" x14ac:dyDescent="0.25">
      <c r="A2248" s="240"/>
      <c r="B2248" s="241"/>
      <c r="C2248" s="429"/>
      <c r="D2248" s="401"/>
      <c r="E2248" s="402"/>
      <c r="F2248" s="294"/>
      <c r="G2248" s="22"/>
      <c r="H2248" s="265"/>
      <c r="I2248" s="20"/>
      <c r="J2248" s="9"/>
      <c r="K2248" s="9"/>
      <c r="M2248" s="9"/>
    </row>
    <row r="2249" spans="1:13" x14ac:dyDescent="0.25">
      <c r="A2249" s="240">
        <v>41946</v>
      </c>
      <c r="B2249" s="241">
        <v>2583</v>
      </c>
      <c r="C2249" s="394" t="s">
        <v>2506</v>
      </c>
      <c r="D2249" s="414" t="s">
        <v>769</v>
      </c>
      <c r="E2249" s="402">
        <v>8571</v>
      </c>
      <c r="F2249" s="294">
        <v>41947</v>
      </c>
      <c r="G2249" s="30">
        <v>8571</v>
      </c>
      <c r="H2249" s="238">
        <f t="shared" si="29"/>
        <v>0</v>
      </c>
      <c r="I2249" s="38" t="s">
        <v>2544</v>
      </c>
      <c r="J2249" s="9"/>
      <c r="K2249" s="9"/>
      <c r="M2249" s="9"/>
    </row>
    <row r="2250" spans="1:13" x14ac:dyDescent="0.25">
      <c r="A2250" s="240">
        <v>41948</v>
      </c>
      <c r="B2250" s="241">
        <v>2773</v>
      </c>
      <c r="C2250" s="394" t="s">
        <v>2506</v>
      </c>
      <c r="D2250" s="401" t="s">
        <v>769</v>
      </c>
      <c r="E2250" s="402">
        <v>6721.5</v>
      </c>
      <c r="F2250" s="294">
        <v>41949</v>
      </c>
      <c r="G2250" s="30">
        <v>6721.5</v>
      </c>
      <c r="H2250" s="265">
        <f t="shared" si="29"/>
        <v>0</v>
      </c>
      <c r="I2250" s="235" t="s">
        <v>2511</v>
      </c>
      <c r="J2250" s="9"/>
      <c r="K2250" s="9"/>
      <c r="M2250" s="9"/>
    </row>
    <row r="2251" spans="1:13" x14ac:dyDescent="0.25">
      <c r="A2251" s="240">
        <v>41950</v>
      </c>
      <c r="B2251" s="241">
        <v>2958</v>
      </c>
      <c r="C2251" s="394" t="s">
        <v>2506</v>
      </c>
      <c r="D2251" s="8" t="s">
        <v>769</v>
      </c>
      <c r="E2251" s="252">
        <v>8070.6</v>
      </c>
      <c r="F2251" s="294">
        <v>41951</v>
      </c>
      <c r="G2251" s="30">
        <v>8070.6</v>
      </c>
      <c r="H2251" s="265">
        <f t="shared" si="29"/>
        <v>0</v>
      </c>
      <c r="I2251" s="8" t="s">
        <v>2520</v>
      </c>
      <c r="J2251" s="9"/>
      <c r="K2251" s="9"/>
      <c r="M2251" s="9"/>
    </row>
    <row r="2252" spans="1:13" x14ac:dyDescent="0.25">
      <c r="A2252" s="240">
        <v>41953</v>
      </c>
      <c r="B2252" s="241">
        <v>3165</v>
      </c>
      <c r="C2252" s="394" t="s">
        <v>2506</v>
      </c>
      <c r="D2252" s="8" t="s">
        <v>769</v>
      </c>
      <c r="E2252" s="252">
        <v>8451</v>
      </c>
      <c r="F2252" s="294">
        <v>41954</v>
      </c>
      <c r="G2252" s="30">
        <v>8451</v>
      </c>
      <c r="H2252" s="265">
        <f t="shared" si="29"/>
        <v>0</v>
      </c>
      <c r="I2252" s="235" t="s">
        <v>2544</v>
      </c>
      <c r="J2252" s="9"/>
      <c r="K2252" s="9"/>
      <c r="M2252" s="9"/>
    </row>
    <row r="2253" spans="1:13" x14ac:dyDescent="0.25">
      <c r="A2253" s="240">
        <v>41955</v>
      </c>
      <c r="B2253" s="241">
        <v>3347</v>
      </c>
      <c r="C2253" s="394" t="s">
        <v>2506</v>
      </c>
      <c r="D2253" s="8" t="s">
        <v>769</v>
      </c>
      <c r="E2253" s="252">
        <v>7179</v>
      </c>
      <c r="F2253" s="294">
        <v>41956</v>
      </c>
      <c r="G2253" s="30">
        <v>7179</v>
      </c>
      <c r="H2253" s="265">
        <f t="shared" si="29"/>
        <v>0</v>
      </c>
      <c r="I2253" s="235" t="s">
        <v>2544</v>
      </c>
      <c r="J2253" s="9"/>
      <c r="K2253" s="9"/>
      <c r="M2253" s="9"/>
    </row>
    <row r="2254" spans="1:13" x14ac:dyDescent="0.25">
      <c r="A2254" s="240">
        <v>41955</v>
      </c>
      <c r="B2254" s="241">
        <v>3355</v>
      </c>
      <c r="C2254" s="394" t="s">
        <v>2506</v>
      </c>
      <c r="D2254" s="8" t="s">
        <v>769</v>
      </c>
      <c r="E2254" s="252">
        <v>4635</v>
      </c>
      <c r="F2254" s="294">
        <v>41956</v>
      </c>
      <c r="G2254" s="30">
        <v>4635</v>
      </c>
      <c r="H2254" s="265">
        <f t="shared" si="29"/>
        <v>0</v>
      </c>
      <c r="I2254" s="235" t="s">
        <v>2544</v>
      </c>
      <c r="J2254" s="9"/>
      <c r="K2254" s="9"/>
      <c r="M2254" s="9"/>
    </row>
    <row r="2255" spans="1:13" x14ac:dyDescent="0.25">
      <c r="A2255" s="240">
        <v>41957</v>
      </c>
      <c r="B2255" s="241">
        <v>3504</v>
      </c>
      <c r="C2255" s="394" t="s">
        <v>2506</v>
      </c>
      <c r="D2255" s="401" t="s">
        <v>769</v>
      </c>
      <c r="E2255" s="402">
        <v>11863.5</v>
      </c>
      <c r="F2255" s="294">
        <v>41958</v>
      </c>
      <c r="G2255" s="30">
        <v>11863.5</v>
      </c>
      <c r="H2255" s="265">
        <f t="shared" si="29"/>
        <v>0</v>
      </c>
      <c r="I2255" s="8" t="s">
        <v>2544</v>
      </c>
      <c r="J2255" s="9"/>
      <c r="K2255" s="9"/>
      <c r="M2255" s="9"/>
    </row>
    <row r="2256" spans="1:13" x14ac:dyDescent="0.25">
      <c r="A2256" s="240">
        <v>41961</v>
      </c>
      <c r="B2256" s="241">
        <v>3822</v>
      </c>
      <c r="C2256" s="394" t="s">
        <v>2506</v>
      </c>
      <c r="D2256" s="401" t="s">
        <v>769</v>
      </c>
      <c r="E2256" s="402">
        <v>13007</v>
      </c>
      <c r="F2256" s="294">
        <v>41962</v>
      </c>
      <c r="G2256" s="251">
        <v>13007</v>
      </c>
      <c r="H2256" s="265">
        <f t="shared" si="29"/>
        <v>0</v>
      </c>
      <c r="I2256" s="235" t="s">
        <v>2544</v>
      </c>
      <c r="J2256" s="9"/>
      <c r="K2256" s="9"/>
      <c r="M2256" s="9"/>
    </row>
    <row r="2257" spans="1:13" x14ac:dyDescent="0.25">
      <c r="A2257" s="240">
        <v>41964</v>
      </c>
      <c r="B2257" s="241">
        <v>4024</v>
      </c>
      <c r="C2257" s="429" t="s">
        <v>2506</v>
      </c>
      <c r="D2257" s="401" t="s">
        <v>769</v>
      </c>
      <c r="E2257" s="402">
        <v>17103</v>
      </c>
      <c r="F2257" s="294">
        <v>41965</v>
      </c>
      <c r="G2257" s="30">
        <v>17103</v>
      </c>
      <c r="H2257" s="265">
        <f t="shared" si="29"/>
        <v>0</v>
      </c>
      <c r="I2257" s="8" t="s">
        <v>2544</v>
      </c>
      <c r="J2257" s="9"/>
      <c r="K2257" s="9"/>
      <c r="M2257" s="9"/>
    </row>
    <row r="2258" spans="1:13" x14ac:dyDescent="0.25">
      <c r="A2258" s="240">
        <v>41967</v>
      </c>
      <c r="B2258" s="241">
        <v>4300</v>
      </c>
      <c r="C2258" s="429" t="s">
        <v>2506</v>
      </c>
      <c r="D2258" s="401" t="s">
        <v>769</v>
      </c>
      <c r="E2258" s="402">
        <v>10748.8</v>
      </c>
      <c r="F2258" s="117">
        <v>41968</v>
      </c>
      <c r="G2258" s="30">
        <v>10748.8</v>
      </c>
      <c r="H2258" s="265">
        <f t="shared" si="29"/>
        <v>0</v>
      </c>
      <c r="I2258" s="235" t="s">
        <v>2544</v>
      </c>
      <c r="J2258" s="9"/>
      <c r="K2258" s="9"/>
      <c r="M2258" s="9"/>
    </row>
    <row r="2259" spans="1:13" x14ac:dyDescent="0.25">
      <c r="A2259" s="240">
        <v>41967</v>
      </c>
      <c r="B2259" s="241">
        <v>4315</v>
      </c>
      <c r="C2259" s="429" t="s">
        <v>2506</v>
      </c>
      <c r="D2259" s="401" t="s">
        <v>769</v>
      </c>
      <c r="E2259" s="402">
        <v>1187</v>
      </c>
      <c r="F2259" s="294">
        <v>41968</v>
      </c>
      <c r="G2259" s="30">
        <v>1187</v>
      </c>
      <c r="H2259" s="265">
        <f t="shared" si="29"/>
        <v>0</v>
      </c>
      <c r="I2259" s="235" t="s">
        <v>2544</v>
      </c>
      <c r="J2259" s="9"/>
      <c r="K2259" s="9"/>
      <c r="M2259" s="9"/>
    </row>
    <row r="2260" spans="1:13" x14ac:dyDescent="0.25">
      <c r="A2260" s="240"/>
      <c r="B2260" s="241"/>
      <c r="C2260" s="429"/>
      <c r="D2260" s="401"/>
      <c r="E2260" s="402"/>
      <c r="F2260" s="294"/>
      <c r="G2260" s="621">
        <f>SUM(G2249:G2259)</f>
        <v>97537.400000000009</v>
      </c>
      <c r="H2260" s="265"/>
      <c r="I2260" s="235"/>
      <c r="J2260" s="9"/>
      <c r="K2260" s="9"/>
      <c r="M2260" s="9"/>
    </row>
    <row r="2261" spans="1:13" x14ac:dyDescent="0.25">
      <c r="A2261" s="240"/>
      <c r="B2261" s="241"/>
      <c r="C2261" s="429"/>
      <c r="D2261" s="401"/>
      <c r="E2261" s="402"/>
      <c r="F2261" s="294"/>
      <c r="G2261" s="30"/>
      <c r="H2261" s="265"/>
      <c r="I2261" s="235"/>
      <c r="J2261" s="9"/>
      <c r="K2261" s="9"/>
      <c r="M2261" s="9"/>
    </row>
    <row r="2262" spans="1:13" x14ac:dyDescent="0.25">
      <c r="A2262" s="240">
        <v>41948</v>
      </c>
      <c r="B2262" s="241">
        <v>2727</v>
      </c>
      <c r="C2262" s="394" t="s">
        <v>2506</v>
      </c>
      <c r="D2262" s="401" t="s">
        <v>106</v>
      </c>
      <c r="E2262" s="402">
        <v>5206.6000000000004</v>
      </c>
      <c r="F2262" s="294">
        <v>41948</v>
      </c>
      <c r="G2262" s="30">
        <v>5206.6000000000004</v>
      </c>
      <c r="H2262" s="265">
        <f t="shared" si="29"/>
        <v>0</v>
      </c>
      <c r="I2262" s="235" t="s">
        <v>2508</v>
      </c>
      <c r="J2262" s="9"/>
      <c r="K2262" s="9"/>
      <c r="M2262" s="9"/>
    </row>
    <row r="2263" spans="1:13" x14ac:dyDescent="0.25">
      <c r="A2263" s="240">
        <v>41955</v>
      </c>
      <c r="B2263" s="241">
        <v>3311</v>
      </c>
      <c r="C2263" s="394" t="s">
        <v>2506</v>
      </c>
      <c r="D2263" s="8" t="s">
        <v>106</v>
      </c>
      <c r="E2263" s="252">
        <v>4647.78</v>
      </c>
      <c r="F2263" s="294">
        <v>41955</v>
      </c>
      <c r="G2263" s="30">
        <v>4647.78</v>
      </c>
      <c r="H2263" s="265">
        <f t="shared" si="29"/>
        <v>0</v>
      </c>
      <c r="I2263" s="235" t="s">
        <v>2508</v>
      </c>
      <c r="J2263" s="9"/>
      <c r="K2263" s="9"/>
      <c r="M2263" s="9"/>
    </row>
    <row r="2264" spans="1:13" x14ac:dyDescent="0.25">
      <c r="A2264" s="240">
        <v>41958</v>
      </c>
      <c r="B2264" s="241">
        <v>3561</v>
      </c>
      <c r="C2264" s="394" t="s">
        <v>2506</v>
      </c>
      <c r="D2264" s="401" t="s">
        <v>106</v>
      </c>
      <c r="E2264" s="402">
        <v>5749.8</v>
      </c>
      <c r="F2264" s="294">
        <v>41958</v>
      </c>
      <c r="G2264" s="30">
        <v>5749.8</v>
      </c>
      <c r="H2264" s="265">
        <f t="shared" si="29"/>
        <v>0</v>
      </c>
      <c r="I2264" s="235" t="s">
        <v>2508</v>
      </c>
      <c r="J2264" s="9"/>
      <c r="K2264" s="9"/>
      <c r="M2264" s="9"/>
    </row>
    <row r="2265" spans="1:13" x14ac:dyDescent="0.25">
      <c r="A2265" s="240">
        <v>41960</v>
      </c>
      <c r="B2265" s="241">
        <v>3695</v>
      </c>
      <c r="C2265" s="394" t="s">
        <v>2506</v>
      </c>
      <c r="D2265" s="8" t="s">
        <v>106</v>
      </c>
      <c r="E2265" s="252">
        <v>1218.8</v>
      </c>
      <c r="F2265" s="294">
        <v>41960</v>
      </c>
      <c r="G2265" s="251">
        <v>1218.8</v>
      </c>
      <c r="H2265" s="265">
        <f t="shared" si="29"/>
        <v>0</v>
      </c>
      <c r="I2265" s="8" t="s">
        <v>2508</v>
      </c>
      <c r="J2265" s="9"/>
      <c r="K2265" s="9"/>
      <c r="M2265" s="9"/>
    </row>
    <row r="2266" spans="1:13" x14ac:dyDescent="0.25">
      <c r="A2266" s="240">
        <v>41962</v>
      </c>
      <c r="B2266" s="241">
        <v>3870</v>
      </c>
      <c r="C2266" s="394" t="s">
        <v>2506</v>
      </c>
      <c r="D2266" s="401" t="s">
        <v>106</v>
      </c>
      <c r="E2266" s="402">
        <v>4545.5200000000004</v>
      </c>
      <c r="F2266" s="294">
        <v>41962</v>
      </c>
      <c r="G2266" s="251">
        <v>4545.5200000000004</v>
      </c>
      <c r="H2266" s="265">
        <f t="shared" si="29"/>
        <v>0</v>
      </c>
      <c r="I2266" s="8" t="s">
        <v>2508</v>
      </c>
      <c r="J2266" s="9"/>
      <c r="K2266" s="9"/>
      <c r="M2266" s="9"/>
    </row>
    <row r="2267" spans="1:13" x14ac:dyDescent="0.25">
      <c r="A2267" s="240">
        <v>41963</v>
      </c>
      <c r="B2267" s="241">
        <v>3944</v>
      </c>
      <c r="C2267" s="394" t="s">
        <v>2506</v>
      </c>
      <c r="D2267" s="401" t="s">
        <v>106</v>
      </c>
      <c r="E2267" s="402">
        <v>1884</v>
      </c>
      <c r="F2267" s="294">
        <v>41963</v>
      </c>
      <c r="G2267" s="30">
        <v>1884</v>
      </c>
      <c r="H2267" s="265">
        <f t="shared" si="29"/>
        <v>0</v>
      </c>
      <c r="I2267" s="8" t="s">
        <v>2508</v>
      </c>
      <c r="J2267" s="9"/>
      <c r="K2267" s="9"/>
      <c r="M2267" s="9"/>
    </row>
    <row r="2268" spans="1:13" x14ac:dyDescent="0.25">
      <c r="A2268" s="240">
        <v>41965</v>
      </c>
      <c r="B2268" s="241">
        <v>4137</v>
      </c>
      <c r="C2268" s="429" t="s">
        <v>2506</v>
      </c>
      <c r="D2268" s="401" t="s">
        <v>106</v>
      </c>
      <c r="E2268" s="402">
        <v>3284</v>
      </c>
      <c r="F2268" s="294">
        <v>41965</v>
      </c>
      <c r="G2268" s="22">
        <v>3284</v>
      </c>
      <c r="H2268" s="265">
        <f t="shared" si="29"/>
        <v>0</v>
      </c>
      <c r="I2268" s="431" t="s">
        <v>2508</v>
      </c>
      <c r="J2268" s="9"/>
      <c r="K2268" s="9"/>
      <c r="M2268" s="9"/>
    </row>
    <row r="2269" spans="1:13" x14ac:dyDescent="0.25">
      <c r="A2269" s="240"/>
      <c r="B2269" s="241"/>
      <c r="C2269" s="429"/>
      <c r="D2269" s="401"/>
      <c r="E2269" s="402"/>
      <c r="F2269" s="294"/>
      <c r="G2269" s="620">
        <f>SUM(G2262:G2268)</f>
        <v>26536.5</v>
      </c>
      <c r="H2269" s="265"/>
      <c r="I2269" s="431"/>
      <c r="J2269" s="9"/>
      <c r="K2269" s="9"/>
      <c r="M2269" s="9"/>
    </row>
    <row r="2270" spans="1:13" x14ac:dyDescent="0.25">
      <c r="A2270" s="240"/>
      <c r="B2270" s="241"/>
      <c r="C2270" s="429"/>
      <c r="D2270" s="401"/>
      <c r="E2270" s="402"/>
      <c r="F2270" s="294"/>
      <c r="G2270" s="22"/>
      <c r="H2270" s="265"/>
      <c r="I2270" s="431"/>
      <c r="J2270" s="9"/>
      <c r="K2270" s="9"/>
      <c r="M2270" s="9"/>
    </row>
    <row r="2271" spans="1:13" x14ac:dyDescent="0.25">
      <c r="A2271" s="240">
        <v>41946</v>
      </c>
      <c r="B2271" s="241">
        <v>2619</v>
      </c>
      <c r="C2271" s="394" t="s">
        <v>2506</v>
      </c>
      <c r="D2271" s="414" t="s">
        <v>2585</v>
      </c>
      <c r="E2271" s="402">
        <v>7266.8</v>
      </c>
      <c r="F2271" s="294">
        <v>41948</v>
      </c>
      <c r="G2271" s="30">
        <v>7266.8</v>
      </c>
      <c r="H2271" s="265">
        <f t="shared" si="29"/>
        <v>0</v>
      </c>
      <c r="I2271" s="38" t="s">
        <v>2534</v>
      </c>
      <c r="J2271" s="9"/>
      <c r="K2271" s="9"/>
      <c r="M2271" s="9"/>
    </row>
    <row r="2272" spans="1:13" x14ac:dyDescent="0.25">
      <c r="A2272" s="240">
        <v>41953</v>
      </c>
      <c r="B2272" s="241">
        <v>3194</v>
      </c>
      <c r="C2272" s="394" t="s">
        <v>2506</v>
      </c>
      <c r="D2272" s="8" t="s">
        <v>2585</v>
      </c>
      <c r="E2272" s="252">
        <v>7785</v>
      </c>
      <c r="F2272" s="294">
        <v>41955</v>
      </c>
      <c r="G2272" s="30">
        <v>7785</v>
      </c>
      <c r="H2272" s="265">
        <f t="shared" si="29"/>
        <v>0</v>
      </c>
      <c r="I2272" s="235" t="s">
        <v>2534</v>
      </c>
      <c r="J2272" s="9"/>
      <c r="K2272" s="9"/>
      <c r="M2272" s="9"/>
    </row>
    <row r="2273" spans="1:13" x14ac:dyDescent="0.25">
      <c r="A2273" s="240">
        <v>41960</v>
      </c>
      <c r="B2273" s="241">
        <v>3759</v>
      </c>
      <c r="C2273" s="394" t="s">
        <v>2506</v>
      </c>
      <c r="D2273" s="8" t="s">
        <v>2585</v>
      </c>
      <c r="E2273" s="252">
        <v>8731.4</v>
      </c>
      <c r="F2273" s="294">
        <v>41962</v>
      </c>
      <c r="G2273" s="251">
        <v>8731.4</v>
      </c>
      <c r="H2273" s="265">
        <f t="shared" si="29"/>
        <v>0</v>
      </c>
      <c r="I2273" s="235" t="s">
        <v>2534</v>
      </c>
      <c r="J2273" s="9"/>
      <c r="K2273" s="9"/>
      <c r="M2273" s="9"/>
    </row>
    <row r="2274" spans="1:13" x14ac:dyDescent="0.25">
      <c r="A2274" s="240">
        <v>41960</v>
      </c>
      <c r="B2274" s="241">
        <v>3760</v>
      </c>
      <c r="C2274" s="394" t="s">
        <v>2506</v>
      </c>
      <c r="D2274" s="8" t="s">
        <v>2585</v>
      </c>
      <c r="E2274" s="252">
        <v>640</v>
      </c>
      <c r="F2274" s="294">
        <v>41962</v>
      </c>
      <c r="G2274" s="251">
        <v>640</v>
      </c>
      <c r="H2274" s="265">
        <f t="shared" si="29"/>
        <v>0</v>
      </c>
      <c r="I2274" s="235" t="s">
        <v>2534</v>
      </c>
      <c r="J2274" s="9"/>
      <c r="K2274" s="9"/>
      <c r="M2274" s="9"/>
    </row>
    <row r="2275" spans="1:13" x14ac:dyDescent="0.25">
      <c r="A2275" s="240">
        <v>41967</v>
      </c>
      <c r="B2275" s="241">
        <v>4352</v>
      </c>
      <c r="C2275" s="429" t="s">
        <v>2506</v>
      </c>
      <c r="D2275" s="401" t="s">
        <v>2585</v>
      </c>
      <c r="E2275" s="402">
        <v>11512.4</v>
      </c>
      <c r="F2275" s="300"/>
      <c r="G2275" s="100"/>
      <c r="H2275" s="265">
        <f t="shared" si="29"/>
        <v>11512.4</v>
      </c>
      <c r="I2275" s="20" t="s">
        <v>2534</v>
      </c>
      <c r="J2275" s="9"/>
      <c r="K2275" s="9"/>
      <c r="M2275" s="9"/>
    </row>
    <row r="2276" spans="1:13" x14ac:dyDescent="0.25">
      <c r="A2276" s="240"/>
      <c r="B2276" s="241"/>
      <c r="C2276" s="429"/>
      <c r="D2276" s="401"/>
      <c r="E2276" s="622">
        <f>SUM(E2271:E2275)</f>
        <v>35935.599999999999</v>
      </c>
      <c r="F2276" s="300"/>
      <c r="G2276" s="100"/>
      <c r="H2276" s="265"/>
      <c r="I2276" s="20"/>
      <c r="J2276" s="9"/>
      <c r="K2276" s="9"/>
      <c r="M2276" s="9"/>
    </row>
    <row r="2277" spans="1:13" x14ac:dyDescent="0.25">
      <c r="A2277" s="240"/>
      <c r="B2277" s="241"/>
      <c r="C2277" s="429"/>
      <c r="D2277" s="401"/>
      <c r="E2277" s="402"/>
      <c r="F2277" s="300"/>
      <c r="G2277" s="100"/>
      <c r="H2277" s="265"/>
      <c r="I2277" s="20"/>
      <c r="J2277" s="9"/>
      <c r="K2277" s="9"/>
      <c r="M2277" s="9"/>
    </row>
    <row r="2278" spans="1:13" x14ac:dyDescent="0.25">
      <c r="A2278" s="240">
        <v>41963</v>
      </c>
      <c r="B2278" s="241">
        <v>4014</v>
      </c>
      <c r="C2278" s="429" t="s">
        <v>2506</v>
      </c>
      <c r="D2278" s="401" t="s">
        <v>2748</v>
      </c>
      <c r="E2278" s="402">
        <v>3539.2</v>
      </c>
      <c r="F2278" s="294">
        <v>41963</v>
      </c>
      <c r="G2278" s="30">
        <v>3539.2</v>
      </c>
      <c r="H2278" s="265">
        <f t="shared" si="29"/>
        <v>0</v>
      </c>
      <c r="I2278" s="8" t="s">
        <v>2508</v>
      </c>
      <c r="J2278" s="9"/>
      <c r="K2278" s="9"/>
      <c r="M2278" s="9"/>
    </row>
    <row r="2279" spans="1:13" x14ac:dyDescent="0.25">
      <c r="A2279" s="240"/>
      <c r="B2279" s="241"/>
      <c r="C2279" s="429"/>
      <c r="D2279" s="401"/>
      <c r="E2279" s="402"/>
      <c r="F2279" s="294"/>
      <c r="G2279" s="30"/>
      <c r="H2279" s="265"/>
      <c r="I2279" s="8"/>
      <c r="J2279" s="9"/>
      <c r="K2279" s="9"/>
      <c r="M2279" s="9"/>
    </row>
    <row r="2280" spans="1:13" x14ac:dyDescent="0.25">
      <c r="A2280" s="240">
        <v>41952</v>
      </c>
      <c r="B2280" s="241">
        <v>3075</v>
      </c>
      <c r="C2280" s="394" t="s">
        <v>2506</v>
      </c>
      <c r="D2280" s="8" t="s">
        <v>1806</v>
      </c>
      <c r="E2280" s="252">
        <v>10530.6</v>
      </c>
      <c r="F2280" s="294">
        <v>41953</v>
      </c>
      <c r="G2280" s="30">
        <v>10530.6</v>
      </c>
      <c r="H2280" s="265">
        <f t="shared" si="29"/>
        <v>0</v>
      </c>
      <c r="I2280" s="235" t="s">
        <v>2531</v>
      </c>
      <c r="J2280" s="9"/>
      <c r="K2280" s="9"/>
      <c r="M2280" s="9"/>
    </row>
    <row r="2281" spans="1:13" x14ac:dyDescent="0.25">
      <c r="A2281" s="240">
        <v>41955</v>
      </c>
      <c r="B2281" s="241">
        <v>3321</v>
      </c>
      <c r="C2281" s="394" t="s">
        <v>2506</v>
      </c>
      <c r="D2281" s="8" t="s">
        <v>1806</v>
      </c>
      <c r="E2281" s="252">
        <v>5634.9</v>
      </c>
      <c r="F2281" s="294">
        <v>41956</v>
      </c>
      <c r="G2281" s="30">
        <v>5634.9</v>
      </c>
      <c r="H2281" s="265">
        <f t="shared" si="29"/>
        <v>0</v>
      </c>
      <c r="I2281" s="235" t="s">
        <v>2523</v>
      </c>
      <c r="J2281" s="9"/>
      <c r="K2281" s="9"/>
      <c r="M2281" s="9"/>
    </row>
    <row r="2282" spans="1:13" x14ac:dyDescent="0.25">
      <c r="A2282" s="240">
        <v>41959</v>
      </c>
      <c r="B2282" s="241">
        <v>3646</v>
      </c>
      <c r="C2282" s="394" t="s">
        <v>2506</v>
      </c>
      <c r="D2282" s="8" t="s">
        <v>1806</v>
      </c>
      <c r="E2282" s="252">
        <v>10342</v>
      </c>
      <c r="F2282" s="294">
        <v>41960</v>
      </c>
      <c r="G2282" s="30">
        <v>10342</v>
      </c>
      <c r="H2282" s="265">
        <f t="shared" si="29"/>
        <v>0</v>
      </c>
      <c r="I2282" s="8" t="s">
        <v>2531</v>
      </c>
      <c r="J2282" s="9"/>
      <c r="K2282" s="9"/>
      <c r="M2282" s="9"/>
    </row>
    <row r="2283" spans="1:13" x14ac:dyDescent="0.25">
      <c r="A2283" s="240">
        <v>41962</v>
      </c>
      <c r="B2283" s="241">
        <v>3895</v>
      </c>
      <c r="C2283" s="394" t="s">
        <v>2506</v>
      </c>
      <c r="D2283" s="401" t="s">
        <v>1806</v>
      </c>
      <c r="E2283" s="402">
        <v>4564</v>
      </c>
      <c r="F2283" s="294">
        <v>41962</v>
      </c>
      <c r="G2283" s="30">
        <v>4564</v>
      </c>
      <c r="H2283" s="265">
        <f t="shared" si="29"/>
        <v>0</v>
      </c>
      <c r="I2283" s="8" t="s">
        <v>2544</v>
      </c>
      <c r="J2283" s="9"/>
      <c r="K2283" s="9"/>
      <c r="M2283" s="9"/>
    </row>
    <row r="2284" spans="1:13" x14ac:dyDescent="0.25">
      <c r="A2284" s="240">
        <v>41963</v>
      </c>
      <c r="B2284" s="241">
        <v>3980</v>
      </c>
      <c r="C2284" s="394" t="s">
        <v>2506</v>
      </c>
      <c r="D2284" s="401" t="s">
        <v>1806</v>
      </c>
      <c r="E2284" s="402">
        <v>3348</v>
      </c>
      <c r="F2284" s="294">
        <v>41963</v>
      </c>
      <c r="G2284" s="30">
        <v>3348</v>
      </c>
      <c r="H2284" s="265">
        <f t="shared" si="29"/>
        <v>0</v>
      </c>
      <c r="I2284" s="8" t="s">
        <v>2508</v>
      </c>
      <c r="J2284" s="9"/>
      <c r="K2284" s="9"/>
      <c r="M2284" s="9"/>
    </row>
    <row r="2285" spans="1:13" x14ac:dyDescent="0.25">
      <c r="A2285" s="240">
        <v>41966</v>
      </c>
      <c r="B2285" s="241">
        <v>4227</v>
      </c>
      <c r="C2285" s="429" t="s">
        <v>2506</v>
      </c>
      <c r="D2285" s="8" t="s">
        <v>1806</v>
      </c>
      <c r="E2285" s="252">
        <v>10542.4</v>
      </c>
      <c r="F2285" s="294">
        <v>41966</v>
      </c>
      <c r="G2285" s="22">
        <v>10542.4</v>
      </c>
      <c r="H2285" s="265">
        <f t="shared" si="29"/>
        <v>0</v>
      </c>
      <c r="I2285" s="20" t="s">
        <v>2531</v>
      </c>
      <c r="J2285" s="9"/>
      <c r="K2285" s="9"/>
      <c r="M2285" s="9"/>
    </row>
    <row r="2286" spans="1:13" x14ac:dyDescent="0.25">
      <c r="A2286" s="240"/>
      <c r="B2286" s="241"/>
      <c r="C2286" s="429"/>
      <c r="D2286" s="8"/>
      <c r="E2286" s="252"/>
      <c r="F2286" s="294"/>
      <c r="G2286" s="620">
        <f>SUM(G2280:G2285)</f>
        <v>44961.9</v>
      </c>
      <c r="H2286" s="265"/>
      <c r="I2286" s="20"/>
      <c r="J2286" s="9"/>
      <c r="K2286" s="9"/>
      <c r="M2286" s="9"/>
    </row>
    <row r="2287" spans="1:13" x14ac:dyDescent="0.25">
      <c r="A2287" s="240"/>
      <c r="B2287" s="241"/>
      <c r="C2287" s="429"/>
      <c r="D2287" s="8"/>
      <c r="E2287" s="252"/>
      <c r="F2287" s="294"/>
      <c r="G2287" s="22"/>
      <c r="H2287" s="265"/>
      <c r="I2287" s="20"/>
      <c r="J2287" s="9"/>
      <c r="K2287" s="9"/>
      <c r="M2287" s="9"/>
    </row>
    <row r="2288" spans="1:13" x14ac:dyDescent="0.25">
      <c r="A2288" s="9"/>
      <c r="B2288" s="9"/>
      <c r="C2288" s="9"/>
      <c r="E2288" s="9"/>
      <c r="F2288" s="9"/>
      <c r="G2288" s="9"/>
      <c r="H2288" s="9"/>
      <c r="J2288" s="9"/>
      <c r="K2288" s="9"/>
      <c r="M2288" s="9"/>
    </row>
    <row r="2289" spans="1:13" x14ac:dyDescent="0.25">
      <c r="A2289" s="240"/>
      <c r="B2289" s="241"/>
      <c r="C2289" s="394"/>
      <c r="D2289" s="414"/>
      <c r="E2289" s="402"/>
      <c r="F2289" s="294"/>
      <c r="G2289" s="30"/>
      <c r="H2289" s="265"/>
      <c r="I2289" s="38"/>
      <c r="J2289" s="9"/>
      <c r="K2289" s="9"/>
      <c r="M2289" s="9"/>
    </row>
    <row r="2290" spans="1:13" x14ac:dyDescent="0.25">
      <c r="A2290" s="240">
        <v>41957</v>
      </c>
      <c r="B2290" s="241">
        <v>3466</v>
      </c>
      <c r="C2290" s="394" t="s">
        <v>2506</v>
      </c>
      <c r="D2290" s="401" t="s">
        <v>2708</v>
      </c>
      <c r="E2290" s="402">
        <v>25971.35</v>
      </c>
      <c r="F2290" s="294">
        <v>41958</v>
      </c>
      <c r="G2290" s="30">
        <v>25971.35</v>
      </c>
      <c r="H2290" s="265">
        <f t="shared" si="29"/>
        <v>0</v>
      </c>
      <c r="I2290" s="8" t="s">
        <v>2534</v>
      </c>
      <c r="J2290" s="9"/>
      <c r="K2290" s="9"/>
      <c r="M2290" s="9"/>
    </row>
    <row r="2291" spans="1:13" x14ac:dyDescent="0.25">
      <c r="A2291" s="240">
        <v>41946</v>
      </c>
      <c r="B2291" s="241">
        <v>2638</v>
      </c>
      <c r="C2291" s="394" t="s">
        <v>2506</v>
      </c>
      <c r="D2291" s="414" t="s">
        <v>2594</v>
      </c>
      <c r="E2291" s="402">
        <v>25633.3</v>
      </c>
      <c r="F2291" s="299" t="s">
        <v>2595</v>
      </c>
      <c r="G2291" s="30">
        <f>23846.6+1786.7</f>
        <v>25633.3</v>
      </c>
      <c r="H2291" s="265">
        <f t="shared" si="29"/>
        <v>0</v>
      </c>
      <c r="I2291" s="38" t="s">
        <v>2534</v>
      </c>
      <c r="J2291" s="9"/>
      <c r="K2291" s="9"/>
      <c r="M2291" s="9"/>
    </row>
    <row r="2292" spans="1:13" x14ac:dyDescent="0.25">
      <c r="A2292" s="240">
        <v>41949</v>
      </c>
      <c r="B2292" s="241">
        <v>2878</v>
      </c>
      <c r="C2292" s="394" t="s">
        <v>2506</v>
      </c>
      <c r="D2292" s="401" t="s">
        <v>2594</v>
      </c>
      <c r="E2292" s="402">
        <v>18556.400000000001</v>
      </c>
      <c r="F2292" s="294">
        <v>41951</v>
      </c>
      <c r="G2292" s="30">
        <v>18556.400000000001</v>
      </c>
      <c r="H2292" s="265">
        <f t="shared" si="29"/>
        <v>0</v>
      </c>
      <c r="I2292" s="8" t="s">
        <v>2534</v>
      </c>
      <c r="J2292" s="9"/>
      <c r="K2292" s="9"/>
      <c r="M2292" s="9"/>
    </row>
    <row r="2293" spans="1:13" x14ac:dyDescent="0.25">
      <c r="A2293" s="240">
        <v>41953</v>
      </c>
      <c r="B2293" s="241">
        <v>3212</v>
      </c>
      <c r="C2293" s="394" t="s">
        <v>2506</v>
      </c>
      <c r="D2293" s="8" t="s">
        <v>2594</v>
      </c>
      <c r="E2293" s="252">
        <v>31618</v>
      </c>
      <c r="F2293" s="294">
        <v>41955</v>
      </c>
      <c r="G2293" s="30">
        <v>31618</v>
      </c>
      <c r="H2293" s="265">
        <f t="shared" si="29"/>
        <v>0</v>
      </c>
      <c r="I2293" s="235" t="s">
        <v>2534</v>
      </c>
      <c r="J2293" s="9"/>
      <c r="K2293" s="9"/>
      <c r="M2293" s="9"/>
    </row>
    <row r="2294" spans="1:13" x14ac:dyDescent="0.25">
      <c r="A2294" s="240">
        <v>41960</v>
      </c>
      <c r="B2294" s="241">
        <v>3774</v>
      </c>
      <c r="C2294" s="394" t="s">
        <v>2506</v>
      </c>
      <c r="D2294" s="8" t="s">
        <v>2594</v>
      </c>
      <c r="E2294" s="252">
        <v>34340.22</v>
      </c>
      <c r="F2294" s="294">
        <v>41962</v>
      </c>
      <c r="G2294" s="251">
        <v>34340.22</v>
      </c>
      <c r="H2294" s="265">
        <f t="shared" si="29"/>
        <v>0</v>
      </c>
      <c r="I2294" s="235" t="s">
        <v>2534</v>
      </c>
      <c r="J2294" s="9"/>
      <c r="K2294" s="9"/>
      <c r="M2294" s="9"/>
    </row>
    <row r="2295" spans="1:13" x14ac:dyDescent="0.25">
      <c r="A2295" s="240">
        <v>41963</v>
      </c>
      <c r="B2295" s="241">
        <v>4019</v>
      </c>
      <c r="C2295" s="429" t="s">
        <v>2506</v>
      </c>
      <c r="D2295" s="401" t="s">
        <v>2594</v>
      </c>
      <c r="E2295" s="402">
        <v>20719.900000000001</v>
      </c>
      <c r="F2295" s="294">
        <v>41965</v>
      </c>
      <c r="G2295" s="30">
        <v>20719.900000000001</v>
      </c>
      <c r="H2295" s="265">
        <f t="shared" si="29"/>
        <v>0</v>
      </c>
      <c r="I2295" s="8" t="s">
        <v>2534</v>
      </c>
      <c r="J2295" s="9"/>
      <c r="K2295" s="9"/>
      <c r="M2295" s="9"/>
    </row>
    <row r="2296" spans="1:13" x14ac:dyDescent="0.25">
      <c r="A2296" s="240">
        <v>41967</v>
      </c>
      <c r="B2296" s="241">
        <v>4348</v>
      </c>
      <c r="C2296" s="429" t="s">
        <v>2506</v>
      </c>
      <c r="D2296" s="401" t="s">
        <v>2594</v>
      </c>
      <c r="E2296" s="402">
        <v>24248.2</v>
      </c>
      <c r="F2296" s="436"/>
      <c r="G2296" s="100"/>
      <c r="H2296" s="265">
        <f t="shared" si="29"/>
        <v>24248.2</v>
      </c>
      <c r="I2296" s="20" t="s">
        <v>2508</v>
      </c>
      <c r="J2296" s="9"/>
      <c r="K2296" s="9"/>
      <c r="M2296" s="9"/>
    </row>
    <row r="2297" spans="1:13" x14ac:dyDescent="0.25">
      <c r="A2297" s="240"/>
      <c r="B2297" s="241"/>
      <c r="C2297" s="429"/>
      <c r="D2297" s="401"/>
      <c r="E2297" s="622">
        <f>SUM(E2290:E2296)</f>
        <v>181087.37</v>
      </c>
      <c r="F2297" s="436"/>
      <c r="G2297" s="100"/>
      <c r="H2297" s="265"/>
      <c r="I2297" s="20"/>
      <c r="J2297" s="9"/>
      <c r="K2297" s="9"/>
      <c r="M2297" s="9"/>
    </row>
    <row r="2298" spans="1:13" x14ac:dyDescent="0.25">
      <c r="A2298" s="240"/>
      <c r="B2298" s="241"/>
      <c r="C2298" s="429"/>
      <c r="D2298" s="401"/>
      <c r="E2298" s="402"/>
      <c r="F2298" s="436"/>
      <c r="G2298" s="100"/>
      <c r="H2298" s="265"/>
      <c r="I2298" s="20"/>
      <c r="J2298" s="9"/>
      <c r="K2298" s="9"/>
      <c r="M2298" s="9"/>
    </row>
    <row r="2299" spans="1:13" x14ac:dyDescent="0.25">
      <c r="A2299" s="240">
        <v>41944</v>
      </c>
      <c r="B2299" s="241">
        <v>2400</v>
      </c>
      <c r="C2299" s="394" t="s">
        <v>2506</v>
      </c>
      <c r="D2299" s="8" t="s">
        <v>21</v>
      </c>
      <c r="E2299" s="252">
        <v>13742.8</v>
      </c>
      <c r="F2299" s="294">
        <v>41944</v>
      </c>
      <c r="G2299" s="30">
        <v>13742.8</v>
      </c>
      <c r="H2299" s="238">
        <f t="shared" si="29"/>
        <v>0</v>
      </c>
      <c r="I2299" s="235" t="s">
        <v>2508</v>
      </c>
      <c r="J2299" s="9"/>
      <c r="K2299" s="9"/>
      <c r="M2299" s="9"/>
    </row>
    <row r="2300" spans="1:13" x14ac:dyDescent="0.25">
      <c r="A2300" s="240">
        <v>41946</v>
      </c>
      <c r="B2300" s="241">
        <v>2607</v>
      </c>
      <c r="C2300" s="394" t="s">
        <v>2506</v>
      </c>
      <c r="D2300" s="414" t="s">
        <v>21</v>
      </c>
      <c r="E2300" s="402">
        <v>4101.3999999999996</v>
      </c>
      <c r="F2300" s="294">
        <v>41946</v>
      </c>
      <c r="G2300" s="30">
        <v>4101.3999999999996</v>
      </c>
      <c r="H2300" s="265">
        <f t="shared" si="29"/>
        <v>0</v>
      </c>
      <c r="I2300" s="38" t="s">
        <v>2508</v>
      </c>
      <c r="J2300" s="9"/>
      <c r="K2300" s="9"/>
      <c r="M2300" s="9"/>
    </row>
    <row r="2301" spans="1:13" x14ac:dyDescent="0.25">
      <c r="A2301" s="240">
        <v>41947</v>
      </c>
      <c r="B2301" s="241">
        <v>2650</v>
      </c>
      <c r="C2301" s="394" t="s">
        <v>2506</v>
      </c>
      <c r="D2301" s="414" t="s">
        <v>21</v>
      </c>
      <c r="E2301" s="402">
        <v>9782</v>
      </c>
      <c r="F2301" s="294">
        <v>41947</v>
      </c>
      <c r="G2301" s="30">
        <v>9782</v>
      </c>
      <c r="H2301" s="265">
        <f t="shared" si="29"/>
        <v>0</v>
      </c>
      <c r="I2301" s="38" t="s">
        <v>2508</v>
      </c>
      <c r="J2301" s="9"/>
      <c r="K2301" s="9"/>
      <c r="M2301" s="9"/>
    </row>
    <row r="2302" spans="1:13" x14ac:dyDescent="0.25">
      <c r="A2302" s="240">
        <v>41949</v>
      </c>
      <c r="B2302" s="241">
        <v>2799</v>
      </c>
      <c r="C2302" s="394" t="s">
        <v>2506</v>
      </c>
      <c r="D2302" s="401" t="s">
        <v>21</v>
      </c>
      <c r="E2302" s="402">
        <v>9588</v>
      </c>
      <c r="F2302" s="294">
        <v>41949</v>
      </c>
      <c r="G2302" s="30">
        <v>9588</v>
      </c>
      <c r="H2302" s="265">
        <f t="shared" si="29"/>
        <v>0</v>
      </c>
      <c r="I2302" s="235" t="s">
        <v>2508</v>
      </c>
      <c r="J2302" s="9"/>
      <c r="K2302" s="9"/>
      <c r="M2302" s="9"/>
    </row>
    <row r="2303" spans="1:13" x14ac:dyDescent="0.25">
      <c r="A2303" s="240">
        <v>41950</v>
      </c>
      <c r="B2303" s="241">
        <v>2882</v>
      </c>
      <c r="C2303" s="394" t="s">
        <v>2506</v>
      </c>
      <c r="D2303" s="401" t="s">
        <v>21</v>
      </c>
      <c r="E2303" s="402">
        <v>4757</v>
      </c>
      <c r="F2303" s="294">
        <v>41950</v>
      </c>
      <c r="G2303" s="30">
        <v>4757</v>
      </c>
      <c r="H2303" s="265">
        <f t="shared" si="29"/>
        <v>0</v>
      </c>
      <c r="I2303" s="8" t="s">
        <v>2508</v>
      </c>
      <c r="J2303" s="9"/>
      <c r="K2303" s="9"/>
      <c r="M2303" s="9"/>
    </row>
    <row r="2304" spans="1:13" x14ac:dyDescent="0.25">
      <c r="A2304" s="240">
        <v>41950</v>
      </c>
      <c r="B2304" s="241">
        <v>2970</v>
      </c>
      <c r="C2304" s="394" t="s">
        <v>2506</v>
      </c>
      <c r="D2304" s="8" t="s">
        <v>21</v>
      </c>
      <c r="E2304" s="252">
        <v>17805.5</v>
      </c>
      <c r="F2304" s="294">
        <v>41950</v>
      </c>
      <c r="G2304" s="251">
        <v>17805.5</v>
      </c>
      <c r="H2304" s="265">
        <f t="shared" si="29"/>
        <v>0</v>
      </c>
      <c r="I2304" s="8" t="s">
        <v>2508</v>
      </c>
      <c r="J2304" s="9"/>
      <c r="K2304" s="9"/>
      <c r="M2304" s="9"/>
    </row>
    <row r="2305" spans="1:13" x14ac:dyDescent="0.25">
      <c r="A2305" s="240">
        <v>41950</v>
      </c>
      <c r="B2305" s="241">
        <v>2971</v>
      </c>
      <c r="C2305" s="394" t="s">
        <v>2506</v>
      </c>
      <c r="D2305" s="8" t="s">
        <v>21</v>
      </c>
      <c r="E2305" s="252">
        <v>331.2</v>
      </c>
      <c r="F2305" s="417" t="s">
        <v>2655</v>
      </c>
      <c r="G2305" s="251">
        <v>331.2</v>
      </c>
      <c r="H2305" s="265">
        <f t="shared" si="29"/>
        <v>0</v>
      </c>
      <c r="I2305" s="8" t="s">
        <v>2508</v>
      </c>
      <c r="J2305" s="9"/>
      <c r="K2305" s="9"/>
      <c r="M2305" s="9"/>
    </row>
    <row r="2306" spans="1:13" x14ac:dyDescent="0.25">
      <c r="A2306" s="240">
        <v>41951</v>
      </c>
      <c r="B2306" s="241">
        <v>3050</v>
      </c>
      <c r="C2306" s="394" t="s">
        <v>2506</v>
      </c>
      <c r="D2306" s="401" t="s">
        <v>21</v>
      </c>
      <c r="E2306" s="402">
        <v>5175.5</v>
      </c>
      <c r="F2306" s="294">
        <v>41951</v>
      </c>
      <c r="G2306" s="30">
        <v>5175.5</v>
      </c>
      <c r="H2306" s="265">
        <f t="shared" si="29"/>
        <v>0</v>
      </c>
      <c r="I2306" s="8" t="s">
        <v>2508</v>
      </c>
      <c r="J2306" s="9"/>
      <c r="K2306" s="9"/>
      <c r="M2306" s="9"/>
    </row>
    <row r="2307" spans="1:13" x14ac:dyDescent="0.25">
      <c r="A2307" s="240">
        <v>41952</v>
      </c>
      <c r="B2307" s="241">
        <v>3069</v>
      </c>
      <c r="C2307" s="394" t="s">
        <v>2506</v>
      </c>
      <c r="D2307" s="8" t="s">
        <v>21</v>
      </c>
      <c r="E2307" s="252">
        <v>1170</v>
      </c>
      <c r="F2307" s="294">
        <v>41952</v>
      </c>
      <c r="G2307" s="30">
        <v>1170</v>
      </c>
      <c r="H2307" s="265">
        <f t="shared" si="29"/>
        <v>0</v>
      </c>
      <c r="I2307" s="235" t="s">
        <v>2508</v>
      </c>
      <c r="J2307" s="9"/>
      <c r="K2307" s="9"/>
      <c r="M2307" s="9"/>
    </row>
    <row r="2308" spans="1:13" x14ac:dyDescent="0.25">
      <c r="A2308" s="240">
        <v>41952</v>
      </c>
      <c r="B2308" s="241">
        <v>3086</v>
      </c>
      <c r="C2308" s="394" t="s">
        <v>2506</v>
      </c>
      <c r="D2308" s="8" t="s">
        <v>21</v>
      </c>
      <c r="E2308" s="252">
        <v>5940</v>
      </c>
      <c r="F2308" s="294">
        <v>41952</v>
      </c>
      <c r="G2308" s="30">
        <v>5940</v>
      </c>
      <c r="H2308" s="265">
        <f t="shared" si="29"/>
        <v>0</v>
      </c>
      <c r="I2308" s="235" t="s">
        <v>2508</v>
      </c>
      <c r="J2308" s="9"/>
      <c r="K2308" s="9"/>
      <c r="M2308" s="9"/>
    </row>
    <row r="2309" spans="1:13" x14ac:dyDescent="0.25">
      <c r="A2309" s="240">
        <v>41953</v>
      </c>
      <c r="B2309" s="241">
        <v>3138</v>
      </c>
      <c r="C2309" s="394" t="s">
        <v>2506</v>
      </c>
      <c r="D2309" s="8" t="s">
        <v>21</v>
      </c>
      <c r="E2309" s="252">
        <v>5623.4</v>
      </c>
      <c r="F2309" s="294">
        <v>41953</v>
      </c>
      <c r="G2309" s="30">
        <v>5623.4</v>
      </c>
      <c r="H2309" s="265">
        <f t="shared" si="29"/>
        <v>0</v>
      </c>
      <c r="I2309" s="8" t="s">
        <v>2508</v>
      </c>
      <c r="J2309" s="9"/>
      <c r="K2309" s="9"/>
      <c r="M2309" s="9"/>
    </row>
    <row r="2310" spans="1:13" x14ac:dyDescent="0.25">
      <c r="A2310" s="240">
        <v>41954</v>
      </c>
      <c r="B2310" s="241">
        <v>3230</v>
      </c>
      <c r="C2310" s="394" t="s">
        <v>2506</v>
      </c>
      <c r="D2310" s="8" t="s">
        <v>21</v>
      </c>
      <c r="E2310" s="252">
        <v>8222.7999999999993</v>
      </c>
      <c r="F2310" s="294">
        <v>41954</v>
      </c>
      <c r="G2310" s="30">
        <v>8222.7999999999993</v>
      </c>
      <c r="H2310" s="265">
        <f t="shared" ref="H2310:H2392" si="30">E2310-G2310</f>
        <v>0</v>
      </c>
      <c r="I2310" s="235" t="s">
        <v>2508</v>
      </c>
      <c r="J2310" s="9"/>
      <c r="K2310" s="9"/>
      <c r="M2310" s="9"/>
    </row>
    <row r="2311" spans="1:13" x14ac:dyDescent="0.25">
      <c r="A2311" s="240">
        <v>41955</v>
      </c>
      <c r="B2311" s="241">
        <v>3288</v>
      </c>
      <c r="C2311" s="394" t="s">
        <v>2506</v>
      </c>
      <c r="D2311" s="8" t="s">
        <v>21</v>
      </c>
      <c r="E2311" s="252">
        <v>7047.6</v>
      </c>
      <c r="F2311" s="294">
        <v>41955</v>
      </c>
      <c r="G2311" s="30">
        <v>7047.6</v>
      </c>
      <c r="H2311" s="265">
        <f t="shared" si="30"/>
        <v>0</v>
      </c>
      <c r="I2311" s="235" t="s">
        <v>2508</v>
      </c>
      <c r="J2311" s="9"/>
      <c r="K2311" s="9"/>
      <c r="M2311" s="9"/>
    </row>
    <row r="2312" spans="1:13" x14ac:dyDescent="0.25">
      <c r="A2312" s="240">
        <v>41956</v>
      </c>
      <c r="B2312" s="241">
        <v>3393</v>
      </c>
      <c r="C2312" s="394" t="s">
        <v>2506</v>
      </c>
      <c r="D2312" s="8" t="s">
        <v>21</v>
      </c>
      <c r="E2312" s="252">
        <v>4600.3999999999996</v>
      </c>
      <c r="F2312" s="294">
        <v>41956</v>
      </c>
      <c r="G2312" s="30">
        <v>4600.3999999999996</v>
      </c>
      <c r="H2312" s="265">
        <f t="shared" si="30"/>
        <v>0</v>
      </c>
      <c r="I2312" s="235" t="s">
        <v>2508</v>
      </c>
      <c r="J2312" s="9"/>
      <c r="K2312" s="9"/>
      <c r="M2312" s="9"/>
    </row>
    <row r="2313" spans="1:13" x14ac:dyDescent="0.25">
      <c r="A2313" s="240">
        <v>41957</v>
      </c>
      <c r="B2313" s="241">
        <v>3468</v>
      </c>
      <c r="C2313" s="394" t="s">
        <v>2506</v>
      </c>
      <c r="D2313" s="401" t="s">
        <v>21</v>
      </c>
      <c r="E2313" s="402">
        <v>5148</v>
      </c>
      <c r="F2313" s="294">
        <v>41957</v>
      </c>
      <c r="G2313" s="30">
        <v>5148</v>
      </c>
      <c r="H2313" s="265">
        <f t="shared" si="30"/>
        <v>0</v>
      </c>
      <c r="I2313" s="8" t="s">
        <v>2508</v>
      </c>
      <c r="J2313" s="9"/>
      <c r="K2313" s="9"/>
      <c r="M2313" s="9"/>
    </row>
    <row r="2314" spans="1:13" x14ac:dyDescent="0.25">
      <c r="A2314" s="240">
        <v>41957</v>
      </c>
      <c r="B2314" s="241">
        <v>3521</v>
      </c>
      <c r="C2314" s="394" t="s">
        <v>2506</v>
      </c>
      <c r="D2314" s="401" t="s">
        <v>21</v>
      </c>
      <c r="E2314" s="402">
        <v>3882.8</v>
      </c>
      <c r="F2314" s="294">
        <v>41957</v>
      </c>
      <c r="G2314" s="30">
        <v>3882.8</v>
      </c>
      <c r="H2314" s="265">
        <f t="shared" si="30"/>
        <v>0</v>
      </c>
      <c r="I2314" s="8" t="s">
        <v>2508</v>
      </c>
      <c r="J2314" s="9"/>
      <c r="K2314" s="9"/>
      <c r="M2314" s="9"/>
    </row>
    <row r="2315" spans="1:13" x14ac:dyDescent="0.25">
      <c r="A2315" s="240">
        <v>41957</v>
      </c>
      <c r="B2315" s="241">
        <v>3542</v>
      </c>
      <c r="C2315" s="394" t="s">
        <v>2506</v>
      </c>
      <c r="D2315" s="401" t="s">
        <v>21</v>
      </c>
      <c r="E2315" s="402">
        <v>17899.05</v>
      </c>
      <c r="F2315" s="294">
        <v>41957</v>
      </c>
      <c r="G2315" s="30">
        <v>17899.05</v>
      </c>
      <c r="H2315" s="265">
        <f t="shared" si="30"/>
        <v>0</v>
      </c>
      <c r="I2315" s="235" t="s">
        <v>2508</v>
      </c>
      <c r="J2315" s="9"/>
      <c r="K2315" s="9"/>
      <c r="M2315" s="9"/>
    </row>
    <row r="2316" spans="1:13" x14ac:dyDescent="0.25">
      <c r="A2316" s="240">
        <v>41960</v>
      </c>
      <c r="B2316" s="241">
        <v>3746</v>
      </c>
      <c r="C2316" s="394" t="s">
        <v>2506</v>
      </c>
      <c r="D2316" s="8" t="s">
        <v>21</v>
      </c>
      <c r="E2316" s="252">
        <v>1329.4</v>
      </c>
      <c r="F2316" s="294">
        <v>41960</v>
      </c>
      <c r="G2316" s="251">
        <v>1329.4</v>
      </c>
      <c r="H2316" s="265">
        <f t="shared" si="30"/>
        <v>0</v>
      </c>
      <c r="I2316" s="235" t="s">
        <v>2508</v>
      </c>
      <c r="J2316" s="9"/>
      <c r="K2316" s="9"/>
      <c r="M2316" s="9"/>
    </row>
    <row r="2317" spans="1:13" x14ac:dyDescent="0.25">
      <c r="A2317" s="240">
        <v>41960</v>
      </c>
      <c r="B2317" s="241">
        <v>3770</v>
      </c>
      <c r="C2317" s="394" t="s">
        <v>2506</v>
      </c>
      <c r="D2317" s="8" t="s">
        <v>21</v>
      </c>
      <c r="E2317" s="252">
        <v>16124.7</v>
      </c>
      <c r="F2317" s="299" t="s">
        <v>2728</v>
      </c>
      <c r="G2317" s="251">
        <f>12000+4124.7</f>
        <v>16124.7</v>
      </c>
      <c r="H2317" s="265">
        <f t="shared" si="30"/>
        <v>0</v>
      </c>
      <c r="I2317" s="235" t="s">
        <v>2508</v>
      </c>
      <c r="J2317" s="9"/>
      <c r="K2317" s="9"/>
      <c r="M2317" s="9"/>
    </row>
    <row r="2318" spans="1:13" x14ac:dyDescent="0.25">
      <c r="A2318" s="240">
        <v>41961</v>
      </c>
      <c r="B2318" s="241">
        <v>3861</v>
      </c>
      <c r="C2318" s="394" t="s">
        <v>2506</v>
      </c>
      <c r="D2318" s="401" t="s">
        <v>21</v>
      </c>
      <c r="E2318" s="402">
        <v>3495.4</v>
      </c>
      <c r="F2318" s="420">
        <v>41961</v>
      </c>
      <c r="G2318" s="251">
        <v>3495.4</v>
      </c>
      <c r="H2318" s="265">
        <f t="shared" si="30"/>
        <v>0</v>
      </c>
      <c r="I2318" s="8" t="s">
        <v>2508</v>
      </c>
      <c r="J2318" s="9"/>
      <c r="K2318" s="9"/>
      <c r="M2318" s="9"/>
    </row>
    <row r="2319" spans="1:13" x14ac:dyDescent="0.25">
      <c r="A2319" s="240">
        <v>41963</v>
      </c>
      <c r="B2319" s="241">
        <v>3982</v>
      </c>
      <c r="C2319" s="394" t="s">
        <v>2506</v>
      </c>
      <c r="D2319" s="401" t="s">
        <v>21</v>
      </c>
      <c r="E2319" s="402">
        <v>584.20000000000005</v>
      </c>
      <c r="F2319" s="294">
        <v>41963</v>
      </c>
      <c r="G2319" s="30">
        <v>584.20000000000005</v>
      </c>
      <c r="H2319" s="265">
        <f t="shared" si="30"/>
        <v>0</v>
      </c>
      <c r="I2319" s="8" t="s">
        <v>2508</v>
      </c>
      <c r="J2319" s="9"/>
      <c r="K2319" s="9"/>
      <c r="M2319" s="9"/>
    </row>
    <row r="2320" spans="1:13" x14ac:dyDescent="0.25">
      <c r="A2320" s="240">
        <v>41964</v>
      </c>
      <c r="B2320" s="241">
        <v>4023</v>
      </c>
      <c r="C2320" s="429" t="s">
        <v>2506</v>
      </c>
      <c r="D2320" s="401" t="s">
        <v>21</v>
      </c>
      <c r="E2320" s="402">
        <v>11972.9</v>
      </c>
      <c r="F2320" s="294">
        <v>41964</v>
      </c>
      <c r="G2320" s="30">
        <v>11972.9</v>
      </c>
      <c r="H2320" s="265">
        <f t="shared" si="30"/>
        <v>0</v>
      </c>
      <c r="I2320" s="8" t="s">
        <v>2508</v>
      </c>
      <c r="J2320" s="9"/>
      <c r="K2320" s="9"/>
      <c r="M2320" s="9"/>
    </row>
    <row r="2321" spans="1:13" x14ac:dyDescent="0.25">
      <c r="A2321" s="240">
        <v>41964</v>
      </c>
      <c r="B2321" s="241">
        <v>4025</v>
      </c>
      <c r="C2321" s="429" t="s">
        <v>2506</v>
      </c>
      <c r="D2321" s="401" t="s">
        <v>21</v>
      </c>
      <c r="E2321" s="402">
        <v>1901.8</v>
      </c>
      <c r="F2321" s="294">
        <v>41964</v>
      </c>
      <c r="G2321" s="30">
        <v>1901.8</v>
      </c>
      <c r="H2321" s="265">
        <f t="shared" si="30"/>
        <v>0</v>
      </c>
      <c r="I2321" s="8" t="s">
        <v>2508</v>
      </c>
      <c r="J2321" s="9"/>
      <c r="K2321" s="9"/>
      <c r="M2321" s="9"/>
    </row>
    <row r="2322" spans="1:13" x14ac:dyDescent="0.25">
      <c r="A2322" s="240">
        <v>41964</v>
      </c>
      <c r="B2322" s="241">
        <v>4055</v>
      </c>
      <c r="C2322" s="429" t="s">
        <v>2506</v>
      </c>
      <c r="D2322" s="401" t="s">
        <v>21</v>
      </c>
      <c r="E2322" s="402">
        <v>6472.2</v>
      </c>
      <c r="F2322" s="294">
        <v>41964</v>
      </c>
      <c r="G2322" s="30">
        <v>6472.2</v>
      </c>
      <c r="H2322" s="265">
        <f t="shared" si="30"/>
        <v>0</v>
      </c>
      <c r="I2322" s="8" t="s">
        <v>2508</v>
      </c>
      <c r="J2322" s="9"/>
      <c r="K2322" s="9"/>
      <c r="M2322" s="9"/>
    </row>
    <row r="2323" spans="1:13" x14ac:dyDescent="0.25">
      <c r="A2323" s="240">
        <v>41964</v>
      </c>
      <c r="B2323" s="241">
        <v>4113</v>
      </c>
      <c r="C2323" s="429" t="s">
        <v>2506</v>
      </c>
      <c r="D2323" s="401" t="s">
        <v>21</v>
      </c>
      <c r="E2323" s="402">
        <v>9172</v>
      </c>
      <c r="F2323" s="294">
        <v>41964</v>
      </c>
      <c r="G2323" s="22">
        <v>9172</v>
      </c>
      <c r="H2323" s="265">
        <f t="shared" si="30"/>
        <v>0</v>
      </c>
      <c r="I2323" s="431" t="s">
        <v>2508</v>
      </c>
      <c r="J2323" s="9"/>
      <c r="K2323" s="9"/>
      <c r="M2323" s="9"/>
    </row>
    <row r="2324" spans="1:13" x14ac:dyDescent="0.25">
      <c r="A2324" s="240">
        <v>41965</v>
      </c>
      <c r="B2324" s="241">
        <v>4119</v>
      </c>
      <c r="C2324" s="429" t="s">
        <v>2506</v>
      </c>
      <c r="D2324" s="401" t="s">
        <v>21</v>
      </c>
      <c r="E2324" s="402">
        <v>13775.2</v>
      </c>
      <c r="F2324" s="294">
        <v>41965</v>
      </c>
      <c r="G2324" s="22">
        <v>13775.2</v>
      </c>
      <c r="H2324" s="265">
        <f t="shared" si="30"/>
        <v>0</v>
      </c>
      <c r="I2324" s="431" t="s">
        <v>2508</v>
      </c>
      <c r="J2324" s="9"/>
      <c r="K2324" s="9"/>
      <c r="M2324" s="9"/>
    </row>
    <row r="2325" spans="1:13" x14ac:dyDescent="0.25">
      <c r="A2325" s="240">
        <v>41965</v>
      </c>
      <c r="B2325" s="241">
        <v>4185</v>
      </c>
      <c r="C2325" s="429" t="s">
        <v>2506</v>
      </c>
      <c r="D2325" s="401" t="s">
        <v>21</v>
      </c>
      <c r="E2325" s="402">
        <v>1920</v>
      </c>
      <c r="F2325" s="294">
        <v>41965</v>
      </c>
      <c r="G2325" s="22">
        <v>1920</v>
      </c>
      <c r="H2325" s="265">
        <f t="shared" si="30"/>
        <v>0</v>
      </c>
      <c r="I2325" s="20" t="s">
        <v>2508</v>
      </c>
      <c r="J2325" s="9"/>
      <c r="K2325" s="9"/>
      <c r="M2325" s="9"/>
    </row>
    <row r="2326" spans="1:13" x14ac:dyDescent="0.25">
      <c r="A2326" s="240">
        <v>41966</v>
      </c>
      <c r="B2326" s="241">
        <v>4240</v>
      </c>
      <c r="C2326" s="429" t="s">
        <v>2506</v>
      </c>
      <c r="D2326" s="401" t="s">
        <v>21</v>
      </c>
      <c r="E2326" s="402">
        <v>2777.8</v>
      </c>
      <c r="F2326" s="294">
        <v>41966</v>
      </c>
      <c r="G2326" s="22">
        <v>2777.8</v>
      </c>
      <c r="H2326" s="265">
        <f t="shared" si="30"/>
        <v>0</v>
      </c>
      <c r="I2326" s="20" t="s">
        <v>2508</v>
      </c>
      <c r="J2326" s="9"/>
      <c r="K2326" s="9"/>
      <c r="M2326" s="9"/>
    </row>
    <row r="2327" spans="1:13" x14ac:dyDescent="0.25">
      <c r="A2327" s="240">
        <v>41966</v>
      </c>
      <c r="B2327" s="241">
        <v>4253</v>
      </c>
      <c r="C2327" s="429" t="s">
        <v>2506</v>
      </c>
      <c r="D2327" s="401" t="s">
        <v>21</v>
      </c>
      <c r="E2327" s="402">
        <v>3294.8</v>
      </c>
      <c r="F2327" s="294">
        <v>41966</v>
      </c>
      <c r="G2327" s="22">
        <v>3294.8</v>
      </c>
      <c r="H2327" s="265">
        <f t="shared" si="30"/>
        <v>0</v>
      </c>
      <c r="I2327" s="20" t="s">
        <v>2508</v>
      </c>
      <c r="J2327" s="9"/>
      <c r="K2327" s="9"/>
      <c r="M2327" s="9"/>
    </row>
    <row r="2328" spans="1:13" x14ac:dyDescent="0.25">
      <c r="A2328" s="240">
        <v>41968</v>
      </c>
      <c r="B2328" s="241">
        <v>4362</v>
      </c>
      <c r="C2328" s="429" t="s">
        <v>2506</v>
      </c>
      <c r="D2328" s="8" t="s">
        <v>21</v>
      </c>
      <c r="E2328" s="252">
        <v>6296.8</v>
      </c>
      <c r="F2328" s="294">
        <v>41968</v>
      </c>
      <c r="G2328" s="22">
        <v>6296.8</v>
      </c>
      <c r="H2328" s="265">
        <f t="shared" si="30"/>
        <v>0</v>
      </c>
      <c r="I2328" s="20" t="s">
        <v>2508</v>
      </c>
      <c r="J2328" s="9"/>
      <c r="K2328" s="9"/>
      <c r="M2328" s="9"/>
    </row>
    <row r="2329" spans="1:13" x14ac:dyDescent="0.25">
      <c r="A2329" s="240">
        <v>41968</v>
      </c>
      <c r="B2329" s="241">
        <v>4431</v>
      </c>
      <c r="C2329" s="429" t="s">
        <v>2506</v>
      </c>
      <c r="D2329" s="401" t="s">
        <v>21</v>
      </c>
      <c r="E2329" s="402">
        <v>392</v>
      </c>
      <c r="F2329" s="294">
        <v>41968</v>
      </c>
      <c r="G2329" s="22">
        <v>392</v>
      </c>
      <c r="H2329" s="265">
        <f t="shared" si="30"/>
        <v>0</v>
      </c>
      <c r="I2329" s="20" t="s">
        <v>2508</v>
      </c>
      <c r="J2329" s="9"/>
      <c r="K2329" s="9"/>
      <c r="M2329" s="9"/>
    </row>
    <row r="2330" spans="1:13" x14ac:dyDescent="0.25">
      <c r="A2330" s="240"/>
      <c r="B2330" s="241"/>
      <c r="C2330" s="429"/>
      <c r="D2330" s="401"/>
      <c r="E2330" s="402"/>
      <c r="F2330" s="294"/>
      <c r="G2330" s="620">
        <f>SUM(G2299:G2329)</f>
        <v>204326.64999999997</v>
      </c>
      <c r="H2330" s="265"/>
      <c r="I2330" s="20"/>
      <c r="J2330" s="9"/>
      <c r="K2330" s="9"/>
      <c r="M2330" s="9"/>
    </row>
    <row r="2331" spans="1:13" x14ac:dyDescent="0.25">
      <c r="A2331" s="240"/>
      <c r="B2331" s="241"/>
      <c r="C2331" s="429"/>
      <c r="D2331" s="401"/>
      <c r="E2331" s="402"/>
      <c r="F2331" s="294"/>
      <c r="G2331" s="22"/>
      <c r="H2331" s="265"/>
      <c r="I2331" s="20"/>
      <c r="J2331" s="9"/>
      <c r="K2331" s="9"/>
      <c r="M2331" s="9"/>
    </row>
    <row r="2332" spans="1:13" x14ac:dyDescent="0.25">
      <c r="A2332" s="240">
        <v>41944</v>
      </c>
      <c r="B2332" s="241">
        <v>2474</v>
      </c>
      <c r="C2332" s="394" t="s">
        <v>2506</v>
      </c>
      <c r="D2332" s="401" t="s">
        <v>340</v>
      </c>
      <c r="E2332" s="402">
        <v>17654.400000000001</v>
      </c>
      <c r="F2332" s="294">
        <v>41944</v>
      </c>
      <c r="G2332" s="410">
        <v>17654.400000000001</v>
      </c>
      <c r="H2332" s="238">
        <f t="shared" si="30"/>
        <v>0</v>
      </c>
      <c r="I2332" s="235" t="s">
        <v>2508</v>
      </c>
      <c r="J2332" s="9"/>
      <c r="K2332" s="9"/>
      <c r="M2332" s="9"/>
    </row>
    <row r="2333" spans="1:13" x14ac:dyDescent="0.25">
      <c r="A2333" s="240">
        <v>41946</v>
      </c>
      <c r="B2333" s="241">
        <v>2559</v>
      </c>
      <c r="C2333" s="394" t="s">
        <v>2506</v>
      </c>
      <c r="D2333" s="414" t="s">
        <v>340</v>
      </c>
      <c r="E2333" s="402">
        <v>11203.2</v>
      </c>
      <c r="F2333" s="294">
        <v>41946</v>
      </c>
      <c r="G2333" s="30">
        <v>11203.2</v>
      </c>
      <c r="H2333" s="238">
        <f t="shared" si="30"/>
        <v>0</v>
      </c>
      <c r="I2333" s="38" t="s">
        <v>2508</v>
      </c>
      <c r="J2333" s="9"/>
      <c r="K2333" s="9"/>
      <c r="M2333" s="9"/>
    </row>
    <row r="2334" spans="1:13" x14ac:dyDescent="0.25">
      <c r="A2334" s="240">
        <v>41951</v>
      </c>
      <c r="B2334" s="241">
        <v>3038</v>
      </c>
      <c r="C2334" s="394" t="s">
        <v>2506</v>
      </c>
      <c r="D2334" s="8" t="s">
        <v>340</v>
      </c>
      <c r="E2334" s="252">
        <v>11505.6</v>
      </c>
      <c r="F2334" s="294">
        <v>41951</v>
      </c>
      <c r="G2334" s="30">
        <v>11505.6</v>
      </c>
      <c r="H2334" s="265">
        <f t="shared" si="30"/>
        <v>0</v>
      </c>
      <c r="I2334" s="8" t="s">
        <v>2508</v>
      </c>
      <c r="J2334" s="9"/>
      <c r="K2334" s="9"/>
      <c r="M2334" s="9"/>
    </row>
    <row r="2335" spans="1:13" x14ac:dyDescent="0.25">
      <c r="A2335" s="240">
        <v>41953</v>
      </c>
      <c r="B2335" s="241">
        <v>3132</v>
      </c>
      <c r="C2335" s="394" t="s">
        <v>2506</v>
      </c>
      <c r="D2335" s="8" t="s">
        <v>340</v>
      </c>
      <c r="E2335" s="252">
        <v>11516.4</v>
      </c>
      <c r="F2335" s="294" t="s">
        <v>2672</v>
      </c>
      <c r="G2335" s="30">
        <v>11516.4</v>
      </c>
      <c r="H2335" s="265">
        <f t="shared" si="30"/>
        <v>0</v>
      </c>
      <c r="I2335" s="8" t="s">
        <v>2508</v>
      </c>
      <c r="J2335" s="9"/>
      <c r="K2335" s="9"/>
      <c r="M2335" s="9"/>
    </row>
    <row r="2336" spans="1:13" x14ac:dyDescent="0.25">
      <c r="A2336" s="240">
        <v>41953</v>
      </c>
      <c r="B2336" s="241">
        <v>3149</v>
      </c>
      <c r="C2336" s="394" t="s">
        <v>2506</v>
      </c>
      <c r="D2336" s="8" t="s">
        <v>340</v>
      </c>
      <c r="E2336" s="252">
        <v>7372.8</v>
      </c>
      <c r="F2336" s="294">
        <v>41953</v>
      </c>
      <c r="G2336" s="30">
        <v>7372.8</v>
      </c>
      <c r="H2336" s="265">
        <f t="shared" si="30"/>
        <v>0</v>
      </c>
      <c r="I2336" s="8" t="s">
        <v>2508</v>
      </c>
      <c r="J2336" s="9"/>
      <c r="K2336" s="9"/>
      <c r="M2336" s="9"/>
    </row>
    <row r="2337" spans="1:13" x14ac:dyDescent="0.25">
      <c r="A2337" s="240"/>
      <c r="B2337" s="241"/>
      <c r="C2337" s="394"/>
      <c r="D2337" s="8"/>
      <c r="E2337" s="252"/>
      <c r="F2337" s="294"/>
      <c r="G2337" s="621">
        <f>SUM(G2332:G2336)</f>
        <v>59252.400000000009</v>
      </c>
      <c r="H2337" s="265"/>
      <c r="I2337" s="8"/>
      <c r="J2337" s="9"/>
      <c r="K2337" s="9"/>
      <c r="M2337" s="9"/>
    </row>
    <row r="2338" spans="1:13" x14ac:dyDescent="0.25">
      <c r="A2338" s="240"/>
      <c r="B2338" s="241"/>
      <c r="C2338" s="394"/>
      <c r="D2338" s="8"/>
      <c r="E2338" s="252"/>
      <c r="F2338" s="294"/>
      <c r="G2338" s="30"/>
      <c r="H2338" s="265"/>
      <c r="I2338" s="8"/>
      <c r="J2338" s="9"/>
      <c r="K2338" s="9"/>
      <c r="M2338" s="9"/>
    </row>
    <row r="2339" spans="1:13" x14ac:dyDescent="0.25">
      <c r="A2339" s="240">
        <v>41961</v>
      </c>
      <c r="B2339" s="241">
        <v>3836</v>
      </c>
      <c r="C2339" s="394" t="s">
        <v>2506</v>
      </c>
      <c r="D2339" s="401" t="s">
        <v>94</v>
      </c>
      <c r="E2339" s="402">
        <v>1505</v>
      </c>
      <c r="F2339" s="294">
        <v>41961</v>
      </c>
      <c r="G2339" s="251">
        <v>1505</v>
      </c>
      <c r="H2339" s="265">
        <f t="shared" si="30"/>
        <v>0</v>
      </c>
      <c r="I2339" s="8" t="s">
        <v>2508</v>
      </c>
      <c r="J2339" s="9"/>
      <c r="K2339" s="9"/>
      <c r="M2339" s="9"/>
    </row>
    <row r="2340" spans="1:13" x14ac:dyDescent="0.25">
      <c r="A2340" s="240"/>
      <c r="B2340" s="241"/>
      <c r="C2340" s="394"/>
      <c r="D2340" s="401"/>
      <c r="E2340" s="402"/>
      <c r="F2340" s="294"/>
      <c r="G2340" s="251"/>
      <c r="H2340" s="265"/>
      <c r="I2340" s="8"/>
      <c r="J2340" s="9"/>
      <c r="K2340" s="9"/>
      <c r="M2340" s="9"/>
    </row>
    <row r="2341" spans="1:13" x14ac:dyDescent="0.25">
      <c r="A2341" s="240">
        <v>41949</v>
      </c>
      <c r="B2341" s="241">
        <v>2867</v>
      </c>
      <c r="C2341" s="394" t="s">
        <v>2506</v>
      </c>
      <c r="D2341" s="401" t="s">
        <v>128</v>
      </c>
      <c r="E2341" s="402">
        <v>4854.8999999999996</v>
      </c>
      <c r="F2341" s="294">
        <v>41949</v>
      </c>
      <c r="G2341" s="30">
        <v>4854.8999999999996</v>
      </c>
      <c r="H2341" s="265">
        <f t="shared" si="30"/>
        <v>0</v>
      </c>
      <c r="I2341" s="8" t="s">
        <v>2508</v>
      </c>
      <c r="J2341" s="9"/>
      <c r="K2341" s="9"/>
      <c r="M2341" s="9"/>
    </row>
    <row r="2342" spans="1:13" x14ac:dyDescent="0.25">
      <c r="A2342" s="240">
        <v>41956</v>
      </c>
      <c r="B2342" s="241">
        <v>3443</v>
      </c>
      <c r="C2342" s="394" t="s">
        <v>2506</v>
      </c>
      <c r="D2342" s="401" t="s">
        <v>128</v>
      </c>
      <c r="E2342" s="402">
        <v>4889.6000000000004</v>
      </c>
      <c r="F2342" s="294">
        <v>41956</v>
      </c>
      <c r="G2342" s="22">
        <v>4889.6000000000004</v>
      </c>
      <c r="H2342" s="265">
        <f t="shared" si="30"/>
        <v>0</v>
      </c>
      <c r="I2342" s="20" t="s">
        <v>2508</v>
      </c>
      <c r="J2342" s="9"/>
      <c r="K2342" s="9"/>
      <c r="M2342" s="9"/>
    </row>
    <row r="2343" spans="1:13" x14ac:dyDescent="0.25">
      <c r="A2343" s="240">
        <v>41956</v>
      </c>
      <c r="B2343" s="241">
        <v>3444</v>
      </c>
      <c r="C2343" s="394" t="s">
        <v>2506</v>
      </c>
      <c r="D2343" s="8" t="s">
        <v>128</v>
      </c>
      <c r="E2343" s="252">
        <v>514.79999999999995</v>
      </c>
      <c r="F2343" s="294">
        <v>41956</v>
      </c>
      <c r="G2343" s="22">
        <v>514.79999999999995</v>
      </c>
      <c r="H2343" s="265">
        <f t="shared" si="30"/>
        <v>0</v>
      </c>
      <c r="I2343" s="20" t="s">
        <v>2508</v>
      </c>
      <c r="J2343" s="9"/>
      <c r="K2343" s="9"/>
      <c r="M2343" s="9"/>
    </row>
    <row r="2344" spans="1:13" x14ac:dyDescent="0.25">
      <c r="A2344" s="240">
        <v>41963</v>
      </c>
      <c r="B2344" s="241">
        <v>3998</v>
      </c>
      <c r="C2344" s="394" t="s">
        <v>2506</v>
      </c>
      <c r="D2344" s="401" t="s">
        <v>128</v>
      </c>
      <c r="E2344" s="402">
        <v>6357</v>
      </c>
      <c r="F2344" s="294">
        <v>41963</v>
      </c>
      <c r="G2344" s="30">
        <v>6357</v>
      </c>
      <c r="H2344" s="265">
        <f t="shared" si="30"/>
        <v>0</v>
      </c>
      <c r="I2344" s="8" t="s">
        <v>2508</v>
      </c>
      <c r="J2344" s="9"/>
      <c r="K2344" s="9"/>
      <c r="M2344" s="9"/>
    </row>
    <row r="2345" spans="1:13" x14ac:dyDescent="0.25">
      <c r="A2345" s="240"/>
      <c r="B2345" s="241"/>
      <c r="C2345" s="394"/>
      <c r="D2345" s="401"/>
      <c r="E2345" s="402"/>
      <c r="F2345" s="294"/>
      <c r="G2345" s="30">
        <f>SUM(G2341:G2344)</f>
        <v>16616.3</v>
      </c>
      <c r="H2345" s="265"/>
      <c r="I2345" s="8"/>
      <c r="J2345" s="9"/>
      <c r="K2345" s="9"/>
      <c r="M2345" s="9"/>
    </row>
    <row r="2346" spans="1:13" x14ac:dyDescent="0.25">
      <c r="A2346" s="240"/>
      <c r="B2346" s="241"/>
      <c r="C2346" s="394"/>
      <c r="D2346" s="401"/>
      <c r="E2346" s="402"/>
      <c r="F2346" s="294"/>
      <c r="G2346" s="30"/>
      <c r="H2346" s="265"/>
      <c r="I2346" s="8"/>
      <c r="J2346" s="9"/>
      <c r="K2346" s="9"/>
      <c r="M2346" s="9"/>
    </row>
    <row r="2347" spans="1:13" x14ac:dyDescent="0.25">
      <c r="A2347" s="240">
        <v>41946</v>
      </c>
      <c r="B2347" s="241">
        <v>2639</v>
      </c>
      <c r="C2347" s="394" t="s">
        <v>2506</v>
      </c>
      <c r="D2347" s="414" t="s">
        <v>2596</v>
      </c>
      <c r="E2347" s="402">
        <v>7500.8</v>
      </c>
      <c r="F2347" s="294">
        <v>41955</v>
      </c>
      <c r="G2347" s="30">
        <v>7500.8</v>
      </c>
      <c r="H2347" s="265">
        <f>E2347-G2347</f>
        <v>0</v>
      </c>
      <c r="I2347" s="38" t="s">
        <v>2534</v>
      </c>
      <c r="J2347" s="9"/>
      <c r="K2347" s="9"/>
      <c r="M2347" s="9"/>
    </row>
    <row r="2348" spans="1:13" x14ac:dyDescent="0.25">
      <c r="A2348" s="240">
        <v>41956</v>
      </c>
      <c r="B2348" s="241">
        <v>3454</v>
      </c>
      <c r="C2348" s="394" t="s">
        <v>2506</v>
      </c>
      <c r="D2348" s="8" t="s">
        <v>2704</v>
      </c>
      <c r="E2348" s="252">
        <v>3971.2</v>
      </c>
      <c r="F2348" s="294">
        <v>41963</v>
      </c>
      <c r="G2348" s="22">
        <v>3971.2</v>
      </c>
      <c r="H2348" s="265">
        <f t="shared" si="30"/>
        <v>0</v>
      </c>
      <c r="I2348" s="20" t="s">
        <v>2534</v>
      </c>
      <c r="J2348" s="9"/>
      <c r="K2348" s="9"/>
      <c r="M2348" s="9"/>
    </row>
    <row r="2349" spans="1:13" x14ac:dyDescent="0.25">
      <c r="A2349" s="240">
        <v>41953</v>
      </c>
      <c r="B2349" s="241">
        <v>3207</v>
      </c>
      <c r="C2349" s="394" t="s">
        <v>2506</v>
      </c>
      <c r="D2349" s="8" t="s">
        <v>2683</v>
      </c>
      <c r="E2349" s="252">
        <v>2855</v>
      </c>
      <c r="F2349" s="294">
        <v>41963</v>
      </c>
      <c r="G2349" s="30">
        <v>2855</v>
      </c>
      <c r="H2349" s="265">
        <f t="shared" si="30"/>
        <v>0</v>
      </c>
      <c r="I2349" s="235" t="s">
        <v>2534</v>
      </c>
      <c r="J2349" s="9"/>
      <c r="K2349" s="9"/>
      <c r="M2349" s="9"/>
    </row>
    <row r="2350" spans="1:13" x14ac:dyDescent="0.25">
      <c r="A2350" s="240">
        <v>41960</v>
      </c>
      <c r="B2350" s="241">
        <v>3763</v>
      </c>
      <c r="C2350" s="394" t="s">
        <v>2506</v>
      </c>
      <c r="D2350" s="401" t="s">
        <v>2683</v>
      </c>
      <c r="E2350" s="402">
        <v>4638.6000000000004</v>
      </c>
      <c r="F2350" s="294">
        <v>41967</v>
      </c>
      <c r="G2350" s="251">
        <v>4638.6000000000004</v>
      </c>
      <c r="H2350" s="265">
        <f t="shared" si="30"/>
        <v>0</v>
      </c>
      <c r="I2350" s="235" t="s">
        <v>2534</v>
      </c>
      <c r="J2350" s="9"/>
      <c r="K2350" s="9"/>
      <c r="M2350" s="9"/>
    </row>
    <row r="2351" spans="1:13" x14ac:dyDescent="0.25">
      <c r="A2351" s="240">
        <v>41967</v>
      </c>
      <c r="B2351" s="241">
        <v>4360</v>
      </c>
      <c r="C2351" s="429" t="s">
        <v>2506</v>
      </c>
      <c r="D2351" s="8" t="s">
        <v>2683</v>
      </c>
      <c r="E2351" s="252">
        <v>6888.6</v>
      </c>
      <c r="F2351" s="300"/>
      <c r="G2351" s="100"/>
      <c r="H2351" s="265">
        <f t="shared" si="30"/>
        <v>6888.6</v>
      </c>
      <c r="I2351" s="20" t="s">
        <v>2534</v>
      </c>
      <c r="J2351" s="9"/>
      <c r="K2351" s="9"/>
      <c r="M2351" s="9"/>
    </row>
    <row r="2352" spans="1:13" x14ac:dyDescent="0.25">
      <c r="A2352" s="240"/>
      <c r="B2352" s="241"/>
      <c r="C2352" s="429"/>
      <c r="D2352" s="8"/>
      <c r="E2352" s="473">
        <f>SUM(E2347:E2351)</f>
        <v>25854.199999999997</v>
      </c>
      <c r="F2352" s="300"/>
      <c r="G2352" s="100"/>
      <c r="H2352" s="265"/>
      <c r="I2352" s="20"/>
      <c r="J2352" s="9"/>
      <c r="K2352" s="9"/>
      <c r="M2352" s="9"/>
    </row>
    <row r="2353" spans="1:13" x14ac:dyDescent="0.25">
      <c r="A2353" s="240"/>
      <c r="B2353" s="241"/>
      <c r="C2353" s="429"/>
      <c r="D2353" s="8"/>
      <c r="E2353" s="252"/>
      <c r="F2353" s="300"/>
      <c r="G2353" s="100"/>
      <c r="H2353" s="265"/>
      <c r="I2353" s="20"/>
      <c r="J2353" s="9"/>
      <c r="K2353" s="9"/>
      <c r="M2353" s="9"/>
    </row>
    <row r="2354" spans="1:13" x14ac:dyDescent="0.25">
      <c r="A2354" s="240">
        <v>41946</v>
      </c>
      <c r="B2354" s="241">
        <v>2601</v>
      </c>
      <c r="C2354" s="394" t="s">
        <v>2506</v>
      </c>
      <c r="D2354" s="414" t="s">
        <v>2576</v>
      </c>
      <c r="E2354" s="402">
        <v>19858</v>
      </c>
      <c r="F2354" s="313" t="s">
        <v>2577</v>
      </c>
      <c r="G2354" s="30">
        <v>19858</v>
      </c>
      <c r="H2354" s="265">
        <f t="shared" ref="H2354:H2361" si="31">E2354-G2354</f>
        <v>0</v>
      </c>
      <c r="I2354" s="38" t="s">
        <v>2544</v>
      </c>
      <c r="J2354" s="9"/>
      <c r="K2354" s="9"/>
      <c r="M2354" s="9"/>
    </row>
    <row r="2355" spans="1:13" x14ac:dyDescent="0.25">
      <c r="A2355" s="240">
        <v>41950</v>
      </c>
      <c r="B2355" s="241">
        <v>2943</v>
      </c>
      <c r="C2355" s="394" t="s">
        <v>2506</v>
      </c>
      <c r="D2355" s="401" t="s">
        <v>2576</v>
      </c>
      <c r="E2355" s="402">
        <v>19345.400000000001</v>
      </c>
      <c r="F2355" s="313" t="s">
        <v>2649</v>
      </c>
      <c r="G2355" s="247">
        <v>19345.400000000001</v>
      </c>
      <c r="H2355" s="265">
        <f t="shared" si="31"/>
        <v>0</v>
      </c>
      <c r="I2355" s="8" t="s">
        <v>2520</v>
      </c>
      <c r="J2355" s="9"/>
      <c r="K2355" s="9"/>
      <c r="M2355" s="9"/>
    </row>
    <row r="2356" spans="1:13" x14ac:dyDescent="0.25">
      <c r="A2356" s="240">
        <v>41953</v>
      </c>
      <c r="B2356" s="241">
        <v>3169</v>
      </c>
      <c r="C2356" s="394" t="s">
        <v>2506</v>
      </c>
      <c r="D2356" s="8" t="s">
        <v>2576</v>
      </c>
      <c r="E2356" s="252">
        <v>18377.400000000001</v>
      </c>
      <c r="F2356" s="294">
        <v>41965</v>
      </c>
      <c r="G2356" s="30">
        <v>18377.400000000001</v>
      </c>
      <c r="H2356" s="265">
        <f t="shared" si="31"/>
        <v>0</v>
      </c>
      <c r="I2356" s="235" t="s">
        <v>2544</v>
      </c>
      <c r="J2356" s="9"/>
      <c r="K2356" s="9"/>
      <c r="M2356" s="9"/>
    </row>
    <row r="2357" spans="1:13" x14ac:dyDescent="0.25">
      <c r="A2357" s="240">
        <v>41955</v>
      </c>
      <c r="B2357" s="241">
        <v>3351</v>
      </c>
      <c r="C2357" s="394" t="s">
        <v>2506</v>
      </c>
      <c r="D2357" s="8" t="s">
        <v>2576</v>
      </c>
      <c r="E2357" s="252">
        <v>36507.9</v>
      </c>
      <c r="F2357" s="300"/>
      <c r="G2357" s="277"/>
      <c r="H2357" s="265">
        <f t="shared" si="31"/>
        <v>36507.9</v>
      </c>
      <c r="I2357" s="235" t="s">
        <v>2544</v>
      </c>
      <c r="J2357" s="9"/>
      <c r="K2357" s="9"/>
      <c r="M2357" s="9"/>
    </row>
    <row r="2358" spans="1:13" x14ac:dyDescent="0.25">
      <c r="A2358" s="240">
        <v>41957</v>
      </c>
      <c r="B2358" s="241">
        <v>3532</v>
      </c>
      <c r="C2358" s="394" t="s">
        <v>2506</v>
      </c>
      <c r="D2358" s="8" t="s">
        <v>2576</v>
      </c>
      <c r="E2358" s="252">
        <v>18547.8</v>
      </c>
      <c r="F2358" s="313" t="s">
        <v>2712</v>
      </c>
      <c r="G2358" s="30">
        <v>18547.8</v>
      </c>
      <c r="H2358" s="265">
        <f t="shared" si="31"/>
        <v>0</v>
      </c>
      <c r="I2358" s="235" t="s">
        <v>2508</v>
      </c>
      <c r="J2358" s="9"/>
      <c r="K2358" s="9"/>
      <c r="M2358" s="9"/>
    </row>
    <row r="2359" spans="1:13" x14ac:dyDescent="0.25">
      <c r="A2359" s="240">
        <v>41961</v>
      </c>
      <c r="B2359" s="241">
        <v>3831</v>
      </c>
      <c r="C2359" s="394" t="s">
        <v>2506</v>
      </c>
      <c r="D2359" s="401" t="s">
        <v>2576</v>
      </c>
      <c r="E2359" s="402">
        <v>32632.67</v>
      </c>
      <c r="F2359" s="300"/>
      <c r="G2359" s="424"/>
      <c r="H2359" s="265">
        <f t="shared" si="31"/>
        <v>32632.67</v>
      </c>
      <c r="I2359" s="235" t="s">
        <v>2544</v>
      </c>
      <c r="J2359" s="9"/>
      <c r="K2359" s="9"/>
      <c r="M2359" s="9"/>
    </row>
    <row r="2360" spans="1:13" x14ac:dyDescent="0.25">
      <c r="A2360" s="240">
        <v>41964</v>
      </c>
      <c r="B2360" s="241">
        <v>4040</v>
      </c>
      <c r="C2360" s="429" t="s">
        <v>2506</v>
      </c>
      <c r="D2360" s="401" t="s">
        <v>2576</v>
      </c>
      <c r="E2360" s="402">
        <v>10810</v>
      </c>
      <c r="F2360" s="300"/>
      <c r="G2360" s="277"/>
      <c r="H2360" s="265">
        <f t="shared" si="31"/>
        <v>10810</v>
      </c>
      <c r="I2360" s="8" t="s">
        <v>2544</v>
      </c>
      <c r="J2360" s="9"/>
      <c r="K2360" s="9"/>
      <c r="M2360" s="9"/>
    </row>
    <row r="2361" spans="1:13" x14ac:dyDescent="0.25">
      <c r="A2361" s="240">
        <v>41967</v>
      </c>
      <c r="B2361" s="241">
        <v>4304</v>
      </c>
      <c r="C2361" s="429" t="s">
        <v>2506</v>
      </c>
      <c r="D2361" s="401" t="s">
        <v>2576</v>
      </c>
      <c r="E2361" s="402">
        <v>15074.16</v>
      </c>
      <c r="F2361" s="434"/>
      <c r="G2361" s="277"/>
      <c r="H2361" s="265">
        <f t="shared" si="31"/>
        <v>15074.16</v>
      </c>
      <c r="I2361" s="235" t="s">
        <v>2544</v>
      </c>
      <c r="J2361" s="9"/>
      <c r="K2361" s="9"/>
      <c r="M2361" s="9"/>
    </row>
    <row r="2362" spans="1:13" x14ac:dyDescent="0.25">
      <c r="A2362" s="240"/>
      <c r="B2362" s="241"/>
      <c r="C2362" s="429"/>
      <c r="D2362" s="401"/>
      <c r="E2362" s="622">
        <f>SUM(E2354:E2361)</f>
        <v>171153.33000000002</v>
      </c>
      <c r="F2362" s="434"/>
      <c r="G2362" s="277"/>
      <c r="H2362" s="265"/>
      <c r="I2362" s="235"/>
      <c r="J2362" s="9"/>
      <c r="K2362" s="9"/>
      <c r="M2362" s="9"/>
    </row>
    <row r="2363" spans="1:13" x14ac:dyDescent="0.25">
      <c r="A2363" s="240"/>
      <c r="B2363" s="241"/>
      <c r="C2363" s="429"/>
      <c r="D2363" s="401"/>
      <c r="E2363" s="402"/>
      <c r="F2363" s="434"/>
      <c r="G2363" s="277"/>
      <c r="H2363" s="265"/>
      <c r="I2363" s="235"/>
      <c r="J2363" s="9"/>
      <c r="K2363" s="9"/>
      <c r="M2363" s="9"/>
    </row>
    <row r="2364" spans="1:13" x14ac:dyDescent="0.25">
      <c r="A2364" s="240">
        <v>41961</v>
      </c>
      <c r="B2364" s="241">
        <v>3811</v>
      </c>
      <c r="C2364" s="394" t="s">
        <v>2506</v>
      </c>
      <c r="D2364" s="401" t="s">
        <v>2749</v>
      </c>
      <c r="E2364" s="402">
        <v>13221.2</v>
      </c>
      <c r="F2364" s="300"/>
      <c r="G2364" s="424"/>
      <c r="H2364" s="265">
        <f>E2364-G2364</f>
        <v>13221.2</v>
      </c>
      <c r="I2364" s="235" t="s">
        <v>2544</v>
      </c>
      <c r="J2364" s="9"/>
      <c r="K2364" s="9"/>
      <c r="M2364" s="9"/>
    </row>
    <row r="2365" spans="1:13" x14ac:dyDescent="0.25">
      <c r="A2365" s="240">
        <v>41964</v>
      </c>
      <c r="B2365" s="241">
        <v>4041</v>
      </c>
      <c r="C2365" s="429" t="s">
        <v>2506</v>
      </c>
      <c r="D2365" s="401" t="s">
        <v>2749</v>
      </c>
      <c r="E2365" s="402">
        <v>6382.5</v>
      </c>
      <c r="F2365" s="300"/>
      <c r="G2365" s="277"/>
      <c r="H2365" s="265">
        <f>E2365-G2365</f>
        <v>6382.5</v>
      </c>
      <c r="I2365" s="8" t="s">
        <v>2544</v>
      </c>
      <c r="J2365" s="9"/>
      <c r="K2365" s="9"/>
      <c r="M2365" s="9"/>
    </row>
    <row r="2366" spans="1:13" x14ac:dyDescent="0.25">
      <c r="A2366" s="240">
        <v>41967</v>
      </c>
      <c r="B2366" s="241">
        <v>4311</v>
      </c>
      <c r="C2366" s="429" t="s">
        <v>2506</v>
      </c>
      <c r="D2366" s="401" t="s">
        <v>2749</v>
      </c>
      <c r="E2366" s="402">
        <v>62528.800000000003</v>
      </c>
      <c r="F2366" s="434"/>
      <c r="G2366" s="277"/>
      <c r="H2366" s="265">
        <f>E2366-G2366</f>
        <v>62528.800000000003</v>
      </c>
      <c r="I2366" s="235" t="s">
        <v>2544</v>
      </c>
      <c r="J2366" s="9"/>
      <c r="K2366" s="9"/>
      <c r="M2366" s="9"/>
    </row>
    <row r="2367" spans="1:13" x14ac:dyDescent="0.25">
      <c r="A2367" s="240"/>
      <c r="B2367" s="241"/>
      <c r="C2367" s="429"/>
      <c r="D2367" s="401"/>
      <c r="E2367" s="622">
        <f>SUM(E2364:E2366)</f>
        <v>82132.5</v>
      </c>
      <c r="F2367" s="434"/>
      <c r="G2367" s="277"/>
      <c r="H2367" s="265"/>
      <c r="I2367" s="235"/>
      <c r="J2367" s="9"/>
      <c r="K2367" s="9"/>
      <c r="M2367" s="9"/>
    </row>
    <row r="2368" spans="1:13" x14ac:dyDescent="0.25">
      <c r="A2368" s="240"/>
      <c r="B2368" s="241"/>
      <c r="C2368" s="429"/>
      <c r="D2368" s="401"/>
      <c r="E2368" s="402"/>
      <c r="F2368" s="434"/>
      <c r="G2368" s="277"/>
      <c r="H2368" s="265"/>
      <c r="I2368" s="235"/>
      <c r="J2368" s="9"/>
      <c r="K2368" s="9"/>
      <c r="M2368" s="9"/>
    </row>
    <row r="2369" spans="1:13" x14ac:dyDescent="0.25">
      <c r="A2369" s="240">
        <v>41946</v>
      </c>
      <c r="B2369" s="241">
        <v>2602</v>
      </c>
      <c r="C2369" s="394" t="s">
        <v>2506</v>
      </c>
      <c r="D2369" s="414" t="s">
        <v>217</v>
      </c>
      <c r="E2369" s="402">
        <v>52783.199999999997</v>
      </c>
      <c r="F2369" s="313" t="s">
        <v>2578</v>
      </c>
      <c r="G2369" s="30">
        <v>52783.199999999997</v>
      </c>
      <c r="H2369" s="265">
        <f t="shared" si="30"/>
        <v>0</v>
      </c>
      <c r="I2369" s="38" t="s">
        <v>2544</v>
      </c>
      <c r="J2369" s="9"/>
      <c r="K2369" s="9"/>
      <c r="M2369" s="9"/>
    </row>
    <row r="2370" spans="1:13" x14ac:dyDescent="0.25">
      <c r="A2370" s="240">
        <v>41950</v>
      </c>
      <c r="B2370" s="241">
        <v>2931</v>
      </c>
      <c r="C2370" s="394" t="s">
        <v>2506</v>
      </c>
      <c r="D2370" s="401" t="s">
        <v>217</v>
      </c>
      <c r="E2370" s="402">
        <v>24462</v>
      </c>
      <c r="F2370" s="313" t="s">
        <v>2647</v>
      </c>
      <c r="G2370" s="30">
        <v>24462</v>
      </c>
      <c r="H2370" s="265">
        <f t="shared" si="30"/>
        <v>0</v>
      </c>
      <c r="I2370" s="8" t="s">
        <v>2520</v>
      </c>
      <c r="J2370" s="9"/>
      <c r="K2370" s="9"/>
      <c r="M2370" s="9"/>
    </row>
    <row r="2371" spans="1:13" x14ac:dyDescent="0.25">
      <c r="A2371" s="240">
        <v>41953</v>
      </c>
      <c r="B2371" s="241">
        <v>3176</v>
      </c>
      <c r="C2371" s="394" t="s">
        <v>2506</v>
      </c>
      <c r="D2371" s="8" t="s">
        <v>217</v>
      </c>
      <c r="E2371" s="252">
        <v>51365.599999999999</v>
      </c>
      <c r="F2371" s="294">
        <v>41965</v>
      </c>
      <c r="G2371" s="30">
        <v>51365.599999999999</v>
      </c>
      <c r="H2371" s="265">
        <f t="shared" si="30"/>
        <v>0</v>
      </c>
      <c r="I2371" s="235" t="s">
        <v>2544</v>
      </c>
      <c r="J2371" s="9"/>
      <c r="K2371" s="9"/>
      <c r="M2371" s="9"/>
    </row>
    <row r="2372" spans="1:13" x14ac:dyDescent="0.25">
      <c r="A2372" s="240">
        <v>41957</v>
      </c>
      <c r="B2372" s="241">
        <v>3536</v>
      </c>
      <c r="C2372" s="394" t="s">
        <v>2506</v>
      </c>
      <c r="D2372" s="8" t="s">
        <v>217</v>
      </c>
      <c r="E2372" s="252">
        <v>60958</v>
      </c>
      <c r="F2372" s="313" t="s">
        <v>2713</v>
      </c>
      <c r="G2372" s="30">
        <v>60958</v>
      </c>
      <c r="H2372" s="265">
        <f t="shared" si="30"/>
        <v>0</v>
      </c>
      <c r="I2372" s="235" t="s">
        <v>2544</v>
      </c>
      <c r="J2372" s="9"/>
      <c r="K2372" s="9"/>
      <c r="M2372" s="9"/>
    </row>
    <row r="2373" spans="1:13" x14ac:dyDescent="0.25">
      <c r="A2373" s="240">
        <v>41961</v>
      </c>
      <c r="B2373" s="241">
        <v>3830</v>
      </c>
      <c r="C2373" s="394" t="s">
        <v>2506</v>
      </c>
      <c r="D2373" s="401" t="s">
        <v>217</v>
      </c>
      <c r="E2373" s="402">
        <v>45435.4</v>
      </c>
      <c r="F2373" s="300"/>
      <c r="G2373" s="424"/>
      <c r="H2373" s="265">
        <f t="shared" si="30"/>
        <v>45435.4</v>
      </c>
      <c r="I2373" s="235" t="s">
        <v>2544</v>
      </c>
      <c r="J2373" s="9"/>
      <c r="K2373" s="9"/>
      <c r="M2373" s="9"/>
    </row>
    <row r="2374" spans="1:13" x14ac:dyDescent="0.25">
      <c r="A2374" s="240">
        <v>41964</v>
      </c>
      <c r="B2374" s="241">
        <v>4027</v>
      </c>
      <c r="C2374" s="429" t="s">
        <v>2506</v>
      </c>
      <c r="D2374" s="401" t="s">
        <v>217</v>
      </c>
      <c r="E2374" s="402">
        <v>26105.599999999999</v>
      </c>
      <c r="F2374" s="300"/>
      <c r="G2374" s="277"/>
      <c r="H2374" s="265">
        <f t="shared" si="30"/>
        <v>26105.599999999999</v>
      </c>
      <c r="I2374" s="8" t="s">
        <v>2544</v>
      </c>
      <c r="J2374" s="9"/>
      <c r="K2374" s="9"/>
      <c r="M2374" s="9"/>
    </row>
    <row r="2375" spans="1:13" x14ac:dyDescent="0.25">
      <c r="A2375" s="240">
        <v>41967</v>
      </c>
      <c r="B2375" s="241">
        <v>4302</v>
      </c>
      <c r="C2375" s="429" t="s">
        <v>2506</v>
      </c>
      <c r="D2375" s="401" t="s">
        <v>217</v>
      </c>
      <c r="E2375" s="402">
        <v>48786.2</v>
      </c>
      <c r="F2375" s="434"/>
      <c r="G2375" s="277"/>
      <c r="H2375" s="265">
        <f t="shared" si="30"/>
        <v>48786.2</v>
      </c>
      <c r="I2375" s="235" t="s">
        <v>2544</v>
      </c>
      <c r="J2375" s="9"/>
      <c r="K2375" s="9"/>
      <c r="M2375" s="9"/>
    </row>
    <row r="2376" spans="1:13" x14ac:dyDescent="0.25">
      <c r="A2376" s="240"/>
      <c r="B2376" s="241"/>
      <c r="C2376" s="429"/>
      <c r="D2376" s="401"/>
      <c r="E2376" s="622">
        <f>SUM(E2369:E2375)</f>
        <v>309896</v>
      </c>
      <c r="F2376" s="434"/>
      <c r="G2376" s="277"/>
      <c r="H2376" s="265"/>
      <c r="I2376" s="235"/>
      <c r="J2376" s="9"/>
      <c r="K2376" s="9"/>
      <c r="M2376" s="9"/>
    </row>
    <row r="2377" spans="1:13" x14ac:dyDescent="0.25">
      <c r="A2377" s="240"/>
      <c r="B2377" s="241"/>
      <c r="C2377" s="429"/>
      <c r="D2377" s="401"/>
      <c r="E2377" s="402"/>
      <c r="F2377" s="434"/>
      <c r="G2377" s="277"/>
      <c r="H2377" s="265"/>
      <c r="I2377" s="235"/>
      <c r="J2377" s="9"/>
      <c r="K2377" s="9"/>
      <c r="M2377" s="9"/>
    </row>
    <row r="2378" spans="1:13" x14ac:dyDescent="0.25">
      <c r="A2378" s="240">
        <v>41956</v>
      </c>
      <c r="B2378" s="241">
        <v>3441</v>
      </c>
      <c r="C2378" s="394" t="s">
        <v>2506</v>
      </c>
      <c r="D2378" s="401" t="s">
        <v>2701</v>
      </c>
      <c r="E2378" s="402">
        <v>9606.7999999999993</v>
      </c>
      <c r="F2378" s="294">
        <v>41956</v>
      </c>
      <c r="G2378" s="22">
        <v>9606.7999999999993</v>
      </c>
      <c r="H2378" s="265">
        <f t="shared" si="30"/>
        <v>0</v>
      </c>
      <c r="I2378" s="20" t="s">
        <v>2508</v>
      </c>
      <c r="J2378" s="9"/>
      <c r="K2378" s="9"/>
      <c r="M2378" s="9"/>
    </row>
    <row r="2379" spans="1:13" x14ac:dyDescent="0.25">
      <c r="A2379" s="240">
        <v>41949</v>
      </c>
      <c r="B2379" s="241">
        <v>2837</v>
      </c>
      <c r="C2379" s="394" t="s">
        <v>2506</v>
      </c>
      <c r="D2379" s="401" t="s">
        <v>282</v>
      </c>
      <c r="E2379" s="402">
        <v>9198</v>
      </c>
      <c r="F2379" s="294">
        <v>41949</v>
      </c>
      <c r="G2379" s="30">
        <v>9198</v>
      </c>
      <c r="H2379" s="265">
        <f t="shared" si="30"/>
        <v>0</v>
      </c>
      <c r="I2379" s="235" t="s">
        <v>2544</v>
      </c>
      <c r="J2379" s="9"/>
      <c r="K2379" s="9"/>
      <c r="M2379" s="9"/>
    </row>
    <row r="2380" spans="1:13" x14ac:dyDescent="0.25">
      <c r="A2380" s="240">
        <v>41955</v>
      </c>
      <c r="B2380" s="241">
        <v>3337</v>
      </c>
      <c r="C2380" s="394" t="s">
        <v>2506</v>
      </c>
      <c r="D2380" s="8" t="s">
        <v>282</v>
      </c>
      <c r="E2380" s="252">
        <v>10560.9</v>
      </c>
      <c r="F2380" s="294">
        <v>41956</v>
      </c>
      <c r="G2380" s="30">
        <v>10560.9</v>
      </c>
      <c r="H2380" s="265">
        <f t="shared" si="30"/>
        <v>0</v>
      </c>
      <c r="I2380" s="235" t="s">
        <v>2520</v>
      </c>
      <c r="J2380" s="9"/>
      <c r="K2380" s="9"/>
      <c r="M2380" s="9"/>
    </row>
    <row r="2381" spans="1:13" x14ac:dyDescent="0.25">
      <c r="A2381" s="240">
        <v>41957</v>
      </c>
      <c r="B2381" s="241">
        <v>3518</v>
      </c>
      <c r="C2381" s="394" t="s">
        <v>2506</v>
      </c>
      <c r="D2381" s="401" t="s">
        <v>282</v>
      </c>
      <c r="E2381" s="402">
        <v>2526.1999999999998</v>
      </c>
      <c r="F2381" s="313">
        <v>41957</v>
      </c>
      <c r="G2381" s="30">
        <v>2526.1999999999998</v>
      </c>
      <c r="H2381" s="265">
        <f t="shared" si="30"/>
        <v>0</v>
      </c>
      <c r="I2381" s="8" t="s">
        <v>2544</v>
      </c>
      <c r="J2381" s="9"/>
      <c r="K2381" s="9"/>
      <c r="M2381" s="9"/>
    </row>
    <row r="2382" spans="1:13" x14ac:dyDescent="0.25">
      <c r="A2382" s="240">
        <v>41963</v>
      </c>
      <c r="B2382" s="241">
        <v>3976</v>
      </c>
      <c r="C2382" s="394" t="s">
        <v>2506</v>
      </c>
      <c r="D2382" s="401" t="s">
        <v>282</v>
      </c>
      <c r="E2382" s="402">
        <v>8682.6</v>
      </c>
      <c r="F2382" s="294">
        <v>41963</v>
      </c>
      <c r="G2382" s="30">
        <v>8682.6</v>
      </c>
      <c r="H2382" s="265">
        <f t="shared" si="30"/>
        <v>0</v>
      </c>
      <c r="I2382" s="8" t="s">
        <v>2511</v>
      </c>
      <c r="J2382" s="9"/>
      <c r="K2382" s="9"/>
      <c r="M2382" s="9"/>
    </row>
    <row r="2383" spans="1:13" x14ac:dyDescent="0.25">
      <c r="A2383" s="240"/>
      <c r="B2383" s="241"/>
      <c r="C2383" s="394"/>
      <c r="D2383" s="401"/>
      <c r="E2383" s="402"/>
      <c r="F2383" s="294"/>
      <c r="G2383" s="621">
        <f>SUM(G2378:G2382)</f>
        <v>40574.5</v>
      </c>
      <c r="H2383" s="265"/>
      <c r="I2383" s="8"/>
      <c r="J2383" s="9"/>
      <c r="K2383" s="9"/>
      <c r="M2383" s="9"/>
    </row>
    <row r="2384" spans="1:13" x14ac:dyDescent="0.25">
      <c r="A2384" s="240"/>
      <c r="B2384" s="241"/>
      <c r="C2384" s="394"/>
      <c r="D2384" s="401"/>
      <c r="E2384" s="402"/>
      <c r="F2384" s="294"/>
      <c r="G2384" s="30"/>
      <c r="H2384" s="265"/>
      <c r="I2384" s="8"/>
      <c r="J2384" s="9"/>
      <c r="K2384" s="9"/>
      <c r="M2384" s="9"/>
    </row>
    <row r="2385" spans="1:13" x14ac:dyDescent="0.25">
      <c r="A2385" s="240">
        <v>41949</v>
      </c>
      <c r="B2385" s="241">
        <v>2821</v>
      </c>
      <c r="C2385" s="394" t="s">
        <v>2506</v>
      </c>
      <c r="D2385" s="401" t="s">
        <v>2627</v>
      </c>
      <c r="E2385" s="402">
        <v>2416</v>
      </c>
      <c r="F2385" s="294">
        <v>41950</v>
      </c>
      <c r="G2385" s="30">
        <v>2416</v>
      </c>
      <c r="H2385" s="265">
        <f t="shared" si="30"/>
        <v>0</v>
      </c>
      <c r="I2385" s="235" t="s">
        <v>2531</v>
      </c>
      <c r="J2385" s="9"/>
      <c r="K2385" s="9"/>
      <c r="M2385" s="9"/>
    </row>
    <row r="2386" spans="1:13" x14ac:dyDescent="0.25">
      <c r="A2386" s="240">
        <v>41951</v>
      </c>
      <c r="B2386" s="241">
        <v>3021</v>
      </c>
      <c r="C2386" s="394" t="s">
        <v>2506</v>
      </c>
      <c r="D2386" s="8" t="s">
        <v>2627</v>
      </c>
      <c r="E2386" s="252">
        <v>924</v>
      </c>
      <c r="F2386" s="294">
        <v>41951</v>
      </c>
      <c r="G2386" s="30">
        <v>924</v>
      </c>
      <c r="H2386" s="265">
        <f t="shared" si="30"/>
        <v>0</v>
      </c>
      <c r="I2386" s="8" t="s">
        <v>2531</v>
      </c>
      <c r="J2386" s="9"/>
      <c r="K2386" s="9"/>
      <c r="M2386" s="9"/>
    </row>
    <row r="2387" spans="1:13" x14ac:dyDescent="0.25">
      <c r="A2387" s="240">
        <v>41961</v>
      </c>
      <c r="B2387" s="241">
        <v>3829</v>
      </c>
      <c r="C2387" s="394" t="s">
        <v>2506</v>
      </c>
      <c r="D2387" s="401" t="s">
        <v>2627</v>
      </c>
      <c r="E2387" s="402">
        <v>460</v>
      </c>
      <c r="F2387" s="294">
        <v>41963</v>
      </c>
      <c r="G2387" s="251">
        <v>460</v>
      </c>
      <c r="H2387" s="265">
        <f t="shared" si="30"/>
        <v>0</v>
      </c>
      <c r="I2387" s="235" t="s">
        <v>2508</v>
      </c>
      <c r="J2387" s="9"/>
      <c r="K2387" s="9"/>
      <c r="M2387" s="9"/>
    </row>
    <row r="2388" spans="1:13" x14ac:dyDescent="0.25">
      <c r="A2388" s="240"/>
      <c r="B2388" s="241"/>
      <c r="C2388" s="394"/>
      <c r="D2388" s="401"/>
      <c r="E2388" s="402"/>
      <c r="F2388" s="294"/>
      <c r="G2388" s="251"/>
      <c r="H2388" s="265"/>
      <c r="I2388" s="235"/>
      <c r="J2388" s="9"/>
      <c r="K2388" s="9"/>
      <c r="M2388" s="9"/>
    </row>
    <row r="2389" spans="1:13" x14ac:dyDescent="0.25">
      <c r="A2389" s="240">
        <v>41944</v>
      </c>
      <c r="B2389" s="241">
        <v>2432</v>
      </c>
      <c r="C2389" s="394" t="s">
        <v>2506</v>
      </c>
      <c r="D2389" s="401" t="s">
        <v>2532</v>
      </c>
      <c r="E2389" s="402">
        <v>4227.6000000000004</v>
      </c>
      <c r="F2389" s="294">
        <v>41944</v>
      </c>
      <c r="G2389" s="30">
        <v>4227.6000000000004</v>
      </c>
      <c r="H2389" s="238">
        <f t="shared" si="30"/>
        <v>0</v>
      </c>
      <c r="I2389" s="235" t="s">
        <v>2531</v>
      </c>
      <c r="J2389" s="9"/>
      <c r="K2389" s="9"/>
      <c r="M2389" s="9"/>
    </row>
    <row r="2390" spans="1:13" x14ac:dyDescent="0.25">
      <c r="A2390" s="240">
        <v>41946</v>
      </c>
      <c r="B2390" s="241">
        <v>2587</v>
      </c>
      <c r="C2390" s="394" t="s">
        <v>2506</v>
      </c>
      <c r="D2390" s="414" t="s">
        <v>2532</v>
      </c>
      <c r="E2390" s="402">
        <v>6660</v>
      </c>
      <c r="F2390" s="294">
        <v>41946</v>
      </c>
      <c r="G2390" s="30">
        <v>6660</v>
      </c>
      <c r="H2390" s="238">
        <f t="shared" si="30"/>
        <v>0</v>
      </c>
      <c r="I2390" s="38" t="s">
        <v>2511</v>
      </c>
      <c r="J2390" s="9"/>
      <c r="K2390" s="9"/>
      <c r="M2390" s="9"/>
    </row>
    <row r="2391" spans="1:13" x14ac:dyDescent="0.25">
      <c r="A2391" s="240">
        <v>41947</v>
      </c>
      <c r="B2391" s="241">
        <v>2690</v>
      </c>
      <c r="C2391" s="394" t="s">
        <v>2506</v>
      </c>
      <c r="D2391" s="401" t="s">
        <v>2532</v>
      </c>
      <c r="E2391" s="402">
        <v>3692</v>
      </c>
      <c r="F2391" s="294">
        <v>41947</v>
      </c>
      <c r="G2391" s="30">
        <v>3692</v>
      </c>
      <c r="H2391" s="265">
        <f t="shared" si="30"/>
        <v>0</v>
      </c>
      <c r="I2391" s="235" t="s">
        <v>2523</v>
      </c>
      <c r="J2391" s="9"/>
      <c r="K2391" s="9"/>
      <c r="M2391" s="9"/>
    </row>
    <row r="2392" spans="1:13" x14ac:dyDescent="0.25">
      <c r="A2392" s="240">
        <v>41948</v>
      </c>
      <c r="B2392" s="241">
        <v>2742</v>
      </c>
      <c r="C2392" s="394" t="s">
        <v>2506</v>
      </c>
      <c r="D2392" s="401" t="s">
        <v>2532</v>
      </c>
      <c r="E2392" s="402">
        <v>6575.4</v>
      </c>
      <c r="F2392" s="294">
        <v>41948</v>
      </c>
      <c r="G2392" s="30">
        <v>6575.4</v>
      </c>
      <c r="H2392" s="265">
        <f t="shared" si="30"/>
        <v>0</v>
      </c>
      <c r="I2392" s="235" t="s">
        <v>2523</v>
      </c>
      <c r="J2392" s="9"/>
      <c r="K2392" s="9"/>
      <c r="M2392" s="9"/>
    </row>
    <row r="2393" spans="1:13" x14ac:dyDescent="0.25">
      <c r="A2393" s="240">
        <v>41949</v>
      </c>
      <c r="B2393" s="241">
        <v>2834</v>
      </c>
      <c r="C2393" s="394" t="s">
        <v>2506</v>
      </c>
      <c r="D2393" s="401" t="s">
        <v>2532</v>
      </c>
      <c r="E2393" s="402">
        <v>3620</v>
      </c>
      <c r="F2393" s="294">
        <v>41949</v>
      </c>
      <c r="G2393" s="30">
        <v>3620</v>
      </c>
      <c r="H2393" s="265">
        <f t="shared" ref="H2393:H2435" si="32">E2393-G2393</f>
        <v>0</v>
      </c>
      <c r="I2393" s="235" t="s">
        <v>2523</v>
      </c>
      <c r="J2393" s="9"/>
      <c r="K2393" s="9"/>
      <c r="M2393" s="9"/>
    </row>
    <row r="2394" spans="1:13" x14ac:dyDescent="0.25">
      <c r="A2394" s="240">
        <v>41951</v>
      </c>
      <c r="B2394" s="241">
        <v>3026</v>
      </c>
      <c r="C2394" s="394" t="s">
        <v>2506</v>
      </c>
      <c r="D2394" s="8" t="s">
        <v>2532</v>
      </c>
      <c r="E2394" s="252">
        <v>5877.2</v>
      </c>
      <c r="F2394" s="294">
        <v>41951</v>
      </c>
      <c r="G2394" s="30">
        <v>5877.2</v>
      </c>
      <c r="H2394" s="265">
        <f t="shared" si="32"/>
        <v>0</v>
      </c>
      <c r="I2394" s="8" t="s">
        <v>2520</v>
      </c>
      <c r="J2394" s="9"/>
      <c r="K2394" s="9"/>
      <c r="M2394" s="9"/>
    </row>
    <row r="2395" spans="1:13" x14ac:dyDescent="0.25">
      <c r="A2395" s="240">
        <v>41953</v>
      </c>
      <c r="B2395" s="241">
        <v>3142</v>
      </c>
      <c r="C2395" s="394" t="s">
        <v>2506</v>
      </c>
      <c r="D2395" s="8" t="s">
        <v>2532</v>
      </c>
      <c r="E2395" s="252">
        <v>7872.8</v>
      </c>
      <c r="F2395" s="294">
        <v>41955</v>
      </c>
      <c r="G2395" s="30">
        <v>7872.8</v>
      </c>
      <c r="H2395" s="265">
        <f t="shared" si="32"/>
        <v>0</v>
      </c>
      <c r="I2395" s="8" t="s">
        <v>2520</v>
      </c>
      <c r="J2395" s="9"/>
      <c r="K2395" s="9"/>
      <c r="M2395" s="9"/>
    </row>
    <row r="2396" spans="1:13" x14ac:dyDescent="0.25">
      <c r="A2396" s="240">
        <v>41954</v>
      </c>
      <c r="B2396" s="241">
        <v>3263</v>
      </c>
      <c r="C2396" s="394" t="s">
        <v>2506</v>
      </c>
      <c r="D2396" s="8" t="s">
        <v>2532</v>
      </c>
      <c r="E2396" s="252">
        <v>11805.9</v>
      </c>
      <c r="F2396" s="294">
        <v>41955</v>
      </c>
      <c r="G2396" s="30">
        <v>11805.9</v>
      </c>
      <c r="H2396" s="265">
        <f t="shared" si="32"/>
        <v>0</v>
      </c>
      <c r="I2396" s="235" t="s">
        <v>2520</v>
      </c>
      <c r="J2396" s="9"/>
      <c r="K2396" s="9"/>
      <c r="M2396" s="9"/>
    </row>
    <row r="2397" spans="1:13" x14ac:dyDescent="0.25">
      <c r="A2397" s="240">
        <v>41957</v>
      </c>
      <c r="B2397" s="241">
        <v>3495</v>
      </c>
      <c r="C2397" s="394" t="s">
        <v>2506</v>
      </c>
      <c r="D2397" s="8" t="s">
        <v>2532</v>
      </c>
      <c r="E2397" s="252">
        <v>5835</v>
      </c>
      <c r="F2397" s="294">
        <v>41957</v>
      </c>
      <c r="G2397" s="30">
        <v>5835</v>
      </c>
      <c r="H2397" s="265">
        <f t="shared" si="32"/>
        <v>0</v>
      </c>
      <c r="I2397" s="8" t="s">
        <v>2520</v>
      </c>
      <c r="J2397" s="9"/>
      <c r="K2397" s="9"/>
      <c r="M2397" s="9"/>
    </row>
    <row r="2398" spans="1:13" x14ac:dyDescent="0.25">
      <c r="A2398" s="240">
        <v>41959</v>
      </c>
      <c r="B2398" s="241">
        <v>3680</v>
      </c>
      <c r="C2398" s="394" t="s">
        <v>2506</v>
      </c>
      <c r="D2398" s="8" t="s">
        <v>2532</v>
      </c>
      <c r="E2398" s="252">
        <v>13128.25</v>
      </c>
      <c r="F2398" s="294">
        <v>41960</v>
      </c>
      <c r="G2398" s="30">
        <v>13128.25</v>
      </c>
      <c r="H2398" s="265">
        <f t="shared" si="32"/>
        <v>0</v>
      </c>
      <c r="I2398" s="8" t="s">
        <v>2544</v>
      </c>
      <c r="J2398" s="9"/>
      <c r="K2398" s="9"/>
      <c r="M2398" s="9"/>
    </row>
    <row r="2399" spans="1:13" x14ac:dyDescent="0.25">
      <c r="A2399" s="240">
        <v>41961</v>
      </c>
      <c r="B2399" s="241">
        <v>3816</v>
      </c>
      <c r="C2399" s="394" t="s">
        <v>2506</v>
      </c>
      <c r="D2399" s="401" t="s">
        <v>2532</v>
      </c>
      <c r="E2399" s="402">
        <v>6545</v>
      </c>
      <c r="F2399" s="294">
        <v>41961</v>
      </c>
      <c r="G2399" s="251">
        <v>6545</v>
      </c>
      <c r="H2399" s="265">
        <f t="shared" si="32"/>
        <v>0</v>
      </c>
      <c r="I2399" s="235" t="s">
        <v>2520</v>
      </c>
      <c r="J2399" s="9"/>
      <c r="K2399" s="9"/>
      <c r="M2399" s="9"/>
    </row>
    <row r="2400" spans="1:13" x14ac:dyDescent="0.25">
      <c r="A2400" s="240">
        <v>41965</v>
      </c>
      <c r="B2400" s="241">
        <v>4142</v>
      </c>
      <c r="C2400" s="429" t="s">
        <v>2506</v>
      </c>
      <c r="D2400" s="401" t="s">
        <v>2532</v>
      </c>
      <c r="E2400" s="402">
        <v>2873.8</v>
      </c>
      <c r="F2400" s="294">
        <v>41965</v>
      </c>
      <c r="G2400" s="22">
        <v>2873.8</v>
      </c>
      <c r="H2400" s="265">
        <f t="shared" si="32"/>
        <v>0</v>
      </c>
      <c r="I2400" s="431" t="s">
        <v>2523</v>
      </c>
      <c r="J2400" s="9"/>
      <c r="K2400" s="9"/>
      <c r="M2400" s="9"/>
    </row>
    <row r="2401" spans="1:13" x14ac:dyDescent="0.25">
      <c r="A2401" s="240"/>
      <c r="B2401" s="241"/>
      <c r="C2401" s="429"/>
      <c r="D2401" s="401"/>
      <c r="E2401" s="402"/>
      <c r="F2401" s="294"/>
      <c r="G2401" s="620">
        <f>SUM(G2389:G2400)</f>
        <v>78712.95</v>
      </c>
      <c r="H2401" s="265"/>
      <c r="I2401" s="431"/>
      <c r="J2401" s="9"/>
      <c r="K2401" s="9"/>
      <c r="M2401" s="9"/>
    </row>
    <row r="2402" spans="1:13" x14ac:dyDescent="0.25">
      <c r="A2402" s="240"/>
      <c r="B2402" s="241"/>
      <c r="C2402" s="429"/>
      <c r="D2402" s="401"/>
      <c r="E2402" s="402"/>
      <c r="F2402" s="294"/>
      <c r="G2402" s="22"/>
      <c r="H2402" s="265"/>
      <c r="I2402" s="431"/>
      <c r="J2402" s="9"/>
      <c r="K2402" s="9"/>
      <c r="M2402" s="9"/>
    </row>
    <row r="2403" spans="1:13" x14ac:dyDescent="0.25">
      <c r="A2403" s="240">
        <v>41946</v>
      </c>
      <c r="B2403" s="241">
        <v>2625</v>
      </c>
      <c r="C2403" s="394" t="s">
        <v>2506</v>
      </c>
      <c r="D2403" s="414" t="s">
        <v>2590</v>
      </c>
      <c r="E2403" s="402">
        <v>30796.799999999999</v>
      </c>
      <c r="F2403" s="294">
        <v>41951</v>
      </c>
      <c r="G2403" s="30">
        <v>30796.799999999999</v>
      </c>
      <c r="H2403" s="265">
        <f t="shared" si="32"/>
        <v>0</v>
      </c>
      <c r="I2403" s="38" t="s">
        <v>2508</v>
      </c>
      <c r="J2403" s="9"/>
      <c r="K2403" s="9"/>
      <c r="M2403" s="9"/>
    </row>
    <row r="2404" spans="1:13" x14ac:dyDescent="0.25">
      <c r="A2404" s="240">
        <v>41949</v>
      </c>
      <c r="B2404" s="241">
        <v>2860</v>
      </c>
      <c r="C2404" s="394" t="s">
        <v>2506</v>
      </c>
      <c r="D2404" s="401" t="s">
        <v>2590</v>
      </c>
      <c r="E2404" s="402">
        <v>46644</v>
      </c>
      <c r="F2404" s="294">
        <v>41955</v>
      </c>
      <c r="G2404" s="30">
        <v>46644</v>
      </c>
      <c r="H2404" s="265">
        <f t="shared" si="32"/>
        <v>0</v>
      </c>
      <c r="I2404" s="8" t="s">
        <v>2534</v>
      </c>
      <c r="J2404" s="9"/>
      <c r="K2404" s="9"/>
      <c r="M2404" s="9"/>
    </row>
    <row r="2405" spans="1:13" x14ac:dyDescent="0.25">
      <c r="A2405" s="240">
        <v>41953</v>
      </c>
      <c r="B2405" s="241">
        <v>3181</v>
      </c>
      <c r="C2405" s="394" t="s">
        <v>2506</v>
      </c>
      <c r="D2405" s="8" t="s">
        <v>2590</v>
      </c>
      <c r="E2405" s="252">
        <v>32523.93</v>
      </c>
      <c r="F2405" s="294">
        <v>41958</v>
      </c>
      <c r="G2405" s="30">
        <v>32523.93</v>
      </c>
      <c r="H2405" s="265">
        <f t="shared" si="32"/>
        <v>0</v>
      </c>
      <c r="I2405" s="235" t="s">
        <v>2534</v>
      </c>
      <c r="J2405" s="9"/>
      <c r="K2405" s="9"/>
      <c r="M2405" s="9"/>
    </row>
    <row r="2406" spans="1:13" x14ac:dyDescent="0.25">
      <c r="A2406" s="240">
        <v>41956</v>
      </c>
      <c r="B2406" s="241">
        <v>3458</v>
      </c>
      <c r="C2406" s="394" t="s">
        <v>2506</v>
      </c>
      <c r="D2406" s="8" t="s">
        <v>2590</v>
      </c>
      <c r="E2406" s="252">
        <v>62240.42</v>
      </c>
      <c r="F2406" s="294" t="s">
        <v>2705</v>
      </c>
      <c r="G2406" s="22">
        <v>62240.42</v>
      </c>
      <c r="H2406" s="265">
        <f t="shared" si="32"/>
        <v>0</v>
      </c>
      <c r="I2406" s="20" t="s">
        <v>2534</v>
      </c>
      <c r="J2406" s="9"/>
      <c r="K2406" s="9"/>
      <c r="M2406" s="9"/>
    </row>
    <row r="2407" spans="1:13" x14ac:dyDescent="0.25">
      <c r="A2407" s="240">
        <v>41960</v>
      </c>
      <c r="B2407" s="241">
        <v>3753</v>
      </c>
      <c r="C2407" s="394" t="s">
        <v>2506</v>
      </c>
      <c r="D2407" s="8" t="s">
        <v>2590</v>
      </c>
      <c r="E2407" s="252">
        <v>64698.51</v>
      </c>
      <c r="F2407" s="294">
        <v>41965</v>
      </c>
      <c r="G2407" s="251">
        <v>64698.51</v>
      </c>
      <c r="H2407" s="265">
        <f t="shared" si="32"/>
        <v>0</v>
      </c>
      <c r="I2407" s="235" t="s">
        <v>2534</v>
      </c>
      <c r="J2407" s="9"/>
      <c r="K2407" s="9"/>
      <c r="M2407" s="9"/>
    </row>
    <row r="2408" spans="1:13" x14ac:dyDescent="0.25">
      <c r="A2408" s="240">
        <v>41963</v>
      </c>
      <c r="B2408" s="241">
        <v>4006</v>
      </c>
      <c r="C2408" s="429" t="s">
        <v>2506</v>
      </c>
      <c r="D2408" s="401" t="s">
        <v>2590</v>
      </c>
      <c r="E2408" s="402">
        <v>67323</v>
      </c>
      <c r="F2408" s="300"/>
      <c r="G2408" s="277"/>
      <c r="H2408" s="265">
        <f t="shared" si="32"/>
        <v>67323</v>
      </c>
      <c r="I2408" s="8" t="s">
        <v>2534</v>
      </c>
      <c r="J2408" s="9"/>
      <c r="K2408" s="9"/>
      <c r="M2408" s="9"/>
    </row>
    <row r="2409" spans="1:13" x14ac:dyDescent="0.25">
      <c r="A2409" s="240">
        <v>41967</v>
      </c>
      <c r="B2409" s="241">
        <v>4339</v>
      </c>
      <c r="C2409" s="429" t="s">
        <v>2506</v>
      </c>
      <c r="D2409" s="401" t="s">
        <v>2590</v>
      </c>
      <c r="E2409" s="402">
        <v>74844</v>
      </c>
      <c r="F2409" s="435"/>
      <c r="G2409" s="100"/>
      <c r="H2409" s="265">
        <f t="shared" si="32"/>
        <v>74844</v>
      </c>
      <c r="I2409" s="20" t="s">
        <v>2534</v>
      </c>
      <c r="J2409" s="9"/>
      <c r="K2409" s="9"/>
      <c r="M2409" s="9"/>
    </row>
    <row r="2410" spans="1:13" x14ac:dyDescent="0.25">
      <c r="A2410" s="240"/>
      <c r="B2410" s="241"/>
      <c r="C2410" s="429"/>
      <c r="D2410" s="401"/>
      <c r="E2410" s="622">
        <f>SUM(E2403:E2409)</f>
        <v>379070.66000000003</v>
      </c>
      <c r="F2410" s="435"/>
      <c r="G2410" s="100"/>
      <c r="H2410" s="265"/>
      <c r="I2410" s="20"/>
      <c r="J2410" s="9"/>
      <c r="K2410" s="9"/>
      <c r="M2410" s="9"/>
    </row>
    <row r="2411" spans="1:13" x14ac:dyDescent="0.25">
      <c r="A2411" s="240"/>
      <c r="B2411" s="241"/>
      <c r="C2411" s="429"/>
      <c r="D2411" s="401"/>
      <c r="E2411" s="402"/>
      <c r="F2411" s="435"/>
      <c r="G2411" s="100"/>
      <c r="H2411" s="265"/>
      <c r="I2411" s="20"/>
      <c r="J2411" s="9"/>
      <c r="K2411" s="9"/>
      <c r="M2411" s="9"/>
    </row>
    <row r="2412" spans="1:13" x14ac:dyDescent="0.25">
      <c r="A2412" s="240">
        <v>41944</v>
      </c>
      <c r="B2412" s="241">
        <v>2398</v>
      </c>
      <c r="C2412" s="394" t="s">
        <v>2506</v>
      </c>
      <c r="D2412" s="8" t="s">
        <v>5</v>
      </c>
      <c r="E2412" s="252">
        <v>4400</v>
      </c>
      <c r="F2412" s="294">
        <v>41944</v>
      </c>
      <c r="G2412" s="30">
        <v>4400</v>
      </c>
      <c r="H2412" s="238">
        <f t="shared" si="32"/>
        <v>0</v>
      </c>
      <c r="I2412" s="235" t="s">
        <v>2508</v>
      </c>
      <c r="J2412" s="9"/>
      <c r="K2412" s="9"/>
      <c r="M2412" s="9"/>
    </row>
    <row r="2413" spans="1:13" x14ac:dyDescent="0.25">
      <c r="A2413" s="240">
        <v>41945</v>
      </c>
      <c r="B2413" s="241">
        <v>2511</v>
      </c>
      <c r="C2413" s="394" t="s">
        <v>2506</v>
      </c>
      <c r="D2413" s="401" t="s">
        <v>5</v>
      </c>
      <c r="E2413" s="402">
        <v>7955.2</v>
      </c>
      <c r="F2413" s="294">
        <v>41945</v>
      </c>
      <c r="G2413" s="30">
        <v>7955.2</v>
      </c>
      <c r="H2413" s="238">
        <f t="shared" si="32"/>
        <v>0</v>
      </c>
      <c r="I2413" s="8" t="s">
        <v>2508</v>
      </c>
      <c r="J2413" s="9"/>
      <c r="K2413" s="9"/>
      <c r="M2413" s="9"/>
    </row>
    <row r="2414" spans="1:13" x14ac:dyDescent="0.25">
      <c r="A2414" s="240">
        <v>41946</v>
      </c>
      <c r="B2414" s="241">
        <v>2560</v>
      </c>
      <c r="C2414" s="394" t="s">
        <v>2506</v>
      </c>
      <c r="D2414" s="414" t="s">
        <v>5</v>
      </c>
      <c r="E2414" s="402">
        <v>2640</v>
      </c>
      <c r="F2414" s="294">
        <v>41946</v>
      </c>
      <c r="G2414" s="30">
        <v>2640</v>
      </c>
      <c r="H2414" s="238">
        <f t="shared" si="32"/>
        <v>0</v>
      </c>
      <c r="I2414" s="38" t="s">
        <v>2568</v>
      </c>
      <c r="J2414" s="9"/>
      <c r="K2414" s="9"/>
      <c r="M2414" s="9"/>
    </row>
    <row r="2415" spans="1:13" x14ac:dyDescent="0.25">
      <c r="A2415" s="240">
        <v>41949</v>
      </c>
      <c r="B2415" s="241">
        <v>2794</v>
      </c>
      <c r="C2415" s="394" t="s">
        <v>2506</v>
      </c>
      <c r="D2415" s="401" t="s">
        <v>5</v>
      </c>
      <c r="E2415" s="402">
        <v>2411.1999999999998</v>
      </c>
      <c r="F2415" s="294">
        <v>41949</v>
      </c>
      <c r="G2415" s="30">
        <v>2411.1999999999998</v>
      </c>
      <c r="H2415" s="265">
        <f t="shared" si="32"/>
        <v>0</v>
      </c>
      <c r="I2415" s="235" t="s">
        <v>2508</v>
      </c>
      <c r="J2415" s="9"/>
      <c r="K2415" s="9"/>
      <c r="M2415" s="9"/>
    </row>
    <row r="2416" spans="1:13" x14ac:dyDescent="0.25">
      <c r="A2416" s="240">
        <v>41950</v>
      </c>
      <c r="B2416" s="241">
        <v>2930</v>
      </c>
      <c r="C2416" s="394" t="s">
        <v>2506</v>
      </c>
      <c r="D2416" s="406" t="s">
        <v>5</v>
      </c>
      <c r="E2416" s="407">
        <v>0</v>
      </c>
      <c r="F2416" s="408" t="s">
        <v>2646</v>
      </c>
      <c r="G2416" s="30"/>
      <c r="H2416" s="265">
        <f t="shared" si="32"/>
        <v>0</v>
      </c>
      <c r="I2416" s="8" t="s">
        <v>2531</v>
      </c>
      <c r="J2416" s="9"/>
      <c r="K2416" s="9"/>
      <c r="M2416" s="9"/>
    </row>
    <row r="2417" spans="1:13" x14ac:dyDescent="0.25">
      <c r="A2417" s="240">
        <v>41954</v>
      </c>
      <c r="B2417" s="241">
        <v>3221</v>
      </c>
      <c r="C2417" s="394" t="s">
        <v>2506</v>
      </c>
      <c r="D2417" s="8" t="s">
        <v>5</v>
      </c>
      <c r="E2417" s="252">
        <v>2259</v>
      </c>
      <c r="F2417" s="294">
        <v>41954</v>
      </c>
      <c r="G2417" s="30">
        <v>2259</v>
      </c>
      <c r="H2417" s="265">
        <f t="shared" si="32"/>
        <v>0</v>
      </c>
      <c r="I2417" s="235" t="s">
        <v>2520</v>
      </c>
      <c r="J2417" s="9"/>
      <c r="K2417" s="9"/>
      <c r="M2417" s="9"/>
    </row>
    <row r="2418" spans="1:13" x14ac:dyDescent="0.25">
      <c r="A2418" s="240">
        <v>41956</v>
      </c>
      <c r="B2418" s="241">
        <v>3383</v>
      </c>
      <c r="C2418" s="394" t="s">
        <v>2506</v>
      </c>
      <c r="D2418" s="8" t="s">
        <v>5</v>
      </c>
      <c r="E2418" s="252">
        <v>2323.1999999999998</v>
      </c>
      <c r="F2418" s="294">
        <v>41956</v>
      </c>
      <c r="G2418" s="30">
        <v>2323.1999999999998</v>
      </c>
      <c r="H2418" s="265">
        <f t="shared" si="32"/>
        <v>0</v>
      </c>
      <c r="I2418" s="235" t="s">
        <v>2511</v>
      </c>
      <c r="J2418" s="9"/>
      <c r="K2418" s="9"/>
      <c r="M2418" s="9"/>
    </row>
    <row r="2419" spans="1:13" x14ac:dyDescent="0.25">
      <c r="A2419" s="240"/>
      <c r="B2419" s="241"/>
      <c r="C2419" s="394"/>
      <c r="D2419" s="8"/>
      <c r="E2419" s="473">
        <f>SUM(E2412:E2418)</f>
        <v>21988.600000000002</v>
      </c>
      <c r="F2419" s="294"/>
      <c r="G2419" s="30"/>
      <c r="H2419" s="265"/>
      <c r="I2419" s="235"/>
      <c r="J2419" s="9"/>
      <c r="K2419" s="9"/>
      <c r="M2419" s="9"/>
    </row>
    <row r="2420" spans="1:13" x14ac:dyDescent="0.25">
      <c r="A2420" s="240"/>
      <c r="B2420" s="241"/>
      <c r="C2420" s="394"/>
      <c r="D2420" s="8"/>
      <c r="E2420" s="252"/>
      <c r="F2420" s="294"/>
      <c r="G2420" s="30"/>
      <c r="H2420" s="265"/>
      <c r="I2420" s="235"/>
      <c r="J2420" s="9"/>
      <c r="K2420" s="9"/>
      <c r="M2420" s="9"/>
    </row>
    <row r="2421" spans="1:13" x14ac:dyDescent="0.25">
      <c r="A2421" s="240">
        <v>41949</v>
      </c>
      <c r="B2421" s="241">
        <v>2849</v>
      </c>
      <c r="C2421" s="394" t="s">
        <v>2506</v>
      </c>
      <c r="D2421" s="401" t="s">
        <v>318</v>
      </c>
      <c r="E2421" s="402">
        <v>5430.4</v>
      </c>
      <c r="F2421" s="294">
        <v>41950</v>
      </c>
      <c r="G2421" s="30">
        <v>5430.4</v>
      </c>
      <c r="H2421" s="265">
        <f t="shared" si="32"/>
        <v>0</v>
      </c>
      <c r="I2421" s="235" t="s">
        <v>2520</v>
      </c>
      <c r="J2421" s="9"/>
      <c r="K2421" s="9"/>
      <c r="M2421" s="9"/>
    </row>
    <row r="2422" spans="1:13" x14ac:dyDescent="0.25">
      <c r="A2422" s="240">
        <v>41951</v>
      </c>
      <c r="B2422" s="241">
        <v>3051</v>
      </c>
      <c r="C2422" s="394" t="s">
        <v>2506</v>
      </c>
      <c r="D2422" s="8" t="s">
        <v>318</v>
      </c>
      <c r="E2422" s="252">
        <v>685.4</v>
      </c>
      <c r="F2422" s="294">
        <v>41954</v>
      </c>
      <c r="G2422" s="30">
        <v>685.4</v>
      </c>
      <c r="H2422" s="265">
        <f t="shared" si="32"/>
        <v>0</v>
      </c>
      <c r="I2422" s="8" t="s">
        <v>2511</v>
      </c>
      <c r="J2422" s="9"/>
      <c r="K2422" s="9"/>
      <c r="M2422" s="9"/>
    </row>
    <row r="2423" spans="1:13" x14ac:dyDescent="0.25">
      <c r="A2423" s="240">
        <v>41964</v>
      </c>
      <c r="B2423" s="241">
        <v>4102</v>
      </c>
      <c r="C2423" s="429" t="s">
        <v>2506</v>
      </c>
      <c r="D2423" s="401" t="s">
        <v>318</v>
      </c>
      <c r="E2423" s="402">
        <v>703.8</v>
      </c>
      <c r="F2423" s="294">
        <v>41965</v>
      </c>
      <c r="G2423" s="22">
        <v>703.8</v>
      </c>
      <c r="H2423" s="265">
        <f t="shared" si="32"/>
        <v>0</v>
      </c>
      <c r="I2423" s="431" t="s">
        <v>2511</v>
      </c>
      <c r="J2423" s="9"/>
      <c r="K2423" s="9"/>
      <c r="M2423" s="9"/>
    </row>
    <row r="2424" spans="1:13" x14ac:dyDescent="0.25">
      <c r="A2424" s="240"/>
      <c r="B2424" s="241"/>
      <c r="C2424" s="429"/>
      <c r="D2424" s="401"/>
      <c r="E2424" s="402"/>
      <c r="F2424" s="294"/>
      <c r="G2424" s="22">
        <f>SUM(G2421:G2423)</f>
        <v>6819.5999999999995</v>
      </c>
      <c r="H2424" s="265"/>
      <c r="I2424" s="431"/>
      <c r="J2424" s="9"/>
      <c r="K2424" s="9"/>
      <c r="M2424" s="9"/>
    </row>
    <row r="2425" spans="1:13" x14ac:dyDescent="0.25">
      <c r="A2425" s="240"/>
      <c r="B2425" s="241"/>
      <c r="C2425" s="429"/>
      <c r="D2425" s="401"/>
      <c r="E2425" s="402"/>
      <c r="F2425" s="294"/>
      <c r="G2425" s="22"/>
      <c r="H2425" s="265"/>
      <c r="I2425" s="431"/>
      <c r="J2425" s="9"/>
      <c r="K2425" s="9"/>
      <c r="M2425" s="9"/>
    </row>
    <row r="2426" spans="1:13" x14ac:dyDescent="0.25">
      <c r="A2426" s="240">
        <v>41955</v>
      </c>
      <c r="B2426" s="241">
        <v>3294</v>
      </c>
      <c r="C2426" s="394" t="s">
        <v>2506</v>
      </c>
      <c r="D2426" s="8" t="s">
        <v>2693</v>
      </c>
      <c r="E2426" s="252">
        <v>4884</v>
      </c>
      <c r="F2426" s="294">
        <v>41956</v>
      </c>
      <c r="G2426" s="30">
        <v>4884</v>
      </c>
      <c r="H2426" s="265">
        <f t="shared" si="32"/>
        <v>0</v>
      </c>
      <c r="I2426" s="8" t="s">
        <v>2523</v>
      </c>
      <c r="J2426" s="9"/>
      <c r="K2426" s="9"/>
      <c r="M2426" s="9"/>
    </row>
    <row r="2427" spans="1:13" x14ac:dyDescent="0.25">
      <c r="A2427" s="240">
        <v>41948</v>
      </c>
      <c r="B2427" s="241">
        <v>2753</v>
      </c>
      <c r="C2427" s="394" t="s">
        <v>2506</v>
      </c>
      <c r="D2427" s="401" t="s">
        <v>2616</v>
      </c>
      <c r="E2427" s="402">
        <v>2903.6</v>
      </c>
      <c r="F2427" s="294">
        <v>41949</v>
      </c>
      <c r="G2427" s="30">
        <v>2903.6</v>
      </c>
      <c r="H2427" s="265">
        <f t="shared" si="32"/>
        <v>0</v>
      </c>
      <c r="I2427" s="235" t="s">
        <v>436</v>
      </c>
      <c r="J2427" s="9"/>
      <c r="K2427" s="9"/>
      <c r="M2427" s="9"/>
    </row>
    <row r="2428" spans="1:13" x14ac:dyDescent="0.25">
      <c r="A2428" s="240"/>
      <c r="B2428" s="241"/>
      <c r="C2428" s="394"/>
      <c r="D2428" s="401"/>
      <c r="E2428" s="402"/>
      <c r="F2428" s="294"/>
      <c r="G2428" s="30"/>
      <c r="H2428" s="265"/>
      <c r="I2428" s="235"/>
      <c r="J2428" s="9"/>
      <c r="K2428" s="9"/>
      <c r="M2428" s="9"/>
    </row>
    <row r="2429" spans="1:13" x14ac:dyDescent="0.25">
      <c r="A2429" s="240">
        <v>41944</v>
      </c>
      <c r="B2429" s="241">
        <v>2458</v>
      </c>
      <c r="C2429" s="394" t="s">
        <v>2506</v>
      </c>
      <c r="D2429" s="401" t="s">
        <v>873</v>
      </c>
      <c r="E2429" s="402">
        <v>5271</v>
      </c>
      <c r="F2429" s="294">
        <v>41946</v>
      </c>
      <c r="G2429" s="30">
        <v>5271</v>
      </c>
      <c r="H2429" s="238">
        <f t="shared" si="32"/>
        <v>0</v>
      </c>
      <c r="I2429" s="235" t="s">
        <v>2523</v>
      </c>
      <c r="J2429" s="9"/>
      <c r="K2429" s="9"/>
      <c r="M2429" s="9"/>
    </row>
    <row r="2430" spans="1:13" x14ac:dyDescent="0.25">
      <c r="A2430" s="240">
        <v>41948</v>
      </c>
      <c r="B2430" s="241">
        <v>2751</v>
      </c>
      <c r="C2430" s="394" t="s">
        <v>2506</v>
      </c>
      <c r="D2430" s="401" t="s">
        <v>873</v>
      </c>
      <c r="E2430" s="402">
        <v>6062</v>
      </c>
      <c r="F2430" s="294">
        <v>41949</v>
      </c>
      <c r="G2430" s="30">
        <v>6062</v>
      </c>
      <c r="H2430" s="265">
        <f t="shared" si="32"/>
        <v>0</v>
      </c>
      <c r="I2430" s="235" t="s">
        <v>436</v>
      </c>
      <c r="J2430" s="9"/>
      <c r="K2430" s="9"/>
      <c r="M2430" s="9"/>
    </row>
    <row r="2431" spans="1:13" x14ac:dyDescent="0.25">
      <c r="A2431" s="240">
        <v>41954</v>
      </c>
      <c r="B2431" s="241">
        <v>3224</v>
      </c>
      <c r="C2431" s="394" t="s">
        <v>2506</v>
      </c>
      <c r="D2431" s="8" t="s">
        <v>873</v>
      </c>
      <c r="E2431" s="252">
        <v>9400.4</v>
      </c>
      <c r="F2431" s="294">
        <v>41954</v>
      </c>
      <c r="G2431" s="30">
        <v>9400.4</v>
      </c>
      <c r="H2431" s="265">
        <f t="shared" si="32"/>
        <v>0</v>
      </c>
      <c r="I2431" s="235" t="s">
        <v>2523</v>
      </c>
      <c r="J2431" s="9"/>
      <c r="K2431" s="9"/>
      <c r="M2431" s="9"/>
    </row>
    <row r="2432" spans="1:13" x14ac:dyDescent="0.25">
      <c r="A2432" s="240">
        <v>41958</v>
      </c>
      <c r="B2432" s="241">
        <v>3564</v>
      </c>
      <c r="C2432" s="394" t="s">
        <v>2506</v>
      </c>
      <c r="D2432" s="401" t="s">
        <v>873</v>
      </c>
      <c r="E2432" s="402">
        <v>7026.7</v>
      </c>
      <c r="F2432" s="294">
        <v>41958</v>
      </c>
      <c r="G2432" s="30">
        <v>7026.7</v>
      </c>
      <c r="H2432" s="265">
        <f t="shared" si="32"/>
        <v>0</v>
      </c>
      <c r="I2432" s="235" t="s">
        <v>2520</v>
      </c>
      <c r="J2432" s="9"/>
      <c r="K2432" s="9"/>
      <c r="M2432" s="9"/>
    </row>
    <row r="2433" spans="1:13" x14ac:dyDescent="0.25">
      <c r="A2433" s="240">
        <v>41961</v>
      </c>
      <c r="B2433" s="241">
        <v>3804</v>
      </c>
      <c r="C2433" s="394" t="s">
        <v>2506</v>
      </c>
      <c r="D2433" s="401" t="s">
        <v>873</v>
      </c>
      <c r="E2433" s="402">
        <v>4936</v>
      </c>
      <c r="F2433" s="294">
        <v>41961</v>
      </c>
      <c r="G2433" s="251">
        <v>4936</v>
      </c>
      <c r="H2433" s="265">
        <f t="shared" si="32"/>
        <v>0</v>
      </c>
      <c r="I2433" s="235" t="s">
        <v>2730</v>
      </c>
      <c r="J2433" s="9"/>
      <c r="K2433" s="9"/>
      <c r="M2433" s="9"/>
    </row>
    <row r="2434" spans="1:13" x14ac:dyDescent="0.25">
      <c r="A2434" s="240">
        <v>41963</v>
      </c>
      <c r="B2434" s="241">
        <v>3963</v>
      </c>
      <c r="C2434" s="394" t="s">
        <v>2506</v>
      </c>
      <c r="D2434" s="401" t="s">
        <v>873</v>
      </c>
      <c r="E2434" s="402">
        <v>4766.8999999999996</v>
      </c>
      <c r="F2434" s="294">
        <v>41963</v>
      </c>
      <c r="G2434" s="30">
        <v>4766.8999999999996</v>
      </c>
      <c r="H2434" s="265">
        <f t="shared" si="32"/>
        <v>0</v>
      </c>
      <c r="I2434" s="8" t="s">
        <v>2511</v>
      </c>
      <c r="J2434" s="9"/>
      <c r="K2434" s="9"/>
      <c r="M2434" s="9"/>
    </row>
    <row r="2435" spans="1:13" x14ac:dyDescent="0.25">
      <c r="A2435" s="240">
        <v>41967</v>
      </c>
      <c r="B2435" s="241">
        <v>4260</v>
      </c>
      <c r="C2435" s="429" t="s">
        <v>2506</v>
      </c>
      <c r="D2435" s="401" t="s">
        <v>873</v>
      </c>
      <c r="E2435" s="402">
        <v>6398</v>
      </c>
      <c r="F2435" s="117">
        <v>41967</v>
      </c>
      <c r="G2435" s="30">
        <v>6398</v>
      </c>
      <c r="H2435" s="265">
        <f t="shared" si="32"/>
        <v>0</v>
      </c>
      <c r="I2435" s="8" t="s">
        <v>2520</v>
      </c>
      <c r="J2435" s="9"/>
      <c r="K2435" s="9"/>
      <c r="M2435" s="9"/>
    </row>
    <row r="2436" spans="1:13" x14ac:dyDescent="0.25">
      <c r="A2436" s="240"/>
      <c r="B2436" s="241">
        <v>4434</v>
      </c>
      <c r="C2436" s="429" t="s">
        <v>2506</v>
      </c>
      <c r="D2436" s="401"/>
      <c r="E2436" s="402"/>
      <c r="F2436" s="294"/>
      <c r="G2436" s="620">
        <f>SUM(G2429:G2435)</f>
        <v>43861</v>
      </c>
      <c r="H2436" s="265">
        <f t="shared" ref="H2436:H2451" si="33">E2436-G2436</f>
        <v>-43861</v>
      </c>
      <c r="I2436" s="20"/>
      <c r="J2436" s="9"/>
      <c r="K2436" s="9"/>
      <c r="M2436" s="9"/>
    </row>
    <row r="2437" spans="1:13" x14ac:dyDescent="0.25">
      <c r="A2437" s="240"/>
      <c r="B2437" s="241">
        <v>4435</v>
      </c>
      <c r="C2437" s="429" t="s">
        <v>2506</v>
      </c>
      <c r="D2437" s="401"/>
      <c r="E2437" s="402"/>
      <c r="F2437" s="294"/>
      <c r="G2437" s="22"/>
      <c r="H2437" s="265">
        <f t="shared" si="33"/>
        <v>0</v>
      </c>
      <c r="I2437" s="20"/>
      <c r="J2437" s="9"/>
      <c r="K2437" s="9"/>
      <c r="M2437" s="9"/>
    </row>
    <row r="2438" spans="1:13" x14ac:dyDescent="0.25">
      <c r="A2438" s="240"/>
      <c r="B2438" s="241">
        <v>4436</v>
      </c>
      <c r="C2438" s="429" t="s">
        <v>2506</v>
      </c>
      <c r="D2438" s="406"/>
      <c r="E2438" s="407"/>
      <c r="F2438" s="294"/>
      <c r="G2438" s="22"/>
      <c r="H2438" s="265">
        <f t="shared" si="33"/>
        <v>0</v>
      </c>
      <c r="I2438" s="20"/>
      <c r="J2438" s="9"/>
      <c r="K2438" s="9"/>
      <c r="M2438" s="9"/>
    </row>
    <row r="2439" spans="1:13" x14ac:dyDescent="0.25">
      <c r="A2439" s="240"/>
      <c r="B2439" s="241">
        <v>4437</v>
      </c>
      <c r="C2439" s="429" t="s">
        <v>2506</v>
      </c>
      <c r="D2439" s="401"/>
      <c r="E2439" s="402"/>
      <c r="F2439" s="294"/>
      <c r="G2439" s="22"/>
      <c r="H2439" s="265">
        <f t="shared" si="33"/>
        <v>0</v>
      </c>
      <c r="I2439" s="20"/>
      <c r="J2439" s="9"/>
      <c r="K2439" s="9"/>
      <c r="M2439" s="9"/>
    </row>
    <row r="2440" spans="1:13" x14ac:dyDescent="0.25">
      <c r="A2440" s="240"/>
      <c r="B2440" s="241">
        <v>4438</v>
      </c>
      <c r="C2440" s="429" t="s">
        <v>2506</v>
      </c>
      <c r="D2440" s="401"/>
      <c r="E2440" s="402"/>
      <c r="F2440" s="294"/>
      <c r="G2440" s="22"/>
      <c r="H2440" s="265">
        <f t="shared" si="33"/>
        <v>0</v>
      </c>
      <c r="I2440" s="20"/>
      <c r="J2440" s="9"/>
      <c r="K2440" s="9"/>
      <c r="M2440" s="9"/>
    </row>
    <row r="2441" spans="1:13" x14ac:dyDescent="0.25">
      <c r="A2441" s="240"/>
      <c r="B2441" s="241">
        <v>4439</v>
      </c>
      <c r="C2441" s="429" t="s">
        <v>2506</v>
      </c>
      <c r="D2441" s="401"/>
      <c r="E2441" s="402"/>
      <c r="F2441" s="294"/>
      <c r="G2441" s="22"/>
      <c r="H2441" s="265">
        <f t="shared" si="33"/>
        <v>0</v>
      </c>
      <c r="I2441" s="20"/>
      <c r="J2441" s="9"/>
      <c r="K2441" s="9"/>
      <c r="M2441" s="9"/>
    </row>
    <row r="2442" spans="1:13" x14ac:dyDescent="0.25">
      <c r="A2442" s="240"/>
      <c r="B2442" s="241">
        <v>4440</v>
      </c>
      <c r="C2442" s="429" t="s">
        <v>2506</v>
      </c>
      <c r="D2442" s="401"/>
      <c r="E2442" s="402"/>
      <c r="F2442" s="294"/>
      <c r="G2442" s="22"/>
      <c r="H2442" s="265">
        <f t="shared" si="33"/>
        <v>0</v>
      </c>
      <c r="I2442" s="431"/>
      <c r="J2442" s="9"/>
      <c r="K2442" s="9"/>
      <c r="M2442" s="9"/>
    </row>
    <row r="2443" spans="1:13" x14ac:dyDescent="0.25">
      <c r="A2443" s="240"/>
      <c r="B2443" s="241">
        <v>4441</v>
      </c>
      <c r="C2443" s="429" t="s">
        <v>2506</v>
      </c>
      <c r="D2443" s="401"/>
      <c r="E2443" s="402"/>
      <c r="F2443" s="294"/>
      <c r="G2443" s="22"/>
      <c r="H2443" s="265">
        <f t="shared" si="33"/>
        <v>0</v>
      </c>
      <c r="I2443" s="431"/>
      <c r="J2443" s="9"/>
      <c r="K2443" s="9"/>
      <c r="M2443" s="9"/>
    </row>
    <row r="2444" spans="1:13" x14ac:dyDescent="0.25">
      <c r="A2444" s="240"/>
      <c r="B2444" s="241">
        <v>4442</v>
      </c>
      <c r="C2444" s="429" t="s">
        <v>2506</v>
      </c>
      <c r="D2444" s="401"/>
      <c r="E2444" s="402"/>
      <c r="F2444" s="294"/>
      <c r="G2444" s="22"/>
      <c r="H2444" s="265">
        <f t="shared" si="33"/>
        <v>0</v>
      </c>
      <c r="I2444" s="431"/>
      <c r="J2444" s="9"/>
      <c r="K2444" s="9"/>
      <c r="M2444" s="9"/>
    </row>
    <row r="2445" spans="1:13" x14ac:dyDescent="0.25">
      <c r="A2445" s="240"/>
      <c r="B2445" s="241">
        <v>4443</v>
      </c>
      <c r="C2445" s="429" t="s">
        <v>2506</v>
      </c>
      <c r="D2445" s="401"/>
      <c r="E2445" s="402"/>
      <c r="F2445" s="294"/>
      <c r="G2445" s="22"/>
      <c r="H2445" s="265">
        <f t="shared" si="33"/>
        <v>0</v>
      </c>
      <c r="I2445" s="431"/>
      <c r="J2445" s="9"/>
      <c r="K2445" s="9"/>
      <c r="M2445" s="9"/>
    </row>
    <row r="2446" spans="1:13" x14ac:dyDescent="0.25">
      <c r="A2446" s="240"/>
      <c r="B2446" s="241">
        <v>4444</v>
      </c>
      <c r="C2446" s="429" t="s">
        <v>2506</v>
      </c>
      <c r="D2446" s="401"/>
      <c r="E2446" s="402"/>
      <c r="F2446" s="294"/>
      <c r="G2446" s="22"/>
      <c r="H2446" s="265">
        <f t="shared" si="33"/>
        <v>0</v>
      </c>
      <c r="I2446" s="431"/>
      <c r="J2446" s="9"/>
      <c r="K2446" s="9"/>
      <c r="M2446" s="9"/>
    </row>
    <row r="2447" spans="1:13" x14ac:dyDescent="0.25">
      <c r="A2447" s="240"/>
      <c r="B2447" s="241">
        <v>4445</v>
      </c>
      <c r="C2447" s="429" t="s">
        <v>2506</v>
      </c>
      <c r="D2447" s="401"/>
      <c r="E2447" s="402"/>
      <c r="F2447" s="294"/>
      <c r="G2447" s="22"/>
      <c r="H2447" s="265">
        <f t="shared" si="33"/>
        <v>0</v>
      </c>
      <c r="I2447" s="431"/>
      <c r="J2447" s="9"/>
      <c r="K2447" s="9"/>
      <c r="M2447" s="9"/>
    </row>
    <row r="2448" spans="1:13" x14ac:dyDescent="0.25">
      <c r="A2448" s="240"/>
      <c r="B2448" s="241">
        <v>4446</v>
      </c>
      <c r="C2448" s="429" t="s">
        <v>2506</v>
      </c>
      <c r="D2448" s="401"/>
      <c r="E2448" s="402"/>
      <c r="F2448" s="294"/>
      <c r="G2448" s="22"/>
      <c r="H2448" s="265">
        <f t="shared" si="33"/>
        <v>0</v>
      </c>
      <c r="I2448" s="431"/>
      <c r="J2448" s="9"/>
      <c r="K2448" s="9"/>
      <c r="M2448" s="9"/>
    </row>
    <row r="2449" spans="1:13" x14ac:dyDescent="0.25">
      <c r="A2449" s="240"/>
      <c r="B2449" s="241">
        <v>4447</v>
      </c>
      <c r="C2449" s="429" t="s">
        <v>2506</v>
      </c>
      <c r="D2449" s="401"/>
      <c r="E2449" s="402"/>
      <c r="F2449" s="294"/>
      <c r="G2449" s="22"/>
      <c r="H2449" s="265">
        <f t="shared" si="33"/>
        <v>0</v>
      </c>
      <c r="I2449" s="431"/>
      <c r="J2449" s="9"/>
      <c r="K2449" s="9"/>
      <c r="M2449" s="9"/>
    </row>
    <row r="2450" spans="1:13" x14ac:dyDescent="0.25">
      <c r="A2450" s="240"/>
      <c r="B2450" s="241">
        <v>4448</v>
      </c>
      <c r="C2450" s="429" t="s">
        <v>2506</v>
      </c>
      <c r="D2450" s="401"/>
      <c r="E2450" s="402"/>
      <c r="F2450" s="294"/>
      <c r="G2450" s="22"/>
      <c r="H2450" s="265">
        <f t="shared" si="33"/>
        <v>0</v>
      </c>
      <c r="I2450" s="431"/>
      <c r="J2450" s="9"/>
      <c r="K2450" s="9"/>
      <c r="M2450" s="9"/>
    </row>
    <row r="2451" spans="1:13" x14ac:dyDescent="0.25">
      <c r="A2451" s="240"/>
      <c r="B2451" s="241">
        <v>4449</v>
      </c>
      <c r="C2451" s="429" t="s">
        <v>2506</v>
      </c>
      <c r="D2451" s="401"/>
      <c r="E2451" s="402"/>
      <c r="F2451" s="294"/>
      <c r="G2451" s="22"/>
      <c r="H2451" s="265">
        <f t="shared" si="33"/>
        <v>0</v>
      </c>
      <c r="I2451" s="431"/>
      <c r="J2451" s="9"/>
      <c r="K2451" s="9"/>
      <c r="M2451" s="9"/>
    </row>
    <row r="2452" spans="1:13" x14ac:dyDescent="0.25">
      <c r="A2452" s="240"/>
      <c r="B2452" s="241">
        <v>4450</v>
      </c>
      <c r="C2452" s="429" t="s">
        <v>2506</v>
      </c>
      <c r="D2452" s="401"/>
      <c r="E2452" s="402"/>
      <c r="F2452" s="294"/>
      <c r="G2452" s="22"/>
      <c r="H2452" s="265">
        <f t="shared" ref="H2452:H2515" si="34">E2452-G2452</f>
        <v>0</v>
      </c>
      <c r="I2452" s="431"/>
      <c r="J2452" s="9"/>
      <c r="K2452" s="9"/>
      <c r="M2452" s="9"/>
    </row>
    <row r="2453" spans="1:13" x14ac:dyDescent="0.25">
      <c r="A2453" s="240"/>
      <c r="B2453" s="241">
        <v>4451</v>
      </c>
      <c r="C2453" s="429" t="s">
        <v>2506</v>
      </c>
      <c r="D2453" s="401"/>
      <c r="E2453" s="402"/>
      <c r="F2453" s="294"/>
      <c r="G2453" s="22"/>
      <c r="H2453" s="265">
        <f t="shared" si="34"/>
        <v>0</v>
      </c>
      <c r="I2453" s="431"/>
      <c r="J2453" s="9"/>
      <c r="K2453" s="9"/>
      <c r="M2453" s="9"/>
    </row>
    <row r="2454" spans="1:13" x14ac:dyDescent="0.25">
      <c r="A2454" s="240"/>
      <c r="B2454" s="241">
        <v>4452</v>
      </c>
      <c r="C2454" s="429" t="s">
        <v>2506</v>
      </c>
      <c r="D2454" s="401"/>
      <c r="E2454" s="402"/>
      <c r="F2454" s="294"/>
      <c r="G2454" s="22"/>
      <c r="H2454" s="265">
        <f t="shared" si="34"/>
        <v>0</v>
      </c>
      <c r="I2454" s="431"/>
      <c r="J2454" s="9"/>
      <c r="K2454" s="9"/>
      <c r="M2454" s="9"/>
    </row>
    <row r="2455" spans="1:13" x14ac:dyDescent="0.25">
      <c r="A2455" s="240"/>
      <c r="B2455" s="241">
        <v>4453</v>
      </c>
      <c r="C2455" s="429" t="s">
        <v>2506</v>
      </c>
      <c r="D2455" s="401"/>
      <c r="E2455" s="402"/>
      <c r="F2455" s="294"/>
      <c r="G2455" s="22"/>
      <c r="H2455" s="265">
        <f t="shared" si="34"/>
        <v>0</v>
      </c>
      <c r="I2455" s="431"/>
      <c r="J2455" s="9"/>
      <c r="K2455" s="9"/>
      <c r="M2455" s="9"/>
    </row>
    <row r="2456" spans="1:13" x14ac:dyDescent="0.25">
      <c r="A2456" s="240"/>
      <c r="B2456" s="241">
        <v>4454</v>
      </c>
      <c r="C2456" s="429" t="s">
        <v>2506</v>
      </c>
      <c r="D2456" s="401"/>
      <c r="E2456" s="402"/>
      <c r="F2456" s="294"/>
      <c r="G2456" s="22"/>
      <c r="H2456" s="265">
        <f t="shared" si="34"/>
        <v>0</v>
      </c>
      <c r="I2456" s="431"/>
      <c r="J2456" s="9"/>
      <c r="K2456" s="9"/>
      <c r="M2456" s="9"/>
    </row>
    <row r="2457" spans="1:13" x14ac:dyDescent="0.25">
      <c r="A2457" s="240"/>
      <c r="B2457" s="241">
        <v>4455</v>
      </c>
      <c r="C2457" s="429" t="s">
        <v>2506</v>
      </c>
      <c r="D2457" s="401"/>
      <c r="E2457" s="402"/>
      <c r="F2457" s="294"/>
      <c r="G2457" s="22"/>
      <c r="H2457" s="265">
        <f t="shared" si="34"/>
        <v>0</v>
      </c>
      <c r="I2457" s="431"/>
      <c r="J2457" s="9"/>
      <c r="K2457" s="9"/>
      <c r="M2457" s="9"/>
    </row>
    <row r="2458" spans="1:13" x14ac:dyDescent="0.25">
      <c r="A2458" s="240"/>
      <c r="B2458" s="241">
        <v>4456</v>
      </c>
      <c r="C2458" s="429" t="s">
        <v>2506</v>
      </c>
      <c r="D2458" s="401"/>
      <c r="E2458" s="402"/>
      <c r="F2458" s="294"/>
      <c r="G2458" s="22"/>
      <c r="H2458" s="265">
        <f t="shared" si="34"/>
        <v>0</v>
      </c>
      <c r="I2458" s="431"/>
      <c r="J2458" s="9"/>
      <c r="K2458" s="9"/>
      <c r="M2458" s="9"/>
    </row>
    <row r="2459" spans="1:13" x14ac:dyDescent="0.25">
      <c r="A2459" s="240"/>
      <c r="B2459" s="241">
        <v>4457</v>
      </c>
      <c r="C2459" s="429" t="s">
        <v>2506</v>
      </c>
      <c r="D2459" s="401"/>
      <c r="E2459" s="402"/>
      <c r="F2459" s="294"/>
      <c r="G2459" s="22"/>
      <c r="H2459" s="265">
        <f t="shared" si="34"/>
        <v>0</v>
      </c>
      <c r="I2459" s="431"/>
      <c r="J2459" s="9"/>
      <c r="K2459" s="9"/>
      <c r="M2459" s="9"/>
    </row>
    <row r="2460" spans="1:13" x14ac:dyDescent="0.25">
      <c r="A2460" s="240"/>
      <c r="B2460" s="241">
        <v>4458</v>
      </c>
      <c r="C2460" s="429" t="s">
        <v>2506</v>
      </c>
      <c r="D2460" s="401"/>
      <c r="E2460" s="402"/>
      <c r="F2460" s="294"/>
      <c r="G2460" s="22"/>
      <c r="H2460" s="265">
        <f t="shared" si="34"/>
        <v>0</v>
      </c>
      <c r="I2460" s="431"/>
      <c r="J2460" s="9"/>
      <c r="K2460" s="9"/>
      <c r="M2460" s="9"/>
    </row>
    <row r="2461" spans="1:13" x14ac:dyDescent="0.25">
      <c r="A2461" s="240"/>
      <c r="B2461" s="241">
        <v>4459</v>
      </c>
      <c r="C2461" s="429" t="s">
        <v>2506</v>
      </c>
      <c r="D2461" s="401"/>
      <c r="E2461" s="402"/>
      <c r="F2461" s="294"/>
      <c r="G2461" s="22"/>
      <c r="H2461" s="265">
        <f t="shared" si="34"/>
        <v>0</v>
      </c>
      <c r="I2461" s="431"/>
      <c r="J2461" s="9"/>
      <c r="K2461" s="9"/>
      <c r="M2461" s="9"/>
    </row>
    <row r="2462" spans="1:13" x14ac:dyDescent="0.25">
      <c r="A2462" s="240"/>
      <c r="B2462" s="241">
        <v>4460</v>
      </c>
      <c r="C2462" s="429" t="s">
        <v>2506</v>
      </c>
      <c r="D2462" s="401"/>
      <c r="E2462" s="402"/>
      <c r="F2462" s="294"/>
      <c r="G2462" s="22"/>
      <c r="H2462" s="265">
        <f t="shared" si="34"/>
        <v>0</v>
      </c>
      <c r="I2462" s="431"/>
      <c r="J2462" s="9"/>
      <c r="K2462" s="9"/>
      <c r="M2462" s="9"/>
    </row>
    <row r="2463" spans="1:13" x14ac:dyDescent="0.25">
      <c r="A2463" s="240"/>
      <c r="B2463" s="241">
        <v>4461</v>
      </c>
      <c r="C2463" s="429" t="s">
        <v>2506</v>
      </c>
      <c r="D2463" s="401"/>
      <c r="E2463" s="402"/>
      <c r="F2463" s="294"/>
      <c r="G2463" s="22"/>
      <c r="H2463" s="265">
        <f t="shared" si="34"/>
        <v>0</v>
      </c>
      <c r="I2463" s="431"/>
      <c r="J2463" s="9"/>
      <c r="K2463" s="9"/>
      <c r="M2463" s="9"/>
    </row>
    <row r="2464" spans="1:13" x14ac:dyDescent="0.25">
      <c r="A2464" s="240"/>
      <c r="B2464" s="241">
        <v>4462</v>
      </c>
      <c r="C2464" s="429" t="s">
        <v>2506</v>
      </c>
      <c r="D2464" s="401"/>
      <c r="E2464" s="402"/>
      <c r="F2464" s="294"/>
      <c r="G2464" s="22"/>
      <c r="H2464" s="265">
        <f t="shared" si="34"/>
        <v>0</v>
      </c>
      <c r="I2464" s="431"/>
      <c r="J2464" s="9"/>
      <c r="K2464" s="9"/>
      <c r="M2464" s="9"/>
    </row>
    <row r="2465" spans="1:13" x14ac:dyDescent="0.25">
      <c r="A2465" s="240"/>
      <c r="B2465" s="241">
        <v>4463</v>
      </c>
      <c r="C2465" s="429" t="s">
        <v>2506</v>
      </c>
      <c r="D2465" s="401"/>
      <c r="E2465" s="402"/>
      <c r="F2465" s="294"/>
      <c r="G2465" s="22"/>
      <c r="H2465" s="265">
        <f t="shared" si="34"/>
        <v>0</v>
      </c>
      <c r="I2465" s="431"/>
      <c r="J2465" s="9"/>
      <c r="K2465" s="9"/>
      <c r="M2465" s="9"/>
    </row>
    <row r="2466" spans="1:13" x14ac:dyDescent="0.25">
      <c r="A2466" s="240"/>
      <c r="B2466" s="241">
        <v>4464</v>
      </c>
      <c r="C2466" s="429" t="s">
        <v>2506</v>
      </c>
      <c r="D2466" s="401"/>
      <c r="E2466" s="402"/>
      <c r="F2466" s="294"/>
      <c r="G2466" s="22"/>
      <c r="H2466" s="265">
        <f t="shared" si="34"/>
        <v>0</v>
      </c>
      <c r="I2466" s="431"/>
      <c r="J2466" s="9"/>
      <c r="K2466" s="9"/>
      <c r="M2466" s="9"/>
    </row>
    <row r="2467" spans="1:13" x14ac:dyDescent="0.25">
      <c r="A2467" s="240"/>
      <c r="B2467" s="241">
        <v>4465</v>
      </c>
      <c r="C2467" s="429" t="s">
        <v>2506</v>
      </c>
      <c r="D2467" s="401"/>
      <c r="E2467" s="402"/>
      <c r="F2467" s="294"/>
      <c r="G2467" s="22"/>
      <c r="H2467" s="265">
        <f t="shared" si="34"/>
        <v>0</v>
      </c>
      <c r="I2467" s="431"/>
      <c r="J2467" s="9"/>
      <c r="K2467" s="9"/>
      <c r="M2467" s="9"/>
    </row>
    <row r="2468" spans="1:13" x14ac:dyDescent="0.25">
      <c r="A2468" s="240"/>
      <c r="B2468" s="241">
        <v>4466</v>
      </c>
      <c r="C2468" s="429" t="s">
        <v>2506</v>
      </c>
      <c r="D2468" s="401"/>
      <c r="E2468" s="402"/>
      <c r="F2468" s="294"/>
      <c r="G2468" s="22"/>
      <c r="H2468" s="265">
        <f t="shared" si="34"/>
        <v>0</v>
      </c>
      <c r="I2468" s="431"/>
      <c r="J2468" s="9"/>
      <c r="K2468" s="9"/>
      <c r="M2468" s="9"/>
    </row>
    <row r="2469" spans="1:13" x14ac:dyDescent="0.25">
      <c r="A2469" s="240"/>
      <c r="B2469" s="241">
        <v>4467</v>
      </c>
      <c r="C2469" s="429" t="s">
        <v>2506</v>
      </c>
      <c r="D2469" s="401"/>
      <c r="E2469" s="402"/>
      <c r="F2469" s="294"/>
      <c r="G2469" s="22"/>
      <c r="H2469" s="265">
        <f t="shared" si="34"/>
        <v>0</v>
      </c>
      <c r="I2469" s="431"/>
      <c r="J2469" s="9"/>
      <c r="K2469" s="9"/>
      <c r="M2469" s="9"/>
    </row>
    <row r="2470" spans="1:13" x14ac:dyDescent="0.25">
      <c r="A2470" s="240"/>
      <c r="B2470" s="241">
        <v>4468</v>
      </c>
      <c r="C2470" s="429" t="s">
        <v>2506</v>
      </c>
      <c r="D2470" s="401"/>
      <c r="E2470" s="402"/>
      <c r="F2470" s="294"/>
      <c r="G2470" s="22"/>
      <c r="H2470" s="265">
        <f t="shared" si="34"/>
        <v>0</v>
      </c>
      <c r="I2470" s="431"/>
      <c r="J2470" s="9"/>
      <c r="K2470" s="9"/>
      <c r="M2470" s="9"/>
    </row>
    <row r="2471" spans="1:13" x14ac:dyDescent="0.25">
      <c r="A2471" s="240"/>
      <c r="B2471" s="241">
        <v>4469</v>
      </c>
      <c r="C2471" s="429" t="s">
        <v>2506</v>
      </c>
      <c r="D2471" s="401"/>
      <c r="E2471" s="402"/>
      <c r="F2471" s="294"/>
      <c r="G2471" s="22"/>
      <c r="H2471" s="265">
        <f t="shared" si="34"/>
        <v>0</v>
      </c>
      <c r="I2471" s="431"/>
      <c r="J2471" s="9"/>
      <c r="K2471" s="9"/>
      <c r="M2471" s="9"/>
    </row>
    <row r="2472" spans="1:13" x14ac:dyDescent="0.25">
      <c r="A2472" s="240"/>
      <c r="B2472" s="241">
        <v>4470</v>
      </c>
      <c r="C2472" s="429" t="s">
        <v>2506</v>
      </c>
      <c r="D2472" s="401"/>
      <c r="E2472" s="402"/>
      <c r="F2472" s="294"/>
      <c r="G2472" s="22"/>
      <c r="H2472" s="265">
        <f t="shared" si="34"/>
        <v>0</v>
      </c>
      <c r="I2472" s="431"/>
      <c r="J2472" s="9"/>
      <c r="K2472" s="9"/>
      <c r="M2472" s="9"/>
    </row>
    <row r="2473" spans="1:13" x14ac:dyDescent="0.25">
      <c r="A2473" s="240"/>
      <c r="B2473" s="241">
        <v>4471</v>
      </c>
      <c r="C2473" s="429" t="s">
        <v>2506</v>
      </c>
      <c r="D2473" s="401"/>
      <c r="E2473" s="402"/>
      <c r="F2473" s="294"/>
      <c r="G2473" s="22"/>
      <c r="H2473" s="265">
        <f t="shared" si="34"/>
        <v>0</v>
      </c>
      <c r="I2473" s="431"/>
      <c r="J2473" s="9"/>
      <c r="K2473" s="9"/>
      <c r="M2473" s="9"/>
    </row>
    <row r="2474" spans="1:13" x14ac:dyDescent="0.25">
      <c r="A2474" s="240"/>
      <c r="B2474" s="241">
        <v>4472</v>
      </c>
      <c r="C2474" s="429" t="s">
        <v>2506</v>
      </c>
      <c r="D2474" s="401"/>
      <c r="E2474" s="402"/>
      <c r="F2474" s="294"/>
      <c r="G2474" s="22"/>
      <c r="H2474" s="265">
        <f t="shared" si="34"/>
        <v>0</v>
      </c>
      <c r="I2474" s="431"/>
      <c r="J2474" s="9"/>
      <c r="K2474" s="9"/>
      <c r="M2474" s="9"/>
    </row>
    <row r="2475" spans="1:13" x14ac:dyDescent="0.25">
      <c r="A2475" s="240"/>
      <c r="B2475" s="241">
        <v>4473</v>
      </c>
      <c r="C2475" s="429" t="s">
        <v>2506</v>
      </c>
      <c r="D2475" s="401"/>
      <c r="E2475" s="402"/>
      <c r="F2475" s="294"/>
      <c r="G2475" s="22"/>
      <c r="H2475" s="265">
        <f t="shared" si="34"/>
        <v>0</v>
      </c>
      <c r="I2475" s="431"/>
      <c r="J2475" s="9"/>
      <c r="K2475" s="9"/>
      <c r="M2475" s="9"/>
    </row>
    <row r="2476" spans="1:13" x14ac:dyDescent="0.25">
      <c r="A2476" s="240"/>
      <c r="B2476" s="241">
        <v>4474</v>
      </c>
      <c r="C2476" s="429" t="s">
        <v>2506</v>
      </c>
      <c r="D2476" s="401"/>
      <c r="E2476" s="402"/>
      <c r="F2476" s="294"/>
      <c r="G2476" s="22"/>
      <c r="H2476" s="265">
        <f t="shared" si="34"/>
        <v>0</v>
      </c>
      <c r="I2476" s="431"/>
      <c r="J2476" s="9"/>
      <c r="K2476" s="9"/>
      <c r="M2476" s="9"/>
    </row>
    <row r="2477" spans="1:13" x14ac:dyDescent="0.25">
      <c r="A2477" s="240"/>
      <c r="B2477" s="241">
        <v>4475</v>
      </c>
      <c r="C2477" s="429" t="s">
        <v>2506</v>
      </c>
      <c r="D2477" s="401"/>
      <c r="E2477" s="402"/>
      <c r="F2477" s="294"/>
      <c r="G2477" s="22"/>
      <c r="H2477" s="265">
        <f t="shared" si="34"/>
        <v>0</v>
      </c>
      <c r="I2477" s="431"/>
      <c r="J2477" s="9"/>
      <c r="K2477" s="9"/>
      <c r="M2477" s="9"/>
    </row>
    <row r="2478" spans="1:13" x14ac:dyDescent="0.25">
      <c r="A2478" s="240"/>
      <c r="B2478" s="241">
        <v>4476</v>
      </c>
      <c r="C2478" s="429" t="s">
        <v>2506</v>
      </c>
      <c r="D2478" s="401"/>
      <c r="E2478" s="402"/>
      <c r="F2478" s="294"/>
      <c r="G2478" s="22"/>
      <c r="H2478" s="265">
        <f t="shared" si="34"/>
        <v>0</v>
      </c>
      <c r="I2478" s="431"/>
      <c r="J2478" s="9"/>
      <c r="K2478" s="9"/>
      <c r="M2478" s="9"/>
    </row>
    <row r="2479" spans="1:13" x14ac:dyDescent="0.25">
      <c r="A2479" s="240"/>
      <c r="B2479" s="241">
        <v>4477</v>
      </c>
      <c r="C2479" s="429" t="s">
        <v>2506</v>
      </c>
      <c r="D2479" s="401"/>
      <c r="E2479" s="402"/>
      <c r="F2479" s="294"/>
      <c r="G2479" s="22"/>
      <c r="H2479" s="265">
        <f t="shared" si="34"/>
        <v>0</v>
      </c>
      <c r="I2479" s="431"/>
      <c r="J2479" s="9"/>
      <c r="K2479" s="9"/>
      <c r="M2479" s="9"/>
    </row>
    <row r="2480" spans="1:13" x14ac:dyDescent="0.25">
      <c r="A2480" s="240"/>
      <c r="B2480" s="241">
        <v>4478</v>
      </c>
      <c r="C2480" s="429" t="s">
        <v>2506</v>
      </c>
      <c r="D2480" s="401"/>
      <c r="E2480" s="402"/>
      <c r="F2480" s="294"/>
      <c r="G2480" s="22"/>
      <c r="H2480" s="265">
        <f t="shared" si="34"/>
        <v>0</v>
      </c>
      <c r="I2480" s="431"/>
      <c r="J2480" s="9"/>
      <c r="K2480" s="9"/>
      <c r="M2480" s="9"/>
    </row>
    <row r="2481" spans="1:13" x14ac:dyDescent="0.25">
      <c r="A2481" s="240"/>
      <c r="B2481" s="241">
        <v>4479</v>
      </c>
      <c r="C2481" s="429" t="s">
        <v>2506</v>
      </c>
      <c r="D2481" s="401"/>
      <c r="E2481" s="402"/>
      <c r="F2481" s="294"/>
      <c r="G2481" s="22"/>
      <c r="H2481" s="265">
        <f t="shared" si="34"/>
        <v>0</v>
      </c>
      <c r="I2481" s="431"/>
      <c r="J2481" s="9"/>
      <c r="K2481" s="9"/>
      <c r="M2481" s="9"/>
    </row>
    <row r="2482" spans="1:13" x14ac:dyDescent="0.25">
      <c r="A2482" s="240"/>
      <c r="B2482" s="241">
        <v>4480</v>
      </c>
      <c r="C2482" s="429" t="s">
        <v>2506</v>
      </c>
      <c r="D2482" s="401"/>
      <c r="E2482" s="402"/>
      <c r="F2482" s="294"/>
      <c r="G2482" s="22"/>
      <c r="H2482" s="265">
        <f t="shared" si="34"/>
        <v>0</v>
      </c>
      <c r="I2482" s="431"/>
      <c r="J2482" s="9"/>
      <c r="K2482" s="9"/>
      <c r="M2482" s="9"/>
    </row>
    <row r="2483" spans="1:13" x14ac:dyDescent="0.25">
      <c r="A2483" s="240"/>
      <c r="B2483" s="241">
        <v>4481</v>
      </c>
      <c r="C2483" s="429" t="s">
        <v>2506</v>
      </c>
      <c r="D2483" s="401"/>
      <c r="E2483" s="402"/>
      <c r="F2483" s="294"/>
      <c r="G2483" s="22"/>
      <c r="H2483" s="265">
        <f t="shared" si="34"/>
        <v>0</v>
      </c>
      <c r="I2483" s="431"/>
      <c r="J2483" s="9"/>
      <c r="K2483" s="9"/>
      <c r="M2483" s="9"/>
    </row>
    <row r="2484" spans="1:13" x14ac:dyDescent="0.25">
      <c r="A2484" s="240"/>
      <c r="B2484" s="241">
        <v>4482</v>
      </c>
      <c r="C2484" s="429" t="s">
        <v>2506</v>
      </c>
      <c r="D2484" s="401"/>
      <c r="E2484" s="402"/>
      <c r="F2484" s="294"/>
      <c r="G2484" s="22"/>
      <c r="H2484" s="265">
        <f t="shared" si="34"/>
        <v>0</v>
      </c>
      <c r="I2484" s="431"/>
      <c r="J2484" s="9"/>
      <c r="K2484" s="9"/>
      <c r="M2484" s="9"/>
    </row>
    <row r="2485" spans="1:13" x14ac:dyDescent="0.25">
      <c r="A2485" s="240"/>
      <c r="B2485" s="241">
        <v>4483</v>
      </c>
      <c r="C2485" s="429" t="s">
        <v>2506</v>
      </c>
      <c r="D2485" s="401"/>
      <c r="E2485" s="402"/>
      <c r="F2485" s="294"/>
      <c r="G2485" s="22"/>
      <c r="H2485" s="265">
        <f t="shared" si="34"/>
        <v>0</v>
      </c>
      <c r="I2485" s="431"/>
      <c r="J2485" s="9"/>
      <c r="K2485" s="9"/>
      <c r="M2485" s="9"/>
    </row>
    <row r="2486" spans="1:13" x14ac:dyDescent="0.25">
      <c r="A2486" s="240"/>
      <c r="B2486" s="241">
        <v>4484</v>
      </c>
      <c r="C2486" s="429" t="s">
        <v>2506</v>
      </c>
      <c r="D2486" s="401"/>
      <c r="E2486" s="402"/>
      <c r="F2486" s="294"/>
      <c r="G2486" s="22"/>
      <c r="H2486" s="265">
        <f t="shared" si="34"/>
        <v>0</v>
      </c>
      <c r="I2486" s="431"/>
      <c r="J2486" s="9"/>
      <c r="K2486" s="9"/>
      <c r="M2486" s="9"/>
    </row>
    <row r="2487" spans="1:13" x14ac:dyDescent="0.25">
      <c r="A2487" s="240"/>
      <c r="B2487" s="241">
        <v>4485</v>
      </c>
      <c r="C2487" s="429" t="s">
        <v>2506</v>
      </c>
      <c r="D2487" s="401"/>
      <c r="E2487" s="402"/>
      <c r="F2487" s="294"/>
      <c r="G2487" s="22"/>
      <c r="H2487" s="265">
        <f t="shared" si="34"/>
        <v>0</v>
      </c>
      <c r="I2487" s="431"/>
      <c r="J2487" s="9"/>
      <c r="K2487" s="9"/>
      <c r="M2487" s="9"/>
    </row>
    <row r="2488" spans="1:13" x14ac:dyDescent="0.25">
      <c r="A2488" s="240"/>
      <c r="B2488" s="241">
        <v>4486</v>
      </c>
      <c r="C2488" s="429" t="s">
        <v>2506</v>
      </c>
      <c r="D2488" s="401"/>
      <c r="E2488" s="402"/>
      <c r="F2488" s="294"/>
      <c r="G2488" s="22"/>
      <c r="H2488" s="265">
        <f t="shared" si="34"/>
        <v>0</v>
      </c>
      <c r="I2488" s="431"/>
      <c r="J2488" s="9"/>
      <c r="K2488" s="9"/>
      <c r="M2488" s="9"/>
    </row>
    <row r="2489" spans="1:13" x14ac:dyDescent="0.25">
      <c r="A2489" s="240"/>
      <c r="B2489" s="241">
        <v>4487</v>
      </c>
      <c r="C2489" s="429" t="s">
        <v>2506</v>
      </c>
      <c r="D2489" s="401"/>
      <c r="E2489" s="402"/>
      <c r="F2489" s="294"/>
      <c r="G2489" s="22"/>
      <c r="H2489" s="265">
        <f t="shared" si="34"/>
        <v>0</v>
      </c>
      <c r="I2489" s="431"/>
      <c r="J2489" s="9"/>
      <c r="K2489" s="9"/>
      <c r="M2489" s="9"/>
    </row>
    <row r="2490" spans="1:13" x14ac:dyDescent="0.25">
      <c r="A2490" s="240"/>
      <c r="B2490" s="241">
        <v>4488</v>
      </c>
      <c r="C2490" s="429" t="s">
        <v>2506</v>
      </c>
      <c r="D2490" s="401"/>
      <c r="E2490" s="402"/>
      <c r="F2490" s="294"/>
      <c r="G2490" s="22"/>
      <c r="H2490" s="265">
        <f t="shared" si="34"/>
        <v>0</v>
      </c>
      <c r="I2490" s="431"/>
      <c r="J2490" s="9"/>
      <c r="K2490" s="9"/>
      <c r="M2490" s="9"/>
    </row>
    <row r="2491" spans="1:13" x14ac:dyDescent="0.25">
      <c r="A2491" s="240"/>
      <c r="B2491" s="241">
        <v>4489</v>
      </c>
      <c r="C2491" s="429" t="s">
        <v>2506</v>
      </c>
      <c r="D2491" s="401"/>
      <c r="E2491" s="402"/>
      <c r="F2491" s="294"/>
      <c r="G2491" s="22"/>
      <c r="H2491" s="265">
        <f t="shared" si="34"/>
        <v>0</v>
      </c>
      <c r="I2491" s="431"/>
      <c r="J2491" s="9"/>
      <c r="K2491" s="9"/>
      <c r="M2491" s="9"/>
    </row>
    <row r="2492" spans="1:13" x14ac:dyDescent="0.25">
      <c r="A2492" s="240"/>
      <c r="B2492" s="241">
        <v>4490</v>
      </c>
      <c r="C2492" s="429" t="s">
        <v>2506</v>
      </c>
      <c r="D2492" s="401"/>
      <c r="E2492" s="402"/>
      <c r="F2492" s="294"/>
      <c r="G2492" s="22"/>
      <c r="H2492" s="265">
        <f t="shared" si="34"/>
        <v>0</v>
      </c>
      <c r="I2492" s="431"/>
      <c r="J2492" s="9"/>
      <c r="K2492" s="9"/>
      <c r="M2492" s="9"/>
    </row>
    <row r="2493" spans="1:13" x14ac:dyDescent="0.25">
      <c r="A2493" s="240"/>
      <c r="B2493" s="241">
        <v>4491</v>
      </c>
      <c r="C2493" s="429" t="s">
        <v>2506</v>
      </c>
      <c r="D2493" s="401"/>
      <c r="E2493" s="402"/>
      <c r="F2493" s="294"/>
      <c r="G2493" s="22"/>
      <c r="H2493" s="265">
        <f t="shared" si="34"/>
        <v>0</v>
      </c>
      <c r="I2493" s="431"/>
      <c r="J2493" s="9"/>
      <c r="K2493" s="9"/>
      <c r="M2493" s="9"/>
    </row>
    <row r="2494" spans="1:13" x14ac:dyDescent="0.25">
      <c r="A2494" s="240"/>
      <c r="B2494" s="241">
        <v>4492</v>
      </c>
      <c r="C2494" s="429" t="s">
        <v>2506</v>
      </c>
      <c r="D2494" s="401"/>
      <c r="E2494" s="402"/>
      <c r="F2494" s="294"/>
      <c r="G2494" s="22"/>
      <c r="H2494" s="265">
        <f t="shared" si="34"/>
        <v>0</v>
      </c>
      <c r="I2494" s="431"/>
      <c r="J2494" s="9"/>
      <c r="K2494" s="9"/>
      <c r="M2494" s="9"/>
    </row>
    <row r="2495" spans="1:13" x14ac:dyDescent="0.25">
      <c r="A2495" s="240"/>
      <c r="B2495" s="241">
        <v>4493</v>
      </c>
      <c r="C2495" s="429" t="s">
        <v>2506</v>
      </c>
      <c r="D2495" s="401"/>
      <c r="E2495" s="402"/>
      <c r="F2495" s="294"/>
      <c r="G2495" s="22"/>
      <c r="H2495" s="265">
        <f t="shared" si="34"/>
        <v>0</v>
      </c>
      <c r="I2495" s="431"/>
      <c r="J2495" s="9"/>
      <c r="K2495" s="9"/>
      <c r="M2495" s="9"/>
    </row>
    <row r="2496" spans="1:13" x14ac:dyDescent="0.25">
      <c r="A2496" s="240"/>
      <c r="B2496" s="241">
        <v>4494</v>
      </c>
      <c r="C2496" s="429" t="s">
        <v>2506</v>
      </c>
      <c r="D2496" s="401"/>
      <c r="E2496" s="402"/>
      <c r="F2496" s="294"/>
      <c r="G2496" s="22"/>
      <c r="H2496" s="265">
        <f t="shared" si="34"/>
        <v>0</v>
      </c>
      <c r="I2496" s="431"/>
      <c r="J2496" s="9"/>
      <c r="K2496" s="9"/>
      <c r="M2496" s="9"/>
    </row>
    <row r="2497" spans="1:13" x14ac:dyDescent="0.25">
      <c r="A2497" s="240"/>
      <c r="B2497" s="241">
        <v>4495</v>
      </c>
      <c r="C2497" s="429" t="s">
        <v>2506</v>
      </c>
      <c r="D2497" s="401"/>
      <c r="E2497" s="402"/>
      <c r="F2497" s="294"/>
      <c r="G2497" s="22"/>
      <c r="H2497" s="265">
        <f t="shared" si="34"/>
        <v>0</v>
      </c>
      <c r="I2497" s="431"/>
      <c r="J2497" s="9"/>
      <c r="K2497" s="9"/>
      <c r="M2497" s="9"/>
    </row>
    <row r="2498" spans="1:13" x14ac:dyDescent="0.25">
      <c r="A2498" s="240"/>
      <c r="B2498" s="241">
        <v>4496</v>
      </c>
      <c r="C2498" s="429" t="s">
        <v>2506</v>
      </c>
      <c r="D2498" s="406"/>
      <c r="E2498" s="407"/>
      <c r="F2498" s="294"/>
      <c r="G2498" s="22"/>
      <c r="H2498" s="265">
        <f t="shared" si="34"/>
        <v>0</v>
      </c>
      <c r="I2498" s="431"/>
      <c r="J2498" s="9"/>
      <c r="K2498" s="9"/>
      <c r="M2498" s="9"/>
    </row>
    <row r="2499" spans="1:13" x14ac:dyDescent="0.25">
      <c r="A2499" s="240"/>
      <c r="B2499" s="241">
        <v>4497</v>
      </c>
      <c r="C2499" s="429" t="s">
        <v>2506</v>
      </c>
      <c r="D2499" s="401"/>
      <c r="E2499" s="402"/>
      <c r="F2499" s="294"/>
      <c r="G2499" s="22"/>
      <c r="H2499" s="265">
        <f t="shared" si="34"/>
        <v>0</v>
      </c>
      <c r="I2499" s="431"/>
      <c r="J2499" s="9"/>
      <c r="K2499" s="9"/>
      <c r="M2499" s="9"/>
    </row>
    <row r="2500" spans="1:13" x14ac:dyDescent="0.25">
      <c r="A2500" s="240"/>
      <c r="B2500" s="241">
        <v>4498</v>
      </c>
      <c r="C2500" s="429" t="s">
        <v>2506</v>
      </c>
      <c r="D2500" s="401"/>
      <c r="E2500" s="402"/>
      <c r="F2500" s="294"/>
      <c r="G2500" s="22"/>
      <c r="H2500" s="265">
        <f t="shared" si="34"/>
        <v>0</v>
      </c>
      <c r="I2500" s="431"/>
      <c r="J2500" s="9"/>
      <c r="K2500" s="9"/>
      <c r="M2500" s="9"/>
    </row>
    <row r="2501" spans="1:13" x14ac:dyDescent="0.25">
      <c r="A2501" s="240"/>
      <c r="B2501" s="241">
        <v>4499</v>
      </c>
      <c r="C2501" s="429" t="s">
        <v>2506</v>
      </c>
      <c r="D2501" s="401"/>
      <c r="E2501" s="402"/>
      <c r="F2501" s="294"/>
      <c r="G2501" s="22"/>
      <c r="H2501" s="265">
        <f t="shared" si="34"/>
        <v>0</v>
      </c>
      <c r="I2501" s="431"/>
      <c r="J2501" s="9"/>
      <c r="K2501" s="9"/>
      <c r="M2501" s="9"/>
    </row>
    <row r="2502" spans="1:13" x14ac:dyDescent="0.25">
      <c r="A2502" s="240"/>
      <c r="B2502" s="241">
        <v>4500</v>
      </c>
      <c r="C2502" s="429" t="s">
        <v>2506</v>
      </c>
      <c r="D2502" s="401"/>
      <c r="E2502" s="295"/>
      <c r="F2502" s="294"/>
      <c r="G2502" s="22"/>
      <c r="H2502" s="265">
        <f t="shared" si="34"/>
        <v>0</v>
      </c>
      <c r="I2502" s="20"/>
      <c r="J2502" s="9"/>
      <c r="K2502" s="9"/>
      <c r="M2502" s="9"/>
    </row>
    <row r="2503" spans="1:13" x14ac:dyDescent="0.25">
      <c r="A2503" s="240"/>
      <c r="B2503" s="438"/>
      <c r="C2503" s="429"/>
      <c r="D2503" s="401"/>
      <c r="E2503" s="402"/>
      <c r="F2503" s="294"/>
      <c r="G2503" s="22"/>
      <c r="H2503" s="265">
        <f t="shared" si="34"/>
        <v>0</v>
      </c>
      <c r="I2503" s="20"/>
      <c r="J2503" s="9"/>
      <c r="K2503" s="9"/>
      <c r="M2503" s="9"/>
    </row>
    <row r="2504" spans="1:13" x14ac:dyDescent="0.25">
      <c r="A2504" s="240"/>
      <c r="B2504" s="438"/>
      <c r="C2504" s="429"/>
      <c r="D2504" s="401"/>
      <c r="E2504" s="402"/>
      <c r="F2504" s="294"/>
      <c r="G2504" s="22"/>
      <c r="H2504" s="265">
        <f t="shared" si="34"/>
        <v>0</v>
      </c>
      <c r="I2504" s="20"/>
      <c r="J2504" s="9"/>
      <c r="K2504" s="9"/>
      <c r="M2504" s="9"/>
    </row>
    <row r="2505" spans="1:13" x14ac:dyDescent="0.25">
      <c r="A2505" s="240"/>
      <c r="B2505" s="438"/>
      <c r="C2505" s="429"/>
      <c r="D2505" s="401"/>
      <c r="E2505" s="402"/>
      <c r="F2505" s="294"/>
      <c r="G2505" s="22"/>
      <c r="H2505" s="265">
        <f t="shared" si="34"/>
        <v>0</v>
      </c>
      <c r="I2505" s="20"/>
      <c r="J2505" s="9"/>
      <c r="K2505" s="9"/>
      <c r="M2505" s="9"/>
    </row>
    <row r="2506" spans="1:13" x14ac:dyDescent="0.25">
      <c r="A2506" s="240"/>
      <c r="B2506" s="438"/>
      <c r="C2506" s="429"/>
      <c r="D2506" s="401"/>
      <c r="E2506" s="402"/>
      <c r="F2506" s="294"/>
      <c r="G2506" s="22"/>
      <c r="H2506" s="265">
        <f t="shared" si="34"/>
        <v>0</v>
      </c>
      <c r="I2506" s="20"/>
      <c r="J2506" s="9"/>
      <c r="K2506" s="9"/>
      <c r="M2506" s="9"/>
    </row>
    <row r="2507" spans="1:13" x14ac:dyDescent="0.25">
      <c r="A2507" s="240"/>
      <c r="B2507" s="438"/>
      <c r="C2507" s="429"/>
      <c r="D2507" s="401"/>
      <c r="E2507" s="402"/>
      <c r="F2507" s="294"/>
      <c r="G2507" s="22"/>
      <c r="H2507" s="265">
        <f t="shared" si="34"/>
        <v>0</v>
      </c>
      <c r="I2507" s="20"/>
      <c r="J2507" s="9"/>
      <c r="K2507" s="9"/>
      <c r="M2507" s="9"/>
    </row>
    <row r="2508" spans="1:13" x14ac:dyDescent="0.25">
      <c r="A2508" s="240"/>
      <c r="B2508" s="438"/>
      <c r="C2508" s="429"/>
      <c r="D2508" s="401"/>
      <c r="E2508" s="402"/>
      <c r="F2508" s="294"/>
      <c r="G2508" s="22"/>
      <c r="H2508" s="265">
        <f t="shared" si="34"/>
        <v>0</v>
      </c>
      <c r="I2508" s="20"/>
      <c r="J2508" s="9"/>
      <c r="K2508" s="9"/>
      <c r="M2508" s="9"/>
    </row>
    <row r="2509" spans="1:13" x14ac:dyDescent="0.25">
      <c r="A2509" s="240"/>
      <c r="B2509" s="438"/>
      <c r="C2509" s="429"/>
      <c r="D2509" s="401"/>
      <c r="E2509" s="402"/>
      <c r="F2509" s="294"/>
      <c r="G2509" s="22"/>
      <c r="H2509" s="265">
        <f t="shared" si="34"/>
        <v>0</v>
      </c>
      <c r="I2509" s="20"/>
      <c r="J2509" s="9"/>
      <c r="K2509" s="9"/>
      <c r="M2509" s="9"/>
    </row>
    <row r="2510" spans="1:13" x14ac:dyDescent="0.25">
      <c r="A2510" s="240"/>
      <c r="B2510" s="438"/>
      <c r="C2510" s="429"/>
      <c r="D2510" s="406"/>
      <c r="E2510" s="407"/>
      <c r="F2510" s="294"/>
      <c r="G2510" s="30"/>
      <c r="H2510" s="265">
        <f t="shared" si="34"/>
        <v>0</v>
      </c>
      <c r="I2510" s="8"/>
      <c r="J2510" s="9"/>
      <c r="K2510" s="9"/>
      <c r="M2510" s="9"/>
    </row>
    <row r="2511" spans="1:13" x14ac:dyDescent="0.25">
      <c r="A2511" s="240"/>
      <c r="B2511" s="438"/>
      <c r="C2511" s="429"/>
      <c r="D2511" s="401"/>
      <c r="E2511" s="402"/>
      <c r="F2511" s="294"/>
      <c r="G2511" s="30"/>
      <c r="H2511" s="265">
        <f t="shared" si="34"/>
        <v>0</v>
      </c>
      <c r="I2511" s="8"/>
      <c r="J2511" s="9"/>
      <c r="K2511" s="9"/>
      <c r="M2511" s="9"/>
    </row>
    <row r="2512" spans="1:13" x14ac:dyDescent="0.25">
      <c r="A2512" s="240"/>
      <c r="B2512" s="438"/>
      <c r="C2512" s="429"/>
      <c r="D2512" s="401"/>
      <c r="E2512" s="402"/>
      <c r="F2512" s="294"/>
      <c r="G2512" s="30"/>
      <c r="H2512" s="265">
        <f t="shared" si="34"/>
        <v>0</v>
      </c>
      <c r="I2512" s="8"/>
      <c r="J2512" s="9"/>
      <c r="K2512" s="9"/>
      <c r="M2512" s="9"/>
    </row>
    <row r="2513" spans="1:13" x14ac:dyDescent="0.25">
      <c r="A2513" s="240"/>
      <c r="B2513" s="438"/>
      <c r="C2513" s="429"/>
      <c r="D2513" s="401"/>
      <c r="E2513" s="402"/>
      <c r="F2513" s="294"/>
      <c r="G2513" s="30"/>
      <c r="H2513" s="265">
        <f t="shared" si="34"/>
        <v>0</v>
      </c>
      <c r="I2513" s="8"/>
      <c r="J2513" s="9"/>
      <c r="K2513" s="9"/>
      <c r="M2513" s="9"/>
    </row>
    <row r="2514" spans="1:13" x14ac:dyDescent="0.25">
      <c r="A2514" s="240"/>
      <c r="B2514" s="438"/>
      <c r="C2514" s="429"/>
      <c r="D2514" s="401"/>
      <c r="E2514" s="402"/>
      <c r="F2514" s="294"/>
      <c r="G2514" s="30"/>
      <c r="H2514" s="265">
        <f t="shared" si="34"/>
        <v>0</v>
      </c>
      <c r="I2514" s="8"/>
      <c r="J2514" s="9"/>
      <c r="K2514" s="9"/>
      <c r="M2514" s="9"/>
    </row>
    <row r="2515" spans="1:13" x14ac:dyDescent="0.25">
      <c r="A2515" s="240"/>
      <c r="B2515" s="438"/>
      <c r="C2515" s="429"/>
      <c r="D2515" s="401"/>
      <c r="E2515" s="402"/>
      <c r="F2515" s="294"/>
      <c r="G2515" s="30"/>
      <c r="H2515" s="265">
        <f t="shared" si="34"/>
        <v>0</v>
      </c>
      <c r="I2515" s="8"/>
      <c r="J2515" s="9"/>
      <c r="K2515" s="9"/>
      <c r="M2515" s="9"/>
    </row>
    <row r="2516" spans="1:13" x14ac:dyDescent="0.25">
      <c r="A2516" s="240"/>
      <c r="B2516" s="438"/>
      <c r="C2516" s="429"/>
      <c r="D2516" s="401"/>
      <c r="E2516" s="402"/>
      <c r="F2516" s="294"/>
      <c r="G2516" s="30"/>
      <c r="H2516" s="265">
        <f t="shared" ref="H2516:H2706" si="35">E2516-G2516</f>
        <v>0</v>
      </c>
      <c r="I2516" s="8"/>
      <c r="J2516" s="9"/>
      <c r="K2516" s="9"/>
      <c r="M2516" s="9"/>
    </row>
    <row r="2517" spans="1:13" x14ac:dyDescent="0.25">
      <c r="A2517" s="240"/>
      <c r="B2517" s="438"/>
      <c r="C2517" s="429"/>
      <c r="D2517" s="401"/>
      <c r="E2517" s="402"/>
      <c r="F2517" s="294"/>
      <c r="G2517" s="30"/>
      <c r="H2517" s="265">
        <f t="shared" si="35"/>
        <v>0</v>
      </c>
      <c r="I2517" s="8"/>
      <c r="J2517" s="9"/>
      <c r="K2517" s="9"/>
      <c r="M2517" s="9"/>
    </row>
    <row r="2518" spans="1:13" x14ac:dyDescent="0.25">
      <c r="A2518" s="240"/>
      <c r="B2518" s="438"/>
      <c r="C2518" s="429"/>
      <c r="D2518" s="401"/>
      <c r="E2518" s="402"/>
      <c r="F2518" s="294"/>
      <c r="G2518" s="30"/>
      <c r="H2518" s="265">
        <f t="shared" si="35"/>
        <v>0</v>
      </c>
      <c r="I2518" s="8"/>
      <c r="J2518" s="9"/>
      <c r="K2518" s="9"/>
      <c r="M2518" s="9"/>
    </row>
    <row r="2519" spans="1:13" x14ac:dyDescent="0.25">
      <c r="A2519" s="240"/>
      <c r="B2519" s="438"/>
      <c r="C2519" s="429"/>
      <c r="D2519" s="401"/>
      <c r="E2519" s="402"/>
      <c r="F2519" s="294"/>
      <c r="G2519" s="30"/>
      <c r="H2519" s="265">
        <f t="shared" si="35"/>
        <v>0</v>
      </c>
      <c r="I2519" s="8"/>
      <c r="J2519" s="9"/>
      <c r="K2519" s="9"/>
      <c r="M2519" s="9"/>
    </row>
    <row r="2520" spans="1:13" x14ac:dyDescent="0.25">
      <c r="A2520" s="240"/>
      <c r="B2520" s="438"/>
      <c r="C2520" s="429"/>
      <c r="D2520" s="401"/>
      <c r="E2520" s="402"/>
      <c r="F2520" s="294"/>
      <c r="G2520" s="30"/>
      <c r="H2520" s="265">
        <f t="shared" si="35"/>
        <v>0</v>
      </c>
      <c r="I2520" s="8"/>
      <c r="J2520" s="9"/>
      <c r="K2520" s="9"/>
      <c r="M2520" s="9"/>
    </row>
    <row r="2521" spans="1:13" x14ac:dyDescent="0.25">
      <c r="A2521" s="240"/>
      <c r="B2521" s="438"/>
      <c r="C2521" s="429"/>
      <c r="D2521" s="401"/>
      <c r="E2521" s="402"/>
      <c r="F2521" s="294"/>
      <c r="G2521" s="30"/>
      <c r="H2521" s="265">
        <f t="shared" si="35"/>
        <v>0</v>
      </c>
      <c r="I2521" s="8"/>
      <c r="J2521" s="9"/>
      <c r="K2521" s="9"/>
      <c r="M2521" s="9"/>
    </row>
    <row r="2522" spans="1:13" x14ac:dyDescent="0.25">
      <c r="A2522" s="240"/>
      <c r="B2522" s="438"/>
      <c r="C2522" s="429"/>
      <c r="D2522" s="401"/>
      <c r="E2522" s="402"/>
      <c r="F2522" s="294"/>
      <c r="G2522" s="30"/>
      <c r="H2522" s="265">
        <f t="shared" si="35"/>
        <v>0</v>
      </c>
      <c r="I2522" s="8"/>
      <c r="J2522" s="9"/>
      <c r="K2522" s="9"/>
      <c r="M2522" s="9"/>
    </row>
    <row r="2523" spans="1:13" x14ac:dyDescent="0.25">
      <c r="A2523" s="240"/>
      <c r="B2523" s="438"/>
      <c r="C2523" s="429"/>
      <c r="D2523" s="401"/>
      <c r="E2523" s="402"/>
      <c r="F2523" s="294"/>
      <c r="G2523" s="30"/>
      <c r="H2523" s="265">
        <f t="shared" si="35"/>
        <v>0</v>
      </c>
      <c r="I2523" s="8"/>
      <c r="J2523" s="9"/>
      <c r="K2523" s="9"/>
      <c r="M2523" s="9"/>
    </row>
    <row r="2524" spans="1:13" x14ac:dyDescent="0.25">
      <c r="A2524" s="240"/>
      <c r="B2524" s="438"/>
      <c r="C2524" s="429"/>
      <c r="D2524" s="401"/>
      <c r="E2524" s="402"/>
      <c r="F2524" s="294"/>
      <c r="G2524" s="30"/>
      <c r="H2524" s="265">
        <f t="shared" si="35"/>
        <v>0</v>
      </c>
      <c r="I2524" s="8"/>
      <c r="J2524" s="9"/>
      <c r="K2524" s="9"/>
      <c r="M2524" s="9"/>
    </row>
    <row r="2525" spans="1:13" x14ac:dyDescent="0.25">
      <c r="A2525" s="240"/>
      <c r="B2525" s="438"/>
      <c r="C2525" s="429"/>
      <c r="D2525" s="401"/>
      <c r="E2525" s="402"/>
      <c r="F2525" s="294"/>
      <c r="G2525" s="30"/>
      <c r="H2525" s="265">
        <f t="shared" si="35"/>
        <v>0</v>
      </c>
      <c r="I2525" s="8"/>
      <c r="J2525" s="9"/>
      <c r="K2525" s="9"/>
      <c r="M2525" s="9"/>
    </row>
    <row r="2526" spans="1:13" x14ac:dyDescent="0.25">
      <c r="A2526" s="240"/>
      <c r="B2526" s="438"/>
      <c r="C2526" s="429"/>
      <c r="D2526" s="401"/>
      <c r="E2526" s="402"/>
      <c r="F2526" s="294"/>
      <c r="G2526" s="30"/>
      <c r="H2526" s="265">
        <f t="shared" si="35"/>
        <v>0</v>
      </c>
      <c r="I2526" s="8"/>
      <c r="J2526" s="9"/>
      <c r="K2526" s="9"/>
      <c r="M2526" s="9"/>
    </row>
    <row r="2527" spans="1:13" x14ac:dyDescent="0.25">
      <c r="A2527" s="240"/>
      <c r="B2527" s="438"/>
      <c r="C2527" s="429"/>
      <c r="D2527" s="401"/>
      <c r="E2527" s="402"/>
      <c r="F2527" s="294"/>
      <c r="G2527" s="30"/>
      <c r="H2527" s="265">
        <f t="shared" si="35"/>
        <v>0</v>
      </c>
      <c r="I2527" s="8"/>
      <c r="J2527" s="9"/>
      <c r="K2527" s="9"/>
      <c r="M2527" s="9"/>
    </row>
    <row r="2528" spans="1:13" x14ac:dyDescent="0.25">
      <c r="A2528" s="240"/>
      <c r="B2528" s="438"/>
      <c r="C2528" s="429"/>
      <c r="D2528" s="401"/>
      <c r="E2528" s="402"/>
      <c r="F2528" s="294"/>
      <c r="G2528" s="30"/>
      <c r="H2528" s="265">
        <f t="shared" si="35"/>
        <v>0</v>
      </c>
      <c r="I2528" s="8"/>
      <c r="J2528" s="9"/>
      <c r="K2528" s="9"/>
      <c r="M2528" s="9"/>
    </row>
    <row r="2529" spans="1:13" x14ac:dyDescent="0.25">
      <c r="A2529" s="240"/>
      <c r="B2529" s="438"/>
      <c r="C2529" s="429"/>
      <c r="D2529" s="401"/>
      <c r="E2529" s="402"/>
      <c r="F2529" s="294"/>
      <c r="G2529" s="30"/>
      <c r="H2529" s="265">
        <f t="shared" si="35"/>
        <v>0</v>
      </c>
      <c r="I2529" s="8"/>
      <c r="J2529" s="9"/>
      <c r="K2529" s="9"/>
      <c r="M2529" s="9"/>
    </row>
    <row r="2530" spans="1:13" x14ac:dyDescent="0.25">
      <c r="A2530" s="240"/>
      <c r="B2530" s="438"/>
      <c r="C2530" s="429"/>
      <c r="D2530" s="401"/>
      <c r="E2530" s="402"/>
      <c r="F2530" s="294"/>
      <c r="G2530" s="30"/>
      <c r="H2530" s="265">
        <f t="shared" si="35"/>
        <v>0</v>
      </c>
      <c r="I2530" s="8"/>
      <c r="J2530" s="9"/>
      <c r="K2530" s="9"/>
      <c r="M2530" s="9"/>
    </row>
    <row r="2531" spans="1:13" x14ac:dyDescent="0.25">
      <c r="A2531" s="240"/>
      <c r="B2531" s="438"/>
      <c r="C2531" s="429"/>
      <c r="D2531" s="401"/>
      <c r="E2531" s="402"/>
      <c r="F2531" s="294"/>
      <c r="G2531" s="30"/>
      <c r="H2531" s="265">
        <f t="shared" si="35"/>
        <v>0</v>
      </c>
      <c r="I2531" s="8"/>
      <c r="J2531" s="9"/>
      <c r="K2531" s="9"/>
      <c r="M2531" s="9"/>
    </row>
    <row r="2532" spans="1:13" x14ac:dyDescent="0.25">
      <c r="A2532" s="240"/>
      <c r="B2532" s="438"/>
      <c r="C2532" s="429"/>
      <c r="D2532" s="401"/>
      <c r="E2532" s="402"/>
      <c r="F2532" s="294"/>
      <c r="G2532" s="30"/>
      <c r="H2532" s="265">
        <f t="shared" si="35"/>
        <v>0</v>
      </c>
      <c r="I2532" s="8"/>
      <c r="J2532" s="9"/>
      <c r="K2532" s="9"/>
      <c r="M2532" s="9"/>
    </row>
    <row r="2533" spans="1:13" x14ac:dyDescent="0.25">
      <c r="A2533" s="240"/>
      <c r="B2533" s="438"/>
      <c r="C2533" s="429"/>
      <c r="D2533" s="401"/>
      <c r="E2533" s="402"/>
      <c r="F2533" s="294"/>
      <c r="G2533" s="30"/>
      <c r="H2533" s="265">
        <f t="shared" si="35"/>
        <v>0</v>
      </c>
      <c r="I2533" s="8"/>
      <c r="J2533" s="9"/>
      <c r="K2533" s="9"/>
      <c r="M2533" s="9"/>
    </row>
    <row r="2534" spans="1:13" x14ac:dyDescent="0.25">
      <c r="A2534" s="240"/>
      <c r="B2534" s="438"/>
      <c r="C2534" s="429"/>
      <c r="D2534" s="401"/>
      <c r="E2534" s="402"/>
      <c r="F2534" s="294"/>
      <c r="G2534" s="30"/>
      <c r="H2534" s="265">
        <f t="shared" si="35"/>
        <v>0</v>
      </c>
      <c r="I2534" s="8"/>
      <c r="J2534" s="9"/>
      <c r="K2534" s="9"/>
      <c r="M2534" s="9"/>
    </row>
    <row r="2535" spans="1:13" x14ac:dyDescent="0.25">
      <c r="A2535" s="240"/>
      <c r="B2535" s="438"/>
      <c r="C2535" s="429"/>
      <c r="D2535" s="401"/>
      <c r="E2535" s="402"/>
      <c r="F2535" s="294"/>
      <c r="G2535" s="30"/>
      <c r="H2535" s="265">
        <f t="shared" si="35"/>
        <v>0</v>
      </c>
      <c r="I2535" s="8"/>
      <c r="J2535" s="9"/>
      <c r="K2535" s="9"/>
      <c r="M2535" s="9"/>
    </row>
    <row r="2536" spans="1:13" x14ac:dyDescent="0.25">
      <c r="A2536" s="240"/>
      <c r="B2536" s="438"/>
      <c r="C2536" s="429"/>
      <c r="D2536" s="401"/>
      <c r="E2536" s="402"/>
      <c r="F2536" s="294"/>
      <c r="G2536" s="30"/>
      <c r="H2536" s="265">
        <f t="shared" si="35"/>
        <v>0</v>
      </c>
      <c r="I2536" s="8"/>
      <c r="J2536" s="9"/>
      <c r="K2536" s="9"/>
      <c r="M2536" s="9"/>
    </row>
    <row r="2537" spans="1:13" x14ac:dyDescent="0.25">
      <c r="A2537" s="240"/>
      <c r="B2537" s="438"/>
      <c r="C2537" s="429"/>
      <c r="D2537" s="401"/>
      <c r="E2537" s="402"/>
      <c r="F2537" s="294"/>
      <c r="G2537" s="30"/>
      <c r="H2537" s="265">
        <f t="shared" si="35"/>
        <v>0</v>
      </c>
      <c r="I2537" s="8"/>
      <c r="J2537" s="9"/>
      <c r="K2537" s="9"/>
      <c r="M2537" s="9"/>
    </row>
    <row r="2538" spans="1:13" x14ac:dyDescent="0.25">
      <c r="A2538" s="240"/>
      <c r="B2538" s="438"/>
      <c r="C2538" s="429"/>
      <c r="D2538" s="401"/>
      <c r="E2538" s="402"/>
      <c r="F2538" s="294"/>
      <c r="G2538" s="30"/>
      <c r="H2538" s="265">
        <f t="shared" si="35"/>
        <v>0</v>
      </c>
      <c r="I2538" s="8"/>
      <c r="J2538" s="9"/>
      <c r="K2538" s="9"/>
      <c r="M2538" s="9"/>
    </row>
    <row r="2539" spans="1:13" x14ac:dyDescent="0.25">
      <c r="A2539" s="240"/>
      <c r="B2539" s="438"/>
      <c r="C2539" s="429"/>
      <c r="D2539" s="401"/>
      <c r="E2539" s="402"/>
      <c r="F2539" s="294"/>
      <c r="G2539" s="30"/>
      <c r="H2539" s="265">
        <f t="shared" si="35"/>
        <v>0</v>
      </c>
      <c r="I2539" s="8"/>
      <c r="J2539" s="9"/>
      <c r="K2539" s="9"/>
      <c r="M2539" s="9"/>
    </row>
    <row r="2540" spans="1:13" x14ac:dyDescent="0.25">
      <c r="A2540" s="240"/>
      <c r="B2540" s="438"/>
      <c r="C2540" s="429"/>
      <c r="D2540" s="401"/>
      <c r="E2540" s="402"/>
      <c r="F2540" s="294"/>
      <c r="G2540" s="30"/>
      <c r="H2540" s="265">
        <f t="shared" si="35"/>
        <v>0</v>
      </c>
      <c r="I2540" s="8"/>
      <c r="J2540" s="9"/>
      <c r="K2540" s="9"/>
      <c r="M2540" s="9"/>
    </row>
    <row r="2541" spans="1:13" x14ac:dyDescent="0.25">
      <c r="A2541" s="240"/>
      <c r="B2541" s="438"/>
      <c r="C2541" s="429"/>
      <c r="D2541" s="401"/>
      <c r="E2541" s="402"/>
      <c r="F2541" s="294"/>
      <c r="G2541" s="30"/>
      <c r="H2541" s="265">
        <f t="shared" si="35"/>
        <v>0</v>
      </c>
      <c r="I2541" s="8"/>
      <c r="J2541" s="9"/>
      <c r="K2541" s="9"/>
      <c r="M2541" s="9"/>
    </row>
    <row r="2542" spans="1:13" x14ac:dyDescent="0.25">
      <c r="A2542" s="240"/>
      <c r="B2542" s="438"/>
      <c r="C2542" s="429"/>
      <c r="D2542" s="401"/>
      <c r="E2542" s="402"/>
      <c r="F2542" s="294"/>
      <c r="G2542" s="30"/>
      <c r="H2542" s="265">
        <f t="shared" si="35"/>
        <v>0</v>
      </c>
      <c r="I2542" s="8"/>
      <c r="J2542" s="9"/>
      <c r="K2542" s="9"/>
      <c r="M2542" s="9"/>
    </row>
    <row r="2543" spans="1:13" x14ac:dyDescent="0.25">
      <c r="A2543" s="240"/>
      <c r="B2543" s="438"/>
      <c r="C2543" s="429"/>
      <c r="D2543" s="401"/>
      <c r="E2543" s="402"/>
      <c r="F2543" s="294"/>
      <c r="G2543" s="30"/>
      <c r="H2543" s="265">
        <f t="shared" si="35"/>
        <v>0</v>
      </c>
      <c r="I2543" s="8"/>
      <c r="J2543" s="9"/>
      <c r="K2543" s="9"/>
      <c r="M2543" s="9"/>
    </row>
    <row r="2544" spans="1:13" x14ac:dyDescent="0.25">
      <c r="A2544" s="240"/>
      <c r="B2544" s="438"/>
      <c r="C2544" s="429"/>
      <c r="D2544" s="401"/>
      <c r="E2544" s="402"/>
      <c r="F2544" s="294"/>
      <c r="G2544" s="30"/>
      <c r="H2544" s="265">
        <f t="shared" si="35"/>
        <v>0</v>
      </c>
      <c r="I2544" s="8"/>
      <c r="J2544" s="9"/>
      <c r="K2544" s="9"/>
      <c r="M2544" s="9"/>
    </row>
    <row r="2545" spans="1:13" x14ac:dyDescent="0.25">
      <c r="A2545" s="240"/>
      <c r="B2545" s="438"/>
      <c r="C2545" s="429"/>
      <c r="D2545" s="401"/>
      <c r="E2545" s="402"/>
      <c r="F2545" s="294"/>
      <c r="G2545" s="30"/>
      <c r="H2545" s="265">
        <f t="shared" si="35"/>
        <v>0</v>
      </c>
      <c r="I2545" s="8"/>
      <c r="J2545" s="9"/>
      <c r="K2545" s="9"/>
      <c r="M2545" s="9"/>
    </row>
    <row r="2546" spans="1:13" x14ac:dyDescent="0.25">
      <c r="A2546" s="240"/>
      <c r="B2546" s="438"/>
      <c r="C2546" s="429"/>
      <c r="D2546" s="401"/>
      <c r="E2546" s="402"/>
      <c r="F2546" s="294"/>
      <c r="G2546" s="30"/>
      <c r="H2546" s="265">
        <f t="shared" si="35"/>
        <v>0</v>
      </c>
      <c r="I2546" s="8"/>
      <c r="J2546" s="9"/>
      <c r="K2546" s="9"/>
      <c r="M2546" s="9"/>
    </row>
    <row r="2547" spans="1:13" x14ac:dyDescent="0.25">
      <c r="A2547" s="240"/>
      <c r="B2547" s="438"/>
      <c r="C2547" s="429"/>
      <c r="D2547" s="401"/>
      <c r="E2547" s="402"/>
      <c r="F2547" s="294"/>
      <c r="G2547" s="30"/>
      <c r="H2547" s="265">
        <f t="shared" si="35"/>
        <v>0</v>
      </c>
      <c r="I2547" s="8"/>
      <c r="J2547" s="9"/>
      <c r="K2547" s="9"/>
      <c r="M2547" s="9"/>
    </row>
    <row r="2548" spans="1:13" x14ac:dyDescent="0.25">
      <c r="A2548" s="240"/>
      <c r="B2548" s="438"/>
      <c r="C2548" s="429"/>
      <c r="D2548" s="401"/>
      <c r="E2548" s="402"/>
      <c r="F2548" s="294"/>
      <c r="G2548" s="30"/>
      <c r="H2548" s="265">
        <f t="shared" si="35"/>
        <v>0</v>
      </c>
      <c r="I2548" s="8"/>
      <c r="J2548" s="9"/>
      <c r="K2548" s="9"/>
      <c r="M2548" s="9"/>
    </row>
    <row r="2549" spans="1:13" x14ac:dyDescent="0.25">
      <c r="A2549" s="240"/>
      <c r="B2549" s="438"/>
      <c r="C2549" s="429"/>
      <c r="D2549" s="401"/>
      <c r="E2549" s="402"/>
      <c r="F2549" s="294"/>
      <c r="G2549" s="30"/>
      <c r="H2549" s="265">
        <f t="shared" si="35"/>
        <v>0</v>
      </c>
      <c r="I2549" s="8"/>
      <c r="J2549" s="9"/>
      <c r="K2549" s="9"/>
      <c r="M2549" s="9"/>
    </row>
    <row r="2550" spans="1:13" x14ac:dyDescent="0.25">
      <c r="A2550" s="240"/>
      <c r="B2550" s="438"/>
      <c r="C2550" s="429"/>
      <c r="D2550" s="401"/>
      <c r="E2550" s="402"/>
      <c r="F2550" s="294"/>
      <c r="G2550" s="30"/>
      <c r="H2550" s="265">
        <f t="shared" si="35"/>
        <v>0</v>
      </c>
      <c r="I2550" s="8"/>
      <c r="J2550" s="9"/>
      <c r="K2550" s="9"/>
      <c r="M2550" s="9"/>
    </row>
    <row r="2551" spans="1:13" x14ac:dyDescent="0.25">
      <c r="A2551" s="240"/>
      <c r="B2551" s="438"/>
      <c r="C2551" s="429"/>
      <c r="D2551" s="401"/>
      <c r="E2551" s="402"/>
      <c r="F2551" s="294"/>
      <c r="G2551" s="30"/>
      <c r="H2551" s="265">
        <f t="shared" si="35"/>
        <v>0</v>
      </c>
      <c r="I2551" s="8"/>
      <c r="J2551" s="9"/>
      <c r="K2551" s="9"/>
      <c r="M2551" s="9"/>
    </row>
    <row r="2552" spans="1:13" x14ac:dyDescent="0.25">
      <c r="A2552" s="240"/>
      <c r="B2552" s="438"/>
      <c r="C2552" s="429"/>
      <c r="D2552" s="401"/>
      <c r="E2552" s="402"/>
      <c r="F2552" s="294"/>
      <c r="G2552" s="30"/>
      <c r="H2552" s="265">
        <f t="shared" si="35"/>
        <v>0</v>
      </c>
      <c r="I2552" s="8"/>
      <c r="J2552" s="9"/>
      <c r="K2552" s="9"/>
      <c r="M2552" s="9"/>
    </row>
    <row r="2553" spans="1:13" x14ac:dyDescent="0.25">
      <c r="A2553" s="240"/>
      <c r="B2553" s="438"/>
      <c r="C2553" s="429"/>
      <c r="D2553" s="401"/>
      <c r="E2553" s="402"/>
      <c r="F2553" s="294"/>
      <c r="G2553" s="30"/>
      <c r="H2553" s="265">
        <f t="shared" si="35"/>
        <v>0</v>
      </c>
      <c r="I2553" s="8"/>
      <c r="J2553" s="9"/>
      <c r="K2553" s="9"/>
      <c r="M2553" s="9"/>
    </row>
    <row r="2554" spans="1:13" x14ac:dyDescent="0.25">
      <c r="A2554" s="240"/>
      <c r="B2554" s="438"/>
      <c r="C2554" s="429"/>
      <c r="D2554" s="406"/>
      <c r="E2554" s="407"/>
      <c r="F2554" s="294"/>
      <c r="G2554" s="30"/>
      <c r="H2554" s="265">
        <f t="shared" si="35"/>
        <v>0</v>
      </c>
      <c r="I2554" s="8"/>
      <c r="J2554" s="9"/>
      <c r="K2554" s="9"/>
      <c r="M2554" s="9"/>
    </row>
    <row r="2555" spans="1:13" x14ac:dyDescent="0.25">
      <c r="A2555" s="240"/>
      <c r="B2555" s="438"/>
      <c r="C2555" s="429"/>
      <c r="D2555" s="401"/>
      <c r="E2555" s="402"/>
      <c r="F2555" s="294"/>
      <c r="G2555" s="251"/>
      <c r="H2555" s="265">
        <f t="shared" si="35"/>
        <v>0</v>
      </c>
      <c r="I2555" s="8"/>
      <c r="J2555" s="9"/>
      <c r="K2555" s="9"/>
      <c r="M2555" s="9"/>
    </row>
    <row r="2556" spans="1:13" x14ac:dyDescent="0.25">
      <c r="A2556" s="240"/>
      <c r="B2556" s="438"/>
      <c r="C2556" s="429"/>
      <c r="D2556" s="401"/>
      <c r="E2556" s="402"/>
      <c r="F2556" s="294"/>
      <c r="G2556" s="251"/>
      <c r="H2556" s="265">
        <f t="shared" si="35"/>
        <v>0</v>
      </c>
      <c r="I2556" s="8"/>
      <c r="J2556" s="9"/>
      <c r="K2556" s="9"/>
      <c r="M2556" s="9"/>
    </row>
    <row r="2557" spans="1:13" x14ac:dyDescent="0.25">
      <c r="A2557" s="240"/>
      <c r="B2557" s="438"/>
      <c r="C2557" s="429"/>
      <c r="D2557" s="439"/>
      <c r="E2557" s="295"/>
      <c r="F2557" s="294"/>
      <c r="G2557" s="22"/>
      <c r="H2557" s="265">
        <f t="shared" si="35"/>
        <v>0</v>
      </c>
      <c r="I2557" s="24"/>
      <c r="J2557" s="9"/>
      <c r="K2557" s="9"/>
      <c r="M2557" s="9"/>
    </row>
    <row r="2558" spans="1:13" x14ac:dyDescent="0.25">
      <c r="A2558" s="240"/>
      <c r="B2558" s="438"/>
      <c r="C2558" s="429"/>
      <c r="D2558" s="439"/>
      <c r="E2558" s="295"/>
      <c r="F2558" s="294"/>
      <c r="G2558" s="30"/>
      <c r="H2558" s="265">
        <f t="shared" si="35"/>
        <v>0</v>
      </c>
      <c r="I2558" s="24"/>
      <c r="J2558" s="9"/>
      <c r="K2558" s="9"/>
      <c r="M2558" s="9"/>
    </row>
    <row r="2559" spans="1:13" x14ac:dyDescent="0.25">
      <c r="A2559" s="240"/>
      <c r="B2559" s="438"/>
      <c r="C2559" s="429"/>
      <c r="D2559" s="439"/>
      <c r="E2559" s="295"/>
      <c r="F2559" s="294"/>
      <c r="G2559" s="30"/>
      <c r="H2559" s="265">
        <f t="shared" si="35"/>
        <v>0</v>
      </c>
      <c r="I2559" s="24"/>
      <c r="J2559" s="9"/>
      <c r="K2559" s="9"/>
      <c r="M2559" s="9"/>
    </row>
    <row r="2560" spans="1:13" x14ac:dyDescent="0.25">
      <c r="A2560" s="240"/>
      <c r="B2560" s="438"/>
      <c r="C2560" s="429"/>
      <c r="D2560" s="439"/>
      <c r="E2560" s="295"/>
      <c r="F2560" s="294"/>
      <c r="G2560" s="30"/>
      <c r="H2560" s="265">
        <f t="shared" si="35"/>
        <v>0</v>
      </c>
      <c r="I2560" s="24"/>
      <c r="J2560" s="9"/>
      <c r="K2560" s="9"/>
      <c r="M2560" s="9"/>
    </row>
    <row r="2561" spans="1:13" x14ac:dyDescent="0.25">
      <c r="A2561" s="240"/>
      <c r="B2561" s="438"/>
      <c r="C2561" s="429"/>
      <c r="D2561" s="439"/>
      <c r="E2561" s="295"/>
      <c r="F2561" s="294"/>
      <c r="G2561" s="30"/>
      <c r="H2561" s="265">
        <f t="shared" si="35"/>
        <v>0</v>
      </c>
      <c r="I2561" s="24"/>
      <c r="J2561" s="9"/>
      <c r="K2561" s="9"/>
      <c r="M2561" s="9"/>
    </row>
    <row r="2562" spans="1:13" x14ac:dyDescent="0.25">
      <c r="A2562" s="240"/>
      <c r="B2562" s="438"/>
      <c r="C2562" s="429"/>
      <c r="D2562" s="439"/>
      <c r="E2562" s="295"/>
      <c r="F2562" s="294"/>
      <c r="G2562" s="30"/>
      <c r="H2562" s="265">
        <f t="shared" si="35"/>
        <v>0</v>
      </c>
      <c r="I2562" s="24"/>
      <c r="J2562" s="9"/>
      <c r="K2562" s="9"/>
      <c r="M2562" s="9"/>
    </row>
    <row r="2563" spans="1:13" x14ac:dyDescent="0.25">
      <c r="A2563" s="240"/>
      <c r="B2563" s="438"/>
      <c r="C2563" s="429"/>
      <c r="D2563" s="439"/>
      <c r="E2563" s="295"/>
      <c r="F2563" s="294"/>
      <c r="G2563" s="22"/>
      <c r="H2563" s="265">
        <f t="shared" si="35"/>
        <v>0</v>
      </c>
      <c r="I2563" s="24"/>
      <c r="J2563" s="9"/>
      <c r="K2563" s="9"/>
      <c r="M2563" s="9"/>
    </row>
    <row r="2564" spans="1:13" x14ac:dyDescent="0.25">
      <c r="A2564" s="240"/>
      <c r="B2564" s="438"/>
      <c r="C2564" s="429"/>
      <c r="D2564" s="439"/>
      <c r="E2564" s="295"/>
      <c r="F2564" s="294"/>
      <c r="G2564" s="22"/>
      <c r="H2564" s="265">
        <f t="shared" si="35"/>
        <v>0</v>
      </c>
      <c r="I2564" s="24"/>
      <c r="J2564" s="9"/>
      <c r="K2564" s="9"/>
      <c r="M2564" s="9"/>
    </row>
    <row r="2565" spans="1:13" x14ac:dyDescent="0.25">
      <c r="A2565" s="240"/>
      <c r="B2565" s="438"/>
      <c r="C2565" s="429"/>
      <c r="D2565" s="439"/>
      <c r="E2565" s="295"/>
      <c r="F2565" s="294"/>
      <c r="G2565" s="30"/>
      <c r="H2565" s="265">
        <f t="shared" si="35"/>
        <v>0</v>
      </c>
      <c r="I2565" s="24"/>
      <c r="J2565" s="9"/>
      <c r="K2565" s="9"/>
      <c r="M2565" s="9"/>
    </row>
    <row r="2566" spans="1:13" x14ac:dyDescent="0.25">
      <c r="A2566" s="240"/>
      <c r="B2566" s="438"/>
      <c r="C2566" s="429"/>
      <c r="D2566" s="439"/>
      <c r="E2566" s="295"/>
      <c r="F2566" s="294"/>
      <c r="G2566" s="30"/>
      <c r="H2566" s="265">
        <f t="shared" si="35"/>
        <v>0</v>
      </c>
      <c r="I2566" s="24"/>
      <c r="J2566" s="9"/>
      <c r="K2566" s="9"/>
      <c r="M2566" s="9"/>
    </row>
    <row r="2567" spans="1:13" x14ac:dyDescent="0.25">
      <c r="A2567" s="240"/>
      <c r="B2567" s="438"/>
      <c r="C2567" s="429"/>
      <c r="D2567" s="439"/>
      <c r="E2567" s="295"/>
      <c r="F2567" s="294"/>
      <c r="G2567" s="30"/>
      <c r="H2567" s="265">
        <f t="shared" si="35"/>
        <v>0</v>
      </c>
      <c r="I2567" s="24"/>
      <c r="J2567" s="9"/>
      <c r="K2567" s="9"/>
      <c r="M2567" s="9"/>
    </row>
    <row r="2568" spans="1:13" x14ac:dyDescent="0.25">
      <c r="A2568" s="240"/>
      <c r="B2568" s="438"/>
      <c r="C2568" s="429"/>
      <c r="D2568" s="439"/>
      <c r="E2568" s="295"/>
      <c r="F2568" s="294"/>
      <c r="G2568" s="22"/>
      <c r="H2568" s="265">
        <f t="shared" si="35"/>
        <v>0</v>
      </c>
      <c r="I2568" s="24"/>
      <c r="J2568" s="9"/>
      <c r="K2568" s="9"/>
      <c r="M2568" s="9"/>
    </row>
    <row r="2569" spans="1:13" x14ac:dyDescent="0.25">
      <c r="A2569" s="240"/>
      <c r="B2569" s="438"/>
      <c r="C2569" s="429"/>
      <c r="D2569" s="439"/>
      <c r="E2569" s="295"/>
      <c r="F2569" s="294"/>
      <c r="G2569" s="30"/>
      <c r="H2569" s="265">
        <f t="shared" si="35"/>
        <v>0</v>
      </c>
      <c r="I2569" s="24"/>
      <c r="J2569" s="9"/>
      <c r="K2569" s="9"/>
      <c r="M2569" s="9"/>
    </row>
    <row r="2570" spans="1:13" x14ac:dyDescent="0.25">
      <c r="A2570" s="240"/>
      <c r="B2570" s="438"/>
      <c r="C2570" s="429"/>
      <c r="D2570" s="439"/>
      <c r="E2570" s="295"/>
      <c r="F2570" s="294"/>
      <c r="G2570" s="30"/>
      <c r="H2570" s="265">
        <f t="shared" si="35"/>
        <v>0</v>
      </c>
      <c r="I2570" s="24"/>
      <c r="J2570" s="9"/>
      <c r="K2570" s="9"/>
      <c r="M2570" s="9"/>
    </row>
    <row r="2571" spans="1:13" x14ac:dyDescent="0.25">
      <c r="A2571" s="240"/>
      <c r="B2571" s="438"/>
      <c r="C2571" s="429"/>
      <c r="D2571" s="439"/>
      <c r="E2571" s="295"/>
      <c r="F2571" s="294"/>
      <c r="G2571" s="22"/>
      <c r="H2571" s="265">
        <f t="shared" si="35"/>
        <v>0</v>
      </c>
      <c r="I2571" s="24"/>
      <c r="J2571" s="9"/>
      <c r="K2571" s="9"/>
      <c r="M2571" s="9"/>
    </row>
    <row r="2572" spans="1:13" x14ac:dyDescent="0.25">
      <c r="A2572" s="240"/>
      <c r="B2572" s="438"/>
      <c r="C2572" s="429"/>
      <c r="D2572" s="439"/>
      <c r="E2572" s="295"/>
      <c r="F2572" s="294"/>
      <c r="G2572" s="22"/>
      <c r="H2572" s="265">
        <f t="shared" si="35"/>
        <v>0</v>
      </c>
      <c r="I2572" s="24"/>
      <c r="J2572" s="9"/>
      <c r="K2572" s="9"/>
      <c r="M2572" s="9"/>
    </row>
    <row r="2573" spans="1:13" x14ac:dyDescent="0.25">
      <c r="A2573" s="240"/>
      <c r="B2573" s="438"/>
      <c r="C2573" s="429"/>
      <c r="D2573" s="439"/>
      <c r="E2573" s="295"/>
      <c r="F2573" s="294"/>
      <c r="G2573" s="22"/>
      <c r="H2573" s="265">
        <f t="shared" si="35"/>
        <v>0</v>
      </c>
      <c r="I2573" s="24"/>
      <c r="J2573" s="9"/>
      <c r="K2573" s="9"/>
      <c r="M2573" s="9"/>
    </row>
    <row r="2574" spans="1:13" x14ac:dyDescent="0.25">
      <c r="A2574" s="240"/>
      <c r="B2574" s="438"/>
      <c r="C2574" s="429"/>
      <c r="D2574" s="439"/>
      <c r="E2574" s="295"/>
      <c r="F2574" s="294"/>
      <c r="G2574" s="22"/>
      <c r="H2574" s="265">
        <f t="shared" si="35"/>
        <v>0</v>
      </c>
      <c r="I2574" s="24"/>
      <c r="J2574" s="9"/>
      <c r="K2574" s="9"/>
      <c r="M2574" s="9"/>
    </row>
    <row r="2575" spans="1:13" x14ac:dyDescent="0.25">
      <c r="A2575" s="240"/>
      <c r="B2575" s="438"/>
      <c r="C2575" s="429"/>
      <c r="D2575" s="439"/>
      <c r="E2575" s="295"/>
      <c r="F2575" s="294"/>
      <c r="G2575" s="22"/>
      <c r="H2575" s="265">
        <f t="shared" si="35"/>
        <v>0</v>
      </c>
      <c r="I2575" s="24"/>
      <c r="J2575" s="9"/>
      <c r="K2575" s="9"/>
      <c r="M2575" s="9"/>
    </row>
    <row r="2576" spans="1:13" x14ac:dyDescent="0.25">
      <c r="A2576" s="240"/>
      <c r="B2576" s="438"/>
      <c r="C2576" s="429"/>
      <c r="D2576" s="439"/>
      <c r="E2576" s="295"/>
      <c r="F2576" s="294"/>
      <c r="G2576" s="22"/>
      <c r="H2576" s="265">
        <f t="shared" si="35"/>
        <v>0</v>
      </c>
      <c r="I2576" s="24"/>
      <c r="J2576" s="9"/>
      <c r="K2576" s="9"/>
      <c r="M2576" s="9"/>
    </row>
    <row r="2577" spans="1:13" x14ac:dyDescent="0.25">
      <c r="A2577" s="240"/>
      <c r="B2577" s="438"/>
      <c r="C2577" s="429"/>
      <c r="D2577" s="439"/>
      <c r="E2577" s="295"/>
      <c r="F2577" s="294"/>
      <c r="G2577" s="22"/>
      <c r="H2577" s="265">
        <f t="shared" si="35"/>
        <v>0</v>
      </c>
      <c r="I2577" s="24"/>
      <c r="J2577" s="9"/>
      <c r="K2577" s="9"/>
      <c r="M2577" s="9"/>
    </row>
    <row r="2578" spans="1:13" x14ac:dyDescent="0.25">
      <c r="A2578" s="240"/>
      <c r="B2578" s="438"/>
      <c r="C2578" s="429"/>
      <c r="D2578" s="401"/>
      <c r="E2578" s="402"/>
      <c r="F2578" s="294"/>
      <c r="G2578" s="30"/>
      <c r="H2578" s="265">
        <f t="shared" si="35"/>
        <v>0</v>
      </c>
      <c r="I2578" s="8"/>
      <c r="J2578" s="9"/>
      <c r="K2578" s="9"/>
      <c r="M2578" s="9"/>
    </row>
    <row r="2579" spans="1:13" x14ac:dyDescent="0.25">
      <c r="A2579" s="240"/>
      <c r="B2579" s="438"/>
      <c r="C2579" s="429"/>
      <c r="D2579" s="439"/>
      <c r="E2579" s="295"/>
      <c r="F2579" s="294"/>
      <c r="G2579" s="22"/>
      <c r="H2579" s="265">
        <f t="shared" si="35"/>
        <v>0</v>
      </c>
      <c r="I2579" s="24"/>
      <c r="J2579" s="9"/>
      <c r="K2579" s="9"/>
      <c r="M2579" s="9"/>
    </row>
    <row r="2580" spans="1:13" x14ac:dyDescent="0.25">
      <c r="A2580" s="240"/>
      <c r="B2580" s="438"/>
      <c r="C2580" s="429"/>
      <c r="D2580" s="439"/>
      <c r="E2580" s="295"/>
      <c r="F2580" s="294"/>
      <c r="G2580" s="22"/>
      <c r="H2580" s="265">
        <f t="shared" si="35"/>
        <v>0</v>
      </c>
      <c r="I2580" s="24"/>
      <c r="J2580" s="9"/>
      <c r="K2580" s="9"/>
      <c r="M2580" s="9"/>
    </row>
    <row r="2581" spans="1:13" x14ac:dyDescent="0.25">
      <c r="A2581" s="240"/>
      <c r="B2581" s="438"/>
      <c r="C2581" s="429"/>
      <c r="D2581" s="439"/>
      <c r="E2581" s="295"/>
      <c r="F2581" s="294"/>
      <c r="G2581" s="22"/>
      <c r="H2581" s="265">
        <f t="shared" si="35"/>
        <v>0</v>
      </c>
      <c r="I2581" s="24"/>
      <c r="J2581" s="9"/>
      <c r="K2581" s="9"/>
      <c r="M2581" s="9"/>
    </row>
    <row r="2582" spans="1:13" x14ac:dyDescent="0.25">
      <c r="A2582" s="240"/>
      <c r="B2582" s="438"/>
      <c r="C2582" s="429"/>
      <c r="D2582" s="439"/>
      <c r="E2582" s="295"/>
      <c r="F2582" s="294"/>
      <c r="G2582" s="22"/>
      <c r="H2582" s="265">
        <f t="shared" si="35"/>
        <v>0</v>
      </c>
      <c r="I2582" s="24"/>
      <c r="J2582" s="9"/>
      <c r="K2582" s="9"/>
      <c r="M2582" s="9"/>
    </row>
    <row r="2583" spans="1:13" x14ac:dyDescent="0.25">
      <c r="A2583" s="240"/>
      <c r="B2583" s="438"/>
      <c r="C2583" s="429"/>
      <c r="D2583" s="439"/>
      <c r="E2583" s="295"/>
      <c r="F2583" s="294"/>
      <c r="G2583" s="22"/>
      <c r="H2583" s="265">
        <f t="shared" si="35"/>
        <v>0</v>
      </c>
      <c r="I2583" s="24"/>
      <c r="J2583" s="9"/>
      <c r="K2583" s="9"/>
      <c r="M2583" s="9"/>
    </row>
    <row r="2584" spans="1:13" x14ac:dyDescent="0.25">
      <c r="A2584" s="240"/>
      <c r="B2584" s="438"/>
      <c r="C2584" s="429"/>
      <c r="D2584" s="439"/>
      <c r="E2584" s="295"/>
      <c r="F2584" s="294"/>
      <c r="G2584" s="22"/>
      <c r="H2584" s="265">
        <f t="shared" si="35"/>
        <v>0</v>
      </c>
      <c r="I2584" s="24"/>
      <c r="J2584" s="9"/>
      <c r="K2584" s="9"/>
      <c r="M2584" s="9"/>
    </row>
    <row r="2585" spans="1:13" x14ac:dyDescent="0.25">
      <c r="A2585" s="240"/>
      <c r="B2585" s="438"/>
      <c r="C2585" s="429"/>
      <c r="D2585" s="439"/>
      <c r="E2585" s="295"/>
      <c r="F2585" s="237"/>
      <c r="G2585" s="22"/>
      <c r="H2585" s="265">
        <f t="shared" si="35"/>
        <v>0</v>
      </c>
      <c r="I2585" s="24"/>
      <c r="J2585" s="9"/>
      <c r="K2585" s="9"/>
      <c r="M2585" s="9"/>
    </row>
    <row r="2586" spans="1:13" x14ac:dyDescent="0.25">
      <c r="A2586" s="240"/>
      <c r="B2586" s="438"/>
      <c r="C2586" s="429"/>
      <c r="D2586" s="439"/>
      <c r="E2586" s="295"/>
      <c r="F2586" s="294"/>
      <c r="G2586" s="22"/>
      <c r="H2586" s="265">
        <f t="shared" si="35"/>
        <v>0</v>
      </c>
      <c r="I2586" s="24"/>
      <c r="J2586" s="9"/>
      <c r="K2586" s="9"/>
      <c r="M2586" s="9"/>
    </row>
    <row r="2587" spans="1:13" x14ac:dyDescent="0.25">
      <c r="A2587" s="240"/>
      <c r="B2587" s="438"/>
      <c r="C2587" s="429"/>
      <c r="D2587" s="439"/>
      <c r="E2587" s="295"/>
      <c r="F2587" s="294"/>
      <c r="G2587" s="22"/>
      <c r="H2587" s="265">
        <f t="shared" si="35"/>
        <v>0</v>
      </c>
      <c r="I2587" s="24"/>
      <c r="J2587" s="9"/>
      <c r="K2587" s="9"/>
      <c r="M2587" s="9"/>
    </row>
    <row r="2588" spans="1:13" x14ac:dyDescent="0.25">
      <c r="A2588" s="240"/>
      <c r="B2588" s="438"/>
      <c r="C2588" s="429"/>
      <c r="D2588" s="439"/>
      <c r="E2588" s="295"/>
      <c r="F2588" s="294"/>
      <c r="G2588" s="22"/>
      <c r="H2588" s="265">
        <f t="shared" si="35"/>
        <v>0</v>
      </c>
      <c r="I2588" s="24"/>
      <c r="J2588" s="9"/>
      <c r="K2588" s="9"/>
      <c r="M2588" s="9"/>
    </row>
    <row r="2589" spans="1:13" x14ac:dyDescent="0.25">
      <c r="A2589" s="240"/>
      <c r="B2589" s="438"/>
      <c r="C2589" s="429"/>
      <c r="D2589" s="439"/>
      <c r="E2589" s="295"/>
      <c r="F2589" s="294"/>
      <c r="G2589" s="22"/>
      <c r="H2589" s="265">
        <f t="shared" si="35"/>
        <v>0</v>
      </c>
      <c r="I2589" s="24"/>
      <c r="J2589" s="9"/>
      <c r="K2589" s="9"/>
      <c r="M2589" s="9"/>
    </row>
    <row r="2590" spans="1:13" x14ac:dyDescent="0.25">
      <c r="A2590" s="240"/>
      <c r="B2590" s="438"/>
      <c r="C2590" s="429"/>
      <c r="D2590" s="439"/>
      <c r="E2590" s="295"/>
      <c r="F2590" s="294"/>
      <c r="G2590" s="22"/>
      <c r="H2590" s="265">
        <f t="shared" si="35"/>
        <v>0</v>
      </c>
      <c r="I2590" s="24"/>
      <c r="J2590" s="9"/>
      <c r="K2590" s="9"/>
      <c r="M2590" s="9"/>
    </row>
    <row r="2591" spans="1:13" x14ac:dyDescent="0.25">
      <c r="A2591" s="240"/>
      <c r="B2591" s="438"/>
      <c r="C2591" s="429"/>
      <c r="D2591" s="439"/>
      <c r="E2591" s="295"/>
      <c r="F2591" s="294"/>
      <c r="G2591" s="22"/>
      <c r="H2591" s="265">
        <f t="shared" si="35"/>
        <v>0</v>
      </c>
      <c r="I2591" s="24"/>
      <c r="J2591" s="9"/>
      <c r="K2591" s="9"/>
      <c r="M2591" s="9"/>
    </row>
    <row r="2592" spans="1:13" x14ac:dyDescent="0.25">
      <c r="A2592" s="240"/>
      <c r="B2592" s="438"/>
      <c r="C2592" s="429"/>
      <c r="D2592" s="439"/>
      <c r="E2592" s="295"/>
      <c r="F2592" s="294"/>
      <c r="G2592" s="22"/>
      <c r="H2592" s="265">
        <f t="shared" si="35"/>
        <v>0</v>
      </c>
      <c r="I2592" s="24"/>
      <c r="J2592" s="9"/>
      <c r="K2592" s="9"/>
      <c r="M2592" s="9"/>
    </row>
    <row r="2593" spans="1:13" x14ac:dyDescent="0.25">
      <c r="A2593" s="240"/>
      <c r="B2593" s="438"/>
      <c r="C2593" s="429"/>
      <c r="D2593" s="439"/>
      <c r="E2593" s="295"/>
      <c r="F2593" s="294"/>
      <c r="G2593" s="22"/>
      <c r="H2593" s="265">
        <f t="shared" si="35"/>
        <v>0</v>
      </c>
      <c r="I2593" s="24"/>
      <c r="J2593" s="9"/>
      <c r="K2593" s="9"/>
      <c r="M2593" s="9"/>
    </row>
    <row r="2594" spans="1:13" x14ac:dyDescent="0.25">
      <c r="A2594" s="240"/>
      <c r="B2594" s="438"/>
      <c r="C2594" s="429"/>
      <c r="D2594" s="439"/>
      <c r="E2594" s="295"/>
      <c r="F2594" s="294"/>
      <c r="G2594" s="22"/>
      <c r="H2594" s="265">
        <f t="shared" si="35"/>
        <v>0</v>
      </c>
      <c r="I2594" s="24"/>
      <c r="J2594" s="9"/>
      <c r="K2594" s="9"/>
      <c r="M2594" s="9"/>
    </row>
    <row r="2595" spans="1:13" x14ac:dyDescent="0.25">
      <c r="A2595" s="240"/>
      <c r="B2595" s="438"/>
      <c r="C2595" s="429"/>
      <c r="D2595" s="439"/>
      <c r="E2595" s="295"/>
      <c r="F2595" s="294"/>
      <c r="G2595" s="22"/>
      <c r="H2595" s="265">
        <f t="shared" si="35"/>
        <v>0</v>
      </c>
      <c r="I2595" s="24"/>
      <c r="J2595" s="9"/>
      <c r="K2595" s="9"/>
      <c r="M2595" s="9"/>
    </row>
    <row r="2596" spans="1:13" x14ac:dyDescent="0.25">
      <c r="A2596" s="240"/>
      <c r="B2596" s="438"/>
      <c r="C2596" s="429"/>
      <c r="D2596" s="439"/>
      <c r="E2596" s="295"/>
      <c r="F2596" s="294"/>
      <c r="G2596" s="22"/>
      <c r="H2596" s="265">
        <f t="shared" si="35"/>
        <v>0</v>
      </c>
      <c r="I2596" s="24"/>
      <c r="J2596" s="9"/>
      <c r="K2596" s="9"/>
      <c r="M2596" s="9"/>
    </row>
    <row r="2597" spans="1:13" x14ac:dyDescent="0.25">
      <c r="A2597" s="240"/>
      <c r="B2597" s="438"/>
      <c r="C2597" s="429"/>
      <c r="D2597" s="439"/>
      <c r="E2597" s="295"/>
      <c r="F2597" s="294"/>
      <c r="G2597" s="22"/>
      <c r="H2597" s="265">
        <f t="shared" si="35"/>
        <v>0</v>
      </c>
      <c r="I2597" s="24"/>
      <c r="J2597" s="9"/>
      <c r="K2597" s="9"/>
      <c r="M2597" s="9"/>
    </row>
    <row r="2598" spans="1:13" x14ac:dyDescent="0.25">
      <c r="A2598" s="240"/>
      <c r="B2598" s="438"/>
      <c r="C2598" s="429"/>
      <c r="D2598" s="439"/>
      <c r="E2598" s="295"/>
      <c r="F2598" s="294"/>
      <c r="G2598" s="22"/>
      <c r="H2598" s="265">
        <f t="shared" si="35"/>
        <v>0</v>
      </c>
      <c r="I2598" s="24"/>
      <c r="J2598" s="9"/>
      <c r="K2598" s="9"/>
      <c r="M2598" s="9"/>
    </row>
    <row r="2599" spans="1:13" x14ac:dyDescent="0.25">
      <c r="A2599" s="240"/>
      <c r="B2599" s="438"/>
      <c r="C2599" s="429"/>
      <c r="D2599" s="439"/>
      <c r="E2599" s="295"/>
      <c r="F2599" s="294"/>
      <c r="G2599" s="22"/>
      <c r="H2599" s="265">
        <f t="shared" si="35"/>
        <v>0</v>
      </c>
      <c r="I2599" s="24"/>
      <c r="J2599" s="9"/>
      <c r="K2599" s="9"/>
      <c r="M2599" s="9"/>
    </row>
    <row r="2600" spans="1:13" x14ac:dyDescent="0.25">
      <c r="A2600" s="240"/>
      <c r="B2600" s="438"/>
      <c r="C2600" s="429"/>
      <c r="D2600" s="439"/>
      <c r="E2600" s="295"/>
      <c r="F2600" s="294"/>
      <c r="G2600" s="22"/>
      <c r="H2600" s="265">
        <f t="shared" si="35"/>
        <v>0</v>
      </c>
      <c r="I2600" s="24"/>
      <c r="J2600" s="9"/>
      <c r="K2600" s="9"/>
      <c r="M2600" s="9"/>
    </row>
    <row r="2601" spans="1:13" x14ac:dyDescent="0.25">
      <c r="A2601" s="240"/>
      <c r="B2601" s="438"/>
      <c r="C2601" s="429"/>
      <c r="D2601" s="439"/>
      <c r="E2601" s="295"/>
      <c r="F2601" s="294"/>
      <c r="G2601" s="22"/>
      <c r="H2601" s="265">
        <f t="shared" si="35"/>
        <v>0</v>
      </c>
      <c r="I2601" s="24"/>
      <c r="J2601" s="9"/>
      <c r="K2601" s="9"/>
      <c r="M2601" s="9"/>
    </row>
    <row r="2602" spans="1:13" x14ac:dyDescent="0.25">
      <c r="A2602" s="240"/>
      <c r="B2602" s="438"/>
      <c r="C2602" s="429"/>
      <c r="D2602" s="439"/>
      <c r="E2602" s="295"/>
      <c r="F2602" s="294"/>
      <c r="G2602" s="22"/>
      <c r="H2602" s="265">
        <f t="shared" si="35"/>
        <v>0</v>
      </c>
      <c r="I2602" s="24"/>
      <c r="J2602" s="9"/>
      <c r="K2602" s="9"/>
      <c r="M2602" s="9"/>
    </row>
    <row r="2603" spans="1:13" x14ac:dyDescent="0.25">
      <c r="A2603" s="240"/>
      <c r="B2603" s="438"/>
      <c r="C2603" s="429"/>
      <c r="D2603" s="439"/>
      <c r="E2603" s="295"/>
      <c r="F2603" s="294"/>
      <c r="G2603" s="22"/>
      <c r="H2603" s="265">
        <f t="shared" si="35"/>
        <v>0</v>
      </c>
      <c r="I2603" s="24"/>
      <c r="J2603" s="9"/>
      <c r="K2603" s="9"/>
      <c r="M2603" s="9"/>
    </row>
    <row r="2604" spans="1:13" x14ac:dyDescent="0.25">
      <c r="A2604" s="240"/>
      <c r="B2604" s="438"/>
      <c r="C2604" s="429"/>
      <c r="D2604" s="439"/>
      <c r="E2604" s="295"/>
      <c r="F2604" s="294"/>
      <c r="G2604" s="22"/>
      <c r="H2604" s="265">
        <f t="shared" si="35"/>
        <v>0</v>
      </c>
      <c r="I2604" s="24"/>
      <c r="J2604" s="9"/>
      <c r="K2604" s="9"/>
      <c r="M2604" s="9"/>
    </row>
    <row r="2605" spans="1:13" x14ac:dyDescent="0.25">
      <c r="A2605" s="240"/>
      <c r="B2605" s="438"/>
      <c r="C2605" s="429"/>
      <c r="D2605" s="439"/>
      <c r="E2605" s="295"/>
      <c r="F2605" s="294"/>
      <c r="G2605" s="22"/>
      <c r="H2605" s="265">
        <f t="shared" si="35"/>
        <v>0</v>
      </c>
      <c r="I2605" s="24"/>
      <c r="J2605" s="9"/>
      <c r="K2605" s="9"/>
      <c r="M2605" s="9"/>
    </row>
    <row r="2606" spans="1:13" x14ac:dyDescent="0.25">
      <c r="A2606" s="240"/>
      <c r="B2606" s="438"/>
      <c r="C2606" s="429"/>
      <c r="D2606" s="439"/>
      <c r="E2606" s="295"/>
      <c r="F2606" s="294"/>
      <c r="G2606" s="22"/>
      <c r="H2606" s="265">
        <f t="shared" si="35"/>
        <v>0</v>
      </c>
      <c r="I2606" s="24"/>
      <c r="J2606" s="9"/>
      <c r="K2606" s="9"/>
      <c r="M2606" s="9"/>
    </row>
    <row r="2607" spans="1:13" x14ac:dyDescent="0.25">
      <c r="A2607" s="240"/>
      <c r="B2607" s="438"/>
      <c r="C2607" s="429"/>
      <c r="D2607" s="439"/>
      <c r="E2607" s="295"/>
      <c r="F2607" s="294"/>
      <c r="G2607" s="22"/>
      <c r="H2607" s="265">
        <f t="shared" si="35"/>
        <v>0</v>
      </c>
      <c r="I2607" s="24"/>
      <c r="J2607" s="9"/>
      <c r="K2607" s="9"/>
      <c r="M2607" s="9"/>
    </row>
    <row r="2608" spans="1:13" x14ac:dyDescent="0.25">
      <c r="A2608" s="240"/>
      <c r="B2608" s="438"/>
      <c r="C2608" s="429"/>
      <c r="D2608" s="439"/>
      <c r="E2608" s="295"/>
      <c r="F2608" s="294"/>
      <c r="G2608" s="22"/>
      <c r="H2608" s="265">
        <f t="shared" si="35"/>
        <v>0</v>
      </c>
      <c r="I2608" s="24"/>
      <c r="J2608" s="9"/>
      <c r="K2608" s="9"/>
      <c r="M2608" s="9"/>
    </row>
    <row r="2609" spans="1:13" x14ac:dyDescent="0.25">
      <c r="A2609" s="240"/>
      <c r="B2609" s="438"/>
      <c r="C2609" s="429"/>
      <c r="D2609" s="439"/>
      <c r="E2609" s="295"/>
      <c r="F2609" s="294"/>
      <c r="G2609" s="22"/>
      <c r="H2609" s="265">
        <f t="shared" si="35"/>
        <v>0</v>
      </c>
      <c r="I2609" s="24"/>
      <c r="J2609" s="9"/>
      <c r="K2609" s="9"/>
      <c r="M2609" s="9"/>
    </row>
    <row r="2610" spans="1:13" x14ac:dyDescent="0.25">
      <c r="A2610" s="240"/>
      <c r="B2610" s="438"/>
      <c r="C2610" s="429"/>
      <c r="D2610" s="439"/>
      <c r="E2610" s="295"/>
      <c r="F2610" s="294"/>
      <c r="G2610" s="22"/>
      <c r="H2610" s="265">
        <f t="shared" si="35"/>
        <v>0</v>
      </c>
      <c r="I2610" s="24"/>
      <c r="J2610" s="9"/>
      <c r="K2610" s="9"/>
      <c r="M2610" s="9"/>
    </row>
    <row r="2611" spans="1:13" x14ac:dyDescent="0.25">
      <c r="A2611" s="240"/>
      <c r="B2611" s="438"/>
      <c r="C2611" s="429"/>
      <c r="D2611" s="439"/>
      <c r="E2611" s="295"/>
      <c r="F2611" s="294"/>
      <c r="G2611" s="22"/>
      <c r="H2611" s="265">
        <f t="shared" si="35"/>
        <v>0</v>
      </c>
      <c r="I2611" s="24"/>
      <c r="J2611" s="9"/>
      <c r="K2611" s="9"/>
      <c r="M2611" s="9"/>
    </row>
    <row r="2612" spans="1:13" x14ac:dyDescent="0.25">
      <c r="A2612" s="240"/>
      <c r="B2612" s="438"/>
      <c r="C2612" s="429"/>
      <c r="D2612" s="5"/>
      <c r="E2612" s="295"/>
      <c r="F2612" s="294"/>
      <c r="G2612" s="22"/>
      <c r="H2612" s="265">
        <f t="shared" si="35"/>
        <v>0</v>
      </c>
      <c r="I2612" s="24"/>
      <c r="J2612" s="9"/>
      <c r="K2612" s="9"/>
      <c r="M2612" s="9"/>
    </row>
    <row r="2613" spans="1:13" x14ac:dyDescent="0.25">
      <c r="A2613" s="240"/>
      <c r="B2613" s="438"/>
      <c r="C2613" s="429"/>
      <c r="D2613" s="5"/>
      <c r="E2613" s="295"/>
      <c r="F2613" s="294"/>
      <c r="G2613" s="22"/>
      <c r="H2613" s="265">
        <f t="shared" si="35"/>
        <v>0</v>
      </c>
      <c r="I2613" s="24"/>
      <c r="J2613" s="9"/>
      <c r="K2613" s="9"/>
      <c r="M2613" s="9"/>
    </row>
    <row r="2614" spans="1:13" x14ac:dyDescent="0.25">
      <c r="A2614" s="240"/>
      <c r="B2614" s="438"/>
      <c r="C2614" s="429"/>
      <c r="D2614" s="5"/>
      <c r="E2614" s="295"/>
      <c r="F2614" s="294"/>
      <c r="G2614" s="22"/>
      <c r="H2614" s="265">
        <f t="shared" si="35"/>
        <v>0</v>
      </c>
      <c r="I2614" s="24"/>
      <c r="J2614" s="9"/>
      <c r="K2614" s="9"/>
      <c r="M2614" s="9"/>
    </row>
    <row r="2615" spans="1:13" x14ac:dyDescent="0.25">
      <c r="A2615" s="240"/>
      <c r="B2615" s="438"/>
      <c r="C2615" s="429"/>
      <c r="D2615" s="5"/>
      <c r="E2615" s="295"/>
      <c r="F2615" s="294"/>
      <c r="G2615" s="22"/>
      <c r="H2615" s="265">
        <f t="shared" si="35"/>
        <v>0</v>
      </c>
      <c r="I2615" s="24"/>
      <c r="J2615" s="9"/>
      <c r="K2615" s="9"/>
      <c r="M2615" s="9"/>
    </row>
    <row r="2616" spans="1:13" x14ac:dyDescent="0.25">
      <c r="A2616" s="240"/>
      <c r="B2616" s="438"/>
      <c r="C2616" s="429"/>
      <c r="D2616" s="5"/>
      <c r="E2616" s="295"/>
      <c r="F2616" s="294"/>
      <c r="G2616" s="22"/>
      <c r="H2616" s="265">
        <f t="shared" si="35"/>
        <v>0</v>
      </c>
      <c r="I2616" s="24"/>
      <c r="J2616" s="9"/>
      <c r="K2616" s="9"/>
      <c r="M2616" s="9"/>
    </row>
    <row r="2617" spans="1:13" x14ac:dyDescent="0.25">
      <c r="A2617" s="240"/>
      <c r="B2617" s="438"/>
      <c r="C2617" s="429"/>
      <c r="D2617" s="5"/>
      <c r="E2617" s="295"/>
      <c r="F2617" s="294"/>
      <c r="G2617" s="22"/>
      <c r="H2617" s="265">
        <f t="shared" si="35"/>
        <v>0</v>
      </c>
      <c r="I2617" s="24"/>
      <c r="J2617" s="9"/>
      <c r="K2617" s="9"/>
      <c r="M2617" s="9"/>
    </row>
    <row r="2618" spans="1:13" x14ac:dyDescent="0.25">
      <c r="A2618" s="240"/>
      <c r="B2618" s="438"/>
      <c r="C2618" s="429"/>
      <c r="D2618" s="5"/>
      <c r="E2618" s="295"/>
      <c r="F2618" s="294"/>
      <c r="G2618" s="22"/>
      <c r="H2618" s="265">
        <f t="shared" si="35"/>
        <v>0</v>
      </c>
      <c r="I2618" s="24"/>
      <c r="J2618" s="9"/>
      <c r="K2618" s="9"/>
      <c r="M2618" s="9"/>
    </row>
    <row r="2619" spans="1:13" x14ac:dyDescent="0.25">
      <c r="A2619" s="240"/>
      <c r="B2619" s="438"/>
      <c r="C2619" s="429"/>
      <c r="D2619" s="5"/>
      <c r="E2619" s="295"/>
      <c r="F2619" s="294"/>
      <c r="G2619" s="22"/>
      <c r="H2619" s="265">
        <f t="shared" si="35"/>
        <v>0</v>
      </c>
      <c r="I2619" s="24"/>
      <c r="J2619" s="9"/>
      <c r="K2619" s="9"/>
      <c r="M2619" s="9"/>
    </row>
    <row r="2620" spans="1:13" x14ac:dyDescent="0.25">
      <c r="A2620" s="240"/>
      <c r="B2620" s="438"/>
      <c r="C2620" s="429"/>
      <c r="D2620" s="5"/>
      <c r="E2620" s="295"/>
      <c r="F2620" s="294"/>
      <c r="G2620" s="22"/>
      <c r="H2620" s="265">
        <f t="shared" si="35"/>
        <v>0</v>
      </c>
      <c r="I2620" s="24"/>
      <c r="J2620" s="9"/>
      <c r="K2620" s="9"/>
      <c r="M2620" s="9"/>
    </row>
    <row r="2621" spans="1:13" x14ac:dyDescent="0.25">
      <c r="A2621" s="240"/>
      <c r="B2621" s="438"/>
      <c r="C2621" s="429"/>
      <c r="D2621" s="5"/>
      <c r="E2621" s="295"/>
      <c r="F2621" s="294"/>
      <c r="G2621" s="22"/>
      <c r="H2621" s="265">
        <f t="shared" si="35"/>
        <v>0</v>
      </c>
      <c r="I2621" s="24"/>
      <c r="J2621" s="9"/>
      <c r="K2621" s="9"/>
      <c r="M2621" s="9"/>
    </row>
    <row r="2622" spans="1:13" x14ac:dyDescent="0.25">
      <c r="A2622" s="240"/>
      <c r="B2622" s="438"/>
      <c r="C2622" s="429"/>
      <c r="D2622" s="5"/>
      <c r="E2622" s="295"/>
      <c r="F2622" s="299"/>
      <c r="G2622" s="22"/>
      <c r="H2622" s="265">
        <f t="shared" si="35"/>
        <v>0</v>
      </c>
      <c r="I2622" s="24"/>
      <c r="J2622" s="9"/>
      <c r="K2622" s="9"/>
      <c r="M2622" s="9"/>
    </row>
    <row r="2623" spans="1:13" x14ac:dyDescent="0.25">
      <c r="A2623" s="240"/>
      <c r="B2623" s="438"/>
      <c r="C2623" s="429"/>
      <c r="D2623" s="5"/>
      <c r="E2623" s="295"/>
      <c r="F2623" s="294"/>
      <c r="G2623" s="22"/>
      <c r="H2623" s="265">
        <f t="shared" si="35"/>
        <v>0</v>
      </c>
      <c r="I2623" s="24"/>
      <c r="J2623" s="9"/>
      <c r="K2623" s="9"/>
      <c r="M2623" s="9"/>
    </row>
    <row r="2624" spans="1:13" x14ac:dyDescent="0.25">
      <c r="A2624" s="240"/>
      <c r="B2624" s="438"/>
      <c r="C2624" s="429"/>
      <c r="D2624" s="5"/>
      <c r="E2624" s="295"/>
      <c r="F2624" s="299"/>
      <c r="G2624" s="22"/>
      <c r="H2624" s="265">
        <f t="shared" si="35"/>
        <v>0</v>
      </c>
      <c r="I2624" s="24"/>
      <c r="J2624" s="9"/>
      <c r="K2624" s="9"/>
      <c r="M2624" s="9"/>
    </row>
    <row r="2625" spans="1:13" x14ac:dyDescent="0.25">
      <c r="A2625" s="240"/>
      <c r="B2625" s="438"/>
      <c r="C2625" s="429"/>
      <c r="D2625" s="439"/>
      <c r="E2625" s="295"/>
      <c r="F2625" s="294"/>
      <c r="G2625" s="22"/>
      <c r="H2625" s="265">
        <f t="shared" si="35"/>
        <v>0</v>
      </c>
      <c r="I2625" s="24"/>
      <c r="J2625" s="9"/>
      <c r="K2625" s="9"/>
      <c r="M2625" s="9"/>
    </row>
    <row r="2626" spans="1:13" x14ac:dyDescent="0.25">
      <c r="A2626" s="240"/>
      <c r="B2626" s="438"/>
      <c r="C2626" s="429"/>
      <c r="D2626" s="439"/>
      <c r="E2626" s="295"/>
      <c r="F2626" s="294"/>
      <c r="G2626" s="22"/>
      <c r="H2626" s="265">
        <f t="shared" si="35"/>
        <v>0</v>
      </c>
      <c r="I2626" s="24"/>
      <c r="J2626" s="9"/>
      <c r="K2626" s="9"/>
      <c r="M2626" s="9"/>
    </row>
    <row r="2627" spans="1:13" x14ac:dyDescent="0.25">
      <c r="A2627" s="240"/>
      <c r="B2627" s="438"/>
      <c r="C2627" s="429"/>
      <c r="D2627" s="439"/>
      <c r="E2627" s="295"/>
      <c r="F2627" s="294"/>
      <c r="G2627" s="22"/>
      <c r="H2627" s="265">
        <f t="shared" si="35"/>
        <v>0</v>
      </c>
      <c r="I2627" s="24"/>
      <c r="J2627" s="9"/>
      <c r="K2627" s="9"/>
      <c r="M2627" s="9"/>
    </row>
    <row r="2628" spans="1:13" x14ac:dyDescent="0.25">
      <c r="A2628" s="240"/>
      <c r="B2628" s="438"/>
      <c r="C2628" s="429"/>
      <c r="D2628" s="439"/>
      <c r="E2628" s="295"/>
      <c r="F2628" s="294"/>
      <c r="G2628" s="22"/>
      <c r="H2628" s="265">
        <f t="shared" si="35"/>
        <v>0</v>
      </c>
      <c r="I2628" s="24"/>
      <c r="J2628" s="9"/>
      <c r="K2628" s="9"/>
      <c r="M2628" s="9"/>
    </row>
    <row r="2629" spans="1:13" x14ac:dyDescent="0.25">
      <c r="A2629" s="240"/>
      <c r="B2629" s="438"/>
      <c r="C2629" s="429"/>
      <c r="D2629" s="439"/>
      <c r="E2629" s="295"/>
      <c r="F2629" s="294"/>
      <c r="G2629" s="22"/>
      <c r="H2629" s="265">
        <f t="shared" si="35"/>
        <v>0</v>
      </c>
      <c r="I2629" s="24"/>
      <c r="J2629" s="9"/>
      <c r="K2629" s="9"/>
      <c r="M2629" s="9"/>
    </row>
    <row r="2630" spans="1:13" x14ac:dyDescent="0.25">
      <c r="A2630" s="240"/>
      <c r="B2630" s="438"/>
      <c r="C2630" s="429"/>
      <c r="D2630" s="439"/>
      <c r="E2630" s="295"/>
      <c r="F2630" s="294"/>
      <c r="G2630" s="22"/>
      <c r="H2630" s="265">
        <f t="shared" si="35"/>
        <v>0</v>
      </c>
      <c r="I2630" s="24"/>
      <c r="J2630" s="9"/>
      <c r="K2630" s="9"/>
      <c r="M2630" s="9"/>
    </row>
    <row r="2631" spans="1:13" x14ac:dyDescent="0.25">
      <c r="A2631" s="240"/>
      <c r="B2631" s="438"/>
      <c r="C2631" s="429"/>
      <c r="D2631" s="439"/>
      <c r="E2631" s="295"/>
      <c r="F2631" s="294"/>
      <c r="G2631" s="22"/>
      <c r="H2631" s="265">
        <f t="shared" si="35"/>
        <v>0</v>
      </c>
      <c r="I2631" s="24"/>
      <c r="J2631" s="9"/>
      <c r="K2631" s="9"/>
      <c r="M2631" s="9"/>
    </row>
    <row r="2632" spans="1:13" x14ac:dyDescent="0.25">
      <c r="A2632" s="240"/>
      <c r="B2632" s="438"/>
      <c r="C2632" s="429"/>
      <c r="D2632" s="439"/>
      <c r="E2632" s="295"/>
      <c r="F2632" s="294"/>
      <c r="G2632" s="22"/>
      <c r="H2632" s="265">
        <f t="shared" si="35"/>
        <v>0</v>
      </c>
      <c r="I2632" s="24"/>
      <c r="J2632" s="9"/>
      <c r="K2632" s="9"/>
      <c r="M2632" s="9"/>
    </row>
    <row r="2633" spans="1:13" x14ac:dyDescent="0.25">
      <c r="A2633" s="240"/>
      <c r="B2633" s="438"/>
      <c r="C2633" s="429"/>
      <c r="D2633" s="439"/>
      <c r="E2633" s="295"/>
      <c r="F2633" s="294"/>
      <c r="G2633" s="22"/>
      <c r="H2633" s="265">
        <f t="shared" si="35"/>
        <v>0</v>
      </c>
      <c r="I2633" s="24"/>
      <c r="J2633" s="9"/>
      <c r="K2633" s="9"/>
      <c r="M2633" s="9"/>
    </row>
    <row r="2634" spans="1:13" x14ac:dyDescent="0.25">
      <c r="A2634" s="240"/>
      <c r="B2634" s="438"/>
      <c r="C2634" s="429"/>
      <c r="D2634" s="439"/>
      <c r="E2634" s="295"/>
      <c r="F2634" s="294"/>
      <c r="G2634" s="22"/>
      <c r="H2634" s="265">
        <f t="shared" si="35"/>
        <v>0</v>
      </c>
      <c r="I2634" s="24"/>
      <c r="J2634" s="9"/>
      <c r="K2634" s="9"/>
      <c r="M2634" s="9"/>
    </row>
    <row r="2635" spans="1:13" x14ac:dyDescent="0.25">
      <c r="A2635" s="240"/>
      <c r="B2635" s="438"/>
      <c r="C2635" s="429"/>
      <c r="D2635" s="439"/>
      <c r="E2635" s="295"/>
      <c r="F2635" s="294"/>
      <c r="G2635" s="22"/>
      <c r="H2635" s="265">
        <f t="shared" si="35"/>
        <v>0</v>
      </c>
      <c r="I2635" s="24"/>
      <c r="J2635" s="9"/>
      <c r="K2635" s="9"/>
      <c r="M2635" s="9"/>
    </row>
    <row r="2636" spans="1:13" x14ac:dyDescent="0.25">
      <c r="A2636" s="240"/>
      <c r="B2636" s="438"/>
      <c r="C2636" s="429"/>
      <c r="D2636" s="439"/>
      <c r="E2636" s="295"/>
      <c r="F2636" s="294"/>
      <c r="G2636" s="22"/>
      <c r="H2636" s="265">
        <f t="shared" si="35"/>
        <v>0</v>
      </c>
      <c r="I2636" s="24"/>
      <c r="J2636" s="9"/>
      <c r="K2636" s="9"/>
      <c r="M2636" s="9"/>
    </row>
    <row r="2637" spans="1:13" x14ac:dyDescent="0.25">
      <c r="A2637" s="240"/>
      <c r="B2637" s="438"/>
      <c r="C2637" s="429"/>
      <c r="D2637" s="439"/>
      <c r="E2637" s="295"/>
      <c r="F2637" s="294"/>
      <c r="G2637" s="22"/>
      <c r="H2637" s="265">
        <f t="shared" si="35"/>
        <v>0</v>
      </c>
      <c r="I2637" s="24"/>
      <c r="J2637" s="9"/>
      <c r="K2637" s="9"/>
      <c r="M2637" s="9"/>
    </row>
    <row r="2638" spans="1:13" x14ac:dyDescent="0.25">
      <c r="A2638" s="240"/>
      <c r="B2638" s="438"/>
      <c r="C2638" s="429"/>
      <c r="D2638" s="439"/>
      <c r="E2638" s="295"/>
      <c r="F2638" s="294"/>
      <c r="G2638" s="22"/>
      <c r="H2638" s="265">
        <f t="shared" si="35"/>
        <v>0</v>
      </c>
      <c r="I2638" s="24"/>
      <c r="J2638" s="9"/>
      <c r="K2638" s="9"/>
      <c r="M2638" s="9"/>
    </row>
    <row r="2639" spans="1:13" x14ac:dyDescent="0.25">
      <c r="A2639" s="240"/>
      <c r="B2639" s="438"/>
      <c r="C2639" s="429"/>
      <c r="D2639" s="439"/>
      <c r="E2639" s="295"/>
      <c r="F2639" s="294"/>
      <c r="G2639" s="22"/>
      <c r="H2639" s="265">
        <f t="shared" si="35"/>
        <v>0</v>
      </c>
      <c r="I2639" s="24"/>
      <c r="J2639" s="9"/>
      <c r="K2639" s="9"/>
      <c r="M2639" s="9"/>
    </row>
    <row r="2640" spans="1:13" x14ac:dyDescent="0.25">
      <c r="A2640" s="240"/>
      <c r="B2640" s="438"/>
      <c r="C2640" s="429"/>
      <c r="D2640" s="439"/>
      <c r="E2640" s="295"/>
      <c r="F2640" s="294"/>
      <c r="G2640" s="22"/>
      <c r="H2640" s="265">
        <f t="shared" si="35"/>
        <v>0</v>
      </c>
      <c r="I2640" s="24"/>
      <c r="J2640" s="9"/>
      <c r="K2640" s="9"/>
      <c r="M2640" s="9"/>
    </row>
    <row r="2641" spans="1:13" x14ac:dyDescent="0.25">
      <c r="A2641" s="240"/>
      <c r="B2641" s="438"/>
      <c r="C2641" s="429"/>
      <c r="D2641" s="439"/>
      <c r="E2641" s="295"/>
      <c r="F2641" s="294"/>
      <c r="G2641" s="22"/>
      <c r="H2641" s="265">
        <f t="shared" si="35"/>
        <v>0</v>
      </c>
      <c r="I2641" s="24"/>
      <c r="J2641" s="9"/>
      <c r="K2641" s="9"/>
      <c r="M2641" s="9"/>
    </row>
    <row r="2642" spans="1:13" x14ac:dyDescent="0.25">
      <c r="A2642" s="240"/>
      <c r="B2642" s="438"/>
      <c r="C2642" s="429"/>
      <c r="D2642" s="439"/>
      <c r="E2642" s="295"/>
      <c r="F2642" s="294"/>
      <c r="G2642" s="22"/>
      <c r="H2642" s="265">
        <f t="shared" si="35"/>
        <v>0</v>
      </c>
      <c r="I2642" s="24"/>
      <c r="J2642" s="9"/>
      <c r="K2642" s="9"/>
      <c r="M2642" s="9"/>
    </row>
    <row r="2643" spans="1:13" x14ac:dyDescent="0.25">
      <c r="A2643" s="240"/>
      <c r="B2643" s="438"/>
      <c r="C2643" s="429"/>
      <c r="D2643" s="439"/>
      <c r="E2643" s="295"/>
      <c r="F2643" s="294"/>
      <c r="G2643" s="22"/>
      <c r="H2643" s="265">
        <f t="shared" si="35"/>
        <v>0</v>
      </c>
      <c r="I2643" s="24"/>
      <c r="J2643" s="9"/>
      <c r="K2643" s="9"/>
      <c r="M2643" s="9"/>
    </row>
    <row r="2644" spans="1:13" x14ac:dyDescent="0.25">
      <c r="A2644" s="240"/>
      <c r="B2644" s="438"/>
      <c r="C2644" s="429"/>
      <c r="D2644" s="439"/>
      <c r="E2644" s="295"/>
      <c r="F2644" s="294"/>
      <c r="G2644" s="22"/>
      <c r="H2644" s="265">
        <f t="shared" si="35"/>
        <v>0</v>
      </c>
      <c r="I2644" s="24"/>
      <c r="J2644" s="9"/>
      <c r="K2644" s="9"/>
      <c r="M2644" s="9"/>
    </row>
    <row r="2645" spans="1:13" x14ac:dyDescent="0.25">
      <c r="A2645" s="240"/>
      <c r="B2645" s="438"/>
      <c r="C2645" s="429"/>
      <c r="D2645" s="439"/>
      <c r="E2645" s="295"/>
      <c r="F2645" s="294"/>
      <c r="G2645" s="22"/>
      <c r="H2645" s="265">
        <f t="shared" si="35"/>
        <v>0</v>
      </c>
      <c r="I2645" s="24"/>
      <c r="J2645" s="9"/>
      <c r="K2645" s="9"/>
      <c r="M2645" s="9"/>
    </row>
    <row r="2646" spans="1:13" x14ac:dyDescent="0.25">
      <c r="A2646" s="240"/>
      <c r="B2646" s="438"/>
      <c r="C2646" s="429"/>
      <c r="D2646" s="439"/>
      <c r="E2646" s="295"/>
      <c r="F2646" s="294"/>
      <c r="G2646" s="22"/>
      <c r="H2646" s="265">
        <f t="shared" si="35"/>
        <v>0</v>
      </c>
      <c r="I2646" s="24"/>
      <c r="J2646" s="9"/>
      <c r="K2646" s="9"/>
      <c r="M2646" s="9"/>
    </row>
    <row r="2647" spans="1:13" x14ac:dyDescent="0.25">
      <c r="A2647" s="240"/>
      <c r="B2647" s="438"/>
      <c r="C2647" s="429"/>
      <c r="D2647" s="439"/>
      <c r="E2647" s="295"/>
      <c r="F2647" s="294"/>
      <c r="G2647" s="22"/>
      <c r="H2647" s="265">
        <f t="shared" si="35"/>
        <v>0</v>
      </c>
      <c r="I2647" s="24"/>
      <c r="J2647" s="9"/>
      <c r="K2647" s="9"/>
      <c r="M2647" s="9"/>
    </row>
    <row r="2648" spans="1:13" x14ac:dyDescent="0.25">
      <c r="A2648" s="240"/>
      <c r="B2648" s="438"/>
      <c r="C2648" s="429"/>
      <c r="D2648" s="439"/>
      <c r="E2648" s="295"/>
      <c r="F2648" s="294"/>
      <c r="G2648" s="22"/>
      <c r="H2648" s="265">
        <f t="shared" si="35"/>
        <v>0</v>
      </c>
      <c r="I2648" s="24"/>
      <c r="J2648" s="9"/>
      <c r="K2648" s="9"/>
      <c r="M2648" s="9"/>
    </row>
    <row r="2649" spans="1:13" x14ac:dyDescent="0.25">
      <c r="A2649" s="240"/>
      <c r="B2649" s="438"/>
      <c r="C2649" s="429"/>
      <c r="D2649" s="439"/>
      <c r="E2649" s="295"/>
      <c r="F2649" s="294"/>
      <c r="G2649" s="22"/>
      <c r="H2649" s="265">
        <f t="shared" si="35"/>
        <v>0</v>
      </c>
      <c r="I2649" s="24"/>
      <c r="J2649" s="9"/>
      <c r="K2649" s="9"/>
      <c r="M2649" s="9"/>
    </row>
    <row r="2650" spans="1:13" x14ac:dyDescent="0.25">
      <c r="A2650" s="240"/>
      <c r="B2650" s="438"/>
      <c r="C2650" s="429"/>
      <c r="D2650" s="439"/>
      <c r="E2650" s="295"/>
      <c r="F2650" s="294"/>
      <c r="G2650" s="22"/>
      <c r="H2650" s="265">
        <f t="shared" si="35"/>
        <v>0</v>
      </c>
      <c r="I2650" s="24"/>
      <c r="J2650" s="9"/>
      <c r="K2650" s="9"/>
      <c r="M2650" s="9"/>
    </row>
    <row r="2651" spans="1:13" x14ac:dyDescent="0.25">
      <c r="A2651" s="240"/>
      <c r="B2651" s="438"/>
      <c r="C2651" s="429"/>
      <c r="D2651" s="439"/>
      <c r="E2651" s="295"/>
      <c r="F2651" s="294"/>
      <c r="G2651" s="22"/>
      <c r="H2651" s="265">
        <f t="shared" si="35"/>
        <v>0</v>
      </c>
      <c r="I2651" s="24"/>
      <c r="J2651" s="9"/>
      <c r="K2651" s="9"/>
      <c r="M2651" s="9"/>
    </row>
    <row r="2652" spans="1:13" x14ac:dyDescent="0.25">
      <c r="A2652" s="240"/>
      <c r="B2652" s="438"/>
      <c r="C2652" s="429"/>
      <c r="D2652" s="439"/>
      <c r="E2652" s="295"/>
      <c r="F2652" s="294"/>
      <c r="G2652" s="22"/>
      <c r="H2652" s="265">
        <f t="shared" si="35"/>
        <v>0</v>
      </c>
      <c r="I2652" s="24"/>
      <c r="J2652" s="9"/>
      <c r="K2652" s="9"/>
      <c r="M2652" s="9"/>
    </row>
    <row r="2653" spans="1:13" x14ac:dyDescent="0.25">
      <c r="A2653" s="240"/>
      <c r="B2653" s="438"/>
      <c r="C2653" s="429"/>
      <c r="D2653" s="439"/>
      <c r="E2653" s="295"/>
      <c r="F2653" s="294"/>
      <c r="G2653" s="22"/>
      <c r="H2653" s="265">
        <f t="shared" si="35"/>
        <v>0</v>
      </c>
      <c r="I2653" s="24"/>
      <c r="J2653" s="9"/>
      <c r="K2653" s="9"/>
      <c r="M2653" s="9"/>
    </row>
    <row r="2654" spans="1:13" x14ac:dyDescent="0.25">
      <c r="A2654" s="240"/>
      <c r="B2654" s="438"/>
      <c r="C2654" s="429"/>
      <c r="D2654" s="439"/>
      <c r="E2654" s="295"/>
      <c r="F2654" s="294"/>
      <c r="G2654" s="22"/>
      <c r="H2654" s="265">
        <f t="shared" si="35"/>
        <v>0</v>
      </c>
      <c r="I2654" s="24"/>
      <c r="J2654" s="9"/>
      <c r="K2654" s="9"/>
      <c r="M2654" s="9"/>
    </row>
    <row r="2655" spans="1:13" x14ac:dyDescent="0.25">
      <c r="A2655" s="240"/>
      <c r="B2655" s="438"/>
      <c r="C2655" s="429"/>
      <c r="D2655" s="439"/>
      <c r="E2655" s="295"/>
      <c r="F2655" s="294"/>
      <c r="G2655" s="22"/>
      <c r="H2655" s="265">
        <f t="shared" si="35"/>
        <v>0</v>
      </c>
      <c r="I2655" s="24"/>
      <c r="J2655" s="9"/>
      <c r="K2655" s="9"/>
      <c r="M2655" s="9"/>
    </row>
    <row r="2656" spans="1:13" x14ac:dyDescent="0.25">
      <c r="A2656" s="240"/>
      <c r="B2656" s="438"/>
      <c r="C2656" s="429"/>
      <c r="D2656" s="439"/>
      <c r="E2656" s="295"/>
      <c r="F2656" s="294"/>
      <c r="G2656" s="22"/>
      <c r="H2656" s="265">
        <f t="shared" si="35"/>
        <v>0</v>
      </c>
      <c r="I2656" s="24"/>
      <c r="J2656" s="9"/>
      <c r="K2656" s="9"/>
      <c r="M2656" s="9"/>
    </row>
    <row r="2657" spans="1:13" x14ac:dyDescent="0.25">
      <c r="A2657" s="240"/>
      <c r="B2657" s="438"/>
      <c r="C2657" s="429"/>
      <c r="D2657" s="439"/>
      <c r="E2657" s="295"/>
      <c r="F2657" s="313"/>
      <c r="G2657" s="22"/>
      <c r="H2657" s="265">
        <f t="shared" si="35"/>
        <v>0</v>
      </c>
      <c r="I2657" s="24"/>
      <c r="J2657" s="9"/>
      <c r="K2657" s="9"/>
      <c r="M2657" s="9"/>
    </row>
    <row r="2658" spans="1:13" x14ac:dyDescent="0.25">
      <c r="A2658" s="240"/>
      <c r="B2658" s="438"/>
      <c r="C2658" s="429"/>
      <c r="D2658" s="439"/>
      <c r="E2658" s="295"/>
      <c r="F2658" s="294"/>
      <c r="G2658" s="22"/>
      <c r="H2658" s="265">
        <f t="shared" si="35"/>
        <v>0</v>
      </c>
      <c r="I2658" s="24"/>
      <c r="J2658" s="9"/>
      <c r="K2658" s="9"/>
      <c r="M2658" s="9"/>
    </row>
    <row r="2659" spans="1:13" x14ac:dyDescent="0.25">
      <c r="A2659" s="240"/>
      <c r="B2659" s="438"/>
      <c r="C2659" s="429"/>
      <c r="D2659" s="439"/>
      <c r="E2659" s="295"/>
      <c r="F2659" s="294"/>
      <c r="G2659" s="22"/>
      <c r="H2659" s="265">
        <f t="shared" si="35"/>
        <v>0</v>
      </c>
      <c r="I2659" s="24"/>
      <c r="J2659" s="9"/>
      <c r="K2659" s="9"/>
      <c r="M2659" s="9"/>
    </row>
    <row r="2660" spans="1:13" x14ac:dyDescent="0.25">
      <c r="A2660" s="240"/>
      <c r="B2660" s="438"/>
      <c r="C2660" s="429"/>
      <c r="D2660" s="439"/>
      <c r="E2660" s="295"/>
      <c r="F2660" s="313"/>
      <c r="G2660" s="22"/>
      <c r="H2660" s="265">
        <f t="shared" si="35"/>
        <v>0</v>
      </c>
      <c r="I2660" s="24"/>
      <c r="J2660" s="9"/>
      <c r="K2660" s="9"/>
      <c r="M2660" s="9"/>
    </row>
    <row r="2661" spans="1:13" x14ac:dyDescent="0.25">
      <c r="A2661" s="240"/>
      <c r="B2661" s="438"/>
      <c r="C2661" s="429"/>
      <c r="D2661" s="439"/>
      <c r="E2661" s="295"/>
      <c r="F2661" s="294"/>
      <c r="G2661" s="22"/>
      <c r="H2661" s="265">
        <f t="shared" si="35"/>
        <v>0</v>
      </c>
      <c r="I2661" s="24"/>
      <c r="J2661" s="9"/>
      <c r="K2661" s="9"/>
      <c r="M2661" s="9"/>
    </row>
    <row r="2662" spans="1:13" x14ac:dyDescent="0.25">
      <c r="A2662" s="240"/>
      <c r="B2662" s="438"/>
      <c r="C2662" s="429"/>
      <c r="D2662" s="439"/>
      <c r="E2662" s="295"/>
      <c r="F2662" s="294"/>
      <c r="G2662" s="22"/>
      <c r="H2662" s="265">
        <f t="shared" si="35"/>
        <v>0</v>
      </c>
      <c r="I2662" s="24"/>
      <c r="J2662" s="9"/>
      <c r="K2662" s="9"/>
      <c r="M2662" s="9"/>
    </row>
    <row r="2663" spans="1:13" x14ac:dyDescent="0.25">
      <c r="A2663" s="240"/>
      <c r="B2663" s="438"/>
      <c r="C2663" s="429"/>
      <c r="D2663" s="439"/>
      <c r="E2663" s="295"/>
      <c r="F2663" s="294"/>
      <c r="G2663" s="22"/>
      <c r="H2663" s="265">
        <f t="shared" si="35"/>
        <v>0</v>
      </c>
      <c r="I2663" s="24"/>
      <c r="J2663" s="9"/>
      <c r="K2663" s="9"/>
      <c r="M2663" s="9"/>
    </row>
    <row r="2664" spans="1:13" x14ac:dyDescent="0.25">
      <c r="A2664" s="240"/>
      <c r="B2664" s="438"/>
      <c r="C2664" s="429"/>
      <c r="D2664" s="439"/>
      <c r="E2664" s="295"/>
      <c r="F2664" s="294"/>
      <c r="G2664" s="22"/>
      <c r="H2664" s="265">
        <f t="shared" si="35"/>
        <v>0</v>
      </c>
      <c r="I2664" s="24"/>
      <c r="J2664" s="9"/>
      <c r="K2664" s="9"/>
      <c r="M2664" s="9"/>
    </row>
    <row r="2665" spans="1:13" x14ac:dyDescent="0.25">
      <c r="A2665" s="240"/>
      <c r="B2665" s="438"/>
      <c r="C2665" s="429"/>
      <c r="D2665" s="439"/>
      <c r="E2665" s="295"/>
      <c r="F2665" s="294"/>
      <c r="G2665" s="22"/>
      <c r="H2665" s="265">
        <f t="shared" si="35"/>
        <v>0</v>
      </c>
      <c r="I2665" s="24"/>
      <c r="J2665" s="9"/>
      <c r="K2665" s="9"/>
      <c r="M2665" s="9"/>
    </row>
    <row r="2666" spans="1:13" x14ac:dyDescent="0.25">
      <c r="A2666" s="240"/>
      <c r="B2666" s="438"/>
      <c r="C2666" s="429"/>
      <c r="D2666" s="439"/>
      <c r="E2666" s="295"/>
      <c r="F2666" s="294"/>
      <c r="G2666" s="22"/>
      <c r="H2666" s="265">
        <f t="shared" si="35"/>
        <v>0</v>
      </c>
      <c r="I2666" s="24"/>
      <c r="J2666" s="9"/>
      <c r="K2666" s="9"/>
      <c r="M2666" s="9"/>
    </row>
    <row r="2667" spans="1:13" x14ac:dyDescent="0.25">
      <c r="A2667" s="240"/>
      <c r="B2667" s="438"/>
      <c r="C2667" s="429"/>
      <c r="D2667" s="401"/>
      <c r="E2667" s="402"/>
      <c r="F2667" s="294"/>
      <c r="G2667" s="30"/>
      <c r="H2667" s="265">
        <f t="shared" si="35"/>
        <v>0</v>
      </c>
      <c r="I2667" s="8"/>
      <c r="J2667" s="9"/>
      <c r="K2667" s="9"/>
      <c r="M2667" s="9"/>
    </row>
    <row r="2668" spans="1:13" x14ac:dyDescent="0.25">
      <c r="A2668" s="240"/>
      <c r="B2668" s="438"/>
      <c r="C2668" s="429"/>
      <c r="D2668" s="401"/>
      <c r="E2668" s="402"/>
      <c r="F2668" s="294"/>
      <c r="G2668" s="30"/>
      <c r="H2668" s="265">
        <f t="shared" si="35"/>
        <v>0</v>
      </c>
      <c r="I2668" s="8"/>
      <c r="J2668" s="9"/>
      <c r="K2668" s="9"/>
      <c r="M2668" s="9"/>
    </row>
    <row r="2669" spans="1:13" x14ac:dyDescent="0.25">
      <c r="A2669" s="240"/>
      <c r="B2669" s="438"/>
      <c r="C2669" s="429"/>
      <c r="D2669" s="401"/>
      <c r="E2669" s="402"/>
      <c r="F2669" s="294"/>
      <c r="G2669" s="30"/>
      <c r="H2669" s="265">
        <f t="shared" si="35"/>
        <v>0</v>
      </c>
      <c r="I2669" s="8"/>
      <c r="J2669" s="9"/>
      <c r="K2669" s="9"/>
      <c r="M2669" s="9"/>
    </row>
    <row r="2670" spans="1:13" x14ac:dyDescent="0.25">
      <c r="A2670" s="240"/>
      <c r="B2670" s="438"/>
      <c r="C2670" s="429"/>
      <c r="D2670" s="401"/>
      <c r="E2670" s="402"/>
      <c r="F2670" s="294"/>
      <c r="G2670" s="30"/>
      <c r="H2670" s="265">
        <f t="shared" si="35"/>
        <v>0</v>
      </c>
      <c r="I2670" s="8"/>
      <c r="J2670" s="9"/>
      <c r="K2670" s="9"/>
      <c r="M2670" s="9"/>
    </row>
    <row r="2671" spans="1:13" x14ac:dyDescent="0.25">
      <c r="A2671" s="240"/>
      <c r="B2671" s="438"/>
      <c r="C2671" s="429"/>
      <c r="D2671" s="401"/>
      <c r="E2671" s="402"/>
      <c r="F2671" s="294"/>
      <c r="G2671" s="30"/>
      <c r="H2671" s="265">
        <f t="shared" si="35"/>
        <v>0</v>
      </c>
      <c r="I2671" s="8"/>
      <c r="J2671" s="9"/>
      <c r="K2671" s="9"/>
      <c r="M2671" s="9"/>
    </row>
    <row r="2672" spans="1:13" x14ac:dyDescent="0.25">
      <c r="A2672" s="240"/>
      <c r="B2672" s="438"/>
      <c r="C2672" s="429"/>
      <c r="D2672" s="401"/>
      <c r="E2672" s="402"/>
      <c r="F2672" s="294"/>
      <c r="G2672" s="30"/>
      <c r="H2672" s="265">
        <f t="shared" si="35"/>
        <v>0</v>
      </c>
      <c r="I2672" s="8"/>
      <c r="J2672" s="9"/>
      <c r="K2672" s="9"/>
      <c r="M2672" s="9"/>
    </row>
    <row r="2673" spans="1:13" x14ac:dyDescent="0.25">
      <c r="A2673" s="240"/>
      <c r="B2673" s="438"/>
      <c r="C2673" s="429"/>
      <c r="D2673" s="401"/>
      <c r="E2673" s="402"/>
      <c r="F2673" s="294"/>
      <c r="G2673" s="30"/>
      <c r="H2673" s="265">
        <f t="shared" si="35"/>
        <v>0</v>
      </c>
      <c r="I2673" s="8"/>
      <c r="J2673" s="9"/>
      <c r="K2673" s="9"/>
      <c r="M2673" s="9"/>
    </row>
    <row r="2674" spans="1:13" x14ac:dyDescent="0.25">
      <c r="A2674" s="240"/>
      <c r="B2674" s="438"/>
      <c r="C2674" s="429"/>
      <c r="D2674" s="401"/>
      <c r="E2674" s="402"/>
      <c r="F2674" s="314"/>
      <c r="G2674" s="30"/>
      <c r="H2674" s="265">
        <f t="shared" si="35"/>
        <v>0</v>
      </c>
      <c r="I2674" s="8"/>
      <c r="J2674" s="9"/>
      <c r="K2674" s="9"/>
      <c r="M2674" s="9"/>
    </row>
    <row r="2675" spans="1:13" x14ac:dyDescent="0.25">
      <c r="A2675" s="240"/>
      <c r="B2675" s="438"/>
      <c r="C2675" s="429"/>
      <c r="D2675" s="401"/>
      <c r="E2675" s="402"/>
      <c r="F2675" s="294"/>
      <c r="G2675" s="30"/>
      <c r="H2675" s="265">
        <f t="shared" si="35"/>
        <v>0</v>
      </c>
      <c r="I2675" s="8"/>
      <c r="J2675" s="9"/>
      <c r="K2675" s="9"/>
      <c r="M2675" s="9"/>
    </row>
    <row r="2676" spans="1:13" x14ac:dyDescent="0.25">
      <c r="A2676" s="240"/>
      <c r="B2676" s="438"/>
      <c r="C2676" s="429"/>
      <c r="D2676" s="401"/>
      <c r="E2676" s="402"/>
      <c r="F2676" s="294"/>
      <c r="G2676" s="30"/>
      <c r="H2676" s="265">
        <f t="shared" si="35"/>
        <v>0</v>
      </c>
      <c r="I2676" s="8"/>
      <c r="J2676" s="9"/>
      <c r="K2676" s="9"/>
      <c r="M2676" s="9"/>
    </row>
    <row r="2677" spans="1:13" x14ac:dyDescent="0.25">
      <c r="A2677" s="240"/>
      <c r="B2677" s="438"/>
      <c r="C2677" s="429"/>
      <c r="D2677" s="401"/>
      <c r="E2677" s="402"/>
      <c r="F2677" s="313"/>
      <c r="G2677" s="30"/>
      <c r="H2677" s="265">
        <f t="shared" si="35"/>
        <v>0</v>
      </c>
      <c r="I2677" s="8"/>
      <c r="J2677" s="9"/>
      <c r="K2677" s="9"/>
      <c r="M2677" s="9"/>
    </row>
    <row r="2678" spans="1:13" x14ac:dyDescent="0.25">
      <c r="A2678" s="240"/>
      <c r="B2678" s="438"/>
      <c r="C2678" s="429"/>
      <c r="D2678" s="401"/>
      <c r="E2678" s="402"/>
      <c r="F2678" s="313"/>
      <c r="G2678" s="30"/>
      <c r="H2678" s="265">
        <f t="shared" si="35"/>
        <v>0</v>
      </c>
      <c r="I2678" s="235"/>
      <c r="J2678" s="9"/>
      <c r="K2678" s="9"/>
      <c r="M2678" s="9"/>
    </row>
    <row r="2679" spans="1:13" x14ac:dyDescent="0.25">
      <c r="A2679" s="240"/>
      <c r="B2679" s="438"/>
      <c r="C2679" s="429"/>
      <c r="D2679" s="401"/>
      <c r="E2679" s="402"/>
      <c r="F2679" s="294"/>
      <c r="G2679" s="30"/>
      <c r="H2679" s="265">
        <f t="shared" si="35"/>
        <v>0</v>
      </c>
      <c r="I2679" s="235"/>
      <c r="J2679" s="9"/>
      <c r="K2679" s="9"/>
      <c r="M2679" s="9"/>
    </row>
    <row r="2680" spans="1:13" x14ac:dyDescent="0.25">
      <c r="A2680" s="240"/>
      <c r="B2680" s="438"/>
      <c r="C2680" s="429"/>
      <c r="D2680" s="401"/>
      <c r="E2680" s="402"/>
      <c r="F2680" s="294"/>
      <c r="G2680" s="30"/>
      <c r="H2680" s="265">
        <f t="shared" si="35"/>
        <v>0</v>
      </c>
      <c r="I2680" s="235"/>
      <c r="J2680" s="9"/>
      <c r="K2680" s="9"/>
      <c r="M2680" s="9"/>
    </row>
    <row r="2681" spans="1:13" x14ac:dyDescent="0.25">
      <c r="A2681" s="240"/>
      <c r="B2681" s="438"/>
      <c r="C2681" s="429"/>
      <c r="D2681" s="401"/>
      <c r="E2681" s="402"/>
      <c r="F2681" s="294"/>
      <c r="G2681" s="30"/>
      <c r="H2681" s="265">
        <f t="shared" si="35"/>
        <v>0</v>
      </c>
      <c r="I2681" s="235"/>
      <c r="J2681" s="9"/>
      <c r="K2681" s="9"/>
      <c r="M2681" s="9"/>
    </row>
    <row r="2682" spans="1:13" x14ac:dyDescent="0.25">
      <c r="A2682" s="240"/>
      <c r="B2682" s="438"/>
      <c r="C2682" s="429"/>
      <c r="D2682" s="401"/>
      <c r="E2682" s="402"/>
      <c r="F2682" s="294"/>
      <c r="G2682" s="30"/>
      <c r="H2682" s="265">
        <f t="shared" si="35"/>
        <v>0</v>
      </c>
      <c r="I2682" s="235"/>
      <c r="J2682" s="9"/>
      <c r="K2682" s="9"/>
      <c r="M2682" s="9"/>
    </row>
    <row r="2683" spans="1:13" x14ac:dyDescent="0.25">
      <c r="A2683" s="240"/>
      <c r="B2683" s="438"/>
      <c r="C2683" s="429"/>
      <c r="D2683" s="401"/>
      <c r="E2683" s="402"/>
      <c r="F2683" s="294"/>
      <c r="G2683" s="30"/>
      <c r="H2683" s="265">
        <f t="shared" si="35"/>
        <v>0</v>
      </c>
      <c r="I2683" s="235"/>
      <c r="J2683" s="9"/>
      <c r="K2683" s="9"/>
      <c r="M2683" s="9"/>
    </row>
    <row r="2684" spans="1:13" x14ac:dyDescent="0.25">
      <c r="A2684" s="240"/>
      <c r="B2684" s="438"/>
      <c r="C2684" s="429"/>
      <c r="D2684" s="401"/>
      <c r="E2684" s="402"/>
      <c r="F2684" s="294"/>
      <c r="G2684" s="30"/>
      <c r="H2684" s="265">
        <f t="shared" si="35"/>
        <v>0</v>
      </c>
      <c r="I2684" s="235"/>
      <c r="J2684" s="9"/>
      <c r="K2684" s="9"/>
      <c r="M2684" s="9"/>
    </row>
    <row r="2685" spans="1:13" x14ac:dyDescent="0.25">
      <c r="A2685" s="240"/>
      <c r="B2685" s="438"/>
      <c r="C2685" s="429"/>
      <c r="D2685" s="401"/>
      <c r="E2685" s="402"/>
      <c r="F2685" s="294"/>
      <c r="G2685" s="30"/>
      <c r="H2685" s="265">
        <f t="shared" si="35"/>
        <v>0</v>
      </c>
      <c r="I2685" s="235"/>
      <c r="J2685" s="9"/>
      <c r="K2685" s="9"/>
      <c r="M2685" s="9"/>
    </row>
    <row r="2686" spans="1:13" x14ac:dyDescent="0.25">
      <c r="A2686" s="240"/>
      <c r="B2686" s="438"/>
      <c r="C2686" s="429"/>
      <c r="D2686" s="401"/>
      <c r="E2686" s="402"/>
      <c r="F2686" s="294"/>
      <c r="G2686" s="30"/>
      <c r="H2686" s="265">
        <f t="shared" si="35"/>
        <v>0</v>
      </c>
      <c r="I2686" s="235"/>
      <c r="J2686" s="9"/>
      <c r="K2686" s="9"/>
      <c r="M2686" s="9"/>
    </row>
    <row r="2687" spans="1:13" x14ac:dyDescent="0.25">
      <c r="A2687" s="240"/>
      <c r="B2687" s="438"/>
      <c r="C2687" s="429"/>
      <c r="D2687" s="401"/>
      <c r="E2687" s="402"/>
      <c r="F2687" s="294"/>
      <c r="G2687" s="30"/>
      <c r="H2687" s="265">
        <f t="shared" si="35"/>
        <v>0</v>
      </c>
      <c r="I2687" s="235"/>
      <c r="J2687" s="9"/>
      <c r="K2687" s="9"/>
      <c r="M2687" s="9"/>
    </row>
    <row r="2688" spans="1:13" x14ac:dyDescent="0.25">
      <c r="A2688" s="240"/>
      <c r="B2688" s="438"/>
      <c r="C2688" s="429"/>
      <c r="D2688" s="401"/>
      <c r="E2688" s="402"/>
      <c r="F2688" s="294"/>
      <c r="G2688" s="30"/>
      <c r="H2688" s="265">
        <f t="shared" si="35"/>
        <v>0</v>
      </c>
      <c r="I2688" s="235"/>
      <c r="J2688" s="9"/>
      <c r="K2688" s="9"/>
      <c r="M2688" s="9"/>
    </row>
    <row r="2689" spans="1:13" x14ac:dyDescent="0.25">
      <c r="A2689" s="240"/>
      <c r="B2689" s="438"/>
      <c r="C2689" s="429"/>
      <c r="D2689" s="401"/>
      <c r="E2689" s="402"/>
      <c r="F2689" s="294"/>
      <c r="G2689" s="30"/>
      <c r="H2689" s="265">
        <f t="shared" si="35"/>
        <v>0</v>
      </c>
      <c r="I2689" s="235"/>
      <c r="J2689" s="9"/>
      <c r="K2689" s="9"/>
      <c r="M2689" s="9"/>
    </row>
    <row r="2690" spans="1:13" x14ac:dyDescent="0.25">
      <c r="A2690" s="240"/>
      <c r="B2690" s="438"/>
      <c r="C2690" s="429"/>
      <c r="D2690" s="401"/>
      <c r="E2690" s="402"/>
      <c r="F2690" s="294"/>
      <c r="G2690" s="30"/>
      <c r="H2690" s="265">
        <f t="shared" si="35"/>
        <v>0</v>
      </c>
      <c r="I2690" s="235"/>
      <c r="J2690" s="9"/>
      <c r="K2690" s="9"/>
      <c r="M2690" s="9"/>
    </row>
    <row r="2691" spans="1:13" x14ac:dyDescent="0.25">
      <c r="A2691" s="240"/>
      <c r="B2691" s="438"/>
      <c r="C2691" s="429"/>
      <c r="D2691" s="401"/>
      <c r="E2691" s="402"/>
      <c r="F2691" s="294"/>
      <c r="G2691" s="30"/>
      <c r="H2691" s="265">
        <f t="shared" si="35"/>
        <v>0</v>
      </c>
      <c r="I2691" s="235"/>
      <c r="J2691" s="9"/>
      <c r="K2691" s="9"/>
      <c r="M2691" s="9"/>
    </row>
    <row r="2692" spans="1:13" x14ac:dyDescent="0.25">
      <c r="A2692" s="240"/>
      <c r="B2692" s="438"/>
      <c r="C2692" s="429"/>
      <c r="D2692" s="401"/>
      <c r="E2692" s="402"/>
      <c r="F2692" s="294"/>
      <c r="G2692" s="30"/>
      <c r="H2692" s="265">
        <f t="shared" si="35"/>
        <v>0</v>
      </c>
      <c r="I2692" s="235"/>
      <c r="J2692" s="9"/>
      <c r="K2692" s="9"/>
      <c r="M2692" s="9"/>
    </row>
    <row r="2693" spans="1:13" x14ac:dyDescent="0.25">
      <c r="A2693" s="240"/>
      <c r="B2693" s="438"/>
      <c r="C2693" s="429"/>
      <c r="D2693" s="401"/>
      <c r="E2693" s="402"/>
      <c r="F2693" s="294"/>
      <c r="G2693" s="30"/>
      <c r="H2693" s="265">
        <f t="shared" si="35"/>
        <v>0</v>
      </c>
      <c r="I2693" s="235"/>
      <c r="J2693" s="9"/>
      <c r="K2693" s="9"/>
      <c r="M2693" s="9"/>
    </row>
    <row r="2694" spans="1:13" x14ac:dyDescent="0.25">
      <c r="A2694" s="240"/>
      <c r="B2694" s="438"/>
      <c r="C2694" s="429"/>
      <c r="D2694" s="401"/>
      <c r="E2694" s="402"/>
      <c r="F2694" s="294"/>
      <c r="G2694" s="30"/>
      <c r="H2694" s="265">
        <f t="shared" si="35"/>
        <v>0</v>
      </c>
      <c r="I2694" s="235"/>
      <c r="J2694" s="9"/>
      <c r="K2694" s="9"/>
      <c r="M2694" s="9"/>
    </row>
    <row r="2695" spans="1:13" x14ac:dyDescent="0.25">
      <c r="A2695" s="240"/>
      <c r="B2695" s="438"/>
      <c r="C2695" s="429"/>
      <c r="D2695" s="401"/>
      <c r="E2695" s="402"/>
      <c r="F2695" s="294"/>
      <c r="G2695" s="30"/>
      <c r="H2695" s="265">
        <f t="shared" si="35"/>
        <v>0</v>
      </c>
      <c r="I2695" s="235"/>
      <c r="J2695" s="9"/>
      <c r="K2695" s="9"/>
      <c r="M2695" s="9"/>
    </row>
    <row r="2696" spans="1:13" x14ac:dyDescent="0.25">
      <c r="A2696" s="240"/>
      <c r="B2696" s="438"/>
      <c r="C2696" s="429"/>
      <c r="D2696" s="401"/>
      <c r="E2696" s="402"/>
      <c r="F2696" s="294"/>
      <c r="G2696" s="30"/>
      <c r="H2696" s="265">
        <f t="shared" si="35"/>
        <v>0</v>
      </c>
      <c r="I2696" s="235"/>
      <c r="J2696" s="9"/>
      <c r="K2696" s="9"/>
      <c r="M2696" s="9"/>
    </row>
    <row r="2697" spans="1:13" x14ac:dyDescent="0.25">
      <c r="A2697" s="240"/>
      <c r="B2697" s="438"/>
      <c r="C2697" s="429"/>
      <c r="D2697" s="401"/>
      <c r="E2697" s="402"/>
      <c r="F2697" s="294"/>
      <c r="G2697" s="30"/>
      <c r="H2697" s="265">
        <f t="shared" si="35"/>
        <v>0</v>
      </c>
      <c r="I2697" s="235"/>
      <c r="J2697" s="9"/>
      <c r="K2697" s="9"/>
      <c r="M2697" s="9"/>
    </row>
    <row r="2698" spans="1:13" x14ac:dyDescent="0.25">
      <c r="A2698" s="240"/>
      <c r="B2698" s="438"/>
      <c r="C2698" s="429"/>
      <c r="D2698" s="401"/>
      <c r="E2698" s="402"/>
      <c r="F2698" s="294"/>
      <c r="G2698" s="30"/>
      <c r="H2698" s="265">
        <f t="shared" si="35"/>
        <v>0</v>
      </c>
      <c r="I2698" s="235"/>
      <c r="J2698" s="9"/>
      <c r="K2698" s="9"/>
      <c r="M2698" s="9"/>
    </row>
    <row r="2699" spans="1:13" x14ac:dyDescent="0.25">
      <c r="A2699" s="240"/>
      <c r="B2699" s="438"/>
      <c r="C2699" s="429"/>
      <c r="D2699" s="401"/>
      <c r="E2699" s="402"/>
      <c r="F2699" s="294"/>
      <c r="G2699" s="30"/>
      <c r="H2699" s="265">
        <f t="shared" si="35"/>
        <v>0</v>
      </c>
      <c r="I2699" s="235"/>
      <c r="J2699" s="9"/>
      <c r="K2699" s="9"/>
      <c r="M2699" s="9"/>
    </row>
    <row r="2700" spans="1:13" x14ac:dyDescent="0.25">
      <c r="A2700" s="240"/>
      <c r="B2700" s="438"/>
      <c r="C2700" s="429"/>
      <c r="D2700" s="401"/>
      <c r="E2700" s="402"/>
      <c r="F2700" s="294"/>
      <c r="G2700" s="30"/>
      <c r="H2700" s="265">
        <f t="shared" si="35"/>
        <v>0</v>
      </c>
      <c r="I2700" s="235"/>
      <c r="J2700" s="9"/>
      <c r="K2700" s="9"/>
      <c r="M2700" s="9"/>
    </row>
    <row r="2701" spans="1:13" x14ac:dyDescent="0.25">
      <c r="A2701" s="240"/>
      <c r="B2701" s="438"/>
      <c r="C2701" s="429"/>
      <c r="D2701" s="401"/>
      <c r="E2701" s="402"/>
      <c r="F2701" s="294"/>
      <c r="G2701" s="30"/>
      <c r="H2701" s="265">
        <f t="shared" si="35"/>
        <v>0</v>
      </c>
      <c r="I2701" s="235"/>
      <c r="J2701" s="9"/>
      <c r="K2701" s="9"/>
      <c r="M2701" s="9"/>
    </row>
    <row r="2702" spans="1:13" x14ac:dyDescent="0.25">
      <c r="A2702" s="240"/>
      <c r="B2702" s="438"/>
      <c r="C2702" s="429"/>
      <c r="D2702" s="401"/>
      <c r="E2702" s="402"/>
      <c r="F2702" s="294"/>
      <c r="G2702" s="30"/>
      <c r="H2702" s="265">
        <f t="shared" si="35"/>
        <v>0</v>
      </c>
      <c r="I2702" s="235"/>
      <c r="J2702" s="9"/>
      <c r="K2702" s="9"/>
      <c r="M2702" s="9"/>
    </row>
    <row r="2703" spans="1:13" x14ac:dyDescent="0.25">
      <c r="A2703" s="240"/>
      <c r="B2703" s="438"/>
      <c r="C2703" s="429"/>
      <c r="D2703" s="401"/>
      <c r="E2703" s="402"/>
      <c r="F2703" s="294"/>
      <c r="G2703" s="30"/>
      <c r="H2703" s="265">
        <f t="shared" si="35"/>
        <v>0</v>
      </c>
      <c r="I2703" s="235"/>
      <c r="J2703" s="9"/>
      <c r="K2703" s="9"/>
      <c r="M2703" s="9"/>
    </row>
    <row r="2704" spans="1:13" x14ac:dyDescent="0.25">
      <c r="A2704" s="240"/>
      <c r="B2704" s="438"/>
      <c r="C2704" s="429"/>
      <c r="D2704" s="401"/>
      <c r="E2704" s="402"/>
      <c r="F2704" s="294"/>
      <c r="G2704" s="30"/>
      <c r="H2704" s="265">
        <f t="shared" si="35"/>
        <v>0</v>
      </c>
      <c r="I2704" s="235"/>
      <c r="J2704" s="9"/>
      <c r="K2704" s="9"/>
      <c r="M2704" s="9"/>
    </row>
    <row r="2705" spans="1:13" x14ac:dyDescent="0.25">
      <c r="A2705" s="240"/>
      <c r="B2705" s="438"/>
      <c r="C2705" s="429"/>
      <c r="D2705" s="401"/>
      <c r="E2705" s="402"/>
      <c r="F2705" s="294"/>
      <c r="G2705" s="30"/>
      <c r="H2705" s="265">
        <f t="shared" si="35"/>
        <v>0</v>
      </c>
      <c r="I2705" s="235"/>
      <c r="J2705" s="9"/>
      <c r="K2705" s="9"/>
      <c r="M2705" s="9"/>
    </row>
    <row r="2706" spans="1:13" x14ac:dyDescent="0.25">
      <c r="A2706" s="240"/>
      <c r="B2706" s="438"/>
      <c r="C2706" s="429"/>
      <c r="D2706" s="401"/>
      <c r="E2706" s="402"/>
      <c r="F2706" s="294"/>
      <c r="G2706" s="30"/>
      <c r="H2706" s="265">
        <f t="shared" si="35"/>
        <v>0</v>
      </c>
      <c r="I2706" s="235"/>
      <c r="J2706" s="9"/>
      <c r="K2706" s="9"/>
      <c r="M2706" s="9"/>
    </row>
    <row r="2707" spans="1:13" x14ac:dyDescent="0.25">
      <c r="A2707" s="240"/>
      <c r="B2707" s="438"/>
      <c r="C2707" s="429"/>
      <c r="D2707" s="401"/>
      <c r="E2707" s="402"/>
      <c r="F2707" s="294"/>
      <c r="G2707" s="30"/>
      <c r="H2707" s="265">
        <f t="shared" ref="H2707:H2770" si="36">E2707-G2707</f>
        <v>0</v>
      </c>
      <c r="I2707" s="235"/>
      <c r="J2707" s="9"/>
      <c r="K2707" s="9"/>
      <c r="M2707" s="9"/>
    </row>
    <row r="2708" spans="1:13" x14ac:dyDescent="0.25">
      <c r="A2708" s="240"/>
      <c r="B2708" s="438"/>
      <c r="C2708" s="429"/>
      <c r="D2708" s="401"/>
      <c r="E2708" s="402"/>
      <c r="F2708" s="294"/>
      <c r="G2708" s="30"/>
      <c r="H2708" s="265">
        <f t="shared" si="36"/>
        <v>0</v>
      </c>
      <c r="I2708" s="235"/>
      <c r="J2708" s="9"/>
      <c r="K2708" s="9"/>
      <c r="M2708" s="9"/>
    </row>
    <row r="2709" spans="1:13" x14ac:dyDescent="0.25">
      <c r="A2709" s="240"/>
      <c r="B2709" s="438"/>
      <c r="C2709" s="429"/>
      <c r="D2709" s="401"/>
      <c r="E2709" s="402"/>
      <c r="F2709" s="294"/>
      <c r="G2709" s="30"/>
      <c r="H2709" s="265">
        <f t="shared" si="36"/>
        <v>0</v>
      </c>
      <c r="I2709" s="235"/>
      <c r="J2709" s="9"/>
      <c r="K2709" s="9"/>
      <c r="M2709" s="9"/>
    </row>
    <row r="2710" spans="1:13" x14ac:dyDescent="0.25">
      <c r="A2710" s="240"/>
      <c r="B2710" s="438"/>
      <c r="C2710" s="429"/>
      <c r="D2710" s="401"/>
      <c r="E2710" s="402"/>
      <c r="F2710" s="294"/>
      <c r="G2710" s="30"/>
      <c r="H2710" s="265">
        <f t="shared" si="36"/>
        <v>0</v>
      </c>
      <c r="I2710" s="235"/>
      <c r="J2710" s="9"/>
      <c r="K2710" s="9"/>
      <c r="M2710" s="9"/>
    </row>
    <row r="2711" spans="1:13" x14ac:dyDescent="0.25">
      <c r="A2711" s="240"/>
      <c r="B2711" s="438"/>
      <c r="C2711" s="429"/>
      <c r="D2711" s="401"/>
      <c r="E2711" s="402"/>
      <c r="F2711" s="294"/>
      <c r="G2711" s="30"/>
      <c r="H2711" s="265">
        <f t="shared" si="36"/>
        <v>0</v>
      </c>
      <c r="I2711" s="235"/>
      <c r="J2711" s="9"/>
      <c r="K2711" s="9"/>
      <c r="M2711" s="9"/>
    </row>
    <row r="2712" spans="1:13" x14ac:dyDescent="0.25">
      <c r="A2712" s="240"/>
      <c r="B2712" s="438"/>
      <c r="C2712" s="429"/>
      <c r="D2712" s="401"/>
      <c r="E2712" s="402"/>
      <c r="F2712" s="294"/>
      <c r="G2712" s="30"/>
      <c r="H2712" s="265">
        <f t="shared" si="36"/>
        <v>0</v>
      </c>
      <c r="I2712" s="235"/>
      <c r="J2712" s="9"/>
      <c r="K2712" s="9"/>
      <c r="M2712" s="9"/>
    </row>
    <row r="2713" spans="1:13" x14ac:dyDescent="0.25">
      <c r="A2713" s="240"/>
      <c r="B2713" s="438"/>
      <c r="C2713" s="429"/>
      <c r="D2713" s="401"/>
      <c r="E2713" s="402"/>
      <c r="F2713" s="294"/>
      <c r="G2713" s="30"/>
      <c r="H2713" s="265">
        <f t="shared" si="36"/>
        <v>0</v>
      </c>
      <c r="I2713" s="235"/>
      <c r="J2713" s="9"/>
      <c r="K2713" s="9"/>
      <c r="M2713" s="9"/>
    </row>
    <row r="2714" spans="1:13" x14ac:dyDescent="0.25">
      <c r="A2714" s="240"/>
      <c r="B2714" s="438"/>
      <c r="C2714" s="429"/>
      <c r="D2714" s="401"/>
      <c r="E2714" s="402"/>
      <c r="F2714" s="294"/>
      <c r="G2714" s="30"/>
      <c r="H2714" s="265">
        <f t="shared" si="36"/>
        <v>0</v>
      </c>
      <c r="I2714" s="235"/>
      <c r="J2714" s="9"/>
      <c r="K2714" s="9"/>
      <c r="M2714" s="9"/>
    </row>
    <row r="2715" spans="1:13" x14ac:dyDescent="0.25">
      <c r="A2715" s="240"/>
      <c r="B2715" s="438"/>
      <c r="C2715" s="429"/>
      <c r="D2715" s="401"/>
      <c r="E2715" s="402"/>
      <c r="F2715" s="294"/>
      <c r="G2715" s="30"/>
      <c r="H2715" s="265">
        <f t="shared" si="36"/>
        <v>0</v>
      </c>
      <c r="I2715" s="235"/>
      <c r="J2715" s="9"/>
      <c r="K2715" s="9"/>
      <c r="M2715" s="9"/>
    </row>
    <row r="2716" spans="1:13" x14ac:dyDescent="0.25">
      <c r="A2716" s="240"/>
      <c r="B2716" s="438"/>
      <c r="C2716" s="429"/>
      <c r="D2716" s="401"/>
      <c r="E2716" s="402"/>
      <c r="F2716" s="294"/>
      <c r="G2716" s="30"/>
      <c r="H2716" s="265">
        <f t="shared" si="36"/>
        <v>0</v>
      </c>
      <c r="I2716" s="235"/>
      <c r="J2716" s="9"/>
      <c r="K2716" s="9"/>
      <c r="M2716" s="9"/>
    </row>
    <row r="2717" spans="1:13" x14ac:dyDescent="0.25">
      <c r="A2717" s="240"/>
      <c r="B2717" s="438"/>
      <c r="C2717" s="429"/>
      <c r="D2717" s="401"/>
      <c r="E2717" s="402"/>
      <c r="F2717" s="294"/>
      <c r="G2717" s="30"/>
      <c r="H2717" s="265">
        <f t="shared" si="36"/>
        <v>0</v>
      </c>
      <c r="I2717" s="235"/>
      <c r="J2717" s="9"/>
      <c r="K2717" s="9"/>
      <c r="M2717" s="9"/>
    </row>
    <row r="2718" spans="1:13" x14ac:dyDescent="0.25">
      <c r="A2718" s="240"/>
      <c r="B2718" s="438"/>
      <c r="C2718" s="429"/>
      <c r="D2718" s="401"/>
      <c r="E2718" s="402"/>
      <c r="F2718" s="294"/>
      <c r="G2718" s="30"/>
      <c r="H2718" s="265">
        <f t="shared" si="36"/>
        <v>0</v>
      </c>
      <c r="I2718" s="235"/>
      <c r="J2718" s="9"/>
      <c r="K2718" s="9"/>
      <c r="M2718" s="9"/>
    </row>
    <row r="2719" spans="1:13" x14ac:dyDescent="0.25">
      <c r="A2719" s="240"/>
      <c r="B2719" s="438"/>
      <c r="C2719" s="429"/>
      <c r="D2719" s="401"/>
      <c r="E2719" s="402"/>
      <c r="F2719" s="294"/>
      <c r="G2719" s="30"/>
      <c r="H2719" s="265">
        <f t="shared" si="36"/>
        <v>0</v>
      </c>
      <c r="I2719" s="235"/>
      <c r="J2719" s="9"/>
      <c r="K2719" s="9"/>
      <c r="M2719" s="9"/>
    </row>
    <row r="2720" spans="1:13" x14ac:dyDescent="0.25">
      <c r="A2720" s="240"/>
      <c r="B2720" s="438"/>
      <c r="C2720" s="429"/>
      <c r="D2720" s="406"/>
      <c r="E2720" s="407"/>
      <c r="F2720" s="408"/>
      <c r="G2720" s="30"/>
      <c r="H2720" s="265">
        <f t="shared" si="36"/>
        <v>0</v>
      </c>
      <c r="I2720" s="235"/>
      <c r="J2720" s="9"/>
      <c r="K2720" s="9"/>
      <c r="M2720" s="9"/>
    </row>
    <row r="2721" spans="1:13" x14ac:dyDescent="0.25">
      <c r="A2721" s="240"/>
      <c r="B2721" s="438"/>
      <c r="C2721" s="429"/>
      <c r="D2721" s="401"/>
      <c r="E2721" s="402"/>
      <c r="F2721" s="294"/>
      <c r="G2721" s="30"/>
      <c r="H2721" s="265">
        <f t="shared" si="36"/>
        <v>0</v>
      </c>
      <c r="I2721" s="235"/>
      <c r="J2721" s="9"/>
      <c r="K2721" s="9"/>
      <c r="M2721" s="9"/>
    </row>
    <row r="2722" spans="1:13" x14ac:dyDescent="0.25">
      <c r="A2722" s="240"/>
      <c r="B2722" s="438"/>
      <c r="C2722" s="429"/>
      <c r="D2722" s="401"/>
      <c r="E2722" s="402"/>
      <c r="F2722" s="294"/>
      <c r="G2722" s="30"/>
      <c r="H2722" s="265">
        <f t="shared" si="36"/>
        <v>0</v>
      </c>
      <c r="I2722" s="235"/>
      <c r="J2722" s="9"/>
      <c r="K2722" s="9"/>
      <c r="M2722" s="9"/>
    </row>
    <row r="2723" spans="1:13" x14ac:dyDescent="0.25">
      <c r="A2723" s="240"/>
      <c r="B2723" s="438"/>
      <c r="C2723" s="429"/>
      <c r="D2723" s="401"/>
      <c r="E2723" s="402"/>
      <c r="F2723" s="294"/>
      <c r="G2723" s="30"/>
      <c r="H2723" s="265">
        <f t="shared" si="36"/>
        <v>0</v>
      </c>
      <c r="I2723" s="235"/>
      <c r="J2723" s="9"/>
      <c r="K2723" s="9"/>
      <c r="M2723" s="9"/>
    </row>
    <row r="2724" spans="1:13" x14ac:dyDescent="0.25">
      <c r="A2724" s="240"/>
      <c r="B2724" s="438"/>
      <c r="C2724" s="429"/>
      <c r="D2724" s="401"/>
      <c r="E2724" s="402"/>
      <c r="F2724" s="294"/>
      <c r="G2724" s="30"/>
      <c r="H2724" s="265">
        <f t="shared" si="36"/>
        <v>0</v>
      </c>
      <c r="I2724" s="235"/>
      <c r="J2724" s="9"/>
      <c r="K2724" s="9"/>
      <c r="M2724" s="9"/>
    </row>
    <row r="2725" spans="1:13" x14ac:dyDescent="0.25">
      <c r="A2725" s="240"/>
      <c r="B2725" s="438"/>
      <c r="C2725" s="429"/>
      <c r="D2725" s="401"/>
      <c r="E2725" s="402"/>
      <c r="F2725" s="294"/>
      <c r="G2725" s="30"/>
      <c r="H2725" s="265">
        <f t="shared" si="36"/>
        <v>0</v>
      </c>
      <c r="I2725" s="235"/>
      <c r="J2725" s="9"/>
      <c r="K2725" s="9"/>
      <c r="M2725" s="9"/>
    </row>
    <row r="2726" spans="1:13" x14ac:dyDescent="0.25">
      <c r="A2726" s="240"/>
      <c r="B2726" s="438"/>
      <c r="C2726" s="429"/>
      <c r="D2726" s="401"/>
      <c r="E2726" s="402"/>
      <c r="F2726" s="294"/>
      <c r="G2726" s="30"/>
      <c r="H2726" s="265">
        <f t="shared" si="36"/>
        <v>0</v>
      </c>
      <c r="I2726" s="235"/>
      <c r="J2726" s="9"/>
      <c r="K2726" s="9"/>
      <c r="M2726" s="9"/>
    </row>
    <row r="2727" spans="1:13" x14ac:dyDescent="0.25">
      <c r="A2727" s="240"/>
      <c r="B2727" s="438"/>
      <c r="C2727" s="429"/>
      <c r="D2727" s="401"/>
      <c r="E2727" s="402"/>
      <c r="F2727" s="294"/>
      <c r="G2727" s="30"/>
      <c r="H2727" s="265">
        <f t="shared" si="36"/>
        <v>0</v>
      </c>
      <c r="I2727" s="235"/>
      <c r="J2727" s="9"/>
      <c r="K2727" s="9"/>
      <c r="M2727" s="9"/>
    </row>
    <row r="2728" spans="1:13" x14ac:dyDescent="0.25">
      <c r="A2728" s="240"/>
      <c r="B2728" s="438"/>
      <c r="C2728" s="429"/>
      <c r="D2728" s="401"/>
      <c r="E2728" s="402"/>
      <c r="F2728" s="294"/>
      <c r="G2728" s="30"/>
      <c r="H2728" s="265">
        <f t="shared" si="36"/>
        <v>0</v>
      </c>
      <c r="I2728" s="235"/>
      <c r="J2728" s="9"/>
      <c r="K2728" s="9"/>
      <c r="M2728" s="9"/>
    </row>
    <row r="2729" spans="1:13" x14ac:dyDescent="0.25">
      <c r="A2729" s="240"/>
      <c r="B2729" s="438"/>
      <c r="C2729" s="429"/>
      <c r="D2729" s="401"/>
      <c r="E2729" s="402"/>
      <c r="F2729" s="294"/>
      <c r="G2729" s="30"/>
      <c r="H2729" s="265">
        <f t="shared" si="36"/>
        <v>0</v>
      </c>
      <c r="I2729" s="235"/>
      <c r="J2729" s="9"/>
      <c r="K2729" s="9"/>
      <c r="M2729" s="9"/>
    </row>
    <row r="2730" spans="1:13" x14ac:dyDescent="0.25">
      <c r="A2730" s="240"/>
      <c r="B2730" s="438"/>
      <c r="C2730" s="429"/>
      <c r="D2730" s="401"/>
      <c r="E2730" s="402"/>
      <c r="F2730" s="294"/>
      <c r="G2730" s="30"/>
      <c r="H2730" s="265">
        <f t="shared" si="36"/>
        <v>0</v>
      </c>
      <c r="I2730" s="235"/>
      <c r="J2730" s="9"/>
      <c r="K2730" s="9"/>
      <c r="M2730" s="9"/>
    </row>
    <row r="2731" spans="1:13" x14ac:dyDescent="0.25">
      <c r="A2731" s="240"/>
      <c r="B2731" s="438"/>
      <c r="C2731" s="429"/>
      <c r="D2731" s="406"/>
      <c r="E2731" s="407"/>
      <c r="F2731" s="408"/>
      <c r="G2731" s="30"/>
      <c r="H2731" s="265">
        <f t="shared" si="36"/>
        <v>0</v>
      </c>
      <c r="I2731" s="235"/>
      <c r="J2731" s="9"/>
      <c r="K2731" s="9"/>
      <c r="M2731" s="9"/>
    </row>
    <row r="2732" spans="1:13" x14ac:dyDescent="0.25">
      <c r="A2732" s="240"/>
      <c r="B2732" s="438"/>
      <c r="C2732" s="429"/>
      <c r="D2732" s="401"/>
      <c r="E2732" s="402"/>
      <c r="F2732" s="294"/>
      <c r="G2732" s="30"/>
      <c r="H2732" s="265">
        <f t="shared" si="36"/>
        <v>0</v>
      </c>
      <c r="I2732" s="235"/>
      <c r="J2732" s="9"/>
      <c r="K2732" s="9"/>
      <c r="M2732" s="9"/>
    </row>
    <row r="2733" spans="1:13" x14ac:dyDescent="0.25">
      <c r="A2733" s="240"/>
      <c r="B2733" s="438"/>
      <c r="C2733" s="429"/>
      <c r="D2733" s="401"/>
      <c r="E2733" s="402"/>
      <c r="F2733" s="294"/>
      <c r="G2733" s="30"/>
      <c r="H2733" s="265">
        <f t="shared" si="36"/>
        <v>0</v>
      </c>
      <c r="I2733" s="235"/>
      <c r="J2733" s="9"/>
      <c r="K2733" s="9"/>
      <c r="M2733" s="9"/>
    </row>
    <row r="2734" spans="1:13" x14ac:dyDescent="0.25">
      <c r="A2734" s="240"/>
      <c r="B2734" s="438"/>
      <c r="C2734" s="429"/>
      <c r="D2734" s="401"/>
      <c r="E2734" s="402"/>
      <c r="F2734" s="294"/>
      <c r="G2734" s="30"/>
      <c r="H2734" s="265">
        <f t="shared" si="36"/>
        <v>0</v>
      </c>
      <c r="I2734" s="235"/>
      <c r="J2734" s="9"/>
      <c r="K2734" s="9"/>
      <c r="M2734" s="9"/>
    </row>
    <row r="2735" spans="1:13" x14ac:dyDescent="0.25">
      <c r="A2735" s="240"/>
      <c r="B2735" s="438"/>
      <c r="C2735" s="429"/>
      <c r="D2735" s="401"/>
      <c r="E2735" s="402"/>
      <c r="F2735" s="294"/>
      <c r="G2735" s="30"/>
      <c r="H2735" s="265">
        <f t="shared" si="36"/>
        <v>0</v>
      </c>
      <c r="I2735" s="235"/>
      <c r="J2735" s="9"/>
      <c r="K2735" s="9"/>
      <c r="M2735" s="9"/>
    </row>
    <row r="2736" spans="1:13" x14ac:dyDescent="0.25">
      <c r="A2736" s="240"/>
      <c r="B2736" s="438"/>
      <c r="C2736" s="429"/>
      <c r="D2736" s="401"/>
      <c r="E2736" s="402"/>
      <c r="F2736" s="294"/>
      <c r="G2736" s="30"/>
      <c r="H2736" s="265">
        <f t="shared" si="36"/>
        <v>0</v>
      </c>
      <c r="I2736" s="235"/>
      <c r="J2736" s="9"/>
      <c r="K2736" s="9"/>
      <c r="M2736" s="9"/>
    </row>
    <row r="2737" spans="1:13" x14ac:dyDescent="0.25">
      <c r="A2737" s="240"/>
      <c r="B2737" s="438"/>
      <c r="C2737" s="429"/>
      <c r="D2737" s="401"/>
      <c r="E2737" s="402"/>
      <c r="F2737" s="294"/>
      <c r="G2737" s="30"/>
      <c r="H2737" s="265">
        <f t="shared" si="36"/>
        <v>0</v>
      </c>
      <c r="I2737" s="235"/>
      <c r="J2737" s="9"/>
      <c r="K2737" s="9"/>
      <c r="M2737" s="9"/>
    </row>
    <row r="2738" spans="1:13" x14ac:dyDescent="0.25">
      <c r="A2738" s="240"/>
      <c r="B2738" s="438"/>
      <c r="C2738" s="429"/>
      <c r="D2738" s="401"/>
      <c r="E2738" s="402"/>
      <c r="F2738" s="294"/>
      <c r="G2738" s="30"/>
      <c r="H2738" s="265">
        <f t="shared" si="36"/>
        <v>0</v>
      </c>
      <c r="I2738" s="235"/>
      <c r="J2738" s="9"/>
      <c r="K2738" s="9"/>
      <c r="M2738" s="9"/>
    </row>
    <row r="2739" spans="1:13" x14ac:dyDescent="0.25">
      <c r="A2739" s="240"/>
      <c r="B2739" s="438"/>
      <c r="C2739" s="429"/>
      <c r="D2739" s="401"/>
      <c r="E2739" s="402"/>
      <c r="F2739" s="294"/>
      <c r="G2739" s="30"/>
      <c r="H2739" s="265">
        <f t="shared" si="36"/>
        <v>0</v>
      </c>
      <c r="I2739" s="235"/>
      <c r="J2739" s="9"/>
      <c r="K2739" s="9"/>
      <c r="M2739" s="9"/>
    </row>
    <row r="2740" spans="1:13" x14ac:dyDescent="0.25">
      <c r="A2740" s="240"/>
      <c r="B2740" s="438"/>
      <c r="C2740" s="429"/>
      <c r="D2740" s="401"/>
      <c r="E2740" s="402"/>
      <c r="F2740" s="294"/>
      <c r="G2740" s="30"/>
      <c r="H2740" s="265">
        <f t="shared" si="36"/>
        <v>0</v>
      </c>
      <c r="I2740" s="235"/>
      <c r="J2740" s="9"/>
      <c r="K2740" s="9"/>
      <c r="M2740" s="9"/>
    </row>
    <row r="2741" spans="1:13" x14ac:dyDescent="0.25">
      <c r="A2741" s="240"/>
      <c r="B2741" s="438"/>
      <c r="C2741" s="429"/>
      <c r="D2741" s="401"/>
      <c r="E2741" s="402"/>
      <c r="F2741" s="294"/>
      <c r="G2741" s="30"/>
      <c r="H2741" s="265">
        <f t="shared" si="36"/>
        <v>0</v>
      </c>
      <c r="I2741" s="235"/>
      <c r="J2741" s="9"/>
      <c r="K2741" s="9"/>
      <c r="M2741" s="9"/>
    </row>
    <row r="2742" spans="1:13" x14ac:dyDescent="0.25">
      <c r="A2742" s="240"/>
      <c r="B2742" s="438"/>
      <c r="C2742" s="429"/>
      <c r="D2742" s="401"/>
      <c r="E2742" s="402"/>
      <c r="F2742" s="294"/>
      <c r="G2742" s="30"/>
      <c r="H2742" s="265">
        <f t="shared" si="36"/>
        <v>0</v>
      </c>
      <c r="I2742" s="235"/>
      <c r="J2742" s="9"/>
      <c r="K2742" s="9"/>
      <c r="M2742" s="9"/>
    </row>
    <row r="2743" spans="1:13" x14ac:dyDescent="0.25">
      <c r="A2743" s="240"/>
      <c r="B2743" s="438"/>
      <c r="C2743" s="429"/>
      <c r="D2743" s="401"/>
      <c r="E2743" s="402"/>
      <c r="F2743" s="294"/>
      <c r="G2743" s="30"/>
      <c r="H2743" s="265">
        <f t="shared" si="36"/>
        <v>0</v>
      </c>
      <c r="I2743" s="235"/>
      <c r="J2743" s="9"/>
      <c r="K2743" s="9"/>
      <c r="M2743" s="9"/>
    </row>
    <row r="2744" spans="1:13" x14ac:dyDescent="0.25">
      <c r="A2744" s="240"/>
      <c r="B2744" s="438"/>
      <c r="C2744" s="429"/>
      <c r="D2744" s="401"/>
      <c r="E2744" s="402"/>
      <c r="F2744" s="294"/>
      <c r="G2744" s="30"/>
      <c r="H2744" s="265">
        <f t="shared" si="36"/>
        <v>0</v>
      </c>
      <c r="I2744" s="235"/>
      <c r="J2744" s="9"/>
      <c r="K2744" s="9"/>
      <c r="M2744" s="9"/>
    </row>
    <row r="2745" spans="1:13" x14ac:dyDescent="0.25">
      <c r="A2745" s="240"/>
      <c r="B2745" s="438"/>
      <c r="C2745" s="429"/>
      <c r="D2745" s="401"/>
      <c r="E2745" s="402"/>
      <c r="F2745" s="294"/>
      <c r="G2745" s="30"/>
      <c r="H2745" s="265">
        <f t="shared" si="36"/>
        <v>0</v>
      </c>
      <c r="I2745" s="235"/>
      <c r="J2745" s="9"/>
      <c r="K2745" s="9"/>
      <c r="M2745" s="9"/>
    </row>
    <row r="2746" spans="1:13" x14ac:dyDescent="0.25">
      <c r="A2746" s="240"/>
      <c r="B2746" s="438"/>
      <c r="C2746" s="429"/>
      <c r="D2746" s="401"/>
      <c r="E2746" s="402"/>
      <c r="F2746" s="294"/>
      <c r="G2746" s="30"/>
      <c r="H2746" s="265">
        <f t="shared" si="36"/>
        <v>0</v>
      </c>
      <c r="I2746" s="235"/>
      <c r="J2746" s="9"/>
      <c r="K2746" s="9"/>
      <c r="M2746" s="9"/>
    </row>
    <row r="2747" spans="1:13" x14ac:dyDescent="0.25">
      <c r="A2747" s="240"/>
      <c r="B2747" s="438"/>
      <c r="C2747" s="429"/>
      <c r="D2747" s="401"/>
      <c r="E2747" s="402"/>
      <c r="F2747" s="294"/>
      <c r="G2747" s="30"/>
      <c r="H2747" s="265">
        <f t="shared" si="36"/>
        <v>0</v>
      </c>
      <c r="I2747" s="235"/>
      <c r="J2747" s="9"/>
      <c r="K2747" s="9"/>
      <c r="M2747" s="9"/>
    </row>
    <row r="2748" spans="1:13" x14ac:dyDescent="0.25">
      <c r="A2748" s="240"/>
      <c r="B2748" s="438"/>
      <c r="C2748" s="429"/>
      <c r="D2748" s="401"/>
      <c r="E2748" s="402"/>
      <c r="F2748" s="294"/>
      <c r="G2748" s="30"/>
      <c r="H2748" s="265">
        <f t="shared" si="36"/>
        <v>0</v>
      </c>
      <c r="I2748" s="235"/>
      <c r="J2748" s="9"/>
      <c r="K2748" s="9"/>
      <c r="M2748" s="9"/>
    </row>
    <row r="2749" spans="1:13" x14ac:dyDescent="0.25">
      <c r="A2749" s="240"/>
      <c r="B2749" s="438"/>
      <c r="C2749" s="429"/>
      <c r="D2749" s="401"/>
      <c r="E2749" s="402"/>
      <c r="F2749" s="294"/>
      <c r="G2749" s="30"/>
      <c r="H2749" s="265">
        <f t="shared" si="36"/>
        <v>0</v>
      </c>
      <c r="I2749" s="235"/>
      <c r="J2749" s="9"/>
      <c r="K2749" s="9"/>
      <c r="M2749" s="9"/>
    </row>
    <row r="2750" spans="1:13" x14ac:dyDescent="0.25">
      <c r="A2750" s="240"/>
      <c r="B2750" s="438"/>
      <c r="C2750" s="429"/>
      <c r="D2750" s="401"/>
      <c r="E2750" s="402"/>
      <c r="F2750" s="294"/>
      <c r="G2750" s="30"/>
      <c r="H2750" s="265">
        <f t="shared" si="36"/>
        <v>0</v>
      </c>
      <c r="I2750" s="235"/>
      <c r="J2750" s="9"/>
      <c r="K2750" s="9"/>
      <c r="M2750" s="9"/>
    </row>
    <row r="2751" spans="1:13" x14ac:dyDescent="0.25">
      <c r="A2751" s="240"/>
      <c r="B2751" s="438"/>
      <c r="C2751" s="429"/>
      <c r="D2751" s="401"/>
      <c r="E2751" s="402"/>
      <c r="F2751" s="294"/>
      <c r="G2751" s="30"/>
      <c r="H2751" s="265">
        <f t="shared" si="36"/>
        <v>0</v>
      </c>
      <c r="I2751" s="235"/>
      <c r="J2751" s="9"/>
      <c r="K2751" s="9"/>
      <c r="M2751" s="9"/>
    </row>
    <row r="2752" spans="1:13" x14ac:dyDescent="0.25">
      <c r="A2752" s="240"/>
      <c r="B2752" s="438"/>
      <c r="C2752" s="429"/>
      <c r="D2752" s="401"/>
      <c r="E2752" s="402"/>
      <c r="F2752" s="294"/>
      <c r="G2752" s="30"/>
      <c r="H2752" s="265">
        <f t="shared" si="36"/>
        <v>0</v>
      </c>
      <c r="I2752" s="235"/>
      <c r="J2752" s="9"/>
      <c r="K2752" s="9"/>
      <c r="M2752" s="9"/>
    </row>
    <row r="2753" spans="1:13" x14ac:dyDescent="0.25">
      <c r="A2753" s="240"/>
      <c r="B2753" s="438"/>
      <c r="C2753" s="429"/>
      <c r="D2753" s="401"/>
      <c r="E2753" s="402"/>
      <c r="F2753" s="294"/>
      <c r="G2753" s="30"/>
      <c r="H2753" s="265">
        <f t="shared" si="36"/>
        <v>0</v>
      </c>
      <c r="I2753" s="235"/>
      <c r="J2753" s="9"/>
      <c r="K2753" s="9"/>
      <c r="M2753" s="9"/>
    </row>
    <row r="2754" spans="1:13" x14ac:dyDescent="0.25">
      <c r="A2754" s="240"/>
      <c r="B2754" s="438"/>
      <c r="C2754" s="429"/>
      <c r="D2754" s="401"/>
      <c r="E2754" s="402"/>
      <c r="F2754" s="294"/>
      <c r="G2754" s="30"/>
      <c r="H2754" s="265">
        <f t="shared" si="36"/>
        <v>0</v>
      </c>
      <c r="I2754" s="235"/>
      <c r="J2754" s="9"/>
      <c r="K2754" s="9"/>
      <c r="M2754" s="9"/>
    </row>
    <row r="2755" spans="1:13" x14ac:dyDescent="0.25">
      <c r="A2755" s="240"/>
      <c r="B2755" s="438"/>
      <c r="C2755" s="429"/>
      <c r="D2755" s="401"/>
      <c r="E2755" s="402"/>
      <c r="F2755" s="294"/>
      <c r="G2755" s="30"/>
      <c r="H2755" s="265">
        <f t="shared" si="36"/>
        <v>0</v>
      </c>
      <c r="I2755" s="235"/>
      <c r="J2755" s="9"/>
      <c r="K2755" s="9"/>
      <c r="M2755" s="9"/>
    </row>
    <row r="2756" spans="1:13" x14ac:dyDescent="0.25">
      <c r="A2756" s="240"/>
      <c r="B2756" s="438"/>
      <c r="C2756" s="429"/>
      <c r="D2756" s="401"/>
      <c r="E2756" s="402"/>
      <c r="F2756" s="294"/>
      <c r="G2756" s="30"/>
      <c r="H2756" s="265">
        <f t="shared" si="36"/>
        <v>0</v>
      </c>
      <c r="I2756" s="235"/>
      <c r="J2756" s="9"/>
      <c r="K2756" s="9"/>
      <c r="M2756" s="9"/>
    </row>
    <row r="2757" spans="1:13" x14ac:dyDescent="0.25">
      <c r="A2757" s="240"/>
      <c r="B2757" s="438"/>
      <c r="C2757" s="429"/>
      <c r="D2757" s="401"/>
      <c r="E2757" s="402"/>
      <c r="F2757" s="294"/>
      <c r="G2757" s="30"/>
      <c r="H2757" s="265">
        <f t="shared" si="36"/>
        <v>0</v>
      </c>
      <c r="I2757" s="235"/>
      <c r="J2757" s="9"/>
      <c r="K2757" s="9"/>
      <c r="M2757" s="9"/>
    </row>
    <row r="2758" spans="1:13" x14ac:dyDescent="0.25">
      <c r="A2758" s="240"/>
      <c r="B2758" s="438"/>
      <c r="C2758" s="429"/>
      <c r="D2758" s="401"/>
      <c r="E2758" s="402"/>
      <c r="F2758" s="294"/>
      <c r="G2758" s="30"/>
      <c r="H2758" s="265">
        <f t="shared" si="36"/>
        <v>0</v>
      </c>
      <c r="I2758" s="235"/>
      <c r="J2758" s="9"/>
      <c r="K2758" s="9"/>
      <c r="M2758" s="9"/>
    </row>
    <row r="2759" spans="1:13" x14ac:dyDescent="0.25">
      <c r="A2759" s="240"/>
      <c r="B2759" s="438"/>
      <c r="C2759" s="429"/>
      <c r="D2759" s="401"/>
      <c r="E2759" s="402"/>
      <c r="F2759" s="294"/>
      <c r="G2759" s="30"/>
      <c r="H2759" s="265">
        <f t="shared" si="36"/>
        <v>0</v>
      </c>
      <c r="I2759" s="235"/>
      <c r="J2759" s="9"/>
      <c r="K2759" s="9"/>
      <c r="M2759" s="9"/>
    </row>
    <row r="2760" spans="1:13" x14ac:dyDescent="0.25">
      <c r="A2760" s="240"/>
      <c r="B2760" s="438"/>
      <c r="C2760" s="429"/>
      <c r="D2760" s="401"/>
      <c r="E2760" s="402"/>
      <c r="F2760" s="294"/>
      <c r="G2760" s="30"/>
      <c r="H2760" s="265">
        <f t="shared" si="36"/>
        <v>0</v>
      </c>
      <c r="I2760" s="235"/>
      <c r="J2760" s="9"/>
      <c r="K2760" s="9"/>
      <c r="M2760" s="9"/>
    </row>
    <row r="2761" spans="1:13" x14ac:dyDescent="0.25">
      <c r="A2761" s="240"/>
      <c r="B2761" s="438"/>
      <c r="C2761" s="429"/>
      <c r="D2761" s="401"/>
      <c r="E2761" s="402"/>
      <c r="F2761" s="294"/>
      <c r="G2761" s="30"/>
      <c r="H2761" s="265">
        <f t="shared" si="36"/>
        <v>0</v>
      </c>
      <c r="I2761" s="235"/>
      <c r="J2761" s="9"/>
      <c r="K2761" s="9"/>
      <c r="M2761" s="9"/>
    </row>
    <row r="2762" spans="1:13" x14ac:dyDescent="0.25">
      <c r="A2762" s="240"/>
      <c r="B2762" s="438"/>
      <c r="C2762" s="429"/>
      <c r="D2762" s="401"/>
      <c r="E2762" s="402"/>
      <c r="F2762" s="294"/>
      <c r="G2762" s="30"/>
      <c r="H2762" s="265">
        <f t="shared" si="36"/>
        <v>0</v>
      </c>
      <c r="I2762" s="235"/>
      <c r="J2762" s="9"/>
      <c r="K2762" s="9"/>
      <c r="M2762" s="9"/>
    </row>
    <row r="2763" spans="1:13" x14ac:dyDescent="0.25">
      <c r="A2763" s="240"/>
      <c r="B2763" s="438"/>
      <c r="C2763" s="429"/>
      <c r="D2763" s="401"/>
      <c r="E2763" s="402"/>
      <c r="F2763" s="294"/>
      <c r="G2763" s="30"/>
      <c r="H2763" s="265">
        <f t="shared" si="36"/>
        <v>0</v>
      </c>
      <c r="I2763" s="235"/>
      <c r="J2763" s="9"/>
      <c r="K2763" s="9"/>
      <c r="M2763" s="9"/>
    </row>
    <row r="2764" spans="1:13" x14ac:dyDescent="0.25">
      <c r="A2764" s="240"/>
      <c r="B2764" s="438"/>
      <c r="C2764" s="429"/>
      <c r="D2764" s="401"/>
      <c r="E2764" s="402"/>
      <c r="F2764" s="294"/>
      <c r="G2764" s="30"/>
      <c r="H2764" s="265">
        <f t="shared" si="36"/>
        <v>0</v>
      </c>
      <c r="I2764" s="235"/>
      <c r="J2764" s="9"/>
      <c r="K2764" s="9"/>
      <c r="M2764" s="9"/>
    </row>
    <row r="2765" spans="1:13" x14ac:dyDescent="0.25">
      <c r="A2765" s="240"/>
      <c r="B2765" s="438"/>
      <c r="C2765" s="429"/>
      <c r="D2765" s="401"/>
      <c r="E2765" s="402"/>
      <c r="F2765" s="294"/>
      <c r="G2765" s="30"/>
      <c r="H2765" s="265">
        <f t="shared" si="36"/>
        <v>0</v>
      </c>
      <c r="I2765" s="235"/>
      <c r="J2765" s="9"/>
      <c r="K2765" s="9"/>
      <c r="M2765" s="9"/>
    </row>
    <row r="2766" spans="1:13" x14ac:dyDescent="0.25">
      <c r="A2766" s="240"/>
      <c r="B2766" s="438"/>
      <c r="C2766" s="429"/>
      <c r="D2766" s="401"/>
      <c r="E2766" s="402"/>
      <c r="F2766" s="294"/>
      <c r="G2766" s="30"/>
      <c r="H2766" s="265">
        <f t="shared" si="36"/>
        <v>0</v>
      </c>
      <c r="I2766" s="235"/>
      <c r="J2766" s="9"/>
      <c r="K2766" s="9"/>
      <c r="M2766" s="9"/>
    </row>
    <row r="2767" spans="1:13" x14ac:dyDescent="0.25">
      <c r="A2767" s="240"/>
      <c r="B2767" s="438"/>
      <c r="C2767" s="429"/>
      <c r="D2767" s="401"/>
      <c r="E2767" s="402"/>
      <c r="F2767" s="232"/>
      <c r="G2767" s="30"/>
      <c r="H2767" s="265">
        <f t="shared" si="36"/>
        <v>0</v>
      </c>
      <c r="I2767" s="235"/>
      <c r="J2767" s="9"/>
      <c r="K2767" s="9"/>
      <c r="M2767" s="9"/>
    </row>
    <row r="2768" spans="1:13" x14ac:dyDescent="0.25">
      <c r="A2768" s="240"/>
      <c r="B2768" s="438"/>
      <c r="C2768" s="429"/>
      <c r="D2768" s="401"/>
      <c r="E2768" s="402"/>
      <c r="F2768" s="294"/>
      <c r="G2768" s="30"/>
      <c r="H2768" s="265">
        <f t="shared" si="36"/>
        <v>0</v>
      </c>
      <c r="I2768" s="235"/>
      <c r="J2768" s="9"/>
      <c r="K2768" s="9"/>
      <c r="M2768" s="9"/>
    </row>
    <row r="2769" spans="1:13" x14ac:dyDescent="0.25">
      <c r="A2769" s="240"/>
      <c r="B2769" s="438"/>
      <c r="C2769" s="429"/>
      <c r="D2769" s="401"/>
      <c r="E2769" s="402"/>
      <c r="F2769" s="294"/>
      <c r="G2769" s="30"/>
      <c r="H2769" s="265">
        <f t="shared" si="36"/>
        <v>0</v>
      </c>
      <c r="I2769" s="235"/>
      <c r="J2769" s="9"/>
      <c r="K2769" s="9"/>
      <c r="M2769" s="9"/>
    </row>
    <row r="2770" spans="1:13" x14ac:dyDescent="0.25">
      <c r="A2770" s="240"/>
      <c r="B2770" s="438"/>
      <c r="C2770" s="429"/>
      <c r="D2770" s="401"/>
      <c r="E2770" s="402"/>
      <c r="F2770" s="294"/>
      <c r="G2770" s="30"/>
      <c r="H2770" s="265">
        <f t="shared" si="36"/>
        <v>0</v>
      </c>
      <c r="I2770" s="235"/>
      <c r="J2770" s="9"/>
      <c r="K2770" s="9"/>
      <c r="M2770" s="9"/>
    </row>
    <row r="2771" spans="1:13" x14ac:dyDescent="0.25">
      <c r="A2771" s="240"/>
      <c r="B2771" s="438"/>
      <c r="C2771" s="429"/>
      <c r="D2771" s="401"/>
      <c r="E2771" s="402"/>
      <c r="F2771" s="294"/>
      <c r="G2771" s="30"/>
      <c r="H2771" s="265">
        <f t="shared" ref="H2771:H2834" si="37">E2771-G2771</f>
        <v>0</v>
      </c>
      <c r="I2771" s="235"/>
      <c r="J2771" s="9"/>
      <c r="K2771" s="9"/>
      <c r="M2771" s="9"/>
    </row>
    <row r="2772" spans="1:13" x14ac:dyDescent="0.25">
      <c r="A2772" s="240"/>
      <c r="B2772" s="438"/>
      <c r="C2772" s="429"/>
      <c r="D2772" s="401"/>
      <c r="E2772" s="402"/>
      <c r="F2772" s="294"/>
      <c r="G2772" s="30"/>
      <c r="H2772" s="265">
        <f t="shared" si="37"/>
        <v>0</v>
      </c>
      <c r="I2772" s="235"/>
      <c r="J2772" s="9"/>
      <c r="K2772" s="9"/>
      <c r="M2772" s="9"/>
    </row>
    <row r="2773" spans="1:13" x14ac:dyDescent="0.25">
      <c r="A2773" s="240"/>
      <c r="B2773" s="438"/>
      <c r="C2773" s="429"/>
      <c r="D2773" s="401"/>
      <c r="E2773" s="402"/>
      <c r="F2773" s="294"/>
      <c r="G2773" s="30"/>
      <c r="H2773" s="265">
        <f t="shared" si="37"/>
        <v>0</v>
      </c>
      <c r="I2773" s="235"/>
      <c r="J2773" s="9"/>
      <c r="K2773" s="9"/>
      <c r="M2773" s="9"/>
    </row>
    <row r="2774" spans="1:13" x14ac:dyDescent="0.25">
      <c r="A2774" s="240"/>
      <c r="B2774" s="438"/>
      <c r="C2774" s="429"/>
      <c r="D2774" s="401"/>
      <c r="E2774" s="402"/>
      <c r="F2774" s="294"/>
      <c r="G2774" s="30"/>
      <c r="H2774" s="265">
        <f t="shared" si="37"/>
        <v>0</v>
      </c>
      <c r="I2774" s="235"/>
      <c r="J2774" s="9"/>
      <c r="K2774" s="9"/>
      <c r="M2774" s="9"/>
    </row>
    <row r="2775" spans="1:13" x14ac:dyDescent="0.25">
      <c r="A2775" s="240"/>
      <c r="B2775" s="438"/>
      <c r="C2775" s="429"/>
      <c r="D2775" s="401"/>
      <c r="E2775" s="402"/>
      <c r="F2775" s="294"/>
      <c r="G2775" s="30"/>
      <c r="H2775" s="265">
        <f t="shared" si="37"/>
        <v>0</v>
      </c>
      <c r="I2775" s="235"/>
      <c r="J2775" s="9"/>
      <c r="K2775" s="9"/>
      <c r="M2775" s="9"/>
    </row>
    <row r="2776" spans="1:13" x14ac:dyDescent="0.25">
      <c r="A2776" s="240"/>
      <c r="B2776" s="438"/>
      <c r="C2776" s="429"/>
      <c r="D2776" s="401"/>
      <c r="E2776" s="402"/>
      <c r="F2776" s="294"/>
      <c r="G2776" s="30"/>
      <c r="H2776" s="265">
        <f t="shared" si="37"/>
        <v>0</v>
      </c>
      <c r="I2776" s="235"/>
      <c r="J2776" s="9"/>
      <c r="K2776" s="9"/>
      <c r="M2776" s="9"/>
    </row>
    <row r="2777" spans="1:13" x14ac:dyDescent="0.25">
      <c r="A2777" s="240"/>
      <c r="B2777" s="438"/>
      <c r="C2777" s="429"/>
      <c r="D2777" s="401"/>
      <c r="E2777" s="402"/>
      <c r="F2777" s="294"/>
      <c r="G2777" s="30"/>
      <c r="H2777" s="265">
        <f t="shared" si="37"/>
        <v>0</v>
      </c>
      <c r="I2777" s="235"/>
      <c r="J2777" s="9"/>
      <c r="K2777" s="9"/>
      <c r="M2777" s="9"/>
    </row>
    <row r="2778" spans="1:13" x14ac:dyDescent="0.25">
      <c r="A2778" s="240"/>
      <c r="B2778" s="438"/>
      <c r="C2778" s="429"/>
      <c r="D2778" s="401"/>
      <c r="E2778" s="402"/>
      <c r="F2778" s="117"/>
      <c r="G2778" s="30"/>
      <c r="H2778" s="265">
        <f t="shared" si="37"/>
        <v>0</v>
      </c>
      <c r="I2778" s="235"/>
      <c r="J2778" s="9"/>
      <c r="K2778" s="9"/>
      <c r="M2778" s="9"/>
    </row>
    <row r="2779" spans="1:13" x14ac:dyDescent="0.25">
      <c r="A2779" s="240"/>
      <c r="B2779" s="438"/>
      <c r="C2779" s="429"/>
      <c r="D2779" s="401"/>
      <c r="E2779" s="402"/>
      <c r="F2779" s="117"/>
      <c r="G2779" s="30"/>
      <c r="H2779" s="265">
        <f t="shared" si="37"/>
        <v>0</v>
      </c>
      <c r="I2779" s="235"/>
      <c r="J2779" s="9"/>
      <c r="K2779" s="9"/>
      <c r="M2779" s="9"/>
    </row>
    <row r="2780" spans="1:13" x14ac:dyDescent="0.25">
      <c r="A2780" s="240"/>
      <c r="B2780" s="438"/>
      <c r="C2780" s="429"/>
      <c r="D2780" s="401"/>
      <c r="E2780" s="402"/>
      <c r="F2780" s="117"/>
      <c r="G2780" s="30"/>
      <c r="H2780" s="265">
        <f t="shared" si="37"/>
        <v>0</v>
      </c>
      <c r="I2780" s="235"/>
      <c r="J2780" s="9"/>
      <c r="K2780" s="9"/>
      <c r="M2780" s="9"/>
    </row>
    <row r="2781" spans="1:13" x14ac:dyDescent="0.25">
      <c r="A2781" s="240"/>
      <c r="B2781" s="438"/>
      <c r="C2781" s="429"/>
      <c r="D2781" s="401"/>
      <c r="E2781" s="402"/>
      <c r="F2781" s="117"/>
      <c r="G2781" s="30"/>
      <c r="H2781" s="265">
        <f t="shared" si="37"/>
        <v>0</v>
      </c>
      <c r="I2781" s="235"/>
      <c r="J2781" s="9"/>
      <c r="K2781" s="9"/>
      <c r="M2781" s="9"/>
    </row>
    <row r="2782" spans="1:13" x14ac:dyDescent="0.25">
      <c r="A2782" s="240"/>
      <c r="B2782" s="438"/>
      <c r="C2782" s="429"/>
      <c r="D2782" s="401"/>
      <c r="E2782" s="402"/>
      <c r="F2782" s="117"/>
      <c r="G2782" s="30"/>
      <c r="H2782" s="265">
        <f t="shared" si="37"/>
        <v>0</v>
      </c>
      <c r="I2782" s="235"/>
      <c r="J2782" s="9"/>
      <c r="K2782" s="9"/>
      <c r="M2782" s="9"/>
    </row>
    <row r="2783" spans="1:13" x14ac:dyDescent="0.25">
      <c r="A2783" s="240"/>
      <c r="B2783" s="438"/>
      <c r="C2783" s="429"/>
      <c r="D2783" s="401"/>
      <c r="E2783" s="402"/>
      <c r="F2783" s="117"/>
      <c r="G2783" s="30"/>
      <c r="H2783" s="265">
        <f t="shared" si="37"/>
        <v>0</v>
      </c>
      <c r="I2783" s="235"/>
      <c r="J2783" s="9"/>
      <c r="K2783" s="9"/>
      <c r="M2783" s="9"/>
    </row>
    <row r="2784" spans="1:13" x14ac:dyDescent="0.25">
      <c r="A2784" s="240"/>
      <c r="B2784" s="438"/>
      <c r="C2784" s="429"/>
      <c r="D2784" s="401"/>
      <c r="E2784" s="402"/>
      <c r="F2784" s="117"/>
      <c r="G2784" s="30"/>
      <c r="H2784" s="265">
        <f t="shared" si="37"/>
        <v>0</v>
      </c>
      <c r="I2784" s="235"/>
      <c r="J2784" s="9"/>
      <c r="K2784" s="9"/>
      <c r="M2784" s="9"/>
    </row>
    <row r="2785" spans="1:13" x14ac:dyDescent="0.25">
      <c r="A2785" s="240"/>
      <c r="B2785" s="438"/>
      <c r="C2785" s="429"/>
      <c r="D2785" s="401"/>
      <c r="E2785" s="402"/>
      <c r="F2785" s="117"/>
      <c r="G2785" s="30"/>
      <c r="H2785" s="265">
        <f t="shared" si="37"/>
        <v>0</v>
      </c>
      <c r="I2785" s="235"/>
      <c r="J2785" s="9"/>
      <c r="K2785" s="9"/>
      <c r="M2785" s="9"/>
    </row>
    <row r="2786" spans="1:13" x14ac:dyDescent="0.25">
      <c r="A2786" s="240"/>
      <c r="B2786" s="438"/>
      <c r="C2786" s="429"/>
      <c r="D2786" s="401"/>
      <c r="E2786" s="402"/>
      <c r="F2786" s="117"/>
      <c r="G2786" s="30"/>
      <c r="H2786" s="265">
        <f t="shared" si="37"/>
        <v>0</v>
      </c>
      <c r="I2786" s="235"/>
      <c r="J2786" s="9"/>
      <c r="K2786" s="9"/>
      <c r="M2786" s="9"/>
    </row>
    <row r="2787" spans="1:13" x14ac:dyDescent="0.25">
      <c r="A2787" s="240"/>
      <c r="B2787" s="438"/>
      <c r="C2787" s="429"/>
      <c r="D2787" s="401"/>
      <c r="E2787" s="402"/>
      <c r="F2787" s="117"/>
      <c r="G2787" s="30"/>
      <c r="H2787" s="265">
        <f t="shared" si="37"/>
        <v>0</v>
      </c>
      <c r="I2787" s="235"/>
      <c r="J2787" s="9"/>
      <c r="K2787" s="9"/>
      <c r="M2787" s="9"/>
    </row>
    <row r="2788" spans="1:13" x14ac:dyDescent="0.25">
      <c r="A2788" s="240"/>
      <c r="B2788" s="438"/>
      <c r="C2788" s="429"/>
      <c r="D2788" s="401"/>
      <c r="E2788" s="402"/>
      <c r="F2788" s="117"/>
      <c r="G2788" s="30"/>
      <c r="H2788" s="265">
        <f t="shared" si="37"/>
        <v>0</v>
      </c>
      <c r="I2788" s="235"/>
      <c r="J2788" s="9"/>
      <c r="K2788" s="9"/>
      <c r="M2788" s="9"/>
    </row>
    <row r="2789" spans="1:13" x14ac:dyDescent="0.25">
      <c r="A2789" s="240"/>
      <c r="B2789" s="438"/>
      <c r="C2789" s="429"/>
      <c r="D2789" s="401"/>
      <c r="E2789" s="402"/>
      <c r="F2789" s="117"/>
      <c r="G2789" s="30"/>
      <c r="H2789" s="265">
        <f t="shared" si="37"/>
        <v>0</v>
      </c>
      <c r="I2789" s="235"/>
      <c r="J2789" s="9"/>
      <c r="K2789" s="9"/>
      <c r="M2789" s="9"/>
    </row>
    <row r="2790" spans="1:13" x14ac:dyDescent="0.25">
      <c r="A2790" s="240"/>
      <c r="B2790" s="438"/>
      <c r="C2790" s="429"/>
      <c r="D2790" s="401"/>
      <c r="E2790" s="402"/>
      <c r="F2790" s="117"/>
      <c r="G2790" s="30"/>
      <c r="H2790" s="265">
        <f t="shared" si="37"/>
        <v>0</v>
      </c>
      <c r="I2790" s="8"/>
      <c r="J2790" s="9"/>
      <c r="K2790" s="9"/>
      <c r="M2790" s="9"/>
    </row>
    <row r="2791" spans="1:13" x14ac:dyDescent="0.25">
      <c r="A2791" s="240"/>
      <c r="B2791" s="438"/>
      <c r="C2791" s="429"/>
      <c r="D2791" s="401"/>
      <c r="E2791" s="402"/>
      <c r="F2791" s="117"/>
      <c r="G2791" s="30"/>
      <c r="H2791" s="265">
        <f t="shared" si="37"/>
        <v>0</v>
      </c>
      <c r="I2791" s="8"/>
      <c r="J2791" s="9"/>
      <c r="K2791" s="9"/>
      <c r="M2791" s="9"/>
    </row>
    <row r="2792" spans="1:13" x14ac:dyDescent="0.25">
      <c r="A2792" s="240"/>
      <c r="B2792" s="438"/>
      <c r="C2792" s="429"/>
      <c r="D2792" s="401"/>
      <c r="E2792" s="402"/>
      <c r="F2792" s="117"/>
      <c r="G2792" s="30"/>
      <c r="H2792" s="265">
        <f t="shared" si="37"/>
        <v>0</v>
      </c>
      <c r="I2792" s="8"/>
      <c r="J2792" s="9"/>
      <c r="K2792" s="9"/>
      <c r="M2792" s="9"/>
    </row>
    <row r="2793" spans="1:13" x14ac:dyDescent="0.25">
      <c r="A2793" s="240"/>
      <c r="B2793" s="438"/>
      <c r="C2793" s="429"/>
      <c r="D2793" s="401"/>
      <c r="E2793" s="402"/>
      <c r="F2793" s="117"/>
      <c r="G2793" s="30"/>
      <c r="H2793" s="265">
        <f t="shared" si="37"/>
        <v>0</v>
      </c>
      <c r="I2793" s="8"/>
      <c r="J2793" s="9"/>
      <c r="K2793" s="9"/>
      <c r="M2793" s="9"/>
    </row>
    <row r="2794" spans="1:13" x14ac:dyDescent="0.25">
      <c r="A2794" s="240"/>
      <c r="B2794" s="438"/>
      <c r="C2794" s="429"/>
      <c r="D2794" s="401"/>
      <c r="E2794" s="402"/>
      <c r="F2794" s="117"/>
      <c r="G2794" s="30"/>
      <c r="H2794" s="265">
        <f t="shared" si="37"/>
        <v>0</v>
      </c>
      <c r="I2794" s="8"/>
      <c r="J2794" s="9"/>
      <c r="K2794" s="9"/>
      <c r="M2794" s="9"/>
    </row>
    <row r="2795" spans="1:13" x14ac:dyDescent="0.25">
      <c r="A2795" s="240"/>
      <c r="B2795" s="438"/>
      <c r="C2795" s="429"/>
      <c r="D2795" s="401"/>
      <c r="E2795" s="402"/>
      <c r="F2795" s="117"/>
      <c r="G2795" s="30"/>
      <c r="H2795" s="265">
        <f t="shared" si="37"/>
        <v>0</v>
      </c>
      <c r="I2795" s="8"/>
      <c r="J2795" s="9"/>
      <c r="K2795" s="9"/>
      <c r="M2795" s="9"/>
    </row>
    <row r="2796" spans="1:13" x14ac:dyDescent="0.25">
      <c r="A2796" s="240"/>
      <c r="B2796" s="438"/>
      <c r="C2796" s="429"/>
      <c r="D2796" s="401"/>
      <c r="E2796" s="402"/>
      <c r="F2796" s="117"/>
      <c r="G2796" s="30"/>
      <c r="H2796" s="265">
        <f t="shared" si="37"/>
        <v>0</v>
      </c>
      <c r="I2796" s="8"/>
      <c r="J2796" s="9"/>
      <c r="K2796" s="9"/>
      <c r="M2796" s="9"/>
    </row>
    <row r="2797" spans="1:13" x14ac:dyDescent="0.25">
      <c r="A2797" s="240"/>
      <c r="B2797" s="438"/>
      <c r="C2797" s="429"/>
      <c r="D2797" s="401"/>
      <c r="E2797" s="402"/>
      <c r="F2797" s="117"/>
      <c r="G2797" s="30"/>
      <c r="H2797" s="265">
        <f t="shared" si="37"/>
        <v>0</v>
      </c>
      <c r="I2797" s="8"/>
      <c r="J2797" s="9"/>
      <c r="K2797" s="9"/>
      <c r="M2797" s="9"/>
    </row>
    <row r="2798" spans="1:13" x14ac:dyDescent="0.25">
      <c r="A2798" s="240"/>
      <c r="B2798" s="438"/>
      <c r="C2798" s="429"/>
      <c r="D2798" s="401"/>
      <c r="E2798" s="402"/>
      <c r="F2798" s="117"/>
      <c r="G2798" s="30"/>
      <c r="H2798" s="265">
        <f t="shared" si="37"/>
        <v>0</v>
      </c>
      <c r="I2798" s="8"/>
      <c r="J2798" s="9"/>
      <c r="K2798" s="9"/>
      <c r="M2798" s="9"/>
    </row>
    <row r="2799" spans="1:13" x14ac:dyDescent="0.25">
      <c r="A2799" s="240"/>
      <c r="B2799" s="438"/>
      <c r="C2799" s="429"/>
      <c r="D2799" s="401"/>
      <c r="E2799" s="402"/>
      <c r="F2799" s="117"/>
      <c r="G2799" s="30"/>
      <c r="H2799" s="419">
        <f t="shared" si="37"/>
        <v>0</v>
      </c>
      <c r="I2799" s="8"/>
      <c r="J2799" s="9"/>
      <c r="K2799" s="9"/>
      <c r="M2799" s="9"/>
    </row>
    <row r="2800" spans="1:13" x14ac:dyDescent="0.25">
      <c r="A2800" s="240"/>
      <c r="B2800" s="438"/>
      <c r="C2800" s="429"/>
      <c r="D2800" s="401"/>
      <c r="E2800" s="402"/>
      <c r="F2800" s="117"/>
      <c r="G2800" s="30"/>
      <c r="H2800" s="265">
        <f t="shared" si="37"/>
        <v>0</v>
      </c>
      <c r="I2800" s="8"/>
      <c r="J2800" s="9"/>
      <c r="K2800" s="9"/>
      <c r="M2800" s="9"/>
    </row>
    <row r="2801" spans="1:13" x14ac:dyDescent="0.25">
      <c r="A2801" s="240"/>
      <c r="B2801" s="438"/>
      <c r="C2801" s="429"/>
      <c r="D2801" s="401"/>
      <c r="E2801" s="402"/>
      <c r="F2801" s="117"/>
      <c r="G2801" s="30"/>
      <c r="H2801" s="265">
        <f t="shared" si="37"/>
        <v>0</v>
      </c>
      <c r="I2801" s="8"/>
      <c r="J2801" s="9"/>
      <c r="K2801" s="9"/>
      <c r="M2801" s="9"/>
    </row>
    <row r="2802" spans="1:13" x14ac:dyDescent="0.25">
      <c r="A2802" s="240"/>
      <c r="B2802" s="438"/>
      <c r="C2802" s="429"/>
      <c r="D2802" s="401"/>
      <c r="E2802" s="402"/>
      <c r="F2802" s="117"/>
      <c r="G2802" s="30"/>
      <c r="H2802" s="265">
        <f t="shared" si="37"/>
        <v>0</v>
      </c>
      <c r="I2802" s="8"/>
      <c r="J2802" s="9"/>
      <c r="K2802" s="9"/>
      <c r="M2802" s="9"/>
    </row>
    <row r="2803" spans="1:13" x14ac:dyDescent="0.25">
      <c r="A2803" s="240"/>
      <c r="B2803" s="438"/>
      <c r="C2803" s="429"/>
      <c r="D2803" s="401"/>
      <c r="E2803" s="402"/>
      <c r="F2803" s="117"/>
      <c r="G2803" s="30"/>
      <c r="H2803" s="265">
        <f t="shared" si="37"/>
        <v>0</v>
      </c>
      <c r="I2803" s="8"/>
      <c r="J2803" s="9"/>
      <c r="K2803" s="9"/>
      <c r="M2803" s="9"/>
    </row>
    <row r="2804" spans="1:13" x14ac:dyDescent="0.25">
      <c r="A2804" s="240"/>
      <c r="B2804" s="438"/>
      <c r="C2804" s="429"/>
      <c r="D2804" s="401"/>
      <c r="E2804" s="402"/>
      <c r="F2804" s="117"/>
      <c r="G2804" s="30"/>
      <c r="H2804" s="265">
        <f t="shared" si="37"/>
        <v>0</v>
      </c>
      <c r="I2804" s="8"/>
      <c r="J2804" s="9"/>
      <c r="K2804" s="9"/>
      <c r="M2804" s="9"/>
    </row>
    <row r="2805" spans="1:13" x14ac:dyDescent="0.25">
      <c r="A2805" s="240"/>
      <c r="B2805" s="438"/>
      <c r="C2805" s="429"/>
      <c r="D2805" s="401"/>
      <c r="E2805" s="402"/>
      <c r="F2805" s="117"/>
      <c r="G2805" s="30"/>
      <c r="H2805" s="265">
        <f t="shared" si="37"/>
        <v>0</v>
      </c>
      <c r="I2805" s="8"/>
      <c r="J2805" s="9"/>
      <c r="K2805" s="9"/>
      <c r="M2805" s="9"/>
    </row>
    <row r="2806" spans="1:13" x14ac:dyDescent="0.25">
      <c r="A2806" s="240"/>
      <c r="B2806" s="438"/>
      <c r="C2806" s="429"/>
      <c r="D2806" s="401"/>
      <c r="E2806" s="402"/>
      <c r="F2806" s="117"/>
      <c r="G2806" s="30"/>
      <c r="H2806" s="265">
        <f t="shared" si="37"/>
        <v>0</v>
      </c>
      <c r="I2806" s="8"/>
      <c r="J2806" s="9"/>
      <c r="K2806" s="9"/>
      <c r="M2806" s="9"/>
    </row>
    <row r="2807" spans="1:13" x14ac:dyDescent="0.25">
      <c r="A2807" s="240"/>
      <c r="B2807" s="438"/>
      <c r="C2807" s="429"/>
      <c r="D2807" s="401"/>
      <c r="E2807" s="402"/>
      <c r="F2807" s="117"/>
      <c r="G2807" s="30"/>
      <c r="H2807" s="265">
        <f t="shared" si="37"/>
        <v>0</v>
      </c>
      <c r="I2807" s="8"/>
      <c r="J2807" s="9"/>
      <c r="K2807" s="9"/>
      <c r="M2807" s="9"/>
    </row>
    <row r="2808" spans="1:13" x14ac:dyDescent="0.25">
      <c r="A2808" s="240"/>
      <c r="B2808" s="438"/>
      <c r="C2808" s="429"/>
      <c r="D2808" s="401"/>
      <c r="E2808" s="402"/>
      <c r="F2808" s="117"/>
      <c r="G2808" s="30"/>
      <c r="H2808" s="265">
        <f t="shared" si="37"/>
        <v>0</v>
      </c>
      <c r="I2808" s="8"/>
      <c r="J2808" s="9"/>
      <c r="K2808" s="9"/>
      <c r="M2808" s="9"/>
    </row>
    <row r="2809" spans="1:13" x14ac:dyDescent="0.25">
      <c r="A2809" s="240"/>
      <c r="B2809" s="438"/>
      <c r="C2809" s="429"/>
      <c r="D2809" s="401"/>
      <c r="E2809" s="402"/>
      <c r="F2809" s="117"/>
      <c r="G2809" s="30"/>
      <c r="H2809" s="265">
        <f t="shared" si="37"/>
        <v>0</v>
      </c>
      <c r="I2809" s="8"/>
      <c r="J2809" s="9"/>
      <c r="K2809" s="9"/>
      <c r="M2809" s="9"/>
    </row>
    <row r="2810" spans="1:13" x14ac:dyDescent="0.25">
      <c r="A2810" s="240"/>
      <c r="B2810" s="438"/>
      <c r="C2810" s="429"/>
      <c r="D2810" s="401"/>
      <c r="E2810" s="402"/>
      <c r="F2810" s="117"/>
      <c r="G2810" s="30"/>
      <c r="H2810" s="265">
        <f t="shared" si="37"/>
        <v>0</v>
      </c>
      <c r="I2810" s="8"/>
      <c r="J2810" s="9"/>
      <c r="K2810" s="9"/>
      <c r="M2810" s="9"/>
    </row>
    <row r="2811" spans="1:13" x14ac:dyDescent="0.25">
      <c r="A2811" s="240"/>
      <c r="B2811" s="438"/>
      <c r="C2811" s="429"/>
      <c r="D2811" s="401"/>
      <c r="E2811" s="402"/>
      <c r="F2811" s="117"/>
      <c r="G2811" s="30"/>
      <c r="H2811" s="265">
        <f t="shared" si="37"/>
        <v>0</v>
      </c>
      <c r="I2811" s="8"/>
      <c r="J2811" s="9"/>
      <c r="K2811" s="9"/>
      <c r="M2811" s="9"/>
    </row>
    <row r="2812" spans="1:13" x14ac:dyDescent="0.25">
      <c r="A2812" s="240"/>
      <c r="B2812" s="438"/>
      <c r="C2812" s="429"/>
      <c r="D2812" s="401"/>
      <c r="E2812" s="402"/>
      <c r="F2812" s="117"/>
      <c r="G2812" s="30"/>
      <c r="H2812" s="265">
        <f t="shared" si="37"/>
        <v>0</v>
      </c>
      <c r="I2812" s="8"/>
      <c r="J2812" s="9"/>
      <c r="K2812" s="9"/>
      <c r="M2812" s="9"/>
    </row>
    <row r="2813" spans="1:13" x14ac:dyDescent="0.25">
      <c r="A2813" s="240"/>
      <c r="B2813" s="438"/>
      <c r="C2813" s="429"/>
      <c r="D2813" s="401"/>
      <c r="E2813" s="402"/>
      <c r="F2813" s="117"/>
      <c r="G2813" s="30"/>
      <c r="H2813" s="265">
        <f t="shared" si="37"/>
        <v>0</v>
      </c>
      <c r="I2813" s="8"/>
      <c r="J2813" s="9"/>
      <c r="K2813" s="9"/>
      <c r="M2813" s="9"/>
    </row>
    <row r="2814" spans="1:13" x14ac:dyDescent="0.25">
      <c r="A2814" s="240"/>
      <c r="B2814" s="438"/>
      <c r="C2814" s="429"/>
      <c r="D2814" s="401"/>
      <c r="E2814" s="402"/>
      <c r="F2814" s="117"/>
      <c r="G2814" s="30"/>
      <c r="H2814" s="265">
        <f t="shared" si="37"/>
        <v>0</v>
      </c>
      <c r="I2814" s="8"/>
      <c r="J2814" s="9"/>
      <c r="K2814" s="9"/>
      <c r="M2814" s="9"/>
    </row>
    <row r="2815" spans="1:13" x14ac:dyDescent="0.25">
      <c r="A2815" s="240"/>
      <c r="B2815" s="438"/>
      <c r="C2815" s="429"/>
      <c r="D2815" s="401"/>
      <c r="E2815" s="402"/>
      <c r="F2815" s="117"/>
      <c r="G2815" s="30"/>
      <c r="H2815" s="265">
        <f t="shared" si="37"/>
        <v>0</v>
      </c>
      <c r="I2815" s="8"/>
      <c r="J2815" s="9"/>
      <c r="K2815" s="9"/>
      <c r="M2815" s="9"/>
    </row>
    <row r="2816" spans="1:13" x14ac:dyDescent="0.25">
      <c r="A2816" s="240"/>
      <c r="B2816" s="438"/>
      <c r="C2816" s="429"/>
      <c r="D2816" s="401"/>
      <c r="E2816" s="402"/>
      <c r="F2816" s="117"/>
      <c r="G2816" s="30"/>
      <c r="H2816" s="265">
        <f t="shared" si="37"/>
        <v>0</v>
      </c>
      <c r="I2816" s="8"/>
      <c r="J2816" s="9"/>
      <c r="K2816" s="9"/>
      <c r="M2816" s="9"/>
    </row>
    <row r="2817" spans="1:13" x14ac:dyDescent="0.25">
      <c r="A2817" s="240"/>
      <c r="B2817" s="438"/>
      <c r="C2817" s="429"/>
      <c r="D2817" s="401"/>
      <c r="E2817" s="402"/>
      <c r="F2817" s="117"/>
      <c r="G2817" s="30"/>
      <c r="H2817" s="265">
        <f t="shared" si="37"/>
        <v>0</v>
      </c>
      <c r="I2817" s="8"/>
      <c r="J2817" s="9"/>
      <c r="K2817" s="9"/>
      <c r="M2817" s="9"/>
    </row>
    <row r="2818" spans="1:13" x14ac:dyDescent="0.25">
      <c r="A2818" s="240"/>
      <c r="B2818" s="438"/>
      <c r="C2818" s="429"/>
      <c r="D2818" s="401"/>
      <c r="E2818" s="402"/>
      <c r="F2818" s="117"/>
      <c r="G2818" s="30"/>
      <c r="H2818" s="265">
        <f t="shared" si="37"/>
        <v>0</v>
      </c>
      <c r="I2818" s="8"/>
      <c r="J2818" s="9"/>
      <c r="K2818" s="9"/>
      <c r="M2818" s="9"/>
    </row>
    <row r="2819" spans="1:13" x14ac:dyDescent="0.25">
      <c r="A2819" s="240"/>
      <c r="B2819" s="438"/>
      <c r="C2819" s="429"/>
      <c r="D2819" s="401"/>
      <c r="E2819" s="402"/>
      <c r="F2819" s="117"/>
      <c r="G2819" s="30"/>
      <c r="H2819" s="265">
        <f t="shared" si="37"/>
        <v>0</v>
      </c>
      <c r="I2819" s="8"/>
      <c r="J2819" s="9"/>
      <c r="K2819" s="9"/>
      <c r="M2819" s="9"/>
    </row>
    <row r="2820" spans="1:13" x14ac:dyDescent="0.25">
      <c r="A2820" s="240"/>
      <c r="B2820" s="438"/>
      <c r="C2820" s="429"/>
      <c r="D2820" s="401"/>
      <c r="E2820" s="402"/>
      <c r="F2820" s="117"/>
      <c r="G2820" s="30"/>
      <c r="H2820" s="265">
        <f t="shared" si="37"/>
        <v>0</v>
      </c>
      <c r="I2820" s="8"/>
      <c r="J2820" s="9"/>
      <c r="K2820" s="9"/>
      <c r="M2820" s="9"/>
    </row>
    <row r="2821" spans="1:13" x14ac:dyDescent="0.25">
      <c r="A2821" s="240"/>
      <c r="B2821" s="438"/>
      <c r="C2821" s="429"/>
      <c r="D2821" s="401"/>
      <c r="E2821" s="402"/>
      <c r="F2821" s="117"/>
      <c r="G2821" s="30"/>
      <c r="H2821" s="265">
        <f t="shared" si="37"/>
        <v>0</v>
      </c>
      <c r="I2821" s="8"/>
      <c r="J2821" s="9"/>
      <c r="K2821" s="9"/>
      <c r="M2821" s="9"/>
    </row>
    <row r="2822" spans="1:13" x14ac:dyDescent="0.25">
      <c r="A2822" s="240"/>
      <c r="B2822" s="438"/>
      <c r="C2822" s="429"/>
      <c r="D2822" s="401"/>
      <c r="E2822" s="402"/>
      <c r="F2822" s="117"/>
      <c r="G2822" s="30"/>
      <c r="H2822" s="265">
        <f t="shared" si="37"/>
        <v>0</v>
      </c>
      <c r="I2822" s="8"/>
      <c r="J2822" s="9"/>
      <c r="K2822" s="9"/>
      <c r="M2822" s="9"/>
    </row>
    <row r="2823" spans="1:13" x14ac:dyDescent="0.25">
      <c r="A2823" s="240"/>
      <c r="B2823" s="438"/>
      <c r="C2823" s="429"/>
      <c r="D2823" s="401"/>
      <c r="E2823" s="402"/>
      <c r="F2823" s="117"/>
      <c r="G2823" s="30"/>
      <c r="H2823" s="265">
        <f t="shared" si="37"/>
        <v>0</v>
      </c>
      <c r="I2823" s="8"/>
      <c r="J2823" s="9"/>
      <c r="K2823" s="9"/>
      <c r="M2823" s="9"/>
    </row>
    <row r="2824" spans="1:13" x14ac:dyDescent="0.25">
      <c r="A2824" s="240"/>
      <c r="B2824" s="438"/>
      <c r="C2824" s="429"/>
      <c r="D2824" s="401"/>
      <c r="E2824" s="402"/>
      <c r="F2824" s="117"/>
      <c r="G2824" s="30"/>
      <c r="H2824" s="265">
        <f t="shared" si="37"/>
        <v>0</v>
      </c>
      <c r="I2824" s="8"/>
      <c r="J2824" s="9"/>
      <c r="K2824" s="9"/>
      <c r="M2824" s="9"/>
    </row>
    <row r="2825" spans="1:13" x14ac:dyDescent="0.25">
      <c r="A2825" s="240"/>
      <c r="B2825" s="438"/>
      <c r="C2825" s="429"/>
      <c r="D2825" s="401"/>
      <c r="E2825" s="402"/>
      <c r="F2825" s="117"/>
      <c r="G2825" s="30"/>
      <c r="H2825" s="265">
        <f t="shared" si="37"/>
        <v>0</v>
      </c>
      <c r="I2825" s="8"/>
      <c r="J2825" s="9"/>
      <c r="K2825" s="9"/>
      <c r="M2825" s="9"/>
    </row>
    <row r="2826" spans="1:13" x14ac:dyDescent="0.25">
      <c r="A2826" s="240"/>
      <c r="B2826" s="438"/>
      <c r="C2826" s="429"/>
      <c r="D2826" s="401"/>
      <c r="E2826" s="402"/>
      <c r="F2826" s="117"/>
      <c r="G2826" s="30"/>
      <c r="H2826" s="265">
        <f t="shared" si="37"/>
        <v>0</v>
      </c>
      <c r="I2826" s="8"/>
      <c r="J2826" s="9"/>
      <c r="K2826" s="9"/>
      <c r="M2826" s="9"/>
    </row>
    <row r="2827" spans="1:13" x14ac:dyDescent="0.25">
      <c r="A2827" s="240"/>
      <c r="B2827" s="438"/>
      <c r="C2827" s="429"/>
      <c r="D2827" s="401"/>
      <c r="E2827" s="402"/>
      <c r="F2827" s="117"/>
      <c r="G2827" s="30"/>
      <c r="H2827" s="265">
        <f t="shared" si="37"/>
        <v>0</v>
      </c>
      <c r="I2827" s="8"/>
      <c r="J2827" s="9"/>
      <c r="K2827" s="9"/>
      <c r="M2827" s="9"/>
    </row>
    <row r="2828" spans="1:13" x14ac:dyDescent="0.25">
      <c r="A2828" s="240"/>
      <c r="B2828" s="438"/>
      <c r="C2828" s="429"/>
      <c r="D2828" s="401"/>
      <c r="E2828" s="402"/>
      <c r="F2828" s="117"/>
      <c r="G2828" s="30"/>
      <c r="H2828" s="265">
        <f t="shared" si="37"/>
        <v>0</v>
      </c>
      <c r="I2828" s="8"/>
      <c r="J2828" s="9"/>
      <c r="K2828" s="9"/>
      <c r="M2828" s="9"/>
    </row>
    <row r="2829" spans="1:13" x14ac:dyDescent="0.25">
      <c r="A2829" s="240"/>
      <c r="B2829" s="438"/>
      <c r="C2829" s="429"/>
      <c r="D2829" s="401"/>
      <c r="E2829" s="402"/>
      <c r="F2829" s="117"/>
      <c r="G2829" s="30"/>
      <c r="H2829" s="265">
        <f t="shared" si="37"/>
        <v>0</v>
      </c>
      <c r="I2829" s="8"/>
      <c r="J2829" s="9"/>
      <c r="K2829" s="9"/>
      <c r="M2829" s="9"/>
    </row>
    <row r="2830" spans="1:13" x14ac:dyDescent="0.25">
      <c r="A2830" s="240"/>
      <c r="B2830" s="438"/>
      <c r="C2830" s="429"/>
      <c r="D2830" s="401"/>
      <c r="E2830" s="402"/>
      <c r="F2830" s="117"/>
      <c r="G2830" s="30"/>
      <c r="H2830" s="265">
        <f t="shared" si="37"/>
        <v>0</v>
      </c>
      <c r="I2830" s="8"/>
      <c r="J2830" s="9"/>
      <c r="K2830" s="9"/>
      <c r="M2830" s="9"/>
    </row>
    <row r="2831" spans="1:13" x14ac:dyDescent="0.25">
      <c r="A2831" s="240"/>
      <c r="B2831" s="438"/>
      <c r="C2831" s="429"/>
      <c r="D2831" s="401"/>
      <c r="E2831" s="402"/>
      <c r="F2831" s="117"/>
      <c r="G2831" s="30"/>
      <c r="H2831" s="265">
        <f t="shared" si="37"/>
        <v>0</v>
      </c>
      <c r="I2831" s="8"/>
      <c r="J2831" s="9"/>
      <c r="K2831" s="9"/>
      <c r="M2831" s="9"/>
    </row>
    <row r="2832" spans="1:13" x14ac:dyDescent="0.25">
      <c r="A2832" s="240"/>
      <c r="B2832" s="438"/>
      <c r="C2832" s="429"/>
      <c r="D2832" s="401"/>
      <c r="E2832" s="402"/>
      <c r="F2832" s="117"/>
      <c r="G2832" s="30"/>
      <c r="H2832" s="265">
        <f t="shared" si="37"/>
        <v>0</v>
      </c>
      <c r="I2832" s="8"/>
      <c r="J2832" s="9"/>
      <c r="K2832" s="9"/>
      <c r="M2832" s="9"/>
    </row>
    <row r="2833" spans="1:13" x14ac:dyDescent="0.25">
      <c r="A2833" s="240"/>
      <c r="B2833" s="438"/>
      <c r="C2833" s="429"/>
      <c r="D2833" s="401"/>
      <c r="E2833" s="402"/>
      <c r="F2833" s="117"/>
      <c r="G2833" s="30"/>
      <c r="H2833" s="265">
        <f t="shared" si="37"/>
        <v>0</v>
      </c>
      <c r="I2833" s="8"/>
      <c r="J2833" s="9"/>
      <c r="K2833" s="9"/>
      <c r="M2833" s="9"/>
    </row>
    <row r="2834" spans="1:13" x14ac:dyDescent="0.25">
      <c r="A2834" s="240"/>
      <c r="B2834" s="438"/>
      <c r="C2834" s="429"/>
      <c r="D2834" s="401"/>
      <c r="E2834" s="402"/>
      <c r="F2834" s="117"/>
      <c r="G2834" s="30"/>
      <c r="H2834" s="265">
        <f t="shared" si="37"/>
        <v>0</v>
      </c>
      <c r="I2834" s="8"/>
      <c r="J2834" s="9"/>
      <c r="K2834" s="9"/>
      <c r="M2834" s="9"/>
    </row>
    <row r="2835" spans="1:13" x14ac:dyDescent="0.25">
      <c r="A2835" s="240"/>
      <c r="B2835" s="438"/>
      <c r="C2835" s="429"/>
      <c r="D2835" s="401"/>
      <c r="E2835" s="402"/>
      <c r="F2835" s="117"/>
      <c r="G2835" s="30"/>
      <c r="H2835" s="265">
        <f t="shared" ref="H2835:H2898" si="38">E2835-G2835</f>
        <v>0</v>
      </c>
      <c r="I2835" s="8"/>
      <c r="J2835" s="9"/>
      <c r="K2835" s="9"/>
      <c r="M2835" s="9"/>
    </row>
    <row r="2836" spans="1:13" x14ac:dyDescent="0.25">
      <c r="A2836" s="240"/>
      <c r="B2836" s="438"/>
      <c r="C2836" s="429"/>
      <c r="D2836" s="401"/>
      <c r="E2836" s="402"/>
      <c r="F2836" s="117"/>
      <c r="G2836" s="30"/>
      <c r="H2836" s="265">
        <f t="shared" si="38"/>
        <v>0</v>
      </c>
      <c r="I2836" s="8"/>
      <c r="J2836" s="9"/>
      <c r="K2836" s="9"/>
      <c r="M2836" s="9"/>
    </row>
    <row r="2837" spans="1:13" x14ac:dyDescent="0.25">
      <c r="A2837" s="240"/>
      <c r="B2837" s="438"/>
      <c r="C2837" s="429"/>
      <c r="D2837" s="401"/>
      <c r="E2837" s="402"/>
      <c r="F2837" s="117"/>
      <c r="G2837" s="30"/>
      <c r="H2837" s="419">
        <f t="shared" si="38"/>
        <v>0</v>
      </c>
      <c r="I2837" s="8"/>
      <c r="J2837" s="9"/>
      <c r="K2837" s="9"/>
      <c r="M2837" s="9"/>
    </row>
    <row r="2838" spans="1:13" x14ac:dyDescent="0.25">
      <c r="A2838" s="240"/>
      <c r="B2838" s="438"/>
      <c r="C2838" s="429"/>
      <c r="D2838" s="401"/>
      <c r="E2838" s="402"/>
      <c r="F2838" s="117"/>
      <c r="G2838" s="30"/>
      <c r="H2838" s="265">
        <f t="shared" si="38"/>
        <v>0</v>
      </c>
      <c r="I2838" s="8"/>
      <c r="J2838" s="9"/>
      <c r="K2838" s="9"/>
      <c r="M2838" s="9"/>
    </row>
    <row r="2839" spans="1:13" x14ac:dyDescent="0.25">
      <c r="A2839" s="240"/>
      <c r="B2839" s="438"/>
      <c r="C2839" s="429"/>
      <c r="D2839" s="401"/>
      <c r="E2839" s="402"/>
      <c r="F2839" s="117"/>
      <c r="G2839" s="30"/>
      <c r="H2839" s="265">
        <f t="shared" si="38"/>
        <v>0</v>
      </c>
      <c r="I2839" s="8"/>
      <c r="J2839" s="9"/>
      <c r="K2839" s="9"/>
      <c r="M2839" s="9"/>
    </row>
    <row r="2840" spans="1:13" x14ac:dyDescent="0.25">
      <c r="A2840" s="240"/>
      <c r="B2840" s="438"/>
      <c r="C2840" s="429"/>
      <c r="D2840" s="401"/>
      <c r="E2840" s="402"/>
      <c r="F2840" s="117"/>
      <c r="G2840" s="30"/>
      <c r="H2840" s="265">
        <f t="shared" si="38"/>
        <v>0</v>
      </c>
      <c r="I2840" s="8"/>
      <c r="J2840" s="9"/>
      <c r="K2840" s="9"/>
      <c r="M2840" s="9"/>
    </row>
    <row r="2841" spans="1:13" x14ac:dyDescent="0.25">
      <c r="A2841" s="240"/>
      <c r="B2841" s="438"/>
      <c r="C2841" s="429"/>
      <c r="D2841" s="401"/>
      <c r="E2841" s="402"/>
      <c r="F2841" s="117"/>
      <c r="G2841" s="30"/>
      <c r="H2841" s="265">
        <f t="shared" si="38"/>
        <v>0</v>
      </c>
      <c r="I2841" s="8"/>
      <c r="J2841" s="9"/>
      <c r="K2841" s="9"/>
      <c r="M2841" s="9"/>
    </row>
    <row r="2842" spans="1:13" x14ac:dyDescent="0.25">
      <c r="A2842" s="240"/>
      <c r="B2842" s="438"/>
      <c r="C2842" s="429"/>
      <c r="D2842" s="401"/>
      <c r="E2842" s="402"/>
      <c r="F2842" s="117"/>
      <c r="G2842" s="30"/>
      <c r="H2842" s="265">
        <f t="shared" si="38"/>
        <v>0</v>
      </c>
      <c r="I2842" s="8"/>
      <c r="J2842" s="9"/>
      <c r="K2842" s="9"/>
      <c r="M2842" s="9"/>
    </row>
    <row r="2843" spans="1:13" x14ac:dyDescent="0.25">
      <c r="A2843" s="240"/>
      <c r="B2843" s="438"/>
      <c r="C2843" s="429"/>
      <c r="D2843" s="401"/>
      <c r="E2843" s="402"/>
      <c r="F2843" s="117"/>
      <c r="G2843" s="30"/>
      <c r="H2843" s="265">
        <f t="shared" si="38"/>
        <v>0</v>
      </c>
      <c r="I2843" s="8"/>
      <c r="J2843" s="9"/>
      <c r="K2843" s="9"/>
      <c r="M2843" s="9"/>
    </row>
    <row r="2844" spans="1:13" x14ac:dyDescent="0.25">
      <c r="A2844" s="240"/>
      <c r="B2844" s="438"/>
      <c r="C2844" s="429"/>
      <c r="D2844" s="401"/>
      <c r="E2844" s="402"/>
      <c r="F2844" s="117"/>
      <c r="G2844" s="30"/>
      <c r="H2844" s="265">
        <f t="shared" si="38"/>
        <v>0</v>
      </c>
      <c r="I2844" s="8"/>
      <c r="J2844" s="9"/>
      <c r="K2844" s="9"/>
      <c r="M2844" s="9"/>
    </row>
    <row r="2845" spans="1:13" x14ac:dyDescent="0.25">
      <c r="A2845" s="240"/>
      <c r="B2845" s="438"/>
      <c r="C2845" s="429"/>
      <c r="D2845" s="401"/>
      <c r="E2845" s="402"/>
      <c r="F2845" s="117"/>
      <c r="G2845" s="30"/>
      <c r="H2845" s="265">
        <f t="shared" si="38"/>
        <v>0</v>
      </c>
      <c r="I2845" s="8"/>
      <c r="J2845" s="9"/>
      <c r="K2845" s="9"/>
      <c r="M2845" s="9"/>
    </row>
    <row r="2846" spans="1:13" x14ac:dyDescent="0.25">
      <c r="A2846" s="240"/>
      <c r="B2846" s="438"/>
      <c r="C2846" s="429"/>
      <c r="D2846" s="401"/>
      <c r="E2846" s="402"/>
      <c r="F2846" s="117"/>
      <c r="G2846" s="30"/>
      <c r="H2846" s="265">
        <f t="shared" si="38"/>
        <v>0</v>
      </c>
      <c r="I2846" s="8"/>
      <c r="J2846" s="9"/>
      <c r="K2846" s="9"/>
      <c r="M2846" s="9"/>
    </row>
    <row r="2847" spans="1:13" x14ac:dyDescent="0.25">
      <c r="A2847" s="240"/>
      <c r="B2847" s="438"/>
      <c r="C2847" s="429"/>
      <c r="D2847" s="401"/>
      <c r="E2847" s="402"/>
      <c r="F2847" s="117"/>
      <c r="G2847" s="30"/>
      <c r="H2847" s="265">
        <f t="shared" si="38"/>
        <v>0</v>
      </c>
      <c r="I2847" s="8"/>
      <c r="J2847" s="9"/>
      <c r="K2847" s="9"/>
      <c r="M2847" s="9"/>
    </row>
    <row r="2848" spans="1:13" x14ac:dyDescent="0.25">
      <c r="A2848" s="240"/>
      <c r="B2848" s="438"/>
      <c r="C2848" s="429"/>
      <c r="D2848" s="401"/>
      <c r="E2848" s="402"/>
      <c r="F2848" s="117"/>
      <c r="G2848" s="30"/>
      <c r="H2848" s="265">
        <f t="shared" si="38"/>
        <v>0</v>
      </c>
      <c r="I2848" s="8"/>
      <c r="J2848" s="9"/>
      <c r="K2848" s="9"/>
      <c r="M2848" s="9"/>
    </row>
    <row r="2849" spans="1:13" x14ac:dyDescent="0.25">
      <c r="A2849" s="240"/>
      <c r="B2849" s="438"/>
      <c r="C2849" s="429"/>
      <c r="D2849" s="401"/>
      <c r="E2849" s="402"/>
      <c r="F2849" s="117"/>
      <c r="G2849" s="30"/>
      <c r="H2849" s="419">
        <f t="shared" si="38"/>
        <v>0</v>
      </c>
      <c r="I2849" s="8"/>
      <c r="J2849" s="9"/>
      <c r="K2849" s="9"/>
      <c r="M2849" s="9"/>
    </row>
    <row r="2850" spans="1:13" x14ac:dyDescent="0.25">
      <c r="A2850" s="240"/>
      <c r="B2850" s="438"/>
      <c r="C2850" s="429"/>
      <c r="D2850" s="401"/>
      <c r="E2850" s="402"/>
      <c r="F2850" s="117"/>
      <c r="G2850" s="30"/>
      <c r="H2850" s="265">
        <f t="shared" si="38"/>
        <v>0</v>
      </c>
      <c r="I2850" s="8"/>
      <c r="J2850" s="9"/>
      <c r="K2850" s="9"/>
      <c r="M2850" s="9"/>
    </row>
    <row r="2851" spans="1:13" x14ac:dyDescent="0.25">
      <c r="A2851" s="240"/>
      <c r="B2851" s="438"/>
      <c r="C2851" s="429"/>
      <c r="D2851" s="401"/>
      <c r="E2851" s="402"/>
      <c r="F2851" s="117"/>
      <c r="G2851" s="30"/>
      <c r="H2851" s="265">
        <f t="shared" si="38"/>
        <v>0</v>
      </c>
      <c r="I2851" s="8"/>
      <c r="J2851" s="9"/>
      <c r="K2851" s="9"/>
      <c r="M2851" s="9"/>
    </row>
    <row r="2852" spans="1:13" x14ac:dyDescent="0.25">
      <c r="A2852" s="240"/>
      <c r="B2852" s="438"/>
      <c r="C2852" s="429"/>
      <c r="D2852" s="401"/>
      <c r="E2852" s="402"/>
      <c r="F2852" s="117"/>
      <c r="G2852" s="30"/>
      <c r="H2852" s="265">
        <f t="shared" si="38"/>
        <v>0</v>
      </c>
      <c r="I2852" s="8"/>
      <c r="J2852" s="9"/>
      <c r="K2852" s="9"/>
      <c r="M2852" s="9"/>
    </row>
    <row r="2853" spans="1:13" x14ac:dyDescent="0.25">
      <c r="A2853" s="240"/>
      <c r="B2853" s="438"/>
      <c r="C2853" s="429"/>
      <c r="D2853" s="401"/>
      <c r="E2853" s="402"/>
      <c r="F2853" s="117"/>
      <c r="G2853" s="30"/>
      <c r="H2853" s="265">
        <f t="shared" si="38"/>
        <v>0</v>
      </c>
      <c r="I2853" s="8"/>
      <c r="J2853" s="9"/>
      <c r="K2853" s="9"/>
      <c r="M2853" s="9"/>
    </row>
    <row r="2854" spans="1:13" x14ac:dyDescent="0.25">
      <c r="A2854" s="240"/>
      <c r="B2854" s="438"/>
      <c r="C2854" s="429"/>
      <c r="D2854" s="401"/>
      <c r="E2854" s="402"/>
      <c r="F2854" s="117"/>
      <c r="G2854" s="30"/>
      <c r="H2854" s="265">
        <f t="shared" si="38"/>
        <v>0</v>
      </c>
      <c r="I2854" s="8"/>
      <c r="J2854" s="9"/>
      <c r="K2854" s="9"/>
      <c r="M2854" s="9"/>
    </row>
    <row r="2855" spans="1:13" x14ac:dyDescent="0.25">
      <c r="A2855" s="240"/>
      <c r="B2855" s="438"/>
      <c r="C2855" s="429"/>
      <c r="D2855" s="401"/>
      <c r="E2855" s="402"/>
      <c r="F2855" s="117"/>
      <c r="G2855" s="30"/>
      <c r="H2855" s="265">
        <f t="shared" si="38"/>
        <v>0</v>
      </c>
      <c r="I2855" s="8"/>
      <c r="J2855" s="9"/>
      <c r="K2855" s="9"/>
      <c r="M2855" s="9"/>
    </row>
    <row r="2856" spans="1:13" x14ac:dyDescent="0.25">
      <c r="A2856" s="240"/>
      <c r="B2856" s="438"/>
      <c r="C2856" s="429"/>
      <c r="D2856" s="401"/>
      <c r="E2856" s="402"/>
      <c r="F2856" s="117"/>
      <c r="G2856" s="30"/>
      <c r="H2856" s="265">
        <f t="shared" si="38"/>
        <v>0</v>
      </c>
      <c r="I2856" s="8"/>
      <c r="J2856" s="9"/>
      <c r="K2856" s="9"/>
      <c r="M2856" s="9"/>
    </row>
    <row r="2857" spans="1:13" x14ac:dyDescent="0.25">
      <c r="A2857" s="240"/>
      <c r="B2857" s="438"/>
      <c r="C2857" s="429"/>
      <c r="D2857" s="401"/>
      <c r="E2857" s="402"/>
      <c r="F2857" s="117"/>
      <c r="G2857" s="30"/>
      <c r="H2857" s="265">
        <f t="shared" si="38"/>
        <v>0</v>
      </c>
      <c r="I2857" s="8"/>
      <c r="J2857" s="9"/>
      <c r="K2857" s="9"/>
      <c r="M2857" s="9"/>
    </row>
    <row r="2858" spans="1:13" x14ac:dyDescent="0.25">
      <c r="A2858" s="240"/>
      <c r="B2858" s="438"/>
      <c r="C2858" s="429"/>
      <c r="D2858" s="401"/>
      <c r="E2858" s="402"/>
      <c r="F2858" s="117"/>
      <c r="G2858" s="30"/>
      <c r="H2858" s="265">
        <f t="shared" si="38"/>
        <v>0</v>
      </c>
      <c r="I2858" s="8"/>
      <c r="J2858" s="9"/>
      <c r="K2858" s="9"/>
      <c r="M2858" s="9"/>
    </row>
    <row r="2859" spans="1:13" x14ac:dyDescent="0.25">
      <c r="A2859" s="240"/>
      <c r="B2859" s="438"/>
      <c r="C2859" s="429"/>
      <c r="D2859" s="401"/>
      <c r="E2859" s="402"/>
      <c r="F2859" s="117"/>
      <c r="G2859" s="30"/>
      <c r="H2859" s="265">
        <f t="shared" si="38"/>
        <v>0</v>
      </c>
      <c r="I2859" s="8"/>
      <c r="J2859" s="9"/>
      <c r="K2859" s="9"/>
      <c r="M2859" s="9"/>
    </row>
    <row r="2860" spans="1:13" x14ac:dyDescent="0.25">
      <c r="A2860" s="240"/>
      <c r="B2860" s="438"/>
      <c r="C2860" s="429"/>
      <c r="D2860" s="401"/>
      <c r="E2860" s="402"/>
      <c r="F2860" s="117"/>
      <c r="G2860" s="30"/>
      <c r="H2860" s="265">
        <f t="shared" si="38"/>
        <v>0</v>
      </c>
      <c r="I2860" s="8"/>
      <c r="J2860" s="9"/>
      <c r="K2860" s="9"/>
      <c r="M2860" s="9"/>
    </row>
    <row r="2861" spans="1:13" x14ac:dyDescent="0.25">
      <c r="A2861" s="240"/>
      <c r="B2861" s="438"/>
      <c r="C2861" s="429"/>
      <c r="D2861" s="401"/>
      <c r="E2861" s="402"/>
      <c r="F2861" s="117"/>
      <c r="G2861" s="30"/>
      <c r="H2861" s="265">
        <f t="shared" si="38"/>
        <v>0</v>
      </c>
      <c r="I2861" s="8"/>
      <c r="J2861" s="9"/>
      <c r="K2861" s="9"/>
      <c r="M2861" s="9"/>
    </row>
    <row r="2862" spans="1:13" x14ac:dyDescent="0.25">
      <c r="A2862" s="240"/>
      <c r="B2862" s="438"/>
      <c r="C2862" s="429"/>
      <c r="D2862" s="401"/>
      <c r="E2862" s="402"/>
      <c r="F2862" s="117"/>
      <c r="G2862" s="30"/>
      <c r="H2862" s="265">
        <f t="shared" si="38"/>
        <v>0</v>
      </c>
      <c r="I2862" s="8"/>
      <c r="J2862" s="9"/>
      <c r="K2862" s="9"/>
      <c r="M2862" s="9"/>
    </row>
    <row r="2863" spans="1:13" x14ac:dyDescent="0.25">
      <c r="A2863" s="240"/>
      <c r="B2863" s="438"/>
      <c r="C2863" s="429"/>
      <c r="D2863" s="401"/>
      <c r="E2863" s="402"/>
      <c r="F2863" s="117"/>
      <c r="G2863" s="30"/>
      <c r="H2863" s="265">
        <f t="shared" si="38"/>
        <v>0</v>
      </c>
      <c r="I2863" s="8"/>
      <c r="J2863" s="9"/>
      <c r="K2863" s="9"/>
      <c r="M2863" s="9"/>
    </row>
    <row r="2864" spans="1:13" x14ac:dyDescent="0.25">
      <c r="A2864" s="240"/>
      <c r="B2864" s="438"/>
      <c r="C2864" s="429"/>
      <c r="D2864" s="401"/>
      <c r="E2864" s="402"/>
      <c r="F2864" s="117"/>
      <c r="G2864" s="30"/>
      <c r="H2864" s="265">
        <f t="shared" si="38"/>
        <v>0</v>
      </c>
      <c r="I2864" s="8"/>
      <c r="J2864" s="9"/>
      <c r="K2864" s="9"/>
      <c r="M2864" s="9"/>
    </row>
    <row r="2865" spans="1:13" x14ac:dyDescent="0.25">
      <c r="A2865" s="240"/>
      <c r="B2865" s="438"/>
      <c r="C2865" s="429"/>
      <c r="D2865" s="401"/>
      <c r="E2865" s="402"/>
      <c r="F2865" s="117"/>
      <c r="G2865" s="30"/>
      <c r="H2865" s="265">
        <f t="shared" si="38"/>
        <v>0</v>
      </c>
      <c r="I2865" s="8"/>
      <c r="J2865" s="9"/>
      <c r="K2865" s="9"/>
      <c r="M2865" s="9"/>
    </row>
    <row r="2866" spans="1:13" x14ac:dyDescent="0.25">
      <c r="A2866" s="240"/>
      <c r="B2866" s="438"/>
      <c r="C2866" s="429"/>
      <c r="D2866" s="401"/>
      <c r="E2866" s="402"/>
      <c r="F2866" s="117"/>
      <c r="G2866" s="30"/>
      <c r="H2866" s="265">
        <f t="shared" si="38"/>
        <v>0</v>
      </c>
      <c r="I2866" s="8"/>
      <c r="J2866" s="9"/>
      <c r="K2866" s="9"/>
      <c r="M2866" s="9"/>
    </row>
    <row r="2867" spans="1:13" x14ac:dyDescent="0.25">
      <c r="A2867" s="240"/>
      <c r="B2867" s="438"/>
      <c r="C2867" s="429"/>
      <c r="D2867" s="401"/>
      <c r="E2867" s="402"/>
      <c r="F2867" s="117"/>
      <c r="G2867" s="30"/>
      <c r="H2867" s="265">
        <f t="shared" si="38"/>
        <v>0</v>
      </c>
      <c r="I2867" s="8"/>
      <c r="J2867" s="9"/>
      <c r="K2867" s="9"/>
      <c r="M2867" s="9"/>
    </row>
    <row r="2868" spans="1:13" x14ac:dyDescent="0.25">
      <c r="A2868" s="240"/>
      <c r="B2868" s="438"/>
      <c r="C2868" s="429"/>
      <c r="D2868" s="401"/>
      <c r="E2868" s="402"/>
      <c r="F2868" s="117"/>
      <c r="G2868" s="30"/>
      <c r="H2868" s="265">
        <f t="shared" si="38"/>
        <v>0</v>
      </c>
      <c r="I2868" s="8"/>
      <c r="J2868" s="9"/>
      <c r="K2868" s="9"/>
      <c r="M2868" s="9"/>
    </row>
    <row r="2869" spans="1:13" x14ac:dyDescent="0.25">
      <c r="A2869" s="240"/>
      <c r="B2869" s="438"/>
      <c r="C2869" s="429"/>
      <c r="D2869" s="401"/>
      <c r="E2869" s="402"/>
      <c r="F2869" s="117"/>
      <c r="G2869" s="30"/>
      <c r="H2869" s="265">
        <f t="shared" si="38"/>
        <v>0</v>
      </c>
      <c r="I2869" s="8"/>
      <c r="J2869" s="9"/>
      <c r="K2869" s="9"/>
      <c r="M2869" s="9"/>
    </row>
    <row r="2870" spans="1:13" x14ac:dyDescent="0.25">
      <c r="A2870" s="240"/>
      <c r="B2870" s="438"/>
      <c r="C2870" s="429"/>
      <c r="D2870" s="401"/>
      <c r="E2870" s="402"/>
      <c r="F2870" s="117"/>
      <c r="G2870" s="30"/>
      <c r="H2870" s="265">
        <f t="shared" si="38"/>
        <v>0</v>
      </c>
      <c r="I2870" s="8"/>
      <c r="J2870" s="9"/>
      <c r="K2870" s="9"/>
      <c r="M2870" s="9"/>
    </row>
    <row r="2871" spans="1:13" x14ac:dyDescent="0.25">
      <c r="A2871" s="240"/>
      <c r="B2871" s="438"/>
      <c r="C2871" s="429"/>
      <c r="D2871" s="401"/>
      <c r="E2871" s="402"/>
      <c r="F2871" s="117"/>
      <c r="G2871" s="30"/>
      <c r="H2871" s="265">
        <f t="shared" si="38"/>
        <v>0</v>
      </c>
      <c r="I2871" s="8"/>
      <c r="J2871" s="9"/>
      <c r="K2871" s="9"/>
      <c r="M2871" s="9"/>
    </row>
    <row r="2872" spans="1:13" x14ac:dyDescent="0.25">
      <c r="A2872" s="240"/>
      <c r="B2872" s="438"/>
      <c r="C2872" s="429"/>
      <c r="D2872" s="401"/>
      <c r="E2872" s="402"/>
      <c r="F2872" s="117"/>
      <c r="G2872" s="30"/>
      <c r="H2872" s="265">
        <f t="shared" si="38"/>
        <v>0</v>
      </c>
      <c r="I2872" s="8"/>
      <c r="J2872" s="9"/>
      <c r="K2872" s="9"/>
      <c r="M2872" s="9"/>
    </row>
    <row r="2873" spans="1:13" x14ac:dyDescent="0.25">
      <c r="A2873" s="240"/>
      <c r="B2873" s="438"/>
      <c r="C2873" s="429"/>
      <c r="D2873" s="401"/>
      <c r="E2873" s="402"/>
      <c r="F2873" s="117"/>
      <c r="G2873" s="30"/>
      <c r="H2873" s="265">
        <f t="shared" si="38"/>
        <v>0</v>
      </c>
      <c r="I2873" s="8"/>
      <c r="J2873" s="9"/>
      <c r="K2873" s="9"/>
      <c r="M2873" s="9"/>
    </row>
    <row r="2874" spans="1:13" x14ac:dyDescent="0.25">
      <c r="A2874" s="240"/>
      <c r="B2874" s="438"/>
      <c r="C2874" s="429"/>
      <c r="D2874" s="401"/>
      <c r="E2874" s="402"/>
      <c r="F2874" s="117"/>
      <c r="G2874" s="30"/>
      <c r="H2874" s="265">
        <f t="shared" si="38"/>
        <v>0</v>
      </c>
      <c r="I2874" s="8"/>
      <c r="J2874" s="9"/>
      <c r="K2874" s="9"/>
      <c r="M2874" s="9"/>
    </row>
    <row r="2875" spans="1:13" x14ac:dyDescent="0.25">
      <c r="A2875" s="240"/>
      <c r="B2875" s="438"/>
      <c r="C2875" s="429"/>
      <c r="D2875" s="401"/>
      <c r="E2875" s="402"/>
      <c r="F2875" s="117"/>
      <c r="G2875" s="30"/>
      <c r="H2875" s="265">
        <f t="shared" si="38"/>
        <v>0</v>
      </c>
      <c r="I2875" s="8"/>
      <c r="J2875" s="9"/>
      <c r="K2875" s="9"/>
      <c r="M2875" s="9"/>
    </row>
    <row r="2876" spans="1:13" x14ac:dyDescent="0.25">
      <c r="A2876" s="240"/>
      <c r="B2876" s="438"/>
      <c r="C2876" s="429"/>
      <c r="D2876" s="401"/>
      <c r="E2876" s="402"/>
      <c r="F2876" s="117"/>
      <c r="G2876" s="30"/>
      <c r="H2876" s="265">
        <f t="shared" si="38"/>
        <v>0</v>
      </c>
      <c r="I2876" s="8"/>
      <c r="J2876" s="9"/>
      <c r="K2876" s="9"/>
      <c r="M2876" s="9"/>
    </row>
    <row r="2877" spans="1:13" x14ac:dyDescent="0.25">
      <c r="A2877" s="240"/>
      <c r="B2877" s="438"/>
      <c r="C2877" s="429"/>
      <c r="D2877" s="401"/>
      <c r="E2877" s="402"/>
      <c r="F2877" s="117"/>
      <c r="G2877" s="30"/>
      <c r="H2877" s="265">
        <f t="shared" si="38"/>
        <v>0</v>
      </c>
      <c r="I2877" s="235"/>
      <c r="J2877" s="9"/>
      <c r="K2877" s="9"/>
      <c r="M2877" s="9"/>
    </row>
    <row r="2878" spans="1:13" x14ac:dyDescent="0.25">
      <c r="A2878" s="240"/>
      <c r="B2878" s="438"/>
      <c r="C2878" s="429"/>
      <c r="D2878" s="401"/>
      <c r="E2878" s="402"/>
      <c r="F2878" s="117"/>
      <c r="G2878" s="30"/>
      <c r="H2878" s="265">
        <f t="shared" si="38"/>
        <v>0</v>
      </c>
      <c r="I2878" s="235"/>
      <c r="J2878" s="9"/>
      <c r="K2878" s="9"/>
      <c r="M2878" s="9"/>
    </row>
    <row r="2879" spans="1:13" x14ac:dyDescent="0.25">
      <c r="A2879" s="240"/>
      <c r="B2879" s="438"/>
      <c r="C2879" s="429"/>
      <c r="D2879" s="401"/>
      <c r="E2879" s="402"/>
      <c r="F2879" s="117"/>
      <c r="G2879" s="30"/>
      <c r="H2879" s="265">
        <f t="shared" si="38"/>
        <v>0</v>
      </c>
      <c r="I2879" s="235"/>
      <c r="J2879" s="9"/>
      <c r="K2879" s="9"/>
      <c r="M2879" s="9"/>
    </row>
    <row r="2880" spans="1:13" x14ac:dyDescent="0.25">
      <c r="A2880" s="240"/>
      <c r="B2880" s="438"/>
      <c r="C2880" s="429"/>
      <c r="D2880" s="401"/>
      <c r="E2880" s="402"/>
      <c r="F2880" s="117"/>
      <c r="G2880" s="30"/>
      <c r="H2880" s="265">
        <f t="shared" si="38"/>
        <v>0</v>
      </c>
      <c r="I2880" s="235"/>
      <c r="J2880" s="9"/>
      <c r="K2880" s="9"/>
      <c r="M2880" s="9"/>
    </row>
    <row r="2881" spans="1:13" x14ac:dyDescent="0.25">
      <c r="A2881" s="240"/>
      <c r="B2881" s="438"/>
      <c r="C2881" s="429"/>
      <c r="D2881" s="401"/>
      <c r="E2881" s="402"/>
      <c r="F2881" s="117"/>
      <c r="G2881" s="30"/>
      <c r="H2881" s="265">
        <f t="shared" si="38"/>
        <v>0</v>
      </c>
      <c r="I2881" s="235"/>
      <c r="J2881" s="9"/>
      <c r="K2881" s="9"/>
      <c r="M2881" s="9"/>
    </row>
    <row r="2882" spans="1:13" x14ac:dyDescent="0.25">
      <c r="A2882" s="240"/>
      <c r="B2882" s="438"/>
      <c r="C2882" s="429"/>
      <c r="D2882" s="401"/>
      <c r="E2882" s="402"/>
      <c r="F2882" s="117"/>
      <c r="G2882" s="30"/>
      <c r="H2882" s="419">
        <f t="shared" si="38"/>
        <v>0</v>
      </c>
      <c r="I2882" s="235"/>
      <c r="J2882" s="9"/>
      <c r="K2882" s="9"/>
      <c r="M2882" s="9"/>
    </row>
    <row r="2883" spans="1:13" x14ac:dyDescent="0.25">
      <c r="A2883" s="240"/>
      <c r="B2883" s="438"/>
      <c r="C2883" s="429"/>
      <c r="D2883" s="401"/>
      <c r="E2883" s="402"/>
      <c r="F2883" s="117"/>
      <c r="G2883" s="30"/>
      <c r="H2883" s="265">
        <f t="shared" si="38"/>
        <v>0</v>
      </c>
      <c r="I2883" s="235"/>
      <c r="J2883" s="9"/>
      <c r="K2883" s="9"/>
      <c r="M2883" s="9"/>
    </row>
    <row r="2884" spans="1:13" x14ac:dyDescent="0.25">
      <c r="A2884" s="240"/>
      <c r="B2884" s="438"/>
      <c r="C2884" s="429"/>
      <c r="D2884" s="406"/>
      <c r="E2884" s="407"/>
      <c r="F2884" s="117"/>
      <c r="G2884" s="30"/>
      <c r="H2884" s="265">
        <f t="shared" si="38"/>
        <v>0</v>
      </c>
      <c r="I2884" s="235"/>
      <c r="J2884" s="9"/>
      <c r="K2884" s="9"/>
      <c r="M2884" s="9"/>
    </row>
    <row r="2885" spans="1:13" x14ac:dyDescent="0.25">
      <c r="A2885" s="240"/>
      <c r="B2885" s="438"/>
      <c r="C2885" s="429"/>
      <c r="D2885" s="401"/>
      <c r="E2885" s="402"/>
      <c r="F2885" s="117"/>
      <c r="G2885" s="30"/>
      <c r="H2885" s="265">
        <f t="shared" si="38"/>
        <v>0</v>
      </c>
      <c r="I2885" s="235"/>
      <c r="J2885" s="9"/>
      <c r="K2885" s="9"/>
      <c r="M2885" s="9"/>
    </row>
    <row r="2886" spans="1:13" x14ac:dyDescent="0.25">
      <c r="A2886" s="240"/>
      <c r="B2886" s="438"/>
      <c r="C2886" s="429"/>
      <c r="D2886" s="401"/>
      <c r="E2886" s="402"/>
      <c r="F2886" s="117"/>
      <c r="G2886" s="30"/>
      <c r="H2886" s="265">
        <f t="shared" si="38"/>
        <v>0</v>
      </c>
      <c r="I2886" s="235"/>
      <c r="J2886" s="9"/>
      <c r="K2886" s="9"/>
      <c r="M2886" s="9"/>
    </row>
    <row r="2887" spans="1:13" x14ac:dyDescent="0.25">
      <c r="A2887" s="240"/>
      <c r="B2887" s="438"/>
      <c r="C2887" s="429"/>
      <c r="D2887" s="401"/>
      <c r="E2887" s="402"/>
      <c r="F2887" s="117"/>
      <c r="G2887" s="30"/>
      <c r="H2887" s="265">
        <f t="shared" si="38"/>
        <v>0</v>
      </c>
      <c r="I2887" s="235"/>
      <c r="J2887" s="9"/>
      <c r="K2887" s="9"/>
      <c r="M2887" s="9"/>
    </row>
    <row r="2888" spans="1:13" x14ac:dyDescent="0.25">
      <c r="A2888" s="240"/>
      <c r="B2888" s="438"/>
      <c r="C2888" s="429"/>
      <c r="D2888" s="401"/>
      <c r="E2888" s="402"/>
      <c r="F2888" s="117"/>
      <c r="G2888" s="30"/>
      <c r="H2888" s="265">
        <f t="shared" si="38"/>
        <v>0</v>
      </c>
      <c r="I2888" s="235"/>
      <c r="J2888" s="9"/>
      <c r="K2888" s="9"/>
      <c r="M2888" s="9"/>
    </row>
    <row r="2889" spans="1:13" x14ac:dyDescent="0.25">
      <c r="A2889" s="240"/>
      <c r="B2889" s="438"/>
      <c r="C2889" s="429"/>
      <c r="D2889" s="401"/>
      <c r="E2889" s="402"/>
      <c r="F2889" s="117"/>
      <c r="G2889" s="30"/>
      <c r="H2889" s="265">
        <f t="shared" si="38"/>
        <v>0</v>
      </c>
      <c r="I2889" s="235"/>
      <c r="J2889" s="9"/>
      <c r="K2889" s="9"/>
      <c r="M2889" s="9"/>
    </row>
    <row r="2890" spans="1:13" x14ac:dyDescent="0.25">
      <c r="A2890" s="240"/>
      <c r="B2890" s="438"/>
      <c r="C2890" s="429"/>
      <c r="D2890" s="401"/>
      <c r="E2890" s="402"/>
      <c r="F2890" s="117"/>
      <c r="G2890" s="30"/>
      <c r="H2890" s="265">
        <f t="shared" si="38"/>
        <v>0</v>
      </c>
      <c r="I2890" s="235"/>
      <c r="J2890" s="9"/>
      <c r="K2890" s="9"/>
      <c r="M2890" s="9"/>
    </row>
    <row r="2891" spans="1:13" x14ac:dyDescent="0.25">
      <c r="A2891" s="240"/>
      <c r="B2891" s="438"/>
      <c r="C2891" s="429"/>
      <c r="D2891" s="401"/>
      <c r="E2891" s="402"/>
      <c r="F2891" s="117"/>
      <c r="G2891" s="30"/>
      <c r="H2891" s="265">
        <f t="shared" si="38"/>
        <v>0</v>
      </c>
      <c r="I2891" s="235"/>
      <c r="J2891" s="9"/>
      <c r="K2891" s="9"/>
      <c r="M2891" s="9"/>
    </row>
    <row r="2892" spans="1:13" x14ac:dyDescent="0.25">
      <c r="A2892" s="240"/>
      <c r="B2892" s="438"/>
      <c r="C2892" s="429"/>
      <c r="D2892" s="401"/>
      <c r="E2892" s="402"/>
      <c r="F2892" s="117"/>
      <c r="G2892" s="30"/>
      <c r="H2892" s="265">
        <f t="shared" si="38"/>
        <v>0</v>
      </c>
      <c r="I2892" s="235"/>
      <c r="J2892" s="9"/>
      <c r="K2892" s="9"/>
      <c r="M2892" s="9"/>
    </row>
    <row r="2893" spans="1:13" x14ac:dyDescent="0.25">
      <c r="A2893" s="240"/>
      <c r="B2893" s="438"/>
      <c r="C2893" s="429"/>
      <c r="D2893" s="401"/>
      <c r="E2893" s="402"/>
      <c r="F2893" s="117"/>
      <c r="G2893" s="30"/>
      <c r="H2893" s="265">
        <f t="shared" si="38"/>
        <v>0</v>
      </c>
      <c r="I2893" s="235"/>
      <c r="J2893" s="9"/>
      <c r="K2893" s="9"/>
      <c r="M2893" s="9"/>
    </row>
    <row r="2894" spans="1:13" x14ac:dyDescent="0.25">
      <c r="A2894" s="240"/>
      <c r="B2894" s="438"/>
      <c r="C2894" s="429"/>
      <c r="D2894" s="401"/>
      <c r="E2894" s="402"/>
      <c r="F2894" s="117"/>
      <c r="G2894" s="30"/>
      <c r="H2894" s="265">
        <f t="shared" si="38"/>
        <v>0</v>
      </c>
      <c r="I2894" s="235"/>
      <c r="J2894" s="9"/>
      <c r="K2894" s="9"/>
      <c r="M2894" s="9"/>
    </row>
    <row r="2895" spans="1:13" x14ac:dyDescent="0.25">
      <c r="A2895" s="240"/>
      <c r="B2895" s="438"/>
      <c r="C2895" s="429"/>
      <c r="D2895" s="401"/>
      <c r="E2895" s="402"/>
      <c r="F2895" s="117"/>
      <c r="G2895" s="30"/>
      <c r="H2895" s="265">
        <f t="shared" si="38"/>
        <v>0</v>
      </c>
      <c r="I2895" s="235"/>
      <c r="J2895" s="9"/>
      <c r="K2895" s="9"/>
      <c r="M2895" s="9"/>
    </row>
    <row r="2896" spans="1:13" x14ac:dyDescent="0.25">
      <c r="A2896" s="240"/>
      <c r="B2896" s="438"/>
      <c r="C2896" s="429"/>
      <c r="D2896" s="401"/>
      <c r="E2896" s="402"/>
      <c r="F2896" s="117"/>
      <c r="G2896" s="30"/>
      <c r="H2896" s="265">
        <f t="shared" si="38"/>
        <v>0</v>
      </c>
      <c r="I2896" s="235"/>
      <c r="J2896" s="9"/>
      <c r="K2896" s="9"/>
      <c r="M2896" s="9"/>
    </row>
    <row r="2897" spans="1:13" x14ac:dyDescent="0.25">
      <c r="A2897" s="240"/>
      <c r="B2897" s="438"/>
      <c r="C2897" s="429"/>
      <c r="D2897" s="401"/>
      <c r="E2897" s="402"/>
      <c r="F2897" s="117"/>
      <c r="G2897" s="30"/>
      <c r="H2897" s="265">
        <f t="shared" si="38"/>
        <v>0</v>
      </c>
      <c r="I2897" s="235"/>
      <c r="J2897" s="9"/>
      <c r="K2897" s="9"/>
      <c r="M2897" s="9"/>
    </row>
    <row r="2898" spans="1:13" x14ac:dyDescent="0.25">
      <c r="A2898" s="240"/>
      <c r="B2898" s="438"/>
      <c r="C2898" s="429"/>
      <c r="D2898" s="401"/>
      <c r="E2898" s="402"/>
      <c r="F2898" s="117"/>
      <c r="G2898" s="30"/>
      <c r="H2898" s="265">
        <f t="shared" si="38"/>
        <v>0</v>
      </c>
      <c r="I2898" s="235"/>
      <c r="J2898" s="9"/>
      <c r="K2898" s="9"/>
      <c r="M2898" s="9"/>
    </row>
    <row r="2899" spans="1:13" x14ac:dyDescent="0.25">
      <c r="A2899" s="240"/>
      <c r="B2899" s="438"/>
      <c r="C2899" s="429"/>
      <c r="D2899" s="401"/>
      <c r="E2899" s="402"/>
      <c r="F2899" s="117"/>
      <c r="G2899" s="30"/>
      <c r="H2899" s="265">
        <f t="shared" ref="H2899:H2962" si="39">E2899-G2899</f>
        <v>0</v>
      </c>
      <c r="I2899" s="235"/>
      <c r="J2899" s="9"/>
      <c r="K2899" s="9"/>
      <c r="M2899" s="9"/>
    </row>
    <row r="2900" spans="1:13" x14ac:dyDescent="0.25">
      <c r="A2900" s="240"/>
      <c r="B2900" s="438"/>
      <c r="C2900" s="429"/>
      <c r="D2900" s="401"/>
      <c r="E2900" s="402"/>
      <c r="F2900" s="117"/>
      <c r="G2900" s="30"/>
      <c r="H2900" s="265">
        <f t="shared" si="39"/>
        <v>0</v>
      </c>
      <c r="I2900" s="235"/>
      <c r="J2900" s="9"/>
      <c r="K2900" s="9"/>
      <c r="M2900" s="9"/>
    </row>
    <row r="2901" spans="1:13" x14ac:dyDescent="0.25">
      <c r="A2901" s="240"/>
      <c r="B2901" s="438"/>
      <c r="C2901" s="429"/>
      <c r="D2901" s="401"/>
      <c r="E2901" s="402"/>
      <c r="F2901" s="117"/>
      <c r="G2901" s="30"/>
      <c r="H2901" s="265">
        <f t="shared" si="39"/>
        <v>0</v>
      </c>
      <c r="I2901" s="235"/>
      <c r="J2901" s="9"/>
      <c r="K2901" s="9"/>
      <c r="M2901" s="9"/>
    </row>
    <row r="2902" spans="1:13" x14ac:dyDescent="0.25">
      <c r="A2902" s="240"/>
      <c r="B2902" s="438"/>
      <c r="C2902" s="429"/>
      <c r="D2902" s="401"/>
      <c r="E2902" s="402"/>
      <c r="F2902" s="117"/>
      <c r="G2902" s="30"/>
      <c r="H2902" s="265">
        <f t="shared" si="39"/>
        <v>0</v>
      </c>
      <c r="I2902" s="235"/>
      <c r="J2902" s="9"/>
      <c r="K2902" s="9"/>
      <c r="M2902" s="9"/>
    </row>
    <row r="2903" spans="1:13" x14ac:dyDescent="0.25">
      <c r="A2903" s="240"/>
      <c r="B2903" s="438"/>
      <c r="C2903" s="429"/>
      <c r="D2903" s="401"/>
      <c r="E2903" s="402"/>
      <c r="F2903" s="117"/>
      <c r="G2903" s="30"/>
      <c r="H2903" s="265">
        <f t="shared" si="39"/>
        <v>0</v>
      </c>
      <c r="I2903" s="235"/>
      <c r="J2903" s="9"/>
      <c r="K2903" s="9"/>
      <c r="M2903" s="9"/>
    </row>
    <row r="2904" spans="1:13" x14ac:dyDescent="0.25">
      <c r="A2904" s="240"/>
      <c r="B2904" s="438"/>
      <c r="C2904" s="429"/>
      <c r="D2904" s="401"/>
      <c r="E2904" s="402"/>
      <c r="F2904" s="117"/>
      <c r="G2904" s="30"/>
      <c r="H2904" s="265">
        <f t="shared" si="39"/>
        <v>0</v>
      </c>
      <c r="I2904" s="235"/>
      <c r="J2904" s="9"/>
      <c r="K2904" s="9"/>
      <c r="M2904" s="9"/>
    </row>
    <row r="2905" spans="1:13" x14ac:dyDescent="0.25">
      <c r="A2905" s="240"/>
      <c r="B2905" s="438"/>
      <c r="C2905" s="429"/>
      <c r="D2905" s="401"/>
      <c r="E2905" s="402"/>
      <c r="F2905" s="117"/>
      <c r="G2905" s="30"/>
      <c r="H2905" s="265">
        <f t="shared" si="39"/>
        <v>0</v>
      </c>
      <c r="I2905" s="235"/>
      <c r="J2905" s="9"/>
      <c r="K2905" s="9"/>
      <c r="M2905" s="9"/>
    </row>
    <row r="2906" spans="1:13" x14ac:dyDescent="0.25">
      <c r="A2906" s="240"/>
      <c r="B2906" s="438"/>
      <c r="C2906" s="429"/>
      <c r="D2906" s="401"/>
      <c r="E2906" s="402"/>
      <c r="F2906" s="117"/>
      <c r="G2906" s="30"/>
      <c r="H2906" s="265">
        <f t="shared" si="39"/>
        <v>0</v>
      </c>
      <c r="I2906" s="235"/>
      <c r="J2906" s="9"/>
      <c r="K2906" s="9"/>
      <c r="M2906" s="9"/>
    </row>
    <row r="2907" spans="1:13" x14ac:dyDescent="0.25">
      <c r="A2907" s="240"/>
      <c r="B2907" s="438"/>
      <c r="C2907" s="429"/>
      <c r="D2907" s="401"/>
      <c r="E2907" s="402"/>
      <c r="F2907" s="117"/>
      <c r="G2907" s="30"/>
      <c r="H2907" s="265">
        <f t="shared" si="39"/>
        <v>0</v>
      </c>
      <c r="I2907" s="235"/>
      <c r="J2907" s="9"/>
      <c r="K2907" s="9"/>
      <c r="M2907" s="9"/>
    </row>
    <row r="2908" spans="1:13" x14ac:dyDescent="0.25">
      <c r="A2908" s="240"/>
      <c r="B2908" s="438"/>
      <c r="C2908" s="429"/>
      <c r="D2908" s="401"/>
      <c r="E2908" s="402"/>
      <c r="F2908" s="117"/>
      <c r="G2908" s="30"/>
      <c r="H2908" s="265">
        <f t="shared" si="39"/>
        <v>0</v>
      </c>
      <c r="I2908" s="235"/>
      <c r="J2908" s="9"/>
      <c r="K2908" s="9"/>
      <c r="M2908" s="9"/>
    </row>
    <row r="2909" spans="1:13" x14ac:dyDescent="0.25">
      <c r="A2909" s="240"/>
      <c r="B2909" s="438"/>
      <c r="C2909" s="429"/>
      <c r="D2909" s="401"/>
      <c r="E2909" s="402"/>
      <c r="F2909" s="117"/>
      <c r="G2909" s="30"/>
      <c r="H2909" s="265">
        <f t="shared" si="39"/>
        <v>0</v>
      </c>
      <c r="I2909" s="235"/>
      <c r="J2909" s="9"/>
      <c r="K2909" s="9"/>
      <c r="M2909" s="9"/>
    </row>
    <row r="2910" spans="1:13" x14ac:dyDescent="0.25">
      <c r="A2910" s="240"/>
      <c r="B2910" s="438"/>
      <c r="C2910" s="429"/>
      <c r="D2910" s="401"/>
      <c r="E2910" s="402"/>
      <c r="F2910" s="117"/>
      <c r="G2910" s="30"/>
      <c r="H2910" s="265">
        <f t="shared" si="39"/>
        <v>0</v>
      </c>
      <c r="I2910" s="235"/>
      <c r="J2910" s="9"/>
      <c r="K2910" s="9"/>
      <c r="M2910" s="9"/>
    </row>
    <row r="2911" spans="1:13" x14ac:dyDescent="0.25">
      <c r="A2911" s="240"/>
      <c r="B2911" s="438"/>
      <c r="C2911" s="429"/>
      <c r="D2911" s="401"/>
      <c r="E2911" s="402"/>
      <c r="F2911" s="117"/>
      <c r="G2911" s="30"/>
      <c r="H2911" s="265">
        <f t="shared" si="39"/>
        <v>0</v>
      </c>
      <c r="I2911" s="235"/>
      <c r="J2911" s="9"/>
      <c r="K2911" s="9"/>
      <c r="M2911" s="9"/>
    </row>
    <row r="2912" spans="1:13" x14ac:dyDescent="0.25">
      <c r="A2912" s="240"/>
      <c r="B2912" s="438"/>
      <c r="C2912" s="429"/>
      <c r="D2912" s="401"/>
      <c r="E2912" s="402"/>
      <c r="F2912" s="117"/>
      <c r="G2912" s="30"/>
      <c r="H2912" s="265">
        <f t="shared" si="39"/>
        <v>0</v>
      </c>
      <c r="I2912" s="235"/>
      <c r="J2912" s="9"/>
      <c r="K2912" s="9"/>
      <c r="M2912" s="9"/>
    </row>
    <row r="2913" spans="1:13" x14ac:dyDescent="0.25">
      <c r="A2913" s="240"/>
      <c r="B2913" s="438"/>
      <c r="C2913" s="429"/>
      <c r="D2913" s="401"/>
      <c r="E2913" s="402"/>
      <c r="F2913" s="117"/>
      <c r="G2913" s="30"/>
      <c r="H2913" s="265">
        <f t="shared" si="39"/>
        <v>0</v>
      </c>
      <c r="I2913" s="235"/>
      <c r="J2913" s="9"/>
      <c r="K2913" s="9"/>
      <c r="M2913" s="9"/>
    </row>
    <row r="2914" spans="1:13" x14ac:dyDescent="0.25">
      <c r="A2914" s="240"/>
      <c r="B2914" s="438"/>
      <c r="C2914" s="429"/>
      <c r="D2914" s="401"/>
      <c r="E2914" s="402"/>
      <c r="F2914" s="117"/>
      <c r="G2914" s="30"/>
      <c r="H2914" s="265">
        <f t="shared" si="39"/>
        <v>0</v>
      </c>
      <c r="I2914" s="235"/>
      <c r="J2914" s="9"/>
      <c r="K2914" s="9"/>
      <c r="M2914" s="9"/>
    </row>
    <row r="2915" spans="1:13" x14ac:dyDescent="0.25">
      <c r="A2915" s="240"/>
      <c r="B2915" s="438"/>
      <c r="C2915" s="429"/>
      <c r="D2915" s="401"/>
      <c r="E2915" s="402"/>
      <c r="F2915" s="117"/>
      <c r="G2915" s="30"/>
      <c r="H2915" s="265">
        <f t="shared" si="39"/>
        <v>0</v>
      </c>
      <c r="I2915" s="235"/>
      <c r="J2915" s="9"/>
      <c r="K2915" s="9"/>
      <c r="M2915" s="9"/>
    </row>
    <row r="2916" spans="1:13" x14ac:dyDescent="0.25">
      <c r="A2916" s="240"/>
      <c r="B2916" s="438"/>
      <c r="C2916" s="429"/>
      <c r="D2916" s="401"/>
      <c r="E2916" s="402"/>
      <c r="F2916" s="117"/>
      <c r="G2916" s="30"/>
      <c r="H2916" s="265">
        <f t="shared" si="39"/>
        <v>0</v>
      </c>
      <c r="I2916" s="235"/>
      <c r="J2916" s="9"/>
      <c r="K2916" s="9"/>
      <c r="M2916" s="9"/>
    </row>
    <row r="2917" spans="1:13" x14ac:dyDescent="0.25">
      <c r="A2917" s="240"/>
      <c r="B2917" s="438"/>
      <c r="C2917" s="429"/>
      <c r="D2917" s="401"/>
      <c r="E2917" s="402"/>
      <c r="F2917" s="117"/>
      <c r="G2917" s="30"/>
      <c r="H2917" s="265">
        <f t="shared" si="39"/>
        <v>0</v>
      </c>
      <c r="I2917" s="235"/>
      <c r="J2917" s="9"/>
      <c r="K2917" s="9"/>
      <c r="M2917" s="9"/>
    </row>
    <row r="2918" spans="1:13" x14ac:dyDescent="0.25">
      <c r="A2918" s="240"/>
      <c r="B2918" s="438"/>
      <c r="C2918" s="429"/>
      <c r="D2918" s="401"/>
      <c r="E2918" s="402"/>
      <c r="F2918" s="117"/>
      <c r="G2918" s="30"/>
      <c r="H2918" s="265">
        <f t="shared" si="39"/>
        <v>0</v>
      </c>
      <c r="I2918" s="235"/>
      <c r="J2918" s="9"/>
      <c r="K2918" s="9"/>
      <c r="M2918" s="9"/>
    </row>
    <row r="2919" spans="1:13" x14ac:dyDescent="0.25">
      <c r="A2919" s="240"/>
      <c r="B2919" s="438"/>
      <c r="C2919" s="429"/>
      <c r="D2919" s="401"/>
      <c r="E2919" s="402"/>
      <c r="F2919" s="117"/>
      <c r="G2919" s="30"/>
      <c r="H2919" s="265">
        <f t="shared" si="39"/>
        <v>0</v>
      </c>
      <c r="I2919" s="235"/>
      <c r="J2919" s="9"/>
      <c r="K2919" s="9"/>
      <c r="M2919" s="9"/>
    </row>
    <row r="2920" spans="1:13" x14ac:dyDescent="0.25">
      <c r="A2920" s="240"/>
      <c r="B2920" s="438"/>
      <c r="C2920" s="429"/>
      <c r="D2920" s="401"/>
      <c r="E2920" s="402"/>
      <c r="F2920" s="117"/>
      <c r="G2920" s="30"/>
      <c r="H2920" s="265">
        <f t="shared" si="39"/>
        <v>0</v>
      </c>
      <c r="I2920" s="235"/>
      <c r="J2920" s="9"/>
      <c r="K2920" s="9"/>
      <c r="M2920" s="9"/>
    </row>
    <row r="2921" spans="1:13" x14ac:dyDescent="0.25">
      <c r="A2921" s="240"/>
      <c r="B2921" s="438"/>
      <c r="C2921" s="429"/>
      <c r="D2921" s="401"/>
      <c r="E2921" s="402"/>
      <c r="F2921" s="117"/>
      <c r="G2921" s="30"/>
      <c r="H2921" s="265">
        <f t="shared" si="39"/>
        <v>0</v>
      </c>
      <c r="I2921" s="235"/>
      <c r="J2921" s="9"/>
      <c r="K2921" s="9"/>
      <c r="M2921" s="9"/>
    </row>
    <row r="2922" spans="1:13" x14ac:dyDescent="0.25">
      <c r="A2922" s="240"/>
      <c r="B2922" s="438"/>
      <c r="C2922" s="429"/>
      <c r="D2922" s="401"/>
      <c r="E2922" s="402"/>
      <c r="F2922" s="117"/>
      <c r="G2922" s="30"/>
      <c r="H2922" s="265">
        <f t="shared" si="39"/>
        <v>0</v>
      </c>
      <c r="I2922" s="235"/>
      <c r="J2922" s="9"/>
      <c r="K2922" s="9"/>
      <c r="M2922" s="9"/>
    </row>
    <row r="2923" spans="1:13" x14ac:dyDescent="0.25">
      <c r="A2923" s="240"/>
      <c r="B2923" s="438"/>
      <c r="C2923" s="429"/>
      <c r="D2923" s="401"/>
      <c r="E2923" s="402"/>
      <c r="F2923" s="117"/>
      <c r="G2923" s="30"/>
      <c r="H2923" s="265">
        <f t="shared" si="39"/>
        <v>0</v>
      </c>
      <c r="I2923" s="235"/>
      <c r="J2923" s="9"/>
      <c r="K2923" s="9"/>
      <c r="M2923" s="9"/>
    </row>
    <row r="2924" spans="1:13" x14ac:dyDescent="0.25">
      <c r="A2924" s="240"/>
      <c r="B2924" s="438"/>
      <c r="C2924" s="429"/>
      <c r="D2924" s="401"/>
      <c r="E2924" s="402"/>
      <c r="F2924" s="117"/>
      <c r="G2924" s="30"/>
      <c r="H2924" s="265">
        <f t="shared" si="39"/>
        <v>0</v>
      </c>
      <c r="I2924" s="235"/>
      <c r="J2924" s="9"/>
      <c r="K2924" s="9"/>
      <c r="M2924" s="9"/>
    </row>
    <row r="2925" spans="1:13" x14ac:dyDescent="0.25">
      <c r="A2925" s="240"/>
      <c r="B2925" s="438"/>
      <c r="C2925" s="429"/>
      <c r="D2925" s="401"/>
      <c r="E2925" s="402"/>
      <c r="F2925" s="117"/>
      <c r="G2925" s="30"/>
      <c r="H2925" s="265">
        <f t="shared" si="39"/>
        <v>0</v>
      </c>
      <c r="I2925" s="235"/>
      <c r="J2925" s="9"/>
      <c r="K2925" s="9"/>
      <c r="M2925" s="9"/>
    </row>
    <row r="2926" spans="1:13" x14ac:dyDescent="0.25">
      <c r="A2926" s="240"/>
      <c r="B2926" s="438"/>
      <c r="C2926" s="429"/>
      <c r="D2926" s="406"/>
      <c r="E2926" s="407"/>
      <c r="F2926" s="117"/>
      <c r="G2926" s="30"/>
      <c r="H2926" s="265">
        <f t="shared" si="39"/>
        <v>0</v>
      </c>
      <c r="I2926" s="235"/>
      <c r="J2926" s="9"/>
      <c r="K2926" s="9"/>
      <c r="M2926" s="9"/>
    </row>
    <row r="2927" spans="1:13" x14ac:dyDescent="0.25">
      <c r="A2927" s="240"/>
      <c r="B2927" s="438"/>
      <c r="C2927" s="429"/>
      <c r="D2927" s="406"/>
      <c r="E2927" s="407"/>
      <c r="F2927" s="117"/>
      <c r="G2927" s="30"/>
      <c r="H2927" s="265">
        <f t="shared" si="39"/>
        <v>0</v>
      </c>
      <c r="I2927" s="235"/>
      <c r="J2927" s="9"/>
      <c r="K2927" s="9"/>
      <c r="M2927" s="9"/>
    </row>
    <row r="2928" spans="1:13" x14ac:dyDescent="0.25">
      <c r="A2928" s="240"/>
      <c r="B2928" s="438"/>
      <c r="C2928" s="429"/>
      <c r="D2928" s="401"/>
      <c r="E2928" s="402"/>
      <c r="F2928" s="117"/>
      <c r="G2928" s="30"/>
      <c r="H2928" s="265">
        <f t="shared" si="39"/>
        <v>0</v>
      </c>
      <c r="I2928" s="235"/>
      <c r="J2928" s="9"/>
      <c r="K2928" s="9"/>
      <c r="M2928" s="9"/>
    </row>
    <row r="2929" spans="1:13" x14ac:dyDescent="0.25">
      <c r="A2929" s="240"/>
      <c r="B2929" s="438"/>
      <c r="C2929" s="429"/>
      <c r="D2929" s="401"/>
      <c r="E2929" s="402"/>
      <c r="F2929" s="117"/>
      <c r="G2929" s="30"/>
      <c r="H2929" s="265">
        <f t="shared" si="39"/>
        <v>0</v>
      </c>
      <c r="I2929" s="235"/>
      <c r="J2929" s="9"/>
      <c r="K2929" s="9"/>
      <c r="M2929" s="9"/>
    </row>
    <row r="2930" spans="1:13" x14ac:dyDescent="0.25">
      <c r="A2930" s="240"/>
      <c r="B2930" s="438"/>
      <c r="C2930" s="429"/>
      <c r="D2930" s="401"/>
      <c r="E2930" s="402"/>
      <c r="F2930" s="117"/>
      <c r="G2930" s="30"/>
      <c r="H2930" s="265">
        <f t="shared" si="39"/>
        <v>0</v>
      </c>
      <c r="I2930" s="235"/>
      <c r="J2930" s="9"/>
      <c r="K2930" s="9"/>
      <c r="M2930" s="9"/>
    </row>
    <row r="2931" spans="1:13" x14ac:dyDescent="0.25">
      <c r="A2931" s="240"/>
      <c r="B2931" s="438"/>
      <c r="C2931" s="429"/>
      <c r="D2931" s="401"/>
      <c r="E2931" s="402"/>
      <c r="F2931" s="117"/>
      <c r="G2931" s="30"/>
      <c r="H2931" s="265">
        <f t="shared" si="39"/>
        <v>0</v>
      </c>
      <c r="I2931" s="235"/>
      <c r="J2931" s="9"/>
      <c r="K2931" s="9"/>
      <c r="M2931" s="9"/>
    </row>
    <row r="2932" spans="1:13" x14ac:dyDescent="0.25">
      <c r="A2932" s="240"/>
      <c r="B2932" s="438"/>
      <c r="C2932" s="429"/>
      <c r="D2932" s="401"/>
      <c r="E2932" s="402"/>
      <c r="F2932" s="117"/>
      <c r="G2932" s="30"/>
      <c r="H2932" s="265">
        <f t="shared" si="39"/>
        <v>0</v>
      </c>
      <c r="I2932" s="235"/>
      <c r="J2932" s="9"/>
      <c r="K2932" s="9"/>
      <c r="M2932" s="9"/>
    </row>
    <row r="2933" spans="1:13" x14ac:dyDescent="0.25">
      <c r="A2933" s="240"/>
      <c r="B2933" s="438"/>
      <c r="C2933" s="429"/>
      <c r="D2933" s="401"/>
      <c r="E2933" s="402"/>
      <c r="F2933" s="117"/>
      <c r="G2933" s="30"/>
      <c r="H2933" s="265">
        <f t="shared" si="39"/>
        <v>0</v>
      </c>
      <c r="I2933" s="235"/>
      <c r="J2933" s="9"/>
      <c r="K2933" s="9"/>
      <c r="M2933" s="9"/>
    </row>
    <row r="2934" spans="1:13" x14ac:dyDescent="0.25">
      <c r="A2934" s="240"/>
      <c r="B2934" s="438"/>
      <c r="C2934" s="429"/>
      <c r="D2934" s="401"/>
      <c r="E2934" s="402"/>
      <c r="F2934" s="117"/>
      <c r="G2934" s="30"/>
      <c r="H2934" s="265">
        <f t="shared" si="39"/>
        <v>0</v>
      </c>
      <c r="I2934" s="235"/>
      <c r="J2934" s="9"/>
      <c r="K2934" s="9"/>
      <c r="M2934" s="9"/>
    </row>
    <row r="2935" spans="1:13" x14ac:dyDescent="0.25">
      <c r="A2935" s="240"/>
      <c r="B2935" s="438"/>
      <c r="C2935" s="429"/>
      <c r="D2935" s="401"/>
      <c r="E2935" s="402"/>
      <c r="F2935" s="294"/>
      <c r="G2935" s="30"/>
      <c r="H2935" s="265">
        <f t="shared" si="39"/>
        <v>0</v>
      </c>
      <c r="I2935" s="235"/>
      <c r="J2935" s="9"/>
      <c r="K2935" s="9"/>
      <c r="M2935" s="9"/>
    </row>
    <row r="2936" spans="1:13" x14ac:dyDescent="0.25">
      <c r="A2936" s="240"/>
      <c r="B2936" s="438"/>
      <c r="C2936" s="429"/>
      <c r="D2936" s="401"/>
      <c r="E2936" s="402"/>
      <c r="F2936" s="294"/>
      <c r="G2936" s="30"/>
      <c r="H2936" s="265">
        <f t="shared" si="39"/>
        <v>0</v>
      </c>
      <c r="I2936" s="235"/>
      <c r="J2936" s="9"/>
      <c r="K2936" s="9"/>
      <c r="M2936" s="9"/>
    </row>
    <row r="2937" spans="1:13" x14ac:dyDescent="0.25">
      <c r="A2937" s="240"/>
      <c r="B2937" s="438"/>
      <c r="C2937" s="429"/>
      <c r="D2937" s="401"/>
      <c r="E2937" s="402"/>
      <c r="F2937" s="294"/>
      <c r="G2937" s="30"/>
      <c r="H2937" s="265">
        <f t="shared" si="39"/>
        <v>0</v>
      </c>
      <c r="I2937" s="235"/>
      <c r="J2937" s="9"/>
      <c r="K2937" s="9"/>
      <c r="M2937" s="9"/>
    </row>
    <row r="2938" spans="1:13" x14ac:dyDescent="0.25">
      <c r="A2938" s="240"/>
      <c r="B2938" s="438"/>
      <c r="C2938" s="429"/>
      <c r="D2938" s="401"/>
      <c r="E2938" s="402"/>
      <c r="F2938" s="294"/>
      <c r="G2938" s="30"/>
      <c r="H2938" s="265">
        <f t="shared" si="39"/>
        <v>0</v>
      </c>
      <c r="I2938" s="235"/>
      <c r="J2938" s="9"/>
      <c r="K2938" s="9"/>
      <c r="M2938" s="9"/>
    </row>
    <row r="2939" spans="1:13" x14ac:dyDescent="0.25">
      <c r="A2939" s="240"/>
      <c r="B2939" s="438"/>
      <c r="C2939" s="429"/>
      <c r="D2939" s="401"/>
      <c r="E2939" s="402"/>
      <c r="F2939" s="294"/>
      <c r="G2939" s="30"/>
      <c r="H2939" s="265">
        <f t="shared" si="39"/>
        <v>0</v>
      </c>
      <c r="I2939" s="235"/>
      <c r="J2939" s="9"/>
      <c r="K2939" s="9"/>
      <c r="M2939" s="9"/>
    </row>
    <row r="2940" spans="1:13" x14ac:dyDescent="0.25">
      <c r="A2940" s="240"/>
      <c r="B2940" s="438"/>
      <c r="C2940" s="429"/>
      <c r="D2940" s="401"/>
      <c r="E2940" s="402"/>
      <c r="F2940" s="294"/>
      <c r="G2940" s="30"/>
      <c r="H2940" s="265">
        <f t="shared" si="39"/>
        <v>0</v>
      </c>
      <c r="I2940" s="235"/>
      <c r="J2940" s="9"/>
      <c r="K2940" s="9"/>
      <c r="M2940" s="9"/>
    </row>
    <row r="2941" spans="1:13" x14ac:dyDescent="0.25">
      <c r="A2941" s="240"/>
      <c r="B2941" s="438"/>
      <c r="C2941" s="429"/>
      <c r="D2941" s="401"/>
      <c r="E2941" s="402"/>
      <c r="F2941" s="294"/>
      <c r="G2941" s="30"/>
      <c r="H2941" s="265">
        <f t="shared" si="39"/>
        <v>0</v>
      </c>
      <c r="I2941" s="235"/>
      <c r="J2941" s="9"/>
      <c r="K2941" s="9"/>
      <c r="M2941" s="9"/>
    </row>
    <row r="2942" spans="1:13" x14ac:dyDescent="0.25">
      <c r="A2942" s="240"/>
      <c r="B2942" s="438"/>
      <c r="C2942" s="429"/>
      <c r="D2942" s="401"/>
      <c r="E2942" s="402"/>
      <c r="F2942" s="294"/>
      <c r="G2942" s="30"/>
      <c r="H2942" s="265">
        <f t="shared" si="39"/>
        <v>0</v>
      </c>
      <c r="I2942" s="8"/>
      <c r="J2942" s="9"/>
      <c r="K2942" s="9"/>
      <c r="M2942" s="9"/>
    </row>
    <row r="2943" spans="1:13" x14ac:dyDescent="0.25">
      <c r="A2943" s="240"/>
      <c r="B2943" s="438"/>
      <c r="C2943" s="429"/>
      <c r="D2943" s="406"/>
      <c r="E2943" s="407"/>
      <c r="F2943" s="294"/>
      <c r="G2943" s="30"/>
      <c r="H2943" s="265">
        <f t="shared" si="39"/>
        <v>0</v>
      </c>
      <c r="I2943" s="8"/>
      <c r="J2943" s="9"/>
      <c r="K2943" s="9"/>
      <c r="M2943" s="9"/>
    </row>
    <row r="2944" spans="1:13" x14ac:dyDescent="0.25">
      <c r="A2944" s="240"/>
      <c r="B2944" s="438"/>
      <c r="C2944" s="429"/>
      <c r="D2944" s="401"/>
      <c r="E2944" s="402"/>
      <c r="F2944" s="294"/>
      <c r="G2944" s="30"/>
      <c r="H2944" s="265">
        <f t="shared" si="39"/>
        <v>0</v>
      </c>
      <c r="I2944" s="8"/>
      <c r="J2944" s="9"/>
      <c r="K2944" s="9"/>
      <c r="M2944" s="9"/>
    </row>
    <row r="2945" spans="1:13" x14ac:dyDescent="0.25">
      <c r="A2945" s="240"/>
      <c r="B2945" s="438"/>
      <c r="C2945" s="429"/>
      <c r="D2945" s="401"/>
      <c r="E2945" s="402"/>
      <c r="F2945" s="294"/>
      <c r="G2945" s="30"/>
      <c r="H2945" s="265">
        <f t="shared" si="39"/>
        <v>0</v>
      </c>
      <c r="I2945" s="8"/>
      <c r="J2945" s="9"/>
      <c r="K2945" s="9"/>
      <c r="M2945" s="9"/>
    </row>
    <row r="2946" spans="1:13" x14ac:dyDescent="0.25">
      <c r="A2946" s="240"/>
      <c r="B2946" s="438"/>
      <c r="C2946" s="429"/>
      <c r="D2946" s="406"/>
      <c r="E2946" s="407"/>
      <c r="F2946" s="294"/>
      <c r="G2946" s="30"/>
      <c r="H2946" s="265">
        <f t="shared" si="39"/>
        <v>0</v>
      </c>
      <c r="I2946" s="8"/>
      <c r="J2946" s="9"/>
      <c r="K2946" s="9"/>
      <c r="M2946" s="9"/>
    </row>
    <row r="2947" spans="1:13" x14ac:dyDescent="0.25">
      <c r="A2947" s="240"/>
      <c r="B2947" s="438"/>
      <c r="C2947" s="429"/>
      <c r="D2947" s="401"/>
      <c r="E2947" s="402"/>
      <c r="F2947" s="294"/>
      <c r="G2947" s="30"/>
      <c r="H2947" s="265">
        <f t="shared" si="39"/>
        <v>0</v>
      </c>
      <c r="I2947" s="8"/>
      <c r="J2947" s="9"/>
      <c r="K2947" s="9"/>
      <c r="M2947" s="9"/>
    </row>
    <row r="2948" spans="1:13" x14ac:dyDescent="0.25">
      <c r="A2948" s="240"/>
      <c r="B2948" s="438"/>
      <c r="C2948" s="429"/>
      <c r="D2948" s="401"/>
      <c r="E2948" s="402"/>
      <c r="F2948" s="294"/>
      <c r="G2948" s="30"/>
      <c r="H2948" s="265">
        <f t="shared" si="39"/>
        <v>0</v>
      </c>
      <c r="I2948" s="8"/>
      <c r="J2948" s="9"/>
      <c r="K2948" s="9"/>
      <c r="M2948" s="9"/>
    </row>
    <row r="2949" spans="1:13" x14ac:dyDescent="0.25">
      <c r="A2949" s="240"/>
      <c r="B2949" s="438"/>
      <c r="C2949" s="429"/>
      <c r="D2949" s="401"/>
      <c r="E2949" s="402"/>
      <c r="F2949" s="294"/>
      <c r="G2949" s="30"/>
      <c r="H2949" s="265">
        <f t="shared" si="39"/>
        <v>0</v>
      </c>
      <c r="I2949" s="8"/>
      <c r="J2949" s="9"/>
      <c r="K2949" s="9"/>
      <c r="M2949" s="9"/>
    </row>
    <row r="2950" spans="1:13" x14ac:dyDescent="0.25">
      <c r="A2950" s="240"/>
      <c r="B2950" s="438"/>
      <c r="C2950" s="429"/>
      <c r="D2950" s="401"/>
      <c r="E2950" s="402"/>
      <c r="F2950" s="294"/>
      <c r="G2950" s="30"/>
      <c r="H2950" s="265">
        <f t="shared" si="39"/>
        <v>0</v>
      </c>
      <c r="I2950" s="8"/>
      <c r="J2950" s="9"/>
      <c r="K2950" s="9"/>
      <c r="M2950" s="9"/>
    </row>
    <row r="2951" spans="1:13" x14ac:dyDescent="0.25">
      <c r="A2951" s="240"/>
      <c r="B2951" s="438"/>
      <c r="C2951" s="429"/>
      <c r="D2951" s="401"/>
      <c r="E2951" s="402"/>
      <c r="F2951" s="294"/>
      <c r="G2951" s="30"/>
      <c r="H2951" s="265">
        <f t="shared" si="39"/>
        <v>0</v>
      </c>
      <c r="I2951" s="8"/>
      <c r="J2951" s="9"/>
      <c r="K2951" s="9"/>
      <c r="M2951" s="9"/>
    </row>
    <row r="2952" spans="1:13" x14ac:dyDescent="0.25">
      <c r="A2952" s="240"/>
      <c r="B2952" s="438"/>
      <c r="C2952" s="429"/>
      <c r="D2952" s="401"/>
      <c r="E2952" s="402"/>
      <c r="F2952" s="294"/>
      <c r="G2952" s="30"/>
      <c r="H2952" s="265">
        <f t="shared" si="39"/>
        <v>0</v>
      </c>
      <c r="I2952" s="8"/>
      <c r="J2952" s="9"/>
      <c r="K2952" s="9"/>
      <c r="M2952" s="9"/>
    </row>
    <row r="2953" spans="1:13" x14ac:dyDescent="0.25">
      <c r="A2953" s="240"/>
      <c r="B2953" s="438"/>
      <c r="C2953" s="429"/>
      <c r="D2953" s="401"/>
      <c r="E2953" s="402"/>
      <c r="F2953" s="294"/>
      <c r="G2953" s="30"/>
      <c r="H2953" s="265">
        <f t="shared" si="39"/>
        <v>0</v>
      </c>
      <c r="I2953" s="8"/>
      <c r="J2953" s="9"/>
      <c r="K2953" s="9"/>
      <c r="M2953" s="9"/>
    </row>
    <row r="2954" spans="1:13" x14ac:dyDescent="0.25">
      <c r="A2954" s="240"/>
      <c r="B2954" s="438"/>
      <c r="C2954" s="429"/>
      <c r="D2954" s="401"/>
      <c r="E2954" s="402"/>
      <c r="F2954" s="294"/>
      <c r="G2954" s="30"/>
      <c r="H2954" s="265">
        <f t="shared" si="39"/>
        <v>0</v>
      </c>
      <c r="I2954" s="8"/>
      <c r="J2954" s="9"/>
      <c r="K2954" s="9"/>
      <c r="M2954" s="9"/>
    </row>
    <row r="2955" spans="1:13" x14ac:dyDescent="0.25">
      <c r="A2955" s="240"/>
      <c r="B2955" s="438"/>
      <c r="C2955" s="429"/>
      <c r="D2955" s="401"/>
      <c r="E2955" s="402"/>
      <c r="F2955" s="294"/>
      <c r="G2955" s="30"/>
      <c r="H2955" s="265">
        <f t="shared" si="39"/>
        <v>0</v>
      </c>
      <c r="I2955" s="8"/>
      <c r="J2955" s="9"/>
      <c r="K2955" s="9"/>
      <c r="M2955" s="9"/>
    </row>
    <row r="2956" spans="1:13" x14ac:dyDescent="0.25">
      <c r="A2956" s="240"/>
      <c r="B2956" s="438"/>
      <c r="C2956" s="429"/>
      <c r="D2956" s="401"/>
      <c r="E2956" s="402"/>
      <c r="F2956" s="294"/>
      <c r="G2956" s="30"/>
      <c r="H2956" s="265">
        <f t="shared" si="39"/>
        <v>0</v>
      </c>
      <c r="I2956" s="8"/>
      <c r="J2956" s="9"/>
      <c r="K2956" s="9"/>
      <c r="M2956" s="9"/>
    </row>
    <row r="2957" spans="1:13" x14ac:dyDescent="0.25">
      <c r="A2957" s="240"/>
      <c r="B2957" s="438"/>
      <c r="C2957" s="429"/>
      <c r="D2957" s="401"/>
      <c r="E2957" s="402"/>
      <c r="F2957" s="294"/>
      <c r="G2957" s="30"/>
      <c r="H2957" s="265">
        <f t="shared" si="39"/>
        <v>0</v>
      </c>
      <c r="I2957" s="8"/>
      <c r="J2957" s="9"/>
      <c r="K2957" s="9"/>
      <c r="M2957" s="9"/>
    </row>
    <row r="2958" spans="1:13" x14ac:dyDescent="0.25">
      <c r="A2958" s="240"/>
      <c r="B2958" s="438"/>
      <c r="C2958" s="429"/>
      <c r="D2958" s="401"/>
      <c r="E2958" s="402"/>
      <c r="F2958" s="294"/>
      <c r="G2958" s="30"/>
      <c r="H2958" s="265">
        <f t="shared" si="39"/>
        <v>0</v>
      </c>
      <c r="I2958" s="8"/>
      <c r="J2958" s="9"/>
      <c r="K2958" s="9"/>
      <c r="M2958" s="9"/>
    </row>
    <row r="2959" spans="1:13" x14ac:dyDescent="0.25">
      <c r="A2959" s="240"/>
      <c r="B2959" s="438"/>
      <c r="C2959" s="429"/>
      <c r="D2959" s="401"/>
      <c r="E2959" s="402"/>
      <c r="F2959" s="294"/>
      <c r="G2959" s="30"/>
      <c r="H2959" s="265">
        <f t="shared" si="39"/>
        <v>0</v>
      </c>
      <c r="I2959" s="8"/>
      <c r="J2959" s="9"/>
      <c r="K2959" s="9"/>
      <c r="M2959" s="9"/>
    </row>
    <row r="2960" spans="1:13" x14ac:dyDescent="0.25">
      <c r="A2960" s="240"/>
      <c r="B2960" s="438"/>
      <c r="C2960" s="429"/>
      <c r="D2960" s="401"/>
      <c r="E2960" s="402"/>
      <c r="F2960" s="313"/>
      <c r="G2960" s="30"/>
      <c r="H2960" s="265">
        <f t="shared" si="39"/>
        <v>0</v>
      </c>
      <c r="I2960" s="8"/>
      <c r="J2960" s="9"/>
      <c r="K2960" s="9"/>
      <c r="M2960" s="9"/>
    </row>
    <row r="2961" spans="1:13" x14ac:dyDescent="0.25">
      <c r="A2961" s="240"/>
      <c r="B2961" s="438"/>
      <c r="C2961" s="429"/>
      <c r="D2961" s="401"/>
      <c r="E2961" s="402"/>
      <c r="F2961" s="294"/>
      <c r="G2961" s="30"/>
      <c r="H2961" s="265">
        <f t="shared" si="39"/>
        <v>0</v>
      </c>
      <c r="I2961" s="8"/>
      <c r="J2961" s="9"/>
      <c r="K2961" s="9"/>
      <c r="M2961" s="9"/>
    </row>
    <row r="2962" spans="1:13" x14ac:dyDescent="0.25">
      <c r="A2962" s="240"/>
      <c r="B2962" s="438"/>
      <c r="C2962" s="429"/>
      <c r="D2962" s="401"/>
      <c r="E2962" s="402"/>
      <c r="F2962" s="294"/>
      <c r="G2962" s="30"/>
      <c r="H2962" s="265">
        <f t="shared" si="39"/>
        <v>0</v>
      </c>
      <c r="I2962" s="8"/>
      <c r="J2962" s="9"/>
      <c r="K2962" s="9"/>
      <c r="M2962" s="9"/>
    </row>
    <row r="2963" spans="1:13" x14ac:dyDescent="0.25">
      <c r="A2963" s="240"/>
      <c r="B2963" s="438"/>
      <c r="C2963" s="429"/>
      <c r="D2963" s="401"/>
      <c r="E2963" s="402"/>
      <c r="F2963" s="294"/>
      <c r="G2963" s="30"/>
      <c r="H2963" s="265">
        <f t="shared" ref="H2963:H3010" si="40">E2963-G2963</f>
        <v>0</v>
      </c>
      <c r="I2963" s="8"/>
      <c r="J2963" s="9"/>
      <c r="K2963" s="9"/>
      <c r="M2963" s="9"/>
    </row>
    <row r="2964" spans="1:13" x14ac:dyDescent="0.25">
      <c r="A2964" s="240"/>
      <c r="B2964" s="438"/>
      <c r="C2964" s="429"/>
      <c r="D2964" s="401"/>
      <c r="E2964" s="402"/>
      <c r="F2964" s="294"/>
      <c r="G2964" s="30"/>
      <c r="H2964" s="265">
        <f t="shared" si="40"/>
        <v>0</v>
      </c>
      <c r="I2964" s="8"/>
      <c r="J2964" s="9"/>
      <c r="K2964" s="9"/>
      <c r="M2964" s="9"/>
    </row>
    <row r="2965" spans="1:13" x14ac:dyDescent="0.25">
      <c r="A2965" s="240"/>
      <c r="B2965" s="438"/>
      <c r="C2965" s="429"/>
      <c r="D2965" s="401"/>
      <c r="E2965" s="402"/>
      <c r="F2965" s="294"/>
      <c r="G2965" s="30"/>
      <c r="H2965" s="265">
        <f t="shared" si="40"/>
        <v>0</v>
      </c>
      <c r="I2965" s="8"/>
      <c r="J2965" s="9"/>
      <c r="K2965" s="9"/>
      <c r="M2965" s="9"/>
    </row>
    <row r="2966" spans="1:13" x14ac:dyDescent="0.25">
      <c r="A2966" s="240"/>
      <c r="B2966" s="438"/>
      <c r="C2966" s="429"/>
      <c r="D2966" s="401"/>
      <c r="E2966" s="402"/>
      <c r="F2966" s="294"/>
      <c r="G2966" s="30"/>
      <c r="H2966" s="265">
        <f t="shared" si="40"/>
        <v>0</v>
      </c>
      <c r="I2966" s="8"/>
      <c r="J2966" s="9"/>
      <c r="K2966" s="9"/>
      <c r="M2966" s="9"/>
    </row>
    <row r="2967" spans="1:13" x14ac:dyDescent="0.25">
      <c r="A2967" s="240"/>
      <c r="B2967" s="438"/>
      <c r="C2967" s="429"/>
      <c r="D2967" s="401"/>
      <c r="E2967" s="402"/>
      <c r="F2967" s="294"/>
      <c r="G2967" s="30"/>
      <c r="H2967" s="265">
        <f t="shared" si="40"/>
        <v>0</v>
      </c>
      <c r="I2967" s="8"/>
      <c r="J2967" s="9"/>
      <c r="K2967" s="9"/>
      <c r="M2967" s="9"/>
    </row>
    <row r="2968" spans="1:13" x14ac:dyDescent="0.25">
      <c r="A2968" s="240"/>
      <c r="B2968" s="438"/>
      <c r="C2968" s="429"/>
      <c r="D2968" s="401"/>
      <c r="E2968" s="402"/>
      <c r="F2968" s="294"/>
      <c r="G2968" s="30"/>
      <c r="H2968" s="265">
        <f t="shared" si="40"/>
        <v>0</v>
      </c>
      <c r="I2968" s="8"/>
      <c r="J2968" s="9"/>
      <c r="K2968" s="9"/>
      <c r="M2968" s="9"/>
    </row>
    <row r="2969" spans="1:13" x14ac:dyDescent="0.25">
      <c r="A2969" s="240"/>
      <c r="B2969" s="438"/>
      <c r="C2969" s="429"/>
      <c r="D2969" s="401"/>
      <c r="E2969" s="402"/>
      <c r="F2969" s="294"/>
      <c r="G2969" s="30"/>
      <c r="H2969" s="265">
        <f t="shared" si="40"/>
        <v>0</v>
      </c>
      <c r="I2969" s="8"/>
      <c r="J2969" s="9"/>
      <c r="K2969" s="9"/>
      <c r="M2969" s="9"/>
    </row>
    <row r="2970" spans="1:13" x14ac:dyDescent="0.25">
      <c r="A2970" s="240"/>
      <c r="B2970" s="438"/>
      <c r="C2970" s="429"/>
      <c r="D2970" s="401"/>
      <c r="E2970" s="402"/>
      <c r="F2970" s="294"/>
      <c r="G2970" s="30"/>
      <c r="H2970" s="265">
        <f t="shared" si="40"/>
        <v>0</v>
      </c>
      <c r="I2970" s="8"/>
      <c r="J2970" s="9"/>
      <c r="K2970" s="9"/>
      <c r="M2970" s="9"/>
    </row>
    <row r="2971" spans="1:13" x14ac:dyDescent="0.25">
      <c r="A2971" s="240"/>
      <c r="B2971" s="438"/>
      <c r="C2971" s="429"/>
      <c r="D2971" s="401"/>
      <c r="E2971" s="402"/>
      <c r="F2971" s="294"/>
      <c r="G2971" s="30"/>
      <c r="H2971" s="265">
        <f t="shared" si="40"/>
        <v>0</v>
      </c>
      <c r="I2971" s="8"/>
      <c r="J2971" s="9"/>
      <c r="K2971" s="9"/>
      <c r="M2971" s="9"/>
    </row>
    <row r="2972" spans="1:13" x14ac:dyDescent="0.25">
      <c r="A2972" s="240"/>
      <c r="B2972" s="438"/>
      <c r="C2972" s="429"/>
      <c r="D2972" s="401"/>
      <c r="E2972" s="402"/>
      <c r="F2972" s="294"/>
      <c r="G2972" s="30"/>
      <c r="H2972" s="265">
        <f t="shared" si="40"/>
        <v>0</v>
      </c>
      <c r="I2972" s="8"/>
      <c r="J2972" s="9"/>
      <c r="K2972" s="9"/>
      <c r="M2972" s="9"/>
    </row>
    <row r="2973" spans="1:13" x14ac:dyDescent="0.25">
      <c r="A2973" s="240"/>
      <c r="B2973" s="438"/>
      <c r="C2973" s="429"/>
      <c r="D2973" s="401"/>
      <c r="E2973" s="402"/>
      <c r="F2973" s="294"/>
      <c r="G2973" s="30"/>
      <c r="H2973" s="265">
        <f t="shared" si="40"/>
        <v>0</v>
      </c>
      <c r="I2973" s="8"/>
      <c r="J2973" s="9"/>
      <c r="K2973" s="9"/>
      <c r="M2973" s="9"/>
    </row>
    <row r="2974" spans="1:13" x14ac:dyDescent="0.25">
      <c r="A2974" s="240"/>
      <c r="B2974" s="438"/>
      <c r="C2974" s="429"/>
      <c r="D2974" s="401"/>
      <c r="E2974" s="402"/>
      <c r="F2974" s="294"/>
      <c r="G2974" s="30"/>
      <c r="H2974" s="265">
        <f t="shared" si="40"/>
        <v>0</v>
      </c>
      <c r="I2974" s="8"/>
      <c r="J2974" s="9"/>
      <c r="K2974" s="9"/>
      <c r="M2974" s="9"/>
    </row>
    <row r="2975" spans="1:13" x14ac:dyDescent="0.25">
      <c r="A2975" s="240"/>
      <c r="B2975" s="438"/>
      <c r="C2975" s="429"/>
      <c r="D2975" s="401"/>
      <c r="E2975" s="402"/>
      <c r="F2975" s="294"/>
      <c r="G2975" s="30"/>
      <c r="H2975" s="265">
        <f t="shared" si="40"/>
        <v>0</v>
      </c>
      <c r="I2975" s="8"/>
      <c r="J2975" s="9"/>
      <c r="K2975" s="9"/>
      <c r="M2975" s="9"/>
    </row>
    <row r="2976" spans="1:13" x14ac:dyDescent="0.25">
      <c r="A2976" s="240"/>
      <c r="B2976" s="438"/>
      <c r="C2976" s="429"/>
      <c r="D2976" s="401"/>
      <c r="E2976" s="402"/>
      <c r="F2976" s="294"/>
      <c r="G2976" s="30"/>
      <c r="H2976" s="265">
        <f t="shared" si="40"/>
        <v>0</v>
      </c>
      <c r="I2976" s="8"/>
      <c r="J2976" s="9"/>
      <c r="K2976" s="9"/>
      <c r="M2976" s="9"/>
    </row>
    <row r="2977" spans="1:13" x14ac:dyDescent="0.25">
      <c r="A2977" s="240"/>
      <c r="B2977" s="438"/>
      <c r="C2977" s="429"/>
      <c r="D2977" s="401"/>
      <c r="E2977" s="402"/>
      <c r="F2977" s="294"/>
      <c r="G2977" s="30"/>
      <c r="H2977" s="265">
        <f t="shared" si="40"/>
        <v>0</v>
      </c>
      <c r="I2977" s="8"/>
      <c r="J2977" s="9"/>
      <c r="K2977" s="9"/>
      <c r="M2977" s="9"/>
    </row>
    <row r="2978" spans="1:13" x14ac:dyDescent="0.25">
      <c r="A2978" s="240"/>
      <c r="B2978" s="438"/>
      <c r="C2978" s="429"/>
      <c r="D2978" s="401"/>
      <c r="E2978" s="402"/>
      <c r="F2978" s="294"/>
      <c r="G2978" s="30"/>
      <c r="H2978" s="265">
        <f t="shared" si="40"/>
        <v>0</v>
      </c>
      <c r="I2978" s="8"/>
      <c r="J2978" s="9"/>
      <c r="K2978" s="9"/>
      <c r="M2978" s="9"/>
    </row>
    <row r="2979" spans="1:13" x14ac:dyDescent="0.25">
      <c r="A2979" s="240"/>
      <c r="B2979" s="438"/>
      <c r="C2979" s="429"/>
      <c r="D2979" s="401"/>
      <c r="E2979" s="402"/>
      <c r="F2979" s="294"/>
      <c r="G2979" s="30"/>
      <c r="H2979" s="265">
        <f t="shared" si="40"/>
        <v>0</v>
      </c>
      <c r="I2979" s="8"/>
      <c r="J2979" s="9"/>
      <c r="K2979" s="9"/>
      <c r="M2979" s="9"/>
    </row>
    <row r="2980" spans="1:13" x14ac:dyDescent="0.25">
      <c r="A2980" s="240"/>
      <c r="B2980" s="438"/>
      <c r="C2980" s="429"/>
      <c r="D2980" s="401"/>
      <c r="E2980" s="402"/>
      <c r="F2980" s="294"/>
      <c r="G2980" s="30"/>
      <c r="H2980" s="265">
        <f t="shared" si="40"/>
        <v>0</v>
      </c>
      <c r="I2980" s="8"/>
      <c r="J2980" s="9"/>
      <c r="K2980" s="9"/>
      <c r="M2980" s="9"/>
    </row>
    <row r="2981" spans="1:13" x14ac:dyDescent="0.25">
      <c r="A2981" s="240"/>
      <c r="B2981" s="438"/>
      <c r="C2981" s="429"/>
      <c r="D2981" s="401"/>
      <c r="E2981" s="402"/>
      <c r="F2981" s="294"/>
      <c r="G2981" s="30"/>
      <c r="H2981" s="265">
        <f t="shared" si="40"/>
        <v>0</v>
      </c>
      <c r="I2981" s="8"/>
      <c r="J2981" s="9"/>
      <c r="K2981" s="9"/>
      <c r="M2981" s="9"/>
    </row>
    <row r="2982" spans="1:13" x14ac:dyDescent="0.25">
      <c r="A2982" s="240"/>
      <c r="B2982" s="438"/>
      <c r="C2982" s="429"/>
      <c r="D2982" s="401"/>
      <c r="E2982" s="402"/>
      <c r="F2982" s="294"/>
      <c r="G2982" s="30"/>
      <c r="H2982" s="265">
        <f t="shared" si="40"/>
        <v>0</v>
      </c>
      <c r="I2982" s="8"/>
      <c r="J2982" s="9"/>
      <c r="K2982" s="9"/>
      <c r="M2982" s="9"/>
    </row>
    <row r="2983" spans="1:13" x14ac:dyDescent="0.25">
      <c r="A2983" s="240"/>
      <c r="B2983" s="438"/>
      <c r="C2983" s="429"/>
      <c r="D2983" s="401"/>
      <c r="E2983" s="402"/>
      <c r="F2983" s="294"/>
      <c r="G2983" s="30"/>
      <c r="H2983" s="265">
        <f t="shared" si="40"/>
        <v>0</v>
      </c>
      <c r="I2983" s="8"/>
      <c r="J2983" s="9"/>
      <c r="K2983" s="9"/>
      <c r="M2983" s="9"/>
    </row>
    <row r="2984" spans="1:13" x14ac:dyDescent="0.25">
      <c r="A2984" s="240"/>
      <c r="B2984" s="438"/>
      <c r="C2984" s="429"/>
      <c r="D2984" s="401"/>
      <c r="E2984" s="402"/>
      <c r="F2984" s="294"/>
      <c r="G2984" s="30"/>
      <c r="H2984" s="265">
        <f t="shared" si="40"/>
        <v>0</v>
      </c>
      <c r="I2984" s="8"/>
      <c r="J2984" s="9"/>
      <c r="K2984" s="9"/>
      <c r="M2984" s="9"/>
    </row>
    <row r="2985" spans="1:13" x14ac:dyDescent="0.25">
      <c r="A2985" s="240"/>
      <c r="B2985" s="438"/>
      <c r="C2985" s="429"/>
      <c r="D2985" s="401"/>
      <c r="E2985" s="402"/>
      <c r="F2985" s="294"/>
      <c r="G2985" s="30"/>
      <c r="H2985" s="265">
        <f t="shared" si="40"/>
        <v>0</v>
      </c>
      <c r="I2985" s="8"/>
      <c r="J2985" s="9"/>
      <c r="K2985" s="9"/>
      <c r="M2985" s="9"/>
    </row>
    <row r="2986" spans="1:13" x14ac:dyDescent="0.25">
      <c r="A2986" s="240"/>
      <c r="B2986" s="438"/>
      <c r="C2986" s="429"/>
      <c r="D2986" s="401"/>
      <c r="E2986" s="402"/>
      <c r="F2986" s="294"/>
      <c r="G2986" s="30"/>
      <c r="H2986" s="265">
        <f t="shared" si="40"/>
        <v>0</v>
      </c>
      <c r="I2986" s="8"/>
      <c r="J2986" s="9"/>
      <c r="K2986" s="9"/>
      <c r="M2986" s="9"/>
    </row>
    <row r="2987" spans="1:13" x14ac:dyDescent="0.25">
      <c r="A2987" s="240"/>
      <c r="B2987" s="438"/>
      <c r="C2987" s="429"/>
      <c r="D2987" s="401"/>
      <c r="E2987" s="402"/>
      <c r="F2987" s="294"/>
      <c r="G2987" s="30"/>
      <c r="H2987" s="265">
        <f t="shared" si="40"/>
        <v>0</v>
      </c>
      <c r="I2987" s="8"/>
      <c r="J2987" s="9"/>
      <c r="K2987" s="9"/>
      <c r="M2987" s="9"/>
    </row>
    <row r="2988" spans="1:13" x14ac:dyDescent="0.25">
      <c r="A2988" s="240"/>
      <c r="B2988" s="438"/>
      <c r="C2988" s="429"/>
      <c r="D2988" s="401"/>
      <c r="E2988" s="402"/>
      <c r="F2988" s="294"/>
      <c r="G2988" s="30"/>
      <c r="H2988" s="265">
        <f t="shared" si="40"/>
        <v>0</v>
      </c>
      <c r="I2988" s="8"/>
      <c r="J2988" s="9"/>
      <c r="K2988" s="9"/>
      <c r="M2988" s="9"/>
    </row>
    <row r="2989" spans="1:13" x14ac:dyDescent="0.25">
      <c r="A2989" s="240"/>
      <c r="B2989" s="438"/>
      <c r="C2989" s="429"/>
      <c r="D2989" s="401"/>
      <c r="E2989" s="402"/>
      <c r="F2989" s="294"/>
      <c r="G2989" s="30"/>
      <c r="H2989" s="265">
        <f t="shared" si="40"/>
        <v>0</v>
      </c>
      <c r="I2989" s="8"/>
      <c r="J2989" s="9"/>
      <c r="K2989" s="9"/>
      <c r="M2989" s="9"/>
    </row>
    <row r="2990" spans="1:13" x14ac:dyDescent="0.25">
      <c r="A2990" s="240"/>
      <c r="B2990" s="438"/>
      <c r="C2990" s="429"/>
      <c r="D2990" s="401"/>
      <c r="E2990" s="402"/>
      <c r="F2990" s="294"/>
      <c r="G2990" s="30"/>
      <c r="H2990" s="265">
        <f t="shared" si="40"/>
        <v>0</v>
      </c>
      <c r="I2990" s="8"/>
      <c r="J2990" s="9"/>
      <c r="K2990" s="9"/>
      <c r="M2990" s="9"/>
    </row>
    <row r="2991" spans="1:13" x14ac:dyDescent="0.25">
      <c r="A2991" s="240"/>
      <c r="B2991" s="438"/>
      <c r="C2991" s="429"/>
      <c r="D2991" s="401"/>
      <c r="E2991" s="402"/>
      <c r="F2991" s="294"/>
      <c r="G2991" s="30"/>
      <c r="H2991" s="265">
        <f t="shared" si="40"/>
        <v>0</v>
      </c>
      <c r="I2991" s="8"/>
      <c r="J2991" s="9"/>
      <c r="K2991" s="9"/>
      <c r="M2991" s="9"/>
    </row>
    <row r="2992" spans="1:13" x14ac:dyDescent="0.25">
      <c r="A2992" s="240"/>
      <c r="B2992" s="438"/>
      <c r="C2992" s="429"/>
      <c r="D2992" s="401"/>
      <c r="E2992" s="402"/>
      <c r="F2992" s="294"/>
      <c r="G2992" s="30"/>
      <c r="H2992" s="265">
        <f t="shared" si="40"/>
        <v>0</v>
      </c>
      <c r="I2992" s="8"/>
      <c r="J2992" s="9"/>
      <c r="K2992" s="9"/>
      <c r="M2992" s="9"/>
    </row>
    <row r="2993" spans="1:13" x14ac:dyDescent="0.25">
      <c r="A2993" s="240"/>
      <c r="B2993" s="438"/>
      <c r="C2993" s="429"/>
      <c r="D2993" s="401"/>
      <c r="E2993" s="402"/>
      <c r="F2993" s="294"/>
      <c r="G2993" s="30"/>
      <c r="H2993" s="265">
        <f t="shared" si="40"/>
        <v>0</v>
      </c>
      <c r="I2993" s="8"/>
      <c r="J2993" s="9"/>
      <c r="K2993" s="9"/>
      <c r="M2993" s="9"/>
    </row>
    <row r="2994" spans="1:13" x14ac:dyDescent="0.25">
      <c r="A2994" s="240"/>
      <c r="B2994" s="438"/>
      <c r="C2994" s="429"/>
      <c r="D2994" s="401"/>
      <c r="E2994" s="402"/>
      <c r="F2994" s="294"/>
      <c r="G2994" s="30"/>
      <c r="H2994" s="265">
        <f t="shared" si="40"/>
        <v>0</v>
      </c>
      <c r="I2994" s="8"/>
      <c r="J2994" s="9"/>
      <c r="K2994" s="9"/>
      <c r="M2994" s="9"/>
    </row>
    <row r="2995" spans="1:13" x14ac:dyDescent="0.25">
      <c r="A2995" s="240"/>
      <c r="B2995" s="438"/>
      <c r="C2995" s="429"/>
      <c r="D2995" s="401"/>
      <c r="E2995" s="402"/>
      <c r="F2995" s="294"/>
      <c r="G2995" s="30"/>
      <c r="H2995" s="265">
        <f t="shared" si="40"/>
        <v>0</v>
      </c>
      <c r="I2995" s="8"/>
      <c r="J2995" s="9"/>
      <c r="K2995" s="9"/>
      <c r="M2995" s="9"/>
    </row>
    <row r="2996" spans="1:13" x14ac:dyDescent="0.25">
      <c r="A2996" s="240"/>
      <c r="B2996" s="438"/>
      <c r="C2996" s="429"/>
      <c r="D2996" s="401"/>
      <c r="E2996" s="402"/>
      <c r="F2996" s="294"/>
      <c r="G2996" s="30"/>
      <c r="H2996" s="265">
        <f t="shared" si="40"/>
        <v>0</v>
      </c>
      <c r="I2996" s="8"/>
      <c r="J2996" s="9"/>
      <c r="K2996" s="9"/>
      <c r="M2996" s="9"/>
    </row>
    <row r="2997" spans="1:13" x14ac:dyDescent="0.25">
      <c r="A2997" s="240"/>
      <c r="B2997" s="438"/>
      <c r="C2997" s="429"/>
      <c r="D2997" s="401"/>
      <c r="E2997" s="402"/>
      <c r="F2997" s="294"/>
      <c r="G2997" s="30"/>
      <c r="H2997" s="265">
        <f t="shared" si="40"/>
        <v>0</v>
      </c>
      <c r="I2997" s="8"/>
      <c r="J2997" s="9"/>
      <c r="K2997" s="9"/>
      <c r="M2997" s="9"/>
    </row>
    <row r="2998" spans="1:13" x14ac:dyDescent="0.25">
      <c r="A2998" s="240"/>
      <c r="B2998" s="438"/>
      <c r="C2998" s="429"/>
      <c r="D2998" s="401"/>
      <c r="E2998" s="402"/>
      <c r="F2998" s="294"/>
      <c r="G2998" s="30"/>
      <c r="H2998" s="265">
        <f t="shared" si="40"/>
        <v>0</v>
      </c>
      <c r="I2998" s="8"/>
      <c r="J2998" s="9"/>
      <c r="K2998" s="9"/>
      <c r="M2998" s="9"/>
    </row>
    <row r="2999" spans="1:13" x14ac:dyDescent="0.25">
      <c r="A2999" s="240"/>
      <c r="B2999" s="438"/>
      <c r="C2999" s="429"/>
      <c r="D2999" s="401"/>
      <c r="E2999" s="402"/>
      <c r="F2999" s="294"/>
      <c r="G2999" s="30"/>
      <c r="H2999" s="265">
        <f t="shared" si="40"/>
        <v>0</v>
      </c>
      <c r="I2999" s="8"/>
      <c r="J2999" s="9"/>
      <c r="K2999" s="9"/>
      <c r="M2999" s="9"/>
    </row>
    <row r="3000" spans="1:13" x14ac:dyDescent="0.25">
      <c r="A3000" s="240"/>
      <c r="B3000" s="438"/>
      <c r="C3000" s="429"/>
      <c r="D3000" s="401"/>
      <c r="E3000" s="402"/>
      <c r="F3000" s="294"/>
      <c r="G3000" s="30"/>
      <c r="H3000" s="265">
        <f t="shared" si="40"/>
        <v>0</v>
      </c>
      <c r="I3000" s="8"/>
      <c r="J3000" s="9"/>
      <c r="K3000" s="9"/>
      <c r="M3000" s="9"/>
    </row>
    <row r="3001" spans="1:13" x14ac:dyDescent="0.25">
      <c r="A3001" s="240"/>
      <c r="B3001" s="438"/>
      <c r="C3001" s="429"/>
      <c r="D3001" s="401"/>
      <c r="E3001" s="402"/>
      <c r="F3001" s="294"/>
      <c r="G3001" s="30"/>
      <c r="H3001" s="265">
        <f t="shared" si="40"/>
        <v>0</v>
      </c>
      <c r="I3001" s="8"/>
      <c r="J3001" s="9"/>
      <c r="K3001" s="9"/>
      <c r="M3001" s="9"/>
    </row>
    <row r="3002" spans="1:13" x14ac:dyDescent="0.25">
      <c r="A3002" s="240"/>
      <c r="B3002" s="438"/>
      <c r="C3002" s="429"/>
      <c r="D3002" s="401"/>
      <c r="E3002" s="402"/>
      <c r="F3002" s="294"/>
      <c r="G3002" s="30"/>
      <c r="H3002" s="265">
        <f t="shared" si="40"/>
        <v>0</v>
      </c>
      <c r="I3002" s="8"/>
      <c r="J3002" s="9"/>
      <c r="K3002" s="9"/>
      <c r="M3002" s="9"/>
    </row>
    <row r="3003" spans="1:13" x14ac:dyDescent="0.25">
      <c r="A3003" s="240"/>
      <c r="B3003" s="438"/>
      <c r="C3003" s="429"/>
      <c r="D3003" s="401"/>
      <c r="E3003" s="402"/>
      <c r="F3003" s="294"/>
      <c r="G3003" s="30"/>
      <c r="H3003" s="265">
        <f t="shared" si="40"/>
        <v>0</v>
      </c>
      <c r="I3003" s="8"/>
      <c r="J3003" s="9"/>
      <c r="K3003" s="9"/>
      <c r="M3003" s="9"/>
    </row>
    <row r="3004" spans="1:13" x14ac:dyDescent="0.25">
      <c r="A3004" s="240"/>
      <c r="B3004" s="438"/>
      <c r="C3004" s="429"/>
      <c r="D3004" s="401"/>
      <c r="E3004" s="402"/>
      <c r="F3004" s="294"/>
      <c r="G3004" s="30"/>
      <c r="H3004" s="265">
        <f t="shared" si="40"/>
        <v>0</v>
      </c>
      <c r="I3004" s="8"/>
      <c r="J3004" s="9"/>
      <c r="K3004" s="9"/>
      <c r="M3004" s="9"/>
    </row>
    <row r="3005" spans="1:13" x14ac:dyDescent="0.25">
      <c r="A3005" s="240"/>
      <c r="B3005" s="438"/>
      <c r="C3005" s="429"/>
      <c r="D3005" s="401"/>
      <c r="E3005" s="402"/>
      <c r="F3005" s="294"/>
      <c r="G3005" s="30"/>
      <c r="H3005" s="265">
        <f t="shared" si="40"/>
        <v>0</v>
      </c>
      <c r="I3005" s="8"/>
      <c r="J3005" s="9"/>
      <c r="K3005" s="9"/>
      <c r="M3005" s="9"/>
    </row>
    <row r="3006" spans="1:13" x14ac:dyDescent="0.25">
      <c r="A3006" s="240"/>
      <c r="B3006" s="438"/>
      <c r="C3006" s="429"/>
      <c r="D3006" s="401"/>
      <c r="E3006" s="402"/>
      <c r="F3006" s="294"/>
      <c r="G3006" s="30"/>
      <c r="H3006" s="265">
        <f t="shared" si="40"/>
        <v>0</v>
      </c>
      <c r="I3006" s="8"/>
      <c r="J3006" s="9"/>
      <c r="K3006" s="9"/>
      <c r="M3006" s="9"/>
    </row>
    <row r="3007" spans="1:13" x14ac:dyDescent="0.25">
      <c r="A3007" s="240"/>
      <c r="B3007" s="438"/>
      <c r="C3007" s="429"/>
      <c r="D3007" s="401"/>
      <c r="E3007" s="402"/>
      <c r="F3007" s="294"/>
      <c r="G3007" s="30"/>
      <c r="H3007" s="265">
        <f t="shared" si="40"/>
        <v>0</v>
      </c>
      <c r="I3007" s="8"/>
      <c r="J3007" s="9"/>
      <c r="K3007" s="9"/>
      <c r="M3007" s="9"/>
    </row>
    <row r="3008" spans="1:13" x14ac:dyDescent="0.25">
      <c r="A3008" s="240"/>
      <c r="B3008" s="233"/>
      <c r="C3008" s="241"/>
      <c r="D3008" s="21" t="s">
        <v>2762</v>
      </c>
      <c r="E3008" s="440"/>
      <c r="F3008" s="117"/>
      <c r="G3008" s="22"/>
      <c r="H3008" s="265">
        <f t="shared" si="40"/>
        <v>0</v>
      </c>
      <c r="J3008" s="9"/>
      <c r="K3008" s="9"/>
      <c r="M3008" s="9"/>
    </row>
    <row r="3009" spans="1:13" ht="15.75" x14ac:dyDescent="0.25">
      <c r="A3009" s="240"/>
      <c r="B3009" s="233"/>
      <c r="C3009" s="281"/>
      <c r="D3009" s="350" t="s">
        <v>2762</v>
      </c>
      <c r="E3009" s="441"/>
      <c r="F3009" s="19"/>
      <c r="G3009" s="24"/>
      <c r="H3009" s="238">
        <f t="shared" si="40"/>
        <v>0</v>
      </c>
      <c r="J3009" s="9"/>
      <c r="K3009" s="9"/>
      <c r="M3009" s="9"/>
    </row>
    <row r="3010" spans="1:13" ht="16.5" thickBot="1" x14ac:dyDescent="0.3">
      <c r="A3010" s="240"/>
      <c r="B3010" s="233"/>
      <c r="C3010" s="281"/>
      <c r="D3010" s="350" t="s">
        <v>2762</v>
      </c>
      <c r="E3010" s="441"/>
      <c r="F3010" s="19"/>
      <c r="G3010" s="24"/>
      <c r="H3010" s="238">
        <f t="shared" si="40"/>
        <v>0</v>
      </c>
      <c r="J3010" s="9"/>
      <c r="K3010" s="9"/>
      <c r="M3010" s="9"/>
    </row>
    <row r="3011" spans="1:13" x14ac:dyDescent="0.25">
      <c r="A3011" s="359"/>
      <c r="B3011" s="360"/>
      <c r="C3011" s="361"/>
      <c r="D3011" s="216"/>
      <c r="E3011" s="364">
        <f>SUM(E5:E3010)</f>
        <v>42739337.529999956</v>
      </c>
      <c r="F3011" s="442"/>
      <c r="G3011" s="364">
        <f>SUM(G5:G3010)</f>
        <v>30733204.389999993</v>
      </c>
      <c r="H3011" s="443"/>
      <c r="J3011" s="9"/>
      <c r="K3011" s="9"/>
      <c r="M3011" s="9"/>
    </row>
    <row r="3012" spans="1:13" ht="15.75" thickBot="1" x14ac:dyDescent="0.3">
      <c r="A3012" s="359"/>
      <c r="B3012" s="360"/>
      <c r="C3012" s="361"/>
      <c r="D3012" s="216"/>
      <c r="E3012" s="367"/>
      <c r="F3012" s="442"/>
      <c r="G3012" s="367"/>
      <c r="H3012" s="443"/>
      <c r="J3012" s="9"/>
      <c r="K3012" s="9"/>
      <c r="M3012" s="9"/>
    </row>
    <row r="3013" spans="1:13" x14ac:dyDescent="0.25">
      <c r="A3013" s="359"/>
      <c r="B3013" s="360"/>
      <c r="C3013" s="361"/>
      <c r="D3013" s="216"/>
      <c r="E3013" s="368"/>
      <c r="F3013" s="442"/>
      <c r="G3013" s="368"/>
      <c r="H3013" s="443"/>
      <c r="J3013" s="9"/>
      <c r="K3013" s="9"/>
      <c r="M3013" s="9"/>
    </row>
    <row r="3014" spans="1:13" ht="31.5" x14ac:dyDescent="0.25">
      <c r="A3014" s="359"/>
      <c r="B3014" s="360"/>
      <c r="C3014" s="361"/>
      <c r="D3014" s="13"/>
      <c r="E3014" s="444" t="s">
        <v>1048</v>
      </c>
      <c r="F3014" s="442"/>
      <c r="G3014" s="370" t="s">
        <v>1049</v>
      </c>
      <c r="H3014" s="443"/>
      <c r="J3014" s="9"/>
      <c r="K3014" s="9"/>
      <c r="M3014" s="9"/>
    </row>
    <row r="3015" spans="1:13" x14ac:dyDescent="0.25">
      <c r="A3015" s="359"/>
      <c r="B3015" s="360"/>
      <c r="C3015" s="361"/>
      <c r="D3015" s="216"/>
      <c r="E3015" s="368"/>
      <c r="F3015" s="442"/>
      <c r="G3015" s="368"/>
      <c r="H3015" s="443"/>
      <c r="J3015" s="9"/>
      <c r="K3015" s="9"/>
      <c r="M3015" s="9"/>
    </row>
    <row r="3016" spans="1:13" x14ac:dyDescent="0.25">
      <c r="A3016" s="359"/>
      <c r="B3016" s="360"/>
      <c r="C3016" s="361"/>
      <c r="D3016" s="216"/>
      <c r="E3016" s="368"/>
      <c r="F3016" s="442"/>
      <c r="G3016" s="368"/>
      <c r="H3016" s="443"/>
      <c r="J3016" s="9"/>
      <c r="K3016" s="9"/>
      <c r="M3016" s="9"/>
    </row>
    <row r="3017" spans="1:13" x14ac:dyDescent="0.25">
      <c r="A3017" s="359"/>
      <c r="B3017" s="360"/>
      <c r="C3017" s="361"/>
      <c r="D3017" s="216"/>
      <c r="E3017" s="368"/>
      <c r="F3017" s="442"/>
      <c r="G3017" s="368"/>
      <c r="H3017" s="443"/>
      <c r="J3017" s="9"/>
      <c r="K3017" s="9"/>
      <c r="M3017" s="9"/>
    </row>
    <row r="3018" spans="1:13" ht="21" x14ac:dyDescent="0.35">
      <c r="A3018" s="359"/>
      <c r="B3018" s="360"/>
      <c r="C3018" s="361"/>
      <c r="D3018" s="216"/>
      <c r="E3018" s="666">
        <f>E3011-G3011</f>
        <v>12006133.139999963</v>
      </c>
      <c r="F3018" s="667"/>
      <c r="G3018" s="667"/>
      <c r="H3018" s="443"/>
      <c r="J3018" s="9"/>
      <c r="K3018" s="9"/>
      <c r="M3018" s="9"/>
    </row>
    <row r="3019" spans="1:13" x14ac:dyDescent="0.25">
      <c r="A3019" s="359"/>
      <c r="B3019" s="360"/>
      <c r="C3019" s="361"/>
      <c r="D3019" s="216"/>
      <c r="E3019" s="368"/>
      <c r="F3019" s="442"/>
      <c r="G3019" s="368"/>
      <c r="H3019" s="443"/>
      <c r="J3019" s="9"/>
      <c r="K3019" s="9"/>
      <c r="M3019" s="9"/>
    </row>
    <row r="3020" spans="1:13" ht="18.75" x14ac:dyDescent="0.3">
      <c r="A3020" s="359"/>
      <c r="B3020" s="360"/>
      <c r="C3020" s="361"/>
      <c r="D3020" s="216"/>
      <c r="E3020" s="679" t="s">
        <v>2504</v>
      </c>
      <c r="F3020" s="679"/>
      <c r="G3020" s="679"/>
      <c r="H3020" s="443"/>
      <c r="J3020" s="9"/>
      <c r="K3020" s="9"/>
      <c r="M3020" s="9"/>
    </row>
    <row r="3021" spans="1:13" x14ac:dyDescent="0.25">
      <c r="A3021" s="359"/>
      <c r="B3021" s="360"/>
      <c r="C3021" s="361"/>
      <c r="D3021" s="216"/>
      <c r="E3021" s="368"/>
      <c r="F3021" s="442"/>
      <c r="G3021" s="368"/>
      <c r="H3021" s="443"/>
      <c r="J3021" s="9"/>
      <c r="K3021" s="9"/>
      <c r="M3021" s="9"/>
    </row>
    <row r="3022" spans="1:13" x14ac:dyDescent="0.25">
      <c r="A3022" s="359"/>
      <c r="B3022" s="360"/>
      <c r="C3022" s="361"/>
      <c r="D3022" s="216"/>
      <c r="E3022" s="368"/>
      <c r="F3022" s="442"/>
      <c r="G3022" s="368"/>
      <c r="H3022" s="443"/>
      <c r="J3022" s="9"/>
      <c r="K3022" s="9"/>
      <c r="M3022" s="9"/>
    </row>
    <row r="3023" spans="1:13" x14ac:dyDescent="0.25">
      <c r="A3023" s="359"/>
      <c r="B3023" s="360"/>
      <c r="C3023" s="361"/>
      <c r="D3023" s="216"/>
      <c r="E3023" s="368"/>
      <c r="F3023" s="442"/>
      <c r="G3023" s="368"/>
      <c r="H3023" s="443"/>
      <c r="J3023" s="9"/>
      <c r="K3023" s="9"/>
      <c r="M3023" s="9"/>
    </row>
  </sheetData>
  <sortState ref="A2350:I2360">
    <sortCondition ref="D2350:D2360"/>
  </sortState>
  <mergeCells count="3">
    <mergeCell ref="A1:F1"/>
    <mergeCell ref="E3018:G3018"/>
    <mergeCell ref="E3020:G302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2"/>
  <sheetViews>
    <sheetView tabSelected="1" topLeftCell="E1" workbookViewId="0">
      <selection activeCell="L143" sqref="L143"/>
    </sheetView>
  </sheetViews>
  <sheetFormatPr baseColWidth="10" defaultRowHeight="15" x14ac:dyDescent="0.25"/>
  <cols>
    <col min="1" max="1" width="4" style="9" customWidth="1"/>
    <col min="2" max="2" width="28.140625" style="9" customWidth="1"/>
    <col min="3" max="3" width="16.85546875" style="645" bestFit="1" customWidth="1"/>
    <col min="4" max="4" width="17.28515625" style="9" bestFit="1" customWidth="1"/>
    <col min="5" max="5" width="2.5703125" style="9" customWidth="1"/>
    <col min="6" max="6" width="33.140625" style="9" bestFit="1" customWidth="1"/>
    <col min="7" max="7" width="15.140625" style="9" bestFit="1" customWidth="1"/>
    <col min="8" max="8" width="12.7109375" style="9" bestFit="1" customWidth="1"/>
    <col min="9" max="9" width="8.85546875" style="9" customWidth="1"/>
    <col min="10" max="16384" width="11.42578125" style="9"/>
  </cols>
  <sheetData>
    <row r="1" spans="2:9" ht="63.75" customHeight="1" thickTop="1" thickBot="1" x14ac:dyDescent="0.55000000000000004">
      <c r="B1" s="227" t="s">
        <v>5768</v>
      </c>
      <c r="C1" s="635"/>
      <c r="E1" s="694"/>
      <c r="F1" s="684" t="s">
        <v>5742</v>
      </c>
      <c r="G1" s="684"/>
      <c r="H1" s="684"/>
      <c r="I1" s="704"/>
    </row>
    <row r="2" spans="2:9" ht="15.75" thickTop="1" x14ac:dyDescent="0.25">
      <c r="B2" s="401" t="s">
        <v>105</v>
      </c>
      <c r="C2" s="636">
        <v>23942.3</v>
      </c>
      <c r="D2" s="9" t="s">
        <v>5743</v>
      </c>
      <c r="E2" s="695"/>
      <c r="F2" s="414" t="s">
        <v>2582</v>
      </c>
      <c r="G2" s="636">
        <v>50766.6</v>
      </c>
      <c r="H2" s="9" t="s">
        <v>5745</v>
      </c>
    </row>
    <row r="3" spans="2:9" x14ac:dyDescent="0.25">
      <c r="B3" s="414" t="s">
        <v>105</v>
      </c>
      <c r="C3" s="636">
        <v>1291.5</v>
      </c>
      <c r="D3" s="9" t="s">
        <v>300</v>
      </c>
      <c r="E3" s="695"/>
      <c r="F3" s="414" t="s">
        <v>2582</v>
      </c>
      <c r="G3" s="638">
        <v>45362.400000000001</v>
      </c>
      <c r="H3" s="9" t="s">
        <v>5746</v>
      </c>
    </row>
    <row r="4" spans="2:9" ht="15" customHeight="1" thickBot="1" x14ac:dyDescent="0.3">
      <c r="B4" s="401" t="s">
        <v>105</v>
      </c>
      <c r="C4" s="636">
        <v>46488.5</v>
      </c>
      <c r="D4" s="9" t="s">
        <v>5744</v>
      </c>
      <c r="E4" s="695"/>
      <c r="F4" s="414" t="s">
        <v>2582</v>
      </c>
      <c r="G4" s="637">
        <v>24430.799999999999</v>
      </c>
      <c r="H4" s="692" t="s">
        <v>5766</v>
      </c>
    </row>
    <row r="5" spans="2:9" ht="15" customHeight="1" thickTop="1" x14ac:dyDescent="0.25">
      <c r="B5" s="401" t="s">
        <v>105</v>
      </c>
      <c r="C5" s="636">
        <v>24046.6</v>
      </c>
      <c r="D5" s="35" t="s">
        <v>5745</v>
      </c>
      <c r="E5" s="695"/>
      <c r="F5" s="401"/>
      <c r="G5" s="648">
        <f>SUM(G2:G4)</f>
        <v>120559.8</v>
      </c>
      <c r="H5" s="692" t="s">
        <v>2527</v>
      </c>
    </row>
    <row r="6" spans="2:9" ht="15" customHeight="1" x14ac:dyDescent="0.25">
      <c r="B6" s="401" t="s">
        <v>105</v>
      </c>
      <c r="C6" s="636">
        <v>26103.4</v>
      </c>
      <c r="D6" s="634" t="s">
        <v>5746</v>
      </c>
      <c r="E6" s="695"/>
      <c r="F6" s="8"/>
      <c r="G6" s="638"/>
      <c r="H6" s="9" t="s">
        <v>2527</v>
      </c>
    </row>
    <row r="7" spans="2:9" ht="15.75" thickBot="1" x14ac:dyDescent="0.3">
      <c r="B7" s="401" t="s">
        <v>105</v>
      </c>
      <c r="C7" s="637">
        <v>35042</v>
      </c>
      <c r="D7" s="683" t="s">
        <v>5764</v>
      </c>
      <c r="E7" s="695"/>
      <c r="F7" s="8" t="s">
        <v>2662</v>
      </c>
      <c r="G7" s="638">
        <v>321605.3</v>
      </c>
      <c r="H7" s="9" t="s">
        <v>5743</v>
      </c>
    </row>
    <row r="8" spans="2:9" ht="15" customHeight="1" thickTop="1" x14ac:dyDescent="0.25">
      <c r="B8" s="401"/>
      <c r="C8" s="648">
        <f>SUM(C2:C7)</f>
        <v>156914.29999999999</v>
      </c>
      <c r="D8" s="683"/>
      <c r="E8" s="695"/>
      <c r="F8" s="8" t="s">
        <v>2662</v>
      </c>
      <c r="G8" s="638">
        <v>105956.8</v>
      </c>
      <c r="H8" s="9" t="s">
        <v>300</v>
      </c>
    </row>
    <row r="9" spans="2:9" ht="15" customHeight="1" x14ac:dyDescent="0.25">
      <c r="B9" s="401"/>
      <c r="C9" s="636"/>
      <c r="D9" s="634" t="s">
        <v>2527</v>
      </c>
      <c r="E9" s="695"/>
      <c r="F9" s="8" t="s">
        <v>2662</v>
      </c>
      <c r="G9" s="638">
        <v>275244.52</v>
      </c>
      <c r="H9" s="9" t="s">
        <v>5744</v>
      </c>
    </row>
    <row r="10" spans="2:9" ht="15" customHeight="1" x14ac:dyDescent="0.25">
      <c r="B10" s="8" t="s">
        <v>2746</v>
      </c>
      <c r="C10" s="638">
        <v>4266</v>
      </c>
      <c r="D10" s="633" t="s">
        <v>5745</v>
      </c>
      <c r="E10" s="695"/>
      <c r="F10" s="8" t="s">
        <v>2662</v>
      </c>
      <c r="G10" s="638">
        <v>120978.35</v>
      </c>
      <c r="H10" s="9" t="s">
        <v>5745</v>
      </c>
    </row>
    <row r="11" spans="2:9" ht="15" customHeight="1" x14ac:dyDescent="0.25">
      <c r="B11" s="8" t="s">
        <v>2746</v>
      </c>
      <c r="C11" s="638">
        <v>18181.5</v>
      </c>
      <c r="D11" s="633" t="s">
        <v>5746</v>
      </c>
      <c r="E11" s="695"/>
      <c r="F11" s="401" t="s">
        <v>2662</v>
      </c>
      <c r="G11" s="636">
        <v>966042.8</v>
      </c>
      <c r="H11" s="9" t="s">
        <v>5746</v>
      </c>
    </row>
    <row r="12" spans="2:9" ht="15.75" thickBot="1" x14ac:dyDescent="0.3">
      <c r="B12" s="8" t="s">
        <v>2746</v>
      </c>
      <c r="C12" s="639">
        <v>27417.52</v>
      </c>
      <c r="D12" s="691" t="s">
        <v>5766</v>
      </c>
      <c r="E12" s="695"/>
      <c r="F12" s="401" t="s">
        <v>2662</v>
      </c>
      <c r="G12" s="637">
        <v>525659.38</v>
      </c>
      <c r="H12" s="692" t="s">
        <v>5767</v>
      </c>
    </row>
    <row r="13" spans="2:9" ht="15" customHeight="1" thickTop="1" x14ac:dyDescent="0.25">
      <c r="B13" s="401"/>
      <c r="C13" s="648">
        <f>SUM(C10:C12)</f>
        <v>49865.020000000004</v>
      </c>
      <c r="D13" s="691" t="s">
        <v>2527</v>
      </c>
      <c r="E13" s="695"/>
      <c r="F13" s="401"/>
      <c r="G13" s="648">
        <f>SUM(G7:G12)</f>
        <v>2315487.15</v>
      </c>
      <c r="H13" s="692" t="s">
        <v>2527</v>
      </c>
    </row>
    <row r="14" spans="2:9" ht="15" customHeight="1" x14ac:dyDescent="0.25">
      <c r="B14" s="401"/>
      <c r="C14" s="636"/>
      <c r="D14" s="633" t="s">
        <v>2527</v>
      </c>
      <c r="E14" s="695"/>
      <c r="F14" s="401"/>
      <c r="G14" s="640"/>
      <c r="H14" s="9" t="s">
        <v>2527</v>
      </c>
    </row>
    <row r="15" spans="2:9" ht="15" customHeight="1" x14ac:dyDescent="0.25">
      <c r="B15" s="8" t="s">
        <v>2691</v>
      </c>
      <c r="C15" s="636">
        <v>48140.6</v>
      </c>
      <c r="D15" s="633" t="s">
        <v>5746</v>
      </c>
      <c r="E15" s="695"/>
      <c r="F15" s="414" t="s">
        <v>2597</v>
      </c>
      <c r="G15" s="636">
        <v>103618.39</v>
      </c>
      <c r="H15" s="9" t="s">
        <v>5743</v>
      </c>
    </row>
    <row r="16" spans="2:9" ht="15" customHeight="1" thickBot="1" x14ac:dyDescent="0.3">
      <c r="B16" s="8" t="s">
        <v>2691</v>
      </c>
      <c r="C16" s="637">
        <v>20662</v>
      </c>
      <c r="D16" s="633" t="s">
        <v>5767</v>
      </c>
      <c r="E16" s="695"/>
      <c r="F16" s="414" t="s">
        <v>2597</v>
      </c>
      <c r="G16" s="636">
        <v>116581.67</v>
      </c>
      <c r="H16" s="9" t="s">
        <v>300</v>
      </c>
    </row>
    <row r="17" spans="2:8" ht="15" customHeight="1" thickTop="1" x14ac:dyDescent="0.25">
      <c r="B17" s="8"/>
      <c r="C17" s="647">
        <f>SUM(C15:C16)</f>
        <v>68802.600000000006</v>
      </c>
      <c r="D17" s="633" t="s">
        <v>2527</v>
      </c>
      <c r="E17" s="695"/>
      <c r="F17" s="414" t="s">
        <v>2597</v>
      </c>
      <c r="G17" s="636">
        <v>113092.79</v>
      </c>
      <c r="H17" s="9" t="s">
        <v>5744</v>
      </c>
    </row>
    <row r="18" spans="2:8" ht="15" customHeight="1" x14ac:dyDescent="0.25">
      <c r="B18" s="401"/>
      <c r="C18" s="636"/>
      <c r="D18" s="633" t="s">
        <v>2527</v>
      </c>
      <c r="E18" s="695"/>
      <c r="F18" s="8" t="s">
        <v>2597</v>
      </c>
      <c r="G18" s="638">
        <v>85036.27</v>
      </c>
      <c r="H18" s="9" t="s">
        <v>5745</v>
      </c>
    </row>
    <row r="19" spans="2:8" ht="15" customHeight="1" x14ac:dyDescent="0.25">
      <c r="B19" s="401" t="s">
        <v>11</v>
      </c>
      <c r="C19" s="636">
        <v>1800898.73</v>
      </c>
      <c r="D19" s="633" t="s">
        <v>5743</v>
      </c>
      <c r="E19" s="695"/>
      <c r="F19" s="8" t="s">
        <v>2597</v>
      </c>
      <c r="G19" s="638">
        <v>61675.38</v>
      </c>
      <c r="H19" s="9" t="s">
        <v>5746</v>
      </c>
    </row>
    <row r="20" spans="2:8" ht="15" customHeight="1" thickBot="1" x14ac:dyDescent="0.3">
      <c r="B20" s="401" t="s">
        <v>11</v>
      </c>
      <c r="C20" s="636">
        <v>1018966</v>
      </c>
      <c r="D20" s="633" t="s">
        <v>300</v>
      </c>
      <c r="E20" s="695"/>
      <c r="F20" s="8" t="s">
        <v>2597</v>
      </c>
      <c r="G20" s="639">
        <v>30416.18</v>
      </c>
      <c r="H20" s="692" t="s">
        <v>5767</v>
      </c>
    </row>
    <row r="21" spans="2:8" ht="15" customHeight="1" thickTop="1" x14ac:dyDescent="0.25">
      <c r="B21" s="401" t="s">
        <v>11</v>
      </c>
      <c r="C21" s="636">
        <v>821581.1</v>
      </c>
      <c r="D21" s="633" t="s">
        <v>5744</v>
      </c>
      <c r="E21" s="695"/>
      <c r="F21" s="8"/>
      <c r="G21" s="649">
        <f>SUM(G15:G20)</f>
        <v>510420.68</v>
      </c>
      <c r="H21" s="692" t="s">
        <v>2527</v>
      </c>
    </row>
    <row r="22" spans="2:8" ht="15" customHeight="1" x14ac:dyDescent="0.25">
      <c r="B22" s="8" t="s">
        <v>11</v>
      </c>
      <c r="C22" s="638">
        <v>134951.20000000001</v>
      </c>
      <c r="D22" s="633" t="s">
        <v>5745</v>
      </c>
      <c r="E22" s="695"/>
      <c r="F22" s="8"/>
      <c r="G22" s="638"/>
      <c r="H22" s="9" t="s">
        <v>2527</v>
      </c>
    </row>
    <row r="23" spans="2:8" ht="15" customHeight="1" x14ac:dyDescent="0.25">
      <c r="B23" s="401" t="s">
        <v>11</v>
      </c>
      <c r="C23" s="638">
        <v>6925977.7599999998</v>
      </c>
      <c r="D23" s="633" t="s">
        <v>5746</v>
      </c>
      <c r="E23" s="695"/>
      <c r="F23" s="414" t="s">
        <v>82</v>
      </c>
      <c r="G23" s="638">
        <v>90978.1</v>
      </c>
      <c r="H23" s="9" t="s">
        <v>5743</v>
      </c>
    </row>
    <row r="24" spans="2:8" ht="15.75" customHeight="1" thickBot="1" x14ac:dyDescent="0.3">
      <c r="B24" s="8" t="s">
        <v>11</v>
      </c>
      <c r="C24" s="639">
        <v>45482</v>
      </c>
      <c r="D24" s="691" t="s">
        <v>5766</v>
      </c>
      <c r="E24" s="695"/>
      <c r="F24" s="414" t="s">
        <v>82</v>
      </c>
      <c r="G24" s="638">
        <v>59620</v>
      </c>
      <c r="H24" s="9" t="s">
        <v>300</v>
      </c>
    </row>
    <row r="25" spans="2:8" ht="15" customHeight="1" thickTop="1" x14ac:dyDescent="0.25">
      <c r="B25" s="8"/>
      <c r="C25" s="647">
        <f>SUM(C19:C24)</f>
        <v>10747856.789999999</v>
      </c>
      <c r="D25" s="691"/>
      <c r="E25" s="695"/>
      <c r="F25" s="414" t="s">
        <v>82</v>
      </c>
      <c r="G25" s="636">
        <v>46803.1</v>
      </c>
      <c r="H25" s="9" t="s">
        <v>5744</v>
      </c>
    </row>
    <row r="26" spans="2:8" ht="15" customHeight="1" x14ac:dyDescent="0.25">
      <c r="B26" s="8"/>
      <c r="C26" s="638"/>
      <c r="D26" s="633" t="s">
        <v>2527</v>
      </c>
      <c r="E26" s="695"/>
      <c r="F26" s="401" t="s">
        <v>82</v>
      </c>
      <c r="G26" s="636">
        <v>136605.6</v>
      </c>
      <c r="H26" s="9" t="s">
        <v>5745</v>
      </c>
    </row>
    <row r="27" spans="2:8" ht="15" customHeight="1" x14ac:dyDescent="0.25">
      <c r="B27" s="414" t="s">
        <v>2591</v>
      </c>
      <c r="C27" s="636">
        <v>183750.18</v>
      </c>
      <c r="D27" s="633" t="s">
        <v>5745</v>
      </c>
      <c r="E27" s="695"/>
      <c r="F27" s="401" t="s">
        <v>82</v>
      </c>
      <c r="G27" s="636">
        <v>72870.759999999995</v>
      </c>
      <c r="H27" s="9" t="s">
        <v>5746</v>
      </c>
    </row>
    <row r="28" spans="2:8" ht="15" customHeight="1" thickBot="1" x14ac:dyDescent="0.3">
      <c r="B28" s="8" t="s">
        <v>2591</v>
      </c>
      <c r="C28" s="638">
        <v>63061.8</v>
      </c>
      <c r="D28" s="633" t="s">
        <v>5746</v>
      </c>
      <c r="E28" s="695"/>
      <c r="F28" s="8" t="s">
        <v>82</v>
      </c>
      <c r="G28" s="639">
        <v>63517.25</v>
      </c>
      <c r="H28" s="692" t="s">
        <v>5766</v>
      </c>
    </row>
    <row r="29" spans="2:8" ht="15.75" customHeight="1" thickTop="1" thickBot="1" x14ac:dyDescent="0.3">
      <c r="B29" s="8" t="s">
        <v>2591</v>
      </c>
      <c r="C29" s="639">
        <v>48541.2</v>
      </c>
      <c r="D29" s="691" t="s">
        <v>5766</v>
      </c>
      <c r="E29" s="695"/>
      <c r="F29" s="8"/>
      <c r="G29" s="649">
        <f>SUM(G23:G28)</f>
        <v>470394.81000000006</v>
      </c>
      <c r="H29" s="692" t="s">
        <v>2527</v>
      </c>
    </row>
    <row r="30" spans="2:8" ht="15" customHeight="1" thickTop="1" x14ac:dyDescent="0.25">
      <c r="B30" s="8"/>
      <c r="C30" s="647">
        <f>SUM(C27:C29)</f>
        <v>295353.18</v>
      </c>
      <c r="D30" s="691" t="s">
        <v>2527</v>
      </c>
      <c r="E30" s="695"/>
      <c r="F30" s="8"/>
      <c r="G30" s="646"/>
      <c r="H30" s="9" t="s">
        <v>2527</v>
      </c>
    </row>
    <row r="31" spans="2:8" ht="15" customHeight="1" x14ac:dyDescent="0.25">
      <c r="B31" s="8"/>
      <c r="C31" s="638"/>
      <c r="D31" s="404" t="s">
        <v>2527</v>
      </c>
      <c r="E31" s="695"/>
      <c r="F31" s="414" t="s">
        <v>18</v>
      </c>
      <c r="G31" s="636">
        <v>10935</v>
      </c>
      <c r="H31" s="9" t="s">
        <v>5743</v>
      </c>
    </row>
    <row r="32" spans="2:8" ht="15" customHeight="1" x14ac:dyDescent="0.25">
      <c r="B32" s="401" t="s">
        <v>4412</v>
      </c>
      <c r="C32" s="636">
        <v>106947.7</v>
      </c>
      <c r="D32" s="633" t="s">
        <v>5743</v>
      </c>
      <c r="E32" s="695"/>
      <c r="F32" s="8" t="s">
        <v>18</v>
      </c>
      <c r="G32" s="638">
        <v>79109.8</v>
      </c>
      <c r="H32" s="9" t="s">
        <v>300</v>
      </c>
    </row>
    <row r="33" spans="2:8" ht="15" customHeight="1" x14ac:dyDescent="0.25">
      <c r="B33" s="401" t="s">
        <v>4412</v>
      </c>
      <c r="C33" s="636">
        <v>205819.44</v>
      </c>
      <c r="D33" s="633" t="s">
        <v>300</v>
      </c>
      <c r="E33" s="695"/>
      <c r="F33" s="8" t="s">
        <v>18</v>
      </c>
      <c r="G33" s="638">
        <v>89041</v>
      </c>
      <c r="H33" s="9" t="s">
        <v>5744</v>
      </c>
    </row>
    <row r="34" spans="2:8" ht="15" customHeight="1" x14ac:dyDescent="0.25">
      <c r="B34" s="401" t="s">
        <v>4412</v>
      </c>
      <c r="C34" s="636">
        <v>185705.68</v>
      </c>
      <c r="D34" s="633" t="s">
        <v>5744</v>
      </c>
      <c r="E34" s="695"/>
      <c r="F34" s="8" t="s">
        <v>18</v>
      </c>
      <c r="G34" s="638">
        <v>131068.1</v>
      </c>
      <c r="H34" s="9" t="s">
        <v>5745</v>
      </c>
    </row>
    <row r="35" spans="2:8" ht="15" customHeight="1" x14ac:dyDescent="0.25">
      <c r="B35" s="401" t="s">
        <v>4412</v>
      </c>
      <c r="C35" s="636">
        <v>116109.03</v>
      </c>
      <c r="D35" s="633" t="s">
        <v>5745</v>
      </c>
      <c r="E35" s="695"/>
      <c r="F35" s="8" t="s">
        <v>18</v>
      </c>
      <c r="G35" s="638">
        <v>122959.1</v>
      </c>
      <c r="H35" s="9" t="s">
        <v>5746</v>
      </c>
    </row>
    <row r="36" spans="2:8" ht="15" customHeight="1" thickBot="1" x14ac:dyDescent="0.3">
      <c r="B36" s="401" t="s">
        <v>4412</v>
      </c>
      <c r="C36" s="636">
        <v>68454.899999999994</v>
      </c>
      <c r="D36" s="633" t="s">
        <v>5746</v>
      </c>
      <c r="E36" s="695"/>
      <c r="F36" s="401" t="s">
        <v>18</v>
      </c>
      <c r="G36" s="637">
        <v>70996.2</v>
      </c>
      <c r="H36" s="692" t="s">
        <v>5766</v>
      </c>
    </row>
    <row r="37" spans="2:8" ht="15.75" customHeight="1" thickTop="1" thickBot="1" x14ac:dyDescent="0.3">
      <c r="B37" s="401" t="s">
        <v>4412</v>
      </c>
      <c r="C37" s="637">
        <v>114994.8</v>
      </c>
      <c r="D37" s="691" t="s">
        <v>5767</v>
      </c>
      <c r="E37" s="695"/>
      <c r="F37" s="8"/>
      <c r="G37" s="649">
        <f>SUM(G31:G36)</f>
        <v>504109.2</v>
      </c>
      <c r="H37" s="692" t="s">
        <v>2527</v>
      </c>
    </row>
    <row r="38" spans="2:8" ht="15" customHeight="1" thickTop="1" x14ac:dyDescent="0.25">
      <c r="B38" s="8"/>
      <c r="C38" s="648">
        <f>SUM(C32:C37)</f>
        <v>798031.55</v>
      </c>
      <c r="D38" s="691" t="s">
        <v>2527</v>
      </c>
      <c r="E38" s="695"/>
      <c r="F38" s="8"/>
      <c r="G38" s="641"/>
      <c r="H38" s="9" t="s">
        <v>2527</v>
      </c>
    </row>
    <row r="39" spans="2:8" ht="15" customHeight="1" x14ac:dyDescent="0.25">
      <c r="B39" s="8"/>
      <c r="C39" s="638"/>
      <c r="D39" s="9" t="s">
        <v>2527</v>
      </c>
      <c r="E39" s="695"/>
      <c r="F39" s="8" t="s">
        <v>2659</v>
      </c>
      <c r="G39" s="638">
        <v>4747</v>
      </c>
      <c r="H39" s="9" t="s">
        <v>5743</v>
      </c>
    </row>
    <row r="40" spans="2:8" x14ac:dyDescent="0.25">
      <c r="B40" s="8" t="s">
        <v>2410</v>
      </c>
      <c r="C40" s="638">
        <v>85917</v>
      </c>
      <c r="D40" s="9" t="s">
        <v>5744</v>
      </c>
      <c r="E40" s="695"/>
      <c r="F40" s="8" t="s">
        <v>2659</v>
      </c>
      <c r="G40" s="638">
        <v>43311</v>
      </c>
      <c r="H40" s="9" t="s">
        <v>300</v>
      </c>
    </row>
    <row r="41" spans="2:8" x14ac:dyDescent="0.25">
      <c r="B41" s="8" t="s">
        <v>2410</v>
      </c>
      <c r="C41" s="638">
        <v>112025.8</v>
      </c>
      <c r="D41" s="9" t="s">
        <v>5745</v>
      </c>
      <c r="E41" s="695"/>
      <c r="F41" s="401" t="s">
        <v>2659</v>
      </c>
      <c r="G41" s="636">
        <v>740860.25</v>
      </c>
      <c r="H41" s="9" t="s">
        <v>5744</v>
      </c>
    </row>
    <row r="42" spans="2:8" x14ac:dyDescent="0.25">
      <c r="B42" s="401" t="s">
        <v>2410</v>
      </c>
      <c r="C42" s="636">
        <v>241401.08</v>
      </c>
      <c r="D42" s="9" t="s">
        <v>5746</v>
      </c>
      <c r="E42" s="695"/>
      <c r="F42" s="401" t="s">
        <v>2659</v>
      </c>
      <c r="G42" s="636">
        <v>101867.5</v>
      </c>
      <c r="H42" s="9" t="s">
        <v>5745</v>
      </c>
    </row>
    <row r="43" spans="2:8" ht="15.75" customHeight="1" thickBot="1" x14ac:dyDescent="0.3">
      <c r="B43" s="401" t="s">
        <v>2410</v>
      </c>
      <c r="C43" s="637">
        <v>186989.81</v>
      </c>
      <c r="D43" s="692" t="s">
        <v>5766</v>
      </c>
      <c r="E43" s="695"/>
      <c r="F43" s="401" t="s">
        <v>2659</v>
      </c>
      <c r="G43" s="636">
        <v>39259.360000000001</v>
      </c>
      <c r="H43" s="9" t="s">
        <v>5746</v>
      </c>
    </row>
    <row r="44" spans="2:8" ht="16.5" thickTop="1" thickBot="1" x14ac:dyDescent="0.3">
      <c r="B44" s="401" t="s">
        <v>2410</v>
      </c>
      <c r="C44" s="648">
        <f>SUM(C40:C43)</f>
        <v>626333.68999999994</v>
      </c>
      <c r="D44" s="692" t="s">
        <v>2527</v>
      </c>
      <c r="E44" s="695"/>
      <c r="F44" s="401" t="s">
        <v>2659</v>
      </c>
      <c r="G44" s="637">
        <v>30735.1</v>
      </c>
      <c r="H44" s="692" t="s">
        <v>5766</v>
      </c>
    </row>
    <row r="45" spans="2:8" ht="15.75" thickTop="1" x14ac:dyDescent="0.25">
      <c r="B45" s="401"/>
      <c r="C45" s="640"/>
      <c r="D45" s="9" t="s">
        <v>2527</v>
      </c>
      <c r="E45" s="695"/>
      <c r="F45" s="401"/>
      <c r="G45" s="650">
        <f>SUM(G39:G44)</f>
        <v>960780.21</v>
      </c>
      <c r="H45" s="692" t="s">
        <v>2527</v>
      </c>
    </row>
    <row r="46" spans="2:8" x14ac:dyDescent="0.25">
      <c r="B46" s="401" t="s">
        <v>155</v>
      </c>
      <c r="C46" s="640">
        <v>46715.6</v>
      </c>
      <c r="D46" s="9" t="s">
        <v>5743</v>
      </c>
      <c r="E46" s="695"/>
      <c r="F46" s="401"/>
      <c r="G46" s="636"/>
      <c r="H46" s="9" t="s">
        <v>2527</v>
      </c>
    </row>
    <row r="47" spans="2:8" x14ac:dyDescent="0.25">
      <c r="B47" s="8" t="s">
        <v>155</v>
      </c>
      <c r="C47" s="638">
        <v>20433.099999999999</v>
      </c>
      <c r="D47" s="9" t="s">
        <v>300</v>
      </c>
      <c r="E47" s="695"/>
      <c r="F47" s="8" t="s">
        <v>1532</v>
      </c>
      <c r="G47" s="638">
        <v>693581.1</v>
      </c>
      <c r="H47" s="9" t="s">
        <v>5743</v>
      </c>
    </row>
    <row r="48" spans="2:8" x14ac:dyDescent="0.25">
      <c r="B48" s="8" t="s">
        <v>155</v>
      </c>
      <c r="C48" s="638">
        <v>28030.799999999999</v>
      </c>
      <c r="D48" s="9" t="s">
        <v>5744</v>
      </c>
      <c r="E48" s="695"/>
      <c r="F48" s="8" t="s">
        <v>1532</v>
      </c>
      <c r="G48" s="638">
        <v>107970.8</v>
      </c>
      <c r="H48" s="9" t="s">
        <v>300</v>
      </c>
    </row>
    <row r="49" spans="2:8" x14ac:dyDescent="0.25">
      <c r="B49" s="8" t="s">
        <v>155</v>
      </c>
      <c r="C49" s="638">
        <v>0</v>
      </c>
      <c r="D49" s="9" t="s">
        <v>5745</v>
      </c>
      <c r="E49" s="695"/>
      <c r="F49" s="8" t="s">
        <v>1532</v>
      </c>
      <c r="G49" s="638">
        <v>106543.15</v>
      </c>
      <c r="H49" s="9" t="s">
        <v>5744</v>
      </c>
    </row>
    <row r="50" spans="2:8" x14ac:dyDescent="0.25">
      <c r="B50" s="8" t="s">
        <v>155</v>
      </c>
      <c r="C50" s="636">
        <v>0</v>
      </c>
      <c r="D50" s="9" t="s">
        <v>5746</v>
      </c>
      <c r="E50" s="695"/>
      <c r="F50" s="8" t="s">
        <v>1532</v>
      </c>
      <c r="G50" s="638">
        <v>99578.25</v>
      </c>
      <c r="H50" s="9" t="s">
        <v>5745</v>
      </c>
    </row>
    <row r="51" spans="2:8" ht="15.75" customHeight="1" thickBot="1" x14ac:dyDescent="0.3">
      <c r="B51" s="8" t="s">
        <v>155</v>
      </c>
      <c r="C51" s="637">
        <v>0</v>
      </c>
      <c r="D51" s="692" t="s">
        <v>5766</v>
      </c>
      <c r="E51" s="695"/>
      <c r="F51" s="401" t="s">
        <v>1532</v>
      </c>
      <c r="G51" s="636">
        <v>117239.7</v>
      </c>
      <c r="H51" s="9" t="s">
        <v>5746</v>
      </c>
    </row>
    <row r="52" spans="2:8" ht="16.5" thickTop="1" thickBot="1" x14ac:dyDescent="0.3">
      <c r="B52" s="8"/>
      <c r="C52" s="648">
        <f>SUM(C46:C51)</f>
        <v>95179.5</v>
      </c>
      <c r="D52" s="692" t="s">
        <v>2527</v>
      </c>
      <c r="E52" s="695"/>
      <c r="F52" s="401" t="s">
        <v>1532</v>
      </c>
      <c r="G52" s="637">
        <v>84487.45</v>
      </c>
      <c r="H52" s="692" t="s">
        <v>5767</v>
      </c>
    </row>
    <row r="53" spans="2:8" ht="15.75" thickTop="1" x14ac:dyDescent="0.25">
      <c r="B53" s="8"/>
      <c r="C53" s="636"/>
      <c r="D53" s="9" t="s">
        <v>2527</v>
      </c>
      <c r="E53" s="695"/>
      <c r="F53" s="8" t="s">
        <v>1532</v>
      </c>
      <c r="G53" s="649">
        <f>SUM(G47:G52)</f>
        <v>1209400.45</v>
      </c>
      <c r="H53" s="692" t="s">
        <v>2527</v>
      </c>
    </row>
    <row r="54" spans="2:8" x14ac:dyDescent="0.25">
      <c r="B54" s="414" t="s">
        <v>2588</v>
      </c>
      <c r="C54" s="636">
        <v>66862.8</v>
      </c>
      <c r="D54" s="692" t="s">
        <v>5766</v>
      </c>
      <c r="E54" s="695"/>
      <c r="F54" s="8"/>
      <c r="G54" s="646"/>
      <c r="H54" s="9" t="s">
        <v>2527</v>
      </c>
    </row>
    <row r="55" spans="2:8" x14ac:dyDescent="0.25">
      <c r="B55" s="414"/>
      <c r="C55" s="636"/>
      <c r="D55" s="692" t="s">
        <v>2527</v>
      </c>
      <c r="E55" s="695"/>
      <c r="F55" s="401" t="s">
        <v>260</v>
      </c>
      <c r="G55" s="636">
        <v>29785.35</v>
      </c>
      <c r="H55" s="9" t="s">
        <v>5743</v>
      </c>
    </row>
    <row r="56" spans="2:8" x14ac:dyDescent="0.25">
      <c r="B56" s="8"/>
      <c r="C56" s="638"/>
      <c r="D56" s="9" t="s">
        <v>2527</v>
      </c>
      <c r="E56" s="695"/>
      <c r="F56" s="401" t="s">
        <v>260</v>
      </c>
      <c r="G56" s="636">
        <v>38052</v>
      </c>
      <c r="H56" s="9" t="s">
        <v>300</v>
      </c>
    </row>
    <row r="57" spans="2:8" x14ac:dyDescent="0.25">
      <c r="B57" s="8" t="s">
        <v>484</v>
      </c>
      <c r="C57" s="638">
        <v>136828.1</v>
      </c>
      <c r="D57" s="9" t="s">
        <v>5743</v>
      </c>
      <c r="E57" s="695"/>
      <c r="F57" s="401" t="s">
        <v>260</v>
      </c>
      <c r="G57" s="636">
        <v>68669.45</v>
      </c>
      <c r="H57" s="9" t="s">
        <v>5744</v>
      </c>
    </row>
    <row r="58" spans="2:8" x14ac:dyDescent="0.25">
      <c r="B58" s="8" t="s">
        <v>484</v>
      </c>
      <c r="C58" s="638">
        <v>51595.9</v>
      </c>
      <c r="D58" s="9" t="s">
        <v>300</v>
      </c>
      <c r="E58" s="695"/>
      <c r="F58" s="401" t="s">
        <v>260</v>
      </c>
      <c r="G58" s="636">
        <v>59874.720000000001</v>
      </c>
      <c r="H58" s="9" t="s">
        <v>5745</v>
      </c>
    </row>
    <row r="59" spans="2:8" x14ac:dyDescent="0.25">
      <c r="B59" s="8"/>
      <c r="C59" s="647">
        <f>SUM(C57:C58)</f>
        <v>188424</v>
      </c>
      <c r="D59" s="653"/>
      <c r="E59" s="695"/>
      <c r="F59" s="401" t="s">
        <v>260</v>
      </c>
      <c r="G59" s="636">
        <v>20217.3</v>
      </c>
      <c r="H59" s="9" t="s">
        <v>5746</v>
      </c>
    </row>
    <row r="60" spans="2:8" ht="15.75" thickBot="1" x14ac:dyDescent="0.3">
      <c r="B60" s="8"/>
      <c r="C60" s="638"/>
      <c r="D60" s="9" t="s">
        <v>2527</v>
      </c>
      <c r="E60" s="695"/>
      <c r="F60" s="401" t="s">
        <v>260</v>
      </c>
      <c r="G60" s="639">
        <v>11950</v>
      </c>
      <c r="H60" s="692" t="s">
        <v>5766</v>
      </c>
    </row>
    <row r="61" spans="2:8" ht="15.75" thickTop="1" x14ac:dyDescent="0.25">
      <c r="B61" s="8" t="s">
        <v>89</v>
      </c>
      <c r="C61" s="638">
        <v>53804.63</v>
      </c>
      <c r="D61" s="9" t="s">
        <v>5743</v>
      </c>
      <c r="E61" s="695"/>
      <c r="F61" s="401"/>
      <c r="G61" s="648">
        <f>SUM(G55:G60)</f>
        <v>228548.81999999998</v>
      </c>
      <c r="H61" s="692" t="s">
        <v>2527</v>
      </c>
    </row>
    <row r="62" spans="2:8" x14ac:dyDescent="0.25">
      <c r="B62" s="8" t="s">
        <v>89</v>
      </c>
      <c r="C62" s="638">
        <v>10575.9</v>
      </c>
      <c r="D62" s="9" t="s">
        <v>300</v>
      </c>
      <c r="E62" s="695"/>
      <c r="F62" s="8"/>
      <c r="G62" s="638"/>
      <c r="H62" s="9" t="s">
        <v>2527</v>
      </c>
    </row>
    <row r="63" spans="2:8" x14ac:dyDescent="0.25">
      <c r="B63" s="8" t="s">
        <v>89</v>
      </c>
      <c r="C63" s="638">
        <v>9842.7199999999993</v>
      </c>
      <c r="D63" s="9" t="s">
        <v>5744</v>
      </c>
      <c r="E63" s="695"/>
      <c r="F63" s="8" t="s">
        <v>59</v>
      </c>
      <c r="G63" s="636">
        <v>25637.5</v>
      </c>
      <c r="H63" s="9" t="s">
        <v>5743</v>
      </c>
    </row>
    <row r="64" spans="2:8" x14ac:dyDescent="0.25">
      <c r="B64" s="8" t="s">
        <v>89</v>
      </c>
      <c r="C64" s="638">
        <v>14362.3</v>
      </c>
      <c r="D64" s="9" t="s">
        <v>5745</v>
      </c>
      <c r="E64" s="695"/>
      <c r="F64" s="8" t="s">
        <v>59</v>
      </c>
      <c r="G64" s="636">
        <v>22848</v>
      </c>
      <c r="H64" s="9" t="s">
        <v>300</v>
      </c>
    </row>
    <row r="65" spans="2:9" x14ac:dyDescent="0.25">
      <c r="B65" s="8" t="s">
        <v>89</v>
      </c>
      <c r="C65" s="638">
        <v>7796.52</v>
      </c>
      <c r="D65" s="9" t="s">
        <v>5746</v>
      </c>
      <c r="E65" s="695"/>
      <c r="F65" s="8" t="s">
        <v>59</v>
      </c>
      <c r="G65" s="636">
        <v>16011</v>
      </c>
      <c r="H65" s="9" t="s">
        <v>5744</v>
      </c>
    </row>
    <row r="66" spans="2:9" ht="15.75" customHeight="1" thickBot="1" x14ac:dyDescent="0.3">
      <c r="B66" s="8" t="s">
        <v>89</v>
      </c>
      <c r="C66" s="639">
        <v>0</v>
      </c>
      <c r="D66" s="692" t="s">
        <v>5766</v>
      </c>
      <c r="E66" s="695"/>
      <c r="F66" s="8" t="s">
        <v>59</v>
      </c>
      <c r="G66" s="636">
        <v>26477.9</v>
      </c>
      <c r="H66" s="9" t="s">
        <v>5745</v>
      </c>
    </row>
    <row r="67" spans="2:9" ht="15.75" thickTop="1" x14ac:dyDescent="0.25">
      <c r="B67" s="8"/>
      <c r="C67" s="647">
        <f>SUM(C61:C66)</f>
        <v>96382.07</v>
      </c>
      <c r="D67" s="692" t="s">
        <v>2527</v>
      </c>
      <c r="E67" s="695"/>
      <c r="F67" s="8" t="s">
        <v>59</v>
      </c>
      <c r="G67" s="636">
        <v>27563.3</v>
      </c>
      <c r="H67" s="9" t="s">
        <v>5746</v>
      </c>
    </row>
    <row r="68" spans="2:9" ht="15.75" thickBot="1" x14ac:dyDescent="0.3">
      <c r="B68" s="8"/>
      <c r="C68" s="638"/>
      <c r="D68" s="9" t="s">
        <v>2527</v>
      </c>
      <c r="E68" s="695"/>
      <c r="F68" s="8" t="s">
        <v>59</v>
      </c>
      <c r="G68" s="637">
        <v>28019.8</v>
      </c>
      <c r="H68" s="692" t="s">
        <v>5766</v>
      </c>
    </row>
    <row r="69" spans="2:9" ht="15.75" thickTop="1" x14ac:dyDescent="0.25">
      <c r="B69" s="697"/>
      <c r="C69" s="686"/>
      <c r="E69" s="695"/>
      <c r="F69" s="8"/>
      <c r="G69" s="648">
        <f>SUM(G63:G68)</f>
        <v>146557.5</v>
      </c>
      <c r="H69" s="692" t="s">
        <v>2527</v>
      </c>
    </row>
    <row r="70" spans="2:9" x14ac:dyDescent="0.25">
      <c r="B70" s="401"/>
      <c r="C70" s="636"/>
      <c r="E70" s="695"/>
      <c r="F70" s="401"/>
      <c r="G70" s="636"/>
      <c r="I70" s="693"/>
    </row>
    <row r="71" spans="2:9" x14ac:dyDescent="0.25">
      <c r="B71" s="401" t="s">
        <v>5765</v>
      </c>
      <c r="C71" s="636">
        <v>308428</v>
      </c>
      <c r="D71" s="9" t="s">
        <v>300</v>
      </c>
      <c r="E71" s="695"/>
      <c r="F71" s="401" t="s">
        <v>70</v>
      </c>
      <c r="G71" s="636">
        <v>60143.5</v>
      </c>
      <c r="H71" s="9" t="s">
        <v>5743</v>
      </c>
      <c r="I71" s="693"/>
    </row>
    <row r="72" spans="2:9" x14ac:dyDescent="0.25">
      <c r="B72" s="401" t="s">
        <v>5765</v>
      </c>
      <c r="C72" s="636">
        <v>325570</v>
      </c>
      <c r="D72" s="9" t="s">
        <v>5744</v>
      </c>
      <c r="E72" s="695"/>
      <c r="F72" s="8" t="s">
        <v>70</v>
      </c>
      <c r="G72" s="638">
        <v>56994.2</v>
      </c>
      <c r="H72" s="9" t="s">
        <v>300</v>
      </c>
      <c r="I72" s="693"/>
    </row>
    <row r="73" spans="2:9" x14ac:dyDescent="0.25">
      <c r="B73" s="401" t="s">
        <v>5765</v>
      </c>
      <c r="C73" s="636">
        <v>214145</v>
      </c>
      <c r="D73" s="9" t="s">
        <v>5745</v>
      </c>
      <c r="E73" s="695"/>
      <c r="F73" s="401" t="s">
        <v>70</v>
      </c>
      <c r="G73" s="636">
        <v>138927.79999999999</v>
      </c>
      <c r="H73" s="9" t="s">
        <v>5744</v>
      </c>
      <c r="I73" s="693"/>
    </row>
    <row r="74" spans="2:9" x14ac:dyDescent="0.25">
      <c r="B74" s="401" t="s">
        <v>5765</v>
      </c>
      <c r="C74" s="636">
        <v>46800</v>
      </c>
      <c r="D74" s="9" t="s">
        <v>5746</v>
      </c>
      <c r="E74" s="695"/>
      <c r="F74" s="401" t="s">
        <v>70</v>
      </c>
      <c r="G74" s="636">
        <v>329607.59000000003</v>
      </c>
      <c r="H74" s="9" t="s">
        <v>5745</v>
      </c>
    </row>
    <row r="75" spans="2:9" ht="15.75" customHeight="1" thickBot="1" x14ac:dyDescent="0.3">
      <c r="B75" s="401" t="s">
        <v>5765</v>
      </c>
      <c r="C75" s="637">
        <v>251550</v>
      </c>
      <c r="D75" s="692" t="s">
        <v>5766</v>
      </c>
      <c r="E75" s="695"/>
      <c r="F75" s="401" t="s">
        <v>70</v>
      </c>
      <c r="G75" s="636">
        <v>368741.54</v>
      </c>
      <c r="H75" s="9" t="s">
        <v>5746</v>
      </c>
    </row>
    <row r="76" spans="2:9" ht="16.5" thickTop="1" thickBot="1" x14ac:dyDescent="0.3">
      <c r="B76" s="401"/>
      <c r="C76" s="648">
        <f>SUM(C71:C75)</f>
        <v>1146493</v>
      </c>
      <c r="D76" s="692" t="s">
        <v>2527</v>
      </c>
      <c r="E76" s="695"/>
      <c r="F76" s="401" t="s">
        <v>70</v>
      </c>
      <c r="G76" s="637">
        <v>144468.04</v>
      </c>
      <c r="H76" s="692" t="s">
        <v>5769</v>
      </c>
    </row>
    <row r="77" spans="2:9" ht="15.75" thickTop="1" x14ac:dyDescent="0.25">
      <c r="B77" s="401"/>
      <c r="C77" s="636"/>
      <c r="D77" s="9" t="s">
        <v>2527</v>
      </c>
      <c r="E77" s="695"/>
      <c r="F77" s="401"/>
      <c r="G77" s="650">
        <f>SUM(G71:G76)</f>
        <v>1098882.6700000002</v>
      </c>
      <c r="H77" s="692" t="s">
        <v>2527</v>
      </c>
    </row>
    <row r="78" spans="2:9" x14ac:dyDescent="0.25">
      <c r="B78" s="414" t="s">
        <v>2566</v>
      </c>
      <c r="C78" s="636">
        <v>231677</v>
      </c>
      <c r="D78" s="9" t="s">
        <v>5743</v>
      </c>
      <c r="E78" s="695"/>
      <c r="F78" s="401"/>
      <c r="G78" s="636"/>
      <c r="H78" s="9" t="s">
        <v>2527</v>
      </c>
    </row>
    <row r="79" spans="2:9" x14ac:dyDescent="0.25">
      <c r="B79" s="414" t="s">
        <v>2566</v>
      </c>
      <c r="C79" s="636">
        <v>247012.83</v>
      </c>
      <c r="D79" s="9" t="s">
        <v>300</v>
      </c>
      <c r="E79" s="695"/>
      <c r="F79" s="401" t="s">
        <v>180</v>
      </c>
      <c r="G79" s="636">
        <v>25819</v>
      </c>
      <c r="H79" s="9" t="s">
        <v>5743</v>
      </c>
    </row>
    <row r="80" spans="2:9" x14ac:dyDescent="0.25">
      <c r="B80" s="401" t="s">
        <v>2566</v>
      </c>
      <c r="C80" s="636">
        <v>233443.5</v>
      </c>
      <c r="D80" s="9" t="s">
        <v>5744</v>
      </c>
      <c r="E80" s="695"/>
      <c r="F80" s="401" t="s">
        <v>180</v>
      </c>
      <c r="G80" s="636">
        <v>48467.8</v>
      </c>
      <c r="H80" s="9" t="s">
        <v>300</v>
      </c>
    </row>
    <row r="81" spans="2:8" x14ac:dyDescent="0.25">
      <c r="B81" s="401" t="s">
        <v>2566</v>
      </c>
      <c r="C81" s="636">
        <v>172867.24</v>
      </c>
      <c r="D81" s="9" t="s">
        <v>5745</v>
      </c>
      <c r="E81" s="695"/>
      <c r="F81" s="401" t="s">
        <v>180</v>
      </c>
      <c r="G81" s="636">
        <v>29193.7</v>
      </c>
      <c r="H81" s="9" t="s">
        <v>5744</v>
      </c>
    </row>
    <row r="82" spans="2:8" x14ac:dyDescent="0.25">
      <c r="B82" s="8" t="s">
        <v>2566</v>
      </c>
      <c r="C82" s="638">
        <v>261898.21</v>
      </c>
      <c r="D82" s="9" t="s">
        <v>5746</v>
      </c>
      <c r="E82" s="695"/>
      <c r="F82" s="401" t="s">
        <v>180</v>
      </c>
      <c r="G82" s="636">
        <v>0</v>
      </c>
      <c r="H82" s="9" t="s">
        <v>5745</v>
      </c>
    </row>
    <row r="83" spans="2:8" ht="15.75" customHeight="1" thickBot="1" x14ac:dyDescent="0.3">
      <c r="B83" s="8" t="s">
        <v>2566</v>
      </c>
      <c r="C83" s="639">
        <v>241078.89</v>
      </c>
      <c r="D83" s="692" t="s">
        <v>5769</v>
      </c>
      <c r="E83" s="695"/>
      <c r="F83" s="401" t="s">
        <v>180</v>
      </c>
      <c r="G83" s="638">
        <v>0</v>
      </c>
      <c r="H83" s="9" t="s">
        <v>5746</v>
      </c>
    </row>
    <row r="84" spans="2:8" ht="16.5" thickTop="1" thickBot="1" x14ac:dyDescent="0.3">
      <c r="B84" s="8"/>
      <c r="C84" s="649">
        <f>SUM(C78:C83)</f>
        <v>1387977.67</v>
      </c>
      <c r="D84" s="692" t="s">
        <v>2527</v>
      </c>
      <c r="E84" s="695"/>
      <c r="F84" s="401" t="s">
        <v>180</v>
      </c>
      <c r="G84" s="639">
        <v>0</v>
      </c>
      <c r="H84" s="692" t="s">
        <v>5766</v>
      </c>
    </row>
    <row r="85" spans="2:8" ht="15.75" thickTop="1" x14ac:dyDescent="0.25">
      <c r="B85" s="8"/>
      <c r="C85" s="638"/>
      <c r="D85" s="9" t="s">
        <v>2527</v>
      </c>
      <c r="E85" s="695"/>
      <c r="F85" s="401"/>
      <c r="G85" s="649">
        <f>SUM(G79:G84)</f>
        <v>103480.5</v>
      </c>
      <c r="H85" s="692" t="s">
        <v>2527</v>
      </c>
    </row>
    <row r="86" spans="2:8" x14ac:dyDescent="0.25">
      <c r="B86" s="401" t="s">
        <v>20</v>
      </c>
      <c r="C86" s="636">
        <v>179014.7</v>
      </c>
      <c r="D86" s="9" t="s">
        <v>5743</v>
      </c>
      <c r="E86" s="695"/>
      <c r="F86" s="401"/>
      <c r="G86" s="638"/>
      <c r="H86" s="9" t="s">
        <v>2527</v>
      </c>
    </row>
    <row r="87" spans="2:8" x14ac:dyDescent="0.25">
      <c r="B87" s="401" t="s">
        <v>20</v>
      </c>
      <c r="C87" s="636">
        <v>174678.88</v>
      </c>
      <c r="D87" s="9" t="s">
        <v>300</v>
      </c>
      <c r="E87" s="695"/>
      <c r="F87" s="411" t="s">
        <v>2548</v>
      </c>
      <c r="G87" s="412">
        <v>341700.2</v>
      </c>
      <c r="H87" s="9" t="s">
        <v>5745</v>
      </c>
    </row>
    <row r="88" spans="2:8" x14ac:dyDescent="0.25">
      <c r="B88" s="401" t="s">
        <v>20</v>
      </c>
      <c r="C88" s="636">
        <v>62461.5</v>
      </c>
      <c r="D88" s="9" t="s">
        <v>5744</v>
      </c>
      <c r="E88" s="695"/>
      <c r="F88" s="8" t="s">
        <v>2548</v>
      </c>
      <c r="G88" s="638">
        <v>25314</v>
      </c>
      <c r="H88" s="9" t="s">
        <v>5746</v>
      </c>
    </row>
    <row r="89" spans="2:8" ht="15.75" thickBot="1" x14ac:dyDescent="0.3">
      <c r="B89" s="401" t="s">
        <v>20</v>
      </c>
      <c r="C89" s="636">
        <v>0</v>
      </c>
      <c r="D89" s="9" t="s">
        <v>5745</v>
      </c>
      <c r="E89" s="695"/>
      <c r="F89" s="401" t="s">
        <v>2548</v>
      </c>
      <c r="G89" s="637">
        <v>11356</v>
      </c>
      <c r="H89" s="692" t="s">
        <v>5767</v>
      </c>
    </row>
    <row r="90" spans="2:8" ht="15.75" thickTop="1" x14ac:dyDescent="0.25">
      <c r="B90" s="8" t="s">
        <v>20</v>
      </c>
      <c r="C90" s="638">
        <v>0</v>
      </c>
      <c r="D90" s="9" t="s">
        <v>5746</v>
      </c>
      <c r="E90" s="695"/>
      <c r="F90" s="401"/>
      <c r="G90" s="650">
        <f>SUM(G87:G89)</f>
        <v>378370.2</v>
      </c>
      <c r="H90" s="692" t="s">
        <v>2527</v>
      </c>
    </row>
    <row r="91" spans="2:8" ht="15.75" customHeight="1" thickBot="1" x14ac:dyDescent="0.3">
      <c r="B91" s="401" t="s">
        <v>20</v>
      </c>
      <c r="C91" s="637">
        <v>0</v>
      </c>
      <c r="D91" s="692" t="s">
        <v>5767</v>
      </c>
      <c r="E91" s="695"/>
      <c r="F91" s="401"/>
      <c r="G91" s="640"/>
      <c r="H91" s="9" t="s">
        <v>2527</v>
      </c>
    </row>
    <row r="92" spans="2:8" ht="15.75" thickTop="1" x14ac:dyDescent="0.25">
      <c r="B92" s="8"/>
      <c r="C92" s="649">
        <f>SUM(C86:C91)</f>
        <v>416155.08</v>
      </c>
      <c r="D92" s="692" t="s">
        <v>2527</v>
      </c>
      <c r="E92" s="695"/>
      <c r="F92" s="401" t="s">
        <v>2598</v>
      </c>
      <c r="G92" s="636">
        <v>43109.2</v>
      </c>
      <c r="H92" s="9" t="s">
        <v>5745</v>
      </c>
    </row>
    <row r="93" spans="2:8" x14ac:dyDescent="0.25">
      <c r="B93" s="8"/>
      <c r="C93" s="638"/>
      <c r="D93" s="9" t="s">
        <v>2527</v>
      </c>
      <c r="E93" s="695"/>
      <c r="F93" s="8" t="s">
        <v>2686</v>
      </c>
      <c r="G93" s="638">
        <v>155020.29999999999</v>
      </c>
      <c r="H93" s="9" t="s">
        <v>5746</v>
      </c>
    </row>
    <row r="94" spans="2:8" ht="15.75" thickBot="1" x14ac:dyDescent="0.3">
      <c r="B94" s="401" t="s">
        <v>2546</v>
      </c>
      <c r="C94" s="636">
        <v>19577.12</v>
      </c>
      <c r="D94" s="9" t="s">
        <v>5745</v>
      </c>
      <c r="E94" s="695"/>
      <c r="F94" s="8" t="s">
        <v>2686</v>
      </c>
      <c r="G94" s="639">
        <v>197116</v>
      </c>
      <c r="H94" s="9" t="s">
        <v>5766</v>
      </c>
    </row>
    <row r="95" spans="2:8" ht="15.75" thickTop="1" x14ac:dyDescent="0.25">
      <c r="B95" s="401" t="s">
        <v>2546</v>
      </c>
      <c r="C95" s="636">
        <v>116414.82</v>
      </c>
      <c r="D95" s="9" t="s">
        <v>5746</v>
      </c>
      <c r="E95" s="695"/>
      <c r="F95" s="401"/>
      <c r="G95" s="650">
        <f>SUM(G92:G94)</f>
        <v>395245.5</v>
      </c>
      <c r="H95" s="9" t="s">
        <v>2527</v>
      </c>
    </row>
    <row r="96" spans="2:8" ht="15.75" customHeight="1" thickBot="1" x14ac:dyDescent="0.3">
      <c r="B96" s="401" t="s">
        <v>2546</v>
      </c>
      <c r="C96" s="637">
        <v>82450.84</v>
      </c>
      <c r="D96" s="692" t="s">
        <v>5766</v>
      </c>
      <c r="E96" s="695"/>
      <c r="F96" s="8"/>
      <c r="G96" s="638"/>
      <c r="H96" s="9" t="s">
        <v>2527</v>
      </c>
    </row>
    <row r="97" spans="2:8" ht="15.75" thickTop="1" x14ac:dyDescent="0.25">
      <c r="B97" s="401"/>
      <c r="C97" s="650">
        <f>SUM(C94:C96)</f>
        <v>218442.78</v>
      </c>
      <c r="D97" s="692" t="s">
        <v>2527</v>
      </c>
      <c r="E97" s="695"/>
      <c r="F97" s="401" t="s">
        <v>2653</v>
      </c>
      <c r="G97" s="636">
        <v>44922.2</v>
      </c>
      <c r="H97" s="9" t="s">
        <v>5743</v>
      </c>
    </row>
    <row r="98" spans="2:8" x14ac:dyDescent="0.25">
      <c r="B98" s="8"/>
      <c r="C98" s="638"/>
      <c r="D98" s="9" t="s">
        <v>2527</v>
      </c>
      <c r="E98" s="695"/>
      <c r="F98" s="401" t="s">
        <v>2653</v>
      </c>
      <c r="G98" s="636">
        <v>46239.5</v>
      </c>
      <c r="H98" s="9" t="s">
        <v>300</v>
      </c>
    </row>
    <row r="99" spans="2:8" x14ac:dyDescent="0.25">
      <c r="B99" s="401" t="s">
        <v>62</v>
      </c>
      <c r="C99" s="636">
        <v>36468</v>
      </c>
      <c r="D99" s="9" t="s">
        <v>5743</v>
      </c>
      <c r="E99" s="695"/>
      <c r="F99" s="401" t="s">
        <v>2653</v>
      </c>
      <c r="G99" s="636">
        <v>86632.1</v>
      </c>
      <c r="H99" s="9" t="s">
        <v>5744</v>
      </c>
    </row>
    <row r="100" spans="2:8" x14ac:dyDescent="0.25">
      <c r="B100" s="401" t="s">
        <v>62</v>
      </c>
      <c r="C100" s="636">
        <v>47658</v>
      </c>
      <c r="D100" s="9" t="s">
        <v>300</v>
      </c>
      <c r="E100" s="695"/>
      <c r="F100" s="401" t="s">
        <v>2653</v>
      </c>
      <c r="G100" s="636">
        <v>52135</v>
      </c>
      <c r="H100" s="9" t="s">
        <v>5745</v>
      </c>
    </row>
    <row r="101" spans="2:8" x14ac:dyDescent="0.25">
      <c r="B101" s="401" t="s">
        <v>62</v>
      </c>
      <c r="C101" s="636">
        <v>114117.42</v>
      </c>
      <c r="D101" s="9" t="s">
        <v>5744</v>
      </c>
      <c r="E101" s="695"/>
      <c r="F101" s="401" t="s">
        <v>2653</v>
      </c>
      <c r="G101" s="636">
        <v>95248.2</v>
      </c>
      <c r="H101" s="9" t="s">
        <v>5746</v>
      </c>
    </row>
    <row r="102" spans="2:8" ht="15.75" thickBot="1" x14ac:dyDescent="0.3">
      <c r="B102" s="401" t="s">
        <v>62</v>
      </c>
      <c r="C102" s="636">
        <v>70557.5</v>
      </c>
      <c r="D102" s="9" t="s">
        <v>5745</v>
      </c>
      <c r="E102" s="695"/>
      <c r="F102" s="401" t="s">
        <v>2653</v>
      </c>
      <c r="G102" s="637">
        <v>46370</v>
      </c>
      <c r="H102" s="9" t="s">
        <v>5766</v>
      </c>
    </row>
    <row r="103" spans="2:8" ht="15.75" thickTop="1" x14ac:dyDescent="0.25">
      <c r="B103" s="401"/>
      <c r="C103" s="636">
        <v>734.94</v>
      </c>
      <c r="D103" s="9" t="s">
        <v>5746</v>
      </c>
      <c r="E103" s="695"/>
      <c r="F103" s="401"/>
      <c r="G103" s="650">
        <f>SUM(G97:G102)</f>
        <v>371547</v>
      </c>
      <c r="H103" s="9" t="s">
        <v>2527</v>
      </c>
    </row>
    <row r="104" spans="2:8" ht="15.75" customHeight="1" thickBot="1" x14ac:dyDescent="0.3">
      <c r="B104" s="401"/>
      <c r="C104" s="637">
        <v>0</v>
      </c>
      <c r="D104" s="692" t="s">
        <v>5769</v>
      </c>
      <c r="E104" s="695"/>
      <c r="F104" s="401"/>
      <c r="G104" s="636"/>
      <c r="H104" s="9" t="s">
        <v>2527</v>
      </c>
    </row>
    <row r="105" spans="2:8" ht="15.75" thickTop="1" x14ac:dyDescent="0.25">
      <c r="B105" s="401"/>
      <c r="C105" s="650">
        <f>SUM(C99:C104)</f>
        <v>269535.86</v>
      </c>
      <c r="D105" s="692" t="s">
        <v>2527</v>
      </c>
      <c r="E105" s="695"/>
      <c r="F105" s="401" t="s">
        <v>2622</v>
      </c>
      <c r="G105" s="636">
        <v>341982.75</v>
      </c>
      <c r="H105" s="9" t="s">
        <v>5743</v>
      </c>
    </row>
    <row r="106" spans="2:8" x14ac:dyDescent="0.25">
      <c r="B106" s="401"/>
      <c r="C106" s="636"/>
      <c r="D106" s="9" t="s">
        <v>2527</v>
      </c>
      <c r="E106" s="695"/>
      <c r="F106" s="401" t="s">
        <v>2622</v>
      </c>
      <c r="G106" s="636">
        <v>411247.75</v>
      </c>
      <c r="H106" s="9" t="s">
        <v>300</v>
      </c>
    </row>
    <row r="107" spans="2:8" x14ac:dyDescent="0.25">
      <c r="B107" s="401" t="s">
        <v>1440</v>
      </c>
      <c r="C107" s="636">
        <v>28946.6</v>
      </c>
      <c r="D107" s="9" t="s">
        <v>5743</v>
      </c>
      <c r="E107" s="695"/>
      <c r="F107" s="8" t="s">
        <v>2622</v>
      </c>
      <c r="G107" s="638">
        <v>404016.65</v>
      </c>
      <c r="H107" s="9" t="s">
        <v>5744</v>
      </c>
    </row>
    <row r="108" spans="2:8" x14ac:dyDescent="0.25">
      <c r="B108" s="401" t="s">
        <v>1440</v>
      </c>
      <c r="C108" s="636">
        <v>147831.29999999999</v>
      </c>
      <c r="D108" s="9" t="s">
        <v>300</v>
      </c>
      <c r="E108" s="695"/>
      <c r="F108" s="8" t="s">
        <v>2622</v>
      </c>
      <c r="G108" s="638">
        <v>369438.5</v>
      </c>
      <c r="H108" s="9" t="s">
        <v>5745</v>
      </c>
    </row>
    <row r="109" spans="2:8" x14ac:dyDescent="0.25">
      <c r="B109" s="401" t="s">
        <v>1440</v>
      </c>
      <c r="C109" s="638">
        <v>58002.6</v>
      </c>
      <c r="D109" s="9" t="s">
        <v>5744</v>
      </c>
      <c r="E109" s="695"/>
      <c r="F109" s="401" t="s">
        <v>2622</v>
      </c>
      <c r="G109" s="636">
        <v>645834.15</v>
      </c>
      <c r="H109" s="9" t="s">
        <v>5746</v>
      </c>
    </row>
    <row r="110" spans="2:8" ht="15.75" thickBot="1" x14ac:dyDescent="0.3">
      <c r="B110" s="401" t="s">
        <v>1440</v>
      </c>
      <c r="C110" s="638">
        <v>0</v>
      </c>
      <c r="D110" s="9" t="s">
        <v>5745</v>
      </c>
      <c r="E110" s="695"/>
      <c r="F110" s="401" t="s">
        <v>2622</v>
      </c>
      <c r="G110" s="637">
        <v>228831.8</v>
      </c>
      <c r="H110" s="9" t="s">
        <v>5767</v>
      </c>
    </row>
    <row r="111" spans="2:8" ht="15.75" thickTop="1" x14ac:dyDescent="0.25">
      <c r="B111" s="401" t="s">
        <v>1440</v>
      </c>
      <c r="C111" s="638">
        <v>21927.8</v>
      </c>
      <c r="D111" s="9" t="s">
        <v>5746</v>
      </c>
      <c r="E111" s="695"/>
      <c r="F111" s="401"/>
      <c r="G111" s="650">
        <f>SUM(G105:G110)</f>
        <v>2401351.5999999996</v>
      </c>
      <c r="H111" s="9" t="s">
        <v>2527</v>
      </c>
    </row>
    <row r="112" spans="2:8" ht="15.75" customHeight="1" thickBot="1" x14ac:dyDescent="0.3">
      <c r="B112" s="401" t="s">
        <v>1440</v>
      </c>
      <c r="C112" s="637">
        <v>43880.4</v>
      </c>
      <c r="D112" s="692" t="s">
        <v>5766</v>
      </c>
      <c r="E112" s="695"/>
      <c r="F112" s="401"/>
      <c r="G112" s="636"/>
      <c r="H112" s="9" t="s">
        <v>2527</v>
      </c>
    </row>
    <row r="113" spans="2:8" ht="15.75" thickTop="1" x14ac:dyDescent="0.25">
      <c r="B113" s="8"/>
      <c r="C113" s="649">
        <f>SUM(C107:C112)</f>
        <v>300588.7</v>
      </c>
      <c r="D113" s="692" t="s">
        <v>2527</v>
      </c>
      <c r="E113" s="695"/>
      <c r="F113" s="401" t="s">
        <v>828</v>
      </c>
      <c r="G113" s="636">
        <v>44936</v>
      </c>
      <c r="H113" s="9" t="s">
        <v>5743</v>
      </c>
    </row>
    <row r="114" spans="2:8" x14ac:dyDescent="0.25">
      <c r="B114" s="401"/>
      <c r="C114" s="636"/>
      <c r="D114" s="9" t="s">
        <v>2527</v>
      </c>
      <c r="E114" s="695"/>
      <c r="F114" s="401" t="s">
        <v>828</v>
      </c>
      <c r="G114" s="636">
        <v>37882.5</v>
      </c>
      <c r="H114" s="9" t="s">
        <v>300</v>
      </c>
    </row>
    <row r="115" spans="2:8" x14ac:dyDescent="0.25">
      <c r="B115" s="414" t="s">
        <v>2111</v>
      </c>
      <c r="C115" s="636">
        <v>34412</v>
      </c>
      <c r="D115" s="9" t="s">
        <v>5743</v>
      </c>
      <c r="E115" s="695"/>
      <c r="F115" s="401" t="s">
        <v>828</v>
      </c>
      <c r="G115" s="636">
        <v>24580</v>
      </c>
      <c r="H115" s="9" t="s">
        <v>5744</v>
      </c>
    </row>
    <row r="116" spans="2:8" x14ac:dyDescent="0.25">
      <c r="B116" s="414" t="s">
        <v>2111</v>
      </c>
      <c r="C116" s="636">
        <v>53325.8</v>
      </c>
      <c r="D116" s="9" t="s">
        <v>300</v>
      </c>
      <c r="E116" s="695"/>
      <c r="F116" s="401" t="s">
        <v>828</v>
      </c>
      <c r="G116" s="638">
        <v>0</v>
      </c>
      <c r="H116" s="9" t="s">
        <v>5745</v>
      </c>
    </row>
    <row r="117" spans="2:8" x14ac:dyDescent="0.25">
      <c r="B117" s="401" t="s">
        <v>2111</v>
      </c>
      <c r="C117" s="636">
        <v>50269.9</v>
      </c>
      <c r="D117" s="9" t="s">
        <v>5744</v>
      </c>
      <c r="E117" s="695"/>
      <c r="F117" s="401" t="s">
        <v>828</v>
      </c>
      <c r="G117" s="638">
        <v>0</v>
      </c>
      <c r="H117" s="9" t="s">
        <v>5746</v>
      </c>
    </row>
    <row r="118" spans="2:8" ht="15.75" thickBot="1" x14ac:dyDescent="0.3">
      <c r="B118" s="401" t="s">
        <v>2111</v>
      </c>
      <c r="C118" s="636">
        <v>41678.44</v>
      </c>
      <c r="D118" s="9" t="s">
        <v>5745</v>
      </c>
      <c r="E118" s="695"/>
      <c r="F118" s="401" t="s">
        <v>828</v>
      </c>
      <c r="G118" s="637">
        <v>0</v>
      </c>
      <c r="H118" s="9" t="s">
        <v>5767</v>
      </c>
    </row>
    <row r="119" spans="2:8" ht="15.75" thickTop="1" x14ac:dyDescent="0.25">
      <c r="B119" s="401" t="s">
        <v>2111</v>
      </c>
      <c r="C119" s="636">
        <v>52807.89</v>
      </c>
      <c r="D119" s="9" t="s">
        <v>5746</v>
      </c>
      <c r="E119" s="695"/>
      <c r="F119" s="414"/>
      <c r="G119" s="650">
        <f>SUM(G113:G118)</f>
        <v>107398.5</v>
      </c>
      <c r="H119" s="9" t="s">
        <v>2527</v>
      </c>
    </row>
    <row r="120" spans="2:8" ht="15.75" customHeight="1" thickBot="1" x14ac:dyDescent="0.3">
      <c r="B120" s="8" t="s">
        <v>2111</v>
      </c>
      <c r="C120" s="639">
        <v>39902.300000000003</v>
      </c>
      <c r="D120" s="692" t="s">
        <v>5766</v>
      </c>
      <c r="E120" s="695"/>
      <c r="F120" s="414"/>
      <c r="G120" s="636"/>
      <c r="H120" s="9" t="s">
        <v>2527</v>
      </c>
    </row>
    <row r="121" spans="2:8" ht="15.75" thickTop="1" x14ac:dyDescent="0.25">
      <c r="B121" s="8" t="s">
        <v>2111</v>
      </c>
      <c r="C121" s="649">
        <f>SUM(C115:C120)</f>
        <v>272396.33</v>
      </c>
      <c r="D121" s="692" t="s">
        <v>2527</v>
      </c>
      <c r="E121" s="695"/>
      <c r="F121" s="414" t="s">
        <v>446</v>
      </c>
      <c r="G121" s="636">
        <v>93039.5</v>
      </c>
      <c r="H121" s="9" t="s">
        <v>5743</v>
      </c>
    </row>
    <row r="122" spans="2:8" x14ac:dyDescent="0.25">
      <c r="B122" s="8"/>
      <c r="C122" s="638"/>
      <c r="D122" s="9" t="s">
        <v>2527</v>
      </c>
      <c r="E122" s="695"/>
      <c r="F122" s="414" t="s">
        <v>446</v>
      </c>
      <c r="G122" s="638">
        <v>17615</v>
      </c>
      <c r="H122" s="9" t="s">
        <v>300</v>
      </c>
    </row>
    <row r="123" spans="2:8" x14ac:dyDescent="0.25">
      <c r="B123" s="401" t="s">
        <v>49</v>
      </c>
      <c r="C123" s="636">
        <v>30360</v>
      </c>
      <c r="D123" s="9" t="s">
        <v>5743</v>
      </c>
      <c r="E123" s="695"/>
      <c r="F123" s="401" t="s">
        <v>446</v>
      </c>
      <c r="G123" s="636">
        <v>31647</v>
      </c>
      <c r="H123" s="9" t="s">
        <v>5744</v>
      </c>
    </row>
    <row r="124" spans="2:8" x14ac:dyDescent="0.25">
      <c r="B124" s="401" t="s">
        <v>49</v>
      </c>
      <c r="C124" s="636">
        <v>37266</v>
      </c>
      <c r="D124" s="9" t="s">
        <v>300</v>
      </c>
      <c r="E124" s="695"/>
      <c r="F124" s="401" t="s">
        <v>446</v>
      </c>
      <c r="G124" s="636">
        <v>0</v>
      </c>
      <c r="H124" s="9" t="s">
        <v>5745</v>
      </c>
    </row>
    <row r="125" spans="2:8" x14ac:dyDescent="0.25">
      <c r="B125" s="401" t="s">
        <v>49</v>
      </c>
      <c r="C125" s="636">
        <v>33601</v>
      </c>
      <c r="D125" s="9" t="s">
        <v>5744</v>
      </c>
      <c r="E125" s="695"/>
      <c r="F125" s="401" t="s">
        <v>446</v>
      </c>
      <c r="G125" s="636">
        <v>0</v>
      </c>
      <c r="H125" s="9" t="s">
        <v>5746</v>
      </c>
    </row>
    <row r="126" spans="2:8" ht="15.75" thickBot="1" x14ac:dyDescent="0.3">
      <c r="B126" s="401" t="s">
        <v>49</v>
      </c>
      <c r="C126" s="636">
        <v>7494</v>
      </c>
      <c r="D126" s="9" t="s">
        <v>5745</v>
      </c>
      <c r="E126" s="695"/>
      <c r="F126" s="401" t="s">
        <v>446</v>
      </c>
      <c r="G126" s="637">
        <v>0</v>
      </c>
      <c r="H126" s="9" t="s">
        <v>5769</v>
      </c>
    </row>
    <row r="127" spans="2:8" ht="15.75" thickTop="1" x14ac:dyDescent="0.25">
      <c r="B127" s="401" t="s">
        <v>49</v>
      </c>
      <c r="C127" s="636">
        <v>21855</v>
      </c>
      <c r="D127" s="9" t="s">
        <v>5746</v>
      </c>
      <c r="E127" s="695"/>
      <c r="F127" s="401"/>
      <c r="G127" s="650">
        <f>SUM(G121:G126)</f>
        <v>142301.5</v>
      </c>
      <c r="H127" s="9" t="s">
        <v>2527</v>
      </c>
    </row>
    <row r="128" spans="2:8" ht="15.75" thickBot="1" x14ac:dyDescent="0.3">
      <c r="B128" s="401"/>
      <c r="C128" s="637">
        <v>17510</v>
      </c>
      <c r="D128" s="692" t="s">
        <v>5766</v>
      </c>
      <c r="E128" s="695"/>
      <c r="F128" s="401"/>
      <c r="G128" s="636"/>
      <c r="H128" s="9" t="s">
        <v>2527</v>
      </c>
    </row>
    <row r="129" spans="2:9" ht="15.75" thickTop="1" x14ac:dyDescent="0.25">
      <c r="B129" s="401"/>
      <c r="C129" s="650">
        <f>SUM(C123:C128)</f>
        <v>148086</v>
      </c>
      <c r="D129" s="654" t="s">
        <v>2527</v>
      </c>
      <c r="E129" s="695"/>
      <c r="F129" s="401" t="s">
        <v>168</v>
      </c>
      <c r="G129" s="636">
        <v>103513.4</v>
      </c>
      <c r="H129" s="9" t="s">
        <v>300</v>
      </c>
    </row>
    <row r="130" spans="2:9" x14ac:dyDescent="0.25">
      <c r="B130" s="8"/>
      <c r="C130" s="638"/>
      <c r="D130" s="9" t="s">
        <v>2527</v>
      </c>
      <c r="E130" s="695"/>
      <c r="F130" s="401" t="s">
        <v>168</v>
      </c>
      <c r="G130" s="636">
        <v>100796.1</v>
      </c>
      <c r="H130" s="9" t="s">
        <v>5744</v>
      </c>
    </row>
    <row r="131" spans="2:9" x14ac:dyDescent="0.25">
      <c r="B131" s="401" t="s">
        <v>2638</v>
      </c>
      <c r="C131" s="636">
        <v>31000</v>
      </c>
      <c r="D131" s="9" t="s">
        <v>5743</v>
      </c>
      <c r="E131" s="695"/>
      <c r="F131" s="401" t="s">
        <v>168</v>
      </c>
      <c r="G131" s="636">
        <v>0</v>
      </c>
      <c r="H131" s="9" t="s">
        <v>5745</v>
      </c>
    </row>
    <row r="132" spans="2:9" x14ac:dyDescent="0.25">
      <c r="B132" s="8" t="s">
        <v>2638</v>
      </c>
      <c r="C132" s="638">
        <v>45150</v>
      </c>
      <c r="D132" s="9" t="s">
        <v>300</v>
      </c>
      <c r="E132" s="695"/>
      <c r="F132" s="401" t="s">
        <v>168</v>
      </c>
      <c r="G132" s="636">
        <v>0</v>
      </c>
      <c r="H132" s="9" t="s">
        <v>5746</v>
      </c>
    </row>
    <row r="133" spans="2:9" ht="15.75" thickBot="1" x14ac:dyDescent="0.3">
      <c r="B133" s="8" t="s">
        <v>2638</v>
      </c>
      <c r="C133" s="638">
        <v>61295</v>
      </c>
      <c r="D133" s="9" t="s">
        <v>5744</v>
      </c>
      <c r="E133" s="695"/>
      <c r="F133" s="401" t="s">
        <v>168</v>
      </c>
      <c r="G133" s="639">
        <v>0</v>
      </c>
      <c r="H133" s="9" t="s">
        <v>5766</v>
      </c>
    </row>
    <row r="134" spans="2:9" ht="15.75" thickTop="1" x14ac:dyDescent="0.25">
      <c r="B134" s="8" t="s">
        <v>2638</v>
      </c>
      <c r="C134" s="638">
        <v>209060.5</v>
      </c>
      <c r="D134" s="9" t="s">
        <v>5745</v>
      </c>
      <c r="E134" s="695"/>
      <c r="F134" s="401"/>
      <c r="G134" s="649">
        <f>SUM(G129:G133)</f>
        <v>204309.5</v>
      </c>
      <c r="H134" s="9" t="s">
        <v>2527</v>
      </c>
    </row>
    <row r="135" spans="2:9" x14ac:dyDescent="0.25">
      <c r="B135" s="8" t="s">
        <v>2638</v>
      </c>
      <c r="C135" s="636">
        <v>280905.81</v>
      </c>
      <c r="D135" s="9" t="s">
        <v>5746</v>
      </c>
      <c r="E135" s="695"/>
      <c r="F135" s="401"/>
      <c r="G135" s="636"/>
      <c r="H135" s="9" t="s">
        <v>2527</v>
      </c>
    </row>
    <row r="136" spans="2:9" ht="15.75" customHeight="1" thickBot="1" x14ac:dyDescent="0.3">
      <c r="B136" s="8" t="s">
        <v>2638</v>
      </c>
      <c r="C136" s="637">
        <v>90591.28</v>
      </c>
      <c r="D136" s="692" t="s">
        <v>5766</v>
      </c>
      <c r="E136" s="695"/>
      <c r="F136" s="414" t="s">
        <v>5749</v>
      </c>
      <c r="G136" s="636">
        <v>99622.7</v>
      </c>
      <c r="H136" s="9" t="s">
        <v>5744</v>
      </c>
    </row>
    <row r="137" spans="2:9" ht="15.75" thickTop="1" x14ac:dyDescent="0.25">
      <c r="B137" s="8"/>
      <c r="C137" s="650">
        <f>SUM(C131:C136)</f>
        <v>718002.59000000008</v>
      </c>
      <c r="D137" s="692" t="s">
        <v>2527</v>
      </c>
      <c r="E137" s="695"/>
      <c r="F137" s="414" t="s">
        <v>5749</v>
      </c>
      <c r="G137" s="636">
        <v>34170.199999999997</v>
      </c>
      <c r="H137" s="9" t="s">
        <v>5745</v>
      </c>
    </row>
    <row r="138" spans="2:9" x14ac:dyDescent="0.25">
      <c r="B138" s="8"/>
      <c r="C138" s="636"/>
      <c r="D138" s="9" t="s">
        <v>2527</v>
      </c>
      <c r="E138" s="695"/>
      <c r="F138" s="414" t="s">
        <v>5749</v>
      </c>
      <c r="G138" s="638">
        <v>25314</v>
      </c>
      <c r="H138" s="9" t="s">
        <v>5746</v>
      </c>
    </row>
    <row r="139" spans="2:9" ht="15.75" thickBot="1" x14ac:dyDescent="0.3">
      <c r="B139" s="401" t="s">
        <v>10</v>
      </c>
      <c r="C139" s="636">
        <v>41750</v>
      </c>
      <c r="D139" s="9" t="s">
        <v>300</v>
      </c>
      <c r="E139" s="695"/>
      <c r="F139" s="414" t="s">
        <v>5749</v>
      </c>
      <c r="G139" s="639">
        <v>0</v>
      </c>
      <c r="H139" s="9" t="s">
        <v>5766</v>
      </c>
    </row>
    <row r="140" spans="2:9" ht="15.75" thickTop="1" x14ac:dyDescent="0.25">
      <c r="B140" s="401" t="s">
        <v>10</v>
      </c>
      <c r="C140" s="636">
        <v>34201</v>
      </c>
      <c r="D140" s="9" t="s">
        <v>5744</v>
      </c>
      <c r="E140" s="695"/>
      <c r="F140" s="414"/>
      <c r="G140" s="649">
        <f>SUM(G136:G139)</f>
        <v>159106.9</v>
      </c>
      <c r="H140" s="9" t="s">
        <v>2527</v>
      </c>
    </row>
    <row r="141" spans="2:9" x14ac:dyDescent="0.25">
      <c r="B141" s="401"/>
      <c r="C141" s="650">
        <f>SUM(C139:C140)</f>
        <v>75951</v>
      </c>
      <c r="D141" s="692"/>
      <c r="E141" s="695"/>
    </row>
    <row r="142" spans="2:9" x14ac:dyDescent="0.25">
      <c r="B142" s="401" t="s">
        <v>45</v>
      </c>
      <c r="C142" s="636">
        <v>57197.2</v>
      </c>
      <c r="D142" s="9" t="s">
        <v>5743</v>
      </c>
      <c r="E142" s="695"/>
      <c r="F142" s="8" t="s">
        <v>39</v>
      </c>
      <c r="G142" s="638">
        <v>62553.5</v>
      </c>
      <c r="H142" s="9" t="s">
        <v>5743</v>
      </c>
      <c r="I142" s="693"/>
    </row>
    <row r="143" spans="2:9" x14ac:dyDescent="0.25">
      <c r="B143" s="401" t="s">
        <v>45</v>
      </c>
      <c r="C143" s="636">
        <v>75485.7</v>
      </c>
      <c r="D143" s="9" t="s">
        <v>300</v>
      </c>
      <c r="E143" s="695"/>
      <c r="F143" s="8" t="s">
        <v>39</v>
      </c>
      <c r="G143" s="636">
        <v>80157</v>
      </c>
      <c r="H143" s="9" t="s">
        <v>300</v>
      </c>
      <c r="I143" s="693"/>
    </row>
    <row r="144" spans="2:9" x14ac:dyDescent="0.25">
      <c r="B144" s="401" t="s">
        <v>45</v>
      </c>
      <c r="C144" s="638">
        <v>86189.9</v>
      </c>
      <c r="D144" s="9" t="s">
        <v>5744</v>
      </c>
      <c r="E144" s="695"/>
      <c r="F144" s="8" t="s">
        <v>39</v>
      </c>
      <c r="G144" s="636">
        <v>43327.6</v>
      </c>
      <c r="H144" s="9" t="s">
        <v>5744</v>
      </c>
      <c r="I144" s="693"/>
    </row>
    <row r="145" spans="2:9" x14ac:dyDescent="0.25">
      <c r="B145" s="401" t="s">
        <v>45</v>
      </c>
      <c r="C145" s="636">
        <v>62445.4</v>
      </c>
      <c r="D145" s="9" t="s">
        <v>5745</v>
      </c>
      <c r="E145" s="695"/>
      <c r="F145" s="8" t="s">
        <v>39</v>
      </c>
      <c r="G145" s="636">
        <v>53477.7</v>
      </c>
      <c r="H145" s="9" t="s">
        <v>5745</v>
      </c>
      <c r="I145" s="693"/>
    </row>
    <row r="146" spans="2:9" x14ac:dyDescent="0.25">
      <c r="B146" s="401" t="s">
        <v>45</v>
      </c>
      <c r="C146" s="636">
        <v>68546.7</v>
      </c>
      <c r="D146" s="9" t="s">
        <v>5746</v>
      </c>
      <c r="E146" s="695"/>
      <c r="F146" s="8" t="s">
        <v>39</v>
      </c>
      <c r="G146" s="636">
        <v>69422</v>
      </c>
      <c r="H146" s="9" t="s">
        <v>5746</v>
      </c>
      <c r="I146" s="693"/>
    </row>
    <row r="147" spans="2:9" ht="15.75" thickBot="1" x14ac:dyDescent="0.3">
      <c r="B147" s="401" t="s">
        <v>45</v>
      </c>
      <c r="C147" s="637">
        <v>51938.02</v>
      </c>
      <c r="D147" s="9" t="s">
        <v>5766</v>
      </c>
      <c r="E147" s="695"/>
      <c r="F147" s="8" t="s">
        <v>39</v>
      </c>
      <c r="G147" s="637">
        <v>50573.2</v>
      </c>
      <c r="H147" s="9" t="s">
        <v>5766</v>
      </c>
    </row>
    <row r="148" spans="2:9" ht="15.75" thickTop="1" x14ac:dyDescent="0.25">
      <c r="B148" s="401"/>
      <c r="C148" s="650">
        <f>SUM(C142:C147)</f>
        <v>401802.92000000004</v>
      </c>
      <c r="D148" s="9" t="s">
        <v>2527</v>
      </c>
      <c r="E148" s="695"/>
      <c r="F148" s="8"/>
      <c r="G148" s="650">
        <f>SUM(G142:G147)</f>
        <v>359511</v>
      </c>
    </row>
    <row r="149" spans="2:9" x14ac:dyDescent="0.25">
      <c r="B149" s="401"/>
      <c r="C149" s="636"/>
      <c r="D149" s="9" t="s">
        <v>2527</v>
      </c>
      <c r="E149" s="695"/>
      <c r="F149" s="8"/>
      <c r="G149" s="638"/>
    </row>
    <row r="150" spans="2:9" x14ac:dyDescent="0.25">
      <c r="B150" s="401" t="s">
        <v>4781</v>
      </c>
      <c r="C150" s="636">
        <v>53324.5</v>
      </c>
      <c r="D150" s="9" t="s">
        <v>5743</v>
      </c>
      <c r="E150" s="695"/>
      <c r="F150" s="401" t="s">
        <v>2536</v>
      </c>
      <c r="G150" s="636">
        <v>124153.60000000001</v>
      </c>
      <c r="H150" s="9" t="s">
        <v>5743</v>
      </c>
    </row>
    <row r="151" spans="2:9" x14ac:dyDescent="0.25">
      <c r="B151" s="401" t="s">
        <v>4781</v>
      </c>
      <c r="C151" s="636">
        <v>36814.61</v>
      </c>
      <c r="D151" s="9" t="s">
        <v>300</v>
      </c>
      <c r="E151" s="695"/>
      <c r="F151" s="401" t="s">
        <v>2536</v>
      </c>
      <c r="G151" s="636">
        <v>164283.9</v>
      </c>
      <c r="H151" s="9" t="s">
        <v>300</v>
      </c>
    </row>
    <row r="152" spans="2:9" x14ac:dyDescent="0.25">
      <c r="B152" s="401" t="s">
        <v>4781</v>
      </c>
      <c r="C152" s="636">
        <v>15778.22</v>
      </c>
      <c r="D152" s="9" t="s">
        <v>5744</v>
      </c>
      <c r="E152" s="695"/>
      <c r="F152" s="414" t="s">
        <v>2536</v>
      </c>
      <c r="G152" s="636">
        <v>150255.29999999999</v>
      </c>
      <c r="H152" s="9" t="s">
        <v>5744</v>
      </c>
    </row>
    <row r="153" spans="2:9" x14ac:dyDescent="0.25">
      <c r="B153" s="401" t="s">
        <v>4781</v>
      </c>
      <c r="C153" s="636">
        <v>24153.35</v>
      </c>
      <c r="D153" s="9" t="s">
        <v>5745</v>
      </c>
      <c r="E153" s="695"/>
      <c r="F153" s="414" t="s">
        <v>2536</v>
      </c>
      <c r="G153" s="636">
        <v>142840.9</v>
      </c>
      <c r="H153" s="9" t="s">
        <v>5745</v>
      </c>
    </row>
    <row r="154" spans="2:9" x14ac:dyDescent="0.25">
      <c r="B154" s="401" t="s">
        <v>4781</v>
      </c>
      <c r="C154" s="636">
        <v>58813.08</v>
      </c>
      <c r="D154" s="9" t="s">
        <v>5746</v>
      </c>
      <c r="E154" s="695"/>
      <c r="F154" s="414" t="s">
        <v>2536</v>
      </c>
      <c r="G154" s="636">
        <v>174401.8</v>
      </c>
      <c r="H154" s="9" t="s">
        <v>5746</v>
      </c>
    </row>
    <row r="155" spans="2:9" ht="15.75" thickBot="1" x14ac:dyDescent="0.3">
      <c r="B155" s="401" t="s">
        <v>4781</v>
      </c>
      <c r="C155" s="637">
        <v>22436.3</v>
      </c>
      <c r="D155" s="9" t="s">
        <v>5766</v>
      </c>
      <c r="E155" s="695"/>
      <c r="F155" s="414" t="s">
        <v>2536</v>
      </c>
      <c r="G155" s="637">
        <v>141856.29999999999</v>
      </c>
      <c r="H155" s="9" t="s">
        <v>5766</v>
      </c>
    </row>
    <row r="156" spans="2:9" ht="15.75" thickTop="1" x14ac:dyDescent="0.25">
      <c r="B156" s="401"/>
      <c r="C156" s="650">
        <f>SUM(C150:C155)</f>
        <v>211320.06</v>
      </c>
      <c r="D156" s="9" t="s">
        <v>2527</v>
      </c>
      <c r="E156" s="695"/>
      <c r="F156" s="401"/>
      <c r="G156" s="650">
        <f>SUM(G150:G155)</f>
        <v>897791.8</v>
      </c>
      <c r="H156" s="9" t="s">
        <v>2527</v>
      </c>
    </row>
    <row r="157" spans="2:9" x14ac:dyDescent="0.25">
      <c r="B157" s="401"/>
      <c r="C157" s="638"/>
      <c r="D157" s="9" t="s">
        <v>2527</v>
      </c>
      <c r="E157" s="695"/>
      <c r="F157" s="401"/>
      <c r="G157" s="636"/>
      <c r="H157" s="9" t="s">
        <v>2527</v>
      </c>
    </row>
    <row r="158" spans="2:9" x14ac:dyDescent="0.25">
      <c r="B158" s="401" t="s">
        <v>2550</v>
      </c>
      <c r="C158" s="636">
        <v>110210.42</v>
      </c>
      <c r="D158" s="9" t="s">
        <v>5745</v>
      </c>
      <c r="E158" s="695"/>
      <c r="F158" s="8" t="s">
        <v>2540</v>
      </c>
      <c r="G158" s="638">
        <v>86781.9</v>
      </c>
      <c r="H158" s="9" t="s">
        <v>5743</v>
      </c>
    </row>
    <row r="159" spans="2:9" x14ac:dyDescent="0.25">
      <c r="B159" s="401" t="s">
        <v>2550</v>
      </c>
      <c r="C159" s="636">
        <v>266108.64</v>
      </c>
      <c r="D159" s="9" t="s">
        <v>5746</v>
      </c>
      <c r="E159" s="695"/>
      <c r="F159" s="8" t="s">
        <v>2540</v>
      </c>
      <c r="G159" s="638">
        <v>83986.7</v>
      </c>
      <c r="H159" s="9" t="s">
        <v>300</v>
      </c>
    </row>
    <row r="160" spans="2:9" ht="15.75" thickBot="1" x14ac:dyDescent="0.3">
      <c r="B160" s="401" t="s">
        <v>2550</v>
      </c>
      <c r="C160" s="637">
        <v>164880.68</v>
      </c>
      <c r="D160" s="9" t="s">
        <v>5766</v>
      </c>
      <c r="E160" s="695"/>
      <c r="F160" s="8" t="s">
        <v>2540</v>
      </c>
      <c r="G160" s="638">
        <v>67782.5</v>
      </c>
      <c r="H160" s="9" t="s">
        <v>5744</v>
      </c>
    </row>
    <row r="161" spans="2:8" ht="15.75" thickTop="1" x14ac:dyDescent="0.25">
      <c r="B161" s="401"/>
      <c r="C161" s="649">
        <f>SUM(C158:C160)</f>
        <v>541199.74</v>
      </c>
      <c r="D161" s="9" t="s">
        <v>2527</v>
      </c>
      <c r="E161" s="695"/>
      <c r="F161" s="401" t="s">
        <v>2540</v>
      </c>
      <c r="G161" s="636">
        <v>21516.9</v>
      </c>
      <c r="H161" s="9" t="s">
        <v>5745</v>
      </c>
    </row>
    <row r="162" spans="2:8" x14ac:dyDescent="0.25">
      <c r="B162" s="401"/>
      <c r="C162" s="638"/>
      <c r="D162" s="9" t="s">
        <v>2527</v>
      </c>
      <c r="E162" s="695"/>
      <c r="F162" s="401" t="s">
        <v>2540</v>
      </c>
      <c r="G162" s="638">
        <v>98911.9</v>
      </c>
      <c r="H162" s="9" t="s">
        <v>5746</v>
      </c>
    </row>
    <row r="163" spans="2:8" ht="15.75" thickBot="1" x14ac:dyDescent="0.3">
      <c r="B163" s="8" t="s">
        <v>144</v>
      </c>
      <c r="C163" s="638">
        <v>1327346.67</v>
      </c>
      <c r="D163" s="9" t="s">
        <v>5743</v>
      </c>
      <c r="E163" s="695"/>
      <c r="F163" s="8" t="s">
        <v>2540</v>
      </c>
      <c r="G163" s="639">
        <v>91025.65</v>
      </c>
      <c r="H163" s="9" t="s">
        <v>5767</v>
      </c>
    </row>
    <row r="164" spans="2:8" ht="15.75" thickTop="1" x14ac:dyDescent="0.25">
      <c r="B164" s="8" t="s">
        <v>144</v>
      </c>
      <c r="C164" s="638">
        <v>1508726.13</v>
      </c>
      <c r="D164" s="9" t="s">
        <v>300</v>
      </c>
      <c r="E164" s="695"/>
      <c r="F164" s="401"/>
      <c r="G164" s="650">
        <f>SUM(G158:G163)</f>
        <v>450005.54999999993</v>
      </c>
      <c r="H164" s="9" t="s">
        <v>2527</v>
      </c>
    </row>
    <row r="165" spans="2:8" x14ac:dyDescent="0.25">
      <c r="B165" s="8" t="s">
        <v>144</v>
      </c>
      <c r="C165" s="638">
        <v>1317570.1100000001</v>
      </c>
      <c r="D165" s="9" t="s">
        <v>5744</v>
      </c>
      <c r="E165" s="695"/>
      <c r="F165" s="401"/>
      <c r="G165" s="636"/>
      <c r="H165" s="9" t="s">
        <v>2527</v>
      </c>
    </row>
    <row r="166" spans="2:8" x14ac:dyDescent="0.25">
      <c r="B166" s="8" t="s">
        <v>144</v>
      </c>
      <c r="C166" s="636">
        <v>1378732.64</v>
      </c>
      <c r="D166" s="9" t="s">
        <v>5745</v>
      </c>
      <c r="E166" s="695"/>
      <c r="F166" s="401" t="s">
        <v>425</v>
      </c>
      <c r="G166" s="636">
        <v>10164</v>
      </c>
      <c r="H166" s="9" t="s">
        <v>5743</v>
      </c>
    </row>
    <row r="167" spans="2:8" x14ac:dyDescent="0.25">
      <c r="B167" s="8" t="s">
        <v>144</v>
      </c>
      <c r="C167" s="636">
        <v>1459766.17</v>
      </c>
      <c r="D167" s="9" t="s">
        <v>5746</v>
      </c>
      <c r="E167" s="695"/>
      <c r="F167" s="401" t="s">
        <v>425</v>
      </c>
      <c r="G167" s="636">
        <v>57457.2</v>
      </c>
      <c r="H167" s="9" t="s">
        <v>300</v>
      </c>
    </row>
    <row r="168" spans="2:8" ht="15.75" thickBot="1" x14ac:dyDescent="0.3">
      <c r="B168" s="8" t="s">
        <v>144</v>
      </c>
      <c r="C168" s="637">
        <v>1061777.25</v>
      </c>
      <c r="D168" s="9" t="s">
        <v>5766</v>
      </c>
      <c r="E168" s="695"/>
      <c r="F168" s="401" t="s">
        <v>425</v>
      </c>
      <c r="G168" s="636">
        <v>201442.9</v>
      </c>
      <c r="H168" s="9" t="s">
        <v>5744</v>
      </c>
    </row>
    <row r="169" spans="2:8" ht="15.75" thickTop="1" x14ac:dyDescent="0.25">
      <c r="B169" s="8"/>
      <c r="C169" s="649">
        <f>SUM(C163:C168)</f>
        <v>8053918.9699999997</v>
      </c>
      <c r="D169" s="9" t="s">
        <v>2527</v>
      </c>
      <c r="E169" s="695"/>
      <c r="F169" s="401" t="s">
        <v>425</v>
      </c>
      <c r="G169" s="636">
        <v>75028.2</v>
      </c>
      <c r="H169" s="9" t="s">
        <v>5745</v>
      </c>
    </row>
    <row r="170" spans="2:8" x14ac:dyDescent="0.25">
      <c r="B170" s="8"/>
      <c r="C170" s="638"/>
      <c r="D170" s="9" t="s">
        <v>2527</v>
      </c>
      <c r="E170" s="695"/>
      <c r="F170" s="401" t="s">
        <v>425</v>
      </c>
      <c r="G170" s="636">
        <v>32164</v>
      </c>
      <c r="H170" s="9" t="s">
        <v>5746</v>
      </c>
    </row>
    <row r="171" spans="2:8" ht="15.75" thickBot="1" x14ac:dyDescent="0.3">
      <c r="B171" s="401" t="s">
        <v>2533</v>
      </c>
      <c r="C171" s="636">
        <v>176343.1</v>
      </c>
      <c r="D171" s="9" t="s">
        <v>5743</v>
      </c>
      <c r="E171" s="695"/>
      <c r="F171" s="401" t="s">
        <v>425</v>
      </c>
      <c r="G171" s="637">
        <v>9865.7999999999993</v>
      </c>
      <c r="H171" s="9" t="s">
        <v>5766</v>
      </c>
    </row>
    <row r="172" spans="2:8" ht="15.75" thickTop="1" x14ac:dyDescent="0.25">
      <c r="B172" s="414" t="s">
        <v>2533</v>
      </c>
      <c r="C172" s="636">
        <v>245901</v>
      </c>
      <c r="D172" s="9" t="s">
        <v>300</v>
      </c>
      <c r="E172" s="695"/>
      <c r="F172" s="401"/>
      <c r="G172" s="650">
        <f>SUM(G166:G171)</f>
        <v>386122.1</v>
      </c>
      <c r="H172" s="9" t="s">
        <v>2527</v>
      </c>
    </row>
    <row r="173" spans="2:8" x14ac:dyDescent="0.25">
      <c r="B173" s="401" t="s">
        <v>2533</v>
      </c>
      <c r="C173" s="636">
        <v>671643.16</v>
      </c>
      <c r="D173" s="9" t="s">
        <v>5744</v>
      </c>
      <c r="E173" s="695"/>
      <c r="F173" s="401"/>
      <c r="G173" s="636"/>
      <c r="H173" s="9" t="s">
        <v>2527</v>
      </c>
    </row>
    <row r="174" spans="2:8" x14ac:dyDescent="0.25">
      <c r="B174" s="401" t="s">
        <v>2533</v>
      </c>
      <c r="C174" s="636">
        <v>593617.89</v>
      </c>
      <c r="D174" s="9" t="s">
        <v>5745</v>
      </c>
      <c r="E174" s="695"/>
      <c r="F174" s="8" t="s">
        <v>336</v>
      </c>
      <c r="G174" s="638">
        <v>65816.2</v>
      </c>
      <c r="H174" s="9" t="s">
        <v>5743</v>
      </c>
    </row>
    <row r="175" spans="2:8" x14ac:dyDescent="0.25">
      <c r="B175" s="401" t="s">
        <v>2533</v>
      </c>
      <c r="C175" s="636">
        <v>326129.56</v>
      </c>
      <c r="D175" s="9" t="s">
        <v>5746</v>
      </c>
      <c r="E175" s="695"/>
      <c r="F175" s="8" t="s">
        <v>336</v>
      </c>
      <c r="G175" s="638">
        <v>223894.39999999999</v>
      </c>
      <c r="H175" s="9" t="s">
        <v>300</v>
      </c>
    </row>
    <row r="176" spans="2:8" ht="15.75" thickBot="1" x14ac:dyDescent="0.3">
      <c r="B176" s="8" t="s">
        <v>2533</v>
      </c>
      <c r="C176" s="639">
        <v>372421.99</v>
      </c>
      <c r="D176" s="9" t="s">
        <v>5766</v>
      </c>
      <c r="E176" s="695"/>
      <c r="F176" s="8" t="s">
        <v>336</v>
      </c>
      <c r="G176" s="636">
        <v>89318.5</v>
      </c>
      <c r="H176" s="9" t="s">
        <v>5744</v>
      </c>
    </row>
    <row r="177" spans="2:8" ht="15.75" thickTop="1" x14ac:dyDescent="0.25">
      <c r="B177" s="8"/>
      <c r="C177" s="649">
        <f>SUM(C171:C176)</f>
        <v>2386056.7000000002</v>
      </c>
      <c r="D177" s="9" t="s">
        <v>2527</v>
      </c>
      <c r="E177" s="695"/>
      <c r="F177" s="8" t="s">
        <v>336</v>
      </c>
      <c r="G177" s="636">
        <v>43947.040000000001</v>
      </c>
      <c r="H177" s="9" t="s">
        <v>5745</v>
      </c>
    </row>
    <row r="178" spans="2:8" x14ac:dyDescent="0.25">
      <c r="B178" s="8"/>
      <c r="C178" s="646"/>
      <c r="E178" s="695"/>
      <c r="F178" s="8" t="s">
        <v>336</v>
      </c>
      <c r="G178" s="636">
        <v>90487.6</v>
      </c>
      <c r="H178" s="9" t="s">
        <v>5746</v>
      </c>
    </row>
    <row r="179" spans="2:8" ht="15.75" thickBot="1" x14ac:dyDescent="0.3">
      <c r="B179" s="8"/>
      <c r="C179" s="646"/>
      <c r="E179" s="695"/>
      <c r="F179" s="8" t="s">
        <v>336</v>
      </c>
      <c r="G179" s="637">
        <v>70839.399999999994</v>
      </c>
      <c r="H179" s="9" t="s">
        <v>5766</v>
      </c>
    </row>
    <row r="180" spans="2:8" ht="15.75" thickTop="1" x14ac:dyDescent="0.25">
      <c r="B180" s="8"/>
      <c r="C180" s="638"/>
      <c r="D180" s="9" t="s">
        <v>2527</v>
      </c>
      <c r="E180" s="695"/>
      <c r="F180" s="8"/>
      <c r="G180" s="650">
        <f>SUM(G174:G179)</f>
        <v>584303.14</v>
      </c>
      <c r="H180" s="9" t="s">
        <v>2527</v>
      </c>
    </row>
    <row r="181" spans="2:8" x14ac:dyDescent="0.25">
      <c r="B181" s="8" t="s">
        <v>277</v>
      </c>
      <c r="C181" s="638">
        <v>171839.92</v>
      </c>
      <c r="D181" s="9" t="s">
        <v>5743</v>
      </c>
      <c r="E181" s="695"/>
      <c r="F181" s="8"/>
      <c r="G181" s="636"/>
      <c r="H181" s="9" t="s">
        <v>2527</v>
      </c>
    </row>
    <row r="182" spans="2:8" x14ac:dyDescent="0.25">
      <c r="B182" s="8" t="s">
        <v>277</v>
      </c>
      <c r="C182" s="636">
        <v>259936.6</v>
      </c>
      <c r="D182" s="9" t="s">
        <v>300</v>
      </c>
      <c r="E182" s="695"/>
      <c r="F182" s="414" t="s">
        <v>233</v>
      </c>
      <c r="G182" s="636">
        <v>66254.2</v>
      </c>
      <c r="H182" s="9" t="s">
        <v>5743</v>
      </c>
    </row>
    <row r="183" spans="2:8" x14ac:dyDescent="0.25">
      <c r="B183" s="8" t="s">
        <v>277</v>
      </c>
      <c r="C183" s="638">
        <v>78758</v>
      </c>
      <c r="D183" s="9" t="s">
        <v>5744</v>
      </c>
      <c r="E183" s="695"/>
      <c r="F183" s="414" t="s">
        <v>233</v>
      </c>
      <c r="G183" s="636">
        <v>83328.600000000006</v>
      </c>
      <c r="H183" s="9" t="s">
        <v>300</v>
      </c>
    </row>
    <row r="184" spans="2:8" x14ac:dyDescent="0.25">
      <c r="B184" s="8" t="s">
        <v>277</v>
      </c>
      <c r="C184" s="638">
        <v>168620.6</v>
      </c>
      <c r="D184" s="9" t="s">
        <v>5745</v>
      </c>
      <c r="E184" s="695"/>
      <c r="F184" s="414" t="s">
        <v>233</v>
      </c>
      <c r="G184" s="636">
        <v>69827.399999999994</v>
      </c>
      <c r="H184" s="9" t="s">
        <v>5744</v>
      </c>
    </row>
    <row r="185" spans="2:8" x14ac:dyDescent="0.25">
      <c r="B185" s="8" t="s">
        <v>277</v>
      </c>
      <c r="C185" s="636">
        <v>13570</v>
      </c>
      <c r="D185" s="9" t="s">
        <v>5746</v>
      </c>
      <c r="E185" s="695"/>
      <c r="F185" s="414" t="s">
        <v>233</v>
      </c>
      <c r="G185" s="636">
        <v>68955.34</v>
      </c>
      <c r="H185" s="9" t="s">
        <v>5745</v>
      </c>
    </row>
    <row r="186" spans="2:8" ht="15.75" thickBot="1" x14ac:dyDescent="0.3">
      <c r="B186" s="8" t="s">
        <v>277</v>
      </c>
      <c r="C186" s="637">
        <v>0</v>
      </c>
      <c r="D186" s="9" t="s">
        <v>5766</v>
      </c>
      <c r="E186" s="695"/>
      <c r="F186" s="8" t="s">
        <v>233</v>
      </c>
      <c r="G186" s="638">
        <v>57121.26</v>
      </c>
      <c r="H186" s="9" t="s">
        <v>5746</v>
      </c>
    </row>
    <row r="187" spans="2:8" ht="16.5" thickTop="1" thickBot="1" x14ac:dyDescent="0.3">
      <c r="B187" s="8"/>
      <c r="C187" s="650">
        <f>SUM(C181:C186)</f>
        <v>692725.12</v>
      </c>
      <c r="D187" s="9" t="s">
        <v>2527</v>
      </c>
      <c r="E187" s="695"/>
      <c r="F187" s="401" t="s">
        <v>233</v>
      </c>
      <c r="G187" s="637">
        <v>12840.4</v>
      </c>
      <c r="H187" s="9" t="s">
        <v>5766</v>
      </c>
    </row>
    <row r="188" spans="2:8" ht="15.75" thickTop="1" x14ac:dyDescent="0.25">
      <c r="B188" s="8"/>
      <c r="C188" s="636"/>
      <c r="D188" s="9" t="s">
        <v>2527</v>
      </c>
      <c r="E188" s="695"/>
      <c r="F188" s="401"/>
      <c r="G188" s="650">
        <f>SUM(G182:G187)</f>
        <v>358327.2</v>
      </c>
      <c r="H188" s="9" t="s">
        <v>2527</v>
      </c>
    </row>
    <row r="189" spans="2:8" x14ac:dyDescent="0.25">
      <c r="B189" s="8" t="s">
        <v>2572</v>
      </c>
      <c r="C189" s="638">
        <v>46261</v>
      </c>
      <c r="D189" s="9" t="s">
        <v>300</v>
      </c>
      <c r="E189" s="695"/>
      <c r="F189" s="401"/>
      <c r="G189" s="636"/>
      <c r="H189" s="9" t="s">
        <v>2527</v>
      </c>
    </row>
    <row r="190" spans="2:8" x14ac:dyDescent="0.25">
      <c r="B190" s="401" t="s">
        <v>2572</v>
      </c>
      <c r="C190" s="636">
        <v>150743.70000000001</v>
      </c>
      <c r="D190" s="9" t="s">
        <v>5744</v>
      </c>
      <c r="E190" s="695"/>
      <c r="F190" s="8" t="s">
        <v>98</v>
      </c>
      <c r="G190" s="638">
        <v>98725.65</v>
      </c>
      <c r="H190" s="9" t="s">
        <v>5744</v>
      </c>
    </row>
    <row r="191" spans="2:8" x14ac:dyDescent="0.25">
      <c r="B191" s="401" t="s">
        <v>2572</v>
      </c>
      <c r="C191" s="636">
        <v>98013.3</v>
      </c>
      <c r="D191" s="9" t="s">
        <v>5745</v>
      </c>
      <c r="E191" s="695"/>
      <c r="F191" s="8"/>
      <c r="G191" s="638"/>
      <c r="H191" s="13" t="s">
        <v>2527</v>
      </c>
    </row>
    <row r="192" spans="2:8" x14ac:dyDescent="0.25">
      <c r="B192" s="401" t="s">
        <v>2572</v>
      </c>
      <c r="C192" s="636">
        <v>88380.6</v>
      </c>
      <c r="D192" s="9" t="s">
        <v>5746</v>
      </c>
      <c r="E192" s="695"/>
      <c r="F192" s="401" t="s">
        <v>4478</v>
      </c>
      <c r="G192" s="636">
        <v>56466</v>
      </c>
      <c r="H192" s="9" t="s">
        <v>5744</v>
      </c>
    </row>
    <row r="193" spans="2:8" ht="15.75" thickBot="1" x14ac:dyDescent="0.3">
      <c r="B193" s="401" t="s">
        <v>2572</v>
      </c>
      <c r="C193" s="637">
        <v>89709.7</v>
      </c>
      <c r="D193" s="9" t="s">
        <v>5766</v>
      </c>
      <c r="E193" s="695"/>
      <c r="F193" s="401" t="s">
        <v>4478</v>
      </c>
      <c r="G193" s="637">
        <v>46026.98</v>
      </c>
      <c r="H193" s="9" t="s">
        <v>5745</v>
      </c>
    </row>
    <row r="194" spans="2:8" ht="15.75" thickTop="1" x14ac:dyDescent="0.25">
      <c r="B194" s="401"/>
      <c r="C194" s="650">
        <f>SUM(C189:C193)</f>
        <v>473108.3</v>
      </c>
      <c r="D194" s="9" t="s">
        <v>2527</v>
      </c>
      <c r="E194" s="695"/>
      <c r="F194" s="401"/>
      <c r="G194" s="650"/>
      <c r="H194" s="9" t="s">
        <v>2527</v>
      </c>
    </row>
    <row r="195" spans="2:8" x14ac:dyDescent="0.25">
      <c r="B195" s="401"/>
      <c r="C195" s="636"/>
      <c r="D195" s="9" t="s">
        <v>2527</v>
      </c>
      <c r="E195" s="695"/>
      <c r="F195" s="414"/>
      <c r="G195" s="638"/>
      <c r="H195" s="9" t="s">
        <v>2527</v>
      </c>
    </row>
    <row r="196" spans="2:8" x14ac:dyDescent="0.25">
      <c r="B196" s="401" t="s">
        <v>2624</v>
      </c>
      <c r="C196" s="636">
        <v>96763.3</v>
      </c>
      <c r="D196" s="9" t="s">
        <v>5746</v>
      </c>
      <c r="E196" s="695"/>
      <c r="F196" s="414" t="s">
        <v>28</v>
      </c>
      <c r="G196" s="636">
        <v>107076.2</v>
      </c>
      <c r="H196" s="9" t="s">
        <v>5743</v>
      </c>
    </row>
    <row r="197" spans="2:8" ht="15.75" thickBot="1" x14ac:dyDescent="0.3">
      <c r="B197" s="8" t="s">
        <v>2624</v>
      </c>
      <c r="C197" s="639">
        <v>72218.399999999994</v>
      </c>
      <c r="D197" s="9" t="s">
        <v>5766</v>
      </c>
      <c r="E197" s="695"/>
      <c r="F197" s="414" t="s">
        <v>28</v>
      </c>
      <c r="G197" s="636">
        <v>78961.899999999994</v>
      </c>
      <c r="H197" s="9" t="s">
        <v>300</v>
      </c>
    </row>
    <row r="198" spans="2:8" ht="15.75" thickTop="1" x14ac:dyDescent="0.25">
      <c r="B198" s="401"/>
      <c r="C198" s="650">
        <f>SUM(C196:C197)</f>
        <v>168981.7</v>
      </c>
      <c r="D198" s="9" t="s">
        <v>2527</v>
      </c>
      <c r="E198" s="695"/>
      <c r="F198" s="414" t="s">
        <v>28</v>
      </c>
      <c r="G198" s="636">
        <v>17001.5</v>
      </c>
      <c r="H198" s="9" t="s">
        <v>5744</v>
      </c>
    </row>
    <row r="199" spans="2:8" x14ac:dyDescent="0.25">
      <c r="B199" s="8"/>
      <c r="C199" s="636"/>
      <c r="D199" s="9" t="s">
        <v>2527</v>
      </c>
      <c r="E199" s="695"/>
      <c r="F199" s="401" t="s">
        <v>28</v>
      </c>
      <c r="G199" s="636">
        <v>63095</v>
      </c>
      <c r="H199" s="9" t="s">
        <v>5745</v>
      </c>
    </row>
    <row r="200" spans="2:8" x14ac:dyDescent="0.25">
      <c r="B200" s="8" t="s">
        <v>493</v>
      </c>
      <c r="C200" s="636">
        <v>43280.1</v>
      </c>
      <c r="D200" s="9" t="s">
        <v>5743</v>
      </c>
      <c r="E200" s="695"/>
      <c r="F200" s="401" t="s">
        <v>28</v>
      </c>
      <c r="G200" s="636">
        <v>74508.3</v>
      </c>
      <c r="H200" s="9" t="s">
        <v>5746</v>
      </c>
    </row>
    <row r="201" spans="2:8" ht="15.75" thickBot="1" x14ac:dyDescent="0.3">
      <c r="B201" s="8" t="s">
        <v>493</v>
      </c>
      <c r="C201" s="636">
        <v>111059</v>
      </c>
      <c r="D201" s="9" t="s">
        <v>300</v>
      </c>
      <c r="E201" s="695"/>
      <c r="F201" s="401" t="s">
        <v>28</v>
      </c>
      <c r="G201" s="637">
        <v>87856</v>
      </c>
      <c r="H201" s="9" t="s">
        <v>5766</v>
      </c>
    </row>
    <row r="202" spans="2:8" ht="15.75" thickTop="1" x14ac:dyDescent="0.25">
      <c r="B202" s="8" t="s">
        <v>493</v>
      </c>
      <c r="C202" s="636">
        <v>56403.7</v>
      </c>
      <c r="D202" s="9" t="s">
        <v>5744</v>
      </c>
      <c r="E202" s="695"/>
      <c r="F202" s="8"/>
      <c r="G202" s="649">
        <f>SUM(G196:G201)</f>
        <v>428498.89999999997</v>
      </c>
      <c r="H202" s="9" t="s">
        <v>2527</v>
      </c>
    </row>
    <row r="203" spans="2:8" x14ac:dyDescent="0.25">
      <c r="B203" s="8" t="s">
        <v>493</v>
      </c>
      <c r="C203" s="638">
        <v>0</v>
      </c>
      <c r="D203" s="9" t="s">
        <v>5745</v>
      </c>
      <c r="E203" s="695"/>
      <c r="F203" s="8"/>
      <c r="G203" s="638"/>
      <c r="H203" s="9" t="s">
        <v>2527</v>
      </c>
    </row>
    <row r="204" spans="2:8" x14ac:dyDescent="0.25">
      <c r="B204" s="401" t="s">
        <v>493</v>
      </c>
      <c r="C204" s="636">
        <v>41598.199999999997</v>
      </c>
      <c r="D204" s="9" t="s">
        <v>5746</v>
      </c>
      <c r="E204" s="695"/>
      <c r="F204" s="8" t="s">
        <v>1619</v>
      </c>
      <c r="G204" s="638">
        <v>48466.5</v>
      </c>
      <c r="H204" s="9" t="s">
        <v>300</v>
      </c>
    </row>
    <row r="205" spans="2:8" ht="15.75" thickBot="1" x14ac:dyDescent="0.3">
      <c r="B205" s="401" t="s">
        <v>493</v>
      </c>
      <c r="C205" s="637">
        <v>24343.3</v>
      </c>
      <c r="D205" s="9" t="s">
        <v>5766</v>
      </c>
      <c r="E205" s="695"/>
      <c r="F205" s="8" t="s">
        <v>1619</v>
      </c>
      <c r="G205" s="638">
        <v>19961.5</v>
      </c>
      <c r="H205" s="9" t="s">
        <v>5744</v>
      </c>
    </row>
    <row r="206" spans="2:8" ht="15.75" thickTop="1" x14ac:dyDescent="0.25">
      <c r="B206" s="401"/>
      <c r="C206" s="650">
        <f>SUM(C200:C205)</f>
        <v>276684.3</v>
      </c>
      <c r="D206" s="9" t="s">
        <v>2527</v>
      </c>
      <c r="E206" s="695"/>
      <c r="F206" s="401" t="s">
        <v>1619</v>
      </c>
      <c r="G206" s="636">
        <v>72417.350000000006</v>
      </c>
      <c r="H206" s="9" t="s">
        <v>5745</v>
      </c>
    </row>
    <row r="207" spans="2:8" x14ac:dyDescent="0.25">
      <c r="B207" s="401"/>
      <c r="C207" s="636"/>
      <c r="D207" s="9" t="s">
        <v>2527</v>
      </c>
      <c r="E207" s="695"/>
      <c r="F207" s="401" t="s">
        <v>1619</v>
      </c>
      <c r="G207" s="636">
        <v>41172.800000000003</v>
      </c>
      <c r="H207" s="9" t="s">
        <v>5746</v>
      </c>
    </row>
    <row r="208" spans="2:8" ht="15.75" thickBot="1" x14ac:dyDescent="0.3">
      <c r="B208" s="8" t="s">
        <v>2509</v>
      </c>
      <c r="C208" s="638">
        <v>29802</v>
      </c>
      <c r="D208" s="9" t="s">
        <v>5745</v>
      </c>
      <c r="E208" s="695"/>
      <c r="F208" s="8" t="s">
        <v>1619</v>
      </c>
      <c r="G208" s="639">
        <v>45514.6</v>
      </c>
      <c r="H208" s="9" t="s">
        <v>5766</v>
      </c>
    </row>
    <row r="209" spans="2:9" ht="15.75" thickTop="1" x14ac:dyDescent="0.25">
      <c r="B209" s="8" t="s">
        <v>2509</v>
      </c>
      <c r="C209" s="638">
        <v>96572.1</v>
      </c>
      <c r="D209" s="9" t="s">
        <v>5746</v>
      </c>
      <c r="E209" s="695"/>
      <c r="F209" s="401"/>
      <c r="G209" s="650">
        <f>SUM(G204:G208)</f>
        <v>227532.75000000003</v>
      </c>
      <c r="H209" s="9" t="s">
        <v>2527</v>
      </c>
    </row>
    <row r="210" spans="2:9" ht="15.75" thickBot="1" x14ac:dyDescent="0.3">
      <c r="B210" s="401" t="s">
        <v>2509</v>
      </c>
      <c r="C210" s="637">
        <v>94928.3</v>
      </c>
      <c r="D210" s="9" t="s">
        <v>5766</v>
      </c>
      <c r="E210" s="695"/>
      <c r="F210" s="8"/>
      <c r="G210" s="636"/>
      <c r="H210" s="9" t="s">
        <v>2527</v>
      </c>
    </row>
    <row r="211" spans="2:9" ht="15.75" thickTop="1" x14ac:dyDescent="0.25">
      <c r="B211" s="414"/>
      <c r="C211" s="650">
        <f>SUM(C208:C210)</f>
        <v>221302.40000000002</v>
      </c>
      <c r="D211" s="9" t="s">
        <v>2527</v>
      </c>
      <c r="E211" s="695"/>
    </row>
    <row r="212" spans="2:9" x14ac:dyDescent="0.25">
      <c r="B212" s="414"/>
      <c r="C212" s="636"/>
      <c r="D212" s="9" t="s">
        <v>2527</v>
      </c>
      <c r="E212" s="695"/>
    </row>
    <row r="213" spans="2:9" x14ac:dyDescent="0.25">
      <c r="B213" s="414"/>
      <c r="C213" s="636"/>
      <c r="E213" s="695"/>
    </row>
    <row r="214" spans="2:9" x14ac:dyDescent="0.25">
      <c r="B214" s="8" t="s">
        <v>2685</v>
      </c>
      <c r="C214" s="638">
        <v>63121.8</v>
      </c>
      <c r="D214" s="9" t="s">
        <v>5745</v>
      </c>
      <c r="E214" s="695"/>
      <c r="F214" s="401" t="s">
        <v>88</v>
      </c>
      <c r="G214" s="636">
        <v>172216</v>
      </c>
      <c r="H214" s="9" t="s">
        <v>5743</v>
      </c>
      <c r="I214" s="693"/>
    </row>
    <row r="215" spans="2:9" x14ac:dyDescent="0.25">
      <c r="B215" s="401" t="s">
        <v>2685</v>
      </c>
      <c r="C215" s="636">
        <v>78575.75</v>
      </c>
      <c r="D215" s="9" t="s">
        <v>5746</v>
      </c>
      <c r="E215" s="695"/>
      <c r="F215" s="401" t="s">
        <v>88</v>
      </c>
      <c r="G215" s="636">
        <v>174987.88</v>
      </c>
      <c r="H215" s="9" t="s">
        <v>300</v>
      </c>
      <c r="I215" s="693"/>
    </row>
    <row r="216" spans="2:9" ht="15.75" thickBot="1" x14ac:dyDescent="0.3">
      <c r="B216" s="8" t="s">
        <v>2685</v>
      </c>
      <c r="C216" s="639">
        <v>83000.2</v>
      </c>
      <c r="D216" s="9" t="s">
        <v>5766</v>
      </c>
      <c r="E216" s="695"/>
      <c r="F216" s="401" t="s">
        <v>88</v>
      </c>
      <c r="G216" s="636">
        <v>242388.5</v>
      </c>
      <c r="H216" s="9" t="s">
        <v>5744</v>
      </c>
      <c r="I216" s="693"/>
    </row>
    <row r="217" spans="2:9" ht="15.75" thickTop="1" x14ac:dyDescent="0.25">
      <c r="B217" s="401"/>
      <c r="C217" s="650">
        <f>SUM(C214:C216)</f>
        <v>224697.75</v>
      </c>
      <c r="D217" s="9" t="s">
        <v>2527</v>
      </c>
      <c r="E217" s="695"/>
      <c r="F217" s="8" t="s">
        <v>88</v>
      </c>
      <c r="G217" s="638">
        <v>229931</v>
      </c>
      <c r="H217" s="9" t="s">
        <v>5745</v>
      </c>
      <c r="I217" s="693"/>
    </row>
    <row r="218" spans="2:9" x14ac:dyDescent="0.25">
      <c r="C218" s="9"/>
      <c r="D218" s="9" t="s">
        <v>2527</v>
      </c>
      <c r="E218" s="695"/>
      <c r="F218" s="401" t="s">
        <v>88</v>
      </c>
      <c r="G218" s="636">
        <v>265142.2</v>
      </c>
      <c r="H218" s="9" t="s">
        <v>5746</v>
      </c>
      <c r="I218" s="693"/>
    </row>
    <row r="219" spans="2:9" s="13" customFormat="1" ht="15.75" thickBot="1" x14ac:dyDescent="0.3">
      <c r="B219" s="401" t="s">
        <v>54</v>
      </c>
      <c r="C219" s="636">
        <v>440584.42</v>
      </c>
      <c r="D219" s="9" t="s">
        <v>5743</v>
      </c>
      <c r="E219" s="696"/>
      <c r="F219" s="8" t="s">
        <v>88</v>
      </c>
      <c r="G219" s="639">
        <v>118862.39999999999</v>
      </c>
      <c r="H219" s="9" t="s">
        <v>5766</v>
      </c>
    </row>
    <row r="220" spans="2:9" ht="15.75" thickTop="1" x14ac:dyDescent="0.25">
      <c r="B220" s="401" t="s">
        <v>54</v>
      </c>
      <c r="C220" s="636">
        <v>403843.7</v>
      </c>
      <c r="D220" s="9" t="s">
        <v>300</v>
      </c>
      <c r="E220" s="695"/>
      <c r="F220" s="8"/>
      <c r="G220" s="649">
        <f>SUM(G214:G219)</f>
        <v>1203527.98</v>
      </c>
      <c r="H220" s="9" t="s">
        <v>2527</v>
      </c>
    </row>
    <row r="221" spans="2:9" x14ac:dyDescent="0.25">
      <c r="B221" s="401" t="s">
        <v>54</v>
      </c>
      <c r="C221" s="636">
        <v>491844.5</v>
      </c>
      <c r="D221" s="9" t="s">
        <v>5744</v>
      </c>
      <c r="E221" s="695"/>
      <c r="F221" s="401"/>
      <c r="G221" s="636"/>
      <c r="H221" s="9" t="s">
        <v>2527</v>
      </c>
    </row>
    <row r="222" spans="2:9" x14ac:dyDescent="0.25">
      <c r="B222" s="8" t="s">
        <v>54</v>
      </c>
      <c r="C222" s="638">
        <v>445485.78</v>
      </c>
      <c r="D222" s="9" t="s">
        <v>5745</v>
      </c>
      <c r="E222" s="695"/>
      <c r="F222" s="401" t="s">
        <v>5750</v>
      </c>
      <c r="G222" s="662">
        <v>56932</v>
      </c>
      <c r="H222" s="9" t="s">
        <v>5766</v>
      </c>
    </row>
    <row r="223" spans="2:9" x14ac:dyDescent="0.25">
      <c r="B223" s="8" t="s">
        <v>54</v>
      </c>
      <c r="C223" s="638">
        <v>513115.08</v>
      </c>
      <c r="D223" s="9" t="s">
        <v>5746</v>
      </c>
      <c r="E223" s="695"/>
      <c r="F223" s="401"/>
      <c r="G223" s="636"/>
      <c r="H223" s="9" t="s">
        <v>2527</v>
      </c>
    </row>
    <row r="224" spans="2:9" ht="15.75" thickBot="1" x14ac:dyDescent="0.3">
      <c r="B224" s="401" t="s">
        <v>54</v>
      </c>
      <c r="C224" s="637">
        <v>330993.36</v>
      </c>
      <c r="D224" s="9" t="s">
        <v>5766</v>
      </c>
      <c r="E224" s="695"/>
      <c r="F224" s="401" t="s">
        <v>226</v>
      </c>
      <c r="G224" s="636">
        <v>210056.3</v>
      </c>
      <c r="H224" s="9" t="s">
        <v>5743</v>
      </c>
    </row>
    <row r="225" spans="2:8" ht="15.75" thickTop="1" x14ac:dyDescent="0.25">
      <c r="B225" s="401"/>
      <c r="C225" s="650">
        <f>SUM(C219:C224)</f>
        <v>2625866.84</v>
      </c>
      <c r="D225" s="9" t="s">
        <v>2527</v>
      </c>
      <c r="E225" s="695"/>
      <c r="F225" s="401" t="s">
        <v>226</v>
      </c>
      <c r="G225" s="636">
        <v>702814.68</v>
      </c>
      <c r="H225" s="9" t="s">
        <v>300</v>
      </c>
    </row>
    <row r="226" spans="2:8" ht="15.75" thickBot="1" x14ac:dyDescent="0.3">
      <c r="B226" s="401"/>
      <c r="C226" s="636"/>
      <c r="D226" s="9" t="s">
        <v>2527</v>
      </c>
      <c r="E226" s="695"/>
      <c r="F226" s="401" t="s">
        <v>226</v>
      </c>
      <c r="G226" s="637">
        <v>940284.5</v>
      </c>
      <c r="H226" s="9" t="s">
        <v>5744</v>
      </c>
    </row>
    <row r="227" spans="2:8" ht="15.75" thickTop="1" x14ac:dyDescent="0.25">
      <c r="B227" s="656" t="s">
        <v>2311</v>
      </c>
      <c r="C227" s="657">
        <v>382750.5</v>
      </c>
      <c r="D227" s="9" t="s">
        <v>5743</v>
      </c>
      <c r="E227" s="695"/>
      <c r="F227" s="401"/>
      <c r="G227" s="650">
        <f>SUM(G224:G226)</f>
        <v>1853155.48</v>
      </c>
      <c r="H227" s="9" t="s">
        <v>2527</v>
      </c>
    </row>
    <row r="228" spans="2:8" x14ac:dyDescent="0.25">
      <c r="B228" s="655" t="s">
        <v>2311</v>
      </c>
      <c r="C228" s="657">
        <v>304702.3</v>
      </c>
      <c r="D228" s="9" t="s">
        <v>300</v>
      </c>
      <c r="E228" s="695"/>
      <c r="F228" s="401"/>
      <c r="G228" s="636"/>
      <c r="H228" s="9" t="s">
        <v>2527</v>
      </c>
    </row>
    <row r="229" spans="2:8" x14ac:dyDescent="0.25">
      <c r="B229" s="627" t="s">
        <v>2311</v>
      </c>
      <c r="C229" s="657">
        <v>266483.40000000002</v>
      </c>
      <c r="D229" s="9" t="s">
        <v>5744</v>
      </c>
      <c r="E229" s="695"/>
      <c r="F229" s="401" t="s">
        <v>2779</v>
      </c>
      <c r="G229" s="662">
        <v>77031.8</v>
      </c>
      <c r="H229" s="9" t="s">
        <v>5745</v>
      </c>
    </row>
    <row r="230" spans="2:8" x14ac:dyDescent="0.25">
      <c r="B230" s="627" t="s">
        <v>2311</v>
      </c>
      <c r="C230" s="657">
        <v>220509.85</v>
      </c>
      <c r="D230" s="9" t="s">
        <v>5745</v>
      </c>
      <c r="E230" s="695"/>
      <c r="F230" s="401"/>
      <c r="G230" s="636"/>
      <c r="H230" s="9" t="s">
        <v>2527</v>
      </c>
    </row>
    <row r="231" spans="2:8" x14ac:dyDescent="0.25">
      <c r="B231" s="627" t="s">
        <v>2311</v>
      </c>
      <c r="C231" s="657">
        <v>221445.2</v>
      </c>
      <c r="D231" s="9" t="s">
        <v>5746</v>
      </c>
      <c r="E231" s="695"/>
      <c r="F231" s="8" t="s">
        <v>4461</v>
      </c>
      <c r="G231" s="663">
        <v>75172.399999999994</v>
      </c>
      <c r="H231" s="9" t="s">
        <v>5745</v>
      </c>
    </row>
    <row r="232" spans="2:8" ht="15.75" thickBot="1" x14ac:dyDescent="0.3">
      <c r="B232" s="627" t="s">
        <v>2311</v>
      </c>
      <c r="C232" s="658">
        <v>181335.65</v>
      </c>
      <c r="D232" s="9" t="s">
        <v>5766</v>
      </c>
      <c r="E232" s="695"/>
      <c r="F232" s="401"/>
      <c r="G232" s="636"/>
      <c r="H232" s="9" t="s">
        <v>2527</v>
      </c>
    </row>
    <row r="233" spans="2:8" ht="15.75" thickTop="1" x14ac:dyDescent="0.25">
      <c r="B233" s="627"/>
      <c r="C233" s="659">
        <f>SUM(C227:C232)</f>
        <v>1577226.9</v>
      </c>
      <c r="D233" s="9" t="s">
        <v>2527</v>
      </c>
      <c r="E233" s="695"/>
      <c r="F233" s="401" t="s">
        <v>2510</v>
      </c>
      <c r="G233" s="638">
        <v>3082455.1</v>
      </c>
      <c r="H233" s="9" t="s">
        <v>5743</v>
      </c>
    </row>
    <row r="234" spans="2:8" x14ac:dyDescent="0.25">
      <c r="B234" s="29"/>
      <c r="C234" s="641"/>
      <c r="D234" s="9" t="s">
        <v>2527</v>
      </c>
      <c r="E234" s="695"/>
      <c r="F234" s="401" t="s">
        <v>2510</v>
      </c>
      <c r="G234" s="636">
        <v>3371415.51</v>
      </c>
      <c r="H234" s="9" t="s">
        <v>300</v>
      </c>
    </row>
    <row r="235" spans="2:8" x14ac:dyDescent="0.25">
      <c r="B235" s="401" t="s">
        <v>113</v>
      </c>
      <c r="C235" s="636">
        <v>114028.8</v>
      </c>
      <c r="D235" s="9" t="s">
        <v>5743</v>
      </c>
      <c r="E235" s="695"/>
      <c r="F235" s="401" t="s">
        <v>2510</v>
      </c>
      <c r="G235" s="636">
        <v>3308066.95</v>
      </c>
      <c r="H235" s="9" t="s">
        <v>5744</v>
      </c>
    </row>
    <row r="236" spans="2:8" x14ac:dyDescent="0.25">
      <c r="B236" s="414" t="s">
        <v>113</v>
      </c>
      <c r="C236" s="636">
        <v>146737.32999999999</v>
      </c>
      <c r="D236" s="9" t="s">
        <v>300</v>
      </c>
      <c r="E236" s="695"/>
      <c r="F236" s="401" t="s">
        <v>2510</v>
      </c>
      <c r="G236" s="636">
        <v>3147564.49</v>
      </c>
      <c r="H236" s="9" t="s">
        <v>5745</v>
      </c>
    </row>
    <row r="237" spans="2:8" x14ac:dyDescent="0.25">
      <c r="B237" s="401" t="s">
        <v>113</v>
      </c>
      <c r="C237" s="636">
        <v>120578.25</v>
      </c>
      <c r="D237" s="9" t="s">
        <v>5744</v>
      </c>
      <c r="E237" s="695"/>
      <c r="F237" s="401" t="s">
        <v>2510</v>
      </c>
      <c r="G237" s="638">
        <v>2848779.34</v>
      </c>
      <c r="H237" s="9" t="s">
        <v>5746</v>
      </c>
    </row>
    <row r="238" spans="2:8" ht="15.75" thickBot="1" x14ac:dyDescent="0.3">
      <c r="B238" s="8" t="s">
        <v>113</v>
      </c>
      <c r="C238" s="638">
        <v>108384.5</v>
      </c>
      <c r="D238" s="9" t="s">
        <v>5745</v>
      </c>
      <c r="E238" s="695"/>
      <c r="F238" s="401" t="s">
        <v>2510</v>
      </c>
      <c r="G238" s="637">
        <v>2069710.39</v>
      </c>
      <c r="H238" s="9" t="s">
        <v>5766</v>
      </c>
    </row>
    <row r="239" spans="2:8" ht="15.75" thickTop="1" x14ac:dyDescent="0.25">
      <c r="B239" s="8" t="s">
        <v>113</v>
      </c>
      <c r="C239" s="638">
        <v>131093.74</v>
      </c>
      <c r="D239" s="9" t="s">
        <v>5746</v>
      </c>
      <c r="E239" s="695"/>
      <c r="F239" s="8"/>
      <c r="G239" s="649">
        <f>SUM(G233:G238)</f>
        <v>17827991.779999997</v>
      </c>
      <c r="H239" s="9" t="s">
        <v>2527</v>
      </c>
    </row>
    <row r="240" spans="2:8" ht="15.75" thickBot="1" x14ac:dyDescent="0.3">
      <c r="B240" s="8" t="s">
        <v>113</v>
      </c>
      <c r="C240" s="639">
        <v>109740.7</v>
      </c>
      <c r="D240" s="9" t="s">
        <v>5766</v>
      </c>
      <c r="E240" s="695"/>
      <c r="F240" s="8"/>
      <c r="G240" s="638"/>
      <c r="H240" s="9" t="s">
        <v>2527</v>
      </c>
    </row>
    <row r="241" spans="2:8" ht="15.75" thickTop="1" x14ac:dyDescent="0.25">
      <c r="B241" s="8"/>
      <c r="C241" s="649">
        <f>SUM(C235:C240)</f>
        <v>730563.32</v>
      </c>
      <c r="D241" s="9" t="s">
        <v>2527</v>
      </c>
      <c r="E241" s="695"/>
      <c r="F241" s="8" t="s">
        <v>222</v>
      </c>
      <c r="G241" s="638">
        <v>224958.4</v>
      </c>
      <c r="H241" s="9" t="s">
        <v>5743</v>
      </c>
    </row>
    <row r="242" spans="2:8" x14ac:dyDescent="0.25">
      <c r="B242" s="401"/>
      <c r="C242" s="636"/>
      <c r="D242" s="9" t="s">
        <v>2527</v>
      </c>
      <c r="E242" s="695"/>
      <c r="F242" s="8" t="s">
        <v>222</v>
      </c>
      <c r="G242" s="638">
        <v>297132.7</v>
      </c>
      <c r="H242" s="9" t="s">
        <v>300</v>
      </c>
    </row>
    <row r="243" spans="2:8" x14ac:dyDescent="0.25">
      <c r="B243" s="8" t="s">
        <v>2589</v>
      </c>
      <c r="C243" s="638">
        <v>32555.5</v>
      </c>
      <c r="D243" s="9" t="s">
        <v>5743</v>
      </c>
      <c r="E243" s="695"/>
      <c r="F243" s="8" t="s">
        <v>222</v>
      </c>
      <c r="G243" s="638">
        <v>213927.6</v>
      </c>
      <c r="H243" s="9" t="s">
        <v>5744</v>
      </c>
    </row>
    <row r="244" spans="2:8" x14ac:dyDescent="0.25">
      <c r="B244" s="8" t="s">
        <v>2589</v>
      </c>
      <c r="C244" s="638">
        <v>215310.7</v>
      </c>
      <c r="D244" s="9" t="s">
        <v>300</v>
      </c>
      <c r="E244" s="695"/>
      <c r="F244" s="8" t="s">
        <v>222</v>
      </c>
      <c r="G244" s="638">
        <v>150975.20000000001</v>
      </c>
      <c r="H244" s="9" t="s">
        <v>5745</v>
      </c>
    </row>
    <row r="245" spans="2:8" x14ac:dyDescent="0.25">
      <c r="B245" s="8" t="s">
        <v>2589</v>
      </c>
      <c r="C245" s="638">
        <v>76833.899999999994</v>
      </c>
      <c r="D245" s="9" t="s">
        <v>5744</v>
      </c>
      <c r="E245" s="695"/>
      <c r="F245" s="8" t="s">
        <v>222</v>
      </c>
      <c r="G245" s="636">
        <v>159486.39999999999</v>
      </c>
      <c r="H245" s="9" t="s">
        <v>5746</v>
      </c>
    </row>
    <row r="246" spans="2:8" ht="15.75" thickBot="1" x14ac:dyDescent="0.3">
      <c r="B246" s="8" t="s">
        <v>2589</v>
      </c>
      <c r="C246" s="643">
        <v>120929.4</v>
      </c>
      <c r="D246" s="9" t="s">
        <v>5745</v>
      </c>
      <c r="E246" s="695"/>
      <c r="F246" s="8" t="s">
        <v>222</v>
      </c>
      <c r="G246" s="637">
        <v>126912.8</v>
      </c>
      <c r="H246" s="9" t="s">
        <v>5766</v>
      </c>
    </row>
    <row r="247" spans="2:8" ht="15.75" thickTop="1" x14ac:dyDescent="0.25">
      <c r="B247" s="8" t="s">
        <v>2589</v>
      </c>
      <c r="C247" s="643">
        <v>33205.599999999999</v>
      </c>
      <c r="D247" s="9" t="s">
        <v>5746</v>
      </c>
      <c r="E247" s="695"/>
      <c r="F247" s="8"/>
      <c r="G247" s="650">
        <f>SUM(G241:G246)</f>
        <v>1173393.0999999999</v>
      </c>
      <c r="H247" s="9" t="s">
        <v>2527</v>
      </c>
    </row>
    <row r="248" spans="2:8" ht="15.75" thickBot="1" x14ac:dyDescent="0.3">
      <c r="B248" s="8" t="s">
        <v>2589</v>
      </c>
      <c r="C248" s="660">
        <v>91263.6</v>
      </c>
      <c r="D248" s="9" t="s">
        <v>5766</v>
      </c>
      <c r="E248" s="695"/>
      <c r="F248" s="401"/>
      <c r="G248" s="636"/>
      <c r="H248" s="9" t="s">
        <v>2527</v>
      </c>
    </row>
    <row r="249" spans="2:8" ht="15.75" thickTop="1" x14ac:dyDescent="0.25">
      <c r="B249" s="8"/>
      <c r="C249" s="661">
        <f>SUM(C243:C248)</f>
        <v>570098.69999999995</v>
      </c>
      <c r="D249" s="9" t="s">
        <v>2527</v>
      </c>
      <c r="E249" s="695"/>
      <c r="F249" s="401" t="s">
        <v>2574</v>
      </c>
      <c r="G249" s="636">
        <v>42144.9</v>
      </c>
      <c r="H249" s="9" t="s">
        <v>5743</v>
      </c>
    </row>
    <row r="250" spans="2:8" x14ac:dyDescent="0.25">
      <c r="B250" s="8"/>
      <c r="C250" s="638"/>
      <c r="D250" s="9" t="s">
        <v>2527</v>
      </c>
      <c r="E250" s="695"/>
      <c r="F250" s="401" t="s">
        <v>2574</v>
      </c>
      <c r="G250" s="636">
        <v>43739.7</v>
      </c>
      <c r="H250" s="9" t="s">
        <v>300</v>
      </c>
    </row>
    <row r="251" spans="2:8" x14ac:dyDescent="0.25">
      <c r="B251" s="8" t="s">
        <v>1125</v>
      </c>
      <c r="C251" s="636">
        <v>35870.839999999997</v>
      </c>
      <c r="D251" s="9" t="s">
        <v>5746</v>
      </c>
      <c r="E251" s="695"/>
      <c r="F251" s="401" t="s">
        <v>2574</v>
      </c>
      <c r="G251" s="636">
        <v>24558.75</v>
      </c>
      <c r="H251" s="9" t="s">
        <v>5744</v>
      </c>
    </row>
    <row r="252" spans="2:8" ht="15.75" thickBot="1" x14ac:dyDescent="0.3">
      <c r="B252" s="8" t="s">
        <v>1125</v>
      </c>
      <c r="C252" s="637">
        <v>18346.2</v>
      </c>
      <c r="D252" s="9" t="s">
        <v>5766</v>
      </c>
      <c r="E252" s="695"/>
      <c r="F252" s="401" t="s">
        <v>2574</v>
      </c>
      <c r="G252" s="636">
        <v>31297.4</v>
      </c>
      <c r="H252" s="9" t="s">
        <v>5745</v>
      </c>
    </row>
    <row r="253" spans="2:8" ht="15.75" thickTop="1" x14ac:dyDescent="0.25">
      <c r="B253" s="8"/>
      <c r="C253" s="649">
        <f>SUM(C251:C252)</f>
        <v>54217.039999999994</v>
      </c>
      <c r="D253" s="9" t="s">
        <v>2527</v>
      </c>
      <c r="E253" s="695"/>
      <c r="F253" s="401" t="s">
        <v>2574</v>
      </c>
      <c r="G253" s="636">
        <v>52084.9</v>
      </c>
      <c r="H253" s="9" t="s">
        <v>5746</v>
      </c>
    </row>
    <row r="254" spans="2:8" ht="15.75" thickBot="1" x14ac:dyDescent="0.3">
      <c r="B254" s="8"/>
      <c r="C254" s="638"/>
      <c r="D254" s="9" t="s">
        <v>2527</v>
      </c>
      <c r="E254" s="695"/>
      <c r="F254" s="401" t="s">
        <v>2574</v>
      </c>
      <c r="G254" s="637">
        <v>34881.1</v>
      </c>
      <c r="H254" s="9" t="s">
        <v>5766</v>
      </c>
    </row>
    <row r="255" spans="2:8" ht="15.75" thickTop="1" x14ac:dyDescent="0.25">
      <c r="B255" s="8" t="s">
        <v>2470</v>
      </c>
      <c r="C255" s="636">
        <v>43522.5</v>
      </c>
      <c r="D255" s="9" t="s">
        <v>5743</v>
      </c>
      <c r="E255" s="695"/>
      <c r="F255" s="401"/>
      <c r="G255" s="650">
        <f>SUM(G249:G254)</f>
        <v>228706.75</v>
      </c>
      <c r="H255" s="9" t="s">
        <v>2527</v>
      </c>
    </row>
    <row r="256" spans="2:8" x14ac:dyDescent="0.25">
      <c r="B256" s="8" t="s">
        <v>2470</v>
      </c>
      <c r="C256" s="636">
        <v>44492.25</v>
      </c>
      <c r="D256" s="9" t="s">
        <v>300</v>
      </c>
      <c r="E256" s="695"/>
      <c r="F256" s="401"/>
      <c r="G256" s="636"/>
      <c r="H256" s="9" t="s">
        <v>2527</v>
      </c>
    </row>
    <row r="257" spans="2:8" x14ac:dyDescent="0.25">
      <c r="B257" s="8" t="s">
        <v>2470</v>
      </c>
      <c r="C257" s="636">
        <v>40447.300000000003</v>
      </c>
      <c r="D257" s="9" t="s">
        <v>5744</v>
      </c>
      <c r="E257" s="695"/>
      <c r="F257" s="401" t="s">
        <v>5751</v>
      </c>
      <c r="G257" s="638">
        <v>114101.7</v>
      </c>
      <c r="H257" s="9" t="s">
        <v>300</v>
      </c>
    </row>
    <row r="258" spans="2:8" ht="15.75" thickBot="1" x14ac:dyDescent="0.3">
      <c r="B258" s="8" t="s">
        <v>2470</v>
      </c>
      <c r="C258" s="636">
        <v>68553.8</v>
      </c>
      <c r="D258" s="9" t="s">
        <v>5745</v>
      </c>
      <c r="E258" s="695"/>
      <c r="F258" s="401" t="s">
        <v>5751</v>
      </c>
      <c r="G258" s="637">
        <v>255524</v>
      </c>
      <c r="H258" s="9" t="s">
        <v>5744</v>
      </c>
    </row>
    <row r="259" spans="2:8" ht="15.75" thickTop="1" x14ac:dyDescent="0.25">
      <c r="B259" s="8" t="s">
        <v>2470</v>
      </c>
      <c r="C259" s="636">
        <v>69817.5</v>
      </c>
      <c r="D259" s="9" t="s">
        <v>5746</v>
      </c>
      <c r="E259" s="695"/>
      <c r="F259" s="401"/>
      <c r="G259" s="650">
        <f>SUM(G257:G258)</f>
        <v>369625.7</v>
      </c>
      <c r="H259" s="9" t="s">
        <v>2527</v>
      </c>
    </row>
    <row r="260" spans="2:8" ht="15.75" thickBot="1" x14ac:dyDescent="0.3">
      <c r="B260" s="8" t="s">
        <v>2470</v>
      </c>
      <c r="C260" s="639">
        <v>50740.4</v>
      </c>
      <c r="D260" s="9" t="s">
        <v>5766</v>
      </c>
      <c r="E260" s="695"/>
      <c r="F260" s="401"/>
      <c r="G260" s="636"/>
      <c r="H260" s="9" t="s">
        <v>2527</v>
      </c>
    </row>
    <row r="261" spans="2:8" ht="15.75" thickTop="1" x14ac:dyDescent="0.25">
      <c r="B261" s="8"/>
      <c r="C261" s="649">
        <f>SUM(C255:C260)</f>
        <v>317573.75</v>
      </c>
      <c r="D261" s="9" t="s">
        <v>2527</v>
      </c>
      <c r="E261" s="695"/>
      <c r="F261" s="401" t="s">
        <v>102</v>
      </c>
      <c r="G261" s="636">
        <v>94815.5</v>
      </c>
      <c r="H261" s="9" t="s">
        <v>5743</v>
      </c>
    </row>
    <row r="262" spans="2:8" x14ac:dyDescent="0.25">
      <c r="B262" s="8"/>
      <c r="C262" s="638"/>
      <c r="D262" s="9" t="s">
        <v>2527</v>
      </c>
      <c r="E262" s="695"/>
      <c r="F262" s="401" t="s">
        <v>102</v>
      </c>
      <c r="G262" s="636">
        <v>117063.5</v>
      </c>
      <c r="H262" s="9" t="s">
        <v>300</v>
      </c>
    </row>
    <row r="263" spans="2:8" x14ac:dyDescent="0.25">
      <c r="B263" s="401" t="s">
        <v>50</v>
      </c>
      <c r="C263" s="636">
        <v>13503.5</v>
      </c>
      <c r="D263" s="9" t="s">
        <v>5743</v>
      </c>
      <c r="E263" s="695"/>
      <c r="F263" s="401" t="s">
        <v>102</v>
      </c>
      <c r="G263" s="636">
        <v>92618.1</v>
      </c>
      <c r="H263" s="9" t="s">
        <v>5744</v>
      </c>
    </row>
    <row r="264" spans="2:8" x14ac:dyDescent="0.25">
      <c r="B264" s="401" t="s">
        <v>50</v>
      </c>
      <c r="C264" s="636">
        <v>48808.4</v>
      </c>
      <c r="D264" s="9" t="s">
        <v>300</v>
      </c>
      <c r="E264" s="695"/>
      <c r="F264" s="401" t="s">
        <v>102</v>
      </c>
      <c r="G264" s="636">
        <v>54416.4</v>
      </c>
      <c r="H264" s="9" t="s">
        <v>5745</v>
      </c>
    </row>
    <row r="265" spans="2:8" ht="15.75" thickBot="1" x14ac:dyDescent="0.3">
      <c r="B265" s="401" t="s">
        <v>50</v>
      </c>
      <c r="C265" s="637">
        <v>14803.56</v>
      </c>
      <c r="D265" s="9" t="s">
        <v>5744</v>
      </c>
      <c r="E265" s="695"/>
      <c r="F265" s="401" t="s">
        <v>102</v>
      </c>
      <c r="G265" s="636">
        <v>0</v>
      </c>
      <c r="H265" s="9" t="s">
        <v>5746</v>
      </c>
    </row>
    <row r="266" spans="2:8" ht="16.5" thickTop="1" thickBot="1" x14ac:dyDescent="0.3">
      <c r="B266" s="401"/>
      <c r="C266" s="650">
        <f>SUM(C263:C265)</f>
        <v>77115.460000000006</v>
      </c>
      <c r="E266" s="695"/>
      <c r="F266" s="401" t="s">
        <v>102</v>
      </c>
      <c r="G266" s="637">
        <v>0</v>
      </c>
      <c r="H266" s="9" t="s">
        <v>5766</v>
      </c>
    </row>
    <row r="267" spans="2:8" ht="15.75" thickTop="1" x14ac:dyDescent="0.25">
      <c r="B267" s="401"/>
      <c r="C267" s="636"/>
      <c r="E267" s="695"/>
      <c r="F267" s="401"/>
      <c r="G267" s="650">
        <f>SUM(G261:G266)</f>
        <v>358913.5</v>
      </c>
      <c r="H267" s="9" t="s">
        <v>2527</v>
      </c>
    </row>
    <row r="268" spans="2:8" x14ac:dyDescent="0.25">
      <c r="B268" s="401" t="s">
        <v>2643</v>
      </c>
      <c r="C268" s="636">
        <v>57380.43</v>
      </c>
      <c r="D268" s="9" t="s">
        <v>5745</v>
      </c>
      <c r="E268" s="695"/>
      <c r="F268" s="401"/>
      <c r="G268" s="638"/>
      <c r="H268" s="9" t="s">
        <v>2527</v>
      </c>
    </row>
    <row r="269" spans="2:8" x14ac:dyDescent="0.25">
      <c r="B269" s="401" t="s">
        <v>2643</v>
      </c>
      <c r="C269" s="636">
        <v>16581.3</v>
      </c>
      <c r="D269" s="9" t="s">
        <v>5746</v>
      </c>
      <c r="E269" s="695"/>
      <c r="F269" s="8" t="s">
        <v>619</v>
      </c>
      <c r="G269" s="663">
        <v>99254.080000000002</v>
      </c>
      <c r="H269" s="9" t="s">
        <v>5745</v>
      </c>
    </row>
    <row r="270" spans="2:8" ht="15.75" thickBot="1" x14ac:dyDescent="0.3">
      <c r="B270" s="401" t="s">
        <v>2643</v>
      </c>
      <c r="C270" s="637">
        <v>12336.4</v>
      </c>
      <c r="D270" s="9" t="s">
        <v>5766</v>
      </c>
      <c r="E270" s="695"/>
      <c r="F270" s="8"/>
      <c r="G270" s="638"/>
      <c r="H270" s="9" t="s">
        <v>2527</v>
      </c>
    </row>
    <row r="271" spans="2:8" ht="15.75" thickTop="1" x14ac:dyDescent="0.25">
      <c r="B271" s="8"/>
      <c r="C271" s="649">
        <f>SUM(C268:C270)</f>
        <v>86298.12999999999</v>
      </c>
      <c r="D271" s="9" t="s">
        <v>2527</v>
      </c>
      <c r="E271" s="695"/>
      <c r="F271" s="8" t="s">
        <v>452</v>
      </c>
      <c r="G271" s="638">
        <v>82258.600000000006</v>
      </c>
      <c r="H271" s="9" t="s">
        <v>5743</v>
      </c>
    </row>
    <row r="272" spans="2:8" x14ac:dyDescent="0.25">
      <c r="B272" s="8"/>
      <c r="C272" s="638"/>
      <c r="D272" s="9" t="s">
        <v>2527</v>
      </c>
      <c r="E272" s="695"/>
      <c r="F272" s="8" t="s">
        <v>452</v>
      </c>
      <c r="G272" s="636">
        <v>260679</v>
      </c>
      <c r="H272" s="9" t="s">
        <v>300</v>
      </c>
    </row>
    <row r="273" spans="2:9" x14ac:dyDescent="0.25">
      <c r="B273" s="401" t="s">
        <v>2549</v>
      </c>
      <c r="C273" s="636">
        <v>86022.3</v>
      </c>
      <c r="D273" s="9" t="s">
        <v>5766</v>
      </c>
      <c r="E273" s="695"/>
      <c r="F273" s="8" t="s">
        <v>452</v>
      </c>
      <c r="G273" s="636">
        <v>267863.09999999998</v>
      </c>
      <c r="H273" s="9" t="s">
        <v>5744</v>
      </c>
    </row>
    <row r="274" spans="2:9" x14ac:dyDescent="0.25">
      <c r="B274" s="401"/>
      <c r="C274" s="636"/>
      <c r="D274" s="9" t="s">
        <v>2527</v>
      </c>
      <c r="E274" s="695"/>
      <c r="F274" s="8" t="s">
        <v>452</v>
      </c>
      <c r="G274" s="636">
        <v>0</v>
      </c>
      <c r="H274" s="9" t="s">
        <v>5745</v>
      </c>
    </row>
    <row r="275" spans="2:9" x14ac:dyDescent="0.25">
      <c r="B275" s="401"/>
      <c r="C275" s="636"/>
      <c r="D275" s="9" t="s">
        <v>2527</v>
      </c>
      <c r="E275" s="695"/>
      <c r="F275" s="8" t="s">
        <v>452</v>
      </c>
      <c r="G275" s="636">
        <v>0</v>
      </c>
      <c r="H275" s="9" t="s">
        <v>5746</v>
      </c>
    </row>
    <row r="276" spans="2:9" ht="15.75" thickBot="1" x14ac:dyDescent="0.3">
      <c r="B276" s="8" t="s">
        <v>2314</v>
      </c>
      <c r="C276" s="638">
        <v>46417</v>
      </c>
      <c r="D276" s="9" t="s">
        <v>5745</v>
      </c>
      <c r="E276" s="695"/>
      <c r="F276" s="8" t="s">
        <v>452</v>
      </c>
      <c r="G276" s="637">
        <v>0</v>
      </c>
      <c r="H276" s="9" t="s">
        <v>5766</v>
      </c>
    </row>
    <row r="277" spans="2:9" ht="15.75" thickTop="1" x14ac:dyDescent="0.25">
      <c r="B277" s="8" t="s">
        <v>2314</v>
      </c>
      <c r="C277" s="638">
        <v>69753.8</v>
      </c>
      <c r="D277" s="9" t="s">
        <v>5746</v>
      </c>
      <c r="E277" s="695"/>
      <c r="F277" s="8"/>
      <c r="G277" s="650">
        <f>SUM(G271:G276)</f>
        <v>610800.69999999995</v>
      </c>
      <c r="H277" s="9" t="s">
        <v>2527</v>
      </c>
    </row>
    <row r="278" spans="2:9" ht="15.75" thickBot="1" x14ac:dyDescent="0.3">
      <c r="B278" s="8" t="s">
        <v>2314</v>
      </c>
      <c r="C278" s="639">
        <v>60300.3</v>
      </c>
      <c r="D278" s="9" t="s">
        <v>5766</v>
      </c>
      <c r="E278" s="695"/>
      <c r="F278" s="8"/>
      <c r="G278" s="636"/>
      <c r="H278" s="9" t="s">
        <v>2527</v>
      </c>
    </row>
    <row r="279" spans="2:9" ht="15.75" thickTop="1" x14ac:dyDescent="0.25">
      <c r="B279" s="8"/>
      <c r="C279" s="650">
        <f>SUM(C276:C278)</f>
        <v>176471.1</v>
      </c>
      <c r="D279" s="9" t="s">
        <v>2527</v>
      </c>
      <c r="E279" s="695"/>
      <c r="F279" s="401" t="s">
        <v>16</v>
      </c>
      <c r="G279" s="636">
        <v>7689</v>
      </c>
      <c r="H279" s="9" t="s">
        <v>5743</v>
      </c>
    </row>
    <row r="280" spans="2:9" x14ac:dyDescent="0.25">
      <c r="B280" s="8"/>
      <c r="C280" s="636"/>
      <c r="D280" s="9" t="s">
        <v>2527</v>
      </c>
      <c r="E280" s="695"/>
      <c r="F280" s="401" t="s">
        <v>16</v>
      </c>
      <c r="G280" s="636">
        <v>5366</v>
      </c>
      <c r="H280" s="9" t="s">
        <v>300</v>
      </c>
    </row>
    <row r="281" spans="2:9" x14ac:dyDescent="0.25">
      <c r="B281" s="401" t="s">
        <v>2338</v>
      </c>
      <c r="C281" s="636">
        <v>68646.3</v>
      </c>
      <c r="D281" s="9" t="s">
        <v>5743</v>
      </c>
      <c r="E281" s="695"/>
      <c r="F281" s="401" t="s">
        <v>16</v>
      </c>
      <c r="G281" s="636">
        <v>14527</v>
      </c>
      <c r="H281" s="9" t="s">
        <v>5744</v>
      </c>
    </row>
    <row r="282" spans="2:9" ht="15.75" thickBot="1" x14ac:dyDescent="0.3">
      <c r="B282" s="401" t="s">
        <v>2338</v>
      </c>
      <c r="C282" s="637">
        <v>28967</v>
      </c>
      <c r="D282" s="9" t="s">
        <v>300</v>
      </c>
      <c r="E282" s="695"/>
      <c r="F282" s="401" t="s">
        <v>16</v>
      </c>
      <c r="G282" s="638">
        <v>195306.94</v>
      </c>
      <c r="H282" s="9" t="s">
        <v>5745</v>
      </c>
    </row>
    <row r="283" spans="2:9" ht="15.75" thickTop="1" x14ac:dyDescent="0.25">
      <c r="B283" s="401"/>
      <c r="C283" s="650">
        <f>SUM(C281:C282)</f>
        <v>97613.3</v>
      </c>
      <c r="D283" s="9" t="s">
        <v>2527</v>
      </c>
      <c r="E283" s="695"/>
      <c r="F283" s="401" t="s">
        <v>16</v>
      </c>
      <c r="G283" s="636">
        <v>102056.4</v>
      </c>
      <c r="H283" s="9" t="s">
        <v>5746</v>
      </c>
    </row>
    <row r="284" spans="2:9" ht="15.75" thickBot="1" x14ac:dyDescent="0.3">
      <c r="B284" s="401"/>
      <c r="C284" s="636"/>
      <c r="D284" s="9" t="s">
        <v>2527</v>
      </c>
      <c r="E284" s="695"/>
      <c r="F284" s="401" t="s">
        <v>16</v>
      </c>
      <c r="G284" s="637">
        <v>72913.2</v>
      </c>
      <c r="H284" s="9" t="s">
        <v>5766</v>
      </c>
    </row>
    <row r="285" spans="2:9" ht="15.75" thickTop="1" x14ac:dyDescent="0.25">
      <c r="B285" s="401"/>
      <c r="C285" s="636"/>
      <c r="E285" s="695"/>
      <c r="F285" s="401"/>
      <c r="G285" s="648">
        <f>SUM(G279:G284)</f>
        <v>397858.54</v>
      </c>
      <c r="H285" s="9" t="s">
        <v>2527</v>
      </c>
    </row>
    <row r="286" spans="2:9" x14ac:dyDescent="0.25">
      <c r="B286" s="401" t="s">
        <v>798</v>
      </c>
      <c r="C286" s="636">
        <v>13152.5</v>
      </c>
      <c r="D286" s="9" t="s">
        <v>5743</v>
      </c>
      <c r="E286" s="695"/>
      <c r="F286" s="401" t="s">
        <v>2601</v>
      </c>
      <c r="G286" s="636">
        <v>69097.600000000006</v>
      </c>
      <c r="H286" s="9" t="s">
        <v>5745</v>
      </c>
      <c r="I286" s="693"/>
    </row>
    <row r="287" spans="2:9" x14ac:dyDescent="0.25">
      <c r="B287" s="401" t="s">
        <v>798</v>
      </c>
      <c r="C287" s="638">
        <v>133375.9</v>
      </c>
      <c r="D287" s="9" t="s">
        <v>300</v>
      </c>
      <c r="E287" s="695"/>
      <c r="F287" s="401" t="s">
        <v>2601</v>
      </c>
      <c r="G287" s="638">
        <v>0</v>
      </c>
      <c r="H287" s="9" t="s">
        <v>5746</v>
      </c>
      <c r="I287" s="693"/>
    </row>
    <row r="288" spans="2:9" ht="15.75" thickBot="1" x14ac:dyDescent="0.3">
      <c r="B288" s="401" t="s">
        <v>798</v>
      </c>
      <c r="C288" s="636">
        <v>66284.039999999994</v>
      </c>
      <c r="D288" s="9" t="s">
        <v>5744</v>
      </c>
      <c r="E288" s="695"/>
      <c r="F288" s="401" t="s">
        <v>2601</v>
      </c>
      <c r="G288" s="639">
        <v>130944.6</v>
      </c>
      <c r="H288" s="9" t="s">
        <v>5766</v>
      </c>
      <c r="I288" s="693"/>
    </row>
    <row r="289" spans="2:9" ht="15.75" thickTop="1" x14ac:dyDescent="0.25">
      <c r="B289" s="401" t="s">
        <v>798</v>
      </c>
      <c r="C289" s="636">
        <v>30544.799999999999</v>
      </c>
      <c r="D289" s="9" t="s">
        <v>5745</v>
      </c>
      <c r="E289" s="695"/>
      <c r="F289" s="401"/>
      <c r="G289" s="647">
        <f>SUM(G286:G288)</f>
        <v>200042.2</v>
      </c>
      <c r="H289" s="9" t="s">
        <v>2527</v>
      </c>
      <c r="I289" s="693"/>
    </row>
    <row r="290" spans="2:9" x14ac:dyDescent="0.25">
      <c r="B290" s="401" t="s">
        <v>798</v>
      </c>
      <c r="C290" s="636">
        <v>63916.800000000003</v>
      </c>
      <c r="D290" s="9" t="s">
        <v>5746</v>
      </c>
      <c r="E290" s="695"/>
      <c r="F290" s="401"/>
      <c r="G290" s="638"/>
      <c r="H290" s="9" t="s">
        <v>2527</v>
      </c>
      <c r="I290" s="693"/>
    </row>
    <row r="291" spans="2:9" ht="15.75" thickBot="1" x14ac:dyDescent="0.3">
      <c r="B291" s="401" t="s">
        <v>798</v>
      </c>
      <c r="C291" s="637">
        <v>60427.9</v>
      </c>
      <c r="D291" s="9" t="s">
        <v>5766</v>
      </c>
      <c r="E291" s="695"/>
      <c r="F291" s="401" t="s">
        <v>2567</v>
      </c>
      <c r="G291" s="636">
        <v>45228.35</v>
      </c>
      <c r="H291" s="9" t="s">
        <v>5745</v>
      </c>
    </row>
    <row r="292" spans="2:9" ht="15.75" thickTop="1" x14ac:dyDescent="0.25">
      <c r="B292" s="401"/>
      <c r="C292" s="647">
        <f>SUM(C286:C291)</f>
        <v>367701.94</v>
      </c>
      <c r="D292" s="9" t="s">
        <v>2527</v>
      </c>
      <c r="E292" s="695"/>
      <c r="F292" s="401" t="s">
        <v>2567</v>
      </c>
      <c r="G292" s="636">
        <v>8032</v>
      </c>
      <c r="H292" s="9" t="s">
        <v>5746</v>
      </c>
    </row>
    <row r="293" spans="2:9" ht="15.75" thickBot="1" x14ac:dyDescent="0.3">
      <c r="B293" s="401"/>
      <c r="C293" s="638"/>
      <c r="D293" s="9" t="s">
        <v>2527</v>
      </c>
      <c r="E293" s="695"/>
      <c r="F293" s="401" t="s">
        <v>2567</v>
      </c>
      <c r="G293" s="637">
        <v>144930.14000000001</v>
      </c>
      <c r="H293" s="9" t="s">
        <v>5766</v>
      </c>
    </row>
    <row r="294" spans="2:9" ht="15.75" thickTop="1" x14ac:dyDescent="0.25">
      <c r="B294" s="401" t="s">
        <v>5752</v>
      </c>
      <c r="C294" s="636">
        <v>97740.5</v>
      </c>
      <c r="D294" s="9" t="s">
        <v>5743</v>
      </c>
      <c r="E294" s="695"/>
      <c r="F294" s="401"/>
      <c r="G294" s="647">
        <f>SUM(G291:G293)</f>
        <v>198190.49000000002</v>
      </c>
      <c r="H294" s="9" t="s">
        <v>2527</v>
      </c>
    </row>
    <row r="295" spans="2:9" x14ac:dyDescent="0.25">
      <c r="B295" s="401" t="s">
        <v>5752</v>
      </c>
      <c r="C295" s="636">
        <v>80694.399999999994</v>
      </c>
      <c r="D295" s="9" t="s">
        <v>300</v>
      </c>
      <c r="E295" s="695"/>
      <c r="F295" s="401"/>
      <c r="G295" s="636"/>
      <c r="H295" s="9" t="s">
        <v>2527</v>
      </c>
    </row>
    <row r="296" spans="2:9" x14ac:dyDescent="0.25">
      <c r="B296" s="401" t="s">
        <v>5752</v>
      </c>
      <c r="C296" s="638">
        <v>43911.25</v>
      </c>
      <c r="D296" s="9" t="s">
        <v>5744</v>
      </c>
      <c r="E296" s="695"/>
      <c r="F296" s="414" t="s">
        <v>5753</v>
      </c>
      <c r="G296" s="636">
        <v>140472.5</v>
      </c>
      <c r="H296" s="9" t="s">
        <v>5743</v>
      </c>
    </row>
    <row r="297" spans="2:9" x14ac:dyDescent="0.25">
      <c r="B297" s="401" t="s">
        <v>5752</v>
      </c>
      <c r="C297" s="638">
        <v>24634.560000000001</v>
      </c>
      <c r="D297" s="9" t="s">
        <v>5745</v>
      </c>
      <c r="E297" s="695"/>
      <c r="F297" s="414" t="s">
        <v>5753</v>
      </c>
      <c r="G297" s="636">
        <v>60188.9</v>
      </c>
      <c r="H297" s="9" t="s">
        <v>300</v>
      </c>
    </row>
    <row r="298" spans="2:9" x14ac:dyDescent="0.25">
      <c r="B298" s="401" t="s">
        <v>5752</v>
      </c>
      <c r="C298" s="636">
        <v>0</v>
      </c>
      <c r="D298" s="9" t="s">
        <v>5746</v>
      </c>
      <c r="E298" s="695"/>
      <c r="F298" s="414" t="s">
        <v>5753</v>
      </c>
      <c r="G298" s="638">
        <v>37081.4</v>
      </c>
      <c r="H298" s="9" t="s">
        <v>5744</v>
      </c>
    </row>
    <row r="299" spans="2:9" ht="15.75" thickBot="1" x14ac:dyDescent="0.3">
      <c r="B299" s="401" t="s">
        <v>5752</v>
      </c>
      <c r="C299" s="637">
        <v>0</v>
      </c>
      <c r="D299" s="9" t="s">
        <v>5766</v>
      </c>
      <c r="E299" s="695"/>
      <c r="F299" s="414" t="s">
        <v>5753</v>
      </c>
      <c r="G299" s="638">
        <v>101986.7</v>
      </c>
      <c r="H299" s="9" t="s">
        <v>5745</v>
      </c>
    </row>
    <row r="300" spans="2:9" ht="15.75" thickTop="1" x14ac:dyDescent="0.25">
      <c r="B300" s="401"/>
      <c r="C300" s="648">
        <f>SUM(C294:C299)</f>
        <v>246980.71</v>
      </c>
      <c r="D300" s="9" t="s">
        <v>2527</v>
      </c>
      <c r="E300" s="695"/>
      <c r="F300" s="414" t="s">
        <v>5753</v>
      </c>
      <c r="G300" s="636">
        <v>78131.47</v>
      </c>
      <c r="H300" s="9" t="s">
        <v>5746</v>
      </c>
    </row>
    <row r="301" spans="2:9" ht="15.75" thickBot="1" x14ac:dyDescent="0.3">
      <c r="B301" s="401"/>
      <c r="C301" s="636"/>
      <c r="D301" s="9" t="s">
        <v>2527</v>
      </c>
      <c r="E301" s="695"/>
      <c r="F301" s="414" t="s">
        <v>5753</v>
      </c>
      <c r="G301" s="637">
        <v>87459</v>
      </c>
      <c r="H301" s="9" t="s">
        <v>5766</v>
      </c>
    </row>
    <row r="302" spans="2:9" ht="15.75" thickTop="1" x14ac:dyDescent="0.25">
      <c r="B302" s="8" t="s">
        <v>2517</v>
      </c>
      <c r="C302" s="638">
        <v>14502.4</v>
      </c>
      <c r="D302" s="9" t="s">
        <v>5745</v>
      </c>
      <c r="E302" s="695"/>
      <c r="F302" s="414"/>
      <c r="G302" s="647">
        <f>SUM(G296:G301)</f>
        <v>505319.97</v>
      </c>
      <c r="H302" s="9" t="s">
        <v>2527</v>
      </c>
    </row>
    <row r="303" spans="2:9" x14ac:dyDescent="0.25">
      <c r="B303" s="401" t="s">
        <v>2517</v>
      </c>
      <c r="C303" s="636">
        <v>22532.1</v>
      </c>
      <c r="D303" s="9" t="s">
        <v>5746</v>
      </c>
      <c r="E303" s="695"/>
      <c r="F303" s="414"/>
      <c r="G303" s="646"/>
      <c r="H303" s="9" t="s">
        <v>2527</v>
      </c>
    </row>
    <row r="304" spans="2:9" ht="15.75" thickBot="1" x14ac:dyDescent="0.3">
      <c r="B304" s="401" t="s">
        <v>2517</v>
      </c>
      <c r="C304" s="637">
        <v>36501</v>
      </c>
      <c r="D304" s="9" t="s">
        <v>5766</v>
      </c>
      <c r="E304" s="695"/>
      <c r="F304" s="8" t="s">
        <v>5754</v>
      </c>
      <c r="G304" s="636">
        <v>440890.55</v>
      </c>
      <c r="H304" s="9" t="s">
        <v>5743</v>
      </c>
    </row>
    <row r="305" spans="2:8" ht="15.75" thickTop="1" x14ac:dyDescent="0.25">
      <c r="B305" s="401"/>
      <c r="C305" s="648">
        <f>SUM(C302:C304)</f>
        <v>73535.5</v>
      </c>
      <c r="D305" s="9" t="s">
        <v>2527</v>
      </c>
      <c r="E305" s="695"/>
      <c r="F305" s="8" t="s">
        <v>5754</v>
      </c>
      <c r="G305" s="636">
        <v>286535.2</v>
      </c>
      <c r="H305" s="9" t="s">
        <v>300</v>
      </c>
    </row>
    <row r="306" spans="2:8" ht="15.75" thickBot="1" x14ac:dyDescent="0.3">
      <c r="B306" s="401"/>
      <c r="C306" s="636"/>
      <c r="D306" s="9" t="s">
        <v>2527</v>
      </c>
      <c r="E306" s="695"/>
      <c r="F306" s="8" t="s">
        <v>5754</v>
      </c>
      <c r="G306" s="637">
        <v>177287.9</v>
      </c>
      <c r="H306" s="9" t="s">
        <v>5744</v>
      </c>
    </row>
    <row r="307" spans="2:8" ht="15.75" thickTop="1" x14ac:dyDescent="0.25">
      <c r="B307" s="8" t="s">
        <v>2667</v>
      </c>
      <c r="C307" s="638">
        <v>12601</v>
      </c>
      <c r="D307" s="9" t="s">
        <v>5745</v>
      </c>
      <c r="E307" s="695"/>
      <c r="F307" s="8"/>
      <c r="G307" s="647">
        <f>SUM(G304:G306)</f>
        <v>904713.65</v>
      </c>
      <c r="H307" s="9" t="s">
        <v>2527</v>
      </c>
    </row>
    <row r="308" spans="2:8" x14ac:dyDescent="0.25">
      <c r="B308" s="8" t="s">
        <v>2667</v>
      </c>
      <c r="C308" s="638">
        <v>17256.8</v>
      </c>
      <c r="D308" s="9" t="s">
        <v>5746</v>
      </c>
      <c r="E308" s="695"/>
      <c r="F308" s="8"/>
      <c r="G308" s="638"/>
      <c r="H308" s="9" t="s">
        <v>2527</v>
      </c>
    </row>
    <row r="309" spans="2:8" ht="15.75" thickBot="1" x14ac:dyDescent="0.3">
      <c r="B309" s="8" t="s">
        <v>2667</v>
      </c>
      <c r="C309" s="639">
        <v>37292.5</v>
      </c>
      <c r="D309" s="9" t="s">
        <v>5766</v>
      </c>
      <c r="E309" s="695"/>
      <c r="F309" s="401" t="s">
        <v>2537</v>
      </c>
      <c r="G309" s="636">
        <v>48518.7</v>
      </c>
      <c r="H309" s="9" t="s">
        <v>5745</v>
      </c>
    </row>
    <row r="310" spans="2:8" ht="15.75" thickTop="1" x14ac:dyDescent="0.25">
      <c r="B310" s="401"/>
      <c r="C310" s="648">
        <f>SUM(C307:C309)</f>
        <v>67150.3</v>
      </c>
      <c r="D310" s="9" t="s">
        <v>2527</v>
      </c>
      <c r="E310" s="695"/>
      <c r="F310" s="414" t="s">
        <v>2537</v>
      </c>
      <c r="G310" s="636">
        <v>48887.5</v>
      </c>
      <c r="H310" s="9" t="s">
        <v>5746</v>
      </c>
    </row>
    <row r="311" spans="2:8" ht="15.75" thickBot="1" x14ac:dyDescent="0.3">
      <c r="B311" s="401"/>
      <c r="C311" s="636"/>
      <c r="D311" s="9" t="s">
        <v>2527</v>
      </c>
      <c r="E311" s="695"/>
      <c r="F311" s="401" t="s">
        <v>2537</v>
      </c>
      <c r="G311" s="637">
        <v>54996.2</v>
      </c>
      <c r="H311" s="9" t="s">
        <v>5766</v>
      </c>
    </row>
    <row r="312" spans="2:8" ht="15.75" thickTop="1" x14ac:dyDescent="0.25">
      <c r="B312" s="8" t="s">
        <v>1843</v>
      </c>
      <c r="C312" s="638">
        <v>4536.8500000000004</v>
      </c>
      <c r="D312" s="9" t="s">
        <v>5745</v>
      </c>
      <c r="E312" s="695"/>
      <c r="F312" s="401"/>
      <c r="G312" s="648">
        <f>SUM(G309:G311)</f>
        <v>152402.4</v>
      </c>
      <c r="H312" s="9" t="s">
        <v>2527</v>
      </c>
    </row>
    <row r="313" spans="2:8" x14ac:dyDescent="0.25">
      <c r="B313" s="8" t="s">
        <v>1843</v>
      </c>
      <c r="C313" s="638">
        <v>11965.3</v>
      </c>
      <c r="D313" s="9" t="s">
        <v>5746</v>
      </c>
      <c r="E313" s="695"/>
      <c r="F313" s="401"/>
      <c r="G313" s="636"/>
      <c r="H313" s="9" t="s">
        <v>2527</v>
      </c>
    </row>
    <row r="314" spans="2:8" ht="15.75" thickBot="1" x14ac:dyDescent="0.3">
      <c r="B314" s="8" t="s">
        <v>1843</v>
      </c>
      <c r="C314" s="639">
        <v>82651</v>
      </c>
      <c r="D314" s="9" t="s">
        <v>5766</v>
      </c>
      <c r="E314" s="695"/>
      <c r="F314" s="414" t="s">
        <v>2564</v>
      </c>
      <c r="G314" s="636">
        <v>179033.1</v>
      </c>
      <c r="H314" s="9" t="s">
        <v>5745</v>
      </c>
    </row>
    <row r="315" spans="2:8" ht="15.75" thickTop="1" x14ac:dyDescent="0.25">
      <c r="B315" s="401"/>
      <c r="C315" s="648">
        <f>SUM(C312:C314)</f>
        <v>99153.15</v>
      </c>
      <c r="D315" s="9" t="s">
        <v>2527</v>
      </c>
      <c r="E315" s="695"/>
      <c r="F315" s="414" t="s">
        <v>2564</v>
      </c>
      <c r="G315" s="636">
        <v>210184.9</v>
      </c>
      <c r="H315" s="9" t="s">
        <v>5746</v>
      </c>
    </row>
    <row r="316" spans="2:8" ht="15.75" thickBot="1" x14ac:dyDescent="0.3">
      <c r="B316" s="401"/>
      <c r="C316" s="636"/>
      <c r="D316" s="9" t="s">
        <v>2527</v>
      </c>
      <c r="E316" s="695"/>
      <c r="F316" s="401" t="s">
        <v>2564</v>
      </c>
      <c r="G316" s="637">
        <v>120803.7</v>
      </c>
      <c r="H316" s="9" t="s">
        <v>5766</v>
      </c>
    </row>
    <row r="317" spans="2:8" ht="15.75" thickTop="1" x14ac:dyDescent="0.25">
      <c r="B317" s="8" t="s">
        <v>4795</v>
      </c>
      <c r="C317" s="665">
        <v>30951</v>
      </c>
      <c r="D317" s="9" t="s">
        <v>5744</v>
      </c>
      <c r="E317" s="695"/>
      <c r="F317" s="401" t="s">
        <v>2564</v>
      </c>
      <c r="G317" s="648">
        <f>SUM(G314:G316)</f>
        <v>510021.7</v>
      </c>
      <c r="H317" s="9" t="s">
        <v>2527</v>
      </c>
    </row>
    <row r="318" spans="2:8" x14ac:dyDescent="0.25">
      <c r="B318" s="8"/>
      <c r="C318" s="638"/>
      <c r="D318" s="9" t="s">
        <v>2527</v>
      </c>
      <c r="E318" s="695"/>
      <c r="F318" s="401"/>
      <c r="G318" s="636"/>
      <c r="H318" s="9" t="s">
        <v>2527</v>
      </c>
    </row>
    <row r="319" spans="2:8" x14ac:dyDescent="0.25">
      <c r="B319" s="401" t="s">
        <v>2542</v>
      </c>
      <c r="C319" s="636">
        <v>62308.82</v>
      </c>
      <c r="D319" s="9" t="s">
        <v>5745</v>
      </c>
      <c r="E319" s="695"/>
      <c r="F319" s="401" t="s">
        <v>5048</v>
      </c>
      <c r="G319" s="664">
        <v>33962.5</v>
      </c>
      <c r="H319" s="9" t="s">
        <v>300</v>
      </c>
    </row>
    <row r="320" spans="2:8" x14ac:dyDescent="0.25">
      <c r="B320" s="401" t="s">
        <v>2542</v>
      </c>
      <c r="C320" s="636">
        <v>163655.56</v>
      </c>
      <c r="D320" s="9" t="s">
        <v>5746</v>
      </c>
      <c r="E320" s="695"/>
      <c r="F320" s="401"/>
      <c r="G320" s="636"/>
    </row>
    <row r="321" spans="2:8" ht="15.75" thickBot="1" x14ac:dyDescent="0.3">
      <c r="B321" s="401" t="s">
        <v>2542</v>
      </c>
      <c r="C321" s="637">
        <v>160015.62</v>
      </c>
      <c r="D321" s="9" t="s">
        <v>5766</v>
      </c>
      <c r="E321" s="695"/>
      <c r="F321" s="8" t="s">
        <v>5755</v>
      </c>
      <c r="G321" s="638">
        <v>35931.339999999997</v>
      </c>
      <c r="H321" s="9" t="s">
        <v>5743</v>
      </c>
    </row>
    <row r="322" spans="2:8" ht="15.75" thickTop="1" x14ac:dyDescent="0.25">
      <c r="B322" s="401"/>
      <c r="C322" s="648">
        <f>SUM(C319:C321)</f>
        <v>385980</v>
      </c>
      <c r="D322" s="9" t="s">
        <v>2527</v>
      </c>
      <c r="E322" s="695"/>
      <c r="F322" s="8" t="s">
        <v>5755</v>
      </c>
      <c r="G322" s="638">
        <v>43077.599999999999</v>
      </c>
      <c r="H322" s="9" t="s">
        <v>300</v>
      </c>
    </row>
    <row r="323" spans="2:8" ht="15.75" thickBot="1" x14ac:dyDescent="0.3">
      <c r="B323" s="401"/>
      <c r="C323" s="636"/>
      <c r="D323" s="9" t="s">
        <v>2527</v>
      </c>
      <c r="E323" s="695"/>
      <c r="F323" s="8" t="s">
        <v>5755</v>
      </c>
      <c r="G323" s="637">
        <v>62257.7</v>
      </c>
      <c r="H323" s="9" t="s">
        <v>5744</v>
      </c>
    </row>
    <row r="324" spans="2:8" ht="15.75" thickTop="1" x14ac:dyDescent="0.25">
      <c r="B324" s="401" t="s">
        <v>112</v>
      </c>
      <c r="C324" s="636">
        <v>126386.39</v>
      </c>
      <c r="D324" s="9" t="s">
        <v>5743</v>
      </c>
      <c r="E324" s="695"/>
      <c r="F324" s="8"/>
      <c r="G324" s="647">
        <f>SUM(G321:G323)</f>
        <v>141266.64000000001</v>
      </c>
      <c r="H324" s="9" t="s">
        <v>2527</v>
      </c>
    </row>
    <row r="325" spans="2:8" x14ac:dyDescent="0.25">
      <c r="B325" s="414" t="s">
        <v>112</v>
      </c>
      <c r="C325" s="636">
        <v>133519</v>
      </c>
      <c r="D325" s="9" t="s">
        <v>300</v>
      </c>
      <c r="E325" s="695"/>
      <c r="F325" s="8"/>
      <c r="G325" s="638"/>
      <c r="H325" s="9" t="s">
        <v>2527</v>
      </c>
    </row>
    <row r="326" spans="2:8" x14ac:dyDescent="0.25">
      <c r="B326" s="414" t="s">
        <v>112</v>
      </c>
      <c r="C326" s="636">
        <v>120021.8</v>
      </c>
      <c r="D326" s="9" t="s">
        <v>5744</v>
      </c>
      <c r="E326" s="695"/>
      <c r="F326" s="401" t="s">
        <v>2528</v>
      </c>
      <c r="G326" s="636">
        <v>3533.5</v>
      </c>
      <c r="H326" s="9" t="s">
        <v>5744</v>
      </c>
    </row>
    <row r="327" spans="2:8" x14ac:dyDescent="0.25">
      <c r="B327" s="401" t="s">
        <v>112</v>
      </c>
      <c r="C327" s="636">
        <v>101011.1</v>
      </c>
      <c r="D327" s="9" t="s">
        <v>5745</v>
      </c>
      <c r="E327" s="695"/>
      <c r="F327" s="401" t="s">
        <v>2528</v>
      </c>
      <c r="G327" s="636">
        <v>37105.800000000003</v>
      </c>
      <c r="H327" s="9" t="s">
        <v>5745</v>
      </c>
    </row>
    <row r="328" spans="2:8" x14ac:dyDescent="0.25">
      <c r="B328" s="401" t="s">
        <v>112</v>
      </c>
      <c r="C328" s="636">
        <v>191424.8</v>
      </c>
      <c r="D328" s="9" t="s">
        <v>5746</v>
      </c>
      <c r="E328" s="695"/>
      <c r="F328" s="401" t="s">
        <v>2528</v>
      </c>
      <c r="G328" s="638">
        <v>24665.3</v>
      </c>
      <c r="H328" s="9" t="s">
        <v>5746</v>
      </c>
    </row>
    <row r="329" spans="2:8" ht="15.75" thickBot="1" x14ac:dyDescent="0.3">
      <c r="B329" s="401" t="s">
        <v>112</v>
      </c>
      <c r="C329" s="637">
        <v>145506.15</v>
      </c>
      <c r="D329" s="9" t="s">
        <v>5766</v>
      </c>
      <c r="E329" s="695"/>
      <c r="F329" s="401" t="s">
        <v>2528</v>
      </c>
      <c r="G329" s="639">
        <v>29452.54</v>
      </c>
      <c r="H329" s="9" t="s">
        <v>5766</v>
      </c>
    </row>
    <row r="330" spans="2:8" ht="15.75" thickTop="1" x14ac:dyDescent="0.25">
      <c r="B330" s="8"/>
      <c r="C330" s="647">
        <f>SUM(C324:C329)</f>
        <v>817869.24000000011</v>
      </c>
      <c r="D330" s="9" t="s">
        <v>2527</v>
      </c>
      <c r="E330" s="695"/>
      <c r="F330" s="401"/>
      <c r="G330" s="648">
        <f>SUM(G326:G329)</f>
        <v>94757.140000000014</v>
      </c>
      <c r="H330" s="9" t="s">
        <v>2527</v>
      </c>
    </row>
    <row r="331" spans="2:8" x14ac:dyDescent="0.25">
      <c r="B331" s="8"/>
      <c r="C331" s="638"/>
      <c r="D331" s="9" t="s">
        <v>2527</v>
      </c>
      <c r="E331" s="695"/>
      <c r="F331" s="401"/>
      <c r="G331" s="636"/>
      <c r="H331" s="9" t="s">
        <v>2527</v>
      </c>
    </row>
    <row r="332" spans="2:8" x14ac:dyDescent="0.25">
      <c r="B332" s="8" t="s">
        <v>2719</v>
      </c>
      <c r="C332" s="638">
        <v>65994.100000000006</v>
      </c>
      <c r="D332" s="9" t="s">
        <v>5744</v>
      </c>
      <c r="E332" s="695"/>
      <c r="F332" s="8" t="s">
        <v>315</v>
      </c>
      <c r="G332" s="638">
        <v>20017.650000000001</v>
      </c>
      <c r="H332" s="9" t="s">
        <v>5743</v>
      </c>
    </row>
    <row r="333" spans="2:8" x14ac:dyDescent="0.25">
      <c r="B333" s="8" t="s">
        <v>2719</v>
      </c>
      <c r="C333" s="638">
        <v>87820.88</v>
      </c>
      <c r="D333" s="9" t="s">
        <v>5745</v>
      </c>
      <c r="E333" s="695"/>
      <c r="F333" s="8" t="s">
        <v>315</v>
      </c>
      <c r="G333" s="638">
        <v>0</v>
      </c>
      <c r="H333" s="9" t="s">
        <v>300</v>
      </c>
    </row>
    <row r="334" spans="2:8" x14ac:dyDescent="0.25">
      <c r="B334" s="401" t="s">
        <v>2719</v>
      </c>
      <c r="C334" s="636">
        <v>51076.7</v>
      </c>
      <c r="D334" s="9" t="s">
        <v>5746</v>
      </c>
      <c r="E334" s="695"/>
      <c r="F334" s="8" t="s">
        <v>315</v>
      </c>
      <c r="G334" s="638">
        <v>17640.8</v>
      </c>
      <c r="H334" s="9" t="s">
        <v>5744</v>
      </c>
    </row>
    <row r="335" spans="2:8" ht="15.75" thickBot="1" x14ac:dyDescent="0.3">
      <c r="B335" s="401" t="s">
        <v>2719</v>
      </c>
      <c r="C335" s="637">
        <v>24097.599999999999</v>
      </c>
      <c r="D335" s="9" t="s">
        <v>5766</v>
      </c>
      <c r="E335" s="695"/>
      <c r="F335" s="8" t="s">
        <v>315</v>
      </c>
      <c r="G335" s="638">
        <v>46297.1</v>
      </c>
      <c r="H335" s="9" t="s">
        <v>5745</v>
      </c>
    </row>
    <row r="336" spans="2:8" ht="15.75" thickTop="1" x14ac:dyDescent="0.25">
      <c r="B336" s="401"/>
      <c r="C336" s="648">
        <f>SUM(C332:C335)</f>
        <v>228989.28</v>
      </c>
      <c r="D336" s="9" t="s">
        <v>2527</v>
      </c>
      <c r="E336" s="695"/>
      <c r="F336" s="8" t="s">
        <v>315</v>
      </c>
      <c r="G336" s="636">
        <v>43518</v>
      </c>
      <c r="H336" s="9" t="s">
        <v>5746</v>
      </c>
    </row>
    <row r="337" spans="2:8" ht="15.75" thickBot="1" x14ac:dyDescent="0.3">
      <c r="B337" s="401"/>
      <c r="C337" s="636"/>
      <c r="D337" s="9" t="s">
        <v>2527</v>
      </c>
      <c r="E337" s="695"/>
      <c r="F337" s="8" t="s">
        <v>315</v>
      </c>
      <c r="G337" s="637">
        <v>15994.7</v>
      </c>
      <c r="H337" s="9" t="s">
        <v>5766</v>
      </c>
    </row>
    <row r="338" spans="2:8" ht="15.75" thickTop="1" x14ac:dyDescent="0.25">
      <c r="B338" s="401" t="s">
        <v>135</v>
      </c>
      <c r="C338" s="636">
        <v>189056.6</v>
      </c>
      <c r="D338" s="9" t="s">
        <v>5743</v>
      </c>
      <c r="E338" s="695"/>
      <c r="F338" s="8"/>
      <c r="G338" s="648">
        <f>SUM(G332:G337)</f>
        <v>143468.25</v>
      </c>
      <c r="H338" s="9" t="s">
        <v>2527</v>
      </c>
    </row>
    <row r="339" spans="2:8" x14ac:dyDescent="0.25">
      <c r="B339" s="414" t="s">
        <v>135</v>
      </c>
      <c r="C339" s="636">
        <v>208060.9</v>
      </c>
      <c r="D339" s="9" t="s">
        <v>300</v>
      </c>
      <c r="E339" s="695"/>
      <c r="F339" s="401"/>
      <c r="G339" s="636"/>
      <c r="H339" s="9" t="s">
        <v>2527</v>
      </c>
    </row>
    <row r="340" spans="2:8" x14ac:dyDescent="0.25">
      <c r="B340" s="401" t="s">
        <v>135</v>
      </c>
      <c r="C340" s="636">
        <v>209373.4</v>
      </c>
      <c r="D340" s="9" t="s">
        <v>5744</v>
      </c>
      <c r="E340" s="695"/>
      <c r="F340" s="401" t="s">
        <v>48</v>
      </c>
      <c r="G340" s="638">
        <v>256032.55</v>
      </c>
      <c r="H340" s="9" t="s">
        <v>5743</v>
      </c>
    </row>
    <row r="341" spans="2:8" x14ac:dyDescent="0.25">
      <c r="B341" s="8" t="s">
        <v>135</v>
      </c>
      <c r="C341" s="638">
        <v>221536.6</v>
      </c>
      <c r="D341" s="9" t="s">
        <v>5745</v>
      </c>
      <c r="E341" s="695"/>
      <c r="F341" s="401" t="s">
        <v>48</v>
      </c>
      <c r="G341" s="638">
        <v>276580.40000000002</v>
      </c>
      <c r="H341" s="9" t="s">
        <v>300</v>
      </c>
    </row>
    <row r="342" spans="2:8" x14ac:dyDescent="0.25">
      <c r="B342" s="8" t="s">
        <v>135</v>
      </c>
      <c r="C342" s="638">
        <v>205466.8</v>
      </c>
      <c r="D342" s="9" t="s">
        <v>5746</v>
      </c>
      <c r="E342" s="695"/>
      <c r="F342" s="401" t="s">
        <v>48</v>
      </c>
      <c r="G342" s="638">
        <v>246273</v>
      </c>
      <c r="H342" s="9" t="s">
        <v>5744</v>
      </c>
    </row>
    <row r="343" spans="2:8" ht="15.75" thickBot="1" x14ac:dyDescent="0.3">
      <c r="B343" s="8" t="s">
        <v>135</v>
      </c>
      <c r="C343" s="639">
        <v>144438.39999999999</v>
      </c>
      <c r="D343" s="9" t="s">
        <v>5766</v>
      </c>
      <c r="E343" s="695"/>
      <c r="F343" s="401" t="s">
        <v>48</v>
      </c>
      <c r="G343" s="638">
        <v>450579.20000000001</v>
      </c>
      <c r="H343" s="9" t="s">
        <v>5745</v>
      </c>
    </row>
    <row r="344" spans="2:8" ht="15.75" thickTop="1" x14ac:dyDescent="0.25">
      <c r="B344" s="8"/>
      <c r="C344" s="647">
        <f>SUM(C338:C343)</f>
        <v>1177932.7</v>
      </c>
      <c r="D344" s="9" t="s">
        <v>2527</v>
      </c>
      <c r="E344" s="695"/>
      <c r="F344" s="401" t="s">
        <v>48</v>
      </c>
      <c r="G344" s="636">
        <v>189213.65</v>
      </c>
      <c r="H344" s="9" t="s">
        <v>5746</v>
      </c>
    </row>
    <row r="345" spans="2:8" ht="15.75" thickBot="1" x14ac:dyDescent="0.3">
      <c r="B345" s="8"/>
      <c r="C345" s="638"/>
      <c r="D345" s="9" t="s">
        <v>2527</v>
      </c>
      <c r="E345" s="695"/>
      <c r="F345" s="401" t="s">
        <v>48</v>
      </c>
      <c r="G345" s="637">
        <v>20326.900000000001</v>
      </c>
      <c r="H345" s="9" t="s">
        <v>5766</v>
      </c>
    </row>
    <row r="346" spans="2:8" ht="15.75" thickTop="1" x14ac:dyDescent="0.25">
      <c r="B346" s="401" t="s">
        <v>44</v>
      </c>
      <c r="C346" s="636">
        <v>76692.3</v>
      </c>
      <c r="D346" s="9" t="s">
        <v>5743</v>
      </c>
      <c r="E346" s="695"/>
      <c r="F346" s="401"/>
      <c r="G346" s="648">
        <f>SUM(G340:G345)</f>
        <v>1439005.6999999997</v>
      </c>
      <c r="H346" s="9" t="s">
        <v>2527</v>
      </c>
    </row>
    <row r="347" spans="2:8" x14ac:dyDescent="0.25">
      <c r="B347" s="414" t="s">
        <v>44</v>
      </c>
      <c r="C347" s="636">
        <v>66673.899999999994</v>
      </c>
      <c r="D347" s="9" t="s">
        <v>300</v>
      </c>
      <c r="E347" s="695"/>
      <c r="F347" s="401"/>
      <c r="G347" s="636"/>
      <c r="H347" s="9" t="s">
        <v>2527</v>
      </c>
    </row>
    <row r="348" spans="2:8" x14ac:dyDescent="0.25">
      <c r="B348" s="414" t="s">
        <v>44</v>
      </c>
      <c r="C348" s="636">
        <v>72572.399999999994</v>
      </c>
      <c r="D348" s="9" t="s">
        <v>5744</v>
      </c>
      <c r="E348" s="695"/>
      <c r="F348" s="401" t="s">
        <v>161</v>
      </c>
      <c r="G348" s="636">
        <v>39628.400000000001</v>
      </c>
      <c r="H348" s="9" t="s">
        <v>5743</v>
      </c>
    </row>
    <row r="349" spans="2:8" x14ac:dyDescent="0.25">
      <c r="B349" s="401" t="s">
        <v>44</v>
      </c>
      <c r="C349" s="636">
        <v>63564.6</v>
      </c>
      <c r="D349" s="9" t="s">
        <v>5745</v>
      </c>
      <c r="E349" s="695"/>
      <c r="F349" s="401" t="s">
        <v>161</v>
      </c>
      <c r="G349" s="636">
        <v>40637</v>
      </c>
      <c r="H349" s="9" t="s">
        <v>300</v>
      </c>
    </row>
    <row r="350" spans="2:8" ht="15.75" thickBot="1" x14ac:dyDescent="0.3">
      <c r="B350" s="401" t="s">
        <v>44</v>
      </c>
      <c r="C350" s="636">
        <v>55824.5</v>
      </c>
      <c r="D350" s="9" t="s">
        <v>5746</v>
      </c>
      <c r="E350" s="695"/>
      <c r="F350" s="401" t="s">
        <v>161</v>
      </c>
      <c r="G350" s="637">
        <v>31099</v>
      </c>
      <c r="H350" s="9" t="s">
        <v>5744</v>
      </c>
    </row>
    <row r="351" spans="2:8" ht="16.5" thickTop="1" thickBot="1" x14ac:dyDescent="0.3">
      <c r="B351" s="401" t="s">
        <v>44</v>
      </c>
      <c r="C351" s="637">
        <v>42362.48</v>
      </c>
      <c r="D351" s="9" t="s">
        <v>5766</v>
      </c>
      <c r="E351" s="695"/>
      <c r="F351" s="401"/>
      <c r="G351" s="648">
        <f>SUM(G348:G350)</f>
        <v>111364.4</v>
      </c>
      <c r="H351" s="9" t="s">
        <v>2527</v>
      </c>
    </row>
    <row r="352" spans="2:8" ht="15.75" thickTop="1" x14ac:dyDescent="0.25">
      <c r="B352" s="8"/>
      <c r="C352" s="647">
        <f>SUM(C346:C351)</f>
        <v>377690.18</v>
      </c>
      <c r="D352" s="9" t="s">
        <v>2527</v>
      </c>
      <c r="E352" s="695"/>
    </row>
    <row r="353" spans="2:9" x14ac:dyDescent="0.25">
      <c r="B353" s="8"/>
      <c r="C353" s="638"/>
      <c r="D353" s="9" t="s">
        <v>2527</v>
      </c>
      <c r="E353" s="695"/>
    </row>
    <row r="354" spans="2:9" x14ac:dyDescent="0.25">
      <c r="B354" s="401" t="s">
        <v>426</v>
      </c>
      <c r="C354" s="636">
        <v>38023</v>
      </c>
      <c r="D354" s="9" t="s">
        <v>5743</v>
      </c>
      <c r="E354" s="695"/>
    </row>
    <row r="355" spans="2:9" ht="15.75" thickBot="1" x14ac:dyDescent="0.3">
      <c r="B355" s="401" t="s">
        <v>426</v>
      </c>
      <c r="C355" s="637">
        <v>45391.6</v>
      </c>
      <c r="D355" s="9" t="s">
        <v>300</v>
      </c>
      <c r="E355" s="695"/>
    </row>
    <row r="356" spans="2:9" ht="15.75" thickTop="1" x14ac:dyDescent="0.25">
      <c r="B356" s="401" t="s">
        <v>426</v>
      </c>
      <c r="C356" s="648">
        <v>109161</v>
      </c>
      <c r="D356" s="9" t="s">
        <v>5744</v>
      </c>
      <c r="E356" s="695"/>
    </row>
    <row r="357" spans="2:9" x14ac:dyDescent="0.25">
      <c r="B357" s="401" t="s">
        <v>2615</v>
      </c>
      <c r="C357" s="636">
        <v>224174.9</v>
      </c>
      <c r="D357" s="9" t="s">
        <v>5743</v>
      </c>
      <c r="E357" s="695"/>
      <c r="F357" s="401" t="s">
        <v>175</v>
      </c>
      <c r="G357" s="636">
        <v>25614.5</v>
      </c>
      <c r="H357" s="9" t="s">
        <v>5743</v>
      </c>
      <c r="I357" s="693"/>
    </row>
    <row r="358" spans="2:9" x14ac:dyDescent="0.25">
      <c r="B358" s="401" t="s">
        <v>2615</v>
      </c>
      <c r="C358" s="636">
        <v>291656.09999999998</v>
      </c>
      <c r="D358" s="9" t="s">
        <v>300</v>
      </c>
      <c r="E358" s="695"/>
      <c r="F358" s="401" t="s">
        <v>175</v>
      </c>
      <c r="G358" s="636">
        <v>88130.3</v>
      </c>
      <c r="H358" s="9" t="s">
        <v>300</v>
      </c>
      <c r="I358" s="693"/>
    </row>
    <row r="359" spans="2:9" x14ac:dyDescent="0.25">
      <c r="B359" s="401" t="s">
        <v>2615</v>
      </c>
      <c r="C359" s="636">
        <v>172493.2</v>
      </c>
      <c r="D359" s="9" t="s">
        <v>5744</v>
      </c>
      <c r="E359" s="695"/>
      <c r="F359" s="401" t="s">
        <v>175</v>
      </c>
      <c r="G359" s="636">
        <v>22079.599999999999</v>
      </c>
      <c r="H359" s="9" t="s">
        <v>5744</v>
      </c>
      <c r="I359" s="693"/>
    </row>
    <row r="360" spans="2:9" ht="15.75" thickBot="1" x14ac:dyDescent="0.3">
      <c r="B360" s="401" t="s">
        <v>2615</v>
      </c>
      <c r="C360" s="636">
        <v>41286.6</v>
      </c>
      <c r="D360" s="9" t="s">
        <v>5745</v>
      </c>
      <c r="E360" s="695"/>
      <c r="F360" s="401" t="s">
        <v>175</v>
      </c>
      <c r="G360" s="637">
        <v>48335.1</v>
      </c>
      <c r="H360" s="9" t="s">
        <v>5745</v>
      </c>
      <c r="I360" s="693"/>
    </row>
    <row r="361" spans="2:9" ht="15.75" thickTop="1" x14ac:dyDescent="0.25">
      <c r="B361" s="401" t="s">
        <v>2615</v>
      </c>
      <c r="C361" s="638">
        <v>9976.4</v>
      </c>
      <c r="D361" s="9" t="s">
        <v>5746</v>
      </c>
      <c r="E361" s="695"/>
      <c r="F361" s="401" t="s">
        <v>175</v>
      </c>
      <c r="G361" s="648">
        <f>SUM(G357:G360)</f>
        <v>184159.5</v>
      </c>
      <c r="H361" s="9" t="s">
        <v>2527</v>
      </c>
      <c r="I361" s="693"/>
    </row>
    <row r="362" spans="2:9" ht="15.75" thickBot="1" x14ac:dyDescent="0.3">
      <c r="B362" s="401" t="s">
        <v>2615</v>
      </c>
      <c r="C362" s="639">
        <v>19943.400000000001</v>
      </c>
      <c r="D362" s="9" t="s">
        <v>5766</v>
      </c>
      <c r="E362" s="695"/>
      <c r="F362" s="401"/>
      <c r="G362" s="636"/>
      <c r="H362" s="9" t="s">
        <v>2527</v>
      </c>
    </row>
    <row r="363" spans="2:9" ht="15.75" thickTop="1" x14ac:dyDescent="0.25">
      <c r="B363" s="401"/>
      <c r="C363" s="647">
        <f>SUM(C357:C362)</f>
        <v>759530.6</v>
      </c>
      <c r="D363" s="9" t="s">
        <v>2527</v>
      </c>
      <c r="E363" s="695"/>
      <c r="F363" s="401"/>
      <c r="G363" s="636"/>
    </row>
    <row r="364" spans="2:9" x14ac:dyDescent="0.25">
      <c r="B364" s="401"/>
      <c r="C364" s="638"/>
      <c r="D364" s="9" t="s">
        <v>2527</v>
      </c>
      <c r="E364" s="695"/>
      <c r="F364" s="8" t="s">
        <v>1742</v>
      </c>
      <c r="G364" s="638">
        <v>120087.5</v>
      </c>
      <c r="H364" s="9" t="s">
        <v>5743</v>
      </c>
    </row>
    <row r="365" spans="2:9" x14ac:dyDescent="0.25">
      <c r="B365" s="8" t="s">
        <v>5748</v>
      </c>
      <c r="C365" s="638">
        <v>125239.79</v>
      </c>
      <c r="D365" s="9" t="s">
        <v>5743</v>
      </c>
      <c r="E365" s="695"/>
      <c r="F365" s="414" t="s">
        <v>1742</v>
      </c>
      <c r="G365" s="636">
        <v>426491.9</v>
      </c>
      <c r="H365" s="9" t="s">
        <v>300</v>
      </c>
    </row>
    <row r="366" spans="2:9" x14ac:dyDescent="0.25">
      <c r="B366" s="8" t="s">
        <v>5748</v>
      </c>
      <c r="C366" s="636">
        <v>277702.40000000002</v>
      </c>
      <c r="D366" s="9" t="s">
        <v>300</v>
      </c>
      <c r="E366" s="695"/>
      <c r="F366" s="401" t="s">
        <v>1742</v>
      </c>
      <c r="G366" s="636">
        <v>293891.20000000001</v>
      </c>
      <c r="H366" s="9" t="s">
        <v>5744</v>
      </c>
    </row>
    <row r="367" spans="2:9" x14ac:dyDescent="0.25">
      <c r="B367" s="8" t="s">
        <v>5748</v>
      </c>
      <c r="C367" s="636">
        <v>36760.15</v>
      </c>
      <c r="D367" s="9" t="s">
        <v>5744</v>
      </c>
      <c r="E367" s="695"/>
      <c r="F367" s="401" t="s">
        <v>1742</v>
      </c>
      <c r="G367" s="636">
        <v>318340.75</v>
      </c>
      <c r="H367" s="9" t="s">
        <v>5745</v>
      </c>
    </row>
    <row r="368" spans="2:9" x14ac:dyDescent="0.25">
      <c r="B368" s="8" t="s">
        <v>5748</v>
      </c>
      <c r="C368" s="636">
        <v>17142.599999999999</v>
      </c>
      <c r="D368" s="9" t="s">
        <v>5745</v>
      </c>
      <c r="E368" s="695"/>
      <c r="F368" s="8" t="s">
        <v>1742</v>
      </c>
      <c r="G368" s="638">
        <v>244865.1</v>
      </c>
      <c r="H368" s="9" t="s">
        <v>5746</v>
      </c>
    </row>
    <row r="369" spans="2:8" ht="15.75" thickBot="1" x14ac:dyDescent="0.3">
      <c r="B369" s="8" t="s">
        <v>5748</v>
      </c>
      <c r="C369" s="636">
        <v>242699</v>
      </c>
      <c r="D369" s="9" t="s">
        <v>5746</v>
      </c>
      <c r="E369" s="695"/>
      <c r="F369" s="8" t="s">
        <v>1742</v>
      </c>
      <c r="G369" s="639">
        <v>175573.78</v>
      </c>
      <c r="H369" s="9" t="s">
        <v>5766</v>
      </c>
    </row>
    <row r="370" spans="2:8" ht="16.5" thickTop="1" thickBot="1" x14ac:dyDescent="0.3">
      <c r="B370" s="8" t="s">
        <v>5748</v>
      </c>
      <c r="C370" s="637">
        <v>197420.28</v>
      </c>
      <c r="D370" s="9" t="s">
        <v>5766</v>
      </c>
      <c r="E370" s="695"/>
      <c r="F370" s="8"/>
      <c r="G370" s="647">
        <f>SUM(G364:G369)</f>
        <v>1579250.2300000002</v>
      </c>
      <c r="H370" s="9" t="s">
        <v>2527</v>
      </c>
    </row>
    <row r="371" spans="2:8" ht="15.75" thickTop="1" x14ac:dyDescent="0.25">
      <c r="B371" s="8"/>
      <c r="C371" s="650">
        <f>SUM(C365:C370)</f>
        <v>896964.22</v>
      </c>
      <c r="E371" s="695"/>
      <c r="F371" s="8"/>
      <c r="G371" s="646"/>
      <c r="H371" s="9" t="s">
        <v>2527</v>
      </c>
    </row>
    <row r="372" spans="2:8" x14ac:dyDescent="0.25">
      <c r="B372" s="401"/>
      <c r="C372" s="636"/>
      <c r="E372" s="695"/>
      <c r="F372" s="8" t="s">
        <v>382</v>
      </c>
      <c r="G372" s="638">
        <v>30378.5</v>
      </c>
      <c r="H372" s="9" t="s">
        <v>5743</v>
      </c>
    </row>
    <row r="373" spans="2:8" x14ac:dyDescent="0.25">
      <c r="B373" s="401" t="s">
        <v>673</v>
      </c>
      <c r="C373" s="636">
        <v>44875.15</v>
      </c>
      <c r="D373" s="9" t="s">
        <v>5743</v>
      </c>
      <c r="E373" s="695"/>
      <c r="F373" s="8" t="s">
        <v>382</v>
      </c>
      <c r="G373" s="638">
        <v>0</v>
      </c>
      <c r="H373" s="9" t="s">
        <v>300</v>
      </c>
    </row>
    <row r="374" spans="2:8" x14ac:dyDescent="0.25">
      <c r="B374" s="414" t="s">
        <v>673</v>
      </c>
      <c r="C374" s="636">
        <v>2137.5</v>
      </c>
      <c r="D374" s="9" t="s">
        <v>300</v>
      </c>
      <c r="E374" s="695"/>
      <c r="F374" s="8" t="s">
        <v>382</v>
      </c>
      <c r="G374" s="636">
        <v>11856</v>
      </c>
      <c r="H374" s="9" t="s">
        <v>5744</v>
      </c>
    </row>
    <row r="375" spans="2:8" x14ac:dyDescent="0.25">
      <c r="B375" s="401" t="s">
        <v>673</v>
      </c>
      <c r="C375" s="636">
        <v>105363.56</v>
      </c>
      <c r="D375" s="9" t="s">
        <v>5744</v>
      </c>
      <c r="E375" s="695"/>
      <c r="F375" s="8" t="s">
        <v>382</v>
      </c>
      <c r="G375" s="636">
        <v>59452.4</v>
      </c>
      <c r="H375" s="9" t="s">
        <v>5745</v>
      </c>
    </row>
    <row r="376" spans="2:8" x14ac:dyDescent="0.25">
      <c r="B376" s="8" t="s">
        <v>673</v>
      </c>
      <c r="C376" s="638">
        <v>298818.88</v>
      </c>
      <c r="D376" s="9" t="s">
        <v>5745</v>
      </c>
      <c r="E376" s="695"/>
      <c r="F376" s="8" t="s">
        <v>382</v>
      </c>
      <c r="G376" s="636">
        <v>80939.5</v>
      </c>
      <c r="H376" s="9" t="s">
        <v>5746</v>
      </c>
    </row>
    <row r="377" spans="2:8" ht="15.75" thickBot="1" x14ac:dyDescent="0.3">
      <c r="B377" s="401" t="s">
        <v>673</v>
      </c>
      <c r="C377" s="636">
        <v>107164.37</v>
      </c>
      <c r="D377" s="9" t="s">
        <v>5746</v>
      </c>
      <c r="E377" s="695"/>
      <c r="F377" s="8" t="s">
        <v>382</v>
      </c>
      <c r="G377" s="637">
        <v>60151.1</v>
      </c>
      <c r="H377" s="9" t="s">
        <v>5766</v>
      </c>
    </row>
    <row r="378" spans="2:8" ht="16.5" thickTop="1" thickBot="1" x14ac:dyDescent="0.3">
      <c r="B378" s="8" t="s">
        <v>673</v>
      </c>
      <c r="C378" s="639">
        <v>145982.04</v>
      </c>
      <c r="D378" s="9" t="s">
        <v>5766</v>
      </c>
      <c r="E378" s="695"/>
      <c r="F378" s="401"/>
      <c r="G378" s="648">
        <f>SUM(G372:G377)</f>
        <v>242777.5</v>
      </c>
      <c r="H378" s="9" t="s">
        <v>2527</v>
      </c>
    </row>
    <row r="379" spans="2:8" ht="15.75" thickTop="1" x14ac:dyDescent="0.25">
      <c r="B379" s="401"/>
      <c r="C379" s="648">
        <f>SUM(C373:C378)</f>
        <v>704341.5</v>
      </c>
      <c r="D379" s="9" t="s">
        <v>2527</v>
      </c>
      <c r="E379" s="695"/>
      <c r="F379" s="401"/>
      <c r="G379" s="640"/>
      <c r="H379" s="9" t="s">
        <v>2527</v>
      </c>
    </row>
    <row r="380" spans="2:8" x14ac:dyDescent="0.25">
      <c r="B380" s="401"/>
      <c r="C380" s="636"/>
      <c r="D380" s="9" t="s">
        <v>2527</v>
      </c>
      <c r="E380" s="695"/>
      <c r="F380" s="401" t="s">
        <v>4831</v>
      </c>
      <c r="G380" s="636">
        <v>47416</v>
      </c>
      <c r="H380" s="9" t="s">
        <v>300</v>
      </c>
    </row>
    <row r="381" spans="2:8" ht="15.75" thickBot="1" x14ac:dyDescent="0.3">
      <c r="B381" s="401" t="s">
        <v>4445</v>
      </c>
      <c r="C381" s="636">
        <v>44133</v>
      </c>
      <c r="D381" s="9" t="s">
        <v>300</v>
      </c>
      <c r="E381" s="695"/>
      <c r="F381" s="401" t="s">
        <v>4831</v>
      </c>
      <c r="G381" s="637">
        <v>26817</v>
      </c>
      <c r="H381" s="9" t="s">
        <v>5744</v>
      </c>
    </row>
    <row r="382" spans="2:8" ht="15.75" thickTop="1" x14ac:dyDescent="0.25">
      <c r="B382" s="401" t="s">
        <v>4445</v>
      </c>
      <c r="C382" s="636">
        <v>65420.44</v>
      </c>
      <c r="D382" s="9" t="s">
        <v>5744</v>
      </c>
      <c r="E382" s="695"/>
      <c r="F382" s="401"/>
      <c r="G382" s="648">
        <f>SUM(G380:G381)</f>
        <v>74233</v>
      </c>
      <c r="H382" s="9" t="s">
        <v>2527</v>
      </c>
    </row>
    <row r="383" spans="2:8" ht="15.75" thickBot="1" x14ac:dyDescent="0.3">
      <c r="B383" s="401" t="s">
        <v>4445</v>
      </c>
      <c r="C383" s="639">
        <v>28498.74</v>
      </c>
      <c r="D383" s="9" t="s">
        <v>5745</v>
      </c>
      <c r="E383" s="695"/>
      <c r="F383" s="401"/>
      <c r="G383" s="636"/>
      <c r="H383" s="9" t="s">
        <v>2527</v>
      </c>
    </row>
    <row r="384" spans="2:8" ht="15.75" thickTop="1" x14ac:dyDescent="0.25">
      <c r="B384" s="401"/>
      <c r="C384" s="648">
        <f>SUM(C381:C383)</f>
        <v>138052.18</v>
      </c>
      <c r="D384" s="9" t="s">
        <v>2527</v>
      </c>
      <c r="E384" s="695"/>
      <c r="F384" s="8" t="s">
        <v>5756</v>
      </c>
      <c r="G384" s="665">
        <v>40119</v>
      </c>
      <c r="H384" s="9" t="s">
        <v>5745</v>
      </c>
    </row>
    <row r="385" spans="2:8" x14ac:dyDescent="0.25">
      <c r="B385" s="401"/>
      <c r="C385" s="636"/>
      <c r="D385" s="9" t="s">
        <v>2527</v>
      </c>
      <c r="E385" s="695"/>
      <c r="F385" s="8"/>
      <c r="G385" s="638"/>
      <c r="H385" s="9" t="s">
        <v>2527</v>
      </c>
    </row>
    <row r="386" spans="2:8" x14ac:dyDescent="0.25">
      <c r="B386" s="401" t="s">
        <v>2626</v>
      </c>
      <c r="C386" s="636">
        <v>9273.6</v>
      </c>
      <c r="D386" s="9" t="s">
        <v>5745</v>
      </c>
      <c r="E386" s="695"/>
      <c r="F386" s="401" t="s">
        <v>60</v>
      </c>
      <c r="G386" s="636">
        <v>50714</v>
      </c>
      <c r="H386" s="9" t="s">
        <v>5743</v>
      </c>
    </row>
    <row r="387" spans="2:8" x14ac:dyDescent="0.25">
      <c r="B387" s="401" t="s">
        <v>2626</v>
      </c>
      <c r="C387" s="638">
        <v>24252.2</v>
      </c>
      <c r="D387" s="9" t="s">
        <v>5746</v>
      </c>
      <c r="E387" s="695"/>
      <c r="F387" s="401" t="s">
        <v>60</v>
      </c>
      <c r="G387" s="636">
        <v>2586</v>
      </c>
      <c r="H387" s="9" t="s">
        <v>300</v>
      </c>
    </row>
    <row r="388" spans="2:8" ht="15.75" thickBot="1" x14ac:dyDescent="0.3">
      <c r="B388" s="401" t="s">
        <v>2626</v>
      </c>
      <c r="C388" s="639">
        <v>61744.3</v>
      </c>
      <c r="D388" s="9" t="s">
        <v>5766</v>
      </c>
      <c r="E388" s="695"/>
      <c r="F388" s="401" t="s">
        <v>60</v>
      </c>
      <c r="G388" s="636">
        <v>2324</v>
      </c>
      <c r="H388" s="9" t="s">
        <v>5744</v>
      </c>
    </row>
    <row r="389" spans="2:8" ht="15.75" thickTop="1" x14ac:dyDescent="0.25">
      <c r="B389" s="401"/>
      <c r="C389" s="648">
        <f>SUM(C386:C388)</f>
        <v>95270.1</v>
      </c>
      <c r="D389" s="9" t="s">
        <v>2527</v>
      </c>
      <c r="E389" s="695"/>
      <c r="F389" s="401" t="s">
        <v>60</v>
      </c>
      <c r="G389" s="636">
        <v>27763.7</v>
      </c>
      <c r="H389" s="9" t="s">
        <v>5745</v>
      </c>
    </row>
    <row r="390" spans="2:8" x14ac:dyDescent="0.25">
      <c r="B390" s="8"/>
      <c r="C390" s="638"/>
      <c r="D390" s="9" t="s">
        <v>2527</v>
      </c>
      <c r="E390" s="695"/>
      <c r="F390" s="401" t="s">
        <v>60</v>
      </c>
      <c r="G390" s="638">
        <v>26241.4</v>
      </c>
      <c r="H390" s="9" t="s">
        <v>5746</v>
      </c>
    </row>
    <row r="391" spans="2:8" ht="15.75" thickBot="1" x14ac:dyDescent="0.3">
      <c r="B391" s="8" t="s">
        <v>2811</v>
      </c>
      <c r="C391" s="638">
        <v>10141.44</v>
      </c>
      <c r="D391" s="9" t="s">
        <v>5745</v>
      </c>
      <c r="E391" s="695"/>
      <c r="F391" s="401"/>
      <c r="G391" s="637">
        <v>1412</v>
      </c>
      <c r="H391" s="9" t="s">
        <v>5766</v>
      </c>
    </row>
    <row r="392" spans="2:8" ht="15.75" thickTop="1" x14ac:dyDescent="0.25">
      <c r="B392" s="8" t="s">
        <v>2811</v>
      </c>
      <c r="C392" s="638">
        <v>81274.5</v>
      </c>
      <c r="D392" s="9" t="s">
        <v>5746</v>
      </c>
      <c r="E392" s="695"/>
      <c r="F392" s="401"/>
      <c r="G392" s="648">
        <f>SUM(G386:G391)</f>
        <v>111041.1</v>
      </c>
      <c r="H392" s="9" t="s">
        <v>2527</v>
      </c>
    </row>
    <row r="393" spans="2:8" ht="15.75" thickBot="1" x14ac:dyDescent="0.3">
      <c r="B393" s="8" t="s">
        <v>2811</v>
      </c>
      <c r="C393" s="639">
        <v>0</v>
      </c>
      <c r="D393" s="9" t="s">
        <v>5766</v>
      </c>
      <c r="E393" s="695"/>
      <c r="F393" s="401"/>
      <c r="G393" s="636"/>
      <c r="H393" s="9" t="s">
        <v>2527</v>
      </c>
    </row>
    <row r="394" spans="2:8" ht="15.75" thickTop="1" x14ac:dyDescent="0.25">
      <c r="B394" s="8"/>
      <c r="C394" s="647">
        <f>SUM(C391:C393)</f>
        <v>91415.94</v>
      </c>
      <c r="D394" s="9" t="s">
        <v>2527</v>
      </c>
      <c r="E394" s="695"/>
      <c r="F394" s="401" t="s">
        <v>2552</v>
      </c>
      <c r="G394" s="638">
        <v>11771.2</v>
      </c>
      <c r="H394" s="9" t="s">
        <v>5745</v>
      </c>
    </row>
    <row r="395" spans="2:8" x14ac:dyDescent="0.25">
      <c r="B395" s="8"/>
      <c r="C395" s="638"/>
      <c r="D395" s="9" t="s">
        <v>2527</v>
      </c>
      <c r="E395" s="695"/>
      <c r="F395" s="401" t="s">
        <v>2552</v>
      </c>
      <c r="G395" s="638">
        <v>145098.6</v>
      </c>
      <c r="H395" s="9" t="s">
        <v>5746</v>
      </c>
    </row>
    <row r="396" spans="2:8" ht="15.75" thickBot="1" x14ac:dyDescent="0.3">
      <c r="B396" s="401" t="s">
        <v>6</v>
      </c>
      <c r="C396" s="636">
        <v>253780.2</v>
      </c>
      <c r="D396" s="9" t="s">
        <v>5743</v>
      </c>
      <c r="E396" s="695"/>
      <c r="F396" s="401" t="s">
        <v>2552</v>
      </c>
      <c r="G396" s="639">
        <v>103039.4</v>
      </c>
      <c r="H396" s="9" t="s">
        <v>5766</v>
      </c>
    </row>
    <row r="397" spans="2:8" ht="15.75" thickTop="1" x14ac:dyDescent="0.25">
      <c r="B397" s="401" t="s">
        <v>6</v>
      </c>
      <c r="C397" s="636">
        <v>385724.2</v>
      </c>
      <c r="D397" s="9" t="s">
        <v>300</v>
      </c>
      <c r="E397" s="695"/>
      <c r="F397" s="401"/>
      <c r="G397" s="647">
        <f>SUM(G394:G396)</f>
        <v>259909.2</v>
      </c>
      <c r="H397" s="9" t="s">
        <v>2527</v>
      </c>
    </row>
    <row r="398" spans="2:8" x14ac:dyDescent="0.25">
      <c r="B398" s="401" t="s">
        <v>6</v>
      </c>
      <c r="C398" s="636">
        <v>260749.8</v>
      </c>
      <c r="D398" s="9" t="s">
        <v>5744</v>
      </c>
      <c r="E398" s="695"/>
      <c r="F398" s="401"/>
      <c r="G398" s="638"/>
      <c r="H398" s="9" t="s">
        <v>2527</v>
      </c>
    </row>
    <row r="399" spans="2:8" x14ac:dyDescent="0.25">
      <c r="B399" s="401" t="s">
        <v>6</v>
      </c>
      <c r="C399" s="636">
        <v>213378.5</v>
      </c>
      <c r="D399" s="9" t="s">
        <v>5745</v>
      </c>
      <c r="E399" s="695"/>
      <c r="F399" s="401" t="s">
        <v>2555</v>
      </c>
      <c r="G399" s="636">
        <v>49677.7</v>
      </c>
      <c r="H399" s="9" t="s">
        <v>5746</v>
      </c>
    </row>
    <row r="400" spans="2:8" ht="15.75" thickBot="1" x14ac:dyDescent="0.3">
      <c r="B400" s="401" t="s">
        <v>6</v>
      </c>
      <c r="C400" s="636">
        <v>230793</v>
      </c>
      <c r="D400" s="9" t="s">
        <v>5746</v>
      </c>
      <c r="E400" s="695"/>
      <c r="F400" s="401" t="s">
        <v>2555</v>
      </c>
      <c r="G400" s="637">
        <v>53214.32</v>
      </c>
      <c r="H400" s="9" t="s">
        <v>5766</v>
      </c>
    </row>
    <row r="401" spans="2:8" ht="16.5" thickTop="1" thickBot="1" x14ac:dyDescent="0.3">
      <c r="B401" s="401" t="s">
        <v>6</v>
      </c>
      <c r="C401" s="637">
        <v>6480</v>
      </c>
      <c r="D401" s="9" t="s">
        <v>5766</v>
      </c>
      <c r="E401" s="695"/>
      <c r="F401" s="401"/>
      <c r="G401" s="648">
        <f>SUM(G399:G400)</f>
        <v>102892.01999999999</v>
      </c>
      <c r="H401" s="9" t="s">
        <v>2527</v>
      </c>
    </row>
    <row r="402" spans="2:8" ht="15.75" thickTop="1" x14ac:dyDescent="0.25">
      <c r="B402" s="401"/>
      <c r="C402" s="648">
        <f>SUM(C396:C401)</f>
        <v>1350905.7</v>
      </c>
      <c r="D402" s="9" t="s">
        <v>2527</v>
      </c>
      <c r="E402" s="695"/>
      <c r="F402" s="8"/>
      <c r="G402" s="638"/>
      <c r="H402" s="9" t="s">
        <v>2527</v>
      </c>
    </row>
    <row r="403" spans="2:8" x14ac:dyDescent="0.25">
      <c r="B403" s="401"/>
      <c r="C403" s="636"/>
      <c r="D403" s="9" t="s">
        <v>2527</v>
      </c>
      <c r="E403" s="695"/>
      <c r="F403" s="8" t="s">
        <v>34</v>
      </c>
      <c r="G403" s="638">
        <v>138475</v>
      </c>
      <c r="H403" s="9" t="s">
        <v>5743</v>
      </c>
    </row>
    <row r="404" spans="2:8" x14ac:dyDescent="0.25">
      <c r="B404" s="652" t="s">
        <v>2522</v>
      </c>
      <c r="C404" s="638">
        <v>604220.56000000006</v>
      </c>
      <c r="D404" s="9" t="s">
        <v>5745</v>
      </c>
      <c r="E404" s="695"/>
      <c r="F404" s="8" t="s">
        <v>34</v>
      </c>
      <c r="G404" s="638">
        <v>178540</v>
      </c>
      <c r="H404" s="9" t="s">
        <v>300</v>
      </c>
    </row>
    <row r="405" spans="2:8" x14ac:dyDescent="0.25">
      <c r="B405" s="652" t="s">
        <v>2522</v>
      </c>
      <c r="C405" s="636">
        <v>503205.4</v>
      </c>
      <c r="D405" s="9" t="s">
        <v>5746</v>
      </c>
      <c r="E405" s="695"/>
      <c r="F405" s="8" t="s">
        <v>34</v>
      </c>
      <c r="G405" s="636">
        <v>13685</v>
      </c>
      <c r="H405" s="9" t="s">
        <v>5744</v>
      </c>
    </row>
    <row r="406" spans="2:8" ht="15.75" thickBot="1" x14ac:dyDescent="0.3">
      <c r="B406" s="652" t="s">
        <v>2522</v>
      </c>
      <c r="C406" s="637">
        <v>71327.199999999997</v>
      </c>
      <c r="D406" s="9" t="s">
        <v>5766</v>
      </c>
      <c r="E406" s="695"/>
      <c r="F406" s="8" t="s">
        <v>34</v>
      </c>
      <c r="G406" s="636">
        <v>13104</v>
      </c>
      <c r="H406" s="9" t="s">
        <v>5745</v>
      </c>
    </row>
    <row r="407" spans="2:8" ht="15.75" thickTop="1" x14ac:dyDescent="0.25">
      <c r="B407" s="651"/>
      <c r="C407" s="648">
        <f>SUM(C404:C406)</f>
        <v>1178753.1599999999</v>
      </c>
      <c r="D407" s="9" t="s">
        <v>2527</v>
      </c>
      <c r="E407" s="695"/>
      <c r="F407" s="8" t="s">
        <v>34</v>
      </c>
      <c r="G407" s="638">
        <v>13970</v>
      </c>
      <c r="H407" s="9" t="s">
        <v>5746</v>
      </c>
    </row>
    <row r="408" spans="2:8" ht="15.75" thickBot="1" x14ac:dyDescent="0.3">
      <c r="B408" s="651"/>
      <c r="C408" s="636"/>
      <c r="D408" s="9" t="s">
        <v>2527</v>
      </c>
      <c r="E408" s="695"/>
      <c r="F408" s="8" t="s">
        <v>34</v>
      </c>
      <c r="G408" s="639">
        <v>0</v>
      </c>
      <c r="H408" s="9" t="s">
        <v>5766</v>
      </c>
    </row>
    <row r="409" spans="2:8" ht="15.75" thickTop="1" x14ac:dyDescent="0.25">
      <c r="B409" s="8" t="s">
        <v>3</v>
      </c>
      <c r="C409" s="638">
        <v>1430875.3</v>
      </c>
      <c r="D409" s="9" t="s">
        <v>5743</v>
      </c>
      <c r="E409" s="695"/>
      <c r="F409" s="8"/>
      <c r="G409" s="647">
        <f>SUM(G403:G408)</f>
        <v>357774</v>
      </c>
      <c r="H409" s="9" t="s">
        <v>2527</v>
      </c>
    </row>
    <row r="410" spans="2:8" x14ac:dyDescent="0.25">
      <c r="B410" s="8" t="s">
        <v>3</v>
      </c>
      <c r="C410" s="638">
        <v>1559047</v>
      </c>
      <c r="D410" s="9" t="s">
        <v>300</v>
      </c>
      <c r="E410" s="695"/>
      <c r="F410" s="8"/>
      <c r="G410" s="638"/>
      <c r="H410" s="9" t="s">
        <v>2527</v>
      </c>
    </row>
    <row r="411" spans="2:8" x14ac:dyDescent="0.25">
      <c r="B411" s="401" t="s">
        <v>3</v>
      </c>
      <c r="C411" s="636">
        <v>857064.21</v>
      </c>
      <c r="D411" s="9" t="s">
        <v>5744</v>
      </c>
      <c r="E411" s="695"/>
      <c r="F411" s="401" t="s">
        <v>4432</v>
      </c>
      <c r="G411" s="664">
        <v>58350.05</v>
      </c>
      <c r="H411" s="9" t="s">
        <v>5745</v>
      </c>
    </row>
    <row r="412" spans="2:8" x14ac:dyDescent="0.25">
      <c r="B412" s="414" t="s">
        <v>3</v>
      </c>
      <c r="C412" s="636">
        <v>991549.06</v>
      </c>
      <c r="D412" s="9" t="s">
        <v>5745</v>
      </c>
      <c r="E412" s="695"/>
      <c r="F412" s="401"/>
      <c r="G412" s="636"/>
      <c r="H412" s="9" t="s">
        <v>2527</v>
      </c>
    </row>
    <row r="413" spans="2:8" x14ac:dyDescent="0.25">
      <c r="B413" s="414" t="s">
        <v>3</v>
      </c>
      <c r="C413" s="636">
        <v>806501.64</v>
      </c>
      <c r="D413" s="9" t="s">
        <v>5746</v>
      </c>
      <c r="E413" s="695"/>
      <c r="F413" s="401" t="s">
        <v>245</v>
      </c>
      <c r="G413" s="636">
        <v>226720.14</v>
      </c>
      <c r="H413" s="9" t="s">
        <v>5743</v>
      </c>
    </row>
    <row r="414" spans="2:8" ht="15.75" thickBot="1" x14ac:dyDescent="0.3">
      <c r="B414" s="401" t="s">
        <v>3</v>
      </c>
      <c r="C414" s="637">
        <v>187344.08</v>
      </c>
      <c r="D414" s="9" t="s">
        <v>5766</v>
      </c>
      <c r="E414" s="695"/>
      <c r="F414" s="401" t="s">
        <v>245</v>
      </c>
      <c r="G414" s="638">
        <v>120831.7</v>
      </c>
      <c r="H414" s="9" t="s">
        <v>300</v>
      </c>
    </row>
    <row r="415" spans="2:8" ht="16.5" thickTop="1" thickBot="1" x14ac:dyDescent="0.3">
      <c r="B415" s="401"/>
      <c r="C415" s="648">
        <f>SUM(C409:C414)</f>
        <v>5832381.29</v>
      </c>
      <c r="D415" s="9" t="s">
        <v>2527</v>
      </c>
      <c r="E415" s="695"/>
      <c r="F415" s="401" t="s">
        <v>245</v>
      </c>
      <c r="G415" s="639">
        <v>79446.399999999994</v>
      </c>
      <c r="H415" s="9" t="s">
        <v>5744</v>
      </c>
    </row>
    <row r="416" spans="2:8" ht="15.75" thickTop="1" x14ac:dyDescent="0.25">
      <c r="B416" s="401"/>
      <c r="C416" s="636"/>
      <c r="D416" s="9" t="s">
        <v>2527</v>
      </c>
      <c r="E416" s="695"/>
      <c r="F416" s="401"/>
      <c r="G416" s="647">
        <f>SUM(G413:G415)</f>
        <v>426998.24</v>
      </c>
      <c r="H416" s="9" t="s">
        <v>2527</v>
      </c>
    </row>
    <row r="417" spans="2:9" x14ac:dyDescent="0.25">
      <c r="B417" s="401" t="s">
        <v>121</v>
      </c>
      <c r="C417" s="636">
        <v>1127903.3</v>
      </c>
      <c r="D417" s="9" t="s">
        <v>5743</v>
      </c>
      <c r="E417" s="695"/>
      <c r="F417" s="401"/>
      <c r="G417" s="636"/>
      <c r="H417" s="9" t="s">
        <v>2527</v>
      </c>
    </row>
    <row r="418" spans="2:9" x14ac:dyDescent="0.25">
      <c r="B418" s="401" t="s">
        <v>121</v>
      </c>
      <c r="C418" s="636">
        <v>501372.5</v>
      </c>
      <c r="D418" s="9" t="s">
        <v>300</v>
      </c>
      <c r="E418" s="695"/>
      <c r="F418" s="401" t="s">
        <v>2599</v>
      </c>
      <c r="G418" s="636">
        <v>64827.1</v>
      </c>
      <c r="H418" s="9" t="s">
        <v>5745</v>
      </c>
    </row>
    <row r="419" spans="2:9" x14ac:dyDescent="0.25">
      <c r="B419" s="414" t="s">
        <v>121</v>
      </c>
      <c r="C419" s="636">
        <v>127498.2</v>
      </c>
      <c r="D419" s="9" t="s">
        <v>5744</v>
      </c>
      <c r="E419" s="695"/>
      <c r="F419" s="401" t="s">
        <v>2599</v>
      </c>
      <c r="G419" s="638">
        <v>24419.7</v>
      </c>
      <c r="H419" s="9" t="s">
        <v>5746</v>
      </c>
    </row>
    <row r="420" spans="2:9" ht="15.75" thickBot="1" x14ac:dyDescent="0.3">
      <c r="B420" s="401" t="s">
        <v>121</v>
      </c>
      <c r="C420" s="636">
        <v>638742.1</v>
      </c>
      <c r="D420" s="9" t="s">
        <v>5745</v>
      </c>
      <c r="E420" s="695"/>
      <c r="F420" s="401" t="s">
        <v>2599</v>
      </c>
      <c r="G420" s="639">
        <v>47884.35</v>
      </c>
      <c r="H420" s="9" t="s">
        <v>5766</v>
      </c>
    </row>
    <row r="421" spans="2:9" ht="15.75" thickTop="1" x14ac:dyDescent="0.25">
      <c r="B421" s="401" t="s">
        <v>121</v>
      </c>
      <c r="C421" s="636">
        <v>454943.41</v>
      </c>
      <c r="D421" s="9" t="s">
        <v>5746</v>
      </c>
      <c r="E421" s="695"/>
      <c r="F421" s="401"/>
      <c r="G421" s="647">
        <f>SUM(G418:G420)</f>
        <v>137131.15</v>
      </c>
      <c r="H421" s="9" t="s">
        <v>2527</v>
      </c>
    </row>
    <row r="422" spans="2:9" ht="15.75" thickBot="1" x14ac:dyDescent="0.3">
      <c r="B422" s="401" t="s">
        <v>121</v>
      </c>
      <c r="C422" s="637">
        <v>393032.9</v>
      </c>
      <c r="D422" s="9" t="s">
        <v>5766</v>
      </c>
      <c r="E422" s="695"/>
      <c r="F422" s="401"/>
      <c r="G422" s="636"/>
      <c r="H422" s="9" t="s">
        <v>2527</v>
      </c>
    </row>
    <row r="423" spans="2:9" ht="15.75" thickTop="1" x14ac:dyDescent="0.25">
      <c r="B423" s="8"/>
      <c r="C423" s="647">
        <f>SUM(C417:C422)</f>
        <v>3243492.41</v>
      </c>
      <c r="D423" s="9" t="s">
        <v>2527</v>
      </c>
      <c r="E423" s="695"/>
      <c r="F423" s="8" t="s">
        <v>2815</v>
      </c>
      <c r="G423" s="638">
        <v>3598.6</v>
      </c>
      <c r="H423" s="9" t="s">
        <v>5745</v>
      </c>
    </row>
    <row r="424" spans="2:9" x14ac:dyDescent="0.25">
      <c r="B424" s="401"/>
      <c r="C424" s="636"/>
      <c r="D424" s="9" t="s">
        <v>2527</v>
      </c>
      <c r="E424" s="695"/>
      <c r="F424" s="8" t="s">
        <v>2815</v>
      </c>
      <c r="G424" s="638">
        <v>61746.2</v>
      </c>
      <c r="H424" s="9" t="s">
        <v>5746</v>
      </c>
    </row>
    <row r="425" spans="2:9" ht="15.75" thickBot="1" x14ac:dyDescent="0.3">
      <c r="C425" s="9"/>
      <c r="E425" s="695"/>
      <c r="F425" s="8" t="s">
        <v>2815</v>
      </c>
      <c r="G425" s="637">
        <v>0</v>
      </c>
      <c r="H425" s="9" t="s">
        <v>5766</v>
      </c>
    </row>
    <row r="426" spans="2:9" ht="15.75" thickTop="1" x14ac:dyDescent="0.25">
      <c r="C426" s="9"/>
      <c r="E426" s="695"/>
      <c r="F426" s="8"/>
      <c r="G426" s="647">
        <f>SUM(G423:G425)</f>
        <v>65344.799999999996</v>
      </c>
      <c r="H426" s="9" t="s">
        <v>2527</v>
      </c>
    </row>
    <row r="427" spans="2:9" x14ac:dyDescent="0.25">
      <c r="C427" s="9"/>
      <c r="E427" s="695"/>
    </row>
    <row r="428" spans="2:9" x14ac:dyDescent="0.25">
      <c r="B428" s="401" t="s">
        <v>9</v>
      </c>
      <c r="C428" s="636">
        <v>26814.5</v>
      </c>
      <c r="D428" s="9" t="s">
        <v>5744</v>
      </c>
      <c r="E428" s="695"/>
      <c r="F428" s="401" t="s">
        <v>78</v>
      </c>
      <c r="G428" s="636">
        <v>22478</v>
      </c>
      <c r="H428" s="9" t="s">
        <v>5743</v>
      </c>
      <c r="I428" s="693"/>
    </row>
    <row r="429" spans="2:9" ht="15.75" thickBot="1" x14ac:dyDescent="0.3">
      <c r="B429" s="401" t="s">
        <v>9</v>
      </c>
      <c r="C429" s="637">
        <v>89122.69</v>
      </c>
      <c r="D429" s="9" t="s">
        <v>5745</v>
      </c>
      <c r="E429" s="695"/>
      <c r="F429" s="401" t="s">
        <v>78</v>
      </c>
      <c r="G429" s="636">
        <v>14028</v>
      </c>
      <c r="H429" s="9" t="s">
        <v>300</v>
      </c>
      <c r="I429" s="693"/>
    </row>
    <row r="430" spans="2:9" ht="15.75" thickTop="1" x14ac:dyDescent="0.25">
      <c r="B430" s="401"/>
      <c r="C430" s="650">
        <f>SUM(C428:C429)</f>
        <v>115937.19</v>
      </c>
      <c r="D430" s="9" t="s">
        <v>2527</v>
      </c>
      <c r="E430" s="695"/>
      <c r="F430" s="401" t="s">
        <v>78</v>
      </c>
      <c r="G430" s="636">
        <v>30024.258000000002</v>
      </c>
      <c r="H430" s="9" t="s">
        <v>5744</v>
      </c>
      <c r="I430" s="693"/>
    </row>
    <row r="431" spans="2:9" x14ac:dyDescent="0.25">
      <c r="B431" s="401"/>
      <c r="C431" s="636"/>
      <c r="D431" s="9" t="s">
        <v>2527</v>
      </c>
      <c r="E431" s="695"/>
      <c r="F431" s="401" t="s">
        <v>78</v>
      </c>
      <c r="G431" s="638">
        <v>109097.65</v>
      </c>
      <c r="H431" s="9" t="s">
        <v>5745</v>
      </c>
      <c r="I431" s="693"/>
    </row>
    <row r="432" spans="2:9" x14ac:dyDescent="0.25">
      <c r="B432" s="401" t="s">
        <v>2581</v>
      </c>
      <c r="C432" s="636">
        <v>85961.41</v>
      </c>
      <c r="D432" s="9" t="s">
        <v>5745</v>
      </c>
      <c r="E432" s="695"/>
      <c r="F432" s="401" t="s">
        <v>78</v>
      </c>
      <c r="G432" s="638">
        <v>105329.32</v>
      </c>
      <c r="H432" s="9" t="s">
        <v>5746</v>
      </c>
      <c r="I432" s="693"/>
    </row>
    <row r="433" spans="2:9" ht="15.75" thickBot="1" x14ac:dyDescent="0.3">
      <c r="B433" s="401" t="s">
        <v>2581</v>
      </c>
      <c r="C433" s="636">
        <v>80655.5</v>
      </c>
      <c r="D433" s="9" t="s">
        <v>5746</v>
      </c>
      <c r="E433" s="695"/>
      <c r="F433" s="401" t="s">
        <v>78</v>
      </c>
      <c r="G433" s="637">
        <v>12210</v>
      </c>
      <c r="H433" s="9" t="s">
        <v>5766</v>
      </c>
      <c r="I433" s="693"/>
    </row>
    <row r="434" spans="2:9" ht="16.5" thickTop="1" thickBot="1" x14ac:dyDescent="0.3">
      <c r="B434" s="401" t="s">
        <v>2581</v>
      </c>
      <c r="C434" s="637">
        <v>86712.92</v>
      </c>
      <c r="D434" s="9" t="s">
        <v>5766</v>
      </c>
      <c r="E434" s="695"/>
      <c r="F434" s="401"/>
      <c r="G434" s="648">
        <f>SUM(G428:G433)</f>
        <v>293167.228</v>
      </c>
      <c r="H434" s="9" t="s">
        <v>2527</v>
      </c>
    </row>
    <row r="435" spans="2:9" ht="15.75" thickTop="1" x14ac:dyDescent="0.25">
      <c r="B435" s="401"/>
      <c r="C435" s="650">
        <f>SUM(C432:C434)</f>
        <v>253329.83000000002</v>
      </c>
      <c r="D435" s="9" t="s">
        <v>2527</v>
      </c>
      <c r="E435" s="695"/>
      <c r="F435" s="401"/>
      <c r="G435" s="636"/>
      <c r="H435" s="9" t="s">
        <v>2527</v>
      </c>
    </row>
    <row r="436" spans="2:9" x14ac:dyDescent="0.25">
      <c r="B436" s="401"/>
      <c r="C436" s="636"/>
      <c r="D436" s="9" t="s">
        <v>2527</v>
      </c>
      <c r="E436" s="695"/>
      <c r="F436" s="401" t="s">
        <v>4404</v>
      </c>
      <c r="G436" s="636">
        <v>87870</v>
      </c>
      <c r="H436" s="9" t="s">
        <v>5743</v>
      </c>
    </row>
    <row r="437" spans="2:9" x14ac:dyDescent="0.25">
      <c r="B437" s="8" t="s">
        <v>27</v>
      </c>
      <c r="C437" s="638">
        <v>56675.95</v>
      </c>
      <c r="D437" s="9" t="s">
        <v>5743</v>
      </c>
      <c r="E437" s="695"/>
      <c r="F437" s="401" t="s">
        <v>4404</v>
      </c>
      <c r="G437" s="636">
        <v>139390</v>
      </c>
      <c r="H437" s="9" t="s">
        <v>300</v>
      </c>
    </row>
    <row r="438" spans="2:9" x14ac:dyDescent="0.25">
      <c r="B438" s="8" t="s">
        <v>27</v>
      </c>
      <c r="C438" s="636">
        <v>53665.599999999999</v>
      </c>
      <c r="D438" s="9" t="s">
        <v>300</v>
      </c>
      <c r="E438" s="695"/>
      <c r="F438" s="401" t="s">
        <v>4404</v>
      </c>
      <c r="G438" s="636">
        <v>78236.2</v>
      </c>
      <c r="H438" s="9" t="s">
        <v>5744</v>
      </c>
    </row>
    <row r="439" spans="2:9" x14ac:dyDescent="0.25">
      <c r="B439" s="8" t="s">
        <v>27</v>
      </c>
      <c r="C439" s="636">
        <v>62795.5</v>
      </c>
      <c r="D439" s="9" t="s">
        <v>5744</v>
      </c>
      <c r="E439" s="695"/>
      <c r="F439" s="401" t="s">
        <v>4404</v>
      </c>
      <c r="G439" s="636">
        <v>130325.2</v>
      </c>
      <c r="H439" s="9" t="s">
        <v>5745</v>
      </c>
    </row>
    <row r="440" spans="2:9" x14ac:dyDescent="0.25">
      <c r="B440" s="8" t="s">
        <v>27</v>
      </c>
      <c r="C440" s="636">
        <v>77066.8</v>
      </c>
      <c r="D440" s="9" t="s">
        <v>5745</v>
      </c>
      <c r="E440" s="695"/>
      <c r="F440" s="8" t="s">
        <v>2507</v>
      </c>
      <c r="G440" s="638">
        <v>0</v>
      </c>
      <c r="H440" s="9" t="s">
        <v>5746</v>
      </c>
    </row>
    <row r="441" spans="2:9" ht="15.75" thickBot="1" x14ac:dyDescent="0.3">
      <c r="B441" s="8" t="s">
        <v>27</v>
      </c>
      <c r="C441" s="638">
        <v>85872.15</v>
      </c>
      <c r="D441" s="9" t="s">
        <v>5746</v>
      </c>
      <c r="E441" s="695"/>
      <c r="F441" s="401" t="s">
        <v>2507</v>
      </c>
      <c r="G441" s="637">
        <v>0</v>
      </c>
      <c r="H441" s="9" t="s">
        <v>5766</v>
      </c>
    </row>
    <row r="442" spans="2:9" ht="16.5" thickTop="1" thickBot="1" x14ac:dyDescent="0.3">
      <c r="B442" s="8" t="s">
        <v>27</v>
      </c>
      <c r="C442" s="639">
        <v>43406.6</v>
      </c>
      <c r="D442" s="9" t="s">
        <v>5766</v>
      </c>
      <c r="E442" s="695"/>
      <c r="F442" s="414"/>
      <c r="G442" s="648">
        <f>SUM(G436:G441)</f>
        <v>435821.4</v>
      </c>
      <c r="H442" s="9" t="s">
        <v>2527</v>
      </c>
    </row>
    <row r="443" spans="2:9" ht="15.75" thickTop="1" x14ac:dyDescent="0.25">
      <c r="B443" s="8"/>
      <c r="C443" s="650">
        <f>SUM(C437:C442)</f>
        <v>379482.6</v>
      </c>
      <c r="D443" s="9" t="s">
        <v>2527</v>
      </c>
      <c r="E443" s="695"/>
      <c r="F443" s="401"/>
      <c r="G443" s="636"/>
      <c r="H443" s="9" t="s">
        <v>2527</v>
      </c>
    </row>
    <row r="444" spans="2:9" x14ac:dyDescent="0.25">
      <c r="B444" s="8"/>
      <c r="C444" s="638"/>
      <c r="D444" s="9" t="s">
        <v>2527</v>
      </c>
      <c r="E444" s="695"/>
      <c r="F444" s="401"/>
      <c r="G444" s="636">
        <v>41636.6</v>
      </c>
      <c r="H444" s="9" t="s">
        <v>5745</v>
      </c>
    </row>
    <row r="445" spans="2:9" x14ac:dyDescent="0.25">
      <c r="B445" s="401" t="s">
        <v>65</v>
      </c>
      <c r="C445" s="636">
        <v>21198.31</v>
      </c>
      <c r="D445" s="9" t="s">
        <v>5745</v>
      </c>
      <c r="E445" s="695"/>
      <c r="F445" s="401" t="s">
        <v>2507</v>
      </c>
      <c r="G445" s="636">
        <v>282821.40000000002</v>
      </c>
      <c r="H445" s="9" t="s">
        <v>5746</v>
      </c>
    </row>
    <row r="446" spans="2:9" ht="15.75" thickBot="1" x14ac:dyDescent="0.3">
      <c r="B446" s="401" t="s">
        <v>65</v>
      </c>
      <c r="C446" s="638">
        <v>33240.400000000001</v>
      </c>
      <c r="D446" s="9" t="s">
        <v>5746</v>
      </c>
      <c r="E446" s="695"/>
      <c r="F446" s="8" t="s">
        <v>2507</v>
      </c>
      <c r="G446" s="639">
        <v>154847</v>
      </c>
      <c r="H446" s="9" t="s">
        <v>5766</v>
      </c>
    </row>
    <row r="447" spans="2:9" ht="16.5" thickTop="1" thickBot="1" x14ac:dyDescent="0.3">
      <c r="B447" s="401" t="s">
        <v>65</v>
      </c>
      <c r="C447" s="639">
        <v>22990.5</v>
      </c>
      <c r="D447" s="9" t="s">
        <v>5766</v>
      </c>
      <c r="E447" s="695"/>
      <c r="F447" s="8"/>
      <c r="G447" s="647">
        <f>SUM(G444:G446)</f>
        <v>479305</v>
      </c>
      <c r="H447" s="9" t="s">
        <v>2527</v>
      </c>
    </row>
    <row r="448" spans="2:9" ht="15.75" thickTop="1" x14ac:dyDescent="0.25">
      <c r="B448" s="401"/>
      <c r="C448" s="650">
        <f>SUM(C445:C447)</f>
        <v>77429.210000000006</v>
      </c>
      <c r="D448" s="9" t="s">
        <v>2527</v>
      </c>
      <c r="E448" s="695"/>
      <c r="F448" s="8"/>
      <c r="G448" s="638"/>
      <c r="H448" s="9" t="s">
        <v>2527</v>
      </c>
    </row>
    <row r="449" spans="2:8" x14ac:dyDescent="0.25">
      <c r="B449" s="401"/>
      <c r="C449" s="636"/>
      <c r="D449" s="9" t="s">
        <v>2527</v>
      </c>
      <c r="E449" s="695"/>
      <c r="F449" s="401" t="s">
        <v>2530</v>
      </c>
      <c r="G449" s="636">
        <v>648213.19999999995</v>
      </c>
      <c r="H449" s="9" t="s">
        <v>5744</v>
      </c>
    </row>
    <row r="450" spans="2:8" x14ac:dyDescent="0.25">
      <c r="B450" s="401" t="s">
        <v>2556</v>
      </c>
      <c r="C450" s="636">
        <v>6658</v>
      </c>
      <c r="D450" s="9" t="s">
        <v>5743</v>
      </c>
      <c r="E450" s="695"/>
      <c r="F450" s="401" t="s">
        <v>2530</v>
      </c>
      <c r="G450" s="636">
        <v>136372.29</v>
      </c>
      <c r="H450" s="9" t="s">
        <v>5745</v>
      </c>
    </row>
    <row r="451" spans="2:8" x14ac:dyDescent="0.25">
      <c r="B451" s="401" t="s">
        <v>2556</v>
      </c>
      <c r="C451" s="638">
        <v>0</v>
      </c>
      <c r="D451" s="9" t="s">
        <v>300</v>
      </c>
      <c r="E451" s="695"/>
      <c r="F451" s="401" t="s">
        <v>2530</v>
      </c>
      <c r="G451" s="636">
        <v>120420.62</v>
      </c>
      <c r="H451" s="9" t="s">
        <v>5746</v>
      </c>
    </row>
    <row r="452" spans="2:8" ht="15.75" thickBot="1" x14ac:dyDescent="0.3">
      <c r="B452" s="401" t="s">
        <v>2556</v>
      </c>
      <c r="C452" s="638">
        <v>0</v>
      </c>
      <c r="D452" s="9" t="s">
        <v>5744</v>
      </c>
      <c r="E452" s="695"/>
      <c r="F452" s="401" t="s">
        <v>2530</v>
      </c>
      <c r="G452" s="637">
        <v>382295.05</v>
      </c>
      <c r="H452" s="9" t="s">
        <v>5766</v>
      </c>
    </row>
    <row r="453" spans="2:8" ht="15.75" thickTop="1" x14ac:dyDescent="0.25">
      <c r="B453" s="401" t="s">
        <v>2556</v>
      </c>
      <c r="C453" s="636">
        <v>133033.79999999999</v>
      </c>
      <c r="D453" s="9" t="s">
        <v>5745</v>
      </c>
      <c r="E453" s="695"/>
      <c r="F453" s="401"/>
      <c r="G453" s="648">
        <f>SUM(G449:G452)</f>
        <v>1287301.1599999999</v>
      </c>
      <c r="H453" s="9" t="s">
        <v>2527</v>
      </c>
    </row>
    <row r="454" spans="2:8" x14ac:dyDescent="0.25">
      <c r="B454" s="401" t="s">
        <v>2556</v>
      </c>
      <c r="C454" s="638">
        <v>96698.4</v>
      </c>
      <c r="D454" s="9" t="s">
        <v>5746</v>
      </c>
      <c r="E454" s="695"/>
      <c r="F454" s="8"/>
      <c r="G454" s="638"/>
      <c r="H454" s="9" t="s">
        <v>2527</v>
      </c>
    </row>
    <row r="455" spans="2:8" ht="15.75" thickBot="1" x14ac:dyDescent="0.3">
      <c r="B455" s="401" t="s">
        <v>2556</v>
      </c>
      <c r="C455" s="639">
        <v>54577.95</v>
      </c>
      <c r="D455" s="9" t="s">
        <v>5766</v>
      </c>
      <c r="E455" s="695"/>
      <c r="F455" s="8" t="s">
        <v>4932</v>
      </c>
      <c r="G455" s="664">
        <v>38957.699999999997</v>
      </c>
      <c r="H455" s="9" t="s">
        <v>300</v>
      </c>
    </row>
    <row r="456" spans="2:8" ht="15.75" thickTop="1" x14ac:dyDescent="0.25">
      <c r="B456" s="401"/>
      <c r="C456" s="648">
        <f>SUM(C450:C455)</f>
        <v>290968.14999999997</v>
      </c>
      <c r="D456" s="9" t="s">
        <v>2527</v>
      </c>
      <c r="E456" s="695"/>
      <c r="F456" s="8"/>
      <c r="G456" s="636"/>
      <c r="H456" s="9" t="s">
        <v>2527</v>
      </c>
    </row>
    <row r="457" spans="2:8" x14ac:dyDescent="0.25">
      <c r="B457" s="414"/>
      <c r="C457" s="636"/>
      <c r="D457" s="9" t="s">
        <v>2527</v>
      </c>
      <c r="E457" s="695"/>
      <c r="F457" s="401" t="s">
        <v>703</v>
      </c>
      <c r="G457" s="636">
        <v>60371.72</v>
      </c>
      <c r="H457" s="9" t="s">
        <v>5746</v>
      </c>
    </row>
    <row r="458" spans="2:8" ht="15.75" thickBot="1" x14ac:dyDescent="0.3">
      <c r="B458" s="414" t="s">
        <v>4773</v>
      </c>
      <c r="C458" s="636">
        <v>40587</v>
      </c>
      <c r="D458" s="9" t="s">
        <v>5744</v>
      </c>
      <c r="E458" s="695"/>
      <c r="F458" s="401" t="s">
        <v>703</v>
      </c>
      <c r="G458" s="637">
        <v>50370.34</v>
      </c>
      <c r="H458" s="9" t="s">
        <v>5766</v>
      </c>
    </row>
    <row r="459" spans="2:8" ht="16.5" thickTop="1" thickBot="1" x14ac:dyDescent="0.3">
      <c r="B459" s="414" t="s">
        <v>4773</v>
      </c>
      <c r="C459" s="637">
        <v>24522.7</v>
      </c>
      <c r="D459" s="9" t="s">
        <v>5745</v>
      </c>
      <c r="E459" s="695"/>
      <c r="F459" s="401"/>
      <c r="G459" s="647">
        <f>SUM(G457:G458)</f>
        <v>110742.06</v>
      </c>
      <c r="H459" s="9" t="s">
        <v>2527</v>
      </c>
    </row>
    <row r="460" spans="2:8" ht="15.75" thickTop="1" x14ac:dyDescent="0.25">
      <c r="B460" s="414"/>
      <c r="C460" s="648">
        <f>SUM(C458:C459)</f>
        <v>65109.7</v>
      </c>
      <c r="D460" s="9" t="s">
        <v>2527</v>
      </c>
      <c r="E460" s="695"/>
      <c r="F460" s="401"/>
      <c r="G460" s="638"/>
      <c r="H460" s="9" t="s">
        <v>2527</v>
      </c>
    </row>
    <row r="461" spans="2:8" x14ac:dyDescent="0.25">
      <c r="B461" s="414"/>
      <c r="C461" s="636"/>
      <c r="D461" s="9" t="s">
        <v>2527</v>
      </c>
      <c r="E461" s="695"/>
      <c r="F461" s="414" t="s">
        <v>40</v>
      </c>
      <c r="G461" s="636">
        <v>85077.4</v>
      </c>
      <c r="H461" s="9" t="s">
        <v>5743</v>
      </c>
    </row>
    <row r="462" spans="2:8" x14ac:dyDescent="0.25">
      <c r="B462" s="401" t="s">
        <v>2433</v>
      </c>
      <c r="C462" s="636">
        <v>16324</v>
      </c>
      <c r="D462" s="9" t="s">
        <v>5744</v>
      </c>
      <c r="E462" s="695"/>
      <c r="F462" s="414" t="s">
        <v>40</v>
      </c>
      <c r="G462" s="636">
        <v>46788.4</v>
      </c>
      <c r="H462" s="9" t="s">
        <v>300</v>
      </c>
    </row>
    <row r="463" spans="2:8" x14ac:dyDescent="0.25">
      <c r="B463" s="401" t="s">
        <v>2433</v>
      </c>
      <c r="C463" s="636">
        <v>102860.85</v>
      </c>
      <c r="D463" s="9" t="s">
        <v>5745</v>
      </c>
      <c r="E463" s="695"/>
      <c r="F463" s="401" t="s">
        <v>40</v>
      </c>
      <c r="G463" s="636">
        <v>50831.199999999997</v>
      </c>
      <c r="H463" s="9" t="s">
        <v>5744</v>
      </c>
    </row>
    <row r="464" spans="2:8" x14ac:dyDescent="0.25">
      <c r="B464" s="401" t="s">
        <v>2433</v>
      </c>
      <c r="C464" s="636">
        <v>311178.2</v>
      </c>
      <c r="D464" s="9" t="s">
        <v>5746</v>
      </c>
      <c r="E464" s="695"/>
      <c r="F464" s="401" t="s">
        <v>40</v>
      </c>
      <c r="G464" s="636">
        <v>115858.1</v>
      </c>
      <c r="H464" s="9" t="s">
        <v>5745</v>
      </c>
    </row>
    <row r="465" spans="2:8" ht="15.75" thickBot="1" x14ac:dyDescent="0.3">
      <c r="B465" s="401" t="s">
        <v>2433</v>
      </c>
      <c r="C465" s="637">
        <v>708382.6</v>
      </c>
      <c r="D465" s="9" t="s">
        <v>5766</v>
      </c>
      <c r="E465" s="695"/>
      <c r="F465" s="401" t="s">
        <v>40</v>
      </c>
      <c r="G465" s="636">
        <v>42031.199999999997</v>
      </c>
      <c r="H465" s="9" t="s">
        <v>5746</v>
      </c>
    </row>
    <row r="466" spans="2:8" ht="16.5" thickTop="1" thickBot="1" x14ac:dyDescent="0.3">
      <c r="B466" s="401"/>
      <c r="C466" s="648">
        <f>SUM(C462:C465)</f>
        <v>1138745.6499999999</v>
      </c>
      <c r="D466" s="9" t="s">
        <v>2527</v>
      </c>
      <c r="E466" s="695"/>
      <c r="F466" s="8" t="s">
        <v>40</v>
      </c>
      <c r="G466" s="639">
        <v>59468.45</v>
      </c>
      <c r="H466" s="9" t="s">
        <v>5766</v>
      </c>
    </row>
    <row r="467" spans="2:8" ht="15.75" thickTop="1" x14ac:dyDescent="0.25">
      <c r="B467" s="401"/>
      <c r="C467" s="636"/>
      <c r="D467" s="9" t="s">
        <v>2527</v>
      </c>
      <c r="E467" s="695"/>
      <c r="F467" s="8"/>
      <c r="G467" s="647">
        <f>SUM(G461:G466)</f>
        <v>400054.75</v>
      </c>
      <c r="H467" s="9" t="s">
        <v>2527</v>
      </c>
    </row>
    <row r="468" spans="2:8" x14ac:dyDescent="0.25">
      <c r="B468" s="8" t="s">
        <v>2641</v>
      </c>
      <c r="C468" s="665">
        <v>54697.35</v>
      </c>
      <c r="D468" s="9" t="s">
        <v>5766</v>
      </c>
      <c r="E468" s="695"/>
      <c r="F468" s="8"/>
      <c r="G468" s="638"/>
      <c r="H468" s="9" t="s">
        <v>2527</v>
      </c>
    </row>
    <row r="469" spans="2:8" x14ac:dyDescent="0.25">
      <c r="B469" s="8"/>
      <c r="C469" s="636"/>
      <c r="D469" s="9" t="s">
        <v>2527</v>
      </c>
      <c r="E469" s="695"/>
      <c r="F469" s="401" t="s">
        <v>5294</v>
      </c>
      <c r="G469" s="664">
        <v>83644</v>
      </c>
      <c r="H469" s="9" t="s">
        <v>300</v>
      </c>
    </row>
    <row r="470" spans="2:8" x14ac:dyDescent="0.25">
      <c r="B470" s="401" t="s">
        <v>22</v>
      </c>
      <c r="C470" s="636">
        <v>134578.06</v>
      </c>
      <c r="D470" s="9" t="s">
        <v>5743</v>
      </c>
      <c r="E470" s="695"/>
      <c r="F470" s="401"/>
      <c r="G470" s="636"/>
      <c r="H470" s="9" t="s">
        <v>2527</v>
      </c>
    </row>
    <row r="471" spans="2:8" x14ac:dyDescent="0.25">
      <c r="B471" s="414" t="s">
        <v>22</v>
      </c>
      <c r="C471" s="636">
        <v>149374</v>
      </c>
      <c r="D471" s="9" t="s">
        <v>300</v>
      </c>
      <c r="E471" s="695"/>
      <c r="F471" s="401" t="s">
        <v>480</v>
      </c>
      <c r="G471" s="636">
        <v>109641.60000000001</v>
      </c>
      <c r="H471" s="9" t="s">
        <v>5743</v>
      </c>
    </row>
    <row r="472" spans="2:8" x14ac:dyDescent="0.25">
      <c r="B472" s="414" t="s">
        <v>22</v>
      </c>
      <c r="C472" s="636">
        <v>217019.35</v>
      </c>
      <c r="D472" s="9" t="s">
        <v>5744</v>
      </c>
      <c r="E472" s="695"/>
      <c r="F472" s="401" t="s">
        <v>480</v>
      </c>
      <c r="G472" s="636">
        <v>127844.1</v>
      </c>
      <c r="H472" s="9" t="s">
        <v>300</v>
      </c>
    </row>
    <row r="473" spans="2:8" x14ac:dyDescent="0.25">
      <c r="B473" s="401" t="s">
        <v>22</v>
      </c>
      <c r="C473" s="636">
        <v>414532.4</v>
      </c>
      <c r="D473" s="9" t="s">
        <v>5745</v>
      </c>
      <c r="E473" s="695"/>
      <c r="F473" s="401" t="s">
        <v>480</v>
      </c>
      <c r="G473" s="636">
        <v>17021.5</v>
      </c>
      <c r="H473" s="9" t="s">
        <v>5744</v>
      </c>
    </row>
    <row r="474" spans="2:8" x14ac:dyDescent="0.25">
      <c r="B474" s="401" t="s">
        <v>22</v>
      </c>
      <c r="C474" s="636">
        <v>319554.59999999998</v>
      </c>
      <c r="D474" s="9" t="s">
        <v>5746</v>
      </c>
      <c r="E474" s="695"/>
      <c r="F474" s="401" t="s">
        <v>480</v>
      </c>
      <c r="G474" s="638">
        <v>149894.39999999999</v>
      </c>
      <c r="H474" s="9" t="s">
        <v>5745</v>
      </c>
    </row>
    <row r="475" spans="2:8" ht="15.75" thickBot="1" x14ac:dyDescent="0.3">
      <c r="B475" s="401" t="s">
        <v>22</v>
      </c>
      <c r="C475" s="637">
        <v>209163.5</v>
      </c>
      <c r="D475" s="9" t="s">
        <v>5766</v>
      </c>
      <c r="E475" s="695"/>
      <c r="F475" s="401" t="s">
        <v>480</v>
      </c>
      <c r="G475" s="636">
        <v>19166.400000000001</v>
      </c>
      <c r="H475" s="9" t="s">
        <v>5746</v>
      </c>
    </row>
    <row r="476" spans="2:8" ht="16.5" thickTop="1" thickBot="1" x14ac:dyDescent="0.3">
      <c r="B476" s="401"/>
      <c r="C476" s="648">
        <f>SUM(C470:C475)</f>
        <v>1444221.9100000001</v>
      </c>
      <c r="D476" s="9" t="s">
        <v>2527</v>
      </c>
      <c r="E476" s="695"/>
      <c r="F476" s="401" t="s">
        <v>480</v>
      </c>
      <c r="G476" s="637">
        <v>34092.199999999997</v>
      </c>
      <c r="H476" s="9" t="s">
        <v>5766</v>
      </c>
    </row>
    <row r="477" spans="2:8" ht="15.75" thickTop="1" x14ac:dyDescent="0.25">
      <c r="B477" s="8"/>
      <c r="C477" s="638"/>
      <c r="D477" s="9" t="s">
        <v>2527</v>
      </c>
      <c r="E477" s="695"/>
      <c r="F477" s="401"/>
      <c r="G477" s="648">
        <f>SUM(G471:G476)</f>
        <v>457660.2</v>
      </c>
      <c r="H477" s="9" t="s">
        <v>2527</v>
      </c>
    </row>
    <row r="478" spans="2:8" x14ac:dyDescent="0.25">
      <c r="B478" s="8" t="s">
        <v>2612</v>
      </c>
      <c r="C478" s="665">
        <v>35284.1</v>
      </c>
      <c r="D478" s="9" t="s">
        <v>5746</v>
      </c>
      <c r="E478" s="695"/>
      <c r="F478" s="411"/>
      <c r="G478" s="412"/>
      <c r="H478" s="9" t="s">
        <v>2527</v>
      </c>
    </row>
    <row r="479" spans="2:8" x14ac:dyDescent="0.25">
      <c r="B479" s="8"/>
      <c r="C479" s="636"/>
      <c r="D479" s="9" t="s">
        <v>2527</v>
      </c>
      <c r="E479" s="695"/>
      <c r="F479" s="411" t="s">
        <v>5757</v>
      </c>
      <c r="G479" s="636">
        <v>28140.799999999999</v>
      </c>
      <c r="H479" s="9" t="s">
        <v>5743</v>
      </c>
    </row>
    <row r="480" spans="2:8" x14ac:dyDescent="0.25">
      <c r="B480" s="8" t="s">
        <v>2714</v>
      </c>
      <c r="C480" s="638">
        <v>66903.199999999997</v>
      </c>
      <c r="D480" s="9" t="s">
        <v>5743</v>
      </c>
      <c r="E480" s="695"/>
      <c r="F480" s="411" t="s">
        <v>5757</v>
      </c>
      <c r="G480" s="636">
        <v>0</v>
      </c>
      <c r="H480" s="9" t="s">
        <v>300</v>
      </c>
    </row>
    <row r="481" spans="2:8" x14ac:dyDescent="0.25">
      <c r="B481" s="401" t="s">
        <v>2714</v>
      </c>
      <c r="C481" s="636">
        <v>34135.199999999997</v>
      </c>
      <c r="D481" s="9" t="s">
        <v>300</v>
      </c>
      <c r="E481" s="695"/>
      <c r="F481" s="411" t="s">
        <v>5757</v>
      </c>
      <c r="G481" s="636">
        <v>0</v>
      </c>
      <c r="H481" s="9" t="s">
        <v>5744</v>
      </c>
    </row>
    <row r="482" spans="2:8" ht="15.75" thickBot="1" x14ac:dyDescent="0.3">
      <c r="B482" s="8" t="s">
        <v>2656</v>
      </c>
      <c r="C482" s="638">
        <v>29500.5</v>
      </c>
      <c r="D482" s="9" t="s">
        <v>5744</v>
      </c>
      <c r="E482" s="695"/>
      <c r="F482" s="411" t="s">
        <v>5757</v>
      </c>
      <c r="G482" s="637">
        <v>48554.7</v>
      </c>
      <c r="H482" s="9" t="s">
        <v>5745</v>
      </c>
    </row>
    <row r="483" spans="2:8" ht="15.75" thickTop="1" x14ac:dyDescent="0.25">
      <c r="B483" s="8" t="s">
        <v>2656</v>
      </c>
      <c r="C483" s="638">
        <v>47899.8</v>
      </c>
      <c r="D483" s="9" t="s">
        <v>5745</v>
      </c>
      <c r="E483" s="695"/>
      <c r="F483" s="411"/>
      <c r="G483" s="648">
        <f>SUM(G479:G482)</f>
        <v>76695.5</v>
      </c>
      <c r="H483" s="9" t="s">
        <v>2527</v>
      </c>
    </row>
    <row r="484" spans="2:8" x14ac:dyDescent="0.25">
      <c r="B484" s="401" t="s">
        <v>2656</v>
      </c>
      <c r="C484" s="636">
        <v>53848.5</v>
      </c>
      <c r="D484" s="9" t="s">
        <v>5746</v>
      </c>
      <c r="E484" s="695"/>
      <c r="F484" s="401"/>
      <c r="G484" s="636"/>
      <c r="H484" s="9" t="s">
        <v>2527</v>
      </c>
    </row>
    <row r="485" spans="2:8" ht="15.75" thickBot="1" x14ac:dyDescent="0.3">
      <c r="B485" s="401" t="s">
        <v>2656</v>
      </c>
      <c r="C485" s="637">
        <v>35704.65</v>
      </c>
      <c r="D485" s="9" t="s">
        <v>5766</v>
      </c>
      <c r="E485" s="695"/>
      <c r="F485" s="8" t="s">
        <v>214</v>
      </c>
      <c r="G485" s="638">
        <v>93777.5</v>
      </c>
      <c r="H485" s="9" t="s">
        <v>5743</v>
      </c>
    </row>
    <row r="486" spans="2:8" ht="15.75" thickTop="1" x14ac:dyDescent="0.25">
      <c r="B486" s="8"/>
      <c r="C486" s="647">
        <f>SUM(C480:C485)</f>
        <v>267991.85000000003</v>
      </c>
      <c r="D486" s="9" t="s">
        <v>2527</v>
      </c>
      <c r="E486" s="695"/>
      <c r="F486" s="401" t="s">
        <v>214</v>
      </c>
      <c r="G486" s="636">
        <v>122243.4</v>
      </c>
      <c r="H486" s="9" t="s">
        <v>300</v>
      </c>
    </row>
    <row r="487" spans="2:8" x14ac:dyDescent="0.25">
      <c r="B487" s="8"/>
      <c r="C487" s="636"/>
      <c r="D487" s="9" t="s">
        <v>2527</v>
      </c>
      <c r="E487" s="695"/>
      <c r="F487" s="401" t="s">
        <v>214</v>
      </c>
      <c r="G487" s="636">
        <v>122156.1</v>
      </c>
      <c r="H487" s="9" t="s">
        <v>5744</v>
      </c>
    </row>
    <row r="488" spans="2:8" x14ac:dyDescent="0.25">
      <c r="B488" s="8" t="s">
        <v>29</v>
      </c>
      <c r="C488" s="638">
        <v>391494.36</v>
      </c>
      <c r="D488" s="9" t="s">
        <v>5743</v>
      </c>
      <c r="E488" s="695"/>
      <c r="F488" s="401" t="s">
        <v>214</v>
      </c>
      <c r="G488" s="636">
        <v>116099.8</v>
      </c>
      <c r="H488" s="9" t="s">
        <v>5745</v>
      </c>
    </row>
    <row r="489" spans="2:8" x14ac:dyDescent="0.25">
      <c r="B489" s="8" t="s">
        <v>29</v>
      </c>
      <c r="C489" s="638">
        <v>234220.5</v>
      </c>
      <c r="D489" s="9" t="s">
        <v>300</v>
      </c>
      <c r="E489" s="695"/>
      <c r="F489" s="401" t="s">
        <v>214</v>
      </c>
      <c r="G489" s="636">
        <v>132808.20000000001</v>
      </c>
      <c r="H489" s="9" t="s">
        <v>5746</v>
      </c>
    </row>
    <row r="490" spans="2:8" ht="15.75" thickBot="1" x14ac:dyDescent="0.3">
      <c r="B490" s="8" t="s">
        <v>29</v>
      </c>
      <c r="C490" s="639">
        <v>179365.49</v>
      </c>
      <c r="D490" s="9" t="s">
        <v>5744</v>
      </c>
      <c r="E490" s="695"/>
      <c r="F490" s="401" t="s">
        <v>214</v>
      </c>
      <c r="G490" s="637">
        <v>79929.55</v>
      </c>
      <c r="H490" s="9" t="s">
        <v>5766</v>
      </c>
    </row>
    <row r="491" spans="2:8" ht="15.75" thickTop="1" x14ac:dyDescent="0.25">
      <c r="B491" s="8"/>
      <c r="C491" s="647">
        <f>SUM(C488:C490)</f>
        <v>805080.35</v>
      </c>
      <c r="D491" s="9" t="s">
        <v>2527</v>
      </c>
      <c r="E491" s="695"/>
      <c r="F491" s="414"/>
      <c r="G491" s="648">
        <f>SUM(G485:G490)</f>
        <v>667014.55000000005</v>
      </c>
      <c r="H491" s="9" t="s">
        <v>2527</v>
      </c>
    </row>
    <row r="492" spans="2:8" x14ac:dyDescent="0.25">
      <c r="B492" s="8"/>
      <c r="C492" s="638"/>
      <c r="D492" s="9" t="s">
        <v>2527</v>
      </c>
      <c r="E492" s="695"/>
      <c r="F492" s="414"/>
      <c r="G492" s="636"/>
      <c r="H492" s="9" t="s">
        <v>2527</v>
      </c>
    </row>
    <row r="493" spans="2:8" x14ac:dyDescent="0.25">
      <c r="B493" s="401" t="s">
        <v>5543</v>
      </c>
      <c r="C493" s="664">
        <v>79894.5</v>
      </c>
      <c r="D493" s="9" t="s">
        <v>5743</v>
      </c>
      <c r="E493" s="695"/>
      <c r="F493" s="8" t="s">
        <v>87</v>
      </c>
      <c r="G493" s="638">
        <v>259743.3</v>
      </c>
      <c r="H493" s="9" t="s">
        <v>5743</v>
      </c>
    </row>
    <row r="494" spans="2:8" x14ac:dyDescent="0.25">
      <c r="B494" s="401"/>
      <c r="C494" s="636"/>
      <c r="D494" s="9" t="s">
        <v>2527</v>
      </c>
      <c r="E494" s="695"/>
      <c r="F494" s="401" t="s">
        <v>87</v>
      </c>
      <c r="G494" s="636">
        <v>145507</v>
      </c>
      <c r="H494" s="9" t="s">
        <v>300</v>
      </c>
    </row>
    <row r="495" spans="2:8" x14ac:dyDescent="0.25">
      <c r="C495" s="9"/>
      <c r="E495" s="695"/>
      <c r="F495" s="8" t="s">
        <v>87</v>
      </c>
      <c r="G495" s="638">
        <v>231693.6</v>
      </c>
      <c r="H495" s="9" t="s">
        <v>5744</v>
      </c>
    </row>
    <row r="496" spans="2:8" x14ac:dyDescent="0.25">
      <c r="C496" s="9"/>
      <c r="E496" s="695"/>
      <c r="F496" s="401" t="s">
        <v>87</v>
      </c>
      <c r="G496" s="636">
        <v>227972</v>
      </c>
      <c r="H496" s="9" t="s">
        <v>5745</v>
      </c>
    </row>
    <row r="497" spans="2:9" x14ac:dyDescent="0.25">
      <c r="C497" s="9"/>
      <c r="E497" s="695"/>
      <c r="F497" s="401" t="s">
        <v>87</v>
      </c>
      <c r="G497" s="636">
        <v>213095</v>
      </c>
      <c r="H497" s="9" t="s">
        <v>5746</v>
      </c>
    </row>
    <row r="498" spans="2:9" ht="15.75" thickBot="1" x14ac:dyDescent="0.3">
      <c r="C498" s="9"/>
      <c r="E498" s="695"/>
      <c r="F498" s="401" t="s">
        <v>87</v>
      </c>
      <c r="G498" s="637">
        <v>539010.64</v>
      </c>
      <c r="H498" s="9" t="s">
        <v>5766</v>
      </c>
    </row>
    <row r="499" spans="2:9" ht="16.5" thickTop="1" thickBot="1" x14ac:dyDescent="0.3">
      <c r="C499" s="9"/>
      <c r="E499" s="695"/>
      <c r="F499" s="401"/>
      <c r="G499" s="648">
        <f>SUM(G493:G498)</f>
        <v>1617021.54</v>
      </c>
      <c r="H499" s="9" t="s">
        <v>2527</v>
      </c>
    </row>
    <row r="500" spans="2:9" ht="15.75" thickTop="1" x14ac:dyDescent="0.25">
      <c r="B500" s="401" t="s">
        <v>2760</v>
      </c>
      <c r="C500" s="636">
        <v>40199</v>
      </c>
      <c r="D500" s="9" t="s">
        <v>300</v>
      </c>
      <c r="E500" s="694"/>
      <c r="F500" s="401" t="s">
        <v>2321</v>
      </c>
      <c r="G500" s="636">
        <v>66291</v>
      </c>
      <c r="H500" s="9" t="s">
        <v>5745</v>
      </c>
      <c r="I500" s="693"/>
    </row>
    <row r="501" spans="2:9" ht="15.75" thickBot="1" x14ac:dyDescent="0.3">
      <c r="B501" s="401" t="s">
        <v>2760</v>
      </c>
      <c r="C501" s="636">
        <v>26799.99</v>
      </c>
      <c r="D501" s="9" t="s">
        <v>5744</v>
      </c>
      <c r="E501" s="695"/>
      <c r="F501" s="401" t="s">
        <v>2321</v>
      </c>
      <c r="G501" s="639">
        <v>42665</v>
      </c>
      <c r="H501" s="9" t="s">
        <v>5746</v>
      </c>
      <c r="I501" s="693"/>
    </row>
    <row r="502" spans="2:9" ht="15.75" thickTop="1" x14ac:dyDescent="0.25">
      <c r="B502" s="401" t="s">
        <v>2760</v>
      </c>
      <c r="C502" s="636">
        <v>104991.4</v>
      </c>
      <c r="D502" s="9" t="s">
        <v>5745</v>
      </c>
      <c r="E502" s="695"/>
      <c r="F502" s="401"/>
      <c r="G502" s="647">
        <f>SUM(G500:G501)</f>
        <v>108956</v>
      </c>
      <c r="H502" s="9" t="s">
        <v>2527</v>
      </c>
      <c r="I502" s="693"/>
    </row>
    <row r="503" spans="2:9" x14ac:dyDescent="0.25">
      <c r="B503" s="401" t="s">
        <v>2760</v>
      </c>
      <c r="C503" s="636">
        <v>30297.3</v>
      </c>
      <c r="D503" s="9" t="s">
        <v>5746</v>
      </c>
      <c r="E503" s="695"/>
      <c r="F503" s="401"/>
      <c r="G503" s="638"/>
      <c r="H503" s="9" t="s">
        <v>2527</v>
      </c>
      <c r="I503" s="693"/>
    </row>
    <row r="504" spans="2:9" ht="15.75" thickBot="1" x14ac:dyDescent="0.3">
      <c r="B504" s="401" t="s">
        <v>2760</v>
      </c>
      <c r="C504" s="637">
        <v>28303.85</v>
      </c>
      <c r="D504" s="9" t="s">
        <v>5766</v>
      </c>
      <c r="E504" s="695"/>
      <c r="F504" s="401" t="s">
        <v>51</v>
      </c>
      <c r="G504" s="636">
        <v>134276.15</v>
      </c>
      <c r="H504" s="9" t="s">
        <v>5743</v>
      </c>
      <c r="I504" s="693"/>
    </row>
    <row r="505" spans="2:9" ht="15.75" thickTop="1" x14ac:dyDescent="0.25">
      <c r="B505" s="414"/>
      <c r="C505" s="647">
        <f>SUM(C500:C504)</f>
        <v>230591.54</v>
      </c>
      <c r="D505" s="9" t="s">
        <v>2527</v>
      </c>
      <c r="E505" s="695"/>
      <c r="F505" s="401" t="s">
        <v>51</v>
      </c>
      <c r="G505" s="636">
        <v>158490.6</v>
      </c>
      <c r="H505" s="9" t="s">
        <v>300</v>
      </c>
    </row>
    <row r="506" spans="2:9" x14ac:dyDescent="0.25">
      <c r="B506" s="414"/>
      <c r="C506" s="646"/>
      <c r="D506" s="9" t="s">
        <v>2527</v>
      </c>
      <c r="E506" s="695"/>
      <c r="F506" s="401" t="s">
        <v>51</v>
      </c>
      <c r="G506" s="636">
        <v>406934.55</v>
      </c>
      <c r="H506" s="9" t="s">
        <v>5744</v>
      </c>
    </row>
    <row r="507" spans="2:9" x14ac:dyDescent="0.25">
      <c r="B507" s="414" t="s">
        <v>2571</v>
      </c>
      <c r="C507" s="636">
        <v>127153.72</v>
      </c>
      <c r="D507" s="9" t="s">
        <v>5743</v>
      </c>
      <c r="E507" s="695"/>
      <c r="F507" s="401" t="s">
        <v>51</v>
      </c>
      <c r="G507" s="638">
        <v>0</v>
      </c>
      <c r="H507" s="9" t="s">
        <v>5745</v>
      </c>
    </row>
    <row r="508" spans="2:9" x14ac:dyDescent="0.25">
      <c r="B508" s="414" t="s">
        <v>2571</v>
      </c>
      <c r="C508" s="638">
        <v>189906</v>
      </c>
      <c r="D508" s="9" t="s">
        <v>300</v>
      </c>
      <c r="E508" s="695"/>
      <c r="F508" s="401" t="s">
        <v>51</v>
      </c>
      <c r="G508" s="636">
        <v>20772</v>
      </c>
      <c r="H508" s="9" t="s">
        <v>5746</v>
      </c>
    </row>
    <row r="509" spans="2:9" x14ac:dyDescent="0.25">
      <c r="B509" s="414" t="s">
        <v>2571</v>
      </c>
      <c r="C509" s="686">
        <v>220490.85</v>
      </c>
      <c r="D509" s="9" t="s">
        <v>5744</v>
      </c>
      <c r="E509" s="695"/>
      <c r="F509" s="401"/>
      <c r="G509" s="647">
        <f>SUM(G504:G508)</f>
        <v>720473.3</v>
      </c>
    </row>
    <row r="510" spans="2:9" x14ac:dyDescent="0.25">
      <c r="B510" s="685" t="s">
        <v>2571</v>
      </c>
      <c r="C510" s="687">
        <v>218480.2</v>
      </c>
      <c r="D510" s="9" t="s">
        <v>5745</v>
      </c>
      <c r="E510" s="695"/>
      <c r="F510" s="8"/>
      <c r="H510" s="9" t="s">
        <v>2527</v>
      </c>
    </row>
    <row r="511" spans="2:9" x14ac:dyDescent="0.25">
      <c r="B511" s="414" t="s">
        <v>2571</v>
      </c>
      <c r="C511" s="646">
        <v>217438.92</v>
      </c>
      <c r="D511" s="9" t="s">
        <v>5746</v>
      </c>
      <c r="E511" s="695"/>
      <c r="F511" s="8"/>
      <c r="G511" s="646"/>
      <c r="H511" s="13" t="s">
        <v>2527</v>
      </c>
    </row>
    <row r="512" spans="2:9" ht="15.75" thickBot="1" x14ac:dyDescent="0.3">
      <c r="B512" s="414" t="s">
        <v>2571</v>
      </c>
      <c r="C512" s="639">
        <v>151955</v>
      </c>
      <c r="D512" s="9" t="s">
        <v>5766</v>
      </c>
      <c r="E512" s="695"/>
      <c r="F512" s="8" t="s">
        <v>5759</v>
      </c>
      <c r="G512" s="646">
        <v>150146.5</v>
      </c>
      <c r="H512" s="9" t="s">
        <v>5743</v>
      </c>
    </row>
    <row r="513" spans="2:8" ht="15.75" thickTop="1" x14ac:dyDescent="0.25">
      <c r="B513" s="401"/>
      <c r="C513" s="648">
        <f>SUM(C507:C512)</f>
        <v>1125424.69</v>
      </c>
      <c r="D513" s="9" t="s">
        <v>2527</v>
      </c>
      <c r="E513" s="695"/>
      <c r="F513" s="8" t="s">
        <v>5759</v>
      </c>
      <c r="G513" s="638">
        <v>451057.5</v>
      </c>
      <c r="H513" s="9" t="s">
        <v>300</v>
      </c>
    </row>
    <row r="514" spans="2:8" ht="15.75" thickBot="1" x14ac:dyDescent="0.3">
      <c r="B514" s="401"/>
      <c r="C514" s="636"/>
      <c r="D514" s="9" t="s">
        <v>2527</v>
      </c>
      <c r="E514" s="695"/>
      <c r="F514" s="8" t="s">
        <v>5759</v>
      </c>
      <c r="G514" s="637">
        <v>61573</v>
      </c>
      <c r="H514" s="9" t="s">
        <v>5744</v>
      </c>
    </row>
    <row r="515" spans="2:8" ht="15.75" thickTop="1" x14ac:dyDescent="0.25">
      <c r="B515" s="414" t="s">
        <v>5758</v>
      </c>
      <c r="C515" s="636">
        <v>16843.599999999999</v>
      </c>
      <c r="D515" s="9" t="s">
        <v>5743</v>
      </c>
      <c r="E515" s="695"/>
      <c r="F515" s="8"/>
      <c r="G515" s="648">
        <f>SUM(G512:G514)</f>
        <v>662777</v>
      </c>
      <c r="H515" s="9" t="s">
        <v>2527</v>
      </c>
    </row>
    <row r="516" spans="2:8" x14ac:dyDescent="0.25">
      <c r="B516" s="414" t="s">
        <v>5758</v>
      </c>
      <c r="C516" s="636">
        <v>16453.8</v>
      </c>
      <c r="D516" s="9" t="s">
        <v>300</v>
      </c>
      <c r="E516" s="695"/>
      <c r="F516" s="8"/>
      <c r="G516" s="636"/>
      <c r="H516" s="9" t="s">
        <v>2527</v>
      </c>
    </row>
    <row r="517" spans="2:8" x14ac:dyDescent="0.25">
      <c r="B517" s="414" t="s">
        <v>5758</v>
      </c>
      <c r="C517" s="636">
        <v>22415.7</v>
      </c>
      <c r="D517" s="9" t="s">
        <v>5744</v>
      </c>
      <c r="E517" s="695"/>
      <c r="F517" s="414" t="s">
        <v>47</v>
      </c>
      <c r="G517" s="636">
        <v>439825.06</v>
      </c>
      <c r="H517" s="9" t="s">
        <v>5743</v>
      </c>
    </row>
    <row r="518" spans="2:8" x14ac:dyDescent="0.25">
      <c r="B518" s="414" t="s">
        <v>5758</v>
      </c>
      <c r="C518" s="638">
        <v>29657.35</v>
      </c>
      <c r="D518" s="9" t="s">
        <v>5745</v>
      </c>
      <c r="E518" s="695"/>
      <c r="F518" s="401" t="s">
        <v>47</v>
      </c>
      <c r="G518" s="636">
        <v>163223.65</v>
      </c>
      <c r="H518" s="9" t="s">
        <v>300</v>
      </c>
    </row>
    <row r="519" spans="2:8" x14ac:dyDescent="0.25">
      <c r="B519" s="414" t="s">
        <v>5758</v>
      </c>
      <c r="C519" s="638">
        <v>34092.800000000003</v>
      </c>
      <c r="D519" s="9" t="s">
        <v>5746</v>
      </c>
      <c r="E519" s="695"/>
      <c r="F519" s="401" t="s">
        <v>47</v>
      </c>
      <c r="G519" s="636">
        <v>169716.32</v>
      </c>
      <c r="H519" s="9" t="s">
        <v>5744</v>
      </c>
    </row>
    <row r="520" spans="2:8" ht="15.75" thickBot="1" x14ac:dyDescent="0.3">
      <c r="B520" s="414" t="s">
        <v>5758</v>
      </c>
      <c r="C520" s="637">
        <v>29599.79</v>
      </c>
      <c r="D520" s="9" t="s">
        <v>5766</v>
      </c>
      <c r="E520" s="695"/>
      <c r="F520" s="8" t="s">
        <v>47</v>
      </c>
      <c r="G520" s="638">
        <v>114462.6</v>
      </c>
      <c r="H520" s="9" t="s">
        <v>5745</v>
      </c>
    </row>
    <row r="521" spans="2:8" ht="15.75" thickTop="1" x14ac:dyDescent="0.25">
      <c r="B521" s="414"/>
      <c r="C521" s="647">
        <f>SUM(C515:C520)</f>
        <v>149063.03999999998</v>
      </c>
      <c r="D521" s="9" t="s">
        <v>2527</v>
      </c>
      <c r="E521" s="695"/>
      <c r="F521" s="8" t="s">
        <v>47</v>
      </c>
      <c r="G521" s="638">
        <v>116043.1</v>
      </c>
      <c r="H521" s="9" t="s">
        <v>5746</v>
      </c>
    </row>
    <row r="522" spans="2:8" ht="15.75" thickBot="1" x14ac:dyDescent="0.3">
      <c r="B522" s="8"/>
      <c r="C522" s="638"/>
      <c r="D522" s="9" t="s">
        <v>2527</v>
      </c>
      <c r="E522" s="695"/>
      <c r="F522" s="8" t="s">
        <v>47</v>
      </c>
      <c r="G522" s="639">
        <v>82407.399999999994</v>
      </c>
      <c r="H522" s="9" t="s">
        <v>5766</v>
      </c>
    </row>
    <row r="523" spans="2:8" ht="15.75" thickTop="1" x14ac:dyDescent="0.25">
      <c r="B523" s="8" t="s">
        <v>96</v>
      </c>
      <c r="C523" s="638">
        <v>4999087.1500000004</v>
      </c>
      <c r="D523" s="9" t="s">
        <v>5743</v>
      </c>
      <c r="E523" s="695"/>
      <c r="F523" s="8"/>
      <c r="G523" s="647">
        <f>SUM(G517:G522)</f>
        <v>1085678.1299999999</v>
      </c>
      <c r="H523" s="9" t="s">
        <v>2527</v>
      </c>
    </row>
    <row r="524" spans="2:8" x14ac:dyDescent="0.25">
      <c r="B524" s="8" t="s">
        <v>96</v>
      </c>
      <c r="C524" s="638">
        <v>5359364.96</v>
      </c>
      <c r="D524" s="9" t="s">
        <v>300</v>
      </c>
      <c r="E524" s="695"/>
      <c r="F524" s="8"/>
      <c r="G524" s="638"/>
      <c r="H524" s="9" t="s">
        <v>2527</v>
      </c>
    </row>
    <row r="525" spans="2:8" x14ac:dyDescent="0.25">
      <c r="B525" s="8" t="s">
        <v>96</v>
      </c>
      <c r="C525" s="638">
        <v>5259976.1500000004</v>
      </c>
      <c r="D525" s="9" t="s">
        <v>5744</v>
      </c>
      <c r="E525" s="695"/>
      <c r="F525" s="401" t="s">
        <v>2614</v>
      </c>
      <c r="G525" s="636">
        <v>78591</v>
      </c>
      <c r="H525" s="9" t="s">
        <v>5743</v>
      </c>
    </row>
    <row r="526" spans="2:8" x14ac:dyDescent="0.25">
      <c r="B526" s="8" t="s">
        <v>96</v>
      </c>
      <c r="C526" s="638">
        <v>5831876.04</v>
      </c>
      <c r="D526" s="9" t="s">
        <v>5745</v>
      </c>
      <c r="E526" s="695"/>
      <c r="F526" s="401" t="s">
        <v>2614</v>
      </c>
      <c r="G526" s="636">
        <v>135444.5</v>
      </c>
      <c r="H526" s="9" t="s">
        <v>300</v>
      </c>
    </row>
    <row r="527" spans="2:8" x14ac:dyDescent="0.25">
      <c r="B527" s="8" t="s">
        <v>96</v>
      </c>
      <c r="C527" s="638">
        <v>5136595.9000000004</v>
      </c>
      <c r="D527" s="9" t="s">
        <v>5746</v>
      </c>
      <c r="E527" s="695"/>
      <c r="F527" s="401" t="s">
        <v>2614</v>
      </c>
      <c r="G527" s="636">
        <v>106865.5</v>
      </c>
      <c r="H527" s="9" t="s">
        <v>5744</v>
      </c>
    </row>
    <row r="528" spans="2:8" ht="15.75" thickBot="1" x14ac:dyDescent="0.3">
      <c r="B528" s="8" t="s">
        <v>96</v>
      </c>
      <c r="C528" s="637">
        <v>4490942.2</v>
      </c>
      <c r="D528" s="9" t="s">
        <v>5766</v>
      </c>
      <c r="E528" s="695"/>
      <c r="F528" s="401" t="s">
        <v>2614</v>
      </c>
      <c r="G528" s="636">
        <v>129103.6</v>
      </c>
      <c r="H528" s="9" t="s">
        <v>5745</v>
      </c>
    </row>
    <row r="529" spans="2:8" ht="15.75" thickTop="1" x14ac:dyDescent="0.25">
      <c r="B529" s="8"/>
      <c r="C529" s="647">
        <f>SUM(C523:C528)</f>
        <v>31077842.400000002</v>
      </c>
      <c r="D529" s="9" t="s">
        <v>2527</v>
      </c>
      <c r="E529" s="695"/>
      <c r="F529" s="401" t="s">
        <v>2614</v>
      </c>
      <c r="G529" s="636">
        <v>81465.2</v>
      </c>
      <c r="H529" s="9" t="s">
        <v>5746</v>
      </c>
    </row>
    <row r="530" spans="2:8" ht="15.75" thickBot="1" x14ac:dyDescent="0.3">
      <c r="B530" s="8"/>
      <c r="C530" s="636"/>
      <c r="D530" s="9" t="s">
        <v>2527</v>
      </c>
      <c r="E530" s="695"/>
      <c r="F530" s="401" t="s">
        <v>2614</v>
      </c>
      <c r="G530" s="637">
        <v>54696.6</v>
      </c>
      <c r="H530" s="9" t="s">
        <v>5766</v>
      </c>
    </row>
    <row r="531" spans="2:8" ht="15.75" thickTop="1" x14ac:dyDescent="0.25">
      <c r="B531" s="401" t="s">
        <v>52</v>
      </c>
      <c r="C531" s="636">
        <v>19397.2</v>
      </c>
      <c r="D531" s="9" t="s">
        <v>5743</v>
      </c>
      <c r="E531" s="695"/>
      <c r="F531" s="401"/>
      <c r="G531" s="648">
        <f>SUM(G525:G530)</f>
        <v>586166.39999999991</v>
      </c>
      <c r="H531" s="9" t="s">
        <v>2527</v>
      </c>
    </row>
    <row r="532" spans="2:8" x14ac:dyDescent="0.25">
      <c r="B532" s="401" t="s">
        <v>52</v>
      </c>
      <c r="C532" s="636">
        <v>22914.6</v>
      </c>
      <c r="D532" s="9" t="s">
        <v>300</v>
      </c>
      <c r="E532" s="695"/>
      <c r="F532" s="401"/>
      <c r="G532" s="636"/>
      <c r="H532" s="9" t="s">
        <v>2527</v>
      </c>
    </row>
    <row r="533" spans="2:8" x14ac:dyDescent="0.25">
      <c r="B533" s="401" t="s">
        <v>52</v>
      </c>
      <c r="C533" s="636">
        <v>7033</v>
      </c>
      <c r="D533" s="9" t="s">
        <v>5744</v>
      </c>
      <c r="E533" s="695"/>
      <c r="F533" s="401" t="s">
        <v>170</v>
      </c>
      <c r="G533" s="636">
        <v>198115.9</v>
      </c>
      <c r="H533" s="9" t="s">
        <v>5743</v>
      </c>
    </row>
    <row r="534" spans="2:8" x14ac:dyDescent="0.25">
      <c r="B534" s="401" t="s">
        <v>52</v>
      </c>
      <c r="C534" s="636">
        <v>28893.93</v>
      </c>
      <c r="D534" s="9" t="s">
        <v>5745</v>
      </c>
      <c r="E534" s="695"/>
      <c r="F534" s="401" t="s">
        <v>170</v>
      </c>
      <c r="G534" s="636">
        <v>191312.8</v>
      </c>
      <c r="H534" s="9" t="s">
        <v>300</v>
      </c>
    </row>
    <row r="535" spans="2:8" ht="15.75" thickBot="1" x14ac:dyDescent="0.3">
      <c r="B535" s="401" t="s">
        <v>52</v>
      </c>
      <c r="C535" s="636">
        <v>32385.24</v>
      </c>
      <c r="D535" s="9" t="s">
        <v>5746</v>
      </c>
      <c r="E535" s="695"/>
      <c r="F535" s="401"/>
      <c r="G535" s="637">
        <v>226882.1</v>
      </c>
      <c r="H535" s="9" t="s">
        <v>5744</v>
      </c>
    </row>
    <row r="536" spans="2:8" ht="16.5" thickTop="1" thickBot="1" x14ac:dyDescent="0.3">
      <c r="B536" s="401" t="s">
        <v>52</v>
      </c>
      <c r="C536" s="639">
        <v>9675.5</v>
      </c>
      <c r="D536" s="9" t="s">
        <v>5766</v>
      </c>
      <c r="E536" s="695"/>
      <c r="F536" s="401"/>
      <c r="G536" s="648">
        <f>SUM(G533:G535)</f>
        <v>616310.79999999993</v>
      </c>
      <c r="H536" s="9" t="s">
        <v>2527</v>
      </c>
    </row>
    <row r="537" spans="2:8" ht="15.75" thickTop="1" x14ac:dyDescent="0.25">
      <c r="B537" s="401"/>
      <c r="C537" s="648">
        <f>SUM(C531:C536)</f>
        <v>120299.47000000002</v>
      </c>
      <c r="D537" s="9" t="s">
        <v>2527</v>
      </c>
      <c r="E537" s="695"/>
      <c r="F537" s="401"/>
      <c r="G537" s="636"/>
      <c r="H537" s="9" t="s">
        <v>2527</v>
      </c>
    </row>
    <row r="538" spans="2:8" x14ac:dyDescent="0.25">
      <c r="B538" s="8"/>
      <c r="C538" s="638"/>
      <c r="D538" s="9" t="s">
        <v>2527</v>
      </c>
      <c r="E538" s="695"/>
      <c r="F538" s="8" t="s">
        <v>2539</v>
      </c>
      <c r="G538" s="638">
        <v>35364.519999999997</v>
      </c>
      <c r="H538" s="9" t="s">
        <v>5743</v>
      </c>
    </row>
    <row r="539" spans="2:8" x14ac:dyDescent="0.25">
      <c r="B539" s="8" t="s">
        <v>210</v>
      </c>
      <c r="C539" s="638">
        <v>19618</v>
      </c>
      <c r="D539" s="9" t="s">
        <v>5743</v>
      </c>
      <c r="E539" s="695"/>
      <c r="F539" s="8" t="s">
        <v>2539</v>
      </c>
      <c r="G539" s="636">
        <v>40003</v>
      </c>
      <c r="H539" s="9" t="s">
        <v>300</v>
      </c>
    </row>
    <row r="540" spans="2:8" x14ac:dyDescent="0.25">
      <c r="B540" s="8" t="s">
        <v>210</v>
      </c>
      <c r="C540" s="638">
        <v>22168.3</v>
      </c>
      <c r="D540" s="9" t="s">
        <v>300</v>
      </c>
      <c r="E540" s="695"/>
      <c r="F540" s="8" t="s">
        <v>2539</v>
      </c>
      <c r="G540" s="636">
        <v>37013.599999999999</v>
      </c>
      <c r="H540" s="9" t="s">
        <v>5744</v>
      </c>
    </row>
    <row r="541" spans="2:8" x14ac:dyDescent="0.25">
      <c r="B541" s="8" t="s">
        <v>210</v>
      </c>
      <c r="C541" s="636">
        <v>48804</v>
      </c>
      <c r="D541" s="9" t="s">
        <v>5744</v>
      </c>
      <c r="E541" s="695"/>
      <c r="F541" s="8" t="s">
        <v>2539</v>
      </c>
      <c r="G541" s="636">
        <v>37571.54</v>
      </c>
      <c r="H541" s="9" t="s">
        <v>5745</v>
      </c>
    </row>
    <row r="542" spans="2:8" x14ac:dyDescent="0.25">
      <c r="B542" s="8" t="s">
        <v>210</v>
      </c>
      <c r="C542" s="636">
        <v>61740</v>
      </c>
      <c r="D542" s="9" t="s">
        <v>5745</v>
      </c>
      <c r="E542" s="695"/>
      <c r="F542" s="8" t="s">
        <v>2539</v>
      </c>
      <c r="G542" s="636">
        <v>42352.9</v>
      </c>
      <c r="H542" s="9" t="s">
        <v>5746</v>
      </c>
    </row>
    <row r="543" spans="2:8" ht="15.75" thickBot="1" x14ac:dyDescent="0.3">
      <c r="B543" s="8" t="s">
        <v>210</v>
      </c>
      <c r="C543" s="636">
        <v>27849.7</v>
      </c>
      <c r="D543" s="9" t="s">
        <v>5746</v>
      </c>
      <c r="E543" s="695"/>
      <c r="F543" s="8" t="s">
        <v>2539</v>
      </c>
      <c r="G543" s="637">
        <v>35764.1</v>
      </c>
      <c r="H543" s="9" t="s">
        <v>5766</v>
      </c>
    </row>
    <row r="544" spans="2:8" ht="16.5" thickTop="1" thickBot="1" x14ac:dyDescent="0.3">
      <c r="B544" s="8" t="s">
        <v>210</v>
      </c>
      <c r="C544" s="637">
        <v>18851.7</v>
      </c>
      <c r="D544" s="9" t="s">
        <v>5766</v>
      </c>
      <c r="E544" s="695"/>
      <c r="F544" s="8"/>
      <c r="G544" s="648">
        <f>SUM(G538:G543)</f>
        <v>228069.66</v>
      </c>
      <c r="H544" s="9" t="s">
        <v>2527</v>
      </c>
    </row>
    <row r="545" spans="2:8" ht="15.75" thickTop="1" x14ac:dyDescent="0.25">
      <c r="B545" s="8"/>
      <c r="C545" s="647">
        <f>SUM(C539:C544)</f>
        <v>199031.7</v>
      </c>
      <c r="D545" s="9" t="s">
        <v>2527</v>
      </c>
      <c r="E545" s="695"/>
      <c r="F545" s="8"/>
      <c r="G545" s="636"/>
      <c r="H545" s="9" t="s">
        <v>2527</v>
      </c>
    </row>
    <row r="546" spans="2:8" x14ac:dyDescent="0.25">
      <c r="B546" s="8"/>
      <c r="C546" s="646"/>
      <c r="D546" s="9" t="s">
        <v>2527</v>
      </c>
      <c r="E546" s="695"/>
      <c r="F546" s="401" t="s">
        <v>4407</v>
      </c>
      <c r="G546" s="636">
        <v>197030.75</v>
      </c>
      <c r="H546" s="9" t="s">
        <v>5745</v>
      </c>
    </row>
    <row r="547" spans="2:8" x14ac:dyDescent="0.25">
      <c r="B547" s="401" t="s">
        <v>42</v>
      </c>
      <c r="C547" s="646">
        <v>4698.1000000000004</v>
      </c>
      <c r="D547" s="9" t="s">
        <v>5743</v>
      </c>
      <c r="E547" s="695"/>
      <c r="F547" s="401" t="s">
        <v>4407</v>
      </c>
      <c r="G547" s="636">
        <v>165039.9</v>
      </c>
      <c r="H547" s="9" t="s">
        <v>5746</v>
      </c>
    </row>
    <row r="548" spans="2:8" ht="15.75" thickBot="1" x14ac:dyDescent="0.3">
      <c r="B548" s="401" t="s">
        <v>42</v>
      </c>
      <c r="C548" s="646">
        <v>11074</v>
      </c>
      <c r="D548" s="9" t="s">
        <v>300</v>
      </c>
      <c r="E548" s="695"/>
      <c r="F548" s="401" t="s">
        <v>4407</v>
      </c>
      <c r="G548" s="637">
        <v>275991.93</v>
      </c>
      <c r="H548" s="9" t="s">
        <v>5766</v>
      </c>
    </row>
    <row r="549" spans="2:8" ht="15.75" thickTop="1" x14ac:dyDescent="0.25">
      <c r="B549" s="401" t="s">
        <v>42</v>
      </c>
      <c r="C549" s="636">
        <v>7279.4</v>
      </c>
      <c r="D549" s="9" t="s">
        <v>5744</v>
      </c>
      <c r="E549" s="695"/>
      <c r="F549" s="401"/>
      <c r="G549" s="648">
        <f>SUM(G546:G548)</f>
        <v>638062.58000000007</v>
      </c>
      <c r="H549" s="9" t="s">
        <v>2527</v>
      </c>
    </row>
    <row r="550" spans="2:8" x14ac:dyDescent="0.25">
      <c r="B550" s="401" t="s">
        <v>42</v>
      </c>
      <c r="C550" s="636">
        <v>43805.599999999999</v>
      </c>
      <c r="D550" s="9" t="s">
        <v>5745</v>
      </c>
      <c r="E550" s="695"/>
      <c r="F550" s="401"/>
      <c r="G550" s="636"/>
      <c r="H550" s="9" t="s">
        <v>2527</v>
      </c>
    </row>
    <row r="551" spans="2:8" x14ac:dyDescent="0.25">
      <c r="B551" s="401" t="s">
        <v>42</v>
      </c>
      <c r="C551" s="636">
        <v>29934.3</v>
      </c>
      <c r="D551" s="9" t="s">
        <v>5746</v>
      </c>
      <c r="E551" s="695"/>
      <c r="F551" s="401" t="s">
        <v>162</v>
      </c>
      <c r="G551" s="636">
        <v>468090.62</v>
      </c>
      <c r="H551" s="9" t="s">
        <v>5743</v>
      </c>
    </row>
    <row r="552" spans="2:8" ht="15.75" thickBot="1" x14ac:dyDescent="0.3">
      <c r="B552" s="401" t="s">
        <v>42</v>
      </c>
      <c r="C552" s="637">
        <v>14645</v>
      </c>
      <c r="D552" s="9" t="s">
        <v>5766</v>
      </c>
      <c r="E552" s="695"/>
      <c r="F552" s="401" t="s">
        <v>162</v>
      </c>
      <c r="G552" s="636">
        <v>926156.9</v>
      </c>
      <c r="H552" s="9" t="s">
        <v>300</v>
      </c>
    </row>
    <row r="553" spans="2:8" ht="15.75" thickTop="1" x14ac:dyDescent="0.25">
      <c r="B553" s="401"/>
      <c r="C553" s="689">
        <f>SUM(C547:C552)</f>
        <v>111436.40000000001</v>
      </c>
      <c r="D553" s="9" t="s">
        <v>2527</v>
      </c>
      <c r="E553" s="695"/>
      <c r="F553" s="8" t="s">
        <v>162</v>
      </c>
      <c r="G553" s="638">
        <v>679059.95</v>
      </c>
      <c r="H553" s="9" t="s">
        <v>5744</v>
      </c>
    </row>
    <row r="554" spans="2:8" x14ac:dyDescent="0.25">
      <c r="B554" s="401"/>
      <c r="C554" s="688"/>
      <c r="D554" s="9" t="s">
        <v>2527</v>
      </c>
      <c r="E554" s="695"/>
      <c r="F554" s="8" t="s">
        <v>162</v>
      </c>
      <c r="G554" s="638">
        <v>635326.25</v>
      </c>
      <c r="H554" s="9" t="s">
        <v>5745</v>
      </c>
    </row>
    <row r="555" spans="2:8" x14ac:dyDescent="0.25">
      <c r="B555" s="401" t="s">
        <v>2736</v>
      </c>
      <c r="C555" s="640">
        <v>28590.5</v>
      </c>
      <c r="D555" s="9" t="s">
        <v>5743</v>
      </c>
      <c r="E555" s="695"/>
      <c r="F555" s="8" t="s">
        <v>162</v>
      </c>
      <c r="G555" s="638">
        <v>684371.65</v>
      </c>
      <c r="H555" s="9" t="s">
        <v>5746</v>
      </c>
    </row>
    <row r="556" spans="2:8" ht="15.75" thickBot="1" x14ac:dyDescent="0.3">
      <c r="B556" s="401" t="s">
        <v>2736</v>
      </c>
      <c r="C556" s="636">
        <v>0</v>
      </c>
      <c r="D556" s="9" t="s">
        <v>300</v>
      </c>
      <c r="E556" s="695"/>
      <c r="F556" s="8" t="s">
        <v>162</v>
      </c>
      <c r="G556" s="639">
        <v>378242.98</v>
      </c>
      <c r="H556" s="9" t="s">
        <v>5766</v>
      </c>
    </row>
    <row r="557" spans="2:8" ht="15.75" thickTop="1" x14ac:dyDescent="0.25">
      <c r="B557" s="401" t="s">
        <v>2736</v>
      </c>
      <c r="C557" s="636">
        <v>311.39999999999998</v>
      </c>
      <c r="D557" s="9" t="s">
        <v>5744</v>
      </c>
      <c r="E557" s="695"/>
      <c r="F557" s="8"/>
      <c r="G557" s="647">
        <f>SUM(G551:G556)</f>
        <v>3771248.3499999996</v>
      </c>
      <c r="H557" s="9" t="s">
        <v>2527</v>
      </c>
    </row>
    <row r="558" spans="2:8" x14ac:dyDescent="0.25">
      <c r="B558" s="401" t="s">
        <v>2736</v>
      </c>
      <c r="C558" s="636">
        <v>70026.53</v>
      </c>
      <c r="D558" s="9" t="s">
        <v>5745</v>
      </c>
      <c r="E558" s="695"/>
      <c r="F558" s="8"/>
      <c r="G558" s="638"/>
      <c r="H558" s="9" t="s">
        <v>2527</v>
      </c>
    </row>
    <row r="559" spans="2:8" x14ac:dyDescent="0.25">
      <c r="B559" s="401" t="s">
        <v>2736</v>
      </c>
      <c r="C559" s="636">
        <v>0</v>
      </c>
      <c r="D559" s="9" t="s">
        <v>5746</v>
      </c>
      <c r="E559" s="695"/>
      <c r="F559" s="401" t="s">
        <v>160</v>
      </c>
      <c r="G559" s="636">
        <v>86385.5</v>
      </c>
      <c r="H559" s="9" t="s">
        <v>5743</v>
      </c>
    </row>
    <row r="560" spans="2:8" ht="15.75" thickBot="1" x14ac:dyDescent="0.3">
      <c r="B560" s="401" t="s">
        <v>2736</v>
      </c>
      <c r="C560" s="637">
        <v>15631</v>
      </c>
      <c r="D560" s="9" t="s">
        <v>5766</v>
      </c>
      <c r="E560" s="695"/>
      <c r="F560" s="401" t="s">
        <v>160</v>
      </c>
      <c r="G560" s="636">
        <v>44404.06</v>
      </c>
      <c r="H560" s="9" t="s">
        <v>300</v>
      </c>
    </row>
    <row r="561" spans="2:9" ht="15.75" thickTop="1" x14ac:dyDescent="0.25">
      <c r="B561" s="401"/>
      <c r="C561" s="648">
        <f>SUM(C555:C560)</f>
        <v>114559.43</v>
      </c>
      <c r="D561" s="9" t="s">
        <v>2527</v>
      </c>
      <c r="E561" s="695"/>
      <c r="F561" s="401" t="s">
        <v>160</v>
      </c>
      <c r="G561" s="636">
        <v>8900.2000000000007</v>
      </c>
      <c r="H561" s="9" t="s">
        <v>5744</v>
      </c>
    </row>
    <row r="562" spans="2:9" ht="15.75" thickBot="1" x14ac:dyDescent="0.3">
      <c r="B562" s="401"/>
      <c r="C562" s="636"/>
      <c r="D562" s="9" t="s">
        <v>2527</v>
      </c>
      <c r="E562" s="695"/>
      <c r="F562" s="401" t="s">
        <v>160</v>
      </c>
      <c r="G562" s="637">
        <v>5976.5</v>
      </c>
      <c r="H562" s="9" t="s">
        <v>5745</v>
      </c>
    </row>
    <row r="563" spans="2:9" ht="15.75" thickTop="1" x14ac:dyDescent="0.25">
      <c r="B563" s="401" t="s">
        <v>101</v>
      </c>
      <c r="C563" s="636">
        <v>506011.5</v>
      </c>
      <c r="D563" s="9" t="s">
        <v>5743</v>
      </c>
      <c r="E563" s="695"/>
      <c r="F563" s="401"/>
      <c r="G563" s="648">
        <f>SUM(G559:G562)</f>
        <v>145666.26</v>
      </c>
      <c r="H563" s="9" t="s">
        <v>2527</v>
      </c>
    </row>
    <row r="564" spans="2:9" x14ac:dyDescent="0.25">
      <c r="B564" s="401" t="s">
        <v>101</v>
      </c>
      <c r="C564" s="636">
        <v>457224.7</v>
      </c>
      <c r="D564" s="9" t="s">
        <v>300</v>
      </c>
      <c r="E564" s="695"/>
      <c r="F564" s="8"/>
      <c r="G564" s="638"/>
      <c r="H564" s="9" t="s">
        <v>2527</v>
      </c>
    </row>
    <row r="565" spans="2:9" x14ac:dyDescent="0.25">
      <c r="B565" s="8" t="s">
        <v>101</v>
      </c>
      <c r="C565" s="638">
        <v>229328.1</v>
      </c>
      <c r="D565" s="9" t="s">
        <v>5744</v>
      </c>
      <c r="E565" s="695"/>
      <c r="F565" s="8" t="s">
        <v>5761</v>
      </c>
      <c r="G565" s="638">
        <v>7820</v>
      </c>
      <c r="H565" s="9" t="s">
        <v>5743</v>
      </c>
    </row>
    <row r="566" spans="2:9" x14ac:dyDescent="0.25">
      <c r="B566" s="8" t="s">
        <v>101</v>
      </c>
      <c r="C566" s="638">
        <v>443857.4</v>
      </c>
      <c r="D566" s="9" t="s">
        <v>5745</v>
      </c>
      <c r="E566" s="695"/>
      <c r="F566" s="8" t="s">
        <v>5761</v>
      </c>
      <c r="G566" s="636">
        <v>0</v>
      </c>
      <c r="H566" s="9" t="s">
        <v>300</v>
      </c>
    </row>
    <row r="567" spans="2:9" x14ac:dyDescent="0.25">
      <c r="B567" s="8" t="s">
        <v>101</v>
      </c>
      <c r="C567" s="638">
        <v>172261.3</v>
      </c>
      <c r="D567" s="9" t="s">
        <v>5746</v>
      </c>
      <c r="E567" s="695"/>
      <c r="F567" s="8" t="s">
        <v>5761</v>
      </c>
      <c r="G567" s="636">
        <v>11533</v>
      </c>
      <c r="H567" s="9" t="s">
        <v>5744</v>
      </c>
    </row>
    <row r="568" spans="2:9" ht="15.75" thickBot="1" x14ac:dyDescent="0.3">
      <c r="B568" s="401" t="s">
        <v>101</v>
      </c>
      <c r="C568" s="637">
        <v>384568.64</v>
      </c>
      <c r="D568" s="9" t="s">
        <v>5766</v>
      </c>
      <c r="E568" s="695"/>
      <c r="F568" s="8" t="s">
        <v>5761</v>
      </c>
      <c r="G568" s="636">
        <v>106645.17</v>
      </c>
      <c r="H568" s="9" t="s">
        <v>5745</v>
      </c>
    </row>
    <row r="569" spans="2:9" ht="15.75" thickTop="1" x14ac:dyDescent="0.25">
      <c r="B569" s="401"/>
      <c r="C569" s="648">
        <f>SUM(C563:C568)</f>
        <v>2193251.64</v>
      </c>
      <c r="D569" s="9" t="s">
        <v>2527</v>
      </c>
      <c r="E569" s="695"/>
      <c r="F569" s="8" t="s">
        <v>5761</v>
      </c>
      <c r="G569" s="638">
        <v>0</v>
      </c>
      <c r="H569" s="9" t="s">
        <v>5746</v>
      </c>
    </row>
    <row r="570" spans="2:9" ht="15.75" thickBot="1" x14ac:dyDescent="0.3">
      <c r="B570" s="401"/>
      <c r="C570" s="636"/>
      <c r="D570" s="9" t="s">
        <v>2527</v>
      </c>
      <c r="E570" s="695"/>
      <c r="F570" s="8" t="s">
        <v>5761</v>
      </c>
      <c r="G570" s="639">
        <v>54501.5</v>
      </c>
      <c r="H570" s="9" t="s">
        <v>5766</v>
      </c>
    </row>
    <row r="571" spans="2:9" ht="15.75" thickTop="1" x14ac:dyDescent="0.25">
      <c r="B571" s="401" t="s">
        <v>5760</v>
      </c>
      <c r="C571" s="664">
        <v>74251</v>
      </c>
      <c r="D571" s="9" t="s">
        <v>5745</v>
      </c>
      <c r="E571" s="695"/>
      <c r="F571" s="8"/>
      <c r="G571" s="647">
        <f>SUM(G565:G570)</f>
        <v>180499.66999999998</v>
      </c>
      <c r="H571" s="9" t="s">
        <v>2527</v>
      </c>
    </row>
    <row r="572" spans="2:9" x14ac:dyDescent="0.25">
      <c r="B572" s="401" t="s">
        <v>317</v>
      </c>
      <c r="C572" s="636">
        <v>4902.1000000000004</v>
      </c>
      <c r="D572" s="9" t="s">
        <v>5743</v>
      </c>
      <c r="E572" s="695"/>
      <c r="F572" s="8" t="s">
        <v>2594</v>
      </c>
      <c r="G572" s="638">
        <v>218923.1</v>
      </c>
      <c r="H572" s="9" t="s">
        <v>5743</v>
      </c>
      <c r="I572" s="693"/>
    </row>
    <row r="573" spans="2:9" x14ac:dyDescent="0.25">
      <c r="B573" s="401" t="s">
        <v>317</v>
      </c>
      <c r="C573" s="636">
        <v>6173.5</v>
      </c>
      <c r="D573" s="9" t="s">
        <v>300</v>
      </c>
      <c r="E573" s="695"/>
      <c r="F573" s="8" t="s">
        <v>2594</v>
      </c>
      <c r="G573" s="638">
        <v>174934.9</v>
      </c>
      <c r="H573" s="9" t="s">
        <v>300</v>
      </c>
      <c r="I573" s="693"/>
    </row>
    <row r="574" spans="2:9" x14ac:dyDescent="0.25">
      <c r="B574" s="401" t="s">
        <v>317</v>
      </c>
      <c r="C574" s="636">
        <v>6774</v>
      </c>
      <c r="D574" s="9" t="s">
        <v>5744</v>
      </c>
      <c r="E574" s="695"/>
      <c r="F574" s="8" t="s">
        <v>2594</v>
      </c>
      <c r="G574" s="638">
        <v>145558.20000000001</v>
      </c>
      <c r="H574" s="9" t="s">
        <v>5744</v>
      </c>
      <c r="I574" s="693"/>
    </row>
    <row r="575" spans="2:9" x14ac:dyDescent="0.25">
      <c r="B575" s="401" t="s">
        <v>317</v>
      </c>
      <c r="C575" s="638">
        <v>12617.6</v>
      </c>
      <c r="D575" s="9" t="s">
        <v>5745</v>
      </c>
      <c r="E575" s="695"/>
      <c r="F575" s="8" t="s">
        <v>2594</v>
      </c>
      <c r="G575" s="638">
        <v>160709.79999999999</v>
      </c>
      <c r="H575" s="9" t="s">
        <v>5745</v>
      </c>
      <c r="I575" s="693"/>
    </row>
    <row r="576" spans="2:9" x14ac:dyDescent="0.25">
      <c r="B576" s="401" t="s">
        <v>317</v>
      </c>
      <c r="C576" s="638">
        <v>83699.789999999994</v>
      </c>
      <c r="D576" s="9" t="s">
        <v>5746</v>
      </c>
      <c r="E576" s="695"/>
      <c r="F576" s="8" t="s">
        <v>2594</v>
      </c>
      <c r="G576" s="636">
        <v>203771.39</v>
      </c>
      <c r="H576" s="9" t="s">
        <v>5746</v>
      </c>
      <c r="I576" s="693"/>
    </row>
    <row r="577" spans="2:8" ht="15.75" thickBot="1" x14ac:dyDescent="0.3">
      <c r="B577" s="401" t="s">
        <v>317</v>
      </c>
      <c r="C577" s="639">
        <v>12636.46</v>
      </c>
      <c r="D577" s="9" t="s">
        <v>5766</v>
      </c>
      <c r="E577" s="695"/>
      <c r="F577" s="8" t="s">
        <v>2594</v>
      </c>
      <c r="G577" s="637">
        <v>181087.37</v>
      </c>
      <c r="H577" s="9" t="s">
        <v>5766</v>
      </c>
    </row>
    <row r="578" spans="2:8" ht="15.75" thickTop="1" x14ac:dyDescent="0.25">
      <c r="B578" s="401"/>
      <c r="C578" s="647">
        <f>SUM(C572:C577)</f>
        <v>126803.44999999998</v>
      </c>
      <c r="D578" s="9" t="s">
        <v>2527</v>
      </c>
      <c r="E578" s="695"/>
      <c r="F578" s="8"/>
      <c r="G578" s="648">
        <f>SUM(G572:G577)</f>
        <v>1084984.76</v>
      </c>
      <c r="H578" s="9" t="s">
        <v>2527</v>
      </c>
    </row>
    <row r="579" spans="2:8" x14ac:dyDescent="0.25">
      <c r="B579" s="401"/>
      <c r="C579" s="638"/>
      <c r="D579" s="9" t="s">
        <v>2527</v>
      </c>
      <c r="E579" s="695"/>
      <c r="F579" s="8"/>
      <c r="G579" s="636"/>
      <c r="H579" s="9" t="s">
        <v>2527</v>
      </c>
    </row>
    <row r="580" spans="2:8" x14ac:dyDescent="0.25">
      <c r="B580" s="8" t="s">
        <v>5762</v>
      </c>
      <c r="C580" s="638">
        <v>27497</v>
      </c>
      <c r="D580" s="9" t="s">
        <v>5743</v>
      </c>
      <c r="E580" s="695"/>
      <c r="F580" s="401" t="s">
        <v>21</v>
      </c>
      <c r="G580" s="636">
        <v>239231.94</v>
      </c>
      <c r="H580" s="9" t="s">
        <v>5743</v>
      </c>
    </row>
    <row r="581" spans="2:8" x14ac:dyDescent="0.25">
      <c r="B581" s="8" t="s">
        <v>5762</v>
      </c>
      <c r="C581" s="636">
        <v>34134</v>
      </c>
      <c r="D581" s="9" t="s">
        <v>300</v>
      </c>
      <c r="E581" s="695"/>
      <c r="F581" s="401" t="s">
        <v>21</v>
      </c>
      <c r="G581" s="636">
        <v>269446.59999999998</v>
      </c>
      <c r="H581" s="9" t="s">
        <v>300</v>
      </c>
    </row>
    <row r="582" spans="2:8" x14ac:dyDescent="0.25">
      <c r="B582" s="8" t="s">
        <v>5762</v>
      </c>
      <c r="C582" s="636">
        <v>44643.4</v>
      </c>
      <c r="D582" s="9" t="s">
        <v>5744</v>
      </c>
      <c r="E582" s="695"/>
      <c r="F582" s="401" t="s">
        <v>21</v>
      </c>
      <c r="G582" s="636">
        <v>196870.75</v>
      </c>
      <c r="H582" s="9" t="s">
        <v>5744</v>
      </c>
    </row>
    <row r="583" spans="2:8" x14ac:dyDescent="0.25">
      <c r="B583" s="8" t="s">
        <v>5762</v>
      </c>
      <c r="C583" s="636">
        <v>61912.3</v>
      </c>
      <c r="D583" s="9" t="s">
        <v>5745</v>
      </c>
      <c r="E583" s="695"/>
      <c r="F583" s="401" t="s">
        <v>21</v>
      </c>
      <c r="G583" s="636">
        <v>271201.25</v>
      </c>
      <c r="H583" s="9" t="s">
        <v>5745</v>
      </c>
    </row>
    <row r="584" spans="2:8" x14ac:dyDescent="0.25">
      <c r="B584" s="8" t="s">
        <v>5762</v>
      </c>
      <c r="C584" s="636">
        <v>48183.199999999997</v>
      </c>
      <c r="D584" s="9" t="s">
        <v>5746</v>
      </c>
      <c r="E584" s="695"/>
      <c r="F584" s="401" t="s">
        <v>21</v>
      </c>
      <c r="G584" s="636">
        <v>346294.54</v>
      </c>
      <c r="H584" s="9" t="s">
        <v>5746</v>
      </c>
    </row>
    <row r="585" spans="2:8" ht="15.75" thickBot="1" x14ac:dyDescent="0.3">
      <c r="B585" s="8" t="s">
        <v>5762</v>
      </c>
      <c r="C585" s="639">
        <v>53875.18</v>
      </c>
      <c r="D585" s="9" t="s">
        <v>5766</v>
      </c>
      <c r="E585" s="695"/>
      <c r="F585" s="8" t="s">
        <v>21</v>
      </c>
      <c r="G585" s="639">
        <v>204326.65</v>
      </c>
      <c r="H585" s="9" t="s">
        <v>5766</v>
      </c>
    </row>
    <row r="586" spans="2:8" ht="15.75" thickTop="1" x14ac:dyDescent="0.25">
      <c r="B586" s="8"/>
      <c r="C586" s="647">
        <f>SUM(C580:C585)</f>
        <v>270245.08</v>
      </c>
      <c r="D586" s="9" t="s">
        <v>2527</v>
      </c>
      <c r="E586" s="695"/>
      <c r="F586" s="401"/>
      <c r="G586" s="648">
        <f>SUM(G580:G585)</f>
        <v>1527371.73</v>
      </c>
      <c r="H586" s="9" t="s">
        <v>2527</v>
      </c>
    </row>
    <row r="587" spans="2:8" x14ac:dyDescent="0.25">
      <c r="B587" s="8"/>
      <c r="C587" s="636"/>
      <c r="D587" s="9" t="s">
        <v>2527</v>
      </c>
      <c r="E587" s="695"/>
      <c r="F587" s="401"/>
      <c r="G587" s="636"/>
      <c r="H587" s="9" t="s">
        <v>2527</v>
      </c>
    </row>
    <row r="588" spans="2:8" x14ac:dyDescent="0.25">
      <c r="B588" s="8" t="s">
        <v>124</v>
      </c>
      <c r="C588" s="638">
        <v>47324.2</v>
      </c>
      <c r="D588" s="9" t="s">
        <v>5743</v>
      </c>
      <c r="E588" s="695"/>
      <c r="F588" s="401" t="s">
        <v>340</v>
      </c>
      <c r="G588" s="636">
        <v>144834.20000000001</v>
      </c>
      <c r="H588" s="9" t="s">
        <v>5743</v>
      </c>
    </row>
    <row r="589" spans="2:8" x14ac:dyDescent="0.25">
      <c r="B589" s="401" t="s">
        <v>124</v>
      </c>
      <c r="C589" s="636">
        <v>49082.1</v>
      </c>
      <c r="D589" s="9" t="s">
        <v>300</v>
      </c>
      <c r="E589" s="695"/>
      <c r="F589" s="401" t="s">
        <v>340</v>
      </c>
      <c r="G589" s="636">
        <v>42828</v>
      </c>
      <c r="H589" s="9" t="s">
        <v>300</v>
      </c>
    </row>
    <row r="590" spans="2:8" x14ac:dyDescent="0.25">
      <c r="B590" s="401" t="s">
        <v>124</v>
      </c>
      <c r="C590" s="636">
        <v>63861.599999999999</v>
      </c>
      <c r="D590" s="9" t="s">
        <v>5744</v>
      </c>
      <c r="E590" s="695"/>
      <c r="F590" s="401" t="s">
        <v>340</v>
      </c>
      <c r="G590" s="636">
        <v>99291.5</v>
      </c>
      <c r="H590" s="9" t="s">
        <v>5744</v>
      </c>
    </row>
    <row r="591" spans="2:8" x14ac:dyDescent="0.25">
      <c r="B591" s="414" t="s">
        <v>124</v>
      </c>
      <c r="C591" s="636">
        <v>42452.6</v>
      </c>
      <c r="D591" s="9" t="s">
        <v>5745</v>
      </c>
      <c r="E591" s="695"/>
      <c r="F591" s="401" t="s">
        <v>340</v>
      </c>
      <c r="G591" s="636">
        <v>23903</v>
      </c>
      <c r="H591" s="9" t="s">
        <v>5745</v>
      </c>
    </row>
    <row r="592" spans="2:8" x14ac:dyDescent="0.25">
      <c r="B592" s="401" t="s">
        <v>124</v>
      </c>
      <c r="C592" s="636">
        <v>57974.6</v>
      </c>
      <c r="D592" s="9" t="s">
        <v>5746</v>
      </c>
      <c r="E592" s="695"/>
      <c r="F592" s="401" t="s">
        <v>340</v>
      </c>
      <c r="G592" s="636">
        <v>346194.54</v>
      </c>
      <c r="H592" s="9" t="s">
        <v>5746</v>
      </c>
    </row>
    <row r="593" spans="2:8" ht="15.75" thickBot="1" x14ac:dyDescent="0.3">
      <c r="B593" s="401" t="s">
        <v>124</v>
      </c>
      <c r="C593" s="637">
        <v>38539.5</v>
      </c>
      <c r="D593" s="9" t="s">
        <v>5766</v>
      </c>
      <c r="E593" s="695"/>
      <c r="F593" s="401" t="s">
        <v>340</v>
      </c>
      <c r="G593" s="637">
        <v>59252.4</v>
      </c>
      <c r="H593" s="9" t="s">
        <v>5766</v>
      </c>
    </row>
    <row r="594" spans="2:8" ht="15.75" thickTop="1" x14ac:dyDescent="0.25">
      <c r="B594" s="8"/>
      <c r="C594" s="647">
        <f>SUM(C588:C593)</f>
        <v>299234.59999999998</v>
      </c>
      <c r="D594" s="9" t="s">
        <v>2527</v>
      </c>
      <c r="E594" s="695"/>
      <c r="F594" s="8"/>
      <c r="G594" s="647">
        <f>SUM(G588:G593)</f>
        <v>716303.64</v>
      </c>
      <c r="H594" s="9" t="s">
        <v>2527</v>
      </c>
    </row>
    <row r="595" spans="2:8" x14ac:dyDescent="0.25">
      <c r="B595" s="8"/>
      <c r="C595" s="638"/>
      <c r="D595" s="9" t="s">
        <v>2527</v>
      </c>
      <c r="E595" s="695"/>
      <c r="F595" s="8"/>
      <c r="G595" s="646"/>
      <c r="H595" s="9" t="s">
        <v>2527</v>
      </c>
    </row>
    <row r="596" spans="2:8" x14ac:dyDescent="0.25">
      <c r="B596" s="8" t="s">
        <v>1389</v>
      </c>
      <c r="C596" s="638">
        <v>26832.400000000001</v>
      </c>
      <c r="D596" s="9" t="s">
        <v>5745</v>
      </c>
      <c r="E596" s="695"/>
      <c r="F596" s="8" t="s">
        <v>488</v>
      </c>
      <c r="G596" s="646">
        <v>9475.7000000000007</v>
      </c>
      <c r="H596" s="9" t="s">
        <v>300</v>
      </c>
    </row>
    <row r="597" spans="2:8" ht="15.75" thickBot="1" x14ac:dyDescent="0.3">
      <c r="B597" s="8" t="s">
        <v>1389</v>
      </c>
      <c r="C597" s="638">
        <v>74753.2</v>
      </c>
      <c r="D597" s="9" t="s">
        <v>5746</v>
      </c>
      <c r="E597" s="695"/>
      <c r="F597" s="8" t="s">
        <v>488</v>
      </c>
      <c r="G597" s="637">
        <v>62110.1</v>
      </c>
      <c r="H597" s="9" t="s">
        <v>5744</v>
      </c>
    </row>
    <row r="598" spans="2:8" ht="16.5" thickTop="1" thickBot="1" x14ac:dyDescent="0.3">
      <c r="B598" s="8" t="s">
        <v>1389</v>
      </c>
      <c r="C598" s="637">
        <v>69165.399999999994</v>
      </c>
      <c r="D598" s="9" t="s">
        <v>5766</v>
      </c>
      <c r="E598" s="695"/>
      <c r="F598" s="8"/>
      <c r="G598" s="648">
        <f>SUM(G596:G597)</f>
        <v>71585.8</v>
      </c>
      <c r="H598" s="9" t="s">
        <v>2527</v>
      </c>
    </row>
    <row r="599" spans="2:8" ht="15.75" thickTop="1" x14ac:dyDescent="0.25">
      <c r="B599" s="8"/>
      <c r="C599" s="647">
        <f>SUM(C596:C598)</f>
        <v>170751</v>
      </c>
      <c r="D599" s="9" t="s">
        <v>2527</v>
      </c>
      <c r="E599" s="695"/>
      <c r="F599" s="8"/>
      <c r="G599" s="636"/>
      <c r="H599" s="9" t="s">
        <v>2527</v>
      </c>
    </row>
    <row r="600" spans="2:8" x14ac:dyDescent="0.25">
      <c r="B600" s="8"/>
      <c r="C600" s="638"/>
      <c r="D600" s="9" t="s">
        <v>2527</v>
      </c>
      <c r="E600" s="695"/>
      <c r="F600" s="629" t="s">
        <v>2576</v>
      </c>
      <c r="G600" s="636">
        <v>191365.5</v>
      </c>
      <c r="H600" s="9" t="s">
        <v>5743</v>
      </c>
    </row>
    <row r="601" spans="2:8" x14ac:dyDescent="0.25">
      <c r="B601" s="414" t="s">
        <v>769</v>
      </c>
      <c r="C601" s="636">
        <v>98961.35</v>
      </c>
      <c r="D601" s="9" t="s">
        <v>5743</v>
      </c>
      <c r="E601" s="695"/>
      <c r="F601" s="428" t="s">
        <v>2576</v>
      </c>
      <c r="G601" s="636">
        <v>225056</v>
      </c>
      <c r="H601" s="9" t="s">
        <v>300</v>
      </c>
    </row>
    <row r="602" spans="2:8" x14ac:dyDescent="0.25">
      <c r="B602" s="401" t="s">
        <v>769</v>
      </c>
      <c r="C602" s="636">
        <v>76515.8</v>
      </c>
      <c r="D602" s="9" t="s">
        <v>300</v>
      </c>
      <c r="E602" s="695"/>
      <c r="F602" s="405" t="s">
        <v>2576</v>
      </c>
      <c r="G602" s="638">
        <v>183025</v>
      </c>
      <c r="H602" s="9" t="s">
        <v>5744</v>
      </c>
    </row>
    <row r="603" spans="2:8" x14ac:dyDescent="0.25">
      <c r="B603" s="8" t="s">
        <v>769</v>
      </c>
      <c r="C603" s="638">
        <v>89366.1</v>
      </c>
      <c r="D603" s="9" t="s">
        <v>5744</v>
      </c>
      <c r="E603" s="695"/>
      <c r="F603" s="405" t="s">
        <v>2576</v>
      </c>
      <c r="G603" s="638">
        <v>199269.12</v>
      </c>
      <c r="H603" s="9" t="s">
        <v>5745</v>
      </c>
    </row>
    <row r="604" spans="2:8" x14ac:dyDescent="0.25">
      <c r="B604" s="8" t="s">
        <v>769</v>
      </c>
      <c r="C604" s="638">
        <v>99883.25</v>
      </c>
      <c r="D604" s="9" t="s">
        <v>5745</v>
      </c>
      <c r="E604" s="695"/>
      <c r="F604" s="405" t="s">
        <v>2576</v>
      </c>
      <c r="G604" s="638">
        <v>200167.84</v>
      </c>
      <c r="H604" s="9" t="s">
        <v>5746</v>
      </c>
    </row>
    <row r="605" spans="2:8" ht="15.75" thickBot="1" x14ac:dyDescent="0.3">
      <c r="B605" s="8" t="s">
        <v>769</v>
      </c>
      <c r="C605" s="638">
        <v>115578.6</v>
      </c>
      <c r="D605" s="9" t="s">
        <v>5746</v>
      </c>
      <c r="E605" s="695"/>
      <c r="F605" s="428" t="s">
        <v>2576</v>
      </c>
      <c r="G605" s="637">
        <v>171153.33</v>
      </c>
      <c r="H605" s="9" t="s">
        <v>5766</v>
      </c>
    </row>
    <row r="606" spans="2:8" ht="16.5" thickTop="1" thickBot="1" x14ac:dyDescent="0.3">
      <c r="B606" s="8" t="s">
        <v>769</v>
      </c>
      <c r="C606" s="639">
        <v>97537.4</v>
      </c>
      <c r="D606" s="9" t="s">
        <v>5766</v>
      </c>
      <c r="E606" s="695"/>
      <c r="F606" s="428"/>
      <c r="G606" s="648">
        <f>SUM(G600:G605)</f>
        <v>1170036.79</v>
      </c>
      <c r="H606" s="9" t="s">
        <v>2527</v>
      </c>
    </row>
    <row r="607" spans="2:8" ht="15.75" thickTop="1" x14ac:dyDescent="0.25">
      <c r="B607" s="8"/>
      <c r="C607" s="647">
        <f>SUM(C601:C606)</f>
        <v>577842.5</v>
      </c>
      <c r="D607" s="9" t="s">
        <v>2527</v>
      </c>
      <c r="E607" s="695"/>
      <c r="F607" s="428"/>
      <c r="G607" s="636"/>
      <c r="H607" s="9" t="s">
        <v>2527</v>
      </c>
    </row>
    <row r="608" spans="2:8" x14ac:dyDescent="0.25">
      <c r="B608" s="8"/>
      <c r="C608" s="638"/>
      <c r="D608" s="9" t="s">
        <v>2527</v>
      </c>
      <c r="E608" s="695"/>
      <c r="F608" s="8" t="s">
        <v>2749</v>
      </c>
      <c r="G608" s="690">
        <v>82132.5</v>
      </c>
      <c r="H608" s="9" t="s">
        <v>5766</v>
      </c>
    </row>
    <row r="609" spans="2:8" x14ac:dyDescent="0.25">
      <c r="B609" s="401" t="s">
        <v>106</v>
      </c>
      <c r="C609" s="636">
        <v>22118.5</v>
      </c>
      <c r="D609" s="9" t="s">
        <v>5743</v>
      </c>
      <c r="E609" s="695"/>
      <c r="G609" s="642"/>
      <c r="H609" s="9" t="s">
        <v>2527</v>
      </c>
    </row>
    <row r="610" spans="2:8" x14ac:dyDescent="0.25">
      <c r="B610" s="8" t="s">
        <v>106</v>
      </c>
      <c r="C610" s="638">
        <v>33586.5</v>
      </c>
      <c r="D610" s="9" t="s">
        <v>300</v>
      </c>
      <c r="E610" s="695"/>
      <c r="F610" s="414" t="s">
        <v>217</v>
      </c>
      <c r="G610" s="638">
        <v>472786.65</v>
      </c>
      <c r="H610" s="9" t="s">
        <v>5743</v>
      </c>
    </row>
    <row r="611" spans="2:8" x14ac:dyDescent="0.25">
      <c r="B611" s="401" t="s">
        <v>106</v>
      </c>
      <c r="C611" s="636">
        <v>42360.1</v>
      </c>
      <c r="D611" s="9" t="s">
        <v>5744</v>
      </c>
      <c r="E611" s="695"/>
      <c r="F611" s="414" t="s">
        <v>217</v>
      </c>
      <c r="G611" s="638">
        <v>629239.25</v>
      </c>
      <c r="H611" s="9" t="s">
        <v>300</v>
      </c>
    </row>
    <row r="612" spans="2:8" x14ac:dyDescent="0.25">
      <c r="B612" s="8" t="s">
        <v>106</v>
      </c>
      <c r="C612" s="638">
        <v>27259.9</v>
      </c>
      <c r="D612" s="9" t="s">
        <v>5745</v>
      </c>
      <c r="E612" s="695"/>
      <c r="F612" s="414" t="s">
        <v>217</v>
      </c>
      <c r="G612" s="638">
        <v>470731.6</v>
      </c>
      <c r="H612" s="9" t="s">
        <v>5744</v>
      </c>
    </row>
    <row r="613" spans="2:8" x14ac:dyDescent="0.25">
      <c r="B613" s="401" t="s">
        <v>106</v>
      </c>
      <c r="C613" s="636">
        <v>40495.9</v>
      </c>
      <c r="D613" s="9" t="s">
        <v>5746</v>
      </c>
      <c r="E613" s="695"/>
      <c r="F613" s="414" t="s">
        <v>217</v>
      </c>
      <c r="G613" s="636">
        <v>393901.9</v>
      </c>
      <c r="H613" s="9" t="s">
        <v>5745</v>
      </c>
    </row>
    <row r="614" spans="2:8" ht="15.75" thickBot="1" x14ac:dyDescent="0.3">
      <c r="B614" s="401" t="s">
        <v>106</v>
      </c>
      <c r="C614" s="637">
        <v>26536.5</v>
      </c>
      <c r="D614" s="9" t="s">
        <v>5766</v>
      </c>
      <c r="E614" s="695"/>
      <c r="F614" s="414" t="s">
        <v>217</v>
      </c>
      <c r="G614" s="636">
        <v>575783.94999999995</v>
      </c>
      <c r="H614" s="9" t="s">
        <v>5746</v>
      </c>
    </row>
    <row r="615" spans="2:8" ht="16.5" thickTop="1" thickBot="1" x14ac:dyDescent="0.3">
      <c r="B615" s="401"/>
      <c r="C615" s="648">
        <f>SUM(C609:C614)</f>
        <v>192357.4</v>
      </c>
      <c r="D615" s="9" t="s">
        <v>2527</v>
      </c>
      <c r="E615" s="695"/>
      <c r="F615" s="414" t="s">
        <v>217</v>
      </c>
      <c r="G615" s="637">
        <v>309896</v>
      </c>
      <c r="H615" s="9" t="s">
        <v>5766</v>
      </c>
    </row>
    <row r="616" spans="2:8" ht="15.75" thickTop="1" x14ac:dyDescent="0.25">
      <c r="B616" s="401"/>
      <c r="C616" s="636"/>
      <c r="D616" s="9" t="s">
        <v>2527</v>
      </c>
      <c r="E616" s="695"/>
      <c r="F616" s="414"/>
      <c r="G616" s="648">
        <f>SUM(G610:G615)</f>
        <v>2852339.3499999996</v>
      </c>
      <c r="H616" s="9" t="s">
        <v>2527</v>
      </c>
    </row>
    <row r="617" spans="2:8" x14ac:dyDescent="0.25">
      <c r="B617" s="414" t="s">
        <v>2585</v>
      </c>
      <c r="C617" s="636">
        <v>13770.7</v>
      </c>
      <c r="D617" s="9" t="s">
        <v>5745</v>
      </c>
      <c r="E617" s="695"/>
      <c r="F617" s="414"/>
      <c r="G617" s="638"/>
      <c r="H617" s="9" t="s">
        <v>2527</v>
      </c>
    </row>
    <row r="618" spans="2:8" x14ac:dyDescent="0.25">
      <c r="B618" s="414" t="s">
        <v>2585</v>
      </c>
      <c r="C618" s="636">
        <v>19333.599999999999</v>
      </c>
      <c r="D618" s="9" t="s">
        <v>5746</v>
      </c>
      <c r="E618" s="695"/>
      <c r="F618" s="414" t="s">
        <v>2784</v>
      </c>
      <c r="G618" s="638">
        <v>2443.5</v>
      </c>
      <c r="H618" s="9" t="s">
        <v>5744</v>
      </c>
    </row>
    <row r="619" spans="2:8" ht="15.75" thickBot="1" x14ac:dyDescent="0.3">
      <c r="B619" s="8" t="s">
        <v>2585</v>
      </c>
      <c r="C619" s="639">
        <v>35935.599999999999</v>
      </c>
      <c r="D619" s="9" t="s">
        <v>5766</v>
      </c>
      <c r="E619" s="695"/>
      <c r="F619" s="414" t="s">
        <v>2784</v>
      </c>
      <c r="G619" s="638">
        <v>35078.6</v>
      </c>
      <c r="H619" s="9" t="s">
        <v>5745</v>
      </c>
    </row>
    <row r="620" spans="2:8" ht="15.75" thickTop="1" x14ac:dyDescent="0.25">
      <c r="B620" s="8"/>
      <c r="C620" s="647">
        <f>SUM(C617:C619)</f>
        <v>69039.899999999994</v>
      </c>
      <c r="D620" s="9" t="s">
        <v>2527</v>
      </c>
      <c r="E620" s="695"/>
      <c r="F620" s="414" t="s">
        <v>2784</v>
      </c>
      <c r="G620" s="638">
        <v>14125.5</v>
      </c>
      <c r="H620" s="9" t="s">
        <v>5746</v>
      </c>
    </row>
    <row r="621" spans="2:8" ht="15.75" thickBot="1" x14ac:dyDescent="0.3">
      <c r="B621" s="8"/>
      <c r="C621" s="638"/>
      <c r="D621" s="9" t="s">
        <v>2527</v>
      </c>
      <c r="E621" s="695"/>
      <c r="F621" s="414" t="s">
        <v>2784</v>
      </c>
      <c r="G621" s="639">
        <v>0</v>
      </c>
      <c r="H621" s="9" t="s">
        <v>5766</v>
      </c>
    </row>
    <row r="622" spans="2:8" ht="15.75" thickTop="1" x14ac:dyDescent="0.25">
      <c r="B622" s="401" t="s">
        <v>905</v>
      </c>
      <c r="C622" s="664">
        <v>42797</v>
      </c>
      <c r="D622" s="9" t="s">
        <v>5744</v>
      </c>
      <c r="E622" s="695"/>
      <c r="F622" s="414"/>
      <c r="G622" s="647">
        <f>SUM(G618:G621)</f>
        <v>51647.6</v>
      </c>
      <c r="H622" s="9" t="s">
        <v>2527</v>
      </c>
    </row>
    <row r="623" spans="2:8" x14ac:dyDescent="0.25">
      <c r="B623" s="401"/>
      <c r="C623" s="638"/>
      <c r="D623" s="9" t="s">
        <v>2527</v>
      </c>
      <c r="E623" s="695"/>
      <c r="F623" s="414"/>
      <c r="G623" s="646"/>
      <c r="H623" s="9" t="s">
        <v>2527</v>
      </c>
    </row>
    <row r="624" spans="2:8" x14ac:dyDescent="0.25">
      <c r="B624" s="8" t="s">
        <v>1806</v>
      </c>
      <c r="C624" s="638">
        <v>39511.5</v>
      </c>
      <c r="D624" s="9" t="s">
        <v>300</v>
      </c>
      <c r="E624" s="695"/>
      <c r="F624" s="401" t="s">
        <v>3259</v>
      </c>
      <c r="G624" s="636">
        <v>38946.400000000001</v>
      </c>
      <c r="H624" s="9" t="s">
        <v>5743</v>
      </c>
    </row>
    <row r="625" spans="2:8" x14ac:dyDescent="0.25">
      <c r="B625" s="8" t="s">
        <v>1806</v>
      </c>
      <c r="C625" s="638">
        <v>0</v>
      </c>
      <c r="D625" s="9" t="s">
        <v>5744</v>
      </c>
      <c r="E625" s="695"/>
      <c r="F625" s="401" t="s">
        <v>3259</v>
      </c>
      <c r="G625" s="636">
        <v>51994.6</v>
      </c>
      <c r="H625" s="9" t="s">
        <v>300</v>
      </c>
    </row>
    <row r="626" spans="2:8" x14ac:dyDescent="0.25">
      <c r="B626" s="8" t="s">
        <v>1806</v>
      </c>
      <c r="C626" s="638">
        <v>20864</v>
      </c>
      <c r="D626" s="9" t="s">
        <v>5745</v>
      </c>
      <c r="E626" s="695"/>
      <c r="F626" s="401" t="s">
        <v>3259</v>
      </c>
      <c r="G626" s="638">
        <v>39049.599999999999</v>
      </c>
      <c r="H626" s="9" t="s">
        <v>5744</v>
      </c>
    </row>
    <row r="627" spans="2:8" x14ac:dyDescent="0.25">
      <c r="B627" s="401" t="s">
        <v>1806</v>
      </c>
      <c r="C627" s="642">
        <v>26085.46</v>
      </c>
      <c r="D627" s="9" t="s">
        <v>5746</v>
      </c>
      <c r="E627" s="695"/>
      <c r="F627" s="401" t="s">
        <v>3259</v>
      </c>
      <c r="G627" s="636">
        <v>31105.200000000001</v>
      </c>
      <c r="H627" s="9" t="s">
        <v>5745</v>
      </c>
    </row>
    <row r="628" spans="2:8" ht="15.75" thickBot="1" x14ac:dyDescent="0.3">
      <c r="B628" s="401" t="s">
        <v>1806</v>
      </c>
      <c r="C628" s="637">
        <v>44961.9</v>
      </c>
      <c r="D628" s="9" t="s">
        <v>5766</v>
      </c>
      <c r="E628" s="695"/>
      <c r="F628" s="401" t="s">
        <v>3259</v>
      </c>
      <c r="G628" s="636">
        <v>52309.35</v>
      </c>
      <c r="H628" s="9" t="s">
        <v>5746</v>
      </c>
    </row>
    <row r="629" spans="2:8" ht="16.5" thickTop="1" thickBot="1" x14ac:dyDescent="0.3">
      <c r="B629" s="401"/>
      <c r="C629" s="648">
        <f>SUM(C624:C628)</f>
        <v>131422.85999999999</v>
      </c>
      <c r="D629" s="9" t="s">
        <v>2527</v>
      </c>
      <c r="E629" s="695"/>
      <c r="F629" s="401"/>
      <c r="G629" s="637">
        <v>40574.5</v>
      </c>
      <c r="H629" s="9" t="s">
        <v>5766</v>
      </c>
    </row>
    <row r="630" spans="2:8" ht="15.75" thickTop="1" x14ac:dyDescent="0.25">
      <c r="B630" s="8"/>
      <c r="C630" s="638"/>
      <c r="D630" s="9" t="s">
        <v>2527</v>
      </c>
      <c r="E630" s="695"/>
      <c r="F630" s="401"/>
      <c r="G630" s="648">
        <f>SUM(G624:G629)</f>
        <v>253979.65000000002</v>
      </c>
      <c r="H630" s="9" t="s">
        <v>2527</v>
      </c>
    </row>
    <row r="631" spans="2:8" x14ac:dyDescent="0.25">
      <c r="B631" s="8" t="s">
        <v>247</v>
      </c>
      <c r="C631" s="638">
        <v>16925.5</v>
      </c>
      <c r="D631" s="9" t="s">
        <v>5743</v>
      </c>
      <c r="E631" s="695"/>
      <c r="F631" s="8"/>
      <c r="G631" s="638"/>
      <c r="H631" s="9" t="s">
        <v>2527</v>
      </c>
    </row>
    <row r="632" spans="2:8" x14ac:dyDescent="0.25">
      <c r="B632" s="8" t="s">
        <v>247</v>
      </c>
      <c r="C632" s="638">
        <v>37757.300000000003</v>
      </c>
      <c r="D632" s="9" t="s">
        <v>300</v>
      </c>
      <c r="E632" s="695"/>
      <c r="F632" s="8" t="s">
        <v>5431</v>
      </c>
      <c r="G632" s="665">
        <v>220336.5</v>
      </c>
      <c r="H632" s="9" t="s">
        <v>5743</v>
      </c>
    </row>
    <row r="633" spans="2:8" x14ac:dyDescent="0.25">
      <c r="B633" s="8" t="s">
        <v>247</v>
      </c>
      <c r="C633" s="643">
        <v>88825.5</v>
      </c>
      <c r="D633" s="9" t="s">
        <v>5744</v>
      </c>
      <c r="E633" s="695"/>
      <c r="F633" s="8"/>
      <c r="G633" s="638"/>
      <c r="H633" s="9" t="s">
        <v>2527</v>
      </c>
    </row>
    <row r="634" spans="2:8" x14ac:dyDescent="0.25">
      <c r="B634" s="8" t="s">
        <v>247</v>
      </c>
      <c r="C634" s="636">
        <v>54892.42</v>
      </c>
      <c r="D634" s="9" t="s">
        <v>5745</v>
      </c>
      <c r="E634" s="695"/>
      <c r="F634" s="401" t="s">
        <v>4495</v>
      </c>
      <c r="G634" s="664">
        <v>31866.5</v>
      </c>
      <c r="H634" s="9" t="s">
        <v>5745</v>
      </c>
    </row>
    <row r="635" spans="2:8" x14ac:dyDescent="0.25">
      <c r="B635" s="8" t="s">
        <v>247</v>
      </c>
      <c r="C635" s="636">
        <v>65424.42</v>
      </c>
      <c r="D635" s="9" t="s">
        <v>5746</v>
      </c>
      <c r="E635" s="695"/>
      <c r="F635" s="401"/>
      <c r="G635" s="636"/>
      <c r="H635" s="9" t="s">
        <v>2527</v>
      </c>
    </row>
    <row r="636" spans="2:8" ht="15.75" thickBot="1" x14ac:dyDescent="0.3">
      <c r="B636" s="8" t="s">
        <v>247</v>
      </c>
      <c r="C636" s="637">
        <v>25854.2</v>
      </c>
      <c r="D636" s="9" t="s">
        <v>5766</v>
      </c>
      <c r="E636" s="695"/>
      <c r="F636" s="8" t="s">
        <v>2532</v>
      </c>
      <c r="G636" s="638">
        <v>437273.43</v>
      </c>
      <c r="H636" s="9" t="s">
        <v>5743</v>
      </c>
    </row>
    <row r="637" spans="2:8" ht="15.75" thickTop="1" x14ac:dyDescent="0.25">
      <c r="B637" s="8"/>
      <c r="C637" s="648">
        <f>SUM(C631:C636)</f>
        <v>289679.33999999997</v>
      </c>
      <c r="D637" s="9" t="s">
        <v>2527</v>
      </c>
      <c r="E637" s="695"/>
      <c r="F637" s="8" t="s">
        <v>2532</v>
      </c>
      <c r="G637" s="636">
        <v>459117.38</v>
      </c>
      <c r="H637" s="9" t="s">
        <v>300</v>
      </c>
    </row>
    <row r="638" spans="2:8" x14ac:dyDescent="0.25">
      <c r="B638" s="8"/>
      <c r="C638" s="636"/>
      <c r="D638" s="9" t="s">
        <v>2527</v>
      </c>
      <c r="E638" s="695"/>
      <c r="F638" s="8" t="s">
        <v>2532</v>
      </c>
      <c r="G638" s="638">
        <v>95134.11</v>
      </c>
      <c r="H638" s="9" t="s">
        <v>5744</v>
      </c>
    </row>
    <row r="639" spans="2:8" x14ac:dyDescent="0.25">
      <c r="C639" s="9"/>
      <c r="E639" s="695"/>
      <c r="F639" s="8" t="s">
        <v>2532</v>
      </c>
      <c r="G639" s="636">
        <v>127779.4</v>
      </c>
      <c r="H639" s="9" t="s">
        <v>5745</v>
      </c>
    </row>
    <row r="640" spans="2:8" x14ac:dyDescent="0.25">
      <c r="C640" s="9"/>
      <c r="E640" s="695"/>
      <c r="F640" s="8" t="s">
        <v>2532</v>
      </c>
      <c r="G640" s="636">
        <v>84490.8</v>
      </c>
      <c r="H640" s="9" t="s">
        <v>5746</v>
      </c>
    </row>
    <row r="641" spans="2:9" ht="15.75" thickBot="1" x14ac:dyDescent="0.3">
      <c r="C641" s="9"/>
      <c r="E641" s="695"/>
      <c r="F641" s="8" t="s">
        <v>2532</v>
      </c>
      <c r="G641" s="637">
        <v>78712.95</v>
      </c>
      <c r="H641" s="9" t="s">
        <v>5766</v>
      </c>
    </row>
    <row r="642" spans="2:9" ht="15.75" thickTop="1" x14ac:dyDescent="0.25">
      <c r="C642" s="9"/>
      <c r="E642" s="695"/>
      <c r="F642" s="414"/>
      <c r="G642" s="648">
        <f>SUM(G636:G641)</f>
        <v>1282508.07</v>
      </c>
    </row>
    <row r="643" spans="2:9" ht="15.75" thickBot="1" x14ac:dyDescent="0.3">
      <c r="C643" s="9"/>
      <c r="E643" s="695"/>
    </row>
    <row r="644" spans="2:9" x14ac:dyDescent="0.25">
      <c r="B644" s="401" t="s">
        <v>2590</v>
      </c>
      <c r="C644" s="636">
        <v>273833.63</v>
      </c>
      <c r="D644" s="9" t="s">
        <v>5745</v>
      </c>
      <c r="E644" s="698"/>
      <c r="H644" s="693"/>
      <c r="I644" s="693"/>
    </row>
    <row r="645" spans="2:9" x14ac:dyDescent="0.25">
      <c r="B645" s="8" t="s">
        <v>2590</v>
      </c>
      <c r="C645" s="638">
        <v>164872.65</v>
      </c>
      <c r="D645" s="9" t="s">
        <v>5746</v>
      </c>
      <c r="E645" s="699"/>
      <c r="H645" s="693"/>
      <c r="I645" s="693"/>
    </row>
    <row r="646" spans="2:9" ht="15.75" thickBot="1" x14ac:dyDescent="0.3">
      <c r="B646" s="8" t="s">
        <v>2590</v>
      </c>
      <c r="C646" s="639">
        <v>379070.66</v>
      </c>
      <c r="D646" s="9" t="s">
        <v>5766</v>
      </c>
      <c r="E646" s="699"/>
      <c r="H646" s="693"/>
      <c r="I646" s="693"/>
    </row>
    <row r="647" spans="2:9" ht="15.75" thickTop="1" x14ac:dyDescent="0.25">
      <c r="B647" s="8"/>
      <c r="C647" s="647">
        <f>SUM(C644:C646)</f>
        <v>817776.94</v>
      </c>
      <c r="D647" s="9" t="s">
        <v>2527</v>
      </c>
      <c r="E647" s="699"/>
      <c r="H647" s="693"/>
      <c r="I647" s="693"/>
    </row>
    <row r="648" spans="2:9" ht="15.75" thickBot="1" x14ac:dyDescent="0.3">
      <c r="B648" s="401"/>
      <c r="C648" s="636"/>
      <c r="D648" s="9" t="s">
        <v>2527</v>
      </c>
      <c r="E648" s="700"/>
      <c r="H648" s="693"/>
      <c r="I648" s="693"/>
    </row>
    <row r="649" spans="2:9" ht="15.75" thickTop="1" x14ac:dyDescent="0.25">
      <c r="B649" s="401" t="s">
        <v>5</v>
      </c>
      <c r="C649" s="636">
        <v>38112</v>
      </c>
      <c r="D649" s="9" t="s">
        <v>300</v>
      </c>
      <c r="E649" s="699"/>
      <c r="H649" s="693"/>
      <c r="I649" s="693"/>
    </row>
    <row r="650" spans="2:9" x14ac:dyDescent="0.25">
      <c r="B650" s="401" t="s">
        <v>5</v>
      </c>
      <c r="C650" s="636">
        <v>125562.5</v>
      </c>
      <c r="D650" s="9" t="s">
        <v>5744</v>
      </c>
      <c r="E650" s="699"/>
    </row>
    <row r="651" spans="2:9" x14ac:dyDescent="0.25">
      <c r="B651" s="401" t="s">
        <v>5</v>
      </c>
      <c r="C651" s="636">
        <v>113785.3</v>
      </c>
      <c r="D651" s="9" t="s">
        <v>5745</v>
      </c>
      <c r="E651" s="699"/>
    </row>
    <row r="652" spans="2:9" x14ac:dyDescent="0.25">
      <c r="B652" s="401" t="s">
        <v>5</v>
      </c>
      <c r="C652" s="636">
        <v>96158.3</v>
      </c>
      <c r="D652" s="9" t="s">
        <v>5746</v>
      </c>
      <c r="E652" s="699"/>
    </row>
    <row r="653" spans="2:9" ht="15.75" thickBot="1" x14ac:dyDescent="0.3">
      <c r="B653" s="401" t="s">
        <v>5</v>
      </c>
      <c r="C653" s="637">
        <v>21988.6</v>
      </c>
      <c r="D653" s="9" t="s">
        <v>5766</v>
      </c>
      <c r="E653" s="699"/>
    </row>
    <row r="654" spans="2:9" ht="15.75" thickTop="1" x14ac:dyDescent="0.25">
      <c r="B654" s="401"/>
      <c r="C654" s="647">
        <f>SUM(C649:C653)</f>
        <v>395606.69999999995</v>
      </c>
      <c r="D654" s="9" t="s">
        <v>2527</v>
      </c>
      <c r="E654" s="699"/>
    </row>
    <row r="655" spans="2:9" x14ac:dyDescent="0.25">
      <c r="B655" s="401"/>
      <c r="C655" s="636"/>
      <c r="D655" s="9" t="s">
        <v>2527</v>
      </c>
      <c r="E655" s="699"/>
    </row>
    <row r="656" spans="2:9" x14ac:dyDescent="0.25">
      <c r="B656" s="401" t="s">
        <v>318</v>
      </c>
      <c r="C656" s="636">
        <v>45405.599999999999</v>
      </c>
      <c r="D656" s="9" t="s">
        <v>5743</v>
      </c>
      <c r="E656" s="699"/>
    </row>
    <row r="657" spans="2:5" x14ac:dyDescent="0.25">
      <c r="B657" s="401" t="s">
        <v>318</v>
      </c>
      <c r="C657" s="636">
        <v>40829.25</v>
      </c>
      <c r="D657" s="9" t="s">
        <v>300</v>
      </c>
      <c r="E657" s="699"/>
    </row>
    <row r="658" spans="2:5" x14ac:dyDescent="0.25">
      <c r="B658" s="401" t="s">
        <v>318</v>
      </c>
      <c r="C658" s="636">
        <v>29088.799999999999</v>
      </c>
      <c r="D658" s="9" t="s">
        <v>5744</v>
      </c>
      <c r="E658" s="699"/>
    </row>
    <row r="659" spans="2:5" x14ac:dyDescent="0.25">
      <c r="B659" s="401" t="s">
        <v>318</v>
      </c>
      <c r="C659" s="636">
        <v>0</v>
      </c>
      <c r="D659" s="9" t="s">
        <v>5745</v>
      </c>
      <c r="E659" s="699"/>
    </row>
    <row r="660" spans="2:5" x14ac:dyDescent="0.25">
      <c r="B660" s="401" t="s">
        <v>318</v>
      </c>
      <c r="C660" s="636">
        <v>24072.6</v>
      </c>
      <c r="D660" s="9" t="s">
        <v>5746</v>
      </c>
      <c r="E660" s="699"/>
    </row>
    <row r="661" spans="2:5" ht="15.75" thickBot="1" x14ac:dyDescent="0.3">
      <c r="B661" s="401" t="s">
        <v>318</v>
      </c>
      <c r="C661" s="637">
        <v>6819.6</v>
      </c>
      <c r="D661" s="9" t="s">
        <v>5766</v>
      </c>
      <c r="E661" s="699"/>
    </row>
    <row r="662" spans="2:5" ht="15.75" thickTop="1" x14ac:dyDescent="0.25">
      <c r="B662" s="401"/>
      <c r="C662" s="648">
        <f>SUM(C656:C661)</f>
        <v>146215.85</v>
      </c>
      <c r="D662" s="9" t="s">
        <v>2527</v>
      </c>
      <c r="E662" s="699"/>
    </row>
    <row r="663" spans="2:5" x14ac:dyDescent="0.25">
      <c r="B663" s="401"/>
      <c r="C663" s="636"/>
      <c r="D663" s="9" t="s">
        <v>2527</v>
      </c>
      <c r="E663" s="699"/>
    </row>
    <row r="664" spans="2:5" x14ac:dyDescent="0.25">
      <c r="B664" s="401" t="s">
        <v>5763</v>
      </c>
      <c r="C664" s="636">
        <v>108809.5</v>
      </c>
      <c r="D664" s="9" t="s">
        <v>5743</v>
      </c>
      <c r="E664" s="699"/>
    </row>
    <row r="665" spans="2:5" x14ac:dyDescent="0.25">
      <c r="B665" s="401" t="s">
        <v>5763</v>
      </c>
      <c r="C665" s="636">
        <v>36982.5</v>
      </c>
      <c r="D665" s="9" t="s">
        <v>300</v>
      </c>
      <c r="E665" s="699"/>
    </row>
    <row r="666" spans="2:5" ht="15.75" thickBot="1" x14ac:dyDescent="0.3">
      <c r="B666" s="401" t="s">
        <v>5763</v>
      </c>
      <c r="C666" s="637">
        <v>29219</v>
      </c>
      <c r="D666" s="9" t="s">
        <v>5744</v>
      </c>
      <c r="E666" s="699"/>
    </row>
    <row r="667" spans="2:5" ht="15.75" thickTop="1" x14ac:dyDescent="0.25">
      <c r="B667" s="401" t="s">
        <v>5763</v>
      </c>
      <c r="C667" s="648">
        <f>SUM(C664:C666)</f>
        <v>175011</v>
      </c>
      <c r="D667" s="9" t="s">
        <v>2527</v>
      </c>
      <c r="E667" s="699"/>
    </row>
    <row r="668" spans="2:5" x14ac:dyDescent="0.25">
      <c r="B668" s="401"/>
      <c r="C668" s="636"/>
      <c r="D668" s="9" t="s">
        <v>2527</v>
      </c>
      <c r="E668" s="699"/>
    </row>
    <row r="669" spans="2:5" x14ac:dyDescent="0.25">
      <c r="B669" s="401" t="s">
        <v>387</v>
      </c>
      <c r="C669" s="636">
        <v>29265.7</v>
      </c>
      <c r="D669" s="9" t="s">
        <v>300</v>
      </c>
      <c r="E669" s="699"/>
    </row>
    <row r="670" spans="2:5" ht="15.75" thickBot="1" x14ac:dyDescent="0.3">
      <c r="B670" s="401" t="s">
        <v>387</v>
      </c>
      <c r="C670" s="637">
        <v>50081.2</v>
      </c>
      <c r="D670" s="9" t="s">
        <v>5744</v>
      </c>
      <c r="E670" s="699"/>
    </row>
    <row r="671" spans="2:5" ht="15.75" thickTop="1" x14ac:dyDescent="0.25">
      <c r="B671" s="401"/>
      <c r="C671" s="648">
        <f>SUM(C669:C670)</f>
        <v>79346.899999999994</v>
      </c>
      <c r="D671" s="9" t="s">
        <v>2527</v>
      </c>
      <c r="E671" s="699"/>
    </row>
    <row r="672" spans="2:5" x14ac:dyDescent="0.25">
      <c r="B672" s="401"/>
      <c r="C672" s="636"/>
      <c r="D672" s="9" t="s">
        <v>2527</v>
      </c>
      <c r="E672" s="699"/>
    </row>
    <row r="673" spans="1:5" x14ac:dyDescent="0.25">
      <c r="B673" s="401" t="s">
        <v>873</v>
      </c>
      <c r="C673" s="636">
        <v>24699</v>
      </c>
      <c r="D673" s="9" t="s">
        <v>5743</v>
      </c>
      <c r="E673" s="699"/>
    </row>
    <row r="674" spans="1:5" x14ac:dyDescent="0.25">
      <c r="B674" s="401" t="s">
        <v>873</v>
      </c>
      <c r="C674" s="636">
        <v>25394.5</v>
      </c>
      <c r="D674" s="9" t="s">
        <v>300</v>
      </c>
      <c r="E674" s="699"/>
    </row>
    <row r="675" spans="1:5" x14ac:dyDescent="0.25">
      <c r="B675" s="8" t="s">
        <v>873</v>
      </c>
      <c r="C675" s="638">
        <v>17089.900000000001</v>
      </c>
      <c r="D675" s="9" t="s">
        <v>5744</v>
      </c>
      <c r="E675" s="699"/>
    </row>
    <row r="676" spans="1:5" x14ac:dyDescent="0.25">
      <c r="B676" s="401" t="s">
        <v>873</v>
      </c>
      <c r="C676" s="636">
        <v>43422.2</v>
      </c>
      <c r="D676" s="9" t="s">
        <v>5745</v>
      </c>
      <c r="E676" s="699"/>
    </row>
    <row r="677" spans="1:5" x14ac:dyDescent="0.25">
      <c r="B677" s="401" t="s">
        <v>873</v>
      </c>
      <c r="C677" s="636">
        <v>26436.6</v>
      </c>
      <c r="D677" s="9" t="s">
        <v>5746</v>
      </c>
      <c r="E677" s="699"/>
    </row>
    <row r="678" spans="1:5" ht="15.75" thickBot="1" x14ac:dyDescent="0.3">
      <c r="B678" s="401" t="s">
        <v>873</v>
      </c>
      <c r="C678" s="637">
        <v>43861</v>
      </c>
      <c r="D678" s="9" t="s">
        <v>5766</v>
      </c>
      <c r="E678" s="699"/>
    </row>
    <row r="679" spans="1:5" ht="15.75" thickTop="1" x14ac:dyDescent="0.25">
      <c r="B679" s="401"/>
      <c r="C679" s="648">
        <f>SUM(C673:C678)</f>
        <v>180903.19999999998</v>
      </c>
      <c r="D679" s="9" t="s">
        <v>2527</v>
      </c>
      <c r="E679" s="699"/>
    </row>
    <row r="680" spans="1:5" x14ac:dyDescent="0.25">
      <c r="B680" s="702"/>
      <c r="C680" s="703"/>
      <c r="D680" s="634"/>
      <c r="E680" s="699"/>
    </row>
    <row r="681" spans="1:5" x14ac:dyDescent="0.25">
      <c r="A681" s="35"/>
      <c r="B681" s="627"/>
      <c r="C681" s="642"/>
      <c r="D681" s="632"/>
      <c r="E681" s="699"/>
    </row>
    <row r="682" spans="1:5" x14ac:dyDescent="0.25">
      <c r="A682" s="35"/>
      <c r="B682" s="627"/>
      <c r="C682" s="642"/>
      <c r="E682" s="699"/>
    </row>
    <row r="683" spans="1:5" x14ac:dyDescent="0.25">
      <c r="A683" s="35"/>
      <c r="B683" s="627"/>
      <c r="C683" s="642"/>
      <c r="E683" s="699"/>
    </row>
    <row r="684" spans="1:5" x14ac:dyDescent="0.25">
      <c r="A684" s="35"/>
      <c r="B684" s="627"/>
      <c r="C684" s="642"/>
      <c r="E684" s="699"/>
    </row>
    <row r="685" spans="1:5" ht="15.75" thickBot="1" x14ac:dyDescent="0.3">
      <c r="A685" s="35"/>
      <c r="B685" s="627"/>
      <c r="C685" s="642"/>
      <c r="E685" s="701"/>
    </row>
    <row r="686" spans="1:5" x14ac:dyDescent="0.25">
      <c r="A686" s="35"/>
      <c r="B686" s="627"/>
      <c r="C686" s="642"/>
    </row>
    <row r="687" spans="1:5" x14ac:dyDescent="0.25">
      <c r="A687" s="35"/>
      <c r="B687" s="627"/>
      <c r="C687" s="642"/>
    </row>
    <row r="688" spans="1:5" x14ac:dyDescent="0.25">
      <c r="A688" s="35"/>
      <c r="B688" s="627"/>
      <c r="C688" s="642"/>
    </row>
    <row r="689" spans="1:3" x14ac:dyDescent="0.25">
      <c r="A689" s="35"/>
      <c r="B689" s="627"/>
      <c r="C689" s="642"/>
    </row>
    <row r="690" spans="1:3" x14ac:dyDescent="0.25">
      <c r="A690" s="35"/>
      <c r="B690" s="627"/>
      <c r="C690" s="642"/>
    </row>
    <row r="691" spans="1:3" x14ac:dyDescent="0.25">
      <c r="A691" s="35"/>
      <c r="B691" s="627"/>
      <c r="C691" s="642"/>
    </row>
    <row r="692" spans="1:3" x14ac:dyDescent="0.25">
      <c r="A692" s="35"/>
      <c r="B692" s="627"/>
      <c r="C692" s="642"/>
    </row>
    <row r="693" spans="1:3" x14ac:dyDescent="0.25">
      <c r="A693" s="35"/>
      <c r="B693" s="627"/>
      <c r="C693" s="642"/>
    </row>
    <row r="694" spans="1:3" x14ac:dyDescent="0.25">
      <c r="A694" s="35"/>
      <c r="B694" s="627"/>
      <c r="C694" s="642"/>
    </row>
    <row r="695" spans="1:3" x14ac:dyDescent="0.25">
      <c r="A695" s="35"/>
      <c r="B695" s="627"/>
      <c r="C695" s="642"/>
    </row>
    <row r="696" spans="1:3" x14ac:dyDescent="0.25">
      <c r="A696" s="35"/>
      <c r="B696" s="627"/>
      <c r="C696" s="642"/>
    </row>
    <row r="697" spans="1:3" x14ac:dyDescent="0.25">
      <c r="A697" s="35"/>
      <c r="B697" s="627"/>
      <c r="C697" s="642"/>
    </row>
    <row r="698" spans="1:3" x14ac:dyDescent="0.25">
      <c r="A698" s="35"/>
      <c r="B698" s="627"/>
      <c r="C698" s="642"/>
    </row>
    <row r="699" spans="1:3" x14ac:dyDescent="0.25">
      <c r="A699" s="35"/>
      <c r="B699" s="627"/>
      <c r="C699" s="642"/>
    </row>
    <row r="700" spans="1:3" x14ac:dyDescent="0.25">
      <c r="A700" s="35"/>
      <c r="B700" s="627"/>
      <c r="C700" s="642"/>
    </row>
    <row r="701" spans="1:3" x14ac:dyDescent="0.25">
      <c r="A701" s="35"/>
      <c r="B701" s="35"/>
      <c r="C701" s="644"/>
    </row>
    <row r="702" spans="1:3" x14ac:dyDescent="0.25">
      <c r="A702" s="35"/>
      <c r="B702" s="35"/>
      <c r="C702" s="644"/>
    </row>
    <row r="703" spans="1:3" x14ac:dyDescent="0.25">
      <c r="A703" s="35"/>
      <c r="B703" s="35"/>
      <c r="C703" s="644"/>
    </row>
    <row r="704" spans="1:3" x14ac:dyDescent="0.25">
      <c r="A704" s="35"/>
      <c r="B704" s="35"/>
      <c r="C704" s="644"/>
    </row>
    <row r="705" spans="1:3" x14ac:dyDescent="0.25">
      <c r="A705" s="35"/>
      <c r="B705" s="35"/>
      <c r="C705" s="644"/>
    </row>
    <row r="706" spans="1:3" x14ac:dyDescent="0.25">
      <c r="A706" s="35"/>
      <c r="B706" s="35"/>
      <c r="C706" s="644"/>
    </row>
    <row r="707" spans="1:3" x14ac:dyDescent="0.25">
      <c r="A707" s="35"/>
      <c r="B707" s="35"/>
      <c r="C707" s="644"/>
    </row>
    <row r="708" spans="1:3" x14ac:dyDescent="0.25">
      <c r="A708" s="35"/>
      <c r="B708" s="35"/>
      <c r="C708" s="644"/>
    </row>
    <row r="709" spans="1:3" x14ac:dyDescent="0.25">
      <c r="A709" s="35"/>
      <c r="B709" s="35"/>
      <c r="C709" s="644"/>
    </row>
    <row r="710" spans="1:3" x14ac:dyDescent="0.25">
      <c r="A710" s="35"/>
      <c r="B710" s="35"/>
      <c r="C710" s="644"/>
    </row>
    <row r="711" spans="1:3" x14ac:dyDescent="0.25">
      <c r="A711" s="35"/>
      <c r="B711" s="35"/>
      <c r="C711" s="644"/>
    </row>
    <row r="712" spans="1:3" x14ac:dyDescent="0.25">
      <c r="A712" s="35"/>
      <c r="B712" s="35"/>
      <c r="C712" s="644"/>
    </row>
    <row r="713" spans="1:3" x14ac:dyDescent="0.25">
      <c r="A713" s="35"/>
      <c r="B713" s="35"/>
      <c r="C713" s="644"/>
    </row>
    <row r="714" spans="1:3" x14ac:dyDescent="0.25">
      <c r="A714" s="35"/>
      <c r="B714" s="35"/>
      <c r="C714" s="644"/>
    </row>
    <row r="715" spans="1:3" x14ac:dyDescent="0.25">
      <c r="A715" s="35"/>
      <c r="B715" s="35"/>
      <c r="C715" s="644"/>
    </row>
    <row r="716" spans="1:3" x14ac:dyDescent="0.25">
      <c r="A716" s="35"/>
      <c r="B716" s="35"/>
      <c r="C716" s="644"/>
    </row>
    <row r="717" spans="1:3" x14ac:dyDescent="0.25">
      <c r="A717" s="35"/>
      <c r="B717" s="35"/>
      <c r="C717" s="644"/>
    </row>
    <row r="718" spans="1:3" x14ac:dyDescent="0.25">
      <c r="A718" s="35"/>
      <c r="B718" s="35"/>
      <c r="C718" s="644"/>
    </row>
    <row r="719" spans="1:3" x14ac:dyDescent="0.25">
      <c r="A719" s="35"/>
      <c r="B719" s="35"/>
      <c r="C719" s="644"/>
    </row>
    <row r="720" spans="1:3" x14ac:dyDescent="0.25">
      <c r="A720" s="35"/>
      <c r="B720" s="35"/>
      <c r="C720" s="644"/>
    </row>
    <row r="721" spans="1:3" x14ac:dyDescent="0.25">
      <c r="A721" s="35"/>
      <c r="B721" s="35"/>
      <c r="C721" s="644"/>
    </row>
    <row r="722" spans="1:3" x14ac:dyDescent="0.25">
      <c r="A722" s="35"/>
      <c r="B722" s="35"/>
      <c r="C722" s="644"/>
    </row>
    <row r="723" spans="1:3" x14ac:dyDescent="0.25">
      <c r="A723" s="35"/>
      <c r="B723" s="35"/>
      <c r="C723" s="644"/>
    </row>
    <row r="724" spans="1:3" x14ac:dyDescent="0.25">
      <c r="A724" s="35"/>
      <c r="B724" s="35"/>
      <c r="C724" s="644"/>
    </row>
    <row r="725" spans="1:3" x14ac:dyDescent="0.25">
      <c r="A725" s="35"/>
      <c r="B725" s="35"/>
      <c r="C725" s="644"/>
    </row>
    <row r="726" spans="1:3" x14ac:dyDescent="0.25">
      <c r="A726" s="35"/>
      <c r="B726" s="35"/>
      <c r="C726" s="644"/>
    </row>
    <row r="727" spans="1:3" x14ac:dyDescent="0.25">
      <c r="A727" s="35"/>
      <c r="B727" s="35"/>
      <c r="C727" s="644"/>
    </row>
    <row r="728" spans="1:3" x14ac:dyDescent="0.25">
      <c r="A728" s="35"/>
      <c r="B728" s="35"/>
      <c r="C728" s="644"/>
    </row>
    <row r="729" spans="1:3" x14ac:dyDescent="0.25">
      <c r="A729" s="35"/>
      <c r="B729" s="35"/>
      <c r="C729" s="644"/>
    </row>
    <row r="730" spans="1:3" x14ac:dyDescent="0.25">
      <c r="A730" s="35"/>
      <c r="B730" s="35"/>
      <c r="C730" s="644"/>
    </row>
    <row r="731" spans="1:3" x14ac:dyDescent="0.25">
      <c r="A731" s="35"/>
      <c r="B731" s="35"/>
      <c r="C731" s="644"/>
    </row>
    <row r="732" spans="1:3" x14ac:dyDescent="0.25">
      <c r="A732" s="35"/>
      <c r="B732" s="35"/>
      <c r="C732" s="644"/>
    </row>
    <row r="733" spans="1:3" x14ac:dyDescent="0.25">
      <c r="A733" s="35"/>
      <c r="B733" s="35"/>
      <c r="C733" s="644"/>
    </row>
    <row r="734" spans="1:3" x14ac:dyDescent="0.25">
      <c r="A734" s="35"/>
      <c r="B734" s="35"/>
      <c r="C734" s="644"/>
    </row>
    <row r="735" spans="1:3" x14ac:dyDescent="0.25">
      <c r="A735" s="35"/>
      <c r="B735" s="35"/>
      <c r="C735" s="644"/>
    </row>
    <row r="736" spans="1:3" x14ac:dyDescent="0.25">
      <c r="A736" s="35"/>
      <c r="B736" s="35"/>
      <c r="C736" s="644"/>
    </row>
    <row r="737" spans="1:3" x14ac:dyDescent="0.25">
      <c r="A737" s="35"/>
      <c r="B737" s="35"/>
      <c r="C737" s="644"/>
    </row>
    <row r="738" spans="1:3" x14ac:dyDescent="0.25">
      <c r="A738" s="35"/>
      <c r="B738" s="35"/>
      <c r="C738" s="644"/>
    </row>
    <row r="739" spans="1:3" x14ac:dyDescent="0.25">
      <c r="A739" s="35"/>
      <c r="B739" s="35"/>
      <c r="C739" s="644"/>
    </row>
    <row r="740" spans="1:3" x14ac:dyDescent="0.25">
      <c r="A740" s="35"/>
      <c r="B740" s="35"/>
      <c r="C740" s="644"/>
    </row>
    <row r="741" spans="1:3" x14ac:dyDescent="0.25">
      <c r="A741" s="35"/>
      <c r="B741" s="35"/>
      <c r="C741" s="644"/>
    </row>
    <row r="742" spans="1:3" x14ac:dyDescent="0.25">
      <c r="A742" s="35"/>
      <c r="B742" s="35"/>
      <c r="C742" s="644"/>
    </row>
    <row r="743" spans="1:3" x14ac:dyDescent="0.25">
      <c r="A743" s="35"/>
      <c r="B743" s="35"/>
      <c r="C743" s="644"/>
    </row>
    <row r="744" spans="1:3" x14ac:dyDescent="0.25">
      <c r="A744" s="35"/>
      <c r="B744" s="35"/>
      <c r="C744" s="644"/>
    </row>
    <row r="745" spans="1:3" x14ac:dyDescent="0.25">
      <c r="A745" s="35"/>
      <c r="B745" s="35"/>
      <c r="C745" s="644"/>
    </row>
    <row r="746" spans="1:3" x14ac:dyDescent="0.25">
      <c r="A746" s="35"/>
      <c r="B746" s="35"/>
      <c r="C746" s="644"/>
    </row>
    <row r="747" spans="1:3" x14ac:dyDescent="0.25">
      <c r="A747" s="35"/>
      <c r="B747" s="35"/>
      <c r="C747" s="644"/>
    </row>
    <row r="748" spans="1:3" x14ac:dyDescent="0.25">
      <c r="A748" s="35"/>
      <c r="B748" s="35"/>
      <c r="C748" s="644"/>
    </row>
    <row r="749" spans="1:3" x14ac:dyDescent="0.25">
      <c r="A749" s="35"/>
      <c r="B749" s="35"/>
      <c r="C749" s="644"/>
    </row>
    <row r="750" spans="1:3" x14ac:dyDescent="0.25">
      <c r="A750" s="35"/>
      <c r="B750" s="35"/>
      <c r="C750" s="644"/>
    </row>
    <row r="751" spans="1:3" x14ac:dyDescent="0.25">
      <c r="A751" s="35"/>
      <c r="B751" s="35"/>
      <c r="C751" s="644"/>
    </row>
    <row r="752" spans="1:3" x14ac:dyDescent="0.25">
      <c r="A752" s="35"/>
      <c r="B752" s="35"/>
      <c r="C752" s="644"/>
    </row>
    <row r="753" spans="1:3" x14ac:dyDescent="0.25">
      <c r="A753" s="35"/>
      <c r="B753" s="35"/>
      <c r="C753" s="644"/>
    </row>
    <row r="754" spans="1:3" x14ac:dyDescent="0.25">
      <c r="A754" s="35"/>
      <c r="B754" s="35"/>
      <c r="C754" s="644"/>
    </row>
    <row r="755" spans="1:3" x14ac:dyDescent="0.25">
      <c r="A755" s="35"/>
      <c r="B755" s="35"/>
      <c r="C755" s="644"/>
    </row>
    <row r="756" spans="1:3" x14ac:dyDescent="0.25">
      <c r="A756" s="35"/>
      <c r="B756" s="35"/>
      <c r="C756" s="644"/>
    </row>
    <row r="757" spans="1:3" x14ac:dyDescent="0.25">
      <c r="A757" s="35"/>
      <c r="B757" s="35"/>
      <c r="C757" s="644"/>
    </row>
    <row r="758" spans="1:3" x14ac:dyDescent="0.25">
      <c r="A758" s="35"/>
      <c r="B758" s="35"/>
      <c r="C758" s="644"/>
    </row>
    <row r="759" spans="1:3" x14ac:dyDescent="0.25">
      <c r="A759" s="35"/>
      <c r="B759" s="35"/>
      <c r="C759" s="644"/>
    </row>
    <row r="760" spans="1:3" x14ac:dyDescent="0.25">
      <c r="A760" s="35"/>
      <c r="B760" s="35"/>
      <c r="C760" s="644"/>
    </row>
    <row r="761" spans="1:3" x14ac:dyDescent="0.25">
      <c r="A761" s="35"/>
      <c r="B761" s="35"/>
      <c r="C761" s="644"/>
    </row>
    <row r="762" spans="1:3" x14ac:dyDescent="0.25">
      <c r="A762" s="35"/>
      <c r="B762" s="35"/>
      <c r="C762" s="644"/>
    </row>
    <row r="763" spans="1:3" x14ac:dyDescent="0.25">
      <c r="A763" s="35"/>
      <c r="B763" s="35"/>
      <c r="C763" s="644"/>
    </row>
    <row r="764" spans="1:3" x14ac:dyDescent="0.25">
      <c r="A764" s="35"/>
      <c r="B764" s="35"/>
      <c r="C764" s="644"/>
    </row>
    <row r="765" spans="1:3" x14ac:dyDescent="0.25">
      <c r="A765" s="35"/>
      <c r="B765" s="35"/>
      <c r="C765" s="644"/>
    </row>
    <row r="766" spans="1:3" x14ac:dyDescent="0.25">
      <c r="A766" s="35"/>
      <c r="B766" s="35"/>
      <c r="C766" s="644"/>
    </row>
    <row r="767" spans="1:3" x14ac:dyDescent="0.25">
      <c r="A767" s="35"/>
      <c r="B767" s="35"/>
      <c r="C767" s="644"/>
    </row>
    <row r="768" spans="1:3" x14ac:dyDescent="0.25">
      <c r="A768" s="35"/>
      <c r="B768" s="35"/>
      <c r="C768" s="644"/>
    </row>
    <row r="769" spans="1:3" x14ac:dyDescent="0.25">
      <c r="A769" s="35"/>
      <c r="B769" s="35"/>
      <c r="C769" s="644"/>
    </row>
    <row r="770" spans="1:3" x14ac:dyDescent="0.25">
      <c r="A770" s="35"/>
      <c r="B770" s="35"/>
      <c r="C770" s="644"/>
    </row>
    <row r="771" spans="1:3" x14ac:dyDescent="0.25">
      <c r="A771" s="35"/>
      <c r="B771" s="35"/>
      <c r="C771" s="644"/>
    </row>
    <row r="772" spans="1:3" x14ac:dyDescent="0.25">
      <c r="A772" s="35"/>
      <c r="B772" s="35"/>
      <c r="C772" s="644"/>
    </row>
    <row r="773" spans="1:3" x14ac:dyDescent="0.25">
      <c r="A773" s="35"/>
      <c r="B773" s="35"/>
      <c r="C773" s="644"/>
    </row>
    <row r="774" spans="1:3" x14ac:dyDescent="0.25">
      <c r="A774" s="35"/>
      <c r="B774" s="35"/>
      <c r="C774" s="644"/>
    </row>
    <row r="775" spans="1:3" x14ac:dyDescent="0.25">
      <c r="A775" s="35"/>
      <c r="B775" s="35"/>
      <c r="C775" s="644"/>
    </row>
    <row r="776" spans="1:3" x14ac:dyDescent="0.25">
      <c r="A776" s="35"/>
      <c r="B776" s="35"/>
      <c r="C776" s="644"/>
    </row>
    <row r="777" spans="1:3" x14ac:dyDescent="0.25">
      <c r="A777" s="35"/>
      <c r="B777" s="35"/>
      <c r="C777" s="644"/>
    </row>
    <row r="778" spans="1:3" x14ac:dyDescent="0.25">
      <c r="A778" s="35"/>
      <c r="B778" s="35"/>
      <c r="C778" s="644"/>
    </row>
    <row r="779" spans="1:3" x14ac:dyDescent="0.25">
      <c r="A779" s="35"/>
      <c r="B779" s="35"/>
      <c r="C779" s="644"/>
    </row>
    <row r="780" spans="1:3" x14ac:dyDescent="0.25">
      <c r="A780" s="35"/>
      <c r="B780" s="35"/>
      <c r="C780" s="644"/>
    </row>
    <row r="781" spans="1:3" x14ac:dyDescent="0.25">
      <c r="A781" s="35"/>
      <c r="B781" s="35"/>
      <c r="C781" s="644"/>
    </row>
    <row r="782" spans="1:3" x14ac:dyDescent="0.25">
      <c r="A782" s="35"/>
      <c r="B782" s="35"/>
      <c r="C782" s="644"/>
    </row>
    <row r="783" spans="1:3" x14ac:dyDescent="0.25">
      <c r="A783" s="35"/>
      <c r="B783" s="35"/>
      <c r="C783" s="644"/>
    </row>
    <row r="784" spans="1:3" x14ac:dyDescent="0.25">
      <c r="A784" s="35"/>
      <c r="B784" s="35"/>
      <c r="C784" s="644"/>
    </row>
    <row r="785" spans="1:3" x14ac:dyDescent="0.25">
      <c r="A785" s="35"/>
      <c r="B785" s="35"/>
      <c r="C785" s="644"/>
    </row>
    <row r="786" spans="1:3" x14ac:dyDescent="0.25">
      <c r="A786" s="35"/>
      <c r="B786" s="35"/>
      <c r="C786" s="644"/>
    </row>
    <row r="787" spans="1:3" x14ac:dyDescent="0.25">
      <c r="A787" s="35"/>
      <c r="B787" s="35"/>
      <c r="C787" s="644"/>
    </row>
    <row r="788" spans="1:3" x14ac:dyDescent="0.25">
      <c r="A788" s="35"/>
      <c r="B788" s="35"/>
      <c r="C788" s="644"/>
    </row>
    <row r="789" spans="1:3" x14ac:dyDescent="0.25">
      <c r="A789" s="35"/>
      <c r="B789" s="35"/>
      <c r="C789" s="644"/>
    </row>
    <row r="790" spans="1:3" x14ac:dyDescent="0.25">
      <c r="A790" s="35"/>
      <c r="B790" s="35"/>
      <c r="C790" s="644"/>
    </row>
    <row r="791" spans="1:3" x14ac:dyDescent="0.25">
      <c r="A791" s="35"/>
      <c r="B791" s="35"/>
      <c r="C791" s="644"/>
    </row>
    <row r="792" spans="1:3" x14ac:dyDescent="0.25">
      <c r="A792" s="35"/>
      <c r="B792" s="35"/>
      <c r="C792" s="644"/>
    </row>
    <row r="793" spans="1:3" x14ac:dyDescent="0.25">
      <c r="A793" s="35"/>
      <c r="B793" s="35"/>
      <c r="C793" s="644"/>
    </row>
    <row r="794" spans="1:3" x14ac:dyDescent="0.25">
      <c r="A794" s="35"/>
      <c r="B794" s="35"/>
      <c r="C794" s="644"/>
    </row>
    <row r="795" spans="1:3" x14ac:dyDescent="0.25">
      <c r="A795" s="35"/>
      <c r="B795" s="35"/>
      <c r="C795" s="644"/>
    </row>
    <row r="796" spans="1:3" x14ac:dyDescent="0.25">
      <c r="A796" s="35"/>
      <c r="B796" s="35"/>
      <c r="C796" s="644"/>
    </row>
    <row r="797" spans="1:3" x14ac:dyDescent="0.25">
      <c r="A797" s="35"/>
      <c r="B797" s="35"/>
      <c r="C797" s="644"/>
    </row>
    <row r="798" spans="1:3" x14ac:dyDescent="0.25">
      <c r="A798" s="35"/>
      <c r="B798" s="35"/>
      <c r="C798" s="644"/>
    </row>
    <row r="799" spans="1:3" x14ac:dyDescent="0.25">
      <c r="A799" s="35"/>
      <c r="B799" s="35"/>
      <c r="C799" s="644"/>
    </row>
    <row r="800" spans="1:3" x14ac:dyDescent="0.25">
      <c r="A800" s="35"/>
      <c r="B800" s="35"/>
      <c r="C800" s="644"/>
    </row>
    <row r="801" spans="1:3" x14ac:dyDescent="0.25">
      <c r="A801" s="35"/>
      <c r="B801" s="35"/>
      <c r="C801" s="644"/>
    </row>
    <row r="802" spans="1:3" x14ac:dyDescent="0.25">
      <c r="A802" s="35"/>
      <c r="B802" s="35"/>
      <c r="C802" s="644"/>
    </row>
    <row r="803" spans="1:3" x14ac:dyDescent="0.25">
      <c r="A803" s="35"/>
      <c r="B803" s="35"/>
      <c r="C803" s="644"/>
    </row>
    <row r="804" spans="1:3" x14ac:dyDescent="0.25">
      <c r="A804" s="35"/>
      <c r="B804" s="35"/>
      <c r="C804" s="644"/>
    </row>
    <row r="805" spans="1:3" x14ac:dyDescent="0.25">
      <c r="A805" s="35"/>
      <c r="B805" s="35"/>
      <c r="C805" s="644"/>
    </row>
    <row r="806" spans="1:3" x14ac:dyDescent="0.25">
      <c r="A806" s="35"/>
      <c r="B806" s="35"/>
      <c r="C806" s="644"/>
    </row>
    <row r="807" spans="1:3" x14ac:dyDescent="0.25">
      <c r="A807" s="35"/>
      <c r="B807" s="35"/>
      <c r="C807" s="644"/>
    </row>
    <row r="808" spans="1:3" x14ac:dyDescent="0.25">
      <c r="A808" s="35"/>
      <c r="B808" s="35"/>
      <c r="C808" s="644"/>
    </row>
    <row r="809" spans="1:3" x14ac:dyDescent="0.25">
      <c r="A809" s="35"/>
      <c r="B809" s="35"/>
      <c r="C809" s="644"/>
    </row>
    <row r="810" spans="1:3" x14ac:dyDescent="0.25">
      <c r="A810" s="35"/>
      <c r="B810" s="35"/>
      <c r="C810" s="644"/>
    </row>
    <row r="811" spans="1:3" x14ac:dyDescent="0.25">
      <c r="A811" s="35"/>
      <c r="B811" s="35"/>
      <c r="C811" s="644"/>
    </row>
    <row r="812" spans="1:3" x14ac:dyDescent="0.25">
      <c r="A812" s="35"/>
      <c r="B812" s="35"/>
      <c r="C812" s="644"/>
    </row>
    <row r="813" spans="1:3" x14ac:dyDescent="0.25">
      <c r="A813" s="35"/>
      <c r="B813" s="35"/>
      <c r="C813" s="644"/>
    </row>
    <row r="814" spans="1:3" x14ac:dyDescent="0.25">
      <c r="A814" s="35"/>
      <c r="B814" s="35"/>
      <c r="C814" s="644"/>
    </row>
    <row r="815" spans="1:3" x14ac:dyDescent="0.25">
      <c r="A815" s="35"/>
      <c r="B815" s="35"/>
      <c r="C815" s="644"/>
    </row>
    <row r="816" spans="1:3" x14ac:dyDescent="0.25">
      <c r="A816" s="35"/>
      <c r="B816" s="35"/>
      <c r="C816" s="644"/>
    </row>
    <row r="817" spans="1:3" x14ac:dyDescent="0.25">
      <c r="A817" s="35"/>
      <c r="B817" s="35"/>
      <c r="C817" s="644"/>
    </row>
    <row r="818" spans="1:3" x14ac:dyDescent="0.25">
      <c r="A818" s="35"/>
      <c r="B818" s="35"/>
      <c r="C818" s="644"/>
    </row>
    <row r="819" spans="1:3" x14ac:dyDescent="0.25">
      <c r="A819" s="35"/>
      <c r="B819" s="35"/>
      <c r="C819" s="644"/>
    </row>
    <row r="820" spans="1:3" x14ac:dyDescent="0.25">
      <c r="A820" s="35"/>
      <c r="B820" s="35"/>
      <c r="C820" s="644"/>
    </row>
    <row r="821" spans="1:3" x14ac:dyDescent="0.25">
      <c r="A821" s="35"/>
      <c r="B821" s="35"/>
      <c r="C821" s="644"/>
    </row>
    <row r="822" spans="1:3" x14ac:dyDescent="0.25">
      <c r="A822" s="35"/>
      <c r="B822" s="35"/>
      <c r="C822" s="644"/>
    </row>
    <row r="823" spans="1:3" x14ac:dyDescent="0.25">
      <c r="A823" s="35"/>
      <c r="B823" s="35"/>
      <c r="C823" s="644"/>
    </row>
    <row r="824" spans="1:3" x14ac:dyDescent="0.25">
      <c r="A824" s="35"/>
      <c r="B824" s="35"/>
      <c r="C824" s="644"/>
    </row>
    <row r="825" spans="1:3" x14ac:dyDescent="0.25">
      <c r="A825" s="35"/>
      <c r="B825" s="35"/>
      <c r="C825" s="644"/>
    </row>
    <row r="826" spans="1:3" x14ac:dyDescent="0.25">
      <c r="A826" s="35"/>
      <c r="B826" s="35"/>
      <c r="C826" s="644"/>
    </row>
    <row r="827" spans="1:3" x14ac:dyDescent="0.25">
      <c r="A827" s="35"/>
      <c r="B827" s="35"/>
      <c r="C827" s="644"/>
    </row>
    <row r="828" spans="1:3" x14ac:dyDescent="0.25">
      <c r="A828" s="35"/>
      <c r="B828" s="35"/>
      <c r="C828" s="644"/>
    </row>
    <row r="829" spans="1:3" x14ac:dyDescent="0.25">
      <c r="A829" s="35"/>
      <c r="B829" s="35"/>
      <c r="C829" s="644"/>
    </row>
    <row r="830" spans="1:3" x14ac:dyDescent="0.25">
      <c r="A830" s="35"/>
      <c r="B830" s="35"/>
      <c r="C830" s="644"/>
    </row>
    <row r="831" spans="1:3" x14ac:dyDescent="0.25">
      <c r="A831" s="35"/>
      <c r="B831" s="35"/>
      <c r="C831" s="644"/>
    </row>
    <row r="832" spans="1:3" x14ac:dyDescent="0.25">
      <c r="A832" s="35"/>
      <c r="B832" s="35"/>
      <c r="C832" s="644"/>
    </row>
    <row r="833" spans="1:3" x14ac:dyDescent="0.25">
      <c r="A833" s="35"/>
      <c r="B833" s="35"/>
      <c r="C833" s="644"/>
    </row>
    <row r="834" spans="1:3" x14ac:dyDescent="0.25">
      <c r="A834" s="35"/>
      <c r="B834" s="35"/>
      <c r="C834" s="644"/>
    </row>
    <row r="835" spans="1:3" x14ac:dyDescent="0.25">
      <c r="A835" s="35"/>
      <c r="B835" s="35"/>
      <c r="C835" s="644"/>
    </row>
    <row r="836" spans="1:3" x14ac:dyDescent="0.25">
      <c r="A836" s="35"/>
      <c r="B836" s="35"/>
      <c r="C836" s="644"/>
    </row>
    <row r="837" spans="1:3" x14ac:dyDescent="0.25">
      <c r="A837" s="35"/>
      <c r="B837" s="35"/>
      <c r="C837" s="644"/>
    </row>
    <row r="838" spans="1:3" x14ac:dyDescent="0.25">
      <c r="A838" s="35"/>
      <c r="B838" s="35"/>
      <c r="C838" s="644"/>
    </row>
    <row r="839" spans="1:3" x14ac:dyDescent="0.25">
      <c r="A839" s="35"/>
      <c r="B839" s="35"/>
      <c r="C839" s="644"/>
    </row>
    <row r="840" spans="1:3" x14ac:dyDescent="0.25">
      <c r="A840" s="35"/>
      <c r="B840" s="35"/>
      <c r="C840" s="644"/>
    </row>
    <row r="841" spans="1:3" x14ac:dyDescent="0.25">
      <c r="A841" s="35"/>
      <c r="B841" s="35"/>
      <c r="C841" s="644"/>
    </row>
    <row r="842" spans="1:3" x14ac:dyDescent="0.25">
      <c r="A842" s="35"/>
      <c r="B842" s="35"/>
      <c r="C842" s="644"/>
    </row>
    <row r="843" spans="1:3" x14ac:dyDescent="0.25">
      <c r="A843" s="35"/>
      <c r="B843" s="35"/>
      <c r="C843" s="644"/>
    </row>
    <row r="844" spans="1:3" x14ac:dyDescent="0.25">
      <c r="A844" s="35"/>
      <c r="B844" s="35"/>
      <c r="C844" s="644"/>
    </row>
    <row r="845" spans="1:3" x14ac:dyDescent="0.25">
      <c r="A845" s="35"/>
      <c r="B845" s="35"/>
      <c r="C845" s="644"/>
    </row>
    <row r="846" spans="1:3" x14ac:dyDescent="0.25">
      <c r="A846" s="35"/>
      <c r="B846" s="35"/>
      <c r="C846" s="644"/>
    </row>
    <row r="847" spans="1:3" x14ac:dyDescent="0.25">
      <c r="A847" s="35"/>
      <c r="B847" s="35"/>
      <c r="C847" s="644"/>
    </row>
    <row r="848" spans="1:3" x14ac:dyDescent="0.25">
      <c r="A848" s="35"/>
      <c r="B848" s="35"/>
      <c r="C848" s="644"/>
    </row>
    <row r="849" spans="1:3" x14ac:dyDescent="0.25">
      <c r="A849" s="35"/>
      <c r="B849" s="35"/>
      <c r="C849" s="644"/>
    </row>
    <row r="850" spans="1:3" x14ac:dyDescent="0.25">
      <c r="A850" s="35"/>
      <c r="B850" s="35"/>
      <c r="C850" s="644"/>
    </row>
    <row r="851" spans="1:3" x14ac:dyDescent="0.25">
      <c r="A851" s="35"/>
      <c r="B851" s="35"/>
      <c r="C851" s="644"/>
    </row>
    <row r="852" spans="1:3" x14ac:dyDescent="0.25">
      <c r="A852" s="35"/>
      <c r="B852" s="35"/>
      <c r="C852" s="644"/>
    </row>
    <row r="853" spans="1:3" x14ac:dyDescent="0.25">
      <c r="A853" s="35"/>
      <c r="B853" s="35"/>
      <c r="C853" s="644"/>
    </row>
    <row r="854" spans="1:3" x14ac:dyDescent="0.25">
      <c r="A854" s="35"/>
      <c r="B854" s="35"/>
      <c r="C854" s="644"/>
    </row>
    <row r="855" spans="1:3" x14ac:dyDescent="0.25">
      <c r="A855" s="35"/>
      <c r="B855" s="35"/>
      <c r="C855" s="644"/>
    </row>
    <row r="856" spans="1:3" x14ac:dyDescent="0.25">
      <c r="A856" s="35"/>
      <c r="B856" s="35"/>
      <c r="C856" s="644"/>
    </row>
    <row r="857" spans="1:3" x14ac:dyDescent="0.25">
      <c r="A857" s="35"/>
      <c r="B857" s="35"/>
      <c r="C857" s="644"/>
    </row>
    <row r="858" spans="1:3" x14ac:dyDescent="0.25">
      <c r="A858" s="35"/>
      <c r="B858" s="35"/>
      <c r="C858" s="644"/>
    </row>
    <row r="859" spans="1:3" x14ac:dyDescent="0.25">
      <c r="A859" s="35"/>
      <c r="B859" s="35"/>
      <c r="C859" s="644"/>
    </row>
    <row r="860" spans="1:3" x14ac:dyDescent="0.25">
      <c r="A860" s="35"/>
      <c r="B860" s="35"/>
      <c r="C860" s="644"/>
    </row>
    <row r="861" spans="1:3" x14ac:dyDescent="0.25">
      <c r="A861" s="35"/>
      <c r="B861" s="35"/>
      <c r="C861" s="644"/>
    </row>
    <row r="862" spans="1:3" x14ac:dyDescent="0.25">
      <c r="A862" s="35"/>
      <c r="B862" s="35"/>
      <c r="C862" s="644"/>
    </row>
    <row r="863" spans="1:3" x14ac:dyDescent="0.25">
      <c r="A863" s="35"/>
      <c r="B863" s="35"/>
      <c r="C863" s="644"/>
    </row>
    <row r="864" spans="1:3" x14ac:dyDescent="0.25">
      <c r="A864" s="35"/>
      <c r="B864" s="35"/>
      <c r="C864" s="644"/>
    </row>
    <row r="865" spans="1:3" x14ac:dyDescent="0.25">
      <c r="A865" s="35"/>
      <c r="B865" s="35"/>
      <c r="C865" s="644"/>
    </row>
    <row r="866" spans="1:3" x14ac:dyDescent="0.25">
      <c r="A866" s="35"/>
      <c r="B866" s="35"/>
      <c r="C866" s="644"/>
    </row>
    <row r="867" spans="1:3" x14ac:dyDescent="0.25">
      <c r="A867" s="35"/>
      <c r="B867" s="35"/>
      <c r="C867" s="644"/>
    </row>
    <row r="868" spans="1:3" x14ac:dyDescent="0.25">
      <c r="A868" s="35"/>
      <c r="B868" s="35"/>
      <c r="C868" s="644"/>
    </row>
    <row r="869" spans="1:3" x14ac:dyDescent="0.25">
      <c r="A869" s="35"/>
      <c r="B869" s="35"/>
      <c r="C869" s="644"/>
    </row>
    <row r="870" spans="1:3" x14ac:dyDescent="0.25">
      <c r="A870" s="35"/>
      <c r="B870" s="35"/>
      <c r="C870" s="644"/>
    </row>
    <row r="871" spans="1:3" x14ac:dyDescent="0.25">
      <c r="A871" s="35"/>
      <c r="B871" s="35"/>
      <c r="C871" s="644"/>
    </row>
    <row r="872" spans="1:3" x14ac:dyDescent="0.25">
      <c r="A872" s="35"/>
      <c r="B872" s="35"/>
      <c r="C872" s="644"/>
    </row>
    <row r="873" spans="1:3" x14ac:dyDescent="0.25">
      <c r="A873" s="35"/>
      <c r="B873" s="35"/>
      <c r="C873" s="644"/>
    </row>
    <row r="874" spans="1:3" x14ac:dyDescent="0.25">
      <c r="A874" s="35"/>
      <c r="B874" s="35"/>
      <c r="C874" s="644"/>
    </row>
    <row r="875" spans="1:3" x14ac:dyDescent="0.25">
      <c r="A875" s="35"/>
      <c r="B875" s="35"/>
      <c r="C875" s="644"/>
    </row>
    <row r="876" spans="1:3" x14ac:dyDescent="0.25">
      <c r="A876" s="35"/>
      <c r="B876" s="35"/>
      <c r="C876" s="644"/>
    </row>
    <row r="877" spans="1:3" x14ac:dyDescent="0.25">
      <c r="A877" s="35"/>
      <c r="B877" s="35"/>
      <c r="C877" s="644"/>
    </row>
    <row r="878" spans="1:3" x14ac:dyDescent="0.25">
      <c r="A878" s="35"/>
      <c r="B878" s="35"/>
      <c r="C878" s="644"/>
    </row>
    <row r="879" spans="1:3" x14ac:dyDescent="0.25">
      <c r="A879" s="35"/>
      <c r="B879" s="35"/>
      <c r="C879" s="644"/>
    </row>
    <row r="880" spans="1:3" x14ac:dyDescent="0.25">
      <c r="A880" s="35"/>
      <c r="B880" s="35"/>
      <c r="C880" s="644"/>
    </row>
    <row r="881" spans="1:3" x14ac:dyDescent="0.25">
      <c r="A881" s="35"/>
      <c r="B881" s="35"/>
      <c r="C881" s="644"/>
    </row>
    <row r="882" spans="1:3" x14ac:dyDescent="0.25">
      <c r="A882" s="35"/>
      <c r="B882" s="35"/>
      <c r="C882" s="644"/>
    </row>
    <row r="883" spans="1:3" x14ac:dyDescent="0.25">
      <c r="A883" s="35"/>
      <c r="B883" s="35"/>
      <c r="C883" s="644"/>
    </row>
    <row r="884" spans="1:3" x14ac:dyDescent="0.25">
      <c r="A884" s="35"/>
      <c r="B884" s="35"/>
      <c r="C884" s="644"/>
    </row>
    <row r="885" spans="1:3" x14ac:dyDescent="0.25">
      <c r="A885" s="35"/>
      <c r="B885" s="35"/>
      <c r="C885" s="644"/>
    </row>
    <row r="886" spans="1:3" x14ac:dyDescent="0.25">
      <c r="A886" s="35"/>
      <c r="B886" s="35"/>
      <c r="C886" s="644"/>
    </row>
    <row r="887" spans="1:3" x14ac:dyDescent="0.25">
      <c r="A887" s="35"/>
      <c r="B887" s="35"/>
      <c r="C887" s="644"/>
    </row>
    <row r="888" spans="1:3" x14ac:dyDescent="0.25">
      <c r="A888" s="35"/>
      <c r="B888" s="35"/>
      <c r="C888" s="644"/>
    </row>
    <row r="889" spans="1:3" x14ac:dyDescent="0.25">
      <c r="A889" s="35"/>
      <c r="B889" s="35"/>
      <c r="C889" s="644"/>
    </row>
    <row r="890" spans="1:3" x14ac:dyDescent="0.25">
      <c r="A890" s="35"/>
      <c r="B890" s="35"/>
      <c r="C890" s="644"/>
    </row>
    <row r="891" spans="1:3" x14ac:dyDescent="0.25">
      <c r="A891" s="35"/>
      <c r="B891" s="35"/>
      <c r="C891" s="644"/>
    </row>
    <row r="892" spans="1:3" x14ac:dyDescent="0.25">
      <c r="A892" s="35"/>
      <c r="B892" s="35"/>
      <c r="C892" s="644"/>
    </row>
    <row r="893" spans="1:3" x14ac:dyDescent="0.25">
      <c r="A893" s="35"/>
      <c r="B893" s="35"/>
      <c r="C893" s="644"/>
    </row>
    <row r="894" spans="1:3" x14ac:dyDescent="0.25">
      <c r="A894" s="35"/>
      <c r="B894" s="35"/>
      <c r="C894" s="644"/>
    </row>
    <row r="895" spans="1:3" x14ac:dyDescent="0.25">
      <c r="A895" s="35"/>
      <c r="B895" s="35"/>
      <c r="C895" s="644"/>
    </row>
    <row r="896" spans="1:3" x14ac:dyDescent="0.25">
      <c r="A896" s="35"/>
      <c r="B896" s="35"/>
      <c r="C896" s="644"/>
    </row>
    <row r="897" spans="1:3" x14ac:dyDescent="0.25">
      <c r="A897" s="35"/>
      <c r="B897" s="35"/>
      <c r="C897" s="644"/>
    </row>
    <row r="898" spans="1:3" x14ac:dyDescent="0.25">
      <c r="A898" s="35"/>
      <c r="B898" s="35"/>
      <c r="C898" s="644"/>
    </row>
    <row r="899" spans="1:3" x14ac:dyDescent="0.25">
      <c r="A899" s="35"/>
      <c r="B899" s="35"/>
      <c r="C899" s="644"/>
    </row>
    <row r="900" spans="1:3" x14ac:dyDescent="0.25">
      <c r="A900" s="35"/>
      <c r="B900" s="35"/>
      <c r="C900" s="644"/>
    </row>
    <row r="901" spans="1:3" x14ac:dyDescent="0.25">
      <c r="A901" s="35"/>
      <c r="B901" s="35"/>
      <c r="C901" s="644"/>
    </row>
    <row r="902" spans="1:3" x14ac:dyDescent="0.25">
      <c r="A902" s="35"/>
      <c r="B902" s="35"/>
      <c r="C902" s="644"/>
    </row>
    <row r="903" spans="1:3" x14ac:dyDescent="0.25">
      <c r="A903" s="35"/>
      <c r="B903" s="35"/>
      <c r="C903" s="644"/>
    </row>
    <row r="904" spans="1:3" x14ac:dyDescent="0.25">
      <c r="A904" s="35"/>
      <c r="B904" s="35"/>
      <c r="C904" s="644"/>
    </row>
    <row r="905" spans="1:3" x14ac:dyDescent="0.25">
      <c r="A905" s="35"/>
      <c r="B905" s="35"/>
      <c r="C905" s="644"/>
    </row>
    <row r="906" spans="1:3" x14ac:dyDescent="0.25">
      <c r="A906" s="35"/>
      <c r="B906" s="35"/>
      <c r="C906" s="644"/>
    </row>
    <row r="907" spans="1:3" x14ac:dyDescent="0.25">
      <c r="A907" s="35"/>
      <c r="B907" s="35"/>
      <c r="C907" s="644"/>
    </row>
    <row r="908" spans="1:3" x14ac:dyDescent="0.25">
      <c r="A908" s="35"/>
      <c r="B908" s="35"/>
      <c r="C908" s="644"/>
    </row>
    <row r="909" spans="1:3" x14ac:dyDescent="0.25">
      <c r="A909" s="35"/>
      <c r="B909" s="35"/>
      <c r="C909" s="644"/>
    </row>
    <row r="910" spans="1:3" x14ac:dyDescent="0.25">
      <c r="A910" s="35"/>
      <c r="B910" s="35"/>
      <c r="C910" s="644"/>
    </row>
    <row r="911" spans="1:3" x14ac:dyDescent="0.25">
      <c r="A911" s="35"/>
      <c r="B911" s="35"/>
      <c r="C911" s="644"/>
    </row>
    <row r="912" spans="1:3" x14ac:dyDescent="0.25">
      <c r="A912" s="35"/>
      <c r="B912" s="35"/>
      <c r="C912" s="644"/>
    </row>
    <row r="913" spans="1:3" x14ac:dyDescent="0.25">
      <c r="A913" s="35"/>
      <c r="B913" s="35"/>
      <c r="C913" s="644"/>
    </row>
    <row r="914" spans="1:3" x14ac:dyDescent="0.25">
      <c r="A914" s="35"/>
      <c r="B914" s="35"/>
      <c r="C914" s="644"/>
    </row>
    <row r="915" spans="1:3" x14ac:dyDescent="0.25">
      <c r="A915" s="35"/>
      <c r="B915" s="35"/>
      <c r="C915" s="644"/>
    </row>
    <row r="916" spans="1:3" x14ac:dyDescent="0.25">
      <c r="A916" s="35"/>
      <c r="B916" s="35"/>
      <c r="C916" s="644"/>
    </row>
    <row r="917" spans="1:3" x14ac:dyDescent="0.25">
      <c r="A917" s="35"/>
      <c r="B917" s="35"/>
      <c r="C917" s="644"/>
    </row>
    <row r="918" spans="1:3" x14ac:dyDescent="0.25">
      <c r="A918" s="35"/>
      <c r="B918" s="35"/>
      <c r="C918" s="644"/>
    </row>
    <row r="919" spans="1:3" x14ac:dyDescent="0.25">
      <c r="A919" s="35"/>
      <c r="B919" s="35"/>
      <c r="C919" s="644"/>
    </row>
    <row r="920" spans="1:3" x14ac:dyDescent="0.25">
      <c r="A920" s="35"/>
      <c r="B920" s="35"/>
      <c r="C920" s="644"/>
    </row>
    <row r="921" spans="1:3" x14ac:dyDescent="0.25">
      <c r="A921" s="35"/>
      <c r="B921" s="35"/>
      <c r="C921" s="644"/>
    </row>
    <row r="922" spans="1:3" x14ac:dyDescent="0.25">
      <c r="A922" s="35"/>
      <c r="B922" s="35"/>
      <c r="C922" s="644"/>
    </row>
    <row r="923" spans="1:3" x14ac:dyDescent="0.25">
      <c r="A923" s="35"/>
      <c r="B923" s="35"/>
      <c r="C923" s="644"/>
    </row>
    <row r="924" spans="1:3" x14ac:dyDescent="0.25">
      <c r="A924" s="35"/>
      <c r="B924" s="35"/>
      <c r="C924" s="644"/>
    </row>
    <row r="925" spans="1:3" x14ac:dyDescent="0.25">
      <c r="A925" s="35"/>
      <c r="B925" s="35"/>
      <c r="C925" s="644"/>
    </row>
    <row r="926" spans="1:3" x14ac:dyDescent="0.25">
      <c r="A926" s="35"/>
      <c r="B926" s="35"/>
      <c r="C926" s="644"/>
    </row>
    <row r="927" spans="1:3" x14ac:dyDescent="0.25">
      <c r="A927" s="35"/>
      <c r="B927" s="35"/>
      <c r="C927" s="644"/>
    </row>
    <row r="928" spans="1:3" x14ac:dyDescent="0.25">
      <c r="A928" s="35"/>
      <c r="B928" s="35"/>
      <c r="C928" s="644"/>
    </row>
    <row r="929" spans="1:3" x14ac:dyDescent="0.25">
      <c r="A929" s="35"/>
      <c r="B929" s="35"/>
      <c r="C929" s="644"/>
    </row>
    <row r="930" spans="1:3" x14ac:dyDescent="0.25">
      <c r="A930" s="35"/>
      <c r="B930" s="35"/>
      <c r="C930" s="644"/>
    </row>
    <row r="931" spans="1:3" x14ac:dyDescent="0.25">
      <c r="A931" s="35"/>
      <c r="B931" s="35"/>
      <c r="C931" s="644"/>
    </row>
    <row r="932" spans="1:3" x14ac:dyDescent="0.25">
      <c r="A932" s="35"/>
      <c r="B932" s="35"/>
      <c r="C932" s="644"/>
    </row>
    <row r="933" spans="1:3" x14ac:dyDescent="0.25">
      <c r="A933" s="35"/>
      <c r="B933" s="35"/>
      <c r="C933" s="644"/>
    </row>
    <row r="934" spans="1:3" x14ac:dyDescent="0.25">
      <c r="A934" s="35"/>
      <c r="B934" s="35"/>
      <c r="C934" s="644"/>
    </row>
    <row r="935" spans="1:3" x14ac:dyDescent="0.25">
      <c r="A935" s="35"/>
      <c r="B935" s="35"/>
      <c r="C935" s="644"/>
    </row>
    <row r="936" spans="1:3" x14ac:dyDescent="0.25">
      <c r="A936" s="35"/>
      <c r="B936" s="35"/>
      <c r="C936" s="644"/>
    </row>
    <row r="937" spans="1:3" x14ac:dyDescent="0.25">
      <c r="A937" s="35"/>
      <c r="B937" s="35"/>
      <c r="C937" s="644"/>
    </row>
    <row r="938" spans="1:3" x14ac:dyDescent="0.25">
      <c r="A938" s="35"/>
      <c r="B938" s="35"/>
      <c r="C938" s="644"/>
    </row>
    <row r="939" spans="1:3" x14ac:dyDescent="0.25">
      <c r="A939" s="35"/>
      <c r="B939" s="35"/>
      <c r="C939" s="644"/>
    </row>
    <row r="940" spans="1:3" x14ac:dyDescent="0.25">
      <c r="A940" s="35"/>
      <c r="B940" s="35"/>
      <c r="C940" s="644"/>
    </row>
    <row r="941" spans="1:3" x14ac:dyDescent="0.25">
      <c r="A941" s="35"/>
      <c r="B941" s="35"/>
      <c r="C941" s="644"/>
    </row>
    <row r="942" spans="1:3" x14ac:dyDescent="0.25">
      <c r="A942" s="35"/>
      <c r="B942" s="35"/>
      <c r="C942" s="644"/>
    </row>
    <row r="943" spans="1:3" x14ac:dyDescent="0.25">
      <c r="A943" s="35"/>
      <c r="B943" s="35"/>
      <c r="C943" s="644"/>
    </row>
    <row r="944" spans="1:3" x14ac:dyDescent="0.25">
      <c r="A944" s="35"/>
      <c r="B944" s="35"/>
      <c r="C944" s="644"/>
    </row>
    <row r="945" spans="1:3" x14ac:dyDescent="0.25">
      <c r="A945" s="35"/>
      <c r="B945" s="35"/>
      <c r="C945" s="644"/>
    </row>
    <row r="946" spans="1:3" x14ac:dyDescent="0.25">
      <c r="A946" s="35"/>
      <c r="B946" s="35"/>
      <c r="C946" s="644"/>
    </row>
    <row r="947" spans="1:3" x14ac:dyDescent="0.25">
      <c r="A947" s="35"/>
      <c r="B947" s="35"/>
      <c r="C947" s="644"/>
    </row>
    <row r="948" spans="1:3" x14ac:dyDescent="0.25">
      <c r="A948" s="35"/>
      <c r="B948" s="35"/>
      <c r="C948" s="644"/>
    </row>
    <row r="949" spans="1:3" x14ac:dyDescent="0.25">
      <c r="A949" s="35"/>
      <c r="B949" s="35"/>
      <c r="C949" s="644"/>
    </row>
    <row r="950" spans="1:3" x14ac:dyDescent="0.25">
      <c r="A950" s="35"/>
      <c r="B950" s="35"/>
      <c r="C950" s="644"/>
    </row>
    <row r="951" spans="1:3" x14ac:dyDescent="0.25">
      <c r="A951" s="35"/>
      <c r="B951" s="35"/>
      <c r="C951" s="644"/>
    </row>
    <row r="952" spans="1:3" x14ac:dyDescent="0.25">
      <c r="A952" s="35"/>
      <c r="B952" s="35"/>
      <c r="C952" s="644"/>
    </row>
    <row r="953" spans="1:3" x14ac:dyDescent="0.25">
      <c r="A953" s="35"/>
      <c r="B953" s="35"/>
      <c r="C953" s="644"/>
    </row>
    <row r="954" spans="1:3" x14ac:dyDescent="0.25">
      <c r="A954" s="35"/>
      <c r="B954" s="35"/>
      <c r="C954" s="644"/>
    </row>
    <row r="955" spans="1:3" x14ac:dyDescent="0.25">
      <c r="A955" s="35"/>
      <c r="B955" s="35"/>
      <c r="C955" s="644"/>
    </row>
    <row r="956" spans="1:3" x14ac:dyDescent="0.25">
      <c r="A956" s="35"/>
      <c r="B956" s="35"/>
      <c r="C956" s="644"/>
    </row>
    <row r="957" spans="1:3" x14ac:dyDescent="0.25">
      <c r="A957" s="35"/>
      <c r="B957" s="35"/>
      <c r="C957" s="644"/>
    </row>
    <row r="958" spans="1:3" x14ac:dyDescent="0.25">
      <c r="A958" s="35"/>
      <c r="B958" s="35"/>
      <c r="C958" s="644"/>
    </row>
    <row r="959" spans="1:3" x14ac:dyDescent="0.25">
      <c r="A959" s="35"/>
      <c r="B959" s="35"/>
      <c r="C959" s="644"/>
    </row>
    <row r="960" spans="1:3" x14ac:dyDescent="0.25">
      <c r="A960" s="35"/>
      <c r="B960" s="35"/>
      <c r="C960" s="644"/>
    </row>
    <row r="961" spans="1:3" x14ac:dyDescent="0.25">
      <c r="A961" s="35"/>
      <c r="B961" s="35"/>
      <c r="C961" s="644"/>
    </row>
    <row r="962" spans="1:3" x14ac:dyDescent="0.25">
      <c r="A962" s="35"/>
      <c r="B962" s="35"/>
      <c r="C962" s="644"/>
    </row>
    <row r="963" spans="1:3" x14ac:dyDescent="0.25">
      <c r="A963" s="35"/>
      <c r="B963" s="35"/>
      <c r="C963" s="644"/>
    </row>
    <row r="964" spans="1:3" x14ac:dyDescent="0.25">
      <c r="A964" s="35"/>
      <c r="B964" s="35"/>
      <c r="C964" s="644"/>
    </row>
    <row r="965" spans="1:3" x14ac:dyDescent="0.25">
      <c r="A965" s="35"/>
      <c r="B965" s="35"/>
      <c r="C965" s="644"/>
    </row>
    <row r="966" spans="1:3" x14ac:dyDescent="0.25">
      <c r="A966" s="35"/>
      <c r="B966" s="35"/>
      <c r="C966" s="644"/>
    </row>
    <row r="967" spans="1:3" x14ac:dyDescent="0.25">
      <c r="A967" s="35"/>
      <c r="B967" s="35"/>
      <c r="C967" s="644"/>
    </row>
    <row r="968" spans="1:3" x14ac:dyDescent="0.25">
      <c r="A968" s="35"/>
      <c r="B968" s="35"/>
      <c r="C968" s="644"/>
    </row>
    <row r="969" spans="1:3" x14ac:dyDescent="0.25">
      <c r="A969" s="35"/>
      <c r="B969" s="35"/>
      <c r="C969" s="644"/>
    </row>
    <row r="970" spans="1:3" x14ac:dyDescent="0.25">
      <c r="A970" s="35"/>
      <c r="B970" s="35"/>
      <c r="C970" s="644"/>
    </row>
    <row r="971" spans="1:3" x14ac:dyDescent="0.25">
      <c r="A971" s="35"/>
      <c r="B971" s="35"/>
      <c r="C971" s="644"/>
    </row>
    <row r="972" spans="1:3" x14ac:dyDescent="0.25">
      <c r="A972" s="35"/>
      <c r="B972" s="35"/>
      <c r="C972" s="644"/>
    </row>
    <row r="973" spans="1:3" x14ac:dyDescent="0.25">
      <c r="A973" s="35"/>
      <c r="B973" s="35"/>
      <c r="C973" s="644"/>
    </row>
    <row r="974" spans="1:3" x14ac:dyDescent="0.25">
      <c r="A974" s="35"/>
      <c r="B974" s="35"/>
      <c r="C974" s="644"/>
    </row>
    <row r="975" spans="1:3" x14ac:dyDescent="0.25">
      <c r="A975" s="35"/>
      <c r="B975" s="35"/>
      <c r="C975" s="644"/>
    </row>
    <row r="976" spans="1:3" x14ac:dyDescent="0.25">
      <c r="A976" s="35"/>
      <c r="B976" s="35"/>
      <c r="C976" s="644"/>
    </row>
    <row r="977" spans="1:3" x14ac:dyDescent="0.25">
      <c r="A977" s="35"/>
      <c r="B977" s="35"/>
      <c r="C977" s="644"/>
    </row>
    <row r="978" spans="1:3" x14ac:dyDescent="0.25">
      <c r="A978" s="35"/>
      <c r="B978" s="35"/>
      <c r="C978" s="644"/>
    </row>
    <row r="979" spans="1:3" x14ac:dyDescent="0.25">
      <c r="A979" s="35"/>
      <c r="B979" s="35"/>
      <c r="C979" s="644"/>
    </row>
    <row r="980" spans="1:3" x14ac:dyDescent="0.25">
      <c r="A980" s="35"/>
      <c r="B980" s="35"/>
      <c r="C980" s="644"/>
    </row>
    <row r="981" spans="1:3" x14ac:dyDescent="0.25">
      <c r="A981" s="35"/>
      <c r="B981" s="35"/>
      <c r="C981" s="644"/>
    </row>
    <row r="982" spans="1:3" x14ac:dyDescent="0.25">
      <c r="A982" s="35"/>
      <c r="B982" s="35"/>
      <c r="C982" s="644"/>
    </row>
    <row r="983" spans="1:3" x14ac:dyDescent="0.25">
      <c r="A983" s="35"/>
      <c r="B983" s="35"/>
      <c r="C983" s="644"/>
    </row>
    <row r="984" spans="1:3" x14ac:dyDescent="0.25">
      <c r="A984" s="35"/>
      <c r="B984" s="35"/>
      <c r="C984" s="644"/>
    </row>
    <row r="985" spans="1:3" x14ac:dyDescent="0.25">
      <c r="A985" s="35"/>
      <c r="B985" s="35"/>
      <c r="C985" s="644"/>
    </row>
    <row r="986" spans="1:3" x14ac:dyDescent="0.25">
      <c r="A986" s="35"/>
      <c r="B986" s="35"/>
      <c r="C986" s="644"/>
    </row>
    <row r="987" spans="1:3" x14ac:dyDescent="0.25">
      <c r="A987" s="35"/>
      <c r="B987" s="35"/>
      <c r="C987" s="644"/>
    </row>
    <row r="988" spans="1:3" x14ac:dyDescent="0.25">
      <c r="A988" s="35"/>
      <c r="B988" s="35"/>
      <c r="C988" s="644"/>
    </row>
    <row r="989" spans="1:3" x14ac:dyDescent="0.25">
      <c r="A989" s="35"/>
      <c r="B989" s="35"/>
      <c r="C989" s="644"/>
    </row>
    <row r="990" spans="1:3" x14ac:dyDescent="0.25">
      <c r="A990" s="35"/>
      <c r="B990" s="35"/>
      <c r="C990" s="644"/>
    </row>
    <row r="991" spans="1:3" x14ac:dyDescent="0.25">
      <c r="A991" s="35"/>
      <c r="B991" s="35"/>
      <c r="C991" s="644"/>
    </row>
    <row r="992" spans="1:3" x14ac:dyDescent="0.25">
      <c r="A992" s="35"/>
      <c r="B992" s="35"/>
      <c r="C992" s="644"/>
    </row>
    <row r="993" spans="1:3" x14ac:dyDescent="0.25">
      <c r="A993" s="35"/>
      <c r="B993" s="35"/>
      <c r="C993" s="644"/>
    </row>
    <row r="994" spans="1:3" x14ac:dyDescent="0.25">
      <c r="A994" s="35"/>
      <c r="B994" s="35"/>
      <c r="C994" s="644"/>
    </row>
    <row r="995" spans="1:3" x14ac:dyDescent="0.25">
      <c r="A995" s="35"/>
      <c r="B995" s="35"/>
      <c r="C995" s="644"/>
    </row>
    <row r="996" spans="1:3" x14ac:dyDescent="0.25">
      <c r="A996" s="35"/>
      <c r="B996" s="35"/>
      <c r="C996" s="644"/>
    </row>
    <row r="997" spans="1:3" x14ac:dyDescent="0.25">
      <c r="A997" s="35"/>
      <c r="B997" s="35"/>
      <c r="C997" s="644"/>
    </row>
    <row r="998" spans="1:3" x14ac:dyDescent="0.25">
      <c r="A998" s="35"/>
      <c r="B998" s="35"/>
      <c r="C998" s="644"/>
    </row>
    <row r="999" spans="1:3" x14ac:dyDescent="0.25">
      <c r="A999" s="35"/>
      <c r="B999" s="35"/>
      <c r="C999" s="644"/>
    </row>
    <row r="1000" spans="1:3" x14ac:dyDescent="0.25">
      <c r="A1000" s="35"/>
      <c r="B1000" s="35"/>
      <c r="C1000" s="644"/>
    </row>
    <row r="1001" spans="1:3" x14ac:dyDescent="0.25">
      <c r="A1001" s="35"/>
      <c r="B1001" s="35"/>
      <c r="C1001" s="644"/>
    </row>
    <row r="1002" spans="1:3" x14ac:dyDescent="0.25">
      <c r="A1002" s="35"/>
      <c r="B1002" s="35"/>
      <c r="C1002" s="644"/>
    </row>
    <row r="1003" spans="1:3" x14ac:dyDescent="0.25">
      <c r="A1003" s="35"/>
      <c r="B1003" s="35"/>
      <c r="C1003" s="644"/>
    </row>
    <row r="1004" spans="1:3" x14ac:dyDescent="0.25">
      <c r="A1004" s="35"/>
      <c r="B1004" s="35"/>
      <c r="C1004" s="644"/>
    </row>
    <row r="1005" spans="1:3" x14ac:dyDescent="0.25">
      <c r="A1005" s="35"/>
      <c r="B1005" s="35"/>
      <c r="C1005" s="644"/>
    </row>
    <row r="1006" spans="1:3" x14ac:dyDescent="0.25">
      <c r="A1006" s="35"/>
      <c r="B1006" s="35"/>
      <c r="C1006" s="644"/>
    </row>
    <row r="1007" spans="1:3" x14ac:dyDescent="0.25">
      <c r="A1007" s="35"/>
      <c r="B1007" s="35"/>
      <c r="C1007" s="644"/>
    </row>
    <row r="1008" spans="1:3" x14ac:dyDescent="0.25">
      <c r="A1008" s="35"/>
      <c r="B1008" s="35"/>
      <c r="C1008" s="644"/>
    </row>
    <row r="1009" spans="1:3" x14ac:dyDescent="0.25">
      <c r="A1009" s="35"/>
      <c r="B1009" s="35"/>
      <c r="C1009" s="644"/>
    </row>
    <row r="1010" spans="1:3" x14ac:dyDescent="0.25">
      <c r="A1010" s="35"/>
      <c r="B1010" s="35"/>
      <c r="C1010" s="644"/>
    </row>
    <row r="1011" spans="1:3" x14ac:dyDescent="0.25">
      <c r="A1011" s="35"/>
      <c r="B1011" s="35"/>
      <c r="C1011" s="644"/>
    </row>
    <row r="1012" spans="1:3" x14ac:dyDescent="0.25">
      <c r="A1012" s="35"/>
      <c r="B1012" s="35"/>
      <c r="C1012" s="644"/>
    </row>
    <row r="1013" spans="1:3" x14ac:dyDescent="0.25">
      <c r="A1013" s="35"/>
      <c r="B1013" s="35"/>
      <c r="C1013" s="644"/>
    </row>
    <row r="1014" spans="1:3" x14ac:dyDescent="0.25">
      <c r="A1014" s="35"/>
      <c r="B1014" s="35"/>
      <c r="C1014" s="644"/>
    </row>
    <row r="1015" spans="1:3" x14ac:dyDescent="0.25">
      <c r="A1015" s="35"/>
      <c r="B1015" s="35"/>
      <c r="C1015" s="644"/>
    </row>
    <row r="1016" spans="1:3" x14ac:dyDescent="0.25">
      <c r="A1016" s="35"/>
      <c r="B1016" s="35"/>
      <c r="C1016" s="644"/>
    </row>
    <row r="1017" spans="1:3" x14ac:dyDescent="0.25">
      <c r="A1017" s="35"/>
      <c r="B1017" s="35"/>
      <c r="C1017" s="644"/>
    </row>
    <row r="1018" spans="1:3" x14ac:dyDescent="0.25">
      <c r="A1018" s="35"/>
      <c r="B1018" s="35"/>
      <c r="C1018" s="644"/>
    </row>
    <row r="1019" spans="1:3" x14ac:dyDescent="0.25">
      <c r="A1019" s="35"/>
      <c r="B1019" s="35"/>
      <c r="C1019" s="644"/>
    </row>
    <row r="1020" spans="1:3" x14ac:dyDescent="0.25">
      <c r="A1020" s="35"/>
      <c r="B1020" s="35"/>
      <c r="C1020" s="644"/>
    </row>
    <row r="1021" spans="1:3" x14ac:dyDescent="0.25">
      <c r="A1021" s="35"/>
      <c r="B1021" s="35"/>
      <c r="C1021" s="644"/>
    </row>
    <row r="1022" spans="1:3" x14ac:dyDescent="0.25">
      <c r="A1022" s="35"/>
      <c r="B1022" s="35"/>
      <c r="C1022" s="644"/>
    </row>
  </sheetData>
  <sortState ref="B3:D1550">
    <sortCondition ref="B3:B1550"/>
  </sortState>
  <mergeCells count="11">
    <mergeCell ref="I500:I504"/>
    <mergeCell ref="I572:I576"/>
    <mergeCell ref="H644:I649"/>
    <mergeCell ref="I214:I218"/>
    <mergeCell ref="I286:I290"/>
    <mergeCell ref="I357:I361"/>
    <mergeCell ref="I428:I433"/>
    <mergeCell ref="F1:H1"/>
    <mergeCell ref="I70:I73"/>
    <mergeCell ref="I142:I146"/>
    <mergeCell ref="D7:D8"/>
  </mergeCells>
  <pageMargins left="0.11811023622047245" right="0.19685039370078741" top="0.15748031496062992" bottom="0.35433070866141736" header="0.31496062992125984" footer="0.31496062992125984"/>
  <pageSetup scale="70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ENERO 2014</vt:lpstr>
      <vt:lpstr>FEBRERO </vt:lpstr>
      <vt:lpstr>MARZO</vt:lpstr>
      <vt:lpstr>Hoja1</vt:lpstr>
      <vt:lpstr>Hoja4</vt:lpstr>
      <vt:lpstr>JUNIO 2014</vt:lpstr>
      <vt:lpstr>JULIO 2014</vt:lpstr>
      <vt:lpstr>AGOSTO 2014</vt:lpstr>
      <vt:lpstr>SEPTIEMBRE 2014</vt:lpstr>
      <vt:lpstr>OCTUBRE 2014</vt:lpstr>
      <vt:lpstr>NOVIEMBRE 2014</vt:lpstr>
      <vt:lpstr>Hoja11</vt:lpstr>
      <vt:lpstr>LISTA DE CLIETES 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2014-12-02T16:48:46Z</cp:lastPrinted>
  <dcterms:created xsi:type="dcterms:W3CDTF">2014-11-27T19:02:11Z</dcterms:created>
  <dcterms:modified xsi:type="dcterms:W3CDTF">2014-12-02T16:50:39Z</dcterms:modified>
</cp:coreProperties>
</file>